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안내" sheetId="1" state="visible" r:id="rId3"/>
    <sheet name="수출입 총괄" sheetId="2" state="visible" r:id="rId4"/>
    <sheet name="수출입 실적(품목별)" sheetId="3" state="visible" r:id="rId5"/>
    <sheet name="수출입 실적(성질별)" sheetId="4" state="visible" r:id="rId6"/>
    <sheet name="수출입 실적(신성질별)" sheetId="5" state="visible" r:id="rId7"/>
    <sheet name="수출입 실적(국가별)" sheetId="6" state="visible" r:id="rId8"/>
    <sheet name="데이터_총괄" sheetId="7" state="visible" r:id="rId9"/>
    <sheet name="데이터_성질별" sheetId="8" state="visible" r:id="rId10"/>
    <sheet name="데이터_신성질별" sheetId="9" state="visible" r:id="rId11"/>
    <sheet name="데이터_품목별" sheetId="10" state="visible" r:id="rId12"/>
    <sheet name="데이터_국가별" sheetId="11" state="visible" r:id="rId13"/>
    <sheet name="분석1_정합성검증" sheetId="12" state="visible" r:id="rId14"/>
    <sheet name="분석2_월별추이" sheetId="13" state="visible" r:id="rId15"/>
    <sheet name="분석3_전년동기비교" sheetId="14" state="visible" r:id="rId16"/>
    <sheet name="분석4_품목별(HS)" sheetId="15" state="visible" r:id="rId17"/>
    <sheet name="분석5_국가별" sheetId="16" state="visible" r:id="rId18"/>
    <sheet name="분석6_그래프" sheetId="17" state="visible" r:id="rId19"/>
    <sheet name="분석7_해설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<sst xmlns="http://schemas.openxmlformats.org/spreadsheetml/2006/main" count="50974" uniqueCount="21917">
  <si>
    <r>
      <rPr>
        <b val="true"/>
        <sz val="14"/>
        <color rgb="FF1F3864"/>
        <rFont val="WenQuanYi Zen Hei"/>
        <family val="2"/>
      </rPr>
      <t xml:space="preserve">수출입 실적 통합 분석 </t>
    </r>
    <r>
      <rPr>
        <b val="true"/>
        <sz val="14"/>
        <color rgb="FF1F3864"/>
        <rFont val="맑은 고딕"/>
        <family val="0"/>
        <charset val="1"/>
      </rPr>
      <t xml:space="preserve">(2025.01 ~ 2026.07)</t>
    </r>
  </si>
  <si>
    <r>
      <rPr>
        <i val="true"/>
        <sz val="9"/>
        <color rgb="FF595959"/>
        <rFont val="WenQuanYi Zen Hei"/>
        <family val="2"/>
      </rPr>
      <t xml:space="preserve">업로드하신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개 원본 파일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총괄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품목별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성질별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신성질별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국가별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한 파일로 모으고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원본은 수정하지 않은 채 분석 시트를 추가했습니다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</si>
  <si>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시트 구성</t>
  </si>
  <si>
    <t xml:space="preserve">시트</t>
  </si>
  <si>
    <t xml:space="preserve">내용</t>
  </si>
  <si>
    <t xml:space="preserve">비고</t>
  </si>
  <si>
    <t xml:space="preserve">수출입 총괄</t>
  </si>
  <si>
    <r>
      <rPr>
        <sz val="10"/>
        <color rgb="FF000000"/>
        <rFont val="맑은 고딕"/>
        <family val="0"/>
        <charset val="1"/>
      </rPr>
      <t xml:space="preserve">2025.01~2026.07 </t>
    </r>
    <r>
      <rPr>
        <sz val="10"/>
        <color rgb="FF000000"/>
        <rFont val="WenQuanYi Zen Hei"/>
        <family val="2"/>
      </rPr>
      <t xml:space="preserve">월별 총괄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</si>
  <si>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수정 없음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</si>
  <si>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품목별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</si>
  <si>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HS 2</t>
    </r>
    <r>
      <rPr>
        <sz val="10"/>
        <color rgb="FF000000"/>
        <rFont val="WenQuanYi Zen Hei"/>
        <family val="2"/>
      </rPr>
      <t xml:space="preserve">단위 품목별 수출입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</si>
  <si>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성질별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</si>
  <si>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성질별 수출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</si>
  <si>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신성질별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</si>
  <si>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신성질별 수출입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</si>
  <si>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실적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국가별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</si>
  <si>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국가별 수출입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원본 그대로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</si>
  <si>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데이터</t>
    </r>
    <r>
      <rPr>
        <b val="true"/>
        <sz val="10"/>
        <color rgb="FF000000"/>
        <rFont val="맑은 고딕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총괄 외 </t>
    </r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개</t>
    </r>
  </si>
  <si>
    <r>
      <rPr>
        <sz val="10"/>
        <color rgb="FF000000"/>
        <rFont val="WenQuanYi Zen Hei"/>
        <family val="2"/>
      </rPr>
      <t xml:space="preserve">원본의 텍스트 숫자를 </t>
    </r>
    <r>
      <rPr>
        <sz val="10"/>
        <color rgb="FF000000"/>
        <rFont val="맑은 고딕"/>
        <family val="0"/>
        <charset val="1"/>
      </rPr>
      <t xml:space="preserve">VALUE </t>
    </r>
    <r>
      <rPr>
        <sz val="10"/>
        <color rgb="FF000000"/>
        <rFont val="WenQuanYi Zen Hei"/>
        <family val="2"/>
      </rPr>
      <t xml:space="preserve">수식으로 숫자화한 정제 시트</t>
    </r>
  </si>
  <si>
    <r>
      <rPr>
        <sz val="10"/>
        <color rgb="FF000000"/>
        <rFont val="WenQuanYi Zen Hei"/>
        <family val="2"/>
      </rPr>
      <t xml:space="preserve">전부 수식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직접 입력 금지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</si>
  <si>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1_</t>
    </r>
    <r>
      <rPr>
        <b val="true"/>
        <sz val="10"/>
        <color rgb="FF000000"/>
        <rFont val="WenQuanYi Zen Hei"/>
        <family val="2"/>
      </rPr>
      <t xml:space="preserve">정합성검증</t>
    </r>
  </si>
  <si>
    <r>
      <rPr>
        <sz val="10"/>
        <color rgb="FF000000"/>
        <rFont val="WenQuanYi Zen Hei"/>
        <family val="2"/>
      </rPr>
      <t xml:space="preserve">개별항목 합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총합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종 검증</t>
    </r>
  </si>
  <si>
    <t xml:space="preserve">품목별 시트의 체계적 차이 확인</t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</si>
  <si>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2_</t>
    </r>
    <r>
      <rPr>
        <b val="true"/>
        <sz val="10"/>
        <color rgb="FF000000"/>
        <rFont val="WenQuanYi Zen Hei"/>
        <family val="2"/>
      </rPr>
      <t xml:space="preserve">월별추이</t>
    </r>
  </si>
  <si>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개월 추이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전월비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전년동월비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일평균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단가 </t>
    </r>
    <r>
      <rPr>
        <sz val="10"/>
        <color rgb="FF000000"/>
        <rFont val="맑은 고딕"/>
        <family val="0"/>
        <charset val="1"/>
      </rPr>
      <t xml:space="preserve">· 12</t>
    </r>
    <r>
      <rPr>
        <sz val="10"/>
        <color rgb="FF000000"/>
        <rFont val="WenQuanYi Zen Hei"/>
        <family val="2"/>
      </rPr>
      <t xml:space="preserve">개월 이동합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</si>
  <si>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3_</t>
    </r>
    <r>
      <rPr>
        <b val="true"/>
        <sz val="10"/>
        <color rgb="FF000000"/>
        <rFont val="WenQuanYi Zen Hei"/>
        <family val="2"/>
      </rPr>
      <t xml:space="preserve">전년동기비교</t>
    </r>
  </si>
  <si>
    <r>
      <rPr>
        <sz val="10"/>
        <color rgb="FF000000"/>
        <rFont val="맑은 고딕"/>
        <family val="0"/>
        <charset val="1"/>
      </rPr>
      <t xml:space="preserve">2026.1~7 vs 2025.1~7 (</t>
    </r>
    <r>
      <rPr>
        <sz val="10"/>
        <color rgb="FF000000"/>
        <rFont val="WenQuanYi Zen Hei"/>
        <family val="2"/>
      </rPr>
      <t xml:space="preserve">총괄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성질별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신성질별 수출입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</si>
  <si>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4_</t>
    </r>
    <r>
      <rPr>
        <b val="true"/>
        <sz val="10"/>
        <color rgb="FF000000"/>
        <rFont val="WenQuanYi Zen Hei"/>
        <family val="2"/>
      </rPr>
      <t xml:space="preserve">품목별</t>
    </r>
    <r>
      <rPr>
        <b val="true"/>
        <sz val="10"/>
        <color rgb="FF000000"/>
        <rFont val="맑은 고딕"/>
        <family val="0"/>
        <charset val="1"/>
      </rPr>
      <t xml:space="preserve">(HS)</t>
    </r>
  </si>
  <si>
    <r>
      <rPr>
        <sz val="10"/>
        <color rgb="FF000000"/>
        <rFont val="맑은 고딕"/>
        <family val="0"/>
        <charset val="1"/>
      </rPr>
      <t xml:space="preserve">HS</t>
    </r>
    <r>
      <rPr>
        <sz val="10"/>
        <color rgb="FF000000"/>
        <rFont val="WenQuanYi Zen Hei"/>
        <family val="2"/>
      </rPr>
      <t xml:space="preserve">류별 동기 비교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기여도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무역수지</t>
    </r>
  </si>
  <si>
    <r>
      <rPr>
        <sz val="10"/>
        <color rgb="FF000000"/>
        <rFont val="WenQuanYi Zen Hei"/>
        <family val="2"/>
      </rPr>
      <t xml:space="preserve">상위 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개 월별 표 포함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</si>
  <si>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5_</t>
    </r>
    <r>
      <rPr>
        <b val="true"/>
        <sz val="10"/>
        <color rgb="FF000000"/>
        <rFont val="WenQuanYi Zen Hei"/>
        <family val="2"/>
      </rPr>
      <t xml:space="preserve">국가별</t>
    </r>
  </si>
  <si>
    <r>
      <rPr>
        <sz val="10"/>
        <color rgb="FF000000"/>
        <rFont val="WenQuanYi Zen Hei"/>
        <family val="2"/>
      </rPr>
      <t xml:space="preserve">상위 </t>
    </r>
    <r>
      <rPr>
        <sz val="10"/>
        <color rgb="FF000000"/>
        <rFont val="맑은 고딕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개국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기타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점유율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무역수지</t>
    </r>
  </si>
  <si>
    <t xml:space="preserve">집중도 추이 포함</t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</si>
  <si>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6_</t>
    </r>
    <r>
      <rPr>
        <b val="true"/>
        <sz val="10"/>
        <color rgb="FF000000"/>
        <rFont val="WenQuanYi Zen Hei"/>
        <family val="2"/>
      </rPr>
      <t xml:space="preserve">그래프</t>
    </r>
  </si>
  <si>
    <r>
      <rPr>
        <sz val="10"/>
        <color rgb="FF000000"/>
        <rFont val="WenQuanYi Zen Hei"/>
        <family val="2"/>
      </rPr>
      <t xml:space="preserve">그래프 </t>
    </r>
    <r>
      <rPr>
        <sz val="10"/>
        <color rgb="FF000000"/>
        <rFont val="맑은 고딕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종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보조표</t>
    </r>
  </si>
  <si>
    <r>
      <rPr>
        <b val="true"/>
        <sz val="10"/>
        <color rgb="FF000000"/>
        <rFont val="WenQuanYi Zen Hei"/>
        <family val="2"/>
      </rPr>
      <t xml:space="preserve">분석</t>
    </r>
    <r>
      <rPr>
        <b val="true"/>
        <sz val="10"/>
        <color rgb="FF000000"/>
        <rFont val="맑은 고딕"/>
        <family val="0"/>
        <charset val="1"/>
      </rPr>
      <t xml:space="preserve">7_</t>
    </r>
    <r>
      <rPr>
        <b val="true"/>
        <sz val="10"/>
        <color rgb="FF000000"/>
        <rFont val="WenQuanYi Zen Hei"/>
        <family val="2"/>
      </rPr>
      <t xml:space="preserve">해설</t>
    </r>
  </si>
  <si>
    <r>
      <rPr>
        <sz val="10"/>
        <color rgb="FF000000"/>
        <rFont val="WenQuanYi Zen Hei"/>
        <family val="2"/>
      </rPr>
      <t xml:space="preserve">핵심 수치표와 해석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한계</t>
    </r>
  </si>
  <si>
    <t xml:space="preserve">먼저 읽으시면 좋습니다</t>
  </si>
  <si>
    <t xml:space="preserve">읽는 순서 제안</t>
  </si>
  <si>
    <r>
      <rPr>
        <sz val="10"/>
        <color rgb="FF000000"/>
        <rFont val="WenQuanYi Zen Hei"/>
        <family val="2"/>
      </rPr>
      <t xml:space="preserve">① 분석</t>
    </r>
    <r>
      <rPr>
        <sz val="10"/>
        <color rgb="FF000000"/>
        <rFont val="맑은 고딕"/>
        <family val="0"/>
        <charset val="1"/>
      </rPr>
      <t xml:space="preserve">7_</t>
    </r>
    <r>
      <rPr>
        <sz val="10"/>
        <color rgb="FF000000"/>
        <rFont val="WenQuanYi Zen Hei"/>
        <family val="2"/>
      </rPr>
      <t xml:space="preserve">해설 — 무엇이 어떻게 변했는지 먼저 확인</t>
    </r>
  </si>
  <si>
    <r>
      <rPr>
        <sz val="10"/>
        <color rgb="FF000000"/>
        <rFont val="WenQuanYi Zen Hei"/>
        <family val="2"/>
      </rPr>
      <t xml:space="preserve">② 분석</t>
    </r>
    <r>
      <rPr>
        <sz val="10"/>
        <color rgb="FF000000"/>
        <rFont val="맑은 고딕"/>
        <family val="0"/>
        <charset val="1"/>
      </rPr>
      <t xml:space="preserve">1_</t>
    </r>
    <r>
      <rPr>
        <sz val="10"/>
        <color rgb="FF000000"/>
        <rFont val="WenQuanYi Zen Hei"/>
        <family val="2"/>
      </rPr>
      <t xml:space="preserve">정합성검증 — 숫자를 믿어도 되는지 확인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품목별 시트 주의사항 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</si>
  <si>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③ 분석</t>
    </r>
    <r>
      <rPr>
        <sz val="10"/>
        <color rgb="FF000000"/>
        <rFont val="맑은 고딕"/>
        <family val="0"/>
        <charset val="1"/>
      </rPr>
      <t xml:space="preserve">2 →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3 →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4·5 — </t>
    </r>
    <r>
      <rPr>
        <sz val="10"/>
        <color rgb="FF000000"/>
        <rFont val="WenQuanYi Zen Hei"/>
        <family val="2"/>
      </rPr>
      <t xml:space="preserve">총량에서 품목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국가로 좁혀 가며 확인</t>
    </r>
  </si>
  <si>
    <r>
      <rPr>
        <sz val="10"/>
        <color rgb="FF000000"/>
        <rFont val="WenQuanYi Zen Hei"/>
        <family val="2"/>
      </rPr>
      <t xml:space="preserve">④ 분석</t>
    </r>
    <r>
      <rPr>
        <sz val="10"/>
        <color rgb="FF000000"/>
        <rFont val="맑은 고딕"/>
        <family val="0"/>
        <charset val="1"/>
      </rPr>
      <t xml:space="preserve">6_</t>
    </r>
    <r>
      <rPr>
        <sz val="10"/>
        <color rgb="FF000000"/>
        <rFont val="WenQuanYi Zen Hei"/>
        <family val="2"/>
      </rPr>
      <t xml:space="preserve">그래프 — 그림으로 확인</t>
    </r>
  </si>
  <si>
    <r>
      <rPr>
        <i val="true"/>
        <sz val="9"/>
        <color rgb="FF595959"/>
        <rFont val="WenQuanYi Zen Hei"/>
        <family val="2"/>
      </rPr>
      <t xml:space="preserve">※ 모든 분석 셀은 원본을 참조하는 수식입니다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 시트에 다음 달 데이터를 같은 형식으로 추가하고 정제 시트의 참조 범위를 늘리면 분석 전체가 그대로 갱신됩니다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</si>
  <si>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검색조건  조회기간: 202501  ~ 202607 , 통계기준: 수리일, 중량단위: 톤</t>
  </si>
  <si>
    <t xml:space="preserve">단위:건, 톤(TON), 천 달러</t>
  </si>
  <si>
    <t xml:space="preserve">기간</t>
  </si>
  <si>
    <t xml:space="preserve">조업일수</t>
  </si>
  <si>
    <t xml:space="preserve">수출 건수</t>
  </si>
  <si>
    <t xml:space="preserve">수출 중량</t>
  </si>
  <si>
    <t xml:space="preserve">수출 금액</t>
  </si>
  <si>
    <t xml:space="preserve">수입 건수</t>
  </si>
  <si>
    <t xml:space="preserve">수입중량</t>
  </si>
  <si>
    <t xml:space="preserve">수입금액</t>
  </si>
  <si>
    <t xml:space="preserve">무역수지</t>
  </si>
  <si>
    <t xml:space="preserve">총계</t>
  </si>
  <si>
    <t xml:space="preserve">         425.0</t>
  </si>
  <si>
    <t xml:space="preserve">          21,702,845</t>
  </si>
  <si>
    <t xml:space="preserve">         308,412,746.2</t>
  </si>
  <si>
    <t xml:space="preserve">       1,304,392,880</t>
  </si>
  <si>
    <t xml:space="preserve">          88,995,973</t>
  </si>
  <si>
    <t xml:space="preserve">         858,381,643.6</t>
  </si>
  <si>
    <t xml:space="preserve">       1,059,198,512</t>
  </si>
  <si>
    <t xml:space="preserve">         245,194,368</t>
  </si>
  <si>
    <t xml:space="preserve">2025.01</t>
  </si>
  <si>
    <t xml:space="preserve">          20.0</t>
  </si>
  <si>
    <t xml:space="preserve">             924,441</t>
  </si>
  <si>
    <t xml:space="preserve">          14,986,301.7</t>
  </si>
  <si>
    <t xml:space="preserve">          49,176,984</t>
  </si>
  <si>
    <t xml:space="preserve">           3,847,092</t>
  </si>
  <si>
    <t xml:space="preserve">          47,927,337.6</t>
  </si>
  <si>
    <t xml:space="preserve">          51,172,292</t>
  </si>
  <si>
    <t xml:space="preserve">          -1,995,308</t>
  </si>
  <si>
    <t xml:space="preserve">2025.02</t>
  </si>
  <si>
    <t xml:space="preserve">          22.0</t>
  </si>
  <si>
    <t xml:space="preserve">           1,014,431</t>
  </si>
  <si>
    <t xml:space="preserve">          16,151,895.1</t>
  </si>
  <si>
    <t xml:space="preserve">          52,292,301</t>
  </si>
  <si>
    <t xml:space="preserve">           3,982,365</t>
  </si>
  <si>
    <t xml:space="preserve">          41,535,200.5</t>
  </si>
  <si>
    <t xml:space="preserve">          48,328,741</t>
  </si>
  <si>
    <t xml:space="preserve">           3,963,560</t>
  </si>
  <si>
    <t xml:space="preserve">2025.03</t>
  </si>
  <si>
    <t xml:space="preserve">           1,236,266</t>
  </si>
  <si>
    <t xml:space="preserve">          15,702,059.6</t>
  </si>
  <si>
    <t xml:space="preserve">          58,064,562</t>
  </si>
  <si>
    <t xml:space="preserve">           4,558,238</t>
  </si>
  <si>
    <t xml:space="preserve">          41,960,252.6</t>
  </si>
  <si>
    <t xml:space="preserve">          53,341,032</t>
  </si>
  <si>
    <t xml:space="preserve">           4,723,530</t>
  </si>
  <si>
    <t xml:space="preserve">2025.04</t>
  </si>
  <si>
    <t xml:space="preserve">          24.0</t>
  </si>
  <si>
    <t xml:space="preserve">           1,088,160</t>
  </si>
  <si>
    <t xml:space="preserve">          17,527,804.9</t>
  </si>
  <si>
    <t xml:space="preserve">          58,035,745</t>
  </si>
  <si>
    <t xml:space="preserve">           4,601,632</t>
  </si>
  <si>
    <t xml:space="preserve">          45,256,630.0</t>
  </si>
  <si>
    <t xml:space="preserve">          53,232,716</t>
  </si>
  <si>
    <t xml:space="preserve">           4,803,029</t>
  </si>
  <si>
    <t xml:space="preserve">2025.05</t>
  </si>
  <si>
    <t xml:space="preserve">          21.5</t>
  </si>
  <si>
    <t xml:space="preserve">           1,034,785</t>
  </si>
  <si>
    <t xml:space="preserve">          16,573,462.9</t>
  </si>
  <si>
    <t xml:space="preserve">          57,261,063</t>
  </si>
  <si>
    <t xml:space="preserve">           4,586,252</t>
  </si>
  <si>
    <t xml:space="preserve">          43,030,473.8</t>
  </si>
  <si>
    <t xml:space="preserve">          50,345,116</t>
  </si>
  <si>
    <t xml:space="preserve">           6,915,946</t>
  </si>
  <si>
    <t xml:space="preserve">2025.06</t>
  </si>
  <si>
    <t xml:space="preserve">          21.0</t>
  </si>
  <si>
    <t xml:space="preserve">           1,328,545</t>
  </si>
  <si>
    <t xml:space="preserve">          16,221,157.0</t>
  </si>
  <si>
    <t xml:space="preserve">          59,833,797</t>
  </si>
  <si>
    <t xml:space="preserve">           4,272,361</t>
  </si>
  <si>
    <t xml:space="preserve">          42,728,885.3</t>
  </si>
  <si>
    <t xml:space="preserve">          50,825,746</t>
  </si>
  <si>
    <t xml:space="preserve">           9,008,051</t>
  </si>
  <si>
    <t xml:space="preserve">2025.07</t>
  </si>
  <si>
    <t xml:space="preserve">          25.0</t>
  </si>
  <si>
    <t xml:space="preserve">           1,177,196</t>
  </si>
  <si>
    <t xml:space="preserve">          17,580,838.3</t>
  </si>
  <si>
    <t xml:space="preserve">          60,724,322</t>
  </si>
  <si>
    <t xml:space="preserve">           4,754,616</t>
  </si>
  <si>
    <t xml:space="preserve">          47,540,216.0</t>
  </si>
  <si>
    <t xml:space="preserve">          54,210,371</t>
  </si>
  <si>
    <t xml:space="preserve">           6,513,951</t>
  </si>
  <si>
    <t xml:space="preserve">2025.08</t>
  </si>
  <si>
    <t xml:space="preserve">          22.5</t>
  </si>
  <si>
    <t xml:space="preserve">           1,058,881</t>
  </si>
  <si>
    <t xml:space="preserve">          17,118,673.9</t>
  </si>
  <si>
    <t xml:space="preserve">          58,259,332</t>
  </si>
  <si>
    <t xml:space="preserve">           4,524,180</t>
  </si>
  <si>
    <t xml:space="preserve">          48,641,920.6</t>
  </si>
  <si>
    <t xml:space="preserve">          51,856,624</t>
  </si>
  <si>
    <t xml:space="preserve">           6,402,708</t>
  </si>
  <si>
    <t xml:space="preserve">2025.09</t>
  </si>
  <si>
    <t xml:space="preserve">           1,451,822</t>
  </si>
  <si>
    <t xml:space="preserve">          18,076,703.2</t>
  </si>
  <si>
    <t xml:space="preserve">          65,904,118</t>
  </si>
  <si>
    <t xml:space="preserve">           4,986,893</t>
  </si>
  <si>
    <t xml:space="preserve">          47,278,338.2</t>
  </si>
  <si>
    <t xml:space="preserve">          56,419,614</t>
  </si>
  <si>
    <t xml:space="preserve">           9,484,504</t>
  </si>
  <si>
    <t xml:space="preserve">2025.10</t>
  </si>
  <si>
    <t xml:space="preserve">           1,040,165</t>
  </si>
  <si>
    <t xml:space="preserve">          16,017,317.9</t>
  </si>
  <si>
    <t xml:space="preserve">          59,511,578</t>
  </si>
  <si>
    <t xml:space="preserve">           4,655,160</t>
  </si>
  <si>
    <t xml:space="preserve">          47,575,893.6</t>
  </si>
  <si>
    <t xml:space="preserve">          53,510,827</t>
  </si>
  <si>
    <t xml:space="preserve">           6,000,751</t>
  </si>
  <si>
    <t xml:space="preserve">2025.11</t>
  </si>
  <si>
    <t xml:space="preserve">           1,152,460</t>
  </si>
  <si>
    <t xml:space="preserve">          14,605,096.4</t>
  </si>
  <si>
    <t xml:space="preserve">          60,752,618</t>
  </si>
  <si>
    <t xml:space="preserve">           4,883,281</t>
  </si>
  <si>
    <t xml:space="preserve">          43,553,038.8</t>
  </si>
  <si>
    <t xml:space="preserve">          51,284,605</t>
  </si>
  <si>
    <t xml:space="preserve">           9,468,013</t>
  </si>
  <si>
    <t xml:space="preserve">2025.12</t>
  </si>
  <si>
    <t xml:space="preserve">           1,275,309</t>
  </si>
  <si>
    <t xml:space="preserve">          17,977,895.8</t>
  </si>
  <si>
    <t xml:space="preserve">          69,513,624</t>
  </si>
  <si>
    <t xml:space="preserve">           4,883,706</t>
  </si>
  <si>
    <t xml:space="preserve">          47,510,406.2</t>
  </si>
  <si>
    <t xml:space="preserve">          57,367,684</t>
  </si>
  <si>
    <t xml:space="preserve">          12,145,941</t>
  </si>
  <si>
    <t xml:space="preserve">2026.01</t>
  </si>
  <si>
    <t xml:space="preserve">          23.5</t>
  </si>
  <si>
    <t xml:space="preserve">           1,027,989</t>
  </si>
  <si>
    <t xml:space="preserve">          16,739,947.8</t>
  </si>
  <si>
    <t xml:space="preserve">          65,843,937</t>
  </si>
  <si>
    <t xml:space="preserve">           4,936,713</t>
  </si>
  <si>
    <t xml:space="preserve">          50,015,116.3</t>
  </si>
  <si>
    <t xml:space="preserve">          57,143,469</t>
  </si>
  <si>
    <t xml:space="preserve">           8,700,468</t>
  </si>
  <si>
    <t xml:space="preserve">2026.02</t>
  </si>
  <si>
    <t xml:space="preserve">          19.0</t>
  </si>
  <si>
    <t xml:space="preserve">             970,132</t>
  </si>
  <si>
    <t xml:space="preserve">          15,601,517.8</t>
  </si>
  <si>
    <t xml:space="preserve">          67,642,547</t>
  </si>
  <si>
    <t xml:space="preserve">           4,102,805</t>
  </si>
  <si>
    <t xml:space="preserve">          43,303,286.9</t>
  </si>
  <si>
    <t xml:space="preserve">          51,933,913</t>
  </si>
  <si>
    <t xml:space="preserve">          15,708,634</t>
  </si>
  <si>
    <t xml:space="preserve">2026.03</t>
  </si>
  <si>
    <t xml:space="preserve">          23.0</t>
  </si>
  <si>
    <t xml:space="preserve">           1,439,801</t>
  </si>
  <si>
    <t xml:space="preserve">          16,180,252.0</t>
  </si>
  <si>
    <t xml:space="preserve">          87,333,128</t>
  </si>
  <si>
    <t xml:space="preserve">           5,237,532</t>
  </si>
  <si>
    <t xml:space="preserve">          43,965,413.1</t>
  </si>
  <si>
    <t xml:space="preserve">          60,753,446</t>
  </si>
  <si>
    <t xml:space="preserve">          26,579,682</t>
  </si>
  <si>
    <t xml:space="preserve">2026.04</t>
  </si>
  <si>
    <t xml:space="preserve">           1,130,727</t>
  </si>
  <si>
    <t xml:space="preserve">          14,413,704.2</t>
  </si>
  <si>
    <t xml:space="preserve">          85,751,883</t>
  </si>
  <si>
    <t xml:space="preserve">           5,105,811</t>
  </si>
  <si>
    <t xml:space="preserve">          41,998,480.7</t>
  </si>
  <si>
    <t xml:space="preserve">          62,104,908</t>
  </si>
  <si>
    <t xml:space="preserve">          23,646,975</t>
  </si>
  <si>
    <t xml:space="preserve">2026.05</t>
  </si>
  <si>
    <t xml:space="preserve">          20.5</t>
  </si>
  <si>
    <t xml:space="preserve">             993,936</t>
  </si>
  <si>
    <t xml:space="preserve">          13,589,511.3</t>
  </si>
  <si>
    <t xml:space="preserve">          87,576,083</t>
  </si>
  <si>
    <t xml:space="preserve">           4,874,306</t>
  </si>
  <si>
    <t xml:space="preserve">          39,727,515.1</t>
  </si>
  <si>
    <t xml:space="preserve">          60,748,350</t>
  </si>
  <si>
    <t xml:space="preserve">          26,827,733</t>
  </si>
  <si>
    <t xml:space="preserve">2026.06</t>
  </si>
  <si>
    <t xml:space="preserve">           1,245,865</t>
  </si>
  <si>
    <t xml:space="preserve">          15,687,925.9</t>
  </si>
  <si>
    <t xml:space="preserve">         101,956,159</t>
  </si>
  <si>
    <t xml:space="preserve">           5,044,182</t>
  </si>
  <si>
    <t xml:space="preserve">          43,689,062.2</t>
  </si>
  <si>
    <t xml:space="preserve">          66,051,586</t>
  </si>
  <si>
    <t xml:space="preserve">          35,904,573</t>
  </si>
  <si>
    <t xml:space="preserve">2026.07</t>
  </si>
  <si>
    <t xml:space="preserve">           1,111,934</t>
  </si>
  <si>
    <t xml:space="preserve">          17,660,680.7</t>
  </si>
  <si>
    <t xml:space="preserve">          98,959,099</t>
  </si>
  <si>
    <t xml:space="preserve">           5,158,848</t>
  </si>
  <si>
    <t xml:space="preserve">          51,144,176.2</t>
  </si>
  <si>
    <t xml:space="preserve">          68,567,473</t>
  </si>
  <si>
    <t xml:space="preserve">          30,391,625</t>
  </si>
  <si>
    <t xml:space="preserve">수출입 실적(품목별)</t>
  </si>
  <si>
    <t xml:space="preserve">검색조건  통계항목 : 품목별, 품목명 : 전체, 하위품목 유무 : 무, 조회기간 : 202501  ~ 202607 , 통계기준 : 수리일, 중량단위 : 톤</t>
  </si>
  <si>
    <t xml:space="preserve">단위:톤(TON), 천 달러</t>
  </si>
  <si>
    <r>
      <rPr>
        <b val="true"/>
        <sz val="10"/>
        <rFont val="맑은 고딕"/>
        <family val="0"/>
        <charset val="1"/>
      </rPr>
      <t xml:space="preserve">HS</t>
    </r>
    <r>
      <rPr>
        <b val="true"/>
        <sz val="10"/>
        <rFont val="WenQuanYi Zen Hei"/>
        <family val="2"/>
      </rPr>
      <t xml:space="preserve">코드</t>
    </r>
  </si>
  <si>
    <t xml:space="preserve">품목명</t>
  </si>
  <si>
    <t xml:space="preserve">수입 중량</t>
  </si>
  <si>
    <t xml:space="preserve">수입 금액</t>
  </si>
  <si>
    <t xml:space="preserve">         307,894,107.1</t>
  </si>
  <si>
    <t xml:space="preserve">       1,303,893,423</t>
  </si>
  <si>
    <t xml:space="preserve">         857,408,459.5</t>
  </si>
  <si>
    <t xml:space="preserve">       1,058,814,212</t>
  </si>
  <si>
    <t xml:space="preserve">         245,079,211</t>
  </si>
  <si>
    <t xml:space="preserve">01</t>
  </si>
  <si>
    <t xml:space="preserve">살아 있는 동물</t>
  </si>
  <si>
    <t xml:space="preserve">                   3.4</t>
  </si>
  <si>
    <t xml:space="preserve">                 511</t>
  </si>
  <si>
    <t xml:space="preserve">                  44.7</t>
  </si>
  <si>
    <t xml:space="preserve">               4,460</t>
  </si>
  <si>
    <t xml:space="preserve">              -3,948</t>
  </si>
  <si>
    <t xml:space="preserve">02</t>
  </si>
  <si>
    <t xml:space="preserve">육과 식용 설육(屑肉)</t>
  </si>
  <si>
    <t xml:space="preserve">               4,211.3</t>
  </si>
  <si>
    <t xml:space="preserve">               5,868</t>
  </si>
  <si>
    <t xml:space="preserve">             128,765.3</t>
  </si>
  <si>
    <t xml:space="preserve">             728,984</t>
  </si>
  <si>
    <t xml:space="preserve">            -723,116</t>
  </si>
  <si>
    <t xml:space="preserve">03</t>
  </si>
  <si>
    <t xml:space="preserve">어류ㆍ갑각류ㆍ연체동물과 그 밖의 수생(水生) 무척추동물</t>
  </si>
  <si>
    <t xml:space="preserve">              32,173.3</t>
  </si>
  <si>
    <t xml:space="preserve">              98,077</t>
  </si>
  <si>
    <t xml:space="preserve">             100,376.1</t>
  </si>
  <si>
    <t xml:space="preserve">             406,964</t>
  </si>
  <si>
    <t xml:space="preserve">            -308,888</t>
  </si>
  <si>
    <t xml:space="preserve">04</t>
  </si>
  <si>
    <t xml:space="preserve">낙농품, 새의 알, 천연꿀, 다른 류로 분류되지 않은 식용인 동물성 생산품</t>
  </si>
  <si>
    <t xml:space="preserve">               3,019.3</t>
  </si>
  <si>
    <t xml:space="preserve">               6,510</t>
  </si>
  <si>
    <t xml:space="preserve">              26,697.6</t>
  </si>
  <si>
    <t xml:space="preserve">             110,511</t>
  </si>
  <si>
    <t xml:space="preserve">            -104,002</t>
  </si>
  <si>
    <t xml:space="preserve">05</t>
  </si>
  <si>
    <t xml:space="preserve">다른 류로 분류되지 않은 동물성 생산품</t>
  </si>
  <si>
    <t xml:space="preserve">               1,109.0</t>
  </si>
  <si>
    <t xml:space="preserve">               2,877</t>
  </si>
  <si>
    <t xml:space="preserve">               4,815.5</t>
  </si>
  <si>
    <t xml:space="preserve">              20,120</t>
  </si>
  <si>
    <t xml:space="preserve">             -17,243</t>
  </si>
  <si>
    <t xml:space="preserve">06</t>
  </si>
  <si>
    <t xml:space="preserve">살아 있는 수목과 그 밖의 식물, 인경(鱗莖)ㆍ뿌리와 이와 유사한 물품, 절화(切花)와 장식용 잎</t>
  </si>
  <si>
    <t xml:space="preserve">                 126.8</t>
  </si>
  <si>
    <t xml:space="preserve">                 418</t>
  </si>
  <si>
    <t xml:space="preserve">               6,543.0</t>
  </si>
  <si>
    <t xml:space="preserve">              13,617</t>
  </si>
  <si>
    <t xml:space="preserve">             -13,199</t>
  </si>
  <si>
    <t xml:space="preserve">07</t>
  </si>
  <si>
    <t xml:space="preserve">식용의 채소ㆍ뿌리ㆍ괴경(塊莖)</t>
  </si>
  <si>
    <t xml:space="preserve">               3,458.9</t>
  </si>
  <si>
    <t xml:space="preserve">               9,802</t>
  </si>
  <si>
    <t xml:space="preserve">              92,844.8</t>
  </si>
  <si>
    <t xml:space="preserve">              75,650</t>
  </si>
  <si>
    <t xml:space="preserve">             -65,848</t>
  </si>
  <si>
    <t xml:space="preserve">08</t>
  </si>
  <si>
    <t xml:space="preserve">식용의 과실과 견과류, 감귤류ㆍ멜론의 껍질</t>
  </si>
  <si>
    <t xml:space="preserve">               2,811.1</t>
  </si>
  <si>
    <t xml:space="preserve">              26,837</t>
  </si>
  <si>
    <t xml:space="preserve">              61,028.0</t>
  </si>
  <si>
    <t xml:space="preserve">             144,994</t>
  </si>
  <si>
    <t xml:space="preserve">            -118,157</t>
  </si>
  <si>
    <t xml:space="preserve">09</t>
  </si>
  <si>
    <t xml:space="preserve">커피ㆍ차ㆍ마테(maté)ㆍ향신료</t>
  </si>
  <si>
    <t xml:space="preserve">                 367.7</t>
  </si>
  <si>
    <t xml:space="preserve">               2,706</t>
  </si>
  <si>
    <t xml:space="preserve">              16,153.9</t>
  </si>
  <si>
    <t xml:space="preserve">             109,715</t>
  </si>
  <si>
    <t xml:space="preserve">            -107,009</t>
  </si>
  <si>
    <t xml:space="preserve">10</t>
  </si>
  <si>
    <t xml:space="preserve">곡물</t>
  </si>
  <si>
    <t xml:space="preserve">               1,786.8</t>
  </si>
  <si>
    <t xml:space="preserve">               3,159</t>
  </si>
  <si>
    <t xml:space="preserve">           1,324,476.1</t>
  </si>
  <si>
    <t xml:space="preserve">             363,115</t>
  </si>
  <si>
    <t xml:space="preserve">            -359,956</t>
  </si>
  <si>
    <t xml:space="preserve">11</t>
  </si>
  <si>
    <t xml:space="preserve">제분공업의 생산품과 맥아, 전분, 이눌린(inulin), 밀의 글루텐(gluten)</t>
  </si>
  <si>
    <t xml:space="preserve">               4,838.7</t>
  </si>
  <si>
    <t xml:space="preserve">               3,474</t>
  </si>
  <si>
    <t xml:space="preserve">              27,034.5</t>
  </si>
  <si>
    <t xml:space="preserve">              23,263</t>
  </si>
  <si>
    <t xml:space="preserve">             -19,789</t>
  </si>
  <si>
    <t xml:space="preserve">12</t>
  </si>
  <si>
    <t xml:space="preserve">채유(採油)에 적합한 종자와 과실, 각종 종자와 과실, 공업용ㆍ의약용 식물, 짚과 사료용 식물</t>
  </si>
  <si>
    <t xml:space="preserve">               2,129.8</t>
  </si>
  <si>
    <t xml:space="preserve">              53,582</t>
  </si>
  <si>
    <t xml:space="preserve">             255,381.1</t>
  </si>
  <si>
    <t xml:space="preserve">             141,767</t>
  </si>
  <si>
    <t xml:space="preserve">             -88,185</t>
  </si>
  <si>
    <t xml:space="preserve">13</t>
  </si>
  <si>
    <t xml:space="preserve">락(lac), 검ㆍ수지ㆍ그 밖의 식물성 수액과 추출물(extract)</t>
  </si>
  <si>
    <t xml:space="preserve">                 362.5</t>
  </si>
  <si>
    <t xml:space="preserve">               8,220</t>
  </si>
  <si>
    <t xml:space="preserve">               9,954.3</t>
  </si>
  <si>
    <t xml:space="preserve">              25,611</t>
  </si>
  <si>
    <t xml:space="preserve">             -17,391</t>
  </si>
  <si>
    <t xml:space="preserve">14</t>
  </si>
  <si>
    <t xml:space="preserve">식물성 편조물(編組物)용 재료와 다른 류로 분류되지 않은 식물성 생산품</t>
  </si>
  <si>
    <t xml:space="preserve">                   8.7</t>
  </si>
  <si>
    <t xml:space="preserve">                  14</t>
  </si>
  <si>
    <t xml:space="preserve">               8,691.9</t>
  </si>
  <si>
    <t xml:space="preserve">               3,244</t>
  </si>
  <si>
    <t xml:space="preserve">              -3,230</t>
  </si>
  <si>
    <t xml:space="preserve">15</t>
  </si>
  <si>
    <t xml:space="preserve">동물성ㆍ식물성ㆍ미생물성 지방과 기름 및이들의 분해생산물, 조제한 식용 지방과 동물성ㆍ식물성 왁스</t>
  </si>
  <si>
    <t xml:space="preserve">              32,441.7</t>
  </si>
  <si>
    <t xml:space="preserve">              36,907</t>
  </si>
  <si>
    <t xml:space="preserve">             124,840.0</t>
  </si>
  <si>
    <t xml:space="preserve">             179,198</t>
  </si>
  <si>
    <t xml:space="preserve">            -142,290</t>
  </si>
  <si>
    <t xml:space="preserve">16</t>
  </si>
  <si>
    <t xml:space="preserve">육류ㆍ어류ㆍ갑각류ㆍ연체동물이나 그 밖의 수생(水生) 무척추동물 또는 곤충의 조제품</t>
  </si>
  <si>
    <t xml:space="preserve">               3,572.0</t>
  </si>
  <si>
    <t xml:space="preserve">              20,531</t>
  </si>
  <si>
    <t xml:space="preserve">              12,879.7</t>
  </si>
  <si>
    <t xml:space="preserve">              72,361</t>
  </si>
  <si>
    <t xml:space="preserve">             -51,830</t>
  </si>
  <si>
    <t xml:space="preserve">17</t>
  </si>
  <si>
    <t xml:space="preserve">당류(糖類)와 설탕과자</t>
  </si>
  <si>
    <t xml:space="preserve">              17,914.5</t>
  </si>
  <si>
    <t xml:space="preserve">              19,752</t>
  </si>
  <si>
    <t xml:space="preserve">             164,906.3</t>
  </si>
  <si>
    <t xml:space="preserve">             114,976</t>
  </si>
  <si>
    <t xml:space="preserve">             -95,223</t>
  </si>
  <si>
    <t xml:space="preserve">18</t>
  </si>
  <si>
    <t xml:space="preserve">코코아와 그 조제품</t>
  </si>
  <si>
    <t xml:space="preserve">               2,334.3</t>
  </si>
  <si>
    <t xml:space="preserve">               8,048</t>
  </si>
  <si>
    <t xml:space="preserve">               6,203.5</t>
  </si>
  <si>
    <t xml:space="preserve">              55,733</t>
  </si>
  <si>
    <t xml:space="preserve">             -47,685</t>
  </si>
  <si>
    <t xml:space="preserve">19</t>
  </si>
  <si>
    <t xml:space="preserve">곡물ㆍ고운 가루ㆍ전분ㆍ밀크의 조제품과 베이커리 제품</t>
  </si>
  <si>
    <t xml:space="preserve">              48,005.9</t>
  </si>
  <si>
    <t xml:space="preserve">             186,330</t>
  </si>
  <si>
    <t xml:space="preserve">              27,822.0</t>
  </si>
  <si>
    <t xml:space="preserve">              87,188</t>
  </si>
  <si>
    <t xml:space="preserve">              99,143</t>
  </si>
  <si>
    <t xml:space="preserve">20</t>
  </si>
  <si>
    <t xml:space="preserve">채소ㆍ과실ㆍ견과류나 식물의그 밖의 부분의 조제품</t>
  </si>
  <si>
    <t xml:space="preserve">               9,203.6</t>
  </si>
  <si>
    <t xml:space="preserve">              73,316</t>
  </si>
  <si>
    <t xml:space="preserve">              88,431.7</t>
  </si>
  <si>
    <t xml:space="preserve">             130,294</t>
  </si>
  <si>
    <t xml:space="preserve">             -56,978</t>
  </si>
  <si>
    <t xml:space="preserve">21</t>
  </si>
  <si>
    <t xml:space="preserve">각종 조제 식료품</t>
  </si>
  <si>
    <t xml:space="preserve">              31,199.2</t>
  </si>
  <si>
    <t xml:space="preserve">             125,355</t>
  </si>
  <si>
    <t xml:space="preserve">              28,341.2</t>
  </si>
  <si>
    <t xml:space="preserve">             209,252</t>
  </si>
  <si>
    <t xml:space="preserve">             -83,898</t>
  </si>
  <si>
    <t xml:space="preserve">22</t>
  </si>
  <si>
    <t xml:space="preserve">음료ㆍ주류ㆍ식초</t>
  </si>
  <si>
    <t xml:space="preserve">              55,764.5</t>
  </si>
  <si>
    <t xml:space="preserve">              67,192</t>
  </si>
  <si>
    <t xml:space="preserve">              80,304.5</t>
  </si>
  <si>
    <t xml:space="preserve">             117,458</t>
  </si>
  <si>
    <t xml:space="preserve">             -50,266</t>
  </si>
  <si>
    <t xml:space="preserve">23</t>
  </si>
  <si>
    <t xml:space="preserve">식품 공업에서 생기는 잔재물과 웨이스트(waste), 조제 사료</t>
  </si>
  <si>
    <t xml:space="preserve">              28,738.6</t>
  </si>
  <si>
    <t xml:space="preserve">              27,711</t>
  </si>
  <si>
    <t xml:space="preserve">             569,877.2</t>
  </si>
  <si>
    <t xml:space="preserve">             186,195</t>
  </si>
  <si>
    <t xml:space="preserve">            -158,484</t>
  </si>
  <si>
    <t xml:space="preserve">24</t>
  </si>
  <si>
    <t xml:space="preserve">담배와 제조한 담배 대용물, 연소시키지 않고흡입하도록 만들어진 물품(니코틴을 함유하였는지에 상관없다), 니코틴을 함유한 그 밖의 물품으로 인체 내에 니코틴을 흡수시키도록 만들어진 것</t>
  </si>
  <si>
    <t xml:space="preserve">               8,004.7</t>
  </si>
  <si>
    <t xml:space="preserve">              76,365</t>
  </si>
  <si>
    <t xml:space="preserve">               4,863.9</t>
  </si>
  <si>
    <t xml:space="preserve">              37,590</t>
  </si>
  <si>
    <t xml:space="preserve">              38,775</t>
  </si>
  <si>
    <t xml:space="preserve">25</t>
  </si>
  <si>
    <t xml:space="preserve">소금, 황, 토석류(土石類), 석고ㆍ석회ㆍ시멘트</t>
  </si>
  <si>
    <t xml:space="preserve">             458,839.8</t>
  </si>
  <si>
    <t xml:space="preserve">              31,425</t>
  </si>
  <si>
    <t xml:space="preserve">           1,161,552.2</t>
  </si>
  <si>
    <t xml:space="preserve">              82,092</t>
  </si>
  <si>
    <t xml:space="preserve">             -50,667</t>
  </si>
  <si>
    <t xml:space="preserve">26</t>
  </si>
  <si>
    <t xml:space="preserve">광(鑛)ㆍ슬래그(slag)ㆍ회(灰)</t>
  </si>
  <si>
    <t xml:space="preserve">             127,149.1</t>
  </si>
  <si>
    <t xml:space="preserve">              38,549</t>
  </si>
  <si>
    <t xml:space="preserve">           6,250,464.4</t>
  </si>
  <si>
    <t xml:space="preserve">           1,930,784</t>
  </si>
  <si>
    <t xml:space="preserve">          -1,892,235</t>
  </si>
  <si>
    <t xml:space="preserve">27</t>
  </si>
  <si>
    <t xml:space="preserve">광물성 연료ㆍ광물유(鑛物油)와 이들의 증류물, 역청(瀝靑)물질, 광물성 왁스</t>
  </si>
  <si>
    <t xml:space="preserve">           4,982,652.8</t>
  </si>
  <si>
    <t xml:space="preserve">           3,606,096</t>
  </si>
  <si>
    <t xml:space="preserve">          30,954,267.7</t>
  </si>
  <si>
    <t xml:space="preserve">          13,854,140</t>
  </si>
  <si>
    <t xml:space="preserve">         -10,248,044</t>
  </si>
  <si>
    <t xml:space="preserve">28</t>
  </si>
  <si>
    <t xml:space="preserve">무기화학품, 귀금속ㆍ희토류(稀土類)금속ㆍ방사성원소ㆍ동위원소의 유기화합물이나 무기화합물</t>
  </si>
  <si>
    <t xml:space="preserve">             468,342.4</t>
  </si>
  <si>
    <t xml:space="preserve">             663,940</t>
  </si>
  <si>
    <t xml:space="preserve">             456,092.3</t>
  </si>
  <si>
    <t xml:space="preserve">             807,069</t>
  </si>
  <si>
    <t xml:space="preserve">            -143,130</t>
  </si>
  <si>
    <t xml:space="preserve">29</t>
  </si>
  <si>
    <t xml:space="preserve">유기화학품</t>
  </si>
  <si>
    <t xml:space="preserve">           1,609,094.3</t>
  </si>
  <si>
    <t xml:space="preserve">           1,618,152</t>
  </si>
  <si>
    <t xml:space="preserve">             718,892.5</t>
  </si>
  <si>
    <t xml:space="preserve">           1,160,904</t>
  </si>
  <si>
    <t xml:space="preserve">             457,248</t>
  </si>
  <si>
    <t xml:space="preserve">30</t>
  </si>
  <si>
    <t xml:space="preserve">의료용품</t>
  </si>
  <si>
    <t xml:space="preserve">               1,788.8</t>
  </si>
  <si>
    <t xml:space="preserve">             681,649</t>
  </si>
  <si>
    <t xml:space="preserve">               7,407.8</t>
  </si>
  <si>
    <t xml:space="preserve">             659,667</t>
  </si>
  <si>
    <t xml:space="preserve">              21,982</t>
  </si>
  <si>
    <t xml:space="preserve">31</t>
  </si>
  <si>
    <t xml:space="preserve">비료</t>
  </si>
  <si>
    <t xml:space="preserve">              93,778.6</t>
  </si>
  <si>
    <t xml:space="preserve">              42,099</t>
  </si>
  <si>
    <t xml:space="preserve">             140,059.3</t>
  </si>
  <si>
    <t xml:space="preserve">              61,539</t>
  </si>
  <si>
    <t xml:space="preserve">             -19,441</t>
  </si>
  <si>
    <t xml:space="preserve">32</t>
  </si>
  <si>
    <t xml:space="preserve">유연용ㆍ염색용 추출물(extract), 탄닌과 이들의 유도체, 염료ㆍ안료와 그 밖의 착색제, 페인트ㆍ바니시(varnish), 퍼티(putty)와 그 밖의 매스틱(mastic), 잉크</t>
  </si>
  <si>
    <t xml:space="preserve">              23,545.8</t>
  </si>
  <si>
    <t xml:space="preserve">             190,642</t>
  </si>
  <si>
    <t xml:space="preserve">              22,728.4</t>
  </si>
  <si>
    <t xml:space="preserve">             172,779</t>
  </si>
  <si>
    <t xml:space="preserve">              17,862</t>
  </si>
  <si>
    <t xml:space="preserve">33</t>
  </si>
  <si>
    <t xml:space="preserve">정유(essential oil)와 레지노이드(resinoid), 조제향료와 화장품ㆍ화장용품</t>
  </si>
  <si>
    <t xml:space="preserve">              31,870.5</t>
  </si>
  <si>
    <t xml:space="preserve">             732,310</t>
  </si>
  <si>
    <t xml:space="preserve">               8,827.0</t>
  </si>
  <si>
    <t xml:space="preserve">             149,071</t>
  </si>
  <si>
    <t xml:space="preserve">             583,239</t>
  </si>
  <si>
    <t xml:space="preserve">34</t>
  </si>
  <si>
    <t xml:space="preserve"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</si>
  <si>
    <t xml:space="preserve">              49,591.3</t>
  </si>
  <si>
    <t xml:space="preserve">             137,521</t>
  </si>
  <si>
    <t xml:space="preserve">              23,840.4</t>
  </si>
  <si>
    <t xml:space="preserve">              86,970</t>
  </si>
  <si>
    <t xml:space="preserve">              50,551</t>
  </si>
  <si>
    <t xml:space="preserve">35</t>
  </si>
  <si>
    <t xml:space="preserve">단백질계 물질, 변성전분, 글루(glue), 효소</t>
  </si>
  <si>
    <t xml:space="preserve">               6,376.2</t>
  </si>
  <si>
    <t xml:space="preserve">              75,103</t>
  </si>
  <si>
    <t xml:space="preserve">              14,467.3</t>
  </si>
  <si>
    <t xml:space="preserve">              75,196</t>
  </si>
  <si>
    <t xml:space="preserve">                 -94</t>
  </si>
  <si>
    <t xml:space="preserve">36</t>
  </si>
  <si>
    <t xml:space="preserve">화약류, 화공품, 성냥, 발화성 합금, 특정 가연성 조제품</t>
  </si>
  <si>
    <t xml:space="preserve">                  55.5</t>
  </si>
  <si>
    <t xml:space="preserve">               1,929</t>
  </si>
  <si>
    <t xml:space="preserve">                 201.2</t>
  </si>
  <si>
    <t xml:space="preserve">               3,614</t>
  </si>
  <si>
    <t xml:space="preserve">              -1,685</t>
  </si>
  <si>
    <t xml:space="preserve">37</t>
  </si>
  <si>
    <t xml:space="preserve">사진용이나 영화용 재료</t>
  </si>
  <si>
    <t xml:space="preserve">               1,675.1</t>
  </si>
  <si>
    <t xml:space="preserve">              92,061</t>
  </si>
  <si>
    <t xml:space="preserve">               3,153.5</t>
  </si>
  <si>
    <t xml:space="preserve">              69,926</t>
  </si>
  <si>
    <t xml:space="preserve">              22,136</t>
  </si>
  <si>
    <t xml:space="preserve">38</t>
  </si>
  <si>
    <t xml:space="preserve">각종 화학공업 생산품</t>
  </si>
  <si>
    <t xml:space="preserve">              81,563.8</t>
  </si>
  <si>
    <t xml:space="preserve">             527,030</t>
  </si>
  <si>
    <t xml:space="preserve">             236,165.5</t>
  </si>
  <si>
    <t xml:space="preserve">             749,063</t>
  </si>
  <si>
    <t xml:space="preserve">            -222,033</t>
  </si>
  <si>
    <t xml:space="preserve">39</t>
  </si>
  <si>
    <t xml:space="preserve">플라스틱과 그 제품</t>
  </si>
  <si>
    <t xml:space="preserve">           1,353,190.5</t>
  </si>
  <si>
    <t xml:space="preserve">           2,634,109</t>
  </si>
  <si>
    <t xml:space="preserve">             245,439.0</t>
  </si>
  <si>
    <t xml:space="preserve">           1,000,692</t>
  </si>
  <si>
    <t xml:space="preserve">           1,633,417</t>
  </si>
  <si>
    <t xml:space="preserve">40</t>
  </si>
  <si>
    <t xml:space="preserve">고무와 그 제품</t>
  </si>
  <si>
    <t xml:space="preserve">             255,585.7</t>
  </si>
  <si>
    <t xml:space="preserve">             628,364</t>
  </si>
  <si>
    <t xml:space="preserve">              78,763.3</t>
  </si>
  <si>
    <t xml:space="preserve">             239,060</t>
  </si>
  <si>
    <t xml:space="preserve">             389,304</t>
  </si>
  <si>
    <t xml:space="preserve">41</t>
  </si>
  <si>
    <t xml:space="preserve">원피(모피는 제외한다)와 가죽</t>
  </si>
  <si>
    <t xml:space="preserve">               2,942.3</t>
  </si>
  <si>
    <t xml:space="preserve">              24,264</t>
  </si>
  <si>
    <t xml:space="preserve">               5,864.4</t>
  </si>
  <si>
    <t xml:space="preserve">              17,194</t>
  </si>
  <si>
    <t xml:space="preserve">               7,070</t>
  </si>
  <si>
    <t xml:space="preserve">42</t>
  </si>
  <si>
    <t xml:space="preserve">가죽제품, 마구, 여행용구ㆍ핸드백과 이와 유사한 용기, 동물 거트(gut)[누에의 거트(gut)는 제외한다]의 제품</t>
  </si>
  <si>
    <t xml:space="preserve">                 790.2</t>
  </si>
  <si>
    <t xml:space="preserve">              32,138</t>
  </si>
  <si>
    <t xml:space="preserve">               9,987.0</t>
  </si>
  <si>
    <t xml:space="preserve">             278,334</t>
  </si>
  <si>
    <t xml:space="preserve">            -246,196</t>
  </si>
  <si>
    <t xml:space="preserve">43</t>
  </si>
  <si>
    <t xml:space="preserve">모피ㆍ인조모피와 이들의 제품</t>
  </si>
  <si>
    <t xml:space="preserve">                   5.4</t>
  </si>
  <si>
    <t xml:space="preserve">                 393</t>
  </si>
  <si>
    <t xml:space="preserve">                  33.0</t>
  </si>
  <si>
    <t xml:space="preserve">               3,643</t>
  </si>
  <si>
    <t xml:space="preserve">              -3,249</t>
  </si>
  <si>
    <t xml:space="preserve">44</t>
  </si>
  <si>
    <t xml:space="preserve">목재와 그 제품, 목탄</t>
  </si>
  <si>
    <t xml:space="preserve">               4,803.0</t>
  </si>
  <si>
    <t xml:space="preserve">               4,723</t>
  </si>
  <si>
    <t xml:space="preserve">             835,717.1</t>
  </si>
  <si>
    <t xml:space="preserve">             246,826</t>
  </si>
  <si>
    <t xml:space="preserve">            -242,103</t>
  </si>
  <si>
    <t xml:space="preserve">45</t>
  </si>
  <si>
    <t xml:space="preserve">코르크(cork)와 그 제품</t>
  </si>
  <si>
    <t xml:space="preserve">                   0.7</t>
  </si>
  <si>
    <t xml:space="preserve">                  19</t>
  </si>
  <si>
    <t xml:space="preserve">                  75.1</t>
  </si>
  <si>
    <t xml:space="preserve">                 400</t>
  </si>
  <si>
    <t xml:space="preserve">                -381</t>
  </si>
  <si>
    <t xml:space="preserve">46</t>
  </si>
  <si>
    <t xml:space="preserve">짚ㆍ에스파르토(esparto)나 그 밖의 조물 재료의 제품, 바구니 세공물(basketware)과 지조세공물(枝條細工物)</t>
  </si>
  <si>
    <t xml:space="preserve">                   1.4</t>
  </si>
  <si>
    <t xml:space="preserve">                  67</t>
  </si>
  <si>
    <t xml:space="preserve">                 292.2</t>
  </si>
  <si>
    <t xml:space="preserve">               1,621</t>
  </si>
  <si>
    <t xml:space="preserve">              -1,554</t>
  </si>
  <si>
    <t xml:space="preserve">47</t>
  </si>
  <si>
    <t xml:space="preserve">목재나 그 밖의 섬유질 셀룰로오스재료의 펄프, 회수한 종이ㆍ판지[웨이스트(waste)와 스크랩(scrap)]</t>
  </si>
  <si>
    <t xml:space="preserve">              37,708.2</t>
  </si>
  <si>
    <t xml:space="preserve">               6,780</t>
  </si>
  <si>
    <t xml:space="preserve">             271,905.3</t>
  </si>
  <si>
    <t xml:space="preserve">             153,235</t>
  </si>
  <si>
    <t xml:space="preserve">            -146,455</t>
  </si>
  <si>
    <t xml:space="preserve">48</t>
  </si>
  <si>
    <t xml:space="preserve">종이와 판지, 제지용 펄프ㆍ종이ㆍ판지의 제품</t>
  </si>
  <si>
    <t xml:space="preserve">             212,120.5</t>
  </si>
  <si>
    <t xml:space="preserve">             208,453</t>
  </si>
  <si>
    <t xml:space="preserve">             120,146.4</t>
  </si>
  <si>
    <t xml:space="preserve">             182,325</t>
  </si>
  <si>
    <t xml:space="preserve">              26,128</t>
  </si>
  <si>
    <t xml:space="preserve">49</t>
  </si>
  <si>
    <t xml:space="preserve">인쇄서적ㆍ신문ㆍ회화ㆍ그 밖의 인쇄물, 수제(手製)문서ㆍ타자문서ㆍ도면</t>
  </si>
  <si>
    <t xml:space="preserve">               1,704.1</t>
  </si>
  <si>
    <t xml:space="preserve">              22,594</t>
  </si>
  <si>
    <t xml:space="preserve">               1,334.8</t>
  </si>
  <si>
    <t xml:space="preserve">              18,666</t>
  </si>
  <si>
    <t xml:space="preserve">               3,928</t>
  </si>
  <si>
    <t xml:space="preserve">50</t>
  </si>
  <si>
    <t xml:space="preserve">견</t>
  </si>
  <si>
    <t xml:space="preserve">                   9.1</t>
  </si>
  <si>
    <t xml:space="preserve">               1,291</t>
  </si>
  <si>
    <t xml:space="preserve">                  21.8</t>
  </si>
  <si>
    <t xml:space="preserve">               2,203</t>
  </si>
  <si>
    <t xml:space="preserve">                -912</t>
  </si>
  <si>
    <t xml:space="preserve">51</t>
  </si>
  <si>
    <t xml:space="preserve">양모ㆍ동물의 부드러운 털이나 거친 털ㆍ말의 털로 만든 실과 직물</t>
  </si>
  <si>
    <t xml:space="preserve">                  93.0</t>
  </si>
  <si>
    <t xml:space="preserve">               2,214</t>
  </si>
  <si>
    <t xml:space="preserve">                 671.9</t>
  </si>
  <si>
    <t xml:space="preserve">              11,731</t>
  </si>
  <si>
    <t xml:space="preserve">              -9,517</t>
  </si>
  <si>
    <t xml:space="preserve">52</t>
  </si>
  <si>
    <t xml:space="preserve">면</t>
  </si>
  <si>
    <t xml:space="preserve">               2,633.1</t>
  </si>
  <si>
    <t xml:space="preserve">              20,928</t>
  </si>
  <si>
    <t xml:space="preserve">              17,573.8</t>
  </si>
  <si>
    <t xml:space="preserve">              53,739</t>
  </si>
  <si>
    <t xml:space="preserve">             -32,810</t>
  </si>
  <si>
    <t xml:space="preserve">53</t>
  </si>
  <si>
    <t xml:space="preserve">그 밖의 식물성 방직용 섬유, 종이실(paper yarn)과 종이실로 만든 직물</t>
  </si>
  <si>
    <t xml:space="preserve">                  35.1</t>
  </si>
  <si>
    <t xml:space="preserve">               1,182</t>
  </si>
  <si>
    <t xml:space="preserve">                 651.5</t>
  </si>
  <si>
    <t xml:space="preserve">               3,734</t>
  </si>
  <si>
    <t xml:space="preserve">              -2,552</t>
  </si>
  <si>
    <t xml:space="preserve">54</t>
  </si>
  <si>
    <t xml:space="preserve">인조필라멘트, 인조방직용 섬유재료의 스트립(strip)과 이와 유사한 것</t>
  </si>
  <si>
    <t xml:space="preserve">              22,119.6</t>
  </si>
  <si>
    <t xml:space="preserve">             138,707</t>
  </si>
  <si>
    <t xml:space="preserve">              40,975.7</t>
  </si>
  <si>
    <t xml:space="preserve">              84,615</t>
  </si>
  <si>
    <t xml:space="preserve">              54,092</t>
  </si>
  <si>
    <t xml:space="preserve">55</t>
  </si>
  <si>
    <t xml:space="preserve">인조스테이플섬유</t>
  </si>
  <si>
    <t xml:space="preserve">              52,676.2</t>
  </si>
  <si>
    <t xml:space="preserve">              92,665</t>
  </si>
  <si>
    <t xml:space="preserve">              12,971.8</t>
  </si>
  <si>
    <t xml:space="preserve">              44,013</t>
  </si>
  <si>
    <t xml:space="preserve">              48,652</t>
  </si>
  <si>
    <t xml:space="preserve">56</t>
  </si>
  <si>
    <t xml:space="preserve">워딩(wadding)ㆍ펠트(felt)ㆍ부직포, 특수사, 끈ㆍ배의 밧줄(cordage)ㆍ로프ㆍ케이블과 이들의 제품</t>
  </si>
  <si>
    <t xml:space="preserve">               8,857.9</t>
  </si>
  <si>
    <t xml:space="preserve">              55,119</t>
  </si>
  <si>
    <t xml:space="preserve">              17,213.0</t>
  </si>
  <si>
    <t xml:space="preserve">              51,412</t>
  </si>
  <si>
    <t xml:space="preserve">               3,708</t>
  </si>
  <si>
    <t xml:space="preserve">57</t>
  </si>
  <si>
    <t xml:space="preserve">양탄자류와 그 밖의 방직용 섬유로 만든 바닥깔개</t>
  </si>
  <si>
    <t xml:space="preserve">                 500.3</t>
  </si>
  <si>
    <t xml:space="preserve">               6,235</t>
  </si>
  <si>
    <t xml:space="preserve">               3,913.2</t>
  </si>
  <si>
    <t xml:space="preserve">               8,528</t>
  </si>
  <si>
    <t xml:space="preserve">              -2,293</t>
  </si>
  <si>
    <t xml:space="preserve">58</t>
  </si>
  <si>
    <t xml:space="preserve">특수직물, 터프트(tuft)한 직물, 레이스, 태피스트리(tapestry), 트리밍(trimming), 자수천</t>
  </si>
  <si>
    <t xml:space="preserve">               1,219.0</t>
  </si>
  <si>
    <t xml:space="preserve">              14,184</t>
  </si>
  <si>
    <t xml:space="preserve">                 709.6</t>
  </si>
  <si>
    <t xml:space="preserve">               5,954</t>
  </si>
  <si>
    <t xml:space="preserve">               8,230</t>
  </si>
  <si>
    <t xml:space="preserve">59</t>
  </si>
  <si>
    <t xml:space="preserve">침투ㆍ도포ㆍ피복하거나 적층한 방직용 섬유의 직물, 공업용인 방직용 섬유제품</t>
  </si>
  <si>
    <t xml:space="preserve">               8,264.5</t>
  </si>
  <si>
    <t xml:space="preserve">              84,895</t>
  </si>
  <si>
    <t xml:space="preserve">               6,009.1</t>
  </si>
  <si>
    <t xml:space="preserve">              35,233</t>
  </si>
  <si>
    <t xml:space="preserve">              49,663</t>
  </si>
  <si>
    <t xml:space="preserve">60</t>
  </si>
  <si>
    <t xml:space="preserve">메리야스 편물과 뜨개질 편물</t>
  </si>
  <si>
    <t xml:space="preserve">              14,663.9</t>
  </si>
  <si>
    <t xml:space="preserve">             110,973</t>
  </si>
  <si>
    <t xml:space="preserve">               1,568.4</t>
  </si>
  <si>
    <t xml:space="preserve">               8,132</t>
  </si>
  <si>
    <t xml:space="preserve">             102,841</t>
  </si>
  <si>
    <t xml:space="preserve">61</t>
  </si>
  <si>
    <t xml:space="preserve">의류와 그 부속품(메리야스 편물이나 뜨개질 편물로 한정한다)</t>
  </si>
  <si>
    <t xml:space="preserve">               2,374.9</t>
  </si>
  <si>
    <t xml:space="preserve">              56,447</t>
  </si>
  <si>
    <t xml:space="preserve">              21,973.4</t>
  </si>
  <si>
    <t xml:space="preserve">             429,283</t>
  </si>
  <si>
    <t xml:space="preserve">            -372,835</t>
  </si>
  <si>
    <t xml:space="preserve">62</t>
  </si>
  <si>
    <t xml:space="preserve">의류와 그 부속품(메리야스 편물이나 뜨개질편물은 제외한다)</t>
  </si>
  <si>
    <t xml:space="preserve">               2,282.6</t>
  </si>
  <si>
    <t xml:space="preserve">              59,089</t>
  </si>
  <si>
    <t xml:space="preserve">              19,465.1</t>
  </si>
  <si>
    <t xml:space="preserve">             597,522</t>
  </si>
  <si>
    <t xml:space="preserve">            -538,433</t>
  </si>
  <si>
    <t xml:space="preserve">63</t>
  </si>
  <si>
    <t xml:space="preserve">제품으로 된 방직용 섬유의 그 밖의 물품, 세트, 사용하던 의류ㆍ방직용 섬유제품, 넝마</t>
  </si>
  <si>
    <t xml:space="preserve">              24,479.1</t>
  </si>
  <si>
    <t xml:space="preserve">              45,391</t>
  </si>
  <si>
    <t xml:space="preserve">              23,934.0</t>
  </si>
  <si>
    <t xml:space="preserve">              97,922</t>
  </si>
  <si>
    <t xml:space="preserve">             -52,530</t>
  </si>
  <si>
    <t xml:space="preserve">64</t>
  </si>
  <si>
    <t xml:space="preserve">신발류ㆍ각반과 이와 유사한 것, 이들의 부분품</t>
  </si>
  <si>
    <t xml:space="preserve">               1,099.2</t>
  </si>
  <si>
    <t xml:space="preserve">              26,876</t>
  </si>
  <si>
    <t xml:space="preserve">              11,836.0</t>
  </si>
  <si>
    <t xml:space="preserve">             321,593</t>
  </si>
  <si>
    <t xml:space="preserve">            -294,717</t>
  </si>
  <si>
    <t xml:space="preserve">65</t>
  </si>
  <si>
    <t xml:space="preserve">모자류와 그 부분품</t>
  </si>
  <si>
    <t xml:space="preserve">                 243.5</t>
  </si>
  <si>
    <t xml:space="preserve">               6,988</t>
  </si>
  <si>
    <t xml:space="preserve">                 804.0</t>
  </si>
  <si>
    <t xml:space="preserve">              23,324</t>
  </si>
  <si>
    <t xml:space="preserve">             -16,336</t>
  </si>
  <si>
    <t xml:space="preserve">66</t>
  </si>
  <si>
    <t xml:space="preserve">산류(傘類)ㆍ지팡이ㆍ시트스틱(seat-stick)ㆍ채찍ㆍ승마용 채찍과 이들의 부분품</t>
  </si>
  <si>
    <t xml:space="preserve">                   7.1</t>
  </si>
  <si>
    <t xml:space="preserve">                  50</t>
  </si>
  <si>
    <t xml:space="preserve">                 974.2</t>
  </si>
  <si>
    <t xml:space="preserve">               6,487</t>
  </si>
  <si>
    <t xml:space="preserve">              -6,437</t>
  </si>
  <si>
    <t xml:space="preserve">67</t>
  </si>
  <si>
    <t xml:space="preserve">조제 깃털ㆍ솜털과 그 제품, 조화, 사람 머리카락으로 된 제품</t>
  </si>
  <si>
    <t xml:space="preserve">                  12.9</t>
  </si>
  <si>
    <t xml:space="preserve">               1,389</t>
  </si>
  <si>
    <t xml:space="preserve">                 596.5</t>
  </si>
  <si>
    <t xml:space="preserve">               8,501</t>
  </si>
  <si>
    <t xml:space="preserve">              -7,113</t>
  </si>
  <si>
    <t xml:space="preserve">68</t>
  </si>
  <si>
    <t xml:space="preserve">돌ㆍ플라스터(plaster)ㆍ시멘트ㆍ석면ㆍ운모나 이와 유사한 재료의 제품</t>
  </si>
  <si>
    <t xml:space="preserve">               9,438.2</t>
  </si>
  <si>
    <t xml:space="preserve">              69,005</t>
  </si>
  <si>
    <t xml:space="preserve">             189,410.7</t>
  </si>
  <si>
    <t xml:space="preserve">             103,700</t>
  </si>
  <si>
    <t xml:space="preserve">             -34,695</t>
  </si>
  <si>
    <t xml:space="preserve">69</t>
  </si>
  <si>
    <t xml:space="preserve">도자제품</t>
  </si>
  <si>
    <t xml:space="preserve">               1,978.9</t>
  </si>
  <si>
    <t xml:space="preserve">              25,796</t>
  </si>
  <si>
    <t xml:space="preserve">             122,858.5</t>
  </si>
  <si>
    <t xml:space="preserve">             128,803</t>
  </si>
  <si>
    <t xml:space="preserve">            -103,007</t>
  </si>
  <si>
    <t xml:space="preserve">70</t>
  </si>
  <si>
    <t xml:space="preserve">유리와 유리제품</t>
  </si>
  <si>
    <t xml:space="preserve">              29,989.8</t>
  </si>
  <si>
    <t xml:space="preserve">             160,348</t>
  </si>
  <si>
    <t xml:space="preserve">              96,213.7</t>
  </si>
  <si>
    <t xml:space="preserve">             194,150</t>
  </si>
  <si>
    <t xml:space="preserve">             -33,801</t>
  </si>
  <si>
    <t xml:space="preserve">71</t>
  </si>
  <si>
    <t xml:space="preserve">천연진주ㆍ양식진주ㆍ귀석ㆍ반귀석ㆍ귀금속ㆍ귀금속을 입힌 금속과 이들의 제품, 모조 신변장식용품, 주화</t>
  </si>
  <si>
    <t xml:space="preserve">                 974.6</t>
  </si>
  <si>
    <t xml:space="preserve">             367,564</t>
  </si>
  <si>
    <t xml:space="preserve">               1,044.5</t>
  </si>
  <si>
    <t xml:space="preserve">             594,367</t>
  </si>
  <si>
    <t xml:space="preserve">            -226,804</t>
  </si>
  <si>
    <t xml:space="preserve">72</t>
  </si>
  <si>
    <t xml:space="preserve">철강</t>
  </si>
  <si>
    <t xml:space="preserve">           2,289,964.8</t>
  </si>
  <si>
    <t xml:space="preserve">           1,929,700</t>
  </si>
  <si>
    <t xml:space="preserve">           1,200,379.3</t>
  </si>
  <si>
    <t xml:space="preserve">             932,362</t>
  </si>
  <si>
    <t xml:space="preserve">             997,338</t>
  </si>
  <si>
    <t xml:space="preserve">73</t>
  </si>
  <si>
    <t xml:space="preserve">철강의 제품</t>
  </si>
  <si>
    <t xml:space="preserve">             279,252.0</t>
  </si>
  <si>
    <t xml:space="preserve">             799,882</t>
  </si>
  <si>
    <t xml:space="preserve">             268,304.9</t>
  </si>
  <si>
    <t xml:space="preserve">             769,413</t>
  </si>
  <si>
    <t xml:space="preserve">              30,469</t>
  </si>
  <si>
    <t xml:space="preserve">74</t>
  </si>
  <si>
    <t xml:space="preserve">구리와 그 제품</t>
  </si>
  <si>
    <t xml:space="preserve">              48,087.0</t>
  </si>
  <si>
    <t xml:space="preserve">             422,977</t>
  </si>
  <si>
    <t xml:space="preserve">              53,568.7</t>
  </si>
  <si>
    <t xml:space="preserve">             496,111</t>
  </si>
  <si>
    <t xml:space="preserve">             -73,134</t>
  </si>
  <si>
    <t xml:space="preserve">75</t>
  </si>
  <si>
    <t xml:space="preserve">니켈과 그 제품</t>
  </si>
  <si>
    <t xml:space="preserve">               1,507.8</t>
  </si>
  <si>
    <t xml:space="preserve">              13,897</t>
  </si>
  <si>
    <t xml:space="preserve">               5,526.8</t>
  </si>
  <si>
    <t xml:space="preserve">             113,575</t>
  </si>
  <si>
    <t xml:space="preserve">             -99,678</t>
  </si>
  <si>
    <t xml:space="preserve">76</t>
  </si>
  <si>
    <t xml:space="preserve">알루미늄과 그 제품</t>
  </si>
  <si>
    <t xml:space="preserve">              98,291.8</t>
  </si>
  <si>
    <t xml:space="preserve">             392,994</t>
  </si>
  <si>
    <t xml:space="preserve">             238,330.4</t>
  </si>
  <si>
    <t xml:space="preserve">             715,108</t>
  </si>
  <si>
    <t xml:space="preserve">            -322,114</t>
  </si>
  <si>
    <t xml:space="preserve">78</t>
  </si>
  <si>
    <t xml:space="preserve">납과 그 제품</t>
  </si>
  <si>
    <t xml:space="preserve">              23,509.5</t>
  </si>
  <si>
    <t xml:space="preserve">              52,286</t>
  </si>
  <si>
    <t xml:space="preserve">              14,900.9</t>
  </si>
  <si>
    <t xml:space="preserve">              33,870</t>
  </si>
  <si>
    <t xml:space="preserve">              18,416</t>
  </si>
  <si>
    <t xml:space="preserve">79</t>
  </si>
  <si>
    <t xml:space="preserve">아연과 그 제품</t>
  </si>
  <si>
    <t xml:space="preserve">              28,786.1</t>
  </si>
  <si>
    <t xml:space="preserve">              90,076</t>
  </si>
  <si>
    <t xml:space="preserve">               2,591.4</t>
  </si>
  <si>
    <t xml:space="preserve">               8,585</t>
  </si>
  <si>
    <t xml:space="preserve">              81,492</t>
  </si>
  <si>
    <t xml:space="preserve">80</t>
  </si>
  <si>
    <t xml:space="preserve">주석과 그 제품</t>
  </si>
  <si>
    <t xml:space="preserve">                 187.6</t>
  </si>
  <si>
    <t xml:space="preserve">               5,592</t>
  </si>
  <si>
    <t xml:space="preserve">               1,349.9</t>
  </si>
  <si>
    <t xml:space="preserve">              43,666</t>
  </si>
  <si>
    <t xml:space="preserve">             -38,074</t>
  </si>
  <si>
    <t xml:space="preserve">81</t>
  </si>
  <si>
    <t xml:space="preserve">그 밖의 비금속(卑金屬), 서멧(cermet), 이들의 제품</t>
  </si>
  <si>
    <t xml:space="preserve">               2,282.9</t>
  </si>
  <si>
    <t xml:space="preserve">              31,993</t>
  </si>
  <si>
    <t xml:space="preserve">              12,752.4</t>
  </si>
  <si>
    <t xml:space="preserve">              99,100</t>
  </si>
  <si>
    <t xml:space="preserve">             -67,106</t>
  </si>
  <si>
    <t xml:space="preserve">82</t>
  </si>
  <si>
    <t xml:space="preserve">비금속(卑金屬)으로 만든 공구ㆍ도구ㆍ칼붙이ㆍ스푼ㆍ포크, 이들의 부분품</t>
  </si>
  <si>
    <t xml:space="preserve">               6,054.0</t>
  </si>
  <si>
    <t xml:space="preserve">             132,347</t>
  </si>
  <si>
    <t xml:space="preserve">               5,251.3</t>
  </si>
  <si>
    <t xml:space="preserve">              77,631</t>
  </si>
  <si>
    <t xml:space="preserve">              54,716</t>
  </si>
  <si>
    <t xml:space="preserve">83</t>
  </si>
  <si>
    <t xml:space="preserve">비금속(卑金屬)으로 만든 각종 제품</t>
  </si>
  <si>
    <t xml:space="preserve">              21,861.9</t>
  </si>
  <si>
    <t xml:space="preserve">             121,902</t>
  </si>
  <si>
    <t xml:space="preserve">              12,617.4</t>
  </si>
  <si>
    <t xml:space="preserve">              79,844</t>
  </si>
  <si>
    <t xml:space="preserve">              42,058</t>
  </si>
  <si>
    <t xml:space="preserve">84</t>
  </si>
  <si>
    <t xml:space="preserve">원자로ㆍ보일러ㆍ기계류와 이들의 부분품</t>
  </si>
  <si>
    <t xml:space="preserve">             322,110.2</t>
  </si>
  <si>
    <t xml:space="preserve">           5,702,602</t>
  </si>
  <si>
    <t xml:space="preserve">             192,812.5</t>
  </si>
  <si>
    <t xml:space="preserve">           5,592,162</t>
  </si>
  <si>
    <t xml:space="preserve">             110,440</t>
  </si>
  <si>
    <t xml:space="preserve">85</t>
  </si>
  <si>
    <t xml:space="preserve">전기기기와 그 부분품, 녹음기ㆍ음성 재생기ㆍ텔레비전의 영상과 음성의 기록기ㆍ재생기와 이들의 부분품ㆍ부속품</t>
  </si>
  <si>
    <t xml:space="preserve">             187,901.8</t>
  </si>
  <si>
    <t xml:space="preserve">          14,503,290</t>
  </si>
  <si>
    <t xml:space="preserve">             195,196.0</t>
  </si>
  <si>
    <t xml:space="preserve">           9,761,366</t>
  </si>
  <si>
    <t xml:space="preserve">           4,741,923</t>
  </si>
  <si>
    <t xml:space="preserve">86</t>
  </si>
  <si>
    <t xml:space="preserve">철도용이나 궤도용 기관차ㆍ차량과 이들의 부분품, 철도용이나 궤도용 장비품과 그 부분품, 기계식(전기기계식을 포함한다) 각종 교통신호용 기기</t>
  </si>
  <si>
    <t xml:space="preserve">              10,153.3</t>
  </si>
  <si>
    <t xml:space="preserve">              41,332</t>
  </si>
  <si>
    <t xml:space="preserve">              10,731.5</t>
  </si>
  <si>
    <t xml:space="preserve">              29,130</t>
  </si>
  <si>
    <t xml:space="preserve">              12,202</t>
  </si>
  <si>
    <t xml:space="preserve">87</t>
  </si>
  <si>
    <t xml:space="preserve">철도용이나 궤도용 외의 차량과 그 부분품ㆍ부속품</t>
  </si>
  <si>
    <t xml:space="preserve">             610,420.5</t>
  </si>
  <si>
    <t xml:space="preserve">           6,545,132</t>
  </si>
  <si>
    <t xml:space="preserve">              85,906.2</t>
  </si>
  <si>
    <t xml:space="preserve">           1,221,744</t>
  </si>
  <si>
    <t xml:space="preserve">           5,323,388</t>
  </si>
  <si>
    <t xml:space="preserve">88</t>
  </si>
  <si>
    <t xml:space="preserve">항공기와 우주선, 이들의 부분품</t>
  </si>
  <si>
    <t xml:space="preserve">                 576.9</t>
  </si>
  <si>
    <t xml:space="preserve">             321,057</t>
  </si>
  <si>
    <t xml:space="preserve">                 319.1</t>
  </si>
  <si>
    <t xml:space="preserve">             257,265</t>
  </si>
  <si>
    <t xml:space="preserve">              63,792</t>
  </si>
  <si>
    <t xml:space="preserve">89</t>
  </si>
  <si>
    <t xml:space="preserve">선박과 수상 구조물</t>
  </si>
  <si>
    <t xml:space="preserve">             711,468.3</t>
  </si>
  <si>
    <t xml:space="preserve">           2,356,716</t>
  </si>
  <si>
    <t xml:space="preserve">             132,747.4</t>
  </si>
  <si>
    <t xml:space="preserve">             261,339</t>
  </si>
  <si>
    <t xml:space="preserve">           2,095,377</t>
  </si>
  <si>
    <t xml:space="preserve">90</t>
  </si>
  <si>
    <t xml:space="preserve">광학기기ㆍ사진용 기기ㆍ영화용 기기ㆍ측정기기ㆍ검사기기ㆍ정밀기기ㆍ의료용 기기, 이들의 부분품과 부속품</t>
  </si>
  <si>
    <t xml:space="preserve">              15,345.6</t>
  </si>
  <si>
    <t xml:space="preserve">           1,133,879</t>
  </si>
  <si>
    <t xml:space="preserve">              17,266.6</t>
  </si>
  <si>
    <t xml:space="preserve">           1,747,222</t>
  </si>
  <si>
    <t xml:space="preserve">            -613,343</t>
  </si>
  <si>
    <t xml:space="preserve">91</t>
  </si>
  <si>
    <t xml:space="preserve">시계와 그 부분품</t>
  </si>
  <si>
    <t xml:space="preserve">                  16.8</t>
  </si>
  <si>
    <t xml:space="preserve">              14,422</t>
  </si>
  <si>
    <t xml:space="preserve">                 409.2</t>
  </si>
  <si>
    <t xml:space="preserve">              66,332</t>
  </si>
  <si>
    <t xml:space="preserve">             -51,910</t>
  </si>
  <si>
    <t xml:space="preserve">92</t>
  </si>
  <si>
    <t xml:space="preserve">악기와 그 부분품과 부속품</t>
  </si>
  <si>
    <t xml:space="preserve">                 244.3</t>
  </si>
  <si>
    <t xml:space="preserve">               7,712</t>
  </si>
  <si>
    <t xml:space="preserve">                 614.4</t>
  </si>
  <si>
    <t xml:space="preserve">              13,773</t>
  </si>
  <si>
    <t xml:space="preserve">              -6,061</t>
  </si>
  <si>
    <t xml:space="preserve">93</t>
  </si>
  <si>
    <t xml:space="preserve">무기ㆍ총포탄과 이들의 부분품과 부속품</t>
  </si>
  <si>
    <t xml:space="preserve">                 935.5</t>
  </si>
  <si>
    <t xml:space="preserve">             131,749</t>
  </si>
  <si>
    <t xml:space="preserve">                 190.8</t>
  </si>
  <si>
    <t xml:space="preserve">              36,972</t>
  </si>
  <si>
    <t xml:space="preserve">              94,776</t>
  </si>
  <si>
    <t xml:space="preserve">94</t>
  </si>
  <si>
    <t xml:space="preserve">가구, 침구ㆍ매트리스ㆍ매트리스 서포트(mattress support)ㆍ쿠션과 이와 유사한 물품, 다른 류로 분류되지 않은 조명기구, 조명용 사인ㆍ조명용 네임플레이트(name-plate)와 이와 유사한 물품, 조립식 건축물</t>
  </si>
  <si>
    <t xml:space="preserve">              13,808.4</t>
  </si>
  <si>
    <t xml:space="preserve">              94,556</t>
  </si>
  <si>
    <t xml:space="preserve">              81,894.5</t>
  </si>
  <si>
    <t xml:space="preserve">             326,575</t>
  </si>
  <si>
    <t xml:space="preserve">            -232,020</t>
  </si>
  <si>
    <t xml:space="preserve">95</t>
  </si>
  <si>
    <t xml:space="preserve">완구ㆍ게임용구ㆍ운동용구와 이들의 부분품과 부속품</t>
  </si>
  <si>
    <t xml:space="preserve">               2,077.5</t>
  </si>
  <si>
    <t xml:space="preserve">              42,783</t>
  </si>
  <si>
    <t xml:space="preserve">              14,612.6</t>
  </si>
  <si>
    <t xml:space="preserve">             180,489</t>
  </si>
  <si>
    <t xml:space="preserve">            -137,705</t>
  </si>
  <si>
    <t xml:space="preserve">96</t>
  </si>
  <si>
    <t xml:space="preserve">잡품</t>
  </si>
  <si>
    <t xml:space="preserve">               1,911.2</t>
  </si>
  <si>
    <t xml:space="preserve">              31,615</t>
  </si>
  <si>
    <t xml:space="preserve">              11,354.7</t>
  </si>
  <si>
    <t xml:space="preserve">              93,112</t>
  </si>
  <si>
    <t xml:space="preserve">             -61,497</t>
  </si>
  <si>
    <t xml:space="preserve">97</t>
  </si>
  <si>
    <t xml:space="preserve">예술품ㆍ수집품ㆍ골동품</t>
  </si>
  <si>
    <t xml:space="preserve">                  13.9</t>
  </si>
  <si>
    <t xml:space="preserve">              19,833</t>
  </si>
  <si>
    <t xml:space="preserve">                  49.3</t>
  </si>
  <si>
    <t xml:space="preserve">              12,363</t>
  </si>
  <si>
    <t xml:space="preserve">               7,470</t>
  </si>
  <si>
    <t xml:space="preserve">                   1.6</t>
  </si>
  <si>
    <t xml:space="preserve">                 443</t>
  </si>
  <si>
    <t xml:space="preserve">                  42.0</t>
  </si>
  <si>
    <t xml:space="preserve">               4,043</t>
  </si>
  <si>
    <t xml:space="preserve">              -3,600</t>
  </si>
  <si>
    <t xml:space="preserve">               5,787.9</t>
  </si>
  <si>
    <t xml:space="preserve">               8,080</t>
  </si>
  <si>
    <t xml:space="preserve">             110,435.5</t>
  </si>
  <si>
    <t xml:space="preserve">             548,202</t>
  </si>
  <si>
    <t xml:space="preserve">            -540,122</t>
  </si>
  <si>
    <t xml:space="preserve">              51,247.0</t>
  </si>
  <si>
    <t xml:space="preserve">             140,969</t>
  </si>
  <si>
    <t xml:space="preserve">              96,459.5</t>
  </si>
  <si>
    <t xml:space="preserve">             427,360</t>
  </si>
  <si>
    <t xml:space="preserve">            -286,390</t>
  </si>
  <si>
    <t xml:space="preserve">               2,688.4</t>
  </si>
  <si>
    <t xml:space="preserve">               6,784</t>
  </si>
  <si>
    <t xml:space="preserve">              29,963.6</t>
  </si>
  <si>
    <t xml:space="preserve">             131,211</t>
  </si>
  <si>
    <t xml:space="preserve">            -124,427</t>
  </si>
  <si>
    <t xml:space="preserve">               1,182.6</t>
  </si>
  <si>
    <t xml:space="preserve">               8,292</t>
  </si>
  <si>
    <t xml:space="preserve">               4,296.5</t>
  </si>
  <si>
    <t xml:space="preserve">              23,264</t>
  </si>
  <si>
    <t xml:space="preserve">             -14,972</t>
  </si>
  <si>
    <t xml:space="preserve">                 188.1</t>
  </si>
  <si>
    <t xml:space="preserve">                 305</t>
  </si>
  <si>
    <t xml:space="preserve">               7,268.6</t>
  </si>
  <si>
    <t xml:space="preserve">              16,111</t>
  </si>
  <si>
    <t xml:space="preserve">             -15,807</t>
  </si>
  <si>
    <t xml:space="preserve">               2,566.4</t>
  </si>
  <si>
    <t xml:space="preserve">               7,535</t>
  </si>
  <si>
    <t xml:space="preserve">              91,279.8</t>
  </si>
  <si>
    <t xml:space="preserve">              68,479</t>
  </si>
  <si>
    <t xml:space="preserve">             -60,944</t>
  </si>
  <si>
    <t xml:space="preserve">               2,161.0</t>
  </si>
  <si>
    <t xml:space="preserve">              20,385</t>
  </si>
  <si>
    <t xml:space="preserve">              74,049.7</t>
  </si>
  <si>
    <t xml:space="preserve">             162,167</t>
  </si>
  <si>
    <t xml:space="preserve">            -141,783</t>
  </si>
  <si>
    <t xml:space="preserve">                 446.3</t>
  </si>
  <si>
    <t xml:space="preserve">               3,441</t>
  </si>
  <si>
    <t xml:space="preserve">              20,212.9</t>
  </si>
  <si>
    <t xml:space="preserve">             139,655</t>
  </si>
  <si>
    <t xml:space="preserve">            -136,214</t>
  </si>
  <si>
    <t xml:space="preserve">               1,432.7</t>
  </si>
  <si>
    <t xml:space="preserve">               1,211</t>
  </si>
  <si>
    <t xml:space="preserve">           1,419,950.3</t>
  </si>
  <si>
    <t xml:space="preserve">             391,628</t>
  </si>
  <si>
    <t xml:space="preserve">            -390,417</t>
  </si>
  <si>
    <t xml:space="preserve">               5,286.5</t>
  </si>
  <si>
    <t xml:space="preserve">               3,611</t>
  </si>
  <si>
    <t xml:space="preserve">              31,340.0</t>
  </si>
  <si>
    <t xml:space="preserve">              26,043</t>
  </si>
  <si>
    <t xml:space="preserve">             -22,431</t>
  </si>
  <si>
    <t xml:space="preserve">               3,543.5</t>
  </si>
  <si>
    <t xml:space="preserve">              66,717</t>
  </si>
  <si>
    <t xml:space="preserve">             312,951.6</t>
  </si>
  <si>
    <t xml:space="preserve">             178,559</t>
  </si>
  <si>
    <t xml:space="preserve">            -111,842</t>
  </si>
  <si>
    <t xml:space="preserve">                 312.2</t>
  </si>
  <si>
    <t xml:space="preserve">               7,993</t>
  </si>
  <si>
    <t xml:space="preserve">               8,966.5</t>
  </si>
  <si>
    <t xml:space="preserve">              27,221</t>
  </si>
  <si>
    <t xml:space="preserve">             -19,228</t>
  </si>
  <si>
    <t xml:space="preserve">                  28.3</t>
  </si>
  <si>
    <t xml:space="preserve">                  35</t>
  </si>
  <si>
    <t xml:space="preserve">              13,180.9</t>
  </si>
  <si>
    <t xml:space="preserve">               4,521</t>
  </si>
  <si>
    <t xml:space="preserve">              -4,485</t>
  </si>
  <si>
    <t xml:space="preserve">              17,616.6</t>
  </si>
  <si>
    <t xml:space="preserve">              21,126</t>
  </si>
  <si>
    <t xml:space="preserve">             130,255.5</t>
  </si>
  <si>
    <t xml:space="preserve">             188,031</t>
  </si>
  <si>
    <t xml:space="preserve">            -166,905</t>
  </si>
  <si>
    <t xml:space="preserve">               4,638.4</t>
  </si>
  <si>
    <t xml:space="preserve">              25,083</t>
  </si>
  <si>
    <t xml:space="preserve">              13,560.8</t>
  </si>
  <si>
    <t xml:space="preserve">              75,910</t>
  </si>
  <si>
    <t xml:space="preserve">             -50,828</t>
  </si>
  <si>
    <t xml:space="preserve">              20,186.5</t>
  </si>
  <si>
    <t xml:space="preserve">              22,146</t>
  </si>
  <si>
    <t xml:space="preserve">             150,980.9</t>
  </si>
  <si>
    <t xml:space="preserve">             104,388</t>
  </si>
  <si>
    <t xml:space="preserve">             -82,242</t>
  </si>
  <si>
    <t xml:space="preserve">               2,704.4</t>
  </si>
  <si>
    <t xml:space="preserve">               8,120</t>
  </si>
  <si>
    <t xml:space="preserve">               6,059.6</t>
  </si>
  <si>
    <t xml:space="preserve">              54,697</t>
  </si>
  <si>
    <t xml:space="preserve">             -46,577</t>
  </si>
  <si>
    <t xml:space="preserve">              55,422.4</t>
  </si>
  <si>
    <t xml:space="preserve">             218,456</t>
  </si>
  <si>
    <t xml:space="preserve">              26,383.2</t>
  </si>
  <si>
    <t xml:space="preserve">              87,391</t>
  </si>
  <si>
    <t xml:space="preserve">             131,066</t>
  </si>
  <si>
    <t xml:space="preserve">               9,868.2</t>
  </si>
  <si>
    <t xml:space="preserve">              83,282</t>
  </si>
  <si>
    <t xml:space="preserve">              88,278.5</t>
  </si>
  <si>
    <t xml:space="preserve">             128,617</t>
  </si>
  <si>
    <t xml:space="preserve">             -45,335</t>
  </si>
  <si>
    <t xml:space="preserve">              35,833.9</t>
  </si>
  <si>
    <t xml:space="preserve">             145,905</t>
  </si>
  <si>
    <t xml:space="preserve">              28,525.1</t>
  </si>
  <si>
    <t xml:space="preserve">             219,240</t>
  </si>
  <si>
    <t xml:space="preserve">             -73,335</t>
  </si>
  <si>
    <t xml:space="preserve">              77,465.4</t>
  </si>
  <si>
    <t xml:space="preserve">              88,886</t>
  </si>
  <si>
    <t xml:space="preserve">              61,528.5</t>
  </si>
  <si>
    <t xml:space="preserve">             103,801</t>
  </si>
  <si>
    <t xml:space="preserve">             -14,916</t>
  </si>
  <si>
    <t xml:space="preserve">              22,209.6</t>
  </si>
  <si>
    <t xml:space="preserve">              27,304</t>
  </si>
  <si>
    <t xml:space="preserve">             542,751.3</t>
  </si>
  <si>
    <t xml:space="preserve">             177,064</t>
  </si>
  <si>
    <t xml:space="preserve">            -149,759</t>
  </si>
  <si>
    <t xml:space="preserve">               9,526.9</t>
  </si>
  <si>
    <t xml:space="preserve">             102,512</t>
  </si>
  <si>
    <t xml:space="preserve">               6,612.1</t>
  </si>
  <si>
    <t xml:space="preserve">              52,166</t>
  </si>
  <si>
    <t xml:space="preserve">              50,347</t>
  </si>
  <si>
    <t xml:space="preserve">             522,645.7</t>
  </si>
  <si>
    <t xml:space="preserve">              33,160</t>
  </si>
  <si>
    <t xml:space="preserve">             849,523.0</t>
  </si>
  <si>
    <t xml:space="preserve">              66,016</t>
  </si>
  <si>
    <t xml:space="preserve">             -32,857</t>
  </si>
  <si>
    <t xml:space="preserve">             125,010.4</t>
  </si>
  <si>
    <t xml:space="preserve">              32,416</t>
  </si>
  <si>
    <t xml:space="preserve">           5,667,674.3</t>
  </si>
  <si>
    <t xml:space="preserve">           1,318,056</t>
  </si>
  <si>
    <t xml:space="preserve">          -1,285,640</t>
  </si>
  <si>
    <t xml:space="preserve">           5,648,813.3</t>
  </si>
  <si>
    <t xml:space="preserve">           4,072,937</t>
  </si>
  <si>
    <t xml:space="preserve">          25,643,239.5</t>
  </si>
  <si>
    <t xml:space="preserve">          11,387,996</t>
  </si>
  <si>
    <t xml:space="preserve">          -7,315,059</t>
  </si>
  <si>
    <t xml:space="preserve">             395,413.8</t>
  </si>
  <si>
    <t xml:space="preserve">             714,507</t>
  </si>
  <si>
    <t xml:space="preserve">             351,113.1</t>
  </si>
  <si>
    <t xml:space="preserve">             935,074</t>
  </si>
  <si>
    <t xml:space="preserve">            -220,567</t>
  </si>
  <si>
    <t xml:space="preserve">           1,645,560.3</t>
  </si>
  <si>
    <t xml:space="preserve">           1,720,428</t>
  </si>
  <si>
    <t xml:space="preserve">             782,621.8</t>
  </si>
  <si>
    <t xml:space="preserve">           1,246,525</t>
  </si>
  <si>
    <t xml:space="preserve">             473,904</t>
  </si>
  <si>
    <t xml:space="preserve">               2,482.8</t>
  </si>
  <si>
    <t xml:space="preserve">             660,431</t>
  </si>
  <si>
    <t xml:space="preserve">               7,670.9</t>
  </si>
  <si>
    <t xml:space="preserve">             712,049</t>
  </si>
  <si>
    <t xml:space="preserve">             -51,618</t>
  </si>
  <si>
    <t xml:space="preserve">              76,530.4</t>
  </si>
  <si>
    <t xml:space="preserve">              29,637</t>
  </si>
  <si>
    <t xml:space="preserve">             201,907.8</t>
  </si>
  <si>
    <t xml:space="preserve">              76,125</t>
  </si>
  <si>
    <t xml:space="preserve">             -46,488</t>
  </si>
  <si>
    <t xml:space="preserve">              32,305.1</t>
  </si>
  <si>
    <t xml:space="preserve">             227,754</t>
  </si>
  <si>
    <t xml:space="preserve">              23,756.0</t>
  </si>
  <si>
    <t xml:space="preserve">             186,774</t>
  </si>
  <si>
    <t xml:space="preserve">              40,980</t>
  </si>
  <si>
    <t xml:space="preserve">              37,447.6</t>
  </si>
  <si>
    <t xml:space="preserve">             855,686</t>
  </si>
  <si>
    <t xml:space="preserve">               9,248.7</t>
  </si>
  <si>
    <t xml:space="preserve">             169,519</t>
  </si>
  <si>
    <t xml:space="preserve">             686,167</t>
  </si>
  <si>
    <t xml:space="preserve">              49,467.6</t>
  </si>
  <si>
    <t xml:space="preserve">             154,662</t>
  </si>
  <si>
    <t xml:space="preserve">              23,617.0</t>
  </si>
  <si>
    <t xml:space="preserve">              86,307</t>
  </si>
  <si>
    <t xml:space="preserve">              68,354</t>
  </si>
  <si>
    <t xml:space="preserve">               7,006.4</t>
  </si>
  <si>
    <t xml:space="preserve">              96,028</t>
  </si>
  <si>
    <t xml:space="preserve">              13,859.5</t>
  </si>
  <si>
    <t xml:space="preserve">              76,690</t>
  </si>
  <si>
    <t xml:space="preserve">              19,338</t>
  </si>
  <si>
    <t xml:space="preserve">                 102.3</t>
  </si>
  <si>
    <t xml:space="preserve">               1,437</t>
  </si>
  <si>
    <t xml:space="preserve">                 255.0</t>
  </si>
  <si>
    <t xml:space="preserve">               6,811</t>
  </si>
  <si>
    <t xml:space="preserve">              -5,374</t>
  </si>
  <si>
    <t xml:space="preserve">               2,003.5</t>
  </si>
  <si>
    <t xml:space="preserve">             102,808</t>
  </si>
  <si>
    <t xml:space="preserve">               2,804.9</t>
  </si>
  <si>
    <t xml:space="preserve">              92,890</t>
  </si>
  <si>
    <t xml:space="preserve">               9,918</t>
  </si>
  <si>
    <t xml:space="preserve">              96,128.1</t>
  </si>
  <si>
    <t xml:space="preserve">             578,994</t>
  </si>
  <si>
    <t xml:space="preserve">             185,750.3</t>
  </si>
  <si>
    <t xml:space="preserve">             816,733</t>
  </si>
  <si>
    <t xml:space="preserve">            -237,739</t>
  </si>
  <si>
    <t xml:space="preserve">           1,546,432.9</t>
  </si>
  <si>
    <t xml:space="preserve">           2,993,339</t>
  </si>
  <si>
    <t xml:space="preserve">             240,326.4</t>
  </si>
  <si>
    <t xml:space="preserve">             991,625</t>
  </si>
  <si>
    <t xml:space="preserve">           2,001,713</t>
  </si>
  <si>
    <t xml:space="preserve">             252,109.3</t>
  </si>
  <si>
    <t xml:space="preserve">             664,391</t>
  </si>
  <si>
    <t xml:space="preserve">              87,749.9</t>
  </si>
  <si>
    <t xml:space="preserve">             275,544</t>
  </si>
  <si>
    <t xml:space="preserve">             388,847</t>
  </si>
  <si>
    <t xml:space="preserve">               2,380.5</t>
  </si>
  <si>
    <t xml:space="preserve">              18,247</t>
  </si>
  <si>
    <t xml:space="preserve">               7,322.9</t>
  </si>
  <si>
    <t xml:space="preserve">              17,924</t>
  </si>
  <si>
    <t xml:space="preserve">                 323</t>
  </si>
  <si>
    <t xml:space="preserve">                 696.6</t>
  </si>
  <si>
    <t xml:space="preserve">              35,429</t>
  </si>
  <si>
    <t xml:space="preserve">               5,767.8</t>
  </si>
  <si>
    <t xml:space="preserve">             278,937</t>
  </si>
  <si>
    <t xml:space="preserve">            -243,508</t>
  </si>
  <si>
    <t xml:space="preserve">                   3.3</t>
  </si>
  <si>
    <t xml:space="preserve">                 790</t>
  </si>
  <si>
    <t xml:space="preserve">                  18.8</t>
  </si>
  <si>
    <t xml:space="preserve">               2,134</t>
  </si>
  <si>
    <t xml:space="preserve">              -1,343</t>
  </si>
  <si>
    <t xml:space="preserve">               3,633.1</t>
  </si>
  <si>
    <t xml:space="preserve">               4,997</t>
  </si>
  <si>
    <t xml:space="preserve">             857,531.7</t>
  </si>
  <si>
    <t xml:space="preserve">             241,256</t>
  </si>
  <si>
    <t xml:space="preserve">            -236,259</t>
  </si>
  <si>
    <t xml:space="preserve">                   1.9</t>
  </si>
  <si>
    <t xml:space="preserve">                  37</t>
  </si>
  <si>
    <t xml:space="preserve">                  58.2</t>
  </si>
  <si>
    <t xml:space="preserve">                 519</t>
  </si>
  <si>
    <t xml:space="preserve">                -481</t>
  </si>
  <si>
    <t xml:space="preserve">                   5.7</t>
  </si>
  <si>
    <t xml:space="preserve">                 152</t>
  </si>
  <si>
    <t xml:space="preserve">                 206.7</t>
  </si>
  <si>
    <t xml:space="preserve">               1,487</t>
  </si>
  <si>
    <t xml:space="preserve">              -1,335</t>
  </si>
  <si>
    <t xml:space="preserve">              49,084.5</t>
  </si>
  <si>
    <t xml:space="preserve">               8,689</t>
  </si>
  <si>
    <t xml:space="preserve">             207,986.6</t>
  </si>
  <si>
    <t xml:space="preserve">             109,785</t>
  </si>
  <si>
    <t xml:space="preserve">            -101,097</t>
  </si>
  <si>
    <t xml:space="preserve">             264,596.0</t>
  </si>
  <si>
    <t xml:space="preserve">             236,567</t>
  </si>
  <si>
    <t xml:space="preserve">             115,711.6</t>
  </si>
  <si>
    <t xml:space="preserve">             169,755</t>
  </si>
  <si>
    <t xml:space="preserve">              66,812</t>
  </si>
  <si>
    <t xml:space="preserve">               4,030.5</t>
  </si>
  <si>
    <t xml:space="preserve">              30,743</t>
  </si>
  <si>
    <t xml:space="preserve">               1,070.2</t>
  </si>
  <si>
    <t xml:space="preserve">              22,398</t>
  </si>
  <si>
    <t xml:space="preserve">               8,345</t>
  </si>
  <si>
    <t xml:space="preserve">                  13.3</t>
  </si>
  <si>
    <t xml:space="preserve">               1,801</t>
  </si>
  <si>
    <t xml:space="preserve">                  18.6</t>
  </si>
  <si>
    <t xml:space="preserve">               1,632</t>
  </si>
  <si>
    <t xml:space="preserve">                 169</t>
  </si>
  <si>
    <t xml:space="preserve">                 118.1</t>
  </si>
  <si>
    <t xml:space="preserve">               1,243</t>
  </si>
  <si>
    <t xml:space="preserve">                 672.7</t>
  </si>
  <si>
    <t xml:space="preserve">              13,418</t>
  </si>
  <si>
    <t xml:space="preserve">             -12,175</t>
  </si>
  <si>
    <t xml:space="preserve">               2,623.8</t>
  </si>
  <si>
    <t xml:space="preserve">              20,926</t>
  </si>
  <si>
    <t xml:space="preserve">              21,761.0</t>
  </si>
  <si>
    <t xml:space="preserve">              62,935</t>
  </si>
  <si>
    <t xml:space="preserve">             -42,009</t>
  </si>
  <si>
    <t xml:space="preserve">                  48.6</t>
  </si>
  <si>
    <t xml:space="preserve">                 502</t>
  </si>
  <si>
    <t xml:space="preserve">                 981.2</t>
  </si>
  <si>
    <t xml:space="preserve">               3,638</t>
  </si>
  <si>
    <t xml:space="preserve">              -3,135</t>
  </si>
  <si>
    <t xml:space="preserve">              24,132.6</t>
  </si>
  <si>
    <t xml:space="preserve">             150,196</t>
  </si>
  <si>
    <t xml:space="preserve">              40,412.1</t>
  </si>
  <si>
    <t xml:space="preserve">              86,565</t>
  </si>
  <si>
    <t xml:space="preserve">              63,631</t>
  </si>
  <si>
    <t xml:space="preserve">              62,336.3</t>
  </si>
  <si>
    <t xml:space="preserve">             104,033</t>
  </si>
  <si>
    <t xml:space="preserve">              11,633.0</t>
  </si>
  <si>
    <t xml:space="preserve">              43,604</t>
  </si>
  <si>
    <t xml:space="preserve">              60,429</t>
  </si>
  <si>
    <t xml:space="preserve">               9,694.8</t>
  </si>
  <si>
    <t xml:space="preserve">              63,923</t>
  </si>
  <si>
    <t xml:space="preserve">              16,437.3</t>
  </si>
  <si>
    <t xml:space="preserve">              49,138</t>
  </si>
  <si>
    <t xml:space="preserve">              14,785</t>
  </si>
  <si>
    <t xml:space="preserve">                 464.0</t>
  </si>
  <si>
    <t xml:space="preserve">               5,971</t>
  </si>
  <si>
    <t xml:space="preserve">               3,772.4</t>
  </si>
  <si>
    <t xml:space="preserve">               8,257</t>
  </si>
  <si>
    <t xml:space="preserve">              -2,286</t>
  </si>
  <si>
    <t xml:space="preserve">               1,202.0</t>
  </si>
  <si>
    <t xml:space="preserve">              16,628</t>
  </si>
  <si>
    <t xml:space="preserve">                 490.1</t>
  </si>
  <si>
    <t xml:space="preserve">               4,195</t>
  </si>
  <si>
    <t xml:space="preserve">              12,433</t>
  </si>
  <si>
    <t xml:space="preserve">               9,699.8</t>
  </si>
  <si>
    <t xml:space="preserve">              99,698</t>
  </si>
  <si>
    <t xml:space="preserve">               5,159.4</t>
  </si>
  <si>
    <t xml:space="preserve">              32,432</t>
  </si>
  <si>
    <t xml:space="preserve">              67,265</t>
  </si>
  <si>
    <t xml:space="preserve">              17,163.6</t>
  </si>
  <si>
    <t xml:space="preserve">             124,790</t>
  </si>
  <si>
    <t xml:space="preserve">               1,216.2</t>
  </si>
  <si>
    <t xml:space="preserve">               6,386</t>
  </si>
  <si>
    <t xml:space="preserve">             118,404</t>
  </si>
  <si>
    <t xml:space="preserve">               2,506.4</t>
  </si>
  <si>
    <t xml:space="preserve">              66,068</t>
  </si>
  <si>
    <t xml:space="preserve">              16,494.1</t>
  </si>
  <si>
    <t xml:space="preserve">             382,637</t>
  </si>
  <si>
    <t xml:space="preserve">            -316,569</t>
  </si>
  <si>
    <t xml:space="preserve">               2,292.9</t>
  </si>
  <si>
    <t xml:space="preserve">              63,688</t>
  </si>
  <si>
    <t xml:space="preserve">              15,385.4</t>
  </si>
  <si>
    <t xml:space="preserve">             537,809</t>
  </si>
  <si>
    <t xml:space="preserve">            -474,121</t>
  </si>
  <si>
    <t xml:space="preserve">              28,752.3</t>
  </si>
  <si>
    <t xml:space="preserve">              53,901</t>
  </si>
  <si>
    <t xml:space="preserve">              20,728.5</t>
  </si>
  <si>
    <t xml:space="preserve">              74,884</t>
  </si>
  <si>
    <t xml:space="preserve">             -20,983</t>
  </si>
  <si>
    <t xml:space="preserve">               1,250.3</t>
  </si>
  <si>
    <t xml:space="preserve">              31,464</t>
  </si>
  <si>
    <t xml:space="preserve">               8,552.5</t>
  </si>
  <si>
    <t xml:space="preserve">             274,686</t>
  </si>
  <si>
    <t xml:space="preserve">            -243,221</t>
  </si>
  <si>
    <t xml:space="preserve">                 243.2</t>
  </si>
  <si>
    <t xml:space="preserve">               7,543</t>
  </si>
  <si>
    <t xml:space="preserve">                 593.2</t>
  </si>
  <si>
    <t xml:space="preserve">              22,230</t>
  </si>
  <si>
    <t xml:space="preserve">             -14,688</t>
  </si>
  <si>
    <t xml:space="preserve">                  16.0</t>
  </si>
  <si>
    <t xml:space="preserve">                 216</t>
  </si>
  <si>
    <t xml:space="preserve">                 932.0</t>
  </si>
  <si>
    <t xml:space="preserve">               6,966</t>
  </si>
  <si>
    <t xml:space="preserve">              -6,750</t>
  </si>
  <si>
    <t xml:space="preserve">                  24.4</t>
  </si>
  <si>
    <t xml:space="preserve">               1,653</t>
  </si>
  <si>
    <t xml:space="preserve">                 268.3</t>
  </si>
  <si>
    <t xml:space="preserve">               4,979</t>
  </si>
  <si>
    <t xml:space="preserve">              -3,326</t>
  </si>
  <si>
    <t xml:space="preserve">              10,417.7</t>
  </si>
  <si>
    <t xml:space="preserve">              69,284</t>
  </si>
  <si>
    <t xml:space="preserve">             100,527.9</t>
  </si>
  <si>
    <t xml:space="preserve">              84,554</t>
  </si>
  <si>
    <t xml:space="preserve">             -15,270</t>
  </si>
  <si>
    <t xml:space="preserve">               2,473.1</t>
  </si>
  <si>
    <t xml:space="preserve">              25,414</t>
  </si>
  <si>
    <t xml:space="preserve">              85,066.7</t>
  </si>
  <si>
    <t xml:space="preserve">             124,852</t>
  </si>
  <si>
    <t xml:space="preserve">             -99,438</t>
  </si>
  <si>
    <t xml:space="preserve">              31,443.7</t>
  </si>
  <si>
    <t xml:space="preserve">             167,145</t>
  </si>
  <si>
    <t xml:space="preserve">              88,891.4</t>
  </si>
  <si>
    <t xml:space="preserve">             201,144</t>
  </si>
  <si>
    <t xml:space="preserve">             -33,999</t>
  </si>
  <si>
    <t xml:space="preserve">                 728.3</t>
  </si>
  <si>
    <t xml:space="preserve">             523,284</t>
  </si>
  <si>
    <t xml:space="preserve">               1,111.7</t>
  </si>
  <si>
    <t xml:space="preserve">           1,152,867</t>
  </si>
  <si>
    <t xml:space="preserve">            -629,583</t>
  </si>
  <si>
    <t xml:space="preserve">           2,209,655.0</t>
  </si>
  <si>
    <t xml:space="preserve">           1,929,526</t>
  </si>
  <si>
    <t xml:space="preserve">           1,241,792.9</t>
  </si>
  <si>
    <t xml:space="preserve">             937,307</t>
  </si>
  <si>
    <t xml:space="preserve">             992,219</t>
  </si>
  <si>
    <t xml:space="preserve">             281,459.1</t>
  </si>
  <si>
    <t xml:space="preserve">             743,727</t>
  </si>
  <si>
    <t xml:space="preserve">             227,414.2</t>
  </si>
  <si>
    <t xml:space="preserve">             587,353</t>
  </si>
  <si>
    <t xml:space="preserve">             156,374</t>
  </si>
  <si>
    <t xml:space="preserve">              44,562.3</t>
  </si>
  <si>
    <t xml:space="preserve">             401,769</t>
  </si>
  <si>
    <t xml:space="preserve">              52,646.1</t>
  </si>
  <si>
    <t xml:space="preserve">             489,821</t>
  </si>
  <si>
    <t xml:space="preserve">             -88,052</t>
  </si>
  <si>
    <t xml:space="preserve">               2,500.5</t>
  </si>
  <si>
    <t xml:space="preserve">              21,670</t>
  </si>
  <si>
    <t xml:space="preserve">               5,088.9</t>
  </si>
  <si>
    <t xml:space="preserve">             110,270</t>
  </si>
  <si>
    <t xml:space="preserve">             -88,600</t>
  </si>
  <si>
    <t xml:space="preserve">             110,171.9</t>
  </si>
  <si>
    <t xml:space="preserve">             443,184</t>
  </si>
  <si>
    <t xml:space="preserve">             233,214.9</t>
  </si>
  <si>
    <t xml:space="preserve">             711,402</t>
  </si>
  <si>
    <t xml:space="preserve">            -268,218</t>
  </si>
  <si>
    <t xml:space="preserve">              22,134.1</t>
  </si>
  <si>
    <t xml:space="preserve">              48,512</t>
  </si>
  <si>
    <t xml:space="preserve">              14,152.2</t>
  </si>
  <si>
    <t xml:space="preserve">              29,724</t>
  </si>
  <si>
    <t xml:space="preserve">              18,788</t>
  </si>
  <si>
    <t xml:space="preserve">              30,108.8</t>
  </si>
  <si>
    <t xml:space="preserve">              90,535</t>
  </si>
  <si>
    <t xml:space="preserve">               2,655.3</t>
  </si>
  <si>
    <t xml:space="preserve">               8,382</t>
  </si>
  <si>
    <t xml:space="preserve">              82,153</t>
  </si>
  <si>
    <t xml:space="preserve">                 207.8</t>
  </si>
  <si>
    <t xml:space="preserve">               7,304</t>
  </si>
  <si>
    <t xml:space="preserve">               1,125.8</t>
  </si>
  <si>
    <t xml:space="preserve">              35,725</t>
  </si>
  <si>
    <t xml:space="preserve">             -28,421</t>
  </si>
  <si>
    <t xml:space="preserve">               2,477.9</t>
  </si>
  <si>
    <t xml:space="preserve">              37,362</t>
  </si>
  <si>
    <t xml:space="preserve">              12,071.8</t>
  </si>
  <si>
    <t xml:space="preserve">             100,847</t>
  </si>
  <si>
    <t xml:space="preserve">             -63,485</t>
  </si>
  <si>
    <t xml:space="preserve">               6,484.8</t>
  </si>
  <si>
    <t xml:space="preserve">             149,438</t>
  </si>
  <si>
    <t xml:space="preserve">               3,702.8</t>
  </si>
  <si>
    <t xml:space="preserve">              73,613</t>
  </si>
  <si>
    <t xml:space="preserve">              75,825</t>
  </si>
  <si>
    <t xml:space="preserve">              25,289.7</t>
  </si>
  <si>
    <t xml:space="preserve">             143,447</t>
  </si>
  <si>
    <t xml:space="preserve">               9,141.0</t>
  </si>
  <si>
    <t xml:space="preserve">              66,285</t>
  </si>
  <si>
    <t xml:space="preserve">              77,162</t>
  </si>
  <si>
    <t xml:space="preserve">             363,116.5</t>
  </si>
  <si>
    <t xml:space="preserve">           6,017,125</t>
  </si>
  <si>
    <t xml:space="preserve">             188,006.0</t>
  </si>
  <si>
    <t xml:space="preserve">           5,663,639</t>
  </si>
  <si>
    <t xml:space="preserve">             353,486</t>
  </si>
  <si>
    <t xml:space="preserve">             227,244.7</t>
  </si>
  <si>
    <t xml:space="preserve">          15,082,652</t>
  </si>
  <si>
    <t xml:space="preserve">             173,203.6</t>
  </si>
  <si>
    <t xml:space="preserve">           9,299,061</t>
  </si>
  <si>
    <t xml:space="preserve">           5,783,591</t>
  </si>
  <si>
    <t xml:space="preserve">              11,307.0</t>
  </si>
  <si>
    <t xml:space="preserve">              37,579</t>
  </si>
  <si>
    <t xml:space="preserve">              10,993.5</t>
  </si>
  <si>
    <t xml:space="preserve">              30,984</t>
  </si>
  <si>
    <t xml:space="preserve">               6,595</t>
  </si>
  <si>
    <t xml:space="preserve">             731,667.5</t>
  </si>
  <si>
    <t xml:space="preserve">           7,721,370</t>
  </si>
  <si>
    <t xml:space="preserve">              83,553.0</t>
  </si>
  <si>
    <t xml:space="preserve">           1,253,018</t>
  </si>
  <si>
    <t xml:space="preserve">           6,468,352</t>
  </si>
  <si>
    <t xml:space="preserve">                 375.5</t>
  </si>
  <si>
    <t xml:space="preserve">             121,420</t>
  </si>
  <si>
    <t xml:space="preserve">                 242.1</t>
  </si>
  <si>
    <t xml:space="preserve">             338,911</t>
  </si>
  <si>
    <t xml:space="preserve">            -217,491</t>
  </si>
  <si>
    <t xml:space="preserve">             709,470.4</t>
  </si>
  <si>
    <t xml:space="preserve">           1,435,746</t>
  </si>
  <si>
    <t xml:space="preserve">             108,164.7</t>
  </si>
  <si>
    <t xml:space="preserve">             152,931</t>
  </si>
  <si>
    <t xml:space="preserve">           1,282,816</t>
  </si>
  <si>
    <t xml:space="preserve">              17,659.7</t>
  </si>
  <si>
    <t xml:space="preserve">           1,402,880</t>
  </si>
  <si>
    <t xml:space="preserve">              14,871.2</t>
  </si>
  <si>
    <t xml:space="preserve">           1,930,376</t>
  </si>
  <si>
    <t xml:space="preserve">            -527,497</t>
  </si>
  <si>
    <t xml:space="preserve">                  14.9</t>
  </si>
  <si>
    <t xml:space="preserve">              17,790</t>
  </si>
  <si>
    <t xml:space="preserve">                 223.0</t>
  </si>
  <si>
    <t xml:space="preserve">              98,269</t>
  </si>
  <si>
    <t xml:space="preserve">             -80,479</t>
  </si>
  <si>
    <t xml:space="preserve">                 531.8</t>
  </si>
  <si>
    <t xml:space="preserve">               8,586</t>
  </si>
  <si>
    <t xml:space="preserve">                 616.6</t>
  </si>
  <si>
    <t xml:space="preserve">              15,778</t>
  </si>
  <si>
    <t xml:space="preserve">              -7,192</t>
  </si>
  <si>
    <t xml:space="preserve">               1,700.8</t>
  </si>
  <si>
    <t xml:space="preserve">             285,090</t>
  </si>
  <si>
    <t xml:space="preserve">                 151.6</t>
  </si>
  <si>
    <t xml:space="preserve">              25,813</t>
  </si>
  <si>
    <t xml:space="preserve">             259,277</t>
  </si>
  <si>
    <t xml:space="preserve">              15,878.1</t>
  </si>
  <si>
    <t xml:space="preserve">             116,709</t>
  </si>
  <si>
    <t xml:space="preserve">              63,632.1</t>
  </si>
  <si>
    <t xml:space="preserve">             273,704</t>
  </si>
  <si>
    <t xml:space="preserve">            -156,995</t>
  </si>
  <si>
    <t xml:space="preserve">               2,158.8</t>
  </si>
  <si>
    <t xml:space="preserve">              47,672</t>
  </si>
  <si>
    <t xml:space="preserve">              10,569.9</t>
  </si>
  <si>
    <t xml:space="preserve">             162,064</t>
  </si>
  <si>
    <t xml:space="preserve">            -114,391</t>
  </si>
  <si>
    <t xml:space="preserve">               2,247.3</t>
  </si>
  <si>
    <t xml:space="preserve">              35,898</t>
  </si>
  <si>
    <t xml:space="preserve">               8,701.3</t>
  </si>
  <si>
    <t xml:space="preserve">              78,911</t>
  </si>
  <si>
    <t xml:space="preserve">             -43,013</t>
  </si>
  <si>
    <t xml:space="preserve">                  10.9</t>
  </si>
  <si>
    <t xml:space="preserve">              24,943</t>
  </si>
  <si>
    <t xml:space="preserve">                  56.2</t>
  </si>
  <si>
    <t xml:space="preserve">              28,371</t>
  </si>
  <si>
    <t xml:space="preserve">              -3,427</t>
  </si>
  <si>
    <t xml:space="preserve">                   3.8</t>
  </si>
  <si>
    <t xml:space="preserve">                 914</t>
  </si>
  <si>
    <t xml:space="preserve">                  76.2</t>
  </si>
  <si>
    <t xml:space="preserve">               7,722</t>
  </si>
  <si>
    <t xml:space="preserve">              -6,809</t>
  </si>
  <si>
    <t xml:space="preserve">               6,250.7</t>
  </si>
  <si>
    <t xml:space="preserve">               8,774</t>
  </si>
  <si>
    <t xml:space="preserve">             113,301.8</t>
  </si>
  <si>
    <t xml:space="preserve">             564,842</t>
  </si>
  <si>
    <t xml:space="preserve">            -556,068</t>
  </si>
  <si>
    <t xml:space="preserve">              42,857.8</t>
  </si>
  <si>
    <t xml:space="preserve">             141,976</t>
  </si>
  <si>
    <t xml:space="preserve">             107,980.3</t>
  </si>
  <si>
    <t xml:space="preserve">             420,426</t>
  </si>
  <si>
    <t xml:space="preserve">            -278,451</t>
  </si>
  <si>
    <t xml:space="preserve">               2,675.3</t>
  </si>
  <si>
    <t xml:space="preserve">               7,476</t>
  </si>
  <si>
    <t xml:space="preserve">              30,823.7</t>
  </si>
  <si>
    <t xml:space="preserve">             137,645</t>
  </si>
  <si>
    <t xml:space="preserve">            -130,168</t>
  </si>
  <si>
    <t xml:space="preserve">               1,073.2</t>
  </si>
  <si>
    <t xml:space="preserve">               3,438</t>
  </si>
  <si>
    <t xml:space="preserve">               4,037.1</t>
  </si>
  <si>
    <t xml:space="preserve">              21,351</t>
  </si>
  <si>
    <t xml:space="preserve">             -17,913</t>
  </si>
  <si>
    <t xml:space="preserve">                  93.5</t>
  </si>
  <si>
    <t xml:space="preserve">                 611</t>
  </si>
  <si>
    <t xml:space="preserve">               6,882.1</t>
  </si>
  <si>
    <t xml:space="preserve">              15,107</t>
  </si>
  <si>
    <t xml:space="preserve">             -14,496</t>
  </si>
  <si>
    <t xml:space="preserve">               2,645.1</t>
  </si>
  <si>
    <t xml:space="preserve">               8,265</t>
  </si>
  <si>
    <t xml:space="preserve">             111,397.5</t>
  </si>
  <si>
    <t xml:space="preserve">              75,233</t>
  </si>
  <si>
    <t xml:space="preserve">             -66,967</t>
  </si>
  <si>
    <t xml:space="preserve">               1,834.8</t>
  </si>
  <si>
    <t xml:space="preserve">              16,774</t>
  </si>
  <si>
    <t xml:space="preserve">             113,442.4</t>
  </si>
  <si>
    <t xml:space="preserve">             251,608</t>
  </si>
  <si>
    <t xml:space="preserve">            -234,834</t>
  </si>
  <si>
    <t xml:space="preserve">                 351.6</t>
  </si>
  <si>
    <t xml:space="preserve">               3,800</t>
  </si>
  <si>
    <t xml:space="preserve">              19,733.9</t>
  </si>
  <si>
    <t xml:space="preserve">             147,755</t>
  </si>
  <si>
    <t xml:space="preserve">            -143,955</t>
  </si>
  <si>
    <t xml:space="preserve">               1,648.3</t>
  </si>
  <si>
    <t xml:space="preserve">               1,418</t>
  </si>
  <si>
    <t xml:space="preserve">           1,157,699.8</t>
  </si>
  <si>
    <t xml:space="preserve">             320,739</t>
  </si>
  <si>
    <t xml:space="preserve">            -319,321</t>
  </si>
  <si>
    <t xml:space="preserve">               5,448.1</t>
  </si>
  <si>
    <t xml:space="preserve">               3,860</t>
  </si>
  <si>
    <t xml:space="preserve">              32,088.5</t>
  </si>
  <si>
    <t xml:space="preserve">              26,199</t>
  </si>
  <si>
    <t xml:space="preserve">             -22,340</t>
  </si>
  <si>
    <t xml:space="preserve">               4,605.5</t>
  </si>
  <si>
    <t xml:space="preserve">              65,893</t>
  </si>
  <si>
    <t xml:space="preserve">             246,851.3</t>
  </si>
  <si>
    <t xml:space="preserve">             140,298</t>
  </si>
  <si>
    <t xml:space="preserve">             -74,405</t>
  </si>
  <si>
    <t xml:space="preserve">                 382.8</t>
  </si>
  <si>
    <t xml:space="preserve">               9,338</t>
  </si>
  <si>
    <t xml:space="preserve">               6,642.4</t>
  </si>
  <si>
    <t xml:space="preserve">              25,612</t>
  </si>
  <si>
    <t xml:space="preserve">             -16,274</t>
  </si>
  <si>
    <t xml:space="preserve">                  10.5</t>
  </si>
  <si>
    <t xml:space="preserve">                  17</t>
  </si>
  <si>
    <t xml:space="preserve">              21,084.8</t>
  </si>
  <si>
    <t xml:space="preserve">               6,285</t>
  </si>
  <si>
    <t xml:space="preserve">              -6,268</t>
  </si>
  <si>
    <t xml:space="preserve">              23,113.6</t>
  </si>
  <si>
    <t xml:space="preserve">              28,244</t>
  </si>
  <si>
    <t xml:space="preserve">             142,059.3</t>
  </si>
  <si>
    <t xml:space="preserve">             208,146</t>
  </si>
  <si>
    <t xml:space="preserve">            -179,902</t>
  </si>
  <si>
    <t xml:space="preserve">               4,630.0</t>
  </si>
  <si>
    <t xml:space="preserve">              24,969</t>
  </si>
  <si>
    <t xml:space="preserve">              15,321.8</t>
  </si>
  <si>
    <t xml:space="preserve">              82,796</t>
  </si>
  <si>
    <t xml:space="preserve">             -57,828</t>
  </si>
  <si>
    <t xml:space="preserve">              21,360.5</t>
  </si>
  <si>
    <t xml:space="preserve">              22,873</t>
  </si>
  <si>
    <t xml:space="preserve">             209,847.9</t>
  </si>
  <si>
    <t xml:space="preserve">             128,431</t>
  </si>
  <si>
    <t xml:space="preserve">            -105,558</t>
  </si>
  <si>
    <t xml:space="preserve">               2,610.3</t>
  </si>
  <si>
    <t xml:space="preserve">               9,156</t>
  </si>
  <si>
    <t xml:space="preserve">               5,138.4</t>
  </si>
  <si>
    <t xml:space="preserve">              47,315</t>
  </si>
  <si>
    <t xml:space="preserve">             -38,159</t>
  </si>
  <si>
    <t xml:space="preserve">              53,557.6</t>
  </si>
  <si>
    <t xml:space="preserve">             212,573</t>
  </si>
  <si>
    <t xml:space="preserve">              26,899.1</t>
  </si>
  <si>
    <t xml:space="preserve">              85,105</t>
  </si>
  <si>
    <t xml:space="preserve">             127,468</t>
  </si>
  <si>
    <t xml:space="preserve">               9,760.8</t>
  </si>
  <si>
    <t xml:space="preserve">              84,492</t>
  </si>
  <si>
    <t xml:space="preserve">              95,307.4</t>
  </si>
  <si>
    <t xml:space="preserve">             134,910</t>
  </si>
  <si>
    <t xml:space="preserve">             -50,418</t>
  </si>
  <si>
    <t xml:space="preserve">              37,656.8</t>
  </si>
  <si>
    <t xml:space="preserve">             160,598</t>
  </si>
  <si>
    <t xml:space="preserve">              32,817.9</t>
  </si>
  <si>
    <t xml:space="preserve">             241,800</t>
  </si>
  <si>
    <t xml:space="preserve">             -81,201</t>
  </si>
  <si>
    <t xml:space="preserve">              84,484.2</t>
  </si>
  <si>
    <t xml:space="preserve">             100,669</t>
  </si>
  <si>
    <t xml:space="preserve">              79,257.6</t>
  </si>
  <si>
    <t xml:space="preserve">             118,325</t>
  </si>
  <si>
    <t xml:space="preserve">             -17,656</t>
  </si>
  <si>
    <t xml:space="preserve">              30,512.9</t>
  </si>
  <si>
    <t xml:space="preserve">              28,607</t>
  </si>
  <si>
    <t xml:space="preserve">             550,392.1</t>
  </si>
  <si>
    <t xml:space="preserve">             178,139</t>
  </si>
  <si>
    <t xml:space="preserve">            -149,532</t>
  </si>
  <si>
    <t xml:space="preserve">               7,710.8</t>
  </si>
  <si>
    <t xml:space="preserve">              86,963</t>
  </si>
  <si>
    <t xml:space="preserve">               7,613.3</t>
  </si>
  <si>
    <t xml:space="preserve">              57,446</t>
  </si>
  <si>
    <t xml:space="preserve">              29,517</t>
  </si>
  <si>
    <t xml:space="preserve">             506,926.5</t>
  </si>
  <si>
    <t xml:space="preserve">              31,657</t>
  </si>
  <si>
    <t xml:space="preserve">           1,021,304.3</t>
  </si>
  <si>
    <t xml:space="preserve">              78,595</t>
  </si>
  <si>
    <t xml:space="preserve">             -46,938</t>
  </si>
  <si>
    <t xml:space="preserve">             147,970.0</t>
  </si>
  <si>
    <t xml:space="preserve">              70,445</t>
  </si>
  <si>
    <t xml:space="preserve">           6,251,373.6</t>
  </si>
  <si>
    <t xml:space="preserve">           1,610,001</t>
  </si>
  <si>
    <t xml:space="preserve">          -1,539,556</t>
  </si>
  <si>
    <t xml:space="preserve">           4,974,739.2</t>
  </si>
  <si>
    <t xml:space="preserve">           3,466,285</t>
  </si>
  <si>
    <t xml:space="preserve">          25,289,266.8</t>
  </si>
  <si>
    <t xml:space="preserve">          12,047,322</t>
  </si>
  <si>
    <t xml:space="preserve">          -8,581,037</t>
  </si>
  <si>
    <t xml:space="preserve">             377,588.8</t>
  </si>
  <si>
    <t xml:space="preserve">             735,683</t>
  </si>
  <si>
    <t xml:space="preserve">             300,974.7</t>
  </si>
  <si>
    <t xml:space="preserve">             733,934</t>
  </si>
  <si>
    <t xml:space="preserve">               1,749</t>
  </si>
  <si>
    <t xml:space="preserve">           1,568,127.1</t>
  </si>
  <si>
    <t xml:space="preserve">           1,611,319</t>
  </si>
  <si>
    <t xml:space="preserve">             646,749.3</t>
  </si>
  <si>
    <t xml:space="preserve">           1,138,042</t>
  </si>
  <si>
    <t xml:space="preserve">             473,276</t>
  </si>
  <si>
    <t xml:space="preserve">               2,682.6</t>
  </si>
  <si>
    <t xml:space="preserve">             766,350</t>
  </si>
  <si>
    <t xml:space="preserve">               6,432.2</t>
  </si>
  <si>
    <t xml:space="preserve">             787,884</t>
  </si>
  <si>
    <t xml:space="preserve">             -21,534</t>
  </si>
  <si>
    <t xml:space="preserve">             104,007.3</t>
  </si>
  <si>
    <t xml:space="preserve">              41,243</t>
  </si>
  <si>
    <t xml:space="preserve">             125,830.6</t>
  </si>
  <si>
    <t xml:space="preserve">              51,617</t>
  </si>
  <si>
    <t xml:space="preserve">             -10,374</t>
  </si>
  <si>
    <t xml:space="preserve">              30,764.5</t>
  </si>
  <si>
    <t xml:space="preserve">             223,829</t>
  </si>
  <si>
    <t xml:space="preserve">              24,679.9</t>
  </si>
  <si>
    <t xml:space="preserve">             187,802</t>
  </si>
  <si>
    <t xml:space="preserve">              36,027</t>
  </si>
  <si>
    <t xml:space="preserve">              39,683.4</t>
  </si>
  <si>
    <t xml:space="preserve">             912,081</t>
  </si>
  <si>
    <t xml:space="preserve">               9,679.2</t>
  </si>
  <si>
    <t xml:space="preserve">             185,790</t>
  </si>
  <si>
    <t xml:space="preserve">             726,292</t>
  </si>
  <si>
    <t xml:space="preserve">              47,885.9</t>
  </si>
  <si>
    <t xml:space="preserve">             149,258</t>
  </si>
  <si>
    <t xml:space="preserve">              25,296.0</t>
  </si>
  <si>
    <t xml:space="preserve">              95,835</t>
  </si>
  <si>
    <t xml:space="preserve">              53,423</t>
  </si>
  <si>
    <t xml:space="preserve">               7,119.5</t>
  </si>
  <si>
    <t xml:space="preserve">              92,038</t>
  </si>
  <si>
    <t xml:space="preserve">              19,474.6</t>
  </si>
  <si>
    <t xml:space="preserve">              84,538</t>
  </si>
  <si>
    <t xml:space="preserve">               7,500</t>
  </si>
  <si>
    <t xml:space="preserve">                 434.5</t>
  </si>
  <si>
    <t xml:space="preserve">               8,059</t>
  </si>
  <si>
    <t xml:space="preserve">                 136.4</t>
  </si>
  <si>
    <t xml:space="preserve">               1,897</t>
  </si>
  <si>
    <t xml:space="preserve">               6,162</t>
  </si>
  <si>
    <t xml:space="preserve">               1,674.5</t>
  </si>
  <si>
    <t xml:space="preserve">              93,809</t>
  </si>
  <si>
    <t xml:space="preserve">               2,985.3</t>
  </si>
  <si>
    <t xml:space="preserve">              88,634</t>
  </si>
  <si>
    <t xml:space="preserve">               5,175</t>
  </si>
  <si>
    <t xml:space="preserve">              93,184.7</t>
  </si>
  <si>
    <t xml:space="preserve">             670,164</t>
  </si>
  <si>
    <t xml:space="preserve">             162,607.0</t>
  </si>
  <si>
    <t xml:space="preserve">             793,402</t>
  </si>
  <si>
    <t xml:space="preserve">            -123,238</t>
  </si>
  <si>
    <t xml:space="preserve">           1,434,618.3</t>
  </si>
  <si>
    <t xml:space="preserve">           2,864,112</t>
  </si>
  <si>
    <t xml:space="preserve">             259,589.4</t>
  </si>
  <si>
    <t xml:space="preserve">           1,069,785</t>
  </si>
  <si>
    <t xml:space="preserve">           1,794,326</t>
  </si>
  <si>
    <t xml:space="preserve">             243,934.1</t>
  </si>
  <si>
    <t xml:space="preserve">             662,560</t>
  </si>
  <si>
    <t xml:space="preserve">              81,678.4</t>
  </si>
  <si>
    <t xml:space="preserve">             264,925</t>
  </si>
  <si>
    <t xml:space="preserve">             397,634</t>
  </si>
  <si>
    <t xml:space="preserve">               3,161.4</t>
  </si>
  <si>
    <t xml:space="preserve">              28,697</t>
  </si>
  <si>
    <t xml:space="preserve">               8,131.3</t>
  </si>
  <si>
    <t xml:space="preserve">              21,624</t>
  </si>
  <si>
    <t xml:space="preserve">               7,073</t>
  </si>
  <si>
    <t xml:space="preserve">                 893.0</t>
  </si>
  <si>
    <t xml:space="preserve">              38,578</t>
  </si>
  <si>
    <t xml:space="preserve">               8,465.1</t>
  </si>
  <si>
    <t xml:space="preserve">             305,509</t>
  </si>
  <si>
    <t xml:space="preserve">            -266,932</t>
  </si>
  <si>
    <t xml:space="preserve">                  14.8</t>
  </si>
  <si>
    <t xml:space="preserve">                 451</t>
  </si>
  <si>
    <t xml:space="preserve">                  22.3</t>
  </si>
  <si>
    <t xml:space="preserve">               3,879</t>
  </si>
  <si>
    <t xml:space="preserve">              -3,428</t>
  </si>
  <si>
    <t xml:space="preserve">               4,307.1</t>
  </si>
  <si>
    <t xml:space="preserve">               6,420</t>
  </si>
  <si>
    <t xml:space="preserve">             713,280.6</t>
  </si>
  <si>
    <t xml:space="preserve">             222,058</t>
  </si>
  <si>
    <t xml:space="preserve">            -215,638</t>
  </si>
  <si>
    <t xml:space="preserve">                   2.1</t>
  </si>
  <si>
    <t xml:space="preserve">                  53</t>
  </si>
  <si>
    <t xml:space="preserve">                  41.6</t>
  </si>
  <si>
    <t xml:space="preserve">                 196</t>
  </si>
  <si>
    <t xml:space="preserve">                -143</t>
  </si>
  <si>
    <t xml:space="preserve">                 112</t>
  </si>
  <si>
    <t xml:space="preserve">                 356.5</t>
  </si>
  <si>
    <t xml:space="preserve">               1,970</t>
  </si>
  <si>
    <t xml:space="preserve">              -1,859</t>
  </si>
  <si>
    <t xml:space="preserve">              52,612.6</t>
  </si>
  <si>
    <t xml:space="preserve">               8,312</t>
  </si>
  <si>
    <t xml:space="preserve">             228,478.2</t>
  </si>
  <si>
    <t xml:space="preserve">             119,190</t>
  </si>
  <si>
    <t xml:space="preserve">            -110,877</t>
  </si>
  <si>
    <t xml:space="preserve">             222,365.7</t>
  </si>
  <si>
    <t xml:space="preserve">             214,018</t>
  </si>
  <si>
    <t xml:space="preserve">             117,738.3</t>
  </si>
  <si>
    <t xml:space="preserve">             176,024</t>
  </si>
  <si>
    <t xml:space="preserve">              37,994</t>
  </si>
  <si>
    <t xml:space="preserve">               3,033.5</t>
  </si>
  <si>
    <t xml:space="preserve">              33,147</t>
  </si>
  <si>
    <t xml:space="preserve">               1,323.9</t>
  </si>
  <si>
    <t xml:space="preserve">              22,057</t>
  </si>
  <si>
    <t xml:space="preserve">              11,091</t>
  </si>
  <si>
    <t xml:space="preserve">                   9.2</t>
  </si>
  <si>
    <t xml:space="preserve">               1,249</t>
  </si>
  <si>
    <t xml:space="preserve">                  20.6</t>
  </si>
  <si>
    <t xml:space="preserve">               2,067</t>
  </si>
  <si>
    <t xml:space="preserve">                -818</t>
  </si>
  <si>
    <t xml:space="preserve">                 116.8</t>
  </si>
  <si>
    <t xml:space="preserve">               2,115</t>
  </si>
  <si>
    <t xml:space="preserve">                 925.2</t>
  </si>
  <si>
    <t xml:space="preserve">              18,274</t>
  </si>
  <si>
    <t xml:space="preserve">             -16,158</t>
  </si>
  <si>
    <t xml:space="preserve">               3,081.0</t>
  </si>
  <si>
    <t xml:space="preserve">              22,837</t>
  </si>
  <si>
    <t xml:space="preserve">              21,109.0</t>
  </si>
  <si>
    <t xml:space="preserve">              64,695</t>
  </si>
  <si>
    <t xml:space="preserve">             -41,858</t>
  </si>
  <si>
    <t xml:space="preserve">                  34.3</t>
  </si>
  <si>
    <t xml:space="preserve">                 971.8</t>
  </si>
  <si>
    <t xml:space="preserve">               4,766</t>
  </si>
  <si>
    <t xml:space="preserve">              -4,264</t>
  </si>
  <si>
    <t xml:space="preserve">              23,493.2</t>
  </si>
  <si>
    <t xml:space="preserve">             148,460</t>
  </si>
  <si>
    <t xml:space="preserve">              40,643.5</t>
  </si>
  <si>
    <t xml:space="preserve">              90,673</t>
  </si>
  <si>
    <t xml:space="preserve">              57,787</t>
  </si>
  <si>
    <t xml:space="preserve">              57,731.0</t>
  </si>
  <si>
    <t xml:space="preserve">              95,879</t>
  </si>
  <si>
    <t xml:space="preserve">              12,639.8</t>
  </si>
  <si>
    <t xml:space="preserve">              50,358</t>
  </si>
  <si>
    <t xml:space="preserve">              45,521</t>
  </si>
  <si>
    <t xml:space="preserve">              10,486.6</t>
  </si>
  <si>
    <t xml:space="preserve">              65,351</t>
  </si>
  <si>
    <t xml:space="preserve">              17,292.5</t>
  </si>
  <si>
    <t xml:space="preserve">              54,276</t>
  </si>
  <si>
    <t xml:space="preserve">              11,075</t>
  </si>
  <si>
    <t xml:space="preserve">                 563.8</t>
  </si>
  <si>
    <t xml:space="preserve">               6,048</t>
  </si>
  <si>
    <t xml:space="preserve">               4,766.2</t>
  </si>
  <si>
    <t xml:space="preserve">              10,707</t>
  </si>
  <si>
    <t xml:space="preserve">              -4,659</t>
  </si>
  <si>
    <t xml:space="preserve">               1,349.7</t>
  </si>
  <si>
    <t xml:space="preserve">              15,344</t>
  </si>
  <si>
    <t xml:space="preserve">                 699.5</t>
  </si>
  <si>
    <t xml:space="preserve">               5,918</t>
  </si>
  <si>
    <t xml:space="preserve">               9,427</t>
  </si>
  <si>
    <t xml:space="preserve">               9,971.6</t>
  </si>
  <si>
    <t xml:space="preserve">             100,144</t>
  </si>
  <si>
    <t xml:space="preserve">               6,868.7</t>
  </si>
  <si>
    <t xml:space="preserve">              41,147</t>
  </si>
  <si>
    <t xml:space="preserve">              58,997</t>
  </si>
  <si>
    <t xml:space="preserve">              17,228.4</t>
  </si>
  <si>
    <t xml:space="preserve">             127,346</t>
  </si>
  <si>
    <t xml:space="preserve">               1,547.7</t>
  </si>
  <si>
    <t xml:space="preserve">               7,877</t>
  </si>
  <si>
    <t xml:space="preserve">             119,469</t>
  </si>
  <si>
    <t xml:space="preserve">               2,571.8</t>
  </si>
  <si>
    <t xml:space="preserve">              72,600</t>
  </si>
  <si>
    <t xml:space="preserve">              23,307.8</t>
  </si>
  <si>
    <t xml:space="preserve">             481,958</t>
  </si>
  <si>
    <t xml:space="preserve">            -409,357</t>
  </si>
  <si>
    <t xml:space="preserve">               2,559.0</t>
  </si>
  <si>
    <t xml:space="preserve">              67,429</t>
  </si>
  <si>
    <t xml:space="preserve">              22,494.5</t>
  </si>
  <si>
    <t xml:space="preserve">             628,292</t>
  </si>
  <si>
    <t xml:space="preserve">            -560,863</t>
  </si>
  <si>
    <t xml:space="preserve">              29,965.5</t>
  </si>
  <si>
    <t xml:space="preserve">              57,488</t>
  </si>
  <si>
    <t xml:space="preserve">              24,124.2</t>
  </si>
  <si>
    <t xml:space="preserve">             100,960</t>
  </si>
  <si>
    <t xml:space="preserve">             -43,472</t>
  </si>
  <si>
    <t xml:space="preserve">               1,188.9</t>
  </si>
  <si>
    <t xml:space="preserve">              29,414</t>
  </si>
  <si>
    <t xml:space="preserve">              11,201.4</t>
  </si>
  <si>
    <t xml:space="preserve">             312,251</t>
  </si>
  <si>
    <t xml:space="preserve">            -282,838</t>
  </si>
  <si>
    <t xml:space="preserve">                 253.0</t>
  </si>
  <si>
    <t xml:space="preserve">               9,571</t>
  </si>
  <si>
    <t xml:space="preserve">                 892.0</t>
  </si>
  <si>
    <t xml:space="preserve">              26,516</t>
  </si>
  <si>
    <t xml:space="preserve">             -16,945</t>
  </si>
  <si>
    <t xml:space="preserve">                   4.4</t>
  </si>
  <si>
    <t xml:space="preserve">                  65</t>
  </si>
  <si>
    <t xml:space="preserve">               1,407.2</t>
  </si>
  <si>
    <t xml:space="preserve">              11,095</t>
  </si>
  <si>
    <t xml:space="preserve">             -11,030</t>
  </si>
  <si>
    <t xml:space="preserve">                  20.7</t>
  </si>
  <si>
    <t xml:space="preserve">               1,825</t>
  </si>
  <si>
    <t xml:space="preserve">                 466.5</t>
  </si>
  <si>
    <t xml:space="preserve">               7,673</t>
  </si>
  <si>
    <t xml:space="preserve">              -5,848</t>
  </si>
  <si>
    <t xml:space="preserve">              11,129.0</t>
  </si>
  <si>
    <t xml:space="preserve">              76,207</t>
  </si>
  <si>
    <t xml:space="preserve">             175,920.9</t>
  </si>
  <si>
    <t xml:space="preserve">             103,863</t>
  </si>
  <si>
    <t xml:space="preserve">             -27,656</t>
  </si>
  <si>
    <t xml:space="preserve">               2,317.4</t>
  </si>
  <si>
    <t xml:space="preserve">              31,928</t>
  </si>
  <si>
    <t xml:space="preserve">              88,497.5</t>
  </si>
  <si>
    <t xml:space="preserve">             121,765</t>
  </si>
  <si>
    <t xml:space="preserve">             -89,837</t>
  </si>
  <si>
    <t xml:space="preserve">              28,369.2</t>
  </si>
  <si>
    <t xml:space="preserve">             155,103</t>
  </si>
  <si>
    <t xml:space="preserve">             102,126.7</t>
  </si>
  <si>
    <t xml:space="preserve">             230,387</t>
  </si>
  <si>
    <t xml:space="preserve">             -75,285</t>
  </si>
  <si>
    <t xml:space="preserve">                 888.8</t>
  </si>
  <si>
    <t xml:space="preserve">             443,632</t>
  </si>
  <si>
    <t xml:space="preserve">                 934.7</t>
  </si>
  <si>
    <t xml:space="preserve">             988,434</t>
  </si>
  <si>
    <t xml:space="preserve">            -544,802</t>
  </si>
  <si>
    <t xml:space="preserve">           2,113,763.9</t>
  </si>
  <si>
    <t xml:space="preserve">           1,844,526</t>
  </si>
  <si>
    <t xml:space="preserve">           1,177,765.3</t>
  </si>
  <si>
    <t xml:space="preserve">             899,092</t>
  </si>
  <si>
    <t xml:space="preserve">             945,434</t>
  </si>
  <si>
    <t xml:space="preserve">             324,308.5</t>
  </si>
  <si>
    <t xml:space="preserve">             831,450</t>
  </si>
  <si>
    <t xml:space="preserve">             269,937.3</t>
  </si>
  <si>
    <t xml:space="preserve">             905,426</t>
  </si>
  <si>
    <t xml:space="preserve">             -73,976</t>
  </si>
  <si>
    <t xml:space="preserve">              43,148.5</t>
  </si>
  <si>
    <t xml:space="preserve">             440,642</t>
  </si>
  <si>
    <t xml:space="preserve">              72,939.3</t>
  </si>
  <si>
    <t xml:space="preserve">             686,482</t>
  </si>
  <si>
    <t xml:space="preserve">            -245,839</t>
  </si>
  <si>
    <t xml:space="preserve">                 996.0</t>
  </si>
  <si>
    <t xml:space="preserve">              16,683</t>
  </si>
  <si>
    <t xml:space="preserve">               3,700.6</t>
  </si>
  <si>
    <t xml:space="preserve">             101,289</t>
  </si>
  <si>
    <t xml:space="preserve">             -84,606</t>
  </si>
  <si>
    <t xml:space="preserve">             112,038.6</t>
  </si>
  <si>
    <t xml:space="preserve">             457,809</t>
  </si>
  <si>
    <t xml:space="preserve">             238,342.0</t>
  </si>
  <si>
    <t xml:space="preserve">             737,096</t>
  </si>
  <si>
    <t xml:space="preserve">            -279,288</t>
  </si>
  <si>
    <t xml:space="preserve">              43,631.7</t>
  </si>
  <si>
    <t xml:space="preserve">              94,284</t>
  </si>
  <si>
    <t xml:space="preserve">              12,097.1</t>
  </si>
  <si>
    <t xml:space="preserve">              26,630</t>
  </si>
  <si>
    <t xml:space="preserve">              67,654</t>
  </si>
  <si>
    <t xml:space="preserve">              30,182.0</t>
  </si>
  <si>
    <t xml:space="preserve">              90,205</t>
  </si>
  <si>
    <t xml:space="preserve">               1,938.7</t>
  </si>
  <si>
    <t xml:space="preserve">               6,761</t>
  </si>
  <si>
    <t xml:space="preserve">              83,444</t>
  </si>
  <si>
    <t xml:space="preserve">                 160.8</t>
  </si>
  <si>
    <t xml:space="preserve">               6,913</t>
  </si>
  <si>
    <t xml:space="preserve">               1,197.0</t>
  </si>
  <si>
    <t xml:space="preserve">              41,343</t>
  </si>
  <si>
    <t xml:space="preserve">             -34,429</t>
  </si>
  <si>
    <t xml:space="preserve">               2,664.3</t>
  </si>
  <si>
    <t xml:space="preserve">              38,917</t>
  </si>
  <si>
    <t xml:space="preserve">              13,420.9</t>
  </si>
  <si>
    <t xml:space="preserve">             118,237</t>
  </si>
  <si>
    <t xml:space="preserve">             -79,320</t>
  </si>
  <si>
    <t xml:space="preserve">               6,915.2</t>
  </si>
  <si>
    <t xml:space="preserve">             149,719</t>
  </si>
  <si>
    <t xml:space="preserve">               4,367.2</t>
  </si>
  <si>
    <t xml:space="preserve">              83,544</t>
  </si>
  <si>
    <t xml:space="preserve">              66,175</t>
  </si>
  <si>
    <t xml:space="preserve">              24,115.1</t>
  </si>
  <si>
    <t xml:space="preserve">             141,104</t>
  </si>
  <si>
    <t xml:space="preserve">              10,714.6</t>
  </si>
  <si>
    <t xml:space="preserve">              77,219</t>
  </si>
  <si>
    <t xml:space="preserve">              63,885</t>
  </si>
  <si>
    <t xml:space="preserve">             383,114.6</t>
  </si>
  <si>
    <t xml:space="preserve">           7,421,429</t>
  </si>
  <si>
    <t xml:space="preserve">             205,969.3</t>
  </si>
  <si>
    <t xml:space="preserve">           6,938,725</t>
  </si>
  <si>
    <t xml:space="preserve">             482,704</t>
  </si>
  <si>
    <t xml:space="preserve">             233,184.8</t>
  </si>
  <si>
    <t xml:space="preserve">          18,113,797</t>
  </si>
  <si>
    <t xml:space="preserve">             208,495.1</t>
  </si>
  <si>
    <t xml:space="preserve">          10,626,681</t>
  </si>
  <si>
    <t xml:space="preserve">           7,487,116</t>
  </si>
  <si>
    <t xml:space="preserve">              11,117.5</t>
  </si>
  <si>
    <t xml:space="preserve">              23,944</t>
  </si>
  <si>
    <t xml:space="preserve">              11,049.8</t>
  </si>
  <si>
    <t xml:space="preserve">              41,370</t>
  </si>
  <si>
    <t xml:space="preserve">             -17,426</t>
  </si>
  <si>
    <t xml:space="preserve">             749,097.3</t>
  </si>
  <si>
    <t xml:space="preserve">           8,087,252</t>
  </si>
  <si>
    <t xml:space="preserve">             107,552.2</t>
  </si>
  <si>
    <t xml:space="preserve">           1,713,675</t>
  </si>
  <si>
    <t xml:space="preserve">           6,373,577</t>
  </si>
  <si>
    <t xml:space="preserve">                 330.1</t>
  </si>
  <si>
    <t xml:space="preserve">             215,441</t>
  </si>
  <si>
    <t xml:space="preserve">                 224.8</t>
  </si>
  <si>
    <t xml:space="preserve">             138,998</t>
  </si>
  <si>
    <t xml:space="preserve">              76,443</t>
  </si>
  <si>
    <t xml:space="preserve">           1,149,632.0</t>
  </si>
  <si>
    <t xml:space="preserve">           3,020,110</t>
  </si>
  <si>
    <t xml:space="preserve">             463,773.5</t>
  </si>
  <si>
    <t xml:space="preserve">             382,377</t>
  </si>
  <si>
    <t xml:space="preserve">           2,637,734</t>
  </si>
  <si>
    <t xml:space="preserve">              15,616.6</t>
  </si>
  <si>
    <t xml:space="preserve">           1,370,949</t>
  </si>
  <si>
    <t xml:space="preserve">              16,899.5</t>
  </si>
  <si>
    <t xml:space="preserve">           2,119,264</t>
  </si>
  <si>
    <t xml:space="preserve">            -748,315</t>
  </si>
  <si>
    <t xml:space="preserve">              21,558</t>
  </si>
  <si>
    <t xml:space="preserve">                 315.2</t>
  </si>
  <si>
    <t xml:space="preserve">              90,786</t>
  </si>
  <si>
    <t xml:space="preserve">             -69,228</t>
  </si>
  <si>
    <t xml:space="preserve">                 456.2</t>
  </si>
  <si>
    <t xml:space="preserve">               9,381</t>
  </si>
  <si>
    <t xml:space="preserve">                 705.9</t>
  </si>
  <si>
    <t xml:space="preserve">              16,670</t>
  </si>
  <si>
    <t xml:space="preserve">              -7,289</t>
  </si>
  <si>
    <t xml:space="preserve">               1,325.4</t>
  </si>
  <si>
    <t xml:space="preserve">             140,060</t>
  </si>
  <si>
    <t xml:space="preserve">                  56.4</t>
  </si>
  <si>
    <t xml:space="preserve">              17,344</t>
  </si>
  <si>
    <t xml:space="preserve">             122,716</t>
  </si>
  <si>
    <t xml:space="preserve">              16,570.9</t>
  </si>
  <si>
    <t xml:space="preserve">             116,963</t>
  </si>
  <si>
    <t xml:space="preserve">              74,837.3</t>
  </si>
  <si>
    <t xml:space="preserve">             312,813</t>
  </si>
  <si>
    <t xml:space="preserve">            -195,850</t>
  </si>
  <si>
    <t xml:space="preserve">               2,049.5</t>
  </si>
  <si>
    <t xml:space="preserve">              46,792</t>
  </si>
  <si>
    <t xml:space="preserve">              15,580.7</t>
  </si>
  <si>
    <t xml:space="preserve">             210,117</t>
  </si>
  <si>
    <t xml:space="preserve">            -163,325</t>
  </si>
  <si>
    <t xml:space="preserve">               2,124.4</t>
  </si>
  <si>
    <t xml:space="preserve">              37,900</t>
  </si>
  <si>
    <t xml:space="preserve">              10,454.1</t>
  </si>
  <si>
    <t xml:space="preserve">              92,614</t>
  </si>
  <si>
    <t xml:space="preserve">             -54,714</t>
  </si>
  <si>
    <t xml:space="preserve">                  20.5</t>
  </si>
  <si>
    <t xml:space="preserve">              17,557</t>
  </si>
  <si>
    <t xml:space="preserve">                  48.2</t>
  </si>
  <si>
    <t xml:space="preserve">              41,298</t>
  </si>
  <si>
    <t xml:space="preserve">             -23,741</t>
  </si>
  <si>
    <t xml:space="preserve">99</t>
  </si>
  <si>
    <t xml:space="preserve">일시적 입법 ; 설치된 간이 수정에 따른 입법을 트레이드한다 ; 추가적 수입제한농업인 것의 제 22 부에 따른 확립된 것 조정 행위, 수정된 것처럼</t>
  </si>
  <si>
    <t xml:space="preserve">                   0.0</t>
  </si>
  <si>
    <t xml:space="preserve">                   0</t>
  </si>
  <si>
    <t xml:space="preserve">                  21.2</t>
  </si>
  <si>
    <t xml:space="preserve">                 595</t>
  </si>
  <si>
    <t xml:space="preserve">                  74.6</t>
  </si>
  <si>
    <t xml:space="preserve">               3,434</t>
  </si>
  <si>
    <t xml:space="preserve">              -2,839</t>
  </si>
  <si>
    <t xml:space="preserve">               4,607.2</t>
  </si>
  <si>
    <t xml:space="preserve">               6,196</t>
  </si>
  <si>
    <t xml:space="preserve">             117,127.3</t>
  </si>
  <si>
    <t xml:space="preserve">             584,291</t>
  </si>
  <si>
    <t xml:space="preserve">            -578,095</t>
  </si>
  <si>
    <t xml:space="preserve">              35,315.1</t>
  </si>
  <si>
    <t xml:space="preserve">             143,669</t>
  </si>
  <si>
    <t xml:space="preserve">             103,060.3</t>
  </si>
  <si>
    <t xml:space="preserve">             432,939</t>
  </si>
  <si>
    <t xml:space="preserve">            -289,270</t>
  </si>
  <si>
    <t xml:space="preserve">               3,102.5</t>
  </si>
  <si>
    <t xml:space="preserve">               8,234</t>
  </si>
  <si>
    <t xml:space="preserve">              33,653.5</t>
  </si>
  <si>
    <t xml:space="preserve">             146,884</t>
  </si>
  <si>
    <t xml:space="preserve">            -138,650</t>
  </si>
  <si>
    <t xml:space="preserve">               1,573.6</t>
  </si>
  <si>
    <t xml:space="preserve">               7,084</t>
  </si>
  <si>
    <t xml:space="preserve">               3,942.4</t>
  </si>
  <si>
    <t xml:space="preserve">              20,700</t>
  </si>
  <si>
    <t xml:space="preserve">             -13,616</t>
  </si>
  <si>
    <t xml:space="preserve">                  62.7</t>
  </si>
  <si>
    <t xml:space="preserve">                 779</t>
  </si>
  <si>
    <t xml:space="preserve">               8,472.8</t>
  </si>
  <si>
    <t xml:space="preserve">              19,065</t>
  </si>
  <si>
    <t xml:space="preserve">             -18,286</t>
  </si>
  <si>
    <t xml:space="preserve">               3,023.1</t>
  </si>
  <si>
    <t xml:space="preserve">               9,551</t>
  </si>
  <si>
    <t xml:space="preserve">             115,572.9</t>
  </si>
  <si>
    <t xml:space="preserve">              82,659</t>
  </si>
  <si>
    <t xml:space="preserve">             -73,107</t>
  </si>
  <si>
    <t xml:space="preserve">               1,238.2</t>
  </si>
  <si>
    <t xml:space="preserve">              11,474</t>
  </si>
  <si>
    <t xml:space="preserve">             116,586.3</t>
  </si>
  <si>
    <t xml:space="preserve">             259,564</t>
  </si>
  <si>
    <t xml:space="preserve">            -248,091</t>
  </si>
  <si>
    <t xml:space="preserve">                 406.0</t>
  </si>
  <si>
    <t xml:space="preserve">               3,039</t>
  </si>
  <si>
    <t xml:space="preserve">              23,978.9</t>
  </si>
  <si>
    <t xml:space="preserve">             186,127</t>
  </si>
  <si>
    <t xml:space="preserve">            -183,088</t>
  </si>
  <si>
    <t xml:space="preserve">              46,001.1</t>
  </si>
  <si>
    <t xml:space="preserve">              16,113</t>
  </si>
  <si>
    <t xml:space="preserve">           1,460,756.8</t>
  </si>
  <si>
    <t xml:space="preserve">             385,743</t>
  </si>
  <si>
    <t xml:space="preserve">            -369,630</t>
  </si>
  <si>
    <t xml:space="preserve">               5,088.0</t>
  </si>
  <si>
    <t xml:space="preserve">               3,788</t>
  </si>
  <si>
    <t xml:space="preserve">              36,469.4</t>
  </si>
  <si>
    <t xml:space="preserve">              33,148</t>
  </si>
  <si>
    <t xml:space="preserve">             -29,360</t>
  </si>
  <si>
    <t xml:space="preserve">               5,963.7</t>
  </si>
  <si>
    <t xml:space="preserve">              67,258</t>
  </si>
  <si>
    <t xml:space="preserve">             272,741.9</t>
  </si>
  <si>
    <t xml:space="preserve">             151,738</t>
  </si>
  <si>
    <t xml:space="preserve">             -84,480</t>
  </si>
  <si>
    <t xml:space="preserve">                 380.6</t>
  </si>
  <si>
    <t xml:space="preserve">              11,130</t>
  </si>
  <si>
    <t xml:space="preserve">               7,131.2</t>
  </si>
  <si>
    <t xml:space="preserve">              31,809</t>
  </si>
  <si>
    <t xml:space="preserve">             -20,679</t>
  </si>
  <si>
    <t xml:space="preserve">                  10.7</t>
  </si>
  <si>
    <t xml:space="preserve">                  10</t>
  </si>
  <si>
    <t xml:space="preserve">              23,153.1</t>
  </si>
  <si>
    <t xml:space="preserve">               8,047</t>
  </si>
  <si>
    <t xml:space="preserve">              -8,037</t>
  </si>
  <si>
    <t xml:space="preserve">              32,558.0</t>
  </si>
  <si>
    <t xml:space="preserve">              37,230</t>
  </si>
  <si>
    <t xml:space="preserve">             179,834.7</t>
  </si>
  <si>
    <t xml:space="preserve">             257,718</t>
  </si>
  <si>
    <t xml:space="preserve">            -220,488</t>
  </si>
  <si>
    <t xml:space="preserve">               4,879.2</t>
  </si>
  <si>
    <t xml:space="preserve">              29,657</t>
  </si>
  <si>
    <t xml:space="preserve">              16,318.0</t>
  </si>
  <si>
    <t xml:space="preserve">              97,105</t>
  </si>
  <si>
    <t xml:space="preserve">             -67,448</t>
  </si>
  <si>
    <t xml:space="preserve">              24,239.0</t>
  </si>
  <si>
    <t xml:space="preserve">              25,733</t>
  </si>
  <si>
    <t xml:space="preserve">             205,001.0</t>
  </si>
  <si>
    <t xml:space="preserve">             127,801</t>
  </si>
  <si>
    <t xml:space="preserve">            -102,068</t>
  </si>
  <si>
    <t xml:space="preserve">               2,662.0</t>
  </si>
  <si>
    <t xml:space="preserve">               9,394</t>
  </si>
  <si>
    <t xml:space="preserve">               5,686.5</t>
  </si>
  <si>
    <t xml:space="preserve">              56,936</t>
  </si>
  <si>
    <t xml:space="preserve">             -47,541</t>
  </si>
  <si>
    <t xml:space="preserve">              60,343.2</t>
  </si>
  <si>
    <t xml:space="preserve">             247,516</t>
  </si>
  <si>
    <t xml:space="preserve">              29,865.3</t>
  </si>
  <si>
    <t xml:space="preserve">              92,867</t>
  </si>
  <si>
    <t xml:space="preserve">             154,650</t>
  </si>
  <si>
    <t xml:space="preserve">              10,953.8</t>
  </si>
  <si>
    <t xml:space="preserve">              99,730</t>
  </si>
  <si>
    <t xml:space="preserve">             101,393.1</t>
  </si>
  <si>
    <t xml:space="preserve">             148,012</t>
  </si>
  <si>
    <t xml:space="preserve">             -48,281</t>
  </si>
  <si>
    <t xml:space="preserve">              40,564.4</t>
  </si>
  <si>
    <t xml:space="preserve">             171,715</t>
  </si>
  <si>
    <t xml:space="preserve">              33,400.4</t>
  </si>
  <si>
    <t xml:space="preserve">             238,549</t>
  </si>
  <si>
    <t xml:space="preserve">             -66,834</t>
  </si>
  <si>
    <t xml:space="preserve">              87,917.4</t>
  </si>
  <si>
    <t xml:space="preserve">             103,572</t>
  </si>
  <si>
    <t xml:space="preserve">              80,256.6</t>
  </si>
  <si>
    <t xml:space="preserve">             121,257</t>
  </si>
  <si>
    <t xml:space="preserve">             -17,685</t>
  </si>
  <si>
    <t xml:space="preserve">              24,549.9</t>
  </si>
  <si>
    <t xml:space="preserve">              28,216</t>
  </si>
  <si>
    <t xml:space="preserve">             550,905.5</t>
  </si>
  <si>
    <t xml:space="preserve">             186,215</t>
  </si>
  <si>
    <t xml:space="preserve">            -157,999</t>
  </si>
  <si>
    <t xml:space="preserve">               8,357.0</t>
  </si>
  <si>
    <t xml:space="preserve">              98,980</t>
  </si>
  <si>
    <t xml:space="preserve">               7,181.2</t>
  </si>
  <si>
    <t xml:space="preserve">              61,151</t>
  </si>
  <si>
    <t xml:space="preserve">              37,828</t>
  </si>
  <si>
    <t xml:space="preserve">             771,556.8</t>
  </si>
  <si>
    <t xml:space="preserve">              50,509</t>
  </si>
  <si>
    <t xml:space="preserve">           1,032,071.4</t>
  </si>
  <si>
    <t xml:space="preserve">              97,809</t>
  </si>
  <si>
    <t xml:space="preserve">             -47,300</t>
  </si>
  <si>
    <t xml:space="preserve">             221,056.7</t>
  </si>
  <si>
    <t xml:space="preserve">              41,174</t>
  </si>
  <si>
    <t xml:space="preserve">           7,657,729.3</t>
  </si>
  <si>
    <t xml:space="preserve">           1,796,334</t>
  </si>
  <si>
    <t xml:space="preserve">          -1,755,159</t>
  </si>
  <si>
    <t xml:space="preserve">           5,831,940.7</t>
  </si>
  <si>
    <t xml:space="preserve">           3,842,945</t>
  </si>
  <si>
    <t xml:space="preserve">          25,906,655.9</t>
  </si>
  <si>
    <t xml:space="preserve">          11,849,093</t>
  </si>
  <si>
    <t xml:space="preserve">          -8,006,148</t>
  </si>
  <si>
    <t xml:space="preserve">             518,700.5</t>
  </si>
  <si>
    <t xml:space="preserve">             767,532</t>
  </si>
  <si>
    <t xml:space="preserve">             371,540.8</t>
  </si>
  <si>
    <t xml:space="preserve">             931,268</t>
  </si>
  <si>
    <t xml:space="preserve">            -163,735</t>
  </si>
  <si>
    <t xml:space="preserve">           1,553,625.9</t>
  </si>
  <si>
    <t xml:space="preserve">           1,554,189</t>
  </si>
  <si>
    <t xml:space="preserve">             766,069.0</t>
  </si>
  <si>
    <t xml:space="preserve">           1,241,713</t>
  </si>
  <si>
    <t xml:space="preserve">             312,476</t>
  </si>
  <si>
    <t xml:space="preserve">               2,659.3</t>
  </si>
  <si>
    <t xml:space="preserve">             763,728</t>
  </si>
  <si>
    <t xml:space="preserve">               8,038.8</t>
  </si>
  <si>
    <t xml:space="preserve">             778,419</t>
  </si>
  <si>
    <t xml:space="preserve">             -14,691</t>
  </si>
  <si>
    <t xml:space="preserve">             102,921.3</t>
  </si>
  <si>
    <t xml:space="preserve">              35,833</t>
  </si>
  <si>
    <t xml:space="preserve">             129,548.6</t>
  </si>
  <si>
    <t xml:space="preserve">              54,161</t>
  </si>
  <si>
    <t xml:space="preserve">             -18,329</t>
  </si>
  <si>
    <t xml:space="preserve">              31,926.2</t>
  </si>
  <si>
    <t xml:space="preserve">             233,233</t>
  </si>
  <si>
    <t xml:space="preserve">              27,692.2</t>
  </si>
  <si>
    <t xml:space="preserve">             216,194</t>
  </si>
  <si>
    <t xml:space="preserve">              17,039</t>
  </si>
  <si>
    <t xml:space="preserve">              47,524.1</t>
  </si>
  <si>
    <t xml:space="preserve">             992,867</t>
  </si>
  <si>
    <t xml:space="preserve">               9,858.1</t>
  </si>
  <si>
    <t xml:space="preserve">             181,211</t>
  </si>
  <si>
    <t xml:space="preserve">             811,655</t>
  </si>
  <si>
    <t xml:space="preserve">              53,131.7</t>
  </si>
  <si>
    <t xml:space="preserve">             169,033</t>
  </si>
  <si>
    <t xml:space="preserve">              23,058.7</t>
  </si>
  <si>
    <t xml:space="preserve">              97,036</t>
  </si>
  <si>
    <t xml:space="preserve">              71,997</t>
  </si>
  <si>
    <t xml:space="preserve">               7,467.6</t>
  </si>
  <si>
    <t xml:space="preserve">              85,864</t>
  </si>
  <si>
    <t xml:space="preserve">              20,175.9</t>
  </si>
  <si>
    <t xml:space="preserve">              93,251</t>
  </si>
  <si>
    <t xml:space="preserve">              -7,387</t>
  </si>
  <si>
    <t xml:space="preserve">                 112.6</t>
  </si>
  <si>
    <t xml:space="preserve">               2,317</t>
  </si>
  <si>
    <t xml:space="preserve">                 264.1</t>
  </si>
  <si>
    <t xml:space="preserve">               6,395</t>
  </si>
  <si>
    <t xml:space="preserve">              -4,078</t>
  </si>
  <si>
    <t xml:space="preserve">               1,970.3</t>
  </si>
  <si>
    <t xml:space="preserve">              97,568</t>
  </si>
  <si>
    <t xml:space="preserve">               3,054.5</t>
  </si>
  <si>
    <t xml:space="preserve">              92,549</t>
  </si>
  <si>
    <t xml:space="preserve">               5,019</t>
  </si>
  <si>
    <t xml:space="preserve">              92,709.4</t>
  </si>
  <si>
    <t xml:space="preserve">             687,376</t>
  </si>
  <si>
    <t xml:space="preserve">             220,039.1</t>
  </si>
  <si>
    <t xml:space="preserve">             841,775</t>
  </si>
  <si>
    <t xml:space="preserve">            -154,399</t>
  </si>
  <si>
    <t xml:space="preserve">           1,577,528.4</t>
  </si>
  <si>
    <t xml:space="preserve">           3,164,916</t>
  </si>
  <si>
    <t xml:space="preserve">             296,186.5</t>
  </si>
  <si>
    <t xml:space="preserve">           1,168,167</t>
  </si>
  <si>
    <t xml:space="preserve">           1,996,749</t>
  </si>
  <si>
    <t xml:space="preserve">             259,536.7</t>
  </si>
  <si>
    <t xml:space="preserve">             710,640</t>
  </si>
  <si>
    <t xml:space="preserve">              84,357.6</t>
  </si>
  <si>
    <t xml:space="preserve">             277,480</t>
  </si>
  <si>
    <t xml:space="preserve">             433,160</t>
  </si>
  <si>
    <t xml:space="preserve">               2,996.7</t>
  </si>
  <si>
    <t xml:space="preserve">              28,039</t>
  </si>
  <si>
    <t xml:space="preserve">               7,634.3</t>
  </si>
  <si>
    <t xml:space="preserve">              22,809</t>
  </si>
  <si>
    <t xml:space="preserve">               5,229</t>
  </si>
  <si>
    <t xml:space="preserve">                 852.2</t>
  </si>
  <si>
    <t xml:space="preserve">              41,742</t>
  </si>
  <si>
    <t xml:space="preserve">               9,755.0</t>
  </si>
  <si>
    <t xml:space="preserve">             300,487</t>
  </si>
  <si>
    <t xml:space="preserve">            -258,745</t>
  </si>
  <si>
    <t xml:space="preserve">                  15.5</t>
  </si>
  <si>
    <t xml:space="preserve">               1,848</t>
  </si>
  <si>
    <t xml:space="preserve">                  22.7</t>
  </si>
  <si>
    <t xml:space="preserve">               3,338</t>
  </si>
  <si>
    <t xml:space="preserve">              -1,489</t>
  </si>
  <si>
    <t xml:space="preserve">               4,299.3</t>
  </si>
  <si>
    <t xml:space="preserve">               6,804</t>
  </si>
  <si>
    <t xml:space="preserve">             835,097.4</t>
  </si>
  <si>
    <t xml:space="preserve">             248,422</t>
  </si>
  <si>
    <t xml:space="preserve">            -241,618</t>
  </si>
  <si>
    <t xml:space="preserve">                   1.1</t>
  </si>
  <si>
    <t xml:space="preserve">                  33</t>
  </si>
  <si>
    <t xml:space="preserve">                  50.8</t>
  </si>
  <si>
    <t xml:space="preserve">                 320</t>
  </si>
  <si>
    <t xml:space="preserve">                -287</t>
  </si>
  <si>
    <t xml:space="preserve">                   2.3</t>
  </si>
  <si>
    <t xml:space="preserve">                 119</t>
  </si>
  <si>
    <t xml:space="preserve">                 733.8</t>
  </si>
  <si>
    <t xml:space="preserve">               3,782</t>
  </si>
  <si>
    <t xml:space="preserve">              -3,663</t>
  </si>
  <si>
    <t xml:space="preserve">              68,279.1</t>
  </si>
  <si>
    <t xml:space="preserve">              10,759</t>
  </si>
  <si>
    <t xml:space="preserve">             233,265.7</t>
  </si>
  <si>
    <t xml:space="preserve">             126,059</t>
  </si>
  <si>
    <t xml:space="preserve">            -115,300</t>
  </si>
  <si>
    <t xml:space="preserve">             242,746.8</t>
  </si>
  <si>
    <t xml:space="preserve">             231,346</t>
  </si>
  <si>
    <t xml:space="preserve">             120,038.6</t>
  </si>
  <si>
    <t xml:space="preserve">             186,594</t>
  </si>
  <si>
    <t xml:space="preserve">              44,752</t>
  </si>
  <si>
    <t xml:space="preserve">               4,802.0</t>
  </si>
  <si>
    <t xml:space="preserve">              39,265</t>
  </si>
  <si>
    <t xml:space="preserve">               1,271.0</t>
  </si>
  <si>
    <t xml:space="preserve">              22,097</t>
  </si>
  <si>
    <t xml:space="preserve">              17,169</t>
  </si>
  <si>
    <t xml:space="preserve">               1,485</t>
  </si>
  <si>
    <t xml:space="preserve">                  40.0</t>
  </si>
  <si>
    <t xml:space="preserve">               2,563</t>
  </si>
  <si>
    <t xml:space="preserve">              -1,078</t>
  </si>
  <si>
    <t xml:space="preserve">                 197.5</t>
  </si>
  <si>
    <t xml:space="preserve">               3,987</t>
  </si>
  <si>
    <t xml:space="preserve">               1,066.5</t>
  </si>
  <si>
    <t xml:space="preserve">              20,829</t>
  </si>
  <si>
    <t xml:space="preserve">             -16,842</t>
  </si>
  <si>
    <t xml:space="preserve">               2,841.1</t>
  </si>
  <si>
    <t xml:space="preserve">              24,505</t>
  </si>
  <si>
    <t xml:space="preserve">              24,021.6</t>
  </si>
  <si>
    <t xml:space="preserve">              73,247</t>
  </si>
  <si>
    <t xml:space="preserve">             -48,743</t>
  </si>
  <si>
    <t xml:space="preserve">                  38.2</t>
  </si>
  <si>
    <t xml:space="preserve">                 454</t>
  </si>
  <si>
    <t xml:space="preserve">               1,488.1</t>
  </si>
  <si>
    <t xml:space="preserve">               5,858</t>
  </si>
  <si>
    <t xml:space="preserve">              -5,403</t>
  </si>
  <si>
    <t xml:space="preserve">              26,088.3</t>
  </si>
  <si>
    <t xml:space="preserve">             173,282</t>
  </si>
  <si>
    <t xml:space="preserve">              46,402.2</t>
  </si>
  <si>
    <t xml:space="preserve">              95,653</t>
  </si>
  <si>
    <t xml:space="preserve">              77,629</t>
  </si>
  <si>
    <t xml:space="preserve">              63,305.3</t>
  </si>
  <si>
    <t xml:space="preserve">             111,178</t>
  </si>
  <si>
    <t xml:space="preserve">              13,256.1</t>
  </si>
  <si>
    <t xml:space="preserve">              49,445</t>
  </si>
  <si>
    <t xml:space="preserve">              61,733</t>
  </si>
  <si>
    <t xml:space="preserve">              11,568.8</t>
  </si>
  <si>
    <t xml:space="preserve">              76,024</t>
  </si>
  <si>
    <t xml:space="preserve">              21,602.9</t>
  </si>
  <si>
    <t xml:space="preserve">              65,195</t>
  </si>
  <si>
    <t xml:space="preserve">              10,829</t>
  </si>
  <si>
    <t xml:space="preserve">                 658.9</t>
  </si>
  <si>
    <t xml:space="preserve">               7,769</t>
  </si>
  <si>
    <t xml:space="preserve">               6,992.8</t>
  </si>
  <si>
    <t xml:space="preserve">              10,906</t>
  </si>
  <si>
    <t xml:space="preserve">              -3,137</t>
  </si>
  <si>
    <t xml:space="preserve">               1,351.6</t>
  </si>
  <si>
    <t xml:space="preserve">              17,499</t>
  </si>
  <si>
    <t xml:space="preserve">                 931.8</t>
  </si>
  <si>
    <t xml:space="preserve">               7,270</t>
  </si>
  <si>
    <t xml:space="preserve">              10,228</t>
  </si>
  <si>
    <t xml:space="preserve">               9,856.3</t>
  </si>
  <si>
    <t xml:space="preserve">             101,720</t>
  </si>
  <si>
    <t xml:space="preserve">               6,625.3</t>
  </si>
  <si>
    <t xml:space="preserve">              38,392</t>
  </si>
  <si>
    <t xml:space="preserve">              63,329</t>
  </si>
  <si>
    <t xml:space="preserve">              18,652.1</t>
  </si>
  <si>
    <t xml:space="preserve">             138,916</t>
  </si>
  <si>
    <t xml:space="preserve">               1,983.0</t>
  </si>
  <si>
    <t xml:space="preserve">              10,378</t>
  </si>
  <si>
    <t xml:space="preserve">             128,538</t>
  </si>
  <si>
    <t xml:space="preserve">               2,558.0</t>
  </si>
  <si>
    <t xml:space="preserve">              67,920</t>
  </si>
  <si>
    <t xml:space="preserve">              22,110.8</t>
  </si>
  <si>
    <t xml:space="preserve">             427,984</t>
  </si>
  <si>
    <t xml:space="preserve">            -360,064</t>
  </si>
  <si>
    <t xml:space="preserve">               3,291.9</t>
  </si>
  <si>
    <t xml:space="preserve">              82,495</t>
  </si>
  <si>
    <t xml:space="preserve">              21,552.6</t>
  </si>
  <si>
    <t xml:space="preserve">             558,759</t>
  </si>
  <si>
    <t xml:space="preserve">            -476,263</t>
  </si>
  <si>
    <t xml:space="preserve">              34,528.2</t>
  </si>
  <si>
    <t xml:space="preserve">              59,961</t>
  </si>
  <si>
    <t xml:space="preserve">              28,481.7</t>
  </si>
  <si>
    <t xml:space="preserve">             121,693</t>
  </si>
  <si>
    <t xml:space="preserve">             -61,732</t>
  </si>
  <si>
    <t xml:space="preserve">               1,509.6</t>
  </si>
  <si>
    <t xml:space="preserve">              37,039</t>
  </si>
  <si>
    <t xml:space="preserve">              11,772.6</t>
  </si>
  <si>
    <t xml:space="preserve">             286,272</t>
  </si>
  <si>
    <t xml:space="preserve">            -249,234</t>
  </si>
  <si>
    <t xml:space="preserve">                 316.5</t>
  </si>
  <si>
    <t xml:space="preserve">              10,454</t>
  </si>
  <si>
    <t xml:space="preserve">               1,129.3</t>
  </si>
  <si>
    <t xml:space="preserve">              30,047</t>
  </si>
  <si>
    <t xml:space="preserve">             -19,593</t>
  </si>
  <si>
    <t xml:space="preserve">                  13.6</t>
  </si>
  <si>
    <t xml:space="preserve">                 249</t>
  </si>
  <si>
    <t xml:space="preserve">               2,303.5</t>
  </si>
  <si>
    <t xml:space="preserve">              16,997</t>
  </si>
  <si>
    <t xml:space="preserve">             -16,748</t>
  </si>
  <si>
    <t xml:space="preserve">                  15.7</t>
  </si>
  <si>
    <t xml:space="preserve">               1,566</t>
  </si>
  <si>
    <t xml:space="preserve">                 610.6</t>
  </si>
  <si>
    <t xml:space="preserve">               7,956</t>
  </si>
  <si>
    <t xml:space="preserve">              -6,390</t>
  </si>
  <si>
    <t xml:space="preserve">              12,430.7</t>
  </si>
  <si>
    <t xml:space="preserve">              86,640</t>
  </si>
  <si>
    <t xml:space="preserve">             220,146.0</t>
  </si>
  <si>
    <t xml:space="preserve">             119,637</t>
  </si>
  <si>
    <t xml:space="preserve">             -32,997</t>
  </si>
  <si>
    <t xml:space="preserve">               4,074.9</t>
  </si>
  <si>
    <t xml:space="preserve">              36,029</t>
  </si>
  <si>
    <t xml:space="preserve">             154,617.4</t>
  </si>
  <si>
    <t xml:space="preserve">             146,682</t>
  </si>
  <si>
    <t xml:space="preserve">            -110,652</t>
  </si>
  <si>
    <t xml:space="preserve">              32,546.3</t>
  </si>
  <si>
    <t xml:space="preserve">             174,853</t>
  </si>
  <si>
    <t xml:space="preserve">              82,335.6</t>
  </si>
  <si>
    <t xml:space="preserve">             236,530</t>
  </si>
  <si>
    <t xml:space="preserve">             -61,677</t>
  </si>
  <si>
    <t xml:space="preserve">                 948.5</t>
  </si>
  <si>
    <t xml:space="preserve">             571,993</t>
  </si>
  <si>
    <t xml:space="preserve">               1,084.6</t>
  </si>
  <si>
    <t xml:space="preserve">             569,421</t>
  </si>
  <si>
    <t xml:space="preserve">               2,572</t>
  </si>
  <si>
    <t xml:space="preserve">           2,524,546.5</t>
  </si>
  <si>
    <t xml:space="preserve">           2,164,233</t>
  </si>
  <si>
    <t xml:space="preserve">           1,397,514.1</t>
  </si>
  <si>
    <t xml:space="preserve">           1,072,336</t>
  </si>
  <si>
    <t xml:space="preserve">           1,091,897</t>
  </si>
  <si>
    <t xml:space="preserve">             336,574.2</t>
  </si>
  <si>
    <t xml:space="preserve">             914,515</t>
  </si>
  <si>
    <t xml:space="preserve">             262,250.7</t>
  </si>
  <si>
    <t xml:space="preserve">             699,588</t>
  </si>
  <si>
    <t xml:space="preserve">             214,927</t>
  </si>
  <si>
    <t xml:space="preserve">              53,867.4</t>
  </si>
  <si>
    <t xml:space="preserve">             522,537</t>
  </si>
  <si>
    <t xml:space="preserve">              69,767.4</t>
  </si>
  <si>
    <t xml:space="preserve">             674,214</t>
  </si>
  <si>
    <t xml:space="preserve">            -151,677</t>
  </si>
  <si>
    <t xml:space="preserve">               1,341.2</t>
  </si>
  <si>
    <t xml:space="preserve">              21,733</t>
  </si>
  <si>
    <t xml:space="preserve">               6,976.9</t>
  </si>
  <si>
    <t xml:space="preserve">             126,559</t>
  </si>
  <si>
    <t xml:space="preserve">            -104,826</t>
  </si>
  <si>
    <t xml:space="preserve">             126,094.0</t>
  </si>
  <si>
    <t xml:space="preserve">             504,295</t>
  </si>
  <si>
    <t xml:space="preserve">             295,593.1</t>
  </si>
  <si>
    <t xml:space="preserve">             894,860</t>
  </si>
  <si>
    <t xml:space="preserve">            -390,565</t>
  </si>
  <si>
    <t xml:space="preserve">              19,258.9</t>
  </si>
  <si>
    <t xml:space="preserve">              43,568</t>
  </si>
  <si>
    <t xml:space="preserve">              15,982.5</t>
  </si>
  <si>
    <t xml:space="preserve">              34,357</t>
  </si>
  <si>
    <t xml:space="preserve">               9,210</t>
  </si>
  <si>
    <t xml:space="preserve">              34,607.9</t>
  </si>
  <si>
    <t xml:space="preserve">             101,886</t>
  </si>
  <si>
    <t xml:space="preserve">               3,905.1</t>
  </si>
  <si>
    <t xml:space="preserve">              12,893</t>
  </si>
  <si>
    <t xml:space="preserve">              88,994</t>
  </si>
  <si>
    <t xml:space="preserve">                 207.1</t>
  </si>
  <si>
    <t xml:space="preserve">               6,422</t>
  </si>
  <si>
    <t xml:space="preserve">               1,378.1</t>
  </si>
  <si>
    <t xml:space="preserve">              47,696</t>
  </si>
  <si>
    <t xml:space="preserve">             -41,274</t>
  </si>
  <si>
    <t xml:space="preserve">               8,100.1</t>
  </si>
  <si>
    <t xml:space="preserve">              48,173</t>
  </si>
  <si>
    <t xml:space="preserve">              15,459.8</t>
  </si>
  <si>
    <t xml:space="preserve">             137,914</t>
  </si>
  <si>
    <t xml:space="preserve">             -89,740</t>
  </si>
  <si>
    <t xml:space="preserve">               9,221.6</t>
  </si>
  <si>
    <t xml:space="preserve">             184,275</t>
  </si>
  <si>
    <t xml:space="preserve">               5,550.1</t>
  </si>
  <si>
    <t xml:space="preserve">              94,319</t>
  </si>
  <si>
    <t xml:space="preserve">              89,956</t>
  </si>
  <si>
    <t xml:space="preserve">              26,328.8</t>
  </si>
  <si>
    <t xml:space="preserve">             149,694</t>
  </si>
  <si>
    <t xml:space="preserve">              12,430.5</t>
  </si>
  <si>
    <t xml:space="preserve">              85,471</t>
  </si>
  <si>
    <t xml:space="preserve">              64,223</t>
  </si>
  <si>
    <t xml:space="preserve">             423,129.3</t>
  </si>
  <si>
    <t xml:space="preserve">           7,038,785</t>
  </si>
  <si>
    <t xml:space="preserve">             243,688.4</t>
  </si>
  <si>
    <t xml:space="preserve">           6,158,362</t>
  </si>
  <si>
    <t xml:space="preserve">             880,423</t>
  </si>
  <si>
    <t xml:space="preserve">             248,546.8</t>
  </si>
  <si>
    <t xml:space="preserve">          17,098,985</t>
  </si>
  <si>
    <t xml:space="preserve">             224,532.1</t>
  </si>
  <si>
    <t xml:space="preserve">          10,248,318</t>
  </si>
  <si>
    <t xml:space="preserve">           6,850,666</t>
  </si>
  <si>
    <t xml:space="preserve">              11,649.4</t>
  </si>
  <si>
    <t xml:space="preserve">              38,635</t>
  </si>
  <si>
    <t xml:space="preserve">              12,193.0</t>
  </si>
  <si>
    <t xml:space="preserve">              36,023</t>
  </si>
  <si>
    <t xml:space="preserve">               2,612</t>
  </si>
  <si>
    <t xml:space="preserve">             788,451.8</t>
  </si>
  <si>
    <t xml:space="preserve">           8,497,645</t>
  </si>
  <si>
    <t xml:space="preserve">             123,579.6</t>
  </si>
  <si>
    <t xml:space="preserve">           1,891,419</t>
  </si>
  <si>
    <t xml:space="preserve">           6,606,226</t>
  </si>
  <si>
    <t xml:space="preserve">                 610.2</t>
  </si>
  <si>
    <t xml:space="preserve">             264,332</t>
  </si>
  <si>
    <t xml:space="preserve">                 325.1</t>
  </si>
  <si>
    <t xml:space="preserve">             288,730</t>
  </si>
  <si>
    <t xml:space="preserve">             -24,397</t>
  </si>
  <si>
    <t xml:space="preserve">             813,819.0</t>
  </si>
  <si>
    <t xml:space="preserve">           1,806,786</t>
  </si>
  <si>
    <t xml:space="preserve">             341,173.6</t>
  </si>
  <si>
    <t xml:space="preserve">             428,747</t>
  </si>
  <si>
    <t xml:space="preserve">           1,378,038</t>
  </si>
  <si>
    <t xml:space="preserve">              16,261.0</t>
  </si>
  <si>
    <t xml:space="preserve">           1,496,708</t>
  </si>
  <si>
    <t xml:space="preserve">              17,749.0</t>
  </si>
  <si>
    <t xml:space="preserve">           2,102,459</t>
  </si>
  <si>
    <t xml:space="preserve">            -605,750</t>
  </si>
  <si>
    <t xml:space="preserve">                  16.2</t>
  </si>
  <si>
    <t xml:space="preserve">              20,035</t>
  </si>
  <si>
    <t xml:space="preserve">                 311.9</t>
  </si>
  <si>
    <t xml:space="preserve">              91,829</t>
  </si>
  <si>
    <t xml:space="preserve">             -71,795</t>
  </si>
  <si>
    <t xml:space="preserve">                 426.4</t>
  </si>
  <si>
    <t xml:space="preserve">               8,950</t>
  </si>
  <si>
    <t xml:space="preserve">                 731.7</t>
  </si>
  <si>
    <t xml:space="preserve">              15,803</t>
  </si>
  <si>
    <t xml:space="preserve">              -6,853</t>
  </si>
  <si>
    <t xml:space="preserve">               2,914.5</t>
  </si>
  <si>
    <t xml:space="preserve">             328,186</t>
  </si>
  <si>
    <t xml:space="preserve">                  48.0</t>
  </si>
  <si>
    <t xml:space="preserve">              13,503</t>
  </si>
  <si>
    <t xml:space="preserve">             314,683</t>
  </si>
  <si>
    <t xml:space="preserve">              17,138.8</t>
  </si>
  <si>
    <t xml:space="preserve">             119,598</t>
  </si>
  <si>
    <t xml:space="preserve">              85,009.5</t>
  </si>
  <si>
    <t xml:space="preserve">             354,005</t>
  </si>
  <si>
    <t xml:space="preserve">            -234,408</t>
  </si>
  <si>
    <t xml:space="preserve">               2,234.0</t>
  </si>
  <si>
    <t xml:space="preserve">              51,502</t>
  </si>
  <si>
    <t xml:space="preserve">              20,089.5</t>
  </si>
  <si>
    <t xml:space="preserve">             291,229</t>
  </si>
  <si>
    <t xml:space="preserve">            -239,727</t>
  </si>
  <si>
    <t xml:space="preserve">               2,975.7</t>
  </si>
  <si>
    <t xml:space="preserve">              44,344</t>
  </si>
  <si>
    <t xml:space="preserve">              12,103.7</t>
  </si>
  <si>
    <t xml:space="preserve">             104,286</t>
  </si>
  <si>
    <t xml:space="preserve">             -59,942</t>
  </si>
  <si>
    <t xml:space="preserve">                  22.1</t>
  </si>
  <si>
    <t xml:space="preserve">              44,654</t>
  </si>
  <si>
    <t xml:space="preserve">                  85.6</t>
  </si>
  <si>
    <t xml:space="preserve">              30,824</t>
  </si>
  <si>
    <t xml:space="preserve">              13,830</t>
  </si>
  <si>
    <t xml:space="preserve">                   2.5</t>
  </si>
  <si>
    <t xml:space="preserve">                 535</t>
  </si>
  <si>
    <t xml:space="preserve">                  93.1</t>
  </si>
  <si>
    <t xml:space="preserve">               4,672</t>
  </si>
  <si>
    <t xml:space="preserve">              -4,137</t>
  </si>
  <si>
    <t xml:space="preserve">               4,020.0</t>
  </si>
  <si>
    <t xml:space="preserve">               5,237</t>
  </si>
  <si>
    <t xml:space="preserve">             124,173.3</t>
  </si>
  <si>
    <t xml:space="preserve">             621,611</t>
  </si>
  <si>
    <t xml:space="preserve">            -616,373</t>
  </si>
  <si>
    <t xml:space="preserve">              37,592.8</t>
  </si>
  <si>
    <t xml:space="preserve">             133,471</t>
  </si>
  <si>
    <t xml:space="preserve">              90,669.5</t>
  </si>
  <si>
    <t xml:space="preserve">             392,011</t>
  </si>
  <si>
    <t xml:space="preserve">            -258,539</t>
  </si>
  <si>
    <t xml:space="preserve">               2,939.5</t>
  </si>
  <si>
    <t xml:space="preserve">               8,088</t>
  </si>
  <si>
    <t xml:space="preserve">              32,496.4</t>
  </si>
  <si>
    <t xml:space="preserve">             139,880</t>
  </si>
  <si>
    <t xml:space="preserve">            -131,792</t>
  </si>
  <si>
    <t xml:space="preserve">               2,983.3</t>
  </si>
  <si>
    <t xml:space="preserve">               8,819</t>
  </si>
  <si>
    <t xml:space="preserve">               4,692.4</t>
  </si>
  <si>
    <t xml:space="preserve">              19,528</t>
  </si>
  <si>
    <t xml:space="preserve">             -10,709</t>
  </si>
  <si>
    <t xml:space="preserve">                  38.3</t>
  </si>
  <si>
    <t xml:space="preserve">                 488</t>
  </si>
  <si>
    <t xml:space="preserve">               6,394.0</t>
  </si>
  <si>
    <t xml:space="preserve">              12,528</t>
  </si>
  <si>
    <t xml:space="preserve">             -12,040</t>
  </si>
  <si>
    <t xml:space="preserve">               5,293.9</t>
  </si>
  <si>
    <t xml:space="preserve">               9,453</t>
  </si>
  <si>
    <t xml:space="preserve">              76,296.4</t>
  </si>
  <si>
    <t xml:space="preserve">              59,626</t>
  </si>
  <si>
    <t xml:space="preserve">             -50,173</t>
  </si>
  <si>
    <t xml:space="preserve">                 577.9</t>
  </si>
  <si>
    <t xml:space="preserve">               4,473</t>
  </si>
  <si>
    <t xml:space="preserve">              92,990.3</t>
  </si>
  <si>
    <t xml:space="preserve">             216,094</t>
  </si>
  <si>
    <t xml:space="preserve">            -211,621</t>
  </si>
  <si>
    <t xml:space="preserve">                 379.7</t>
  </si>
  <si>
    <t xml:space="preserve">               2,987</t>
  </si>
  <si>
    <t xml:space="preserve">              20,857.1</t>
  </si>
  <si>
    <t xml:space="preserve">             176,319</t>
  </si>
  <si>
    <t xml:space="preserve">            -173,332</t>
  </si>
  <si>
    <t xml:space="preserve">              27,894.8</t>
  </si>
  <si>
    <t xml:space="preserve">              10,296</t>
  </si>
  <si>
    <t xml:space="preserve">           1,385,986.6</t>
  </si>
  <si>
    <t xml:space="preserve">             376,294</t>
  </si>
  <si>
    <t xml:space="preserve">            -365,999</t>
  </si>
  <si>
    <t xml:space="preserve">               4,683.8</t>
  </si>
  <si>
    <t xml:space="preserve">               3,390</t>
  </si>
  <si>
    <t xml:space="preserve">              34,741.0</t>
  </si>
  <si>
    <t xml:space="preserve">              30,269</t>
  </si>
  <si>
    <t xml:space="preserve">             -26,879</t>
  </si>
  <si>
    <t xml:space="preserve">               3,258.2</t>
  </si>
  <si>
    <t xml:space="preserve">              62,557</t>
  </si>
  <si>
    <t xml:space="preserve">             261,060.3</t>
  </si>
  <si>
    <t xml:space="preserve">             142,376</t>
  </si>
  <si>
    <t xml:space="preserve">             -79,819</t>
  </si>
  <si>
    <t xml:space="preserve">                 262.1</t>
  </si>
  <si>
    <t xml:space="preserve">               7,373</t>
  </si>
  <si>
    <t xml:space="preserve">               7,070.3</t>
  </si>
  <si>
    <t xml:space="preserve">              24,772</t>
  </si>
  <si>
    <t xml:space="preserve">             -17,399</t>
  </si>
  <si>
    <t xml:space="preserve">                  11.8</t>
  </si>
  <si>
    <t xml:space="preserve">                  28</t>
  </si>
  <si>
    <t xml:space="preserve">              17,724.8</t>
  </si>
  <si>
    <t xml:space="preserve">               5,781</t>
  </si>
  <si>
    <t xml:space="preserve">              -5,753</t>
  </si>
  <si>
    <t xml:space="preserve">              34,224.6</t>
  </si>
  <si>
    <t xml:space="preserve">              38,282</t>
  </si>
  <si>
    <t xml:space="preserve">             163,538.5</t>
  </si>
  <si>
    <t xml:space="preserve">             230,860</t>
  </si>
  <si>
    <t xml:space="preserve">            -192,578</t>
  </si>
  <si>
    <t xml:space="preserve">               4,264.7</t>
  </si>
  <si>
    <t xml:space="preserve">              27,367</t>
  </si>
  <si>
    <t xml:space="preserve">              16,116.1</t>
  </si>
  <si>
    <t xml:space="preserve">              96,667</t>
  </si>
  <si>
    <t xml:space="preserve">             -69,300</t>
  </si>
  <si>
    <t xml:space="preserve">              22,514.7</t>
  </si>
  <si>
    <t xml:space="preserve">              23,976</t>
  </si>
  <si>
    <t xml:space="preserve">             196,387.7</t>
  </si>
  <si>
    <t xml:space="preserve">             121,643</t>
  </si>
  <si>
    <t xml:space="preserve">             -97,667</t>
  </si>
  <si>
    <t xml:space="preserve">               2,365.9</t>
  </si>
  <si>
    <t xml:space="preserve">               8,930</t>
  </si>
  <si>
    <t xml:space="preserve">               4,843.7</t>
  </si>
  <si>
    <t xml:space="preserve">              46,202</t>
  </si>
  <si>
    <t xml:space="preserve">             -37,272</t>
  </si>
  <si>
    <t xml:space="preserve">              55,250.4</t>
  </si>
  <si>
    <t xml:space="preserve">             221,804</t>
  </si>
  <si>
    <t xml:space="preserve">              27,799.9</t>
  </si>
  <si>
    <t xml:space="preserve">              89,516</t>
  </si>
  <si>
    <t xml:space="preserve">             132,288</t>
  </si>
  <si>
    <t xml:space="preserve">               9,851.4</t>
  </si>
  <si>
    <t xml:space="preserve">              83,964</t>
  </si>
  <si>
    <t xml:space="preserve">              94,939.1</t>
  </si>
  <si>
    <t xml:space="preserve">             136,521</t>
  </si>
  <si>
    <t xml:space="preserve">             -52,557</t>
  </si>
  <si>
    <t xml:space="preserve">              37,499.4</t>
  </si>
  <si>
    <t xml:space="preserve">             166,386</t>
  </si>
  <si>
    <t xml:space="preserve">              33,630.4</t>
  </si>
  <si>
    <t xml:space="preserve">             245,695</t>
  </si>
  <si>
    <t xml:space="preserve">             -79,310</t>
  </si>
  <si>
    <t xml:space="preserve">              79,996.7</t>
  </si>
  <si>
    <t xml:space="preserve">              98,894</t>
  </si>
  <si>
    <t xml:space="preserve">              87,870.1</t>
  </si>
  <si>
    <t xml:space="preserve">             129,693</t>
  </si>
  <si>
    <t xml:space="preserve">             -30,799</t>
  </si>
  <si>
    <t xml:space="preserve">              28,760.0</t>
  </si>
  <si>
    <t xml:space="preserve">              26,753</t>
  </si>
  <si>
    <t xml:space="preserve">             595,654.4</t>
  </si>
  <si>
    <t xml:space="preserve">             193,389</t>
  </si>
  <si>
    <t xml:space="preserve">            -166,636</t>
  </si>
  <si>
    <t xml:space="preserve">               8,492.5</t>
  </si>
  <si>
    <t xml:space="preserve">              96,432</t>
  </si>
  <si>
    <t xml:space="preserve">               4,609.7</t>
  </si>
  <si>
    <t xml:space="preserve">              43,849</t>
  </si>
  <si>
    <t xml:space="preserve">              52,584</t>
  </si>
  <si>
    <t xml:space="preserve">             552,970.8</t>
  </si>
  <si>
    <t xml:space="preserve">              40,180</t>
  </si>
  <si>
    <t xml:space="preserve">           1,057,997.6</t>
  </si>
  <si>
    <t xml:space="preserve">              84,353</t>
  </si>
  <si>
    <t xml:space="preserve">             -44,173</t>
  </si>
  <si>
    <t xml:space="preserve">             226,594.2</t>
  </si>
  <si>
    <t xml:space="preserve">              42,347</t>
  </si>
  <si>
    <t xml:space="preserve">           5,257,271.8</t>
  </si>
  <si>
    <t xml:space="preserve">           1,448,295</t>
  </si>
  <si>
    <t xml:space="preserve">          -1,405,948</t>
  </si>
  <si>
    <t xml:space="preserve">           5,922,418.7</t>
  </si>
  <si>
    <t xml:space="preserve">           3,755,662</t>
  </si>
  <si>
    <t xml:space="preserve">          26,730,321.3</t>
  </si>
  <si>
    <t xml:space="preserve">          11,684,063</t>
  </si>
  <si>
    <t xml:space="preserve">          -7,928,401</t>
  </si>
  <si>
    <t xml:space="preserve">             425,099.3</t>
  </si>
  <si>
    <t xml:space="preserve">             766,628</t>
  </si>
  <si>
    <t xml:space="preserve">             404,916.4</t>
  </si>
  <si>
    <t xml:space="preserve">             782,537</t>
  </si>
  <si>
    <t xml:space="preserve">             -15,910</t>
  </si>
  <si>
    <t xml:space="preserve">           1,510,944.4</t>
  </si>
  <si>
    <t xml:space="preserve">           1,474,854</t>
  </si>
  <si>
    <t xml:space="preserve">             700,835.2</t>
  </si>
  <si>
    <t xml:space="preserve">           1,106,904</t>
  </si>
  <si>
    <t xml:space="preserve">             367,951</t>
  </si>
  <si>
    <t xml:space="preserve">               2,296.9</t>
  </si>
  <si>
    <t xml:space="preserve">             766,771</t>
  </si>
  <si>
    <t xml:space="preserve">               7,686.5</t>
  </si>
  <si>
    <t xml:space="preserve">             722,334</t>
  </si>
  <si>
    <t xml:space="preserve">              44,436</t>
  </si>
  <si>
    <t xml:space="preserve">              92,269.7</t>
  </si>
  <si>
    <t xml:space="preserve">              32,628</t>
  </si>
  <si>
    <t xml:space="preserve">             184,566.2</t>
  </si>
  <si>
    <t xml:space="preserve">              73,663</t>
  </si>
  <si>
    <t xml:space="preserve">             -41,034</t>
  </si>
  <si>
    <t xml:space="preserve">              27,305.7</t>
  </si>
  <si>
    <t xml:space="preserve">             208,300</t>
  </si>
  <si>
    <t xml:space="preserve">              26,114.1</t>
  </si>
  <si>
    <t xml:space="preserve">             187,636</t>
  </si>
  <si>
    <t xml:space="preserve">              20,664</t>
  </si>
  <si>
    <t xml:space="preserve">              44,484.4</t>
  </si>
  <si>
    <t xml:space="preserve">             924,692</t>
  </si>
  <si>
    <t xml:space="preserve">               9,259.6</t>
  </si>
  <si>
    <t xml:space="preserve">             170,951</t>
  </si>
  <si>
    <t xml:space="preserve">             753,741</t>
  </si>
  <si>
    <t xml:space="preserve">              49,384.7</t>
  </si>
  <si>
    <t xml:space="preserve">             146,838</t>
  </si>
  <si>
    <t xml:space="preserve">              25,783.0</t>
  </si>
  <si>
    <t xml:space="preserve">             102,303</t>
  </si>
  <si>
    <t xml:space="preserve">              44,535</t>
  </si>
  <si>
    <t xml:space="preserve">               6,742.4</t>
  </si>
  <si>
    <t xml:space="preserve">              81,469</t>
  </si>
  <si>
    <t xml:space="preserve">              19,149.6</t>
  </si>
  <si>
    <t xml:space="preserve">              81,999</t>
  </si>
  <si>
    <t xml:space="preserve">                -530</t>
  </si>
  <si>
    <t xml:space="preserve">                 120.8</t>
  </si>
  <si>
    <t xml:space="preserve">               2,617</t>
  </si>
  <si>
    <t xml:space="preserve">                 182.7</t>
  </si>
  <si>
    <t xml:space="preserve">               1,570</t>
  </si>
  <si>
    <t xml:space="preserve">               1,047</t>
  </si>
  <si>
    <t xml:space="preserve">               1,738.4</t>
  </si>
  <si>
    <t xml:space="preserve">              90,100</t>
  </si>
  <si>
    <t xml:space="preserve">               2,873.4</t>
  </si>
  <si>
    <t xml:space="preserve">              91,796</t>
  </si>
  <si>
    <t xml:space="preserve">              -1,696</t>
  </si>
  <si>
    <t xml:space="preserve">              85,247.0</t>
  </si>
  <si>
    <t xml:space="preserve">             569,962</t>
  </si>
  <si>
    <t xml:space="preserve">             269,029.0</t>
  </si>
  <si>
    <t xml:space="preserve">             754,066</t>
  </si>
  <si>
    <t xml:space="preserve">            -184,104</t>
  </si>
  <si>
    <t xml:space="preserve">           1,362,953.5</t>
  </si>
  <si>
    <t xml:space="preserve">           2,749,744</t>
  </si>
  <si>
    <t xml:space="preserve">             285,029.1</t>
  </si>
  <si>
    <t xml:space="preserve">           1,115,915</t>
  </si>
  <si>
    <t xml:space="preserve">           1,633,829</t>
  </si>
  <si>
    <t xml:space="preserve">             249,442.0</t>
  </si>
  <si>
    <t xml:space="preserve">             675,860</t>
  </si>
  <si>
    <t xml:space="preserve">              76,958.8</t>
  </si>
  <si>
    <t xml:space="preserve">             255,880</t>
  </si>
  <si>
    <t xml:space="preserve">             419,980</t>
  </si>
  <si>
    <t xml:space="preserve">               2,386.3</t>
  </si>
  <si>
    <t xml:space="preserve">              19,718</t>
  </si>
  <si>
    <t xml:space="preserve">               7,096.6</t>
  </si>
  <si>
    <t xml:space="preserve">              19,185</t>
  </si>
  <si>
    <t xml:space="preserve">                 533</t>
  </si>
  <si>
    <t xml:space="preserve">                 845.8</t>
  </si>
  <si>
    <t xml:space="preserve">              38,063</t>
  </si>
  <si>
    <t xml:space="preserve">               9,045.8</t>
  </si>
  <si>
    <t xml:space="preserve">             291,477</t>
  </si>
  <si>
    <t xml:space="preserve">            -253,414</t>
  </si>
  <si>
    <t xml:space="preserve">                   4.8</t>
  </si>
  <si>
    <t xml:space="preserve">                 936</t>
  </si>
  <si>
    <t xml:space="preserve">                  51.9</t>
  </si>
  <si>
    <t xml:space="preserve">              10,280</t>
  </si>
  <si>
    <t xml:space="preserve">              -9,345</t>
  </si>
  <si>
    <t xml:space="preserve">               3,935.4</t>
  </si>
  <si>
    <t xml:space="preserve">               4,882</t>
  </si>
  <si>
    <t xml:space="preserve">             759,017.7</t>
  </si>
  <si>
    <t xml:space="preserve">             232,044</t>
  </si>
  <si>
    <t xml:space="preserve">            -227,161</t>
  </si>
  <si>
    <t xml:space="preserve">                  71</t>
  </si>
  <si>
    <t xml:space="preserve">                  92.9</t>
  </si>
  <si>
    <t xml:space="preserve">                 377</t>
  </si>
  <si>
    <t xml:space="preserve">                -306</t>
  </si>
  <si>
    <t xml:space="preserve">                   4.2</t>
  </si>
  <si>
    <t xml:space="preserve">                 162</t>
  </si>
  <si>
    <t xml:space="preserve">                 613.8</t>
  </si>
  <si>
    <t xml:space="preserve">               3,224</t>
  </si>
  <si>
    <t xml:space="preserve">              -3,062</t>
  </si>
  <si>
    <t xml:space="preserve">              46,267.6</t>
  </si>
  <si>
    <t xml:space="preserve">               7,752</t>
  </si>
  <si>
    <t xml:space="preserve">             223,499.6</t>
  </si>
  <si>
    <t xml:space="preserve">             119,422</t>
  </si>
  <si>
    <t xml:space="preserve">            -111,671</t>
  </si>
  <si>
    <t xml:space="preserve">             229,147.3</t>
  </si>
  <si>
    <t xml:space="preserve">             211,153</t>
  </si>
  <si>
    <t xml:space="preserve">             129,781.8</t>
  </si>
  <si>
    <t xml:space="preserve">             190,379</t>
  </si>
  <si>
    <t xml:space="preserve">              20,774</t>
  </si>
  <si>
    <t xml:space="preserve">               5,063.9</t>
  </si>
  <si>
    <t xml:space="preserve">              40,435</t>
  </si>
  <si>
    <t xml:space="preserve">               1,361.0</t>
  </si>
  <si>
    <t xml:space="preserve">              23,432</t>
  </si>
  <si>
    <t xml:space="preserve">              17,004</t>
  </si>
  <si>
    <t xml:space="preserve">                   7.0</t>
  </si>
  <si>
    <t xml:space="preserve">               1,093</t>
  </si>
  <si>
    <t xml:space="preserve">                  20.3</t>
  </si>
  <si>
    <t xml:space="preserve">               2,023</t>
  </si>
  <si>
    <t xml:space="preserve">                -930</t>
  </si>
  <si>
    <t xml:space="preserve">                 295.7</t>
  </si>
  <si>
    <t xml:space="preserve">               6,844</t>
  </si>
  <si>
    <t xml:space="preserve">                 894.1</t>
  </si>
  <si>
    <t xml:space="preserve">              22,566</t>
  </si>
  <si>
    <t xml:space="preserve">             -15,722</t>
  </si>
  <si>
    <t xml:space="preserve">               3,586.0</t>
  </si>
  <si>
    <t xml:space="preserve">              26,928</t>
  </si>
  <si>
    <t xml:space="preserve">              19,527.3</t>
  </si>
  <si>
    <t xml:space="preserve">              60,121</t>
  </si>
  <si>
    <t xml:space="preserve">             -33,193</t>
  </si>
  <si>
    <t xml:space="preserve">                 397</t>
  </si>
  <si>
    <t xml:space="preserve">                 942.0</t>
  </si>
  <si>
    <t xml:space="preserve">               4,062</t>
  </si>
  <si>
    <t xml:space="preserve">              -3,664</t>
  </si>
  <si>
    <t xml:space="preserve">              23,003.2</t>
  </si>
  <si>
    <t xml:space="preserve">             150,468</t>
  </si>
  <si>
    <t xml:space="preserve">              40,482.3</t>
  </si>
  <si>
    <t xml:space="preserve">              83,583</t>
  </si>
  <si>
    <t xml:space="preserve">              66,885</t>
  </si>
  <si>
    <t xml:space="preserve">              52,935.5</t>
  </si>
  <si>
    <t xml:space="preserve">              99,608</t>
  </si>
  <si>
    <t xml:space="preserve">              13,128.1</t>
  </si>
  <si>
    <t xml:space="preserve">              49,057</t>
  </si>
  <si>
    <t xml:space="preserve">               9,842.3</t>
  </si>
  <si>
    <t xml:space="preserve">              61,922</t>
  </si>
  <si>
    <t xml:space="preserve">              19,315.2</t>
  </si>
  <si>
    <t xml:space="preserve">              58,031</t>
  </si>
  <si>
    <t xml:space="preserve">               3,891</t>
  </si>
  <si>
    <t xml:space="preserve">                 552.4</t>
  </si>
  <si>
    <t xml:space="preserve">               6,131</t>
  </si>
  <si>
    <t xml:space="preserve">               5,541.5</t>
  </si>
  <si>
    <t xml:space="preserve">               9,095</t>
  </si>
  <si>
    <t xml:space="preserve">              -2,964</t>
  </si>
  <si>
    <t xml:space="preserve">               1,273.4</t>
  </si>
  <si>
    <t xml:space="preserve">              15,258</t>
  </si>
  <si>
    <t xml:space="preserve">                 880.5</t>
  </si>
  <si>
    <t xml:space="preserve">               7,748</t>
  </si>
  <si>
    <t xml:space="preserve">               7,511</t>
  </si>
  <si>
    <t xml:space="preserve">               8,536.7</t>
  </si>
  <si>
    <t xml:space="preserve">              88,395</t>
  </si>
  <si>
    <t xml:space="preserve">               6,249.4</t>
  </si>
  <si>
    <t xml:space="preserve">              36,898</t>
  </si>
  <si>
    <t xml:space="preserve">              51,497</t>
  </si>
  <si>
    <t xml:space="preserve">              16,897.9</t>
  </si>
  <si>
    <t xml:space="preserve">             137,237</t>
  </si>
  <si>
    <t xml:space="preserve">               2,020.7</t>
  </si>
  <si>
    <t xml:space="preserve">               9,879</t>
  </si>
  <si>
    <t xml:space="preserve">             127,358</t>
  </si>
  <si>
    <t xml:space="preserve">               2,569.0</t>
  </si>
  <si>
    <t xml:space="preserve">              73,379</t>
  </si>
  <si>
    <t xml:space="preserve">              16,423.5</t>
  </si>
  <si>
    <t xml:space="preserve">             314,900</t>
  </si>
  <si>
    <t xml:space="preserve">            -241,520</t>
  </si>
  <si>
    <t xml:space="preserve">               3,152.2</t>
  </si>
  <si>
    <t xml:space="preserve">              82,230</t>
  </si>
  <si>
    <t xml:space="preserve">              15,007.5</t>
  </si>
  <si>
    <t xml:space="preserve">             399,066</t>
  </si>
  <si>
    <t xml:space="preserve">            -316,836</t>
  </si>
  <si>
    <t xml:space="preserve">              29,275.2</t>
  </si>
  <si>
    <t xml:space="preserve">              56,186</t>
  </si>
  <si>
    <t xml:space="preserve">              25,524.5</t>
  </si>
  <si>
    <t xml:space="preserve">             116,465</t>
  </si>
  <si>
    <t xml:space="preserve">             -60,279</t>
  </si>
  <si>
    <t xml:space="preserve">               1,127.6</t>
  </si>
  <si>
    <t xml:space="preserve">              29,619</t>
  </si>
  <si>
    <t xml:space="preserve">              10,825.5</t>
  </si>
  <si>
    <t xml:space="preserve">             272,904</t>
  </si>
  <si>
    <t xml:space="preserve">            -243,285</t>
  </si>
  <si>
    <t xml:space="preserve">                 258.1</t>
  </si>
  <si>
    <t xml:space="preserve">              10,051</t>
  </si>
  <si>
    <t xml:space="preserve">                 920.2</t>
  </si>
  <si>
    <t xml:space="preserve">              23,947</t>
  </si>
  <si>
    <t xml:space="preserve">             -13,897</t>
  </si>
  <si>
    <t xml:space="preserve">                 210</t>
  </si>
  <si>
    <t xml:space="preserve">               2,307.4</t>
  </si>
  <si>
    <t xml:space="preserve">              16,126</t>
  </si>
  <si>
    <t xml:space="preserve">             -15,916</t>
  </si>
  <si>
    <t xml:space="preserve">                  15.8</t>
  </si>
  <si>
    <t xml:space="preserve">               1,847</t>
  </si>
  <si>
    <t xml:space="preserve">                 343.2</t>
  </si>
  <si>
    <t xml:space="preserve">               7,026</t>
  </si>
  <si>
    <t xml:space="preserve">              -5,179</t>
  </si>
  <si>
    <t xml:space="preserve">              11,816.3</t>
  </si>
  <si>
    <t xml:space="preserve">              74,339</t>
  </si>
  <si>
    <t xml:space="preserve">             189,847.9</t>
  </si>
  <si>
    <t xml:space="preserve">             107,993</t>
  </si>
  <si>
    <t xml:space="preserve">             -33,654</t>
  </si>
  <si>
    <t xml:space="preserve">               2,414.3</t>
  </si>
  <si>
    <t xml:space="preserve">              29,043</t>
  </si>
  <si>
    <t xml:space="preserve">             141,083.9</t>
  </si>
  <si>
    <t xml:space="preserve">             129,874</t>
  </si>
  <si>
    <t xml:space="preserve">            -100,830</t>
  </si>
  <si>
    <t xml:space="preserve">              29,000.7</t>
  </si>
  <si>
    <t xml:space="preserve">             165,451</t>
  </si>
  <si>
    <t xml:space="preserve">              79,214.1</t>
  </si>
  <si>
    <t xml:space="preserve">             211,390</t>
  </si>
  <si>
    <t xml:space="preserve">             -45,940</t>
  </si>
  <si>
    <t xml:space="preserve">                 672.6</t>
  </si>
  <si>
    <t xml:space="preserve">             627,794</t>
  </si>
  <si>
    <t xml:space="preserve">               1,290.8</t>
  </si>
  <si>
    <t xml:space="preserve">             681,186</t>
  </si>
  <si>
    <t xml:space="preserve">             -53,392</t>
  </si>
  <si>
    <t xml:space="preserve">           2,220,896.5</t>
  </si>
  <si>
    <t xml:space="preserve">           1,927,363</t>
  </si>
  <si>
    <t xml:space="preserve">           1,248,355.4</t>
  </si>
  <si>
    <t xml:space="preserve">             988,661</t>
  </si>
  <si>
    <t xml:space="preserve">             938,702</t>
  </si>
  <si>
    <t xml:space="preserve">             273,035.7</t>
  </si>
  <si>
    <t xml:space="preserve">             738,713</t>
  </si>
  <si>
    <t xml:space="preserve">             246,500.2</t>
  </si>
  <si>
    <t xml:space="preserve">             637,777</t>
  </si>
  <si>
    <t xml:space="preserve">             100,936</t>
  </si>
  <si>
    <t xml:space="preserve">              57,348.5</t>
  </si>
  <si>
    <t xml:space="preserve">             574,017</t>
  </si>
  <si>
    <t xml:space="preserve">              65,279.2</t>
  </si>
  <si>
    <t xml:space="preserve">             643,459</t>
  </si>
  <si>
    <t xml:space="preserve">             -69,442</t>
  </si>
  <si>
    <t xml:space="preserve">               1,064.0</t>
  </si>
  <si>
    <t xml:space="preserve">              19,365</t>
  </si>
  <si>
    <t xml:space="preserve">               5,086.5</t>
  </si>
  <si>
    <t xml:space="preserve">             107,626</t>
  </si>
  <si>
    <t xml:space="preserve">             -88,261</t>
  </si>
  <si>
    <t xml:space="preserve">             107,220.9</t>
  </si>
  <si>
    <t xml:space="preserve">             420,446</t>
  </si>
  <si>
    <t xml:space="preserve">             274,127.0</t>
  </si>
  <si>
    <t xml:space="preserve">             823,395</t>
  </si>
  <si>
    <t xml:space="preserve">            -402,949</t>
  </si>
  <si>
    <t xml:space="preserve">              20,900.8</t>
  </si>
  <si>
    <t xml:space="preserve">              46,441</t>
  </si>
  <si>
    <t xml:space="preserve">              15,911.6</t>
  </si>
  <si>
    <t xml:space="preserve">              36,137</t>
  </si>
  <si>
    <t xml:space="preserve">              10,304</t>
  </si>
  <si>
    <t xml:space="preserve">              26,175.9</t>
  </si>
  <si>
    <t xml:space="preserve">              74,307</t>
  </si>
  <si>
    <t xml:space="preserve">               2,072.1</t>
  </si>
  <si>
    <t xml:space="preserve">              67,282</t>
  </si>
  <si>
    <t xml:space="preserve">                 229.5</t>
  </si>
  <si>
    <t xml:space="preserve">               1,185.0</t>
  </si>
  <si>
    <t xml:space="preserve">              41,207</t>
  </si>
  <si>
    <t xml:space="preserve">             -33,696</t>
  </si>
  <si>
    <t xml:space="preserve">               2,441.9</t>
  </si>
  <si>
    <t xml:space="preserve">              43,598</t>
  </si>
  <si>
    <t xml:space="preserve">              14,209.1</t>
  </si>
  <si>
    <t xml:space="preserve">             129,378</t>
  </si>
  <si>
    <t xml:space="preserve">             -85,780</t>
  </si>
  <si>
    <t xml:space="preserve">               5,125.8</t>
  </si>
  <si>
    <t xml:space="preserve">             132,859</t>
  </si>
  <si>
    <t xml:space="preserve">               5,918.8</t>
  </si>
  <si>
    <t xml:space="preserve">              90,286</t>
  </si>
  <si>
    <t xml:space="preserve">              42,573</t>
  </si>
  <si>
    <t xml:space="preserve">              23,526.4</t>
  </si>
  <si>
    <t xml:space="preserve">             135,520</t>
  </si>
  <si>
    <t xml:space="preserve">              11,376.2</t>
  </si>
  <si>
    <t xml:space="preserve">              79,120</t>
  </si>
  <si>
    <t xml:space="preserve">              56,400</t>
  </si>
  <si>
    <t xml:space="preserve">             369,026.7</t>
  </si>
  <si>
    <t xml:space="preserve">           6,838,785</t>
  </si>
  <si>
    <t xml:space="preserve">             222,620.4</t>
  </si>
  <si>
    <t xml:space="preserve">           5,743,960</t>
  </si>
  <si>
    <t xml:space="preserve">           1,094,825</t>
  </si>
  <si>
    <t xml:space="preserve">             212,837.0</t>
  </si>
  <si>
    <t xml:space="preserve">          18,809,466</t>
  </si>
  <si>
    <t xml:space="preserve">             198,226.7</t>
  </si>
  <si>
    <t xml:space="preserve">           9,757,326</t>
  </si>
  <si>
    <t xml:space="preserve">           9,052,141</t>
  </si>
  <si>
    <t xml:space="preserve">              10,327.0</t>
  </si>
  <si>
    <t xml:space="preserve">              33,215</t>
  </si>
  <si>
    <t xml:space="preserve">               9,947.9</t>
  </si>
  <si>
    <t xml:space="preserve">              39,931</t>
  </si>
  <si>
    <t xml:space="preserve">              -6,716</t>
  </si>
  <si>
    <t xml:space="preserve">             729,904.8</t>
  </si>
  <si>
    <t xml:space="preserve">           7,679,192</t>
  </si>
  <si>
    <t xml:space="preserve">             125,800.7</t>
  </si>
  <si>
    <t xml:space="preserve">           2,000,385</t>
  </si>
  <si>
    <t xml:space="preserve">           5,678,808</t>
  </si>
  <si>
    <t xml:space="preserve">                 653.6</t>
  </si>
  <si>
    <t xml:space="preserve">             316,673</t>
  </si>
  <si>
    <t xml:space="preserve">                 398.1</t>
  </si>
  <si>
    <t xml:space="preserve">             395,629</t>
  </si>
  <si>
    <t xml:space="preserve">             -78,956</t>
  </si>
  <si>
    <t xml:space="preserve">           1,022,087.1</t>
  </si>
  <si>
    <t xml:space="preserve">           2,123,018</t>
  </si>
  <si>
    <t xml:space="preserve">             303,900.7</t>
  </si>
  <si>
    <t xml:space="preserve">             367,781</t>
  </si>
  <si>
    <t xml:space="preserve">           1,755,237</t>
  </si>
  <si>
    <t xml:space="preserve">              15,388.6</t>
  </si>
  <si>
    <t xml:space="preserve">           1,327,302</t>
  </si>
  <si>
    <t xml:space="preserve">              15,210.3</t>
  </si>
  <si>
    <t xml:space="preserve">           1,913,000</t>
  </si>
  <si>
    <t xml:space="preserve">            -585,698</t>
  </si>
  <si>
    <t xml:space="preserve">                  22.5</t>
  </si>
  <si>
    <t xml:space="preserve">              18,605</t>
  </si>
  <si>
    <t xml:space="preserve">                 286.9</t>
  </si>
  <si>
    <t xml:space="preserve">              90,183</t>
  </si>
  <si>
    <t xml:space="preserve">             -71,578</t>
  </si>
  <si>
    <t xml:space="preserve">                 397.8</t>
  </si>
  <si>
    <t xml:space="preserve">              10,243</t>
  </si>
  <si>
    <t xml:space="preserve">                 772.6</t>
  </si>
  <si>
    <t xml:space="preserve">              17,481</t>
  </si>
  <si>
    <t xml:space="preserve">              -7,238</t>
  </si>
  <si>
    <t xml:space="preserve">               3,140.3</t>
  </si>
  <si>
    <t xml:space="preserve">             279,281</t>
  </si>
  <si>
    <t xml:space="preserve">                 128.9</t>
  </si>
  <si>
    <t xml:space="preserve">              32,512</t>
  </si>
  <si>
    <t xml:space="preserve">             246,769</t>
  </si>
  <si>
    <t xml:space="preserve">              15,218.7</t>
  </si>
  <si>
    <t xml:space="preserve">             113,605</t>
  </si>
  <si>
    <t xml:space="preserve">              74,428.6</t>
  </si>
  <si>
    <t xml:space="preserve">             316,100</t>
  </si>
  <si>
    <t xml:space="preserve">            -202,496</t>
  </si>
  <si>
    <t xml:space="preserve">               2,176.7</t>
  </si>
  <si>
    <t xml:space="preserve">              47,558</t>
  </si>
  <si>
    <t xml:space="preserve">              16,156.3</t>
  </si>
  <si>
    <t xml:space="preserve">             202,838</t>
  </si>
  <si>
    <t xml:space="preserve">            -155,280</t>
  </si>
  <si>
    <t xml:space="preserve">               2,284.7</t>
  </si>
  <si>
    <t xml:space="preserve">              39,476</t>
  </si>
  <si>
    <t xml:space="preserve">              10,935.4</t>
  </si>
  <si>
    <t xml:space="preserve">              92,766</t>
  </si>
  <si>
    <t xml:space="preserve">             -53,289</t>
  </si>
  <si>
    <t xml:space="preserve">                  13.5</t>
  </si>
  <si>
    <t xml:space="preserve">              27,479</t>
  </si>
  <si>
    <t xml:space="preserve">                  50.9</t>
  </si>
  <si>
    <t xml:space="preserve">              53,318</t>
  </si>
  <si>
    <t xml:space="preserve">             -25,838</t>
  </si>
  <si>
    <t xml:space="preserve">                 594</t>
  </si>
  <si>
    <t xml:space="preserve">                  88.3</t>
  </si>
  <si>
    <t xml:space="preserve">               4,854</t>
  </si>
  <si>
    <t xml:space="preserve">              -4,260</t>
  </si>
  <si>
    <t xml:space="preserve">               2,520.9</t>
  </si>
  <si>
    <t xml:space="preserve">               3,762</t>
  </si>
  <si>
    <t xml:space="preserve">             116,211.8</t>
  </si>
  <si>
    <t xml:space="preserve">             593,995</t>
  </si>
  <si>
    <t xml:space="preserve">            -590,232</t>
  </si>
  <si>
    <t xml:space="preserve">              43,363.3</t>
  </si>
  <si>
    <t xml:space="preserve">             128,775</t>
  </si>
  <si>
    <t xml:space="preserve">              91,867.2</t>
  </si>
  <si>
    <t xml:space="preserve">             403,815</t>
  </si>
  <si>
    <t xml:space="preserve">            -275,040</t>
  </si>
  <si>
    <t xml:space="preserve">               1,953.9</t>
  </si>
  <si>
    <t xml:space="preserve">               4,489</t>
  </si>
  <si>
    <t xml:space="preserve">              30,863.2</t>
  </si>
  <si>
    <t xml:space="preserve">             133,473</t>
  </si>
  <si>
    <t xml:space="preserve">            -128,984</t>
  </si>
  <si>
    <t xml:space="preserve">               2,493.2</t>
  </si>
  <si>
    <t xml:space="preserve">               8,722</t>
  </si>
  <si>
    <t xml:space="preserve">               3,709.5</t>
  </si>
  <si>
    <t xml:space="preserve">              14,557</t>
  </si>
  <si>
    <t xml:space="preserve">              -5,834</t>
  </si>
  <si>
    <t xml:space="preserve">                 355</t>
  </si>
  <si>
    <t xml:space="preserve">               6,030.0</t>
  </si>
  <si>
    <t xml:space="preserve">               9,904</t>
  </si>
  <si>
    <t xml:space="preserve">              -9,549</t>
  </si>
  <si>
    <t xml:space="preserve">               6,497.4</t>
  </si>
  <si>
    <t xml:space="preserve">              10,849</t>
  </si>
  <si>
    <t xml:space="preserve">              72,970.3</t>
  </si>
  <si>
    <t xml:space="preserve">              54,708</t>
  </si>
  <si>
    <t xml:space="preserve">             -43,859</t>
  </si>
  <si>
    <t xml:space="preserve">                 245.6</t>
  </si>
  <si>
    <t xml:space="preserve">               1,573</t>
  </si>
  <si>
    <t xml:space="preserve">              77,193.2</t>
  </si>
  <si>
    <t xml:space="preserve">             189,791</t>
  </si>
  <si>
    <t xml:space="preserve">            -188,219</t>
  </si>
  <si>
    <t xml:space="preserve">                 447.0</t>
  </si>
  <si>
    <t xml:space="preserve">               4,653</t>
  </si>
  <si>
    <t xml:space="preserve">              20,813.1</t>
  </si>
  <si>
    <t xml:space="preserve">             175,426</t>
  </si>
  <si>
    <t xml:space="preserve">            -170,773</t>
  </si>
  <si>
    <t xml:space="preserve">                 406.1</t>
  </si>
  <si>
    <t xml:space="preserve">                 895</t>
  </si>
  <si>
    <t xml:space="preserve">           1,404,728.8</t>
  </si>
  <si>
    <t xml:space="preserve">             393,516</t>
  </si>
  <si>
    <t xml:space="preserve">            -392,621</t>
  </si>
  <si>
    <t xml:space="preserve">               4,251.2</t>
  </si>
  <si>
    <t xml:space="preserve">               3,253</t>
  </si>
  <si>
    <t xml:space="preserve">              34,108.8</t>
  </si>
  <si>
    <t xml:space="preserve">              29,037</t>
  </si>
  <si>
    <t xml:space="preserve">             -25,784</t>
  </si>
  <si>
    <t xml:space="preserve">               2,472.6</t>
  </si>
  <si>
    <t xml:space="preserve">              67,749</t>
  </si>
  <si>
    <t xml:space="preserve">             260,386.4</t>
  </si>
  <si>
    <t xml:space="preserve">             147,623</t>
  </si>
  <si>
    <t xml:space="preserve">             -79,874</t>
  </si>
  <si>
    <t xml:space="preserve">                 302.7</t>
  </si>
  <si>
    <t xml:space="preserve">               6,657</t>
  </si>
  <si>
    <t xml:space="preserve">               7,222.6</t>
  </si>
  <si>
    <t xml:space="preserve">              25,671</t>
  </si>
  <si>
    <t xml:space="preserve">             -19,014</t>
  </si>
  <si>
    <t xml:space="preserve">                  10.6</t>
  </si>
  <si>
    <t xml:space="preserve">              15,024.6</t>
  </si>
  <si>
    <t xml:space="preserve">               4,932</t>
  </si>
  <si>
    <t xml:space="preserve">              -4,913</t>
  </si>
  <si>
    <t xml:space="preserve">              35,093.6</t>
  </si>
  <si>
    <t xml:space="preserve">              39,548</t>
  </si>
  <si>
    <t xml:space="preserve">             166,588.9</t>
  </si>
  <si>
    <t xml:space="preserve">             232,337</t>
  </si>
  <si>
    <t xml:space="preserve">            -192,789</t>
  </si>
  <si>
    <t xml:space="preserve">               4,227.8</t>
  </si>
  <si>
    <t xml:space="preserve">              27,363</t>
  </si>
  <si>
    <t xml:space="preserve">              17,402.3</t>
  </si>
  <si>
    <t xml:space="preserve">             103,444</t>
  </si>
  <si>
    <t xml:space="preserve">             -76,081</t>
  </si>
  <si>
    <t xml:space="preserve">              29,080.5</t>
  </si>
  <si>
    <t xml:space="preserve">              26,243</t>
  </si>
  <si>
    <t xml:space="preserve">             191,894.9</t>
  </si>
  <si>
    <t xml:space="preserve">             117,415</t>
  </si>
  <si>
    <t xml:space="preserve">             -91,172</t>
  </si>
  <si>
    <t xml:space="preserve">               2,003.2</t>
  </si>
  <si>
    <t xml:space="preserve">               6,254</t>
  </si>
  <si>
    <t xml:space="preserve">               5,429.5</t>
  </si>
  <si>
    <t xml:space="preserve">              50,709</t>
  </si>
  <si>
    <t xml:space="preserve">             -44,454</t>
  </si>
  <si>
    <t xml:space="preserve">              53,804.3</t>
  </si>
  <si>
    <t xml:space="preserve">             221,837</t>
  </si>
  <si>
    <t xml:space="preserve">              28,171.7</t>
  </si>
  <si>
    <t xml:space="preserve">              91,607</t>
  </si>
  <si>
    <t xml:space="preserve">             130,230</t>
  </si>
  <si>
    <t xml:space="preserve">               9,845.4</t>
  </si>
  <si>
    <t xml:space="preserve">              79,820</t>
  </si>
  <si>
    <t xml:space="preserve">              98,291.6</t>
  </si>
  <si>
    <t xml:space="preserve">             145,846</t>
  </si>
  <si>
    <t xml:space="preserve">             -66,026</t>
  </si>
  <si>
    <t xml:space="preserve">              36,139.5</t>
  </si>
  <si>
    <t xml:space="preserve">             157,189</t>
  </si>
  <si>
    <t xml:space="preserve">              31,042.3</t>
  </si>
  <si>
    <t xml:space="preserve">             237,844</t>
  </si>
  <si>
    <t xml:space="preserve">             -80,655</t>
  </si>
  <si>
    <t xml:space="preserve">              76,987.8</t>
  </si>
  <si>
    <t xml:space="preserve">              93,992</t>
  </si>
  <si>
    <t xml:space="preserve">              92,260.6</t>
  </si>
  <si>
    <t xml:space="preserve">             132,019</t>
  </si>
  <si>
    <t xml:space="preserve">             -38,028</t>
  </si>
  <si>
    <t xml:space="preserve">              22,965.0</t>
  </si>
  <si>
    <t xml:space="preserve">              25,701</t>
  </si>
  <si>
    <t xml:space="preserve">             578,859.0</t>
  </si>
  <si>
    <t xml:space="preserve">             189,850</t>
  </si>
  <si>
    <t xml:space="preserve">            -164,149</t>
  </si>
  <si>
    <t xml:space="preserve">               8,797.4</t>
  </si>
  <si>
    <t xml:space="preserve">              95,341</t>
  </si>
  <si>
    <t xml:space="preserve">               4,905.5</t>
  </si>
  <si>
    <t xml:space="preserve">              41,935</t>
  </si>
  <si>
    <t xml:space="preserve">              53,406</t>
  </si>
  <si>
    <t xml:space="preserve">             535,360.8</t>
  </si>
  <si>
    <t xml:space="preserve">              39,996</t>
  </si>
  <si>
    <t xml:space="preserve">             923,546.7</t>
  </si>
  <si>
    <t xml:space="preserve">              79,317</t>
  </si>
  <si>
    <t xml:space="preserve">             -39,321</t>
  </si>
  <si>
    <t xml:space="preserve">             172,345.2</t>
  </si>
  <si>
    <t xml:space="preserve">              54,902</t>
  </si>
  <si>
    <t xml:space="preserve">           6,732,991.4</t>
  </si>
  <si>
    <t xml:space="preserve">           2,043,230</t>
  </si>
  <si>
    <t xml:space="preserve">          -1,988,328</t>
  </si>
  <si>
    <t xml:space="preserve">           5,786,724.2</t>
  </si>
  <si>
    <t xml:space="preserve">           3,907,126</t>
  </si>
  <si>
    <t xml:space="preserve">          25,129,584.9</t>
  </si>
  <si>
    <t xml:space="preserve">          10,139,369</t>
  </si>
  <si>
    <t xml:space="preserve">          -6,232,243</t>
  </si>
  <si>
    <t xml:space="preserve">             457,121.2</t>
  </si>
  <si>
    <t xml:space="preserve">             775,086</t>
  </si>
  <si>
    <t xml:space="preserve">             321,394.1</t>
  </si>
  <si>
    <t xml:space="preserve">             873,310</t>
  </si>
  <si>
    <t xml:space="preserve">             -98,223</t>
  </si>
  <si>
    <t xml:space="preserve">           1,639,968.6</t>
  </si>
  <si>
    <t xml:space="preserve">           1,572,396</t>
  </si>
  <si>
    <t xml:space="preserve">             663,487.2</t>
  </si>
  <si>
    <t xml:space="preserve">           1,096,541</t>
  </si>
  <si>
    <t xml:space="preserve">             475,855</t>
  </si>
  <si>
    <t xml:space="preserve">               2,714.6</t>
  </si>
  <si>
    <t xml:space="preserve">             969,786</t>
  </si>
  <si>
    <t xml:space="preserve">               8,120.0</t>
  </si>
  <si>
    <t xml:space="preserve">             789,665</t>
  </si>
  <si>
    <t xml:space="preserve">             180,121</t>
  </si>
  <si>
    <t xml:space="preserve">             107,709.5</t>
  </si>
  <si>
    <t xml:space="preserve">              40,518</t>
  </si>
  <si>
    <t xml:space="preserve">             166,227.1</t>
  </si>
  <si>
    <t xml:space="preserve">              64,087</t>
  </si>
  <si>
    <t xml:space="preserve">             -23,569</t>
  </si>
  <si>
    <t xml:space="preserve">              28,621.4</t>
  </si>
  <si>
    <t xml:space="preserve">             223,739</t>
  </si>
  <si>
    <t xml:space="preserve">              24,696.2</t>
  </si>
  <si>
    <t xml:space="preserve">             190,624</t>
  </si>
  <si>
    <t xml:space="preserve">              33,115</t>
  </si>
  <si>
    <t xml:space="preserve">              40,082.3</t>
  </si>
  <si>
    <t xml:space="preserve">             907,377</t>
  </si>
  <si>
    <t xml:space="preserve">               9,762.5</t>
  </si>
  <si>
    <t xml:space="preserve">             186,256</t>
  </si>
  <si>
    <t xml:space="preserve">             721,120</t>
  </si>
  <si>
    <t xml:space="preserve">              50,086.9</t>
  </si>
  <si>
    <t xml:space="preserve">             156,708</t>
  </si>
  <si>
    <t xml:space="preserve">              24,002.9</t>
  </si>
  <si>
    <t xml:space="preserve">              99,390</t>
  </si>
  <si>
    <t xml:space="preserve">              57,318</t>
  </si>
  <si>
    <t xml:space="preserve">               6,084.6</t>
  </si>
  <si>
    <t xml:space="preserve">              77,644</t>
  </si>
  <si>
    <t xml:space="preserve">              19,419.9</t>
  </si>
  <si>
    <t xml:space="preserve">              83,886</t>
  </si>
  <si>
    <t xml:space="preserve">              -6,241</t>
  </si>
  <si>
    <t xml:space="preserve">                 282.0</t>
  </si>
  <si>
    <t xml:space="preserve">               3,992</t>
  </si>
  <si>
    <t xml:space="preserve">                 242.7</t>
  </si>
  <si>
    <t xml:space="preserve">               8,178</t>
  </si>
  <si>
    <t xml:space="preserve">              -4,186</t>
  </si>
  <si>
    <t xml:space="preserve">               1,723.3</t>
  </si>
  <si>
    <t xml:space="preserve">              89,265</t>
  </si>
  <si>
    <t xml:space="preserve">               2,740.5</t>
  </si>
  <si>
    <t xml:space="preserve">              93,292</t>
  </si>
  <si>
    <t xml:space="preserve">              -4,027</t>
  </si>
  <si>
    <t xml:space="preserve">              89,468.8</t>
  </si>
  <si>
    <t xml:space="preserve">             617,744</t>
  </si>
  <si>
    <t xml:space="preserve">             231,475.3</t>
  </si>
  <si>
    <t xml:space="preserve">             798,572</t>
  </si>
  <si>
    <t xml:space="preserve">            -180,828</t>
  </si>
  <si>
    <t xml:space="preserve">           1,366,116.9</t>
  </si>
  <si>
    <t xml:space="preserve">           2,722,389</t>
  </si>
  <si>
    <t xml:space="preserve">             294,254.0</t>
  </si>
  <si>
    <t xml:space="preserve">           1,130,373</t>
  </si>
  <si>
    <t xml:space="preserve">           1,592,016</t>
  </si>
  <si>
    <t xml:space="preserve">             240,386.2</t>
  </si>
  <si>
    <t xml:space="preserve">             628,525</t>
  </si>
  <si>
    <t xml:space="preserve">              79,343.8</t>
  </si>
  <si>
    <t xml:space="preserve">             272,115</t>
  </si>
  <si>
    <t xml:space="preserve">             356,410</t>
  </si>
  <si>
    <t xml:space="preserve">               2,853.1</t>
  </si>
  <si>
    <t xml:space="preserve">              24,065</t>
  </si>
  <si>
    <t xml:space="preserve">               9,096.6</t>
  </si>
  <si>
    <t xml:space="preserve">              23,401</t>
  </si>
  <si>
    <t xml:space="preserve">                 664</t>
  </si>
  <si>
    <t xml:space="preserve">                 791.0</t>
  </si>
  <si>
    <t xml:space="preserve">              49,177</t>
  </si>
  <si>
    <t xml:space="preserve">               8,995.2</t>
  </si>
  <si>
    <t xml:space="preserve">             291,501</t>
  </si>
  <si>
    <t xml:space="preserve">            -242,325</t>
  </si>
  <si>
    <t xml:space="preserve">                   8.6</t>
  </si>
  <si>
    <t xml:space="preserve">                 952</t>
  </si>
  <si>
    <t xml:space="preserve">                  53.9</t>
  </si>
  <si>
    <t xml:space="preserve">              12,131</t>
  </si>
  <si>
    <t xml:space="preserve">             -11,180</t>
  </si>
  <si>
    <t xml:space="preserve">               4,145.5</t>
  </si>
  <si>
    <t xml:space="preserve">               6,909</t>
  </si>
  <si>
    <t xml:space="preserve">             794,520.9</t>
  </si>
  <si>
    <t xml:space="preserve">             242,264</t>
  </si>
  <si>
    <t xml:space="preserve">            -235,354</t>
  </si>
  <si>
    <t xml:space="preserve">                  18</t>
  </si>
  <si>
    <t xml:space="preserve">                  80.9</t>
  </si>
  <si>
    <t xml:space="preserve">                 373</t>
  </si>
  <si>
    <t xml:space="preserve">                -356</t>
  </si>
  <si>
    <t xml:space="preserve">                   3.5</t>
  </si>
  <si>
    <t xml:space="preserve">                 121</t>
  </si>
  <si>
    <t xml:space="preserve">                 388.9</t>
  </si>
  <si>
    <t xml:space="preserve">               2,231</t>
  </si>
  <si>
    <t xml:space="preserve">              -2,110</t>
  </si>
  <si>
    <t xml:space="preserve">              36,438.6</t>
  </si>
  <si>
    <t xml:space="preserve">               6,556</t>
  </si>
  <si>
    <t xml:space="preserve">             222,759.6</t>
  </si>
  <si>
    <t xml:space="preserve">             116,917</t>
  </si>
  <si>
    <t xml:space="preserve">            -110,361</t>
  </si>
  <si>
    <t xml:space="preserve">             217,449.0</t>
  </si>
  <si>
    <t xml:space="preserve">             209,379</t>
  </si>
  <si>
    <t xml:space="preserve">             124,414.9</t>
  </si>
  <si>
    <t xml:space="preserve">             188,409</t>
  </si>
  <si>
    <t xml:space="preserve">              20,970</t>
  </si>
  <si>
    <t xml:space="preserve">               5,628.4</t>
  </si>
  <si>
    <t xml:space="preserve">              41,597</t>
  </si>
  <si>
    <t xml:space="preserve">               1,317.8</t>
  </si>
  <si>
    <t xml:space="preserve">              20,978</t>
  </si>
  <si>
    <t xml:space="preserve">              20,619</t>
  </si>
  <si>
    <t xml:space="preserve">                   9.3</t>
  </si>
  <si>
    <t xml:space="preserve">               1,530</t>
  </si>
  <si>
    <t xml:space="preserve">                  33.5</t>
  </si>
  <si>
    <t xml:space="preserve">               2,161</t>
  </si>
  <si>
    <t xml:space="preserve">                -631</t>
  </si>
  <si>
    <t xml:space="preserve">                 311.7</t>
  </si>
  <si>
    <t xml:space="preserve">               5,585</t>
  </si>
  <si>
    <t xml:space="preserve">                 837.6</t>
  </si>
  <si>
    <t xml:space="preserve">              23,109</t>
  </si>
  <si>
    <t xml:space="preserve">             -17,523</t>
  </si>
  <si>
    <t xml:space="preserve">               3,166.6</t>
  </si>
  <si>
    <t xml:space="preserve">              25,149</t>
  </si>
  <si>
    <t xml:space="preserve">              17,372.0</t>
  </si>
  <si>
    <t xml:space="preserve">              51,709</t>
  </si>
  <si>
    <t xml:space="preserve">             -26,561</t>
  </si>
  <si>
    <t xml:space="preserve">                  32.0</t>
  </si>
  <si>
    <t xml:space="preserve">                 332</t>
  </si>
  <si>
    <t xml:space="preserve">               1,477.3</t>
  </si>
  <si>
    <t xml:space="preserve">               4,588</t>
  </si>
  <si>
    <t xml:space="preserve">              -4,256</t>
  </si>
  <si>
    <t xml:space="preserve">              20,406.5</t>
  </si>
  <si>
    <t xml:space="preserve">             134,567</t>
  </si>
  <si>
    <t xml:space="preserve">              39,408.7</t>
  </si>
  <si>
    <t xml:space="preserve">              81,639</t>
  </si>
  <si>
    <t xml:space="preserve">              52,929</t>
  </si>
  <si>
    <t xml:space="preserve">              44,393.9</t>
  </si>
  <si>
    <t xml:space="preserve">              85,626</t>
  </si>
  <si>
    <t xml:space="preserve">              13,124.9</t>
  </si>
  <si>
    <t xml:space="preserve">              49,765</t>
  </si>
  <si>
    <t xml:space="preserve">              35,861</t>
  </si>
  <si>
    <t xml:space="preserve">              10,084.3</t>
  </si>
  <si>
    <t xml:space="preserve">              65,094</t>
  </si>
  <si>
    <t xml:space="preserve">              18,959.4</t>
  </si>
  <si>
    <t xml:space="preserve">              56,423</t>
  </si>
  <si>
    <t xml:space="preserve">               8,671</t>
  </si>
  <si>
    <t xml:space="preserve">                 628.3</t>
  </si>
  <si>
    <t xml:space="preserve">               6,660</t>
  </si>
  <si>
    <t xml:space="preserve">               5,418.0</t>
  </si>
  <si>
    <t xml:space="preserve">               9,209</t>
  </si>
  <si>
    <t xml:space="preserve">              -2,550</t>
  </si>
  <si>
    <t xml:space="preserve">               1,312.6</t>
  </si>
  <si>
    <t xml:space="preserve">              15,653</t>
  </si>
  <si>
    <t xml:space="preserve">                 744.6</t>
  </si>
  <si>
    <t xml:space="preserve">               6,485</t>
  </si>
  <si>
    <t xml:space="preserve">               9,167</t>
  </si>
  <si>
    <t xml:space="preserve">               8,310.9</t>
  </si>
  <si>
    <t xml:space="preserve">              87,070</t>
  </si>
  <si>
    <t xml:space="preserve">               5,202.0</t>
  </si>
  <si>
    <t xml:space="preserve">              37,650</t>
  </si>
  <si>
    <t xml:space="preserve">              49,420</t>
  </si>
  <si>
    <t xml:space="preserve">              16,455.5</t>
  </si>
  <si>
    <t xml:space="preserve">             130,373</t>
  </si>
  <si>
    <t xml:space="preserve">               1,755.7</t>
  </si>
  <si>
    <t xml:space="preserve">               8,978</t>
  </si>
  <si>
    <t xml:space="preserve">             121,395</t>
  </si>
  <si>
    <t xml:space="preserve">               2,375.3</t>
  </si>
  <si>
    <t xml:space="preserve">              72,488</t>
  </si>
  <si>
    <t xml:space="preserve">              16,897.8</t>
  </si>
  <si>
    <t xml:space="preserve">             338,473</t>
  </si>
  <si>
    <t xml:space="preserve">            -265,985</t>
  </si>
  <si>
    <t xml:space="preserve">               2,937.7</t>
  </si>
  <si>
    <t xml:space="preserve">              71,992</t>
  </si>
  <si>
    <t xml:space="preserve">              15,319.2</t>
  </si>
  <si>
    <t xml:space="preserve">             435,277</t>
  </si>
  <si>
    <t xml:space="preserve">            -363,285</t>
  </si>
  <si>
    <t xml:space="preserve">              26,289.1</t>
  </si>
  <si>
    <t xml:space="preserve">              48,398</t>
  </si>
  <si>
    <t xml:space="preserve">              27,123.9</t>
  </si>
  <si>
    <t xml:space="preserve">             115,791</t>
  </si>
  <si>
    <t xml:space="preserve">             -67,393</t>
  </si>
  <si>
    <t xml:space="preserve">               1,261.3</t>
  </si>
  <si>
    <t xml:space="preserve">              32,434</t>
  </si>
  <si>
    <t xml:space="preserve">              11,371.1</t>
  </si>
  <si>
    <t xml:space="preserve">             316,926</t>
  </si>
  <si>
    <t xml:space="preserve">            -284,492</t>
  </si>
  <si>
    <t xml:space="preserve">                 277.5</t>
  </si>
  <si>
    <t xml:space="preserve">              10,250</t>
  </si>
  <si>
    <t xml:space="preserve">                 962.0</t>
  </si>
  <si>
    <t xml:space="preserve">              27,315</t>
  </si>
  <si>
    <t xml:space="preserve">             -17,066</t>
  </si>
  <si>
    <t xml:space="preserve">                  11.6</t>
  </si>
  <si>
    <t xml:space="preserve">                 318</t>
  </si>
  <si>
    <t xml:space="preserve">               2,411.3</t>
  </si>
  <si>
    <t xml:space="preserve">              16,653</t>
  </si>
  <si>
    <t xml:space="preserve">                  25.2</t>
  </si>
  <si>
    <t xml:space="preserve">               1,748</t>
  </si>
  <si>
    <t xml:space="preserve">                 363.7</t>
  </si>
  <si>
    <t xml:space="preserve">               6,369</t>
  </si>
  <si>
    <t xml:space="preserve">              -4,621</t>
  </si>
  <si>
    <t xml:space="preserve">              10,125.6</t>
  </si>
  <si>
    <t xml:space="preserve">              76,468</t>
  </si>
  <si>
    <t xml:space="preserve">             191,980.0</t>
  </si>
  <si>
    <t xml:space="preserve">             104,671</t>
  </si>
  <si>
    <t xml:space="preserve">             -28,203</t>
  </si>
  <si>
    <t xml:space="preserve">               2,573.6</t>
  </si>
  <si>
    <t xml:space="preserve">             134,720.5</t>
  </si>
  <si>
    <t xml:space="preserve">             134,282</t>
  </si>
  <si>
    <t xml:space="preserve">            -104,869</t>
  </si>
  <si>
    <t xml:space="preserve">              27,611.5</t>
  </si>
  <si>
    <t xml:space="preserve">             166,472</t>
  </si>
  <si>
    <t xml:space="preserve">              79,013.1</t>
  </si>
  <si>
    <t xml:space="preserve">             224,425</t>
  </si>
  <si>
    <t xml:space="preserve">             -57,953</t>
  </si>
  <si>
    <t xml:space="preserve">                 752.6</t>
  </si>
  <si>
    <t xml:space="preserve">             721,336</t>
  </si>
  <si>
    <t xml:space="preserve">               1,264.6</t>
  </si>
  <si>
    <t xml:space="preserve">             658,389</t>
  </si>
  <si>
    <t xml:space="preserve">              62,947</t>
  </si>
  <si>
    <t xml:space="preserve">           1,980,575.8</t>
  </si>
  <si>
    <t xml:space="preserve">           1,757,624</t>
  </si>
  <si>
    <t xml:space="preserve">           1,216,954.7</t>
  </si>
  <si>
    <t xml:space="preserve">             957,763</t>
  </si>
  <si>
    <t xml:space="preserve">             799,862</t>
  </si>
  <si>
    <t xml:space="preserve">             260,399.6</t>
  </si>
  <si>
    <t xml:space="preserve">             696,345</t>
  </si>
  <si>
    <t xml:space="preserve">             225,028.0</t>
  </si>
  <si>
    <t xml:space="preserve">             630,498</t>
  </si>
  <si>
    <t xml:space="preserve">              65,847</t>
  </si>
  <si>
    <t xml:space="preserve">              57,343.9</t>
  </si>
  <si>
    <t xml:space="preserve">             571,897</t>
  </si>
  <si>
    <t xml:space="preserve">              70,374.2</t>
  </si>
  <si>
    <t xml:space="preserve">             722,164</t>
  </si>
  <si>
    <t xml:space="preserve">            -150,266</t>
  </si>
  <si>
    <t xml:space="preserve">                 652.4</t>
  </si>
  <si>
    <t xml:space="preserve">              13,594</t>
  </si>
  <si>
    <t xml:space="preserve">              11,017.8</t>
  </si>
  <si>
    <t xml:space="preserve">             137,935</t>
  </si>
  <si>
    <t xml:space="preserve">            -124,342</t>
  </si>
  <si>
    <t xml:space="preserve">             111,824.6</t>
  </si>
  <si>
    <t xml:space="preserve">             435,321</t>
  </si>
  <si>
    <t xml:space="preserve">             244,484.3</t>
  </si>
  <si>
    <t xml:space="preserve">             739,359</t>
  </si>
  <si>
    <t xml:space="preserve">            -304,039</t>
  </si>
  <si>
    <t xml:space="preserve">              27,004.9</t>
  </si>
  <si>
    <t xml:space="preserve">              58,745</t>
  </si>
  <si>
    <t xml:space="preserve">              14,427.8</t>
  </si>
  <si>
    <t xml:space="preserve">              32,732</t>
  </si>
  <si>
    <t xml:space="preserve">              26,013</t>
  </si>
  <si>
    <t xml:space="preserve">              39,956.6</t>
  </si>
  <si>
    <t xml:space="preserve">             113,767</t>
  </si>
  <si>
    <t xml:space="preserve">               1,603.0</t>
  </si>
  <si>
    <t xml:space="preserve">               5,500</t>
  </si>
  <si>
    <t xml:space="preserve">             108,267</t>
  </si>
  <si>
    <t xml:space="preserve">                 118.0</t>
  </si>
  <si>
    <t xml:space="preserve">               7,631</t>
  </si>
  <si>
    <t xml:space="preserve">               1,413.1</t>
  </si>
  <si>
    <t xml:space="preserve">              49,021</t>
  </si>
  <si>
    <t xml:space="preserve">             -41,390</t>
  </si>
  <si>
    <t xml:space="preserve">               2,659.0</t>
  </si>
  <si>
    <t xml:space="preserve">              16,158.6</t>
  </si>
  <si>
    <t xml:space="preserve">             127,269</t>
  </si>
  <si>
    <t xml:space="preserve">             -73,950</t>
  </si>
  <si>
    <t xml:space="preserve">               8,325.3</t>
  </si>
  <si>
    <t xml:space="preserve">             165,613</t>
  </si>
  <si>
    <t xml:space="preserve">               4,765.1</t>
  </si>
  <si>
    <t xml:space="preserve">              82,838</t>
  </si>
  <si>
    <t xml:space="preserve">              82,775</t>
  </si>
  <si>
    <t xml:space="preserve">              23,266.7</t>
  </si>
  <si>
    <t xml:space="preserve">             137,469</t>
  </si>
  <si>
    <t xml:space="preserve">              11,001.0</t>
  </si>
  <si>
    <t xml:space="preserve">              77,959</t>
  </si>
  <si>
    <t xml:space="preserve">              59,510</t>
  </si>
  <si>
    <t xml:space="preserve">             360,555.9</t>
  </si>
  <si>
    <t xml:space="preserve">           7,429,562</t>
  </si>
  <si>
    <t xml:space="preserve">             228,569.6</t>
  </si>
  <si>
    <t xml:space="preserve">           6,368,004</t>
  </si>
  <si>
    <t xml:space="preserve">           1,061,558</t>
  </si>
  <si>
    <t xml:space="preserve">             226,543.6</t>
  </si>
  <si>
    <t xml:space="preserve">          19,535,265</t>
  </si>
  <si>
    <t xml:space="preserve">             205,183.5</t>
  </si>
  <si>
    <t xml:space="preserve">          10,470,324</t>
  </si>
  <si>
    <t xml:space="preserve">           9,064,941</t>
  </si>
  <si>
    <t xml:space="preserve">              10,401.4</t>
  </si>
  <si>
    <t xml:space="preserve">              35,191</t>
  </si>
  <si>
    <t xml:space="preserve">               9,648.6</t>
  </si>
  <si>
    <t xml:space="preserve">              42,157</t>
  </si>
  <si>
    <t xml:space="preserve">              -6,965</t>
  </si>
  <si>
    <t xml:space="preserve">             739,807.6</t>
  </si>
  <si>
    <t xml:space="preserve">           8,230,226</t>
  </si>
  <si>
    <t xml:space="preserve">             110,477.2</t>
  </si>
  <si>
    <t xml:space="preserve">           1,758,477</t>
  </si>
  <si>
    <t xml:space="preserve">           6,471,749</t>
  </si>
  <si>
    <t xml:space="preserve">                 633.1</t>
  </si>
  <si>
    <t xml:space="preserve">             203,592</t>
  </si>
  <si>
    <t xml:space="preserve">                 357.7</t>
  </si>
  <si>
    <t xml:space="preserve">             281,174</t>
  </si>
  <si>
    <t xml:space="preserve">             -77,581</t>
  </si>
  <si>
    <t xml:space="preserve">             989,172.2</t>
  </si>
  <si>
    <t xml:space="preserve">           2,293,326</t>
  </si>
  <si>
    <t xml:space="preserve">             455,353.7</t>
  </si>
  <si>
    <t xml:space="preserve">             375,132</t>
  </si>
  <si>
    <t xml:space="preserve">           1,918,194</t>
  </si>
  <si>
    <t xml:space="preserve">              15,294.5</t>
  </si>
  <si>
    <t xml:space="preserve">           1,419,577</t>
  </si>
  <si>
    <t xml:space="preserve">              15,507.2</t>
  </si>
  <si>
    <t xml:space="preserve">           2,081,593</t>
  </si>
  <si>
    <t xml:space="preserve">            -662,016</t>
  </si>
  <si>
    <t xml:space="preserve">             103,555</t>
  </si>
  <si>
    <t xml:space="preserve">                 266.8</t>
  </si>
  <si>
    <t xml:space="preserve">              90,672</t>
  </si>
  <si>
    <t xml:space="preserve">              12,883</t>
  </si>
  <si>
    <t xml:space="preserve">                 354.8</t>
  </si>
  <si>
    <t xml:space="preserve">               9,742</t>
  </si>
  <si>
    <t xml:space="preserve">                 606.7</t>
  </si>
  <si>
    <t xml:space="preserve">              15,630</t>
  </si>
  <si>
    <t xml:space="preserve">              -5,889</t>
  </si>
  <si>
    <t xml:space="preserve">               3,568.2</t>
  </si>
  <si>
    <t xml:space="preserve">             400,342</t>
  </si>
  <si>
    <t xml:space="preserve">                  91.5</t>
  </si>
  <si>
    <t xml:space="preserve">              29,226</t>
  </si>
  <si>
    <t xml:space="preserve">             371,116</t>
  </si>
  <si>
    <t xml:space="preserve">              14,844.9</t>
  </si>
  <si>
    <t xml:space="preserve">             105,943</t>
  </si>
  <si>
    <t xml:space="preserve">              70,682.2</t>
  </si>
  <si>
    <t xml:space="preserve">             317,959</t>
  </si>
  <si>
    <t xml:space="preserve">            -212,016</t>
  </si>
  <si>
    <t xml:space="preserve">               2,383.8</t>
  </si>
  <si>
    <t xml:space="preserve">              54,169</t>
  </si>
  <si>
    <t xml:space="preserve">              14,782.0</t>
  </si>
  <si>
    <t xml:space="preserve">             214,766</t>
  </si>
  <si>
    <t xml:space="preserve">            -160,597</t>
  </si>
  <si>
    <t xml:space="preserve">               2,171.7</t>
  </si>
  <si>
    <t xml:space="preserve">              36,953</t>
  </si>
  <si>
    <t xml:space="preserve">              11,757.4</t>
  </si>
  <si>
    <t xml:space="preserve">              95,658</t>
  </si>
  <si>
    <t xml:space="preserve">             -58,705</t>
  </si>
  <si>
    <t xml:space="preserve">               8,750</t>
  </si>
  <si>
    <t xml:space="preserve">                  49.5</t>
  </si>
  <si>
    <t xml:space="preserve">              24,777</t>
  </si>
  <si>
    <t xml:space="preserve">             -16,026</t>
  </si>
  <si>
    <t xml:space="preserve">                   2.0</t>
  </si>
  <si>
    <t xml:space="preserve">                 468</t>
  </si>
  <si>
    <t xml:space="preserve">                  80.2</t>
  </si>
  <si>
    <t xml:space="preserve">               8,406</t>
  </si>
  <si>
    <t xml:space="preserve">              -7,938</t>
  </si>
  <si>
    <t xml:space="preserve">               4,207.9</t>
  </si>
  <si>
    <t xml:space="preserve">               5,982</t>
  </si>
  <si>
    <t xml:space="preserve">             111,235.3</t>
  </si>
  <si>
    <t xml:space="preserve">             611,387</t>
  </si>
  <si>
    <t xml:space="preserve">            -605,404</t>
  </si>
  <si>
    <t xml:space="preserve">              55,128.3</t>
  </si>
  <si>
    <t xml:space="preserve">             156,545</t>
  </si>
  <si>
    <t xml:space="preserve">             114,356.2</t>
  </si>
  <si>
    <t xml:space="preserve">             426,131</t>
  </si>
  <si>
    <t xml:space="preserve">            -269,586</t>
  </si>
  <si>
    <t xml:space="preserve">               2,573.3</t>
  </si>
  <si>
    <t xml:space="preserve">               7,894</t>
  </si>
  <si>
    <t xml:space="preserve">              40,398.6</t>
  </si>
  <si>
    <t xml:space="preserve">             177,681</t>
  </si>
  <si>
    <t xml:space="preserve">            -169,787</t>
  </si>
  <si>
    <t xml:space="preserve">               3,920.4</t>
  </si>
  <si>
    <t xml:space="preserve">               6,637</t>
  </si>
  <si>
    <t xml:space="preserve">               4,492.7</t>
  </si>
  <si>
    <t xml:space="preserve">              20,621</t>
  </si>
  <si>
    <t xml:space="preserve">             -13,984</t>
  </si>
  <si>
    <t xml:space="preserve">                  29.1</t>
  </si>
  <si>
    <t xml:space="preserve">                 198</t>
  </si>
  <si>
    <t xml:space="preserve">               5,721.5</t>
  </si>
  <si>
    <t xml:space="preserve">               9,073</t>
  </si>
  <si>
    <t xml:space="preserve">              -8,875</t>
  </si>
  <si>
    <t xml:space="preserve">               4,896.4</t>
  </si>
  <si>
    <t xml:space="preserve">               9,864</t>
  </si>
  <si>
    <t xml:space="preserve">              87,068.4</t>
  </si>
  <si>
    <t xml:space="preserve">              71,878</t>
  </si>
  <si>
    <t xml:space="preserve">             -62,014</t>
  </si>
  <si>
    <t xml:space="preserve">                 627.9</t>
  </si>
  <si>
    <t xml:space="preserve">               5,700</t>
  </si>
  <si>
    <t xml:space="preserve">              71,584.5</t>
  </si>
  <si>
    <t xml:space="preserve">             182,282</t>
  </si>
  <si>
    <t xml:space="preserve">            -176,581</t>
  </si>
  <si>
    <t xml:space="preserve">                 410.0</t>
  </si>
  <si>
    <t xml:space="preserve">               3,774</t>
  </si>
  <si>
    <t xml:space="preserve">              20,508.3</t>
  </si>
  <si>
    <t xml:space="preserve">             175,496</t>
  </si>
  <si>
    <t xml:space="preserve">            -171,721</t>
  </si>
  <si>
    <t xml:space="preserve">                 334.3</t>
  </si>
  <si>
    <t xml:space="preserve">                 816</t>
  </si>
  <si>
    <t xml:space="preserve">           1,259,025.6</t>
  </si>
  <si>
    <t xml:space="preserve">             336,908</t>
  </si>
  <si>
    <t xml:space="preserve">            -336,092</t>
  </si>
  <si>
    <t xml:space="preserve">               4,532.2</t>
  </si>
  <si>
    <t xml:space="preserve">               3,183</t>
  </si>
  <si>
    <t xml:space="preserve">              41,197.2</t>
  </si>
  <si>
    <t xml:space="preserve">              35,693</t>
  </si>
  <si>
    <t xml:space="preserve">             -32,511</t>
  </si>
  <si>
    <t xml:space="preserve">               2,819.4</t>
  </si>
  <si>
    <t xml:space="preserve">              80,340</t>
  </si>
  <si>
    <t xml:space="preserve">             266,199.0</t>
  </si>
  <si>
    <t xml:space="preserve">             145,039</t>
  </si>
  <si>
    <t xml:space="preserve">             -64,699</t>
  </si>
  <si>
    <t xml:space="preserve">                 384.1</t>
  </si>
  <si>
    <t xml:space="preserve">               7,852</t>
  </si>
  <si>
    <t xml:space="preserve">               7,799.5</t>
  </si>
  <si>
    <t xml:space="preserve">              33,978</t>
  </si>
  <si>
    <t xml:space="preserve">             -26,126</t>
  </si>
  <si>
    <t xml:space="preserve">                  44</t>
  </si>
  <si>
    <t xml:space="preserve">              15,947.7</t>
  </si>
  <si>
    <t xml:space="preserve">               6,103</t>
  </si>
  <si>
    <t xml:space="preserve">              -6,059</t>
  </si>
  <si>
    <t xml:space="preserve">              25,914.9</t>
  </si>
  <si>
    <t xml:space="preserve">              31,028</t>
  </si>
  <si>
    <t xml:space="preserve">             143,183.2</t>
  </si>
  <si>
    <t xml:space="preserve">             210,552</t>
  </si>
  <si>
    <t xml:space="preserve">            -179,524</t>
  </si>
  <si>
    <t xml:space="preserve">               4,520.2</t>
  </si>
  <si>
    <t xml:space="preserve">              29,198</t>
  </si>
  <si>
    <t xml:space="preserve">              17,783.4</t>
  </si>
  <si>
    <t xml:space="preserve">             104,017</t>
  </si>
  <si>
    <t xml:space="preserve">             -74,820</t>
  </si>
  <si>
    <t xml:space="preserve">              30,953.7</t>
  </si>
  <si>
    <t xml:space="preserve">              28,492</t>
  </si>
  <si>
    <t xml:space="preserve">             224,556.9</t>
  </si>
  <si>
    <t xml:space="preserve">             130,580</t>
  </si>
  <si>
    <t xml:space="preserve">            -102,087</t>
  </si>
  <si>
    <t xml:space="preserve">               2,271.1</t>
  </si>
  <si>
    <t xml:space="preserve">               7,853</t>
  </si>
  <si>
    <t xml:space="preserve">               5,069.1</t>
  </si>
  <si>
    <t xml:space="preserve">              46,928</t>
  </si>
  <si>
    <t xml:space="preserve">             -39,075</t>
  </si>
  <si>
    <t xml:space="preserve">              57,550.4</t>
  </si>
  <si>
    <t xml:space="preserve">             228,953</t>
  </si>
  <si>
    <t xml:space="preserve">              31,533.8</t>
  </si>
  <si>
    <t xml:space="preserve">             101,798</t>
  </si>
  <si>
    <t xml:space="preserve">             127,155</t>
  </si>
  <si>
    <t xml:space="preserve">               9,794.7</t>
  </si>
  <si>
    <t xml:space="preserve">              85,119</t>
  </si>
  <si>
    <t xml:space="preserve">             101,875.1</t>
  </si>
  <si>
    <t xml:space="preserve">             152,692</t>
  </si>
  <si>
    <t xml:space="preserve">             -67,574</t>
  </si>
  <si>
    <t xml:space="preserve">              38,934.7</t>
  </si>
  <si>
    <t xml:space="preserve">             167,042</t>
  </si>
  <si>
    <t xml:space="preserve">              37,439.5</t>
  </si>
  <si>
    <t xml:space="preserve">             264,325</t>
  </si>
  <si>
    <t xml:space="preserve">             -97,283</t>
  </si>
  <si>
    <t xml:space="preserve">              81,812.4</t>
  </si>
  <si>
    <t xml:space="preserve">              99,219</t>
  </si>
  <si>
    <t xml:space="preserve">              88,392.6</t>
  </si>
  <si>
    <t xml:space="preserve">             142,154</t>
  </si>
  <si>
    <t xml:space="preserve">             -42,934</t>
  </si>
  <si>
    <t xml:space="preserve">              26,928.6</t>
  </si>
  <si>
    <t xml:space="preserve">              30,661</t>
  </si>
  <si>
    <t xml:space="preserve">             511,707.3</t>
  </si>
  <si>
    <t xml:space="preserve">             177,479</t>
  </si>
  <si>
    <t xml:space="preserve">            -146,818</t>
  </si>
  <si>
    <t xml:space="preserve">               9,366.6</t>
  </si>
  <si>
    <t xml:space="preserve">              76,429</t>
  </si>
  <si>
    <t xml:space="preserve">               4,979.5</t>
  </si>
  <si>
    <t xml:space="preserve">              49,237</t>
  </si>
  <si>
    <t xml:space="preserve">              27,192</t>
  </si>
  <si>
    <t xml:space="preserve">             581,055.5</t>
  </si>
  <si>
    <t xml:space="preserve">              46,733</t>
  </si>
  <si>
    <t xml:space="preserve">             775,583.2</t>
  </si>
  <si>
    <t xml:space="preserve">              75,177</t>
  </si>
  <si>
    <t xml:space="preserve">             -28,444</t>
  </si>
  <si>
    <t xml:space="preserve">             185,248.7</t>
  </si>
  <si>
    <t xml:space="preserve">              46,145</t>
  </si>
  <si>
    <t xml:space="preserve">           5,974,797.2</t>
  </si>
  <si>
    <t xml:space="preserve">           1,745,268</t>
  </si>
  <si>
    <t xml:space="preserve">          -1,699,123</t>
  </si>
  <si>
    <t xml:space="preserve">           6,380,976.2</t>
  </si>
  <si>
    <t xml:space="preserve">           4,407,315</t>
  </si>
  <si>
    <t xml:space="preserve">          30,557,087.9</t>
  </si>
  <si>
    <t xml:space="preserve">          11,667,589</t>
  </si>
  <si>
    <t xml:space="preserve">          -7,260,274</t>
  </si>
  <si>
    <t xml:space="preserve">             473,648.7</t>
  </si>
  <si>
    <t xml:space="preserve">             783,831</t>
  </si>
  <si>
    <t xml:space="preserve">             399,872.8</t>
  </si>
  <si>
    <t xml:space="preserve">             916,311</t>
  </si>
  <si>
    <t xml:space="preserve">            -132,480</t>
  </si>
  <si>
    <t xml:space="preserve">           1,695,342.7</t>
  </si>
  <si>
    <t xml:space="preserve">           1,626,140</t>
  </si>
  <si>
    <t xml:space="preserve">             724,668.7</t>
  </si>
  <si>
    <t xml:space="preserve">           1,163,324</t>
  </si>
  <si>
    <t xml:space="preserve">             462,815</t>
  </si>
  <si>
    <t xml:space="preserve">               2,884.6</t>
  </si>
  <si>
    <t xml:space="preserve">             584,318</t>
  </si>
  <si>
    <t xml:space="preserve">               7,337.7</t>
  </si>
  <si>
    <t xml:space="preserve">             933,618</t>
  </si>
  <si>
    <t xml:space="preserve">            -349,300</t>
  </si>
  <si>
    <t xml:space="preserve">             102,541.1</t>
  </si>
  <si>
    <t xml:space="preserve">              38,686</t>
  </si>
  <si>
    <t xml:space="preserve">             151,941.8</t>
  </si>
  <si>
    <t xml:space="preserve">              65,381</t>
  </si>
  <si>
    <t xml:space="preserve">             -26,695</t>
  </si>
  <si>
    <t xml:space="preserve">              29,765.5</t>
  </si>
  <si>
    <t xml:space="preserve">             227,752</t>
  </si>
  <si>
    <t xml:space="preserve">              26,190.0</t>
  </si>
  <si>
    <t xml:space="preserve">             207,945</t>
  </si>
  <si>
    <t xml:space="preserve">              19,807</t>
  </si>
  <si>
    <t xml:space="preserve">              42,939.7</t>
  </si>
  <si>
    <t xml:space="preserve">             949,010</t>
  </si>
  <si>
    <t xml:space="preserve">               9,430.5</t>
  </si>
  <si>
    <t xml:space="preserve">             178,331</t>
  </si>
  <si>
    <t xml:space="preserve">             770,679</t>
  </si>
  <si>
    <t xml:space="preserve">              59,111.0</t>
  </si>
  <si>
    <t xml:space="preserve">             171,202</t>
  </si>
  <si>
    <t xml:space="preserve">             104,678</t>
  </si>
  <si>
    <t xml:space="preserve">              66,524</t>
  </si>
  <si>
    <t xml:space="preserve">               6,671.9</t>
  </si>
  <si>
    <t xml:space="preserve">              84,694</t>
  </si>
  <si>
    <t xml:space="preserve">              27,327.8</t>
  </si>
  <si>
    <t xml:space="preserve">             103,493</t>
  </si>
  <si>
    <t xml:space="preserve">             -18,799</t>
  </si>
  <si>
    <t xml:space="preserve">                 291.4</t>
  </si>
  <si>
    <t xml:space="preserve">               4,511</t>
  </si>
  <si>
    <t xml:space="preserve">                 496.1</t>
  </si>
  <si>
    <t xml:space="preserve">               6,957</t>
  </si>
  <si>
    <t xml:space="preserve">              -2,447</t>
  </si>
  <si>
    <t xml:space="preserve">               2,130.3</t>
  </si>
  <si>
    <t xml:space="preserve">              99,456</t>
  </si>
  <si>
    <t xml:space="preserve">               2,847.4</t>
  </si>
  <si>
    <t xml:space="preserve">              99,668</t>
  </si>
  <si>
    <t xml:space="preserve">                -212</t>
  </si>
  <si>
    <t xml:space="preserve">             128,005.4</t>
  </si>
  <si>
    <t xml:space="preserve">             651,006</t>
  </si>
  <si>
    <t xml:space="preserve">             185,565.8</t>
  </si>
  <si>
    <t xml:space="preserve">             841,837</t>
  </si>
  <si>
    <t xml:space="preserve">            -190,831</t>
  </si>
  <si>
    <t xml:space="preserve">           1,576,020.4</t>
  </si>
  <si>
    <t xml:space="preserve">           3,063,537</t>
  </si>
  <si>
    <t xml:space="preserve">             314,327.4</t>
  </si>
  <si>
    <t xml:space="preserve">           1,195,741</t>
  </si>
  <si>
    <t xml:space="preserve">           1,867,796</t>
  </si>
  <si>
    <t xml:space="preserve">             257,122.8</t>
  </si>
  <si>
    <t xml:space="preserve">             667,898</t>
  </si>
  <si>
    <t xml:space="preserve">              82,686.8</t>
  </si>
  <si>
    <t xml:space="preserve">             270,509</t>
  </si>
  <si>
    <t xml:space="preserve">             397,389</t>
  </si>
  <si>
    <t xml:space="preserve">               2,883.3</t>
  </si>
  <si>
    <t xml:space="preserve">              21,345</t>
  </si>
  <si>
    <t xml:space="preserve">               7,269.3</t>
  </si>
  <si>
    <t xml:space="preserve">              22,147</t>
  </si>
  <si>
    <t xml:space="preserve">                -803</t>
  </si>
  <si>
    <t xml:space="preserve">               1,156.5</t>
  </si>
  <si>
    <t xml:space="preserve">              43,808</t>
  </si>
  <si>
    <t xml:space="preserve">               9,609.9</t>
  </si>
  <si>
    <t xml:space="preserve">             319,505</t>
  </si>
  <si>
    <t xml:space="preserve">            -275,697</t>
  </si>
  <si>
    <t xml:space="preserve">                   7.9</t>
  </si>
  <si>
    <t xml:space="preserve">               1,247</t>
  </si>
  <si>
    <t xml:space="preserve">                  76.1</t>
  </si>
  <si>
    <t xml:space="preserve">              15,878</t>
  </si>
  <si>
    <t xml:space="preserve">             -14,631</t>
  </si>
  <si>
    <t xml:space="preserve">               4,103.8</t>
  </si>
  <si>
    <t xml:space="preserve">               7,140</t>
  </si>
  <si>
    <t xml:space="preserve">             756,785.8</t>
  </si>
  <si>
    <t xml:space="preserve">             234,216</t>
  </si>
  <si>
    <t xml:space="preserve">            -227,076</t>
  </si>
  <si>
    <t xml:space="preserve">                  66</t>
  </si>
  <si>
    <t xml:space="preserve">                 137.1</t>
  </si>
  <si>
    <t xml:space="preserve">                 573</t>
  </si>
  <si>
    <t xml:space="preserve">                -507</t>
  </si>
  <si>
    <t xml:space="preserve">                   2.4</t>
  </si>
  <si>
    <t xml:space="preserve">                 125</t>
  </si>
  <si>
    <t xml:space="preserve">                 503.8</t>
  </si>
  <si>
    <t xml:space="preserve">               2,323</t>
  </si>
  <si>
    <t xml:space="preserve">              -2,198</t>
  </si>
  <si>
    <t xml:space="preserve">              37,785.8</t>
  </si>
  <si>
    <t xml:space="preserve">               8,480</t>
  </si>
  <si>
    <t xml:space="preserve">             250,386.9</t>
  </si>
  <si>
    <t xml:space="preserve">             129,270</t>
  </si>
  <si>
    <t xml:space="preserve">            -120,790</t>
  </si>
  <si>
    <t xml:space="preserve">             244,766.3</t>
  </si>
  <si>
    <t xml:space="preserve">             232,353</t>
  </si>
  <si>
    <t xml:space="preserve">             129,814.7</t>
  </si>
  <si>
    <t xml:space="preserve">             195,507</t>
  </si>
  <si>
    <t xml:space="preserve">              36,846</t>
  </si>
  <si>
    <t xml:space="preserve">               4,953.8</t>
  </si>
  <si>
    <t xml:space="preserve">              42,815</t>
  </si>
  <si>
    <t xml:space="preserve">               1,301.6</t>
  </si>
  <si>
    <t xml:space="preserve">              23,750</t>
  </si>
  <si>
    <t xml:space="preserve">                  17.2</t>
  </si>
  <si>
    <t xml:space="preserve">               2,490</t>
  </si>
  <si>
    <t xml:space="preserve">                  30.3</t>
  </si>
  <si>
    <t xml:space="preserve">               2,522</t>
  </si>
  <si>
    <t xml:space="preserve">                 -32</t>
  </si>
  <si>
    <t xml:space="preserve">                 369.8</t>
  </si>
  <si>
    <t xml:space="preserve">               5,836</t>
  </si>
  <si>
    <t xml:space="preserve">                 823.7</t>
  </si>
  <si>
    <t xml:space="preserve">              22,329</t>
  </si>
  <si>
    <t xml:space="preserve">             -16,493</t>
  </si>
  <si>
    <t xml:space="preserve">               3,220.2</t>
  </si>
  <si>
    <t xml:space="preserve">              23,214</t>
  </si>
  <si>
    <t xml:space="preserve">              20,312.9</t>
  </si>
  <si>
    <t xml:space="preserve">              60,170</t>
  </si>
  <si>
    <t xml:space="preserve">             -36,957</t>
  </si>
  <si>
    <t xml:space="preserve">                 338</t>
  </si>
  <si>
    <t xml:space="preserve">               1,000.5</t>
  </si>
  <si>
    <t xml:space="preserve">               3,056</t>
  </si>
  <si>
    <t xml:space="preserve">              -2,719</t>
  </si>
  <si>
    <t xml:space="preserve">              22,817.6</t>
  </si>
  <si>
    <t xml:space="preserve">             147,159</t>
  </si>
  <si>
    <t xml:space="preserve">              39,266.8</t>
  </si>
  <si>
    <t xml:space="preserve">              82,552</t>
  </si>
  <si>
    <t xml:space="preserve">              64,606</t>
  </si>
  <si>
    <t xml:space="preserve">              51,018.1</t>
  </si>
  <si>
    <t xml:space="preserve">              92,716</t>
  </si>
  <si>
    <t xml:space="preserve">              12,533.6</t>
  </si>
  <si>
    <t xml:space="preserve">              46,264</t>
  </si>
  <si>
    <t xml:space="preserve">              46,452</t>
  </si>
  <si>
    <t xml:space="preserve">              10,954.6</t>
  </si>
  <si>
    <t xml:space="preserve">              69,122</t>
  </si>
  <si>
    <t xml:space="preserve">              20,868.1</t>
  </si>
  <si>
    <t xml:space="preserve">               7,389</t>
  </si>
  <si>
    <t xml:space="preserve">                 680.7</t>
  </si>
  <si>
    <t xml:space="preserve">               5,734</t>
  </si>
  <si>
    <t xml:space="preserve">               5,003.1</t>
  </si>
  <si>
    <t xml:space="preserve">              10,440</t>
  </si>
  <si>
    <t xml:space="preserve">              -4,706</t>
  </si>
  <si>
    <t xml:space="preserve">               1,153.8</t>
  </si>
  <si>
    <t xml:space="preserve">              13,882</t>
  </si>
  <si>
    <t xml:space="preserve">                 893.5</t>
  </si>
  <si>
    <t xml:space="preserve">               6,979</t>
  </si>
  <si>
    <t xml:space="preserve">               6,903</t>
  </si>
  <si>
    <t xml:space="preserve">               9,412.7</t>
  </si>
  <si>
    <t xml:space="preserve">             103,472</t>
  </si>
  <si>
    <t xml:space="preserve">               6,584.7</t>
  </si>
  <si>
    <t xml:space="preserve">              38,347</t>
  </si>
  <si>
    <t xml:space="preserve">              65,125</t>
  </si>
  <si>
    <t xml:space="preserve">              16,662.3</t>
  </si>
  <si>
    <t xml:space="preserve">             124,239</t>
  </si>
  <si>
    <t xml:space="preserve">               1,958.3</t>
  </si>
  <si>
    <t xml:space="preserve">               9,924</t>
  </si>
  <si>
    <t xml:space="preserve">             114,315</t>
  </si>
  <si>
    <t xml:space="preserve">               2,480.9</t>
  </si>
  <si>
    <t xml:space="preserve">              77,746</t>
  </si>
  <si>
    <t xml:space="preserve">              19,430.8</t>
  </si>
  <si>
    <t xml:space="preserve">             409,205</t>
  </si>
  <si>
    <t xml:space="preserve">            -331,459</t>
  </si>
  <si>
    <t xml:space="preserve">               2,534.1</t>
  </si>
  <si>
    <t xml:space="preserve">              65,402</t>
  </si>
  <si>
    <t xml:space="preserve">              18,695.8</t>
  </si>
  <si>
    <t xml:space="preserve">             588,070</t>
  </si>
  <si>
    <t xml:space="preserve">            -522,668</t>
  </si>
  <si>
    <t xml:space="preserve">              31,781.6</t>
  </si>
  <si>
    <t xml:space="preserve">              57,568</t>
  </si>
  <si>
    <t xml:space="preserve">              28,356.5</t>
  </si>
  <si>
    <t xml:space="preserve">             125,530</t>
  </si>
  <si>
    <t xml:space="preserve">             -67,962</t>
  </si>
  <si>
    <t xml:space="preserve">               1,302.9</t>
  </si>
  <si>
    <t xml:space="preserve">              29,703</t>
  </si>
  <si>
    <t xml:space="preserve">              10,960.8</t>
  </si>
  <si>
    <t xml:space="preserve">             317,861</t>
  </si>
  <si>
    <t xml:space="preserve">            -288,158</t>
  </si>
  <si>
    <t xml:space="preserve">                 249.3</t>
  </si>
  <si>
    <t xml:space="preserve">              10,452</t>
  </si>
  <si>
    <t xml:space="preserve">                 954.3</t>
  </si>
  <si>
    <t xml:space="preserve">              27,099</t>
  </si>
  <si>
    <t xml:space="preserve">             -16,647</t>
  </si>
  <si>
    <t xml:space="preserve">                 358</t>
  </si>
  <si>
    <t xml:space="preserve">               2,507.7</t>
  </si>
  <si>
    <t xml:space="preserve">              17,205</t>
  </si>
  <si>
    <t xml:space="preserve">             -16,847</t>
  </si>
  <si>
    <t xml:space="preserve">                  14.4</t>
  </si>
  <si>
    <t xml:space="preserve">               1,670</t>
  </si>
  <si>
    <t xml:space="preserve">                 428.4</t>
  </si>
  <si>
    <t xml:space="preserve">               7,572</t>
  </si>
  <si>
    <t xml:space="preserve">              -5,902</t>
  </si>
  <si>
    <t xml:space="preserve">              10,284.1</t>
  </si>
  <si>
    <t xml:space="preserve">              76,083</t>
  </si>
  <si>
    <t xml:space="preserve">             187,095.0</t>
  </si>
  <si>
    <t xml:space="preserve">             110,462</t>
  </si>
  <si>
    <t xml:space="preserve">             -34,379</t>
  </si>
  <si>
    <t xml:space="preserve">               3,277.3</t>
  </si>
  <si>
    <t xml:space="preserve">              33,421</t>
  </si>
  <si>
    <t xml:space="preserve">             135,160.6</t>
  </si>
  <si>
    <t xml:space="preserve">             139,047</t>
  </si>
  <si>
    <t xml:space="preserve">            -105,627</t>
  </si>
  <si>
    <t xml:space="preserve">              30,683.6</t>
  </si>
  <si>
    <t xml:space="preserve">             176,588</t>
  </si>
  <si>
    <t xml:space="preserve">              91,645.8</t>
  </si>
  <si>
    <t xml:space="preserve">             240,563</t>
  </si>
  <si>
    <t xml:space="preserve">             -63,976</t>
  </si>
  <si>
    <t xml:space="preserve">                 926.7</t>
  </si>
  <si>
    <t xml:space="preserve">             649,964</t>
  </si>
  <si>
    <t xml:space="preserve">               1,465.3</t>
  </si>
  <si>
    <t xml:space="preserve">             696,269</t>
  </si>
  <si>
    <t xml:space="preserve">             -46,306</t>
  </si>
  <si>
    <t xml:space="preserve">           2,341,344.6</t>
  </si>
  <si>
    <t xml:space="preserve">           2,076,452</t>
  </si>
  <si>
    <t xml:space="preserve">           1,564,144.1</t>
  </si>
  <si>
    <t xml:space="preserve">           1,132,563</t>
  </si>
  <si>
    <t xml:space="preserve">             943,890</t>
  </si>
  <si>
    <t xml:space="preserve">             264,213.0</t>
  </si>
  <si>
    <t xml:space="preserve">             771,359</t>
  </si>
  <si>
    <t xml:space="preserve">             232,326.7</t>
  </si>
  <si>
    <t xml:space="preserve">             651,279</t>
  </si>
  <si>
    <t xml:space="preserve">             120,080</t>
  </si>
  <si>
    <t xml:space="preserve">              64,526.0</t>
  </si>
  <si>
    <t xml:space="preserve">             656,623</t>
  </si>
  <si>
    <t xml:space="preserve">              79,162.8</t>
  </si>
  <si>
    <t xml:space="preserve">             806,953</t>
  </si>
  <si>
    <t xml:space="preserve">            -150,330</t>
  </si>
  <si>
    <t xml:space="preserve">               1,185.6</t>
  </si>
  <si>
    <t xml:space="preserve">              20,973</t>
  </si>
  <si>
    <t xml:space="preserve">               6,010.0</t>
  </si>
  <si>
    <t xml:space="preserve">             133,997</t>
  </si>
  <si>
    <t xml:space="preserve">            -113,024</t>
  </si>
  <si>
    <t xml:space="preserve">             115,330.6</t>
  </si>
  <si>
    <t xml:space="preserve">             473,777</t>
  </si>
  <si>
    <t xml:space="preserve">             254,077.6</t>
  </si>
  <si>
    <t xml:space="preserve">             771,743</t>
  </si>
  <si>
    <t xml:space="preserve">            -297,966</t>
  </si>
  <si>
    <t xml:space="preserve">              28,091.7</t>
  </si>
  <si>
    <t xml:space="preserve">              63,075</t>
  </si>
  <si>
    <t xml:space="preserve">              14,701.9</t>
  </si>
  <si>
    <t xml:space="preserve">              33,076</t>
  </si>
  <si>
    <t xml:space="preserve">              29,999</t>
  </si>
  <si>
    <t xml:space="preserve">              47,053.2</t>
  </si>
  <si>
    <t xml:space="preserve">             136,441</t>
  </si>
  <si>
    <t xml:space="preserve">               2,344.0</t>
  </si>
  <si>
    <t xml:space="preserve">               8,201</t>
  </si>
  <si>
    <t xml:space="preserve">             128,240</t>
  </si>
  <si>
    <t xml:space="preserve">                 188.7</t>
  </si>
  <si>
    <t xml:space="preserve">               9,374</t>
  </si>
  <si>
    <t xml:space="preserve">               1,408.3</t>
  </si>
  <si>
    <t xml:space="preserve">              51,710</t>
  </si>
  <si>
    <t xml:space="preserve">             -42,337</t>
  </si>
  <si>
    <t xml:space="preserve">               2,515.0</t>
  </si>
  <si>
    <t xml:space="preserve">              42,910</t>
  </si>
  <si>
    <t xml:space="preserve">              18,681.1</t>
  </si>
  <si>
    <t xml:space="preserve">             144,520</t>
  </si>
  <si>
    <t xml:space="preserve">            -101,610</t>
  </si>
  <si>
    <t xml:space="preserve">               9,494.3</t>
  </si>
  <si>
    <t xml:space="preserve">             195,870</t>
  </si>
  <si>
    <t xml:space="preserve">               4,652.6</t>
  </si>
  <si>
    <t xml:space="preserve">              85,208</t>
  </si>
  <si>
    <t xml:space="preserve">             110,662</t>
  </si>
  <si>
    <t xml:space="preserve">              26,226.9</t>
  </si>
  <si>
    <t xml:space="preserve">             156,457</t>
  </si>
  <si>
    <t xml:space="preserve">              10,789.1</t>
  </si>
  <si>
    <t xml:space="preserve">              82,305</t>
  </si>
  <si>
    <t xml:space="preserve">              74,152</t>
  </si>
  <si>
    <t xml:space="preserve">             396,924.2</t>
  </si>
  <si>
    <t xml:space="preserve">           7,485,072</t>
  </si>
  <si>
    <t xml:space="preserve">             240,703.4</t>
  </si>
  <si>
    <t xml:space="preserve">           6,156,235</t>
  </si>
  <si>
    <t xml:space="preserve">           1,328,837</t>
  </si>
  <si>
    <t xml:space="preserve">             241,668.0</t>
  </si>
  <si>
    <t xml:space="preserve">          19,989,877</t>
  </si>
  <si>
    <t xml:space="preserve">             209,539.3</t>
  </si>
  <si>
    <t xml:space="preserve">          11,337,591</t>
  </si>
  <si>
    <t xml:space="preserve">           8,652,286</t>
  </si>
  <si>
    <t xml:space="preserve">              11,388.0</t>
  </si>
  <si>
    <t xml:space="preserve">              21,632</t>
  </si>
  <si>
    <t xml:space="preserve">              10,962.6</t>
  </si>
  <si>
    <t xml:space="preserve">              53,706</t>
  </si>
  <si>
    <t xml:space="preserve">             -32,075</t>
  </si>
  <si>
    <t xml:space="preserve">             758,026.6</t>
  </si>
  <si>
    <t xml:space="preserve">           7,697,863</t>
  </si>
  <si>
    <t xml:space="preserve">             117,317.7</t>
  </si>
  <si>
    <t xml:space="preserve">           1,923,188</t>
  </si>
  <si>
    <t xml:space="preserve">           5,774,675</t>
  </si>
  <si>
    <t xml:space="preserve">                 582.6</t>
  </si>
  <si>
    <t xml:space="preserve">             205,007</t>
  </si>
  <si>
    <t xml:space="preserve">                 417.6</t>
  </si>
  <si>
    <t xml:space="preserve">             406,930</t>
  </si>
  <si>
    <t xml:space="preserve">            -201,923</t>
  </si>
  <si>
    <t xml:space="preserve">             813,917.7</t>
  </si>
  <si>
    <t xml:space="preserve">           2,062,824</t>
  </si>
  <si>
    <t xml:space="preserve">             356,512.4</t>
  </si>
  <si>
    <t xml:space="preserve">             323,186</t>
  </si>
  <si>
    <t xml:space="preserve">           1,739,638</t>
  </si>
  <si>
    <t xml:space="preserve">              16,675.0</t>
  </si>
  <si>
    <t xml:space="preserve">           1,466,284</t>
  </si>
  <si>
    <t xml:space="preserve">              16,231.8</t>
  </si>
  <si>
    <t xml:space="preserve">           2,101,728</t>
  </si>
  <si>
    <t xml:space="preserve">            -635,444</t>
  </si>
  <si>
    <t xml:space="preserve">                  22.2</t>
  </si>
  <si>
    <t xml:space="preserve">              20,399</t>
  </si>
  <si>
    <t xml:space="preserve">                 267.4</t>
  </si>
  <si>
    <t xml:space="preserve">             109,858</t>
  </si>
  <si>
    <t xml:space="preserve">             -89,459</t>
  </si>
  <si>
    <t xml:space="preserve">                 436.2</t>
  </si>
  <si>
    <t xml:space="preserve">              10,207</t>
  </si>
  <si>
    <t xml:space="preserve">                 611.4</t>
  </si>
  <si>
    <t xml:space="preserve">              15,727</t>
  </si>
  <si>
    <t xml:space="preserve">              -5,519</t>
  </si>
  <si>
    <t xml:space="preserve">               2,093.6</t>
  </si>
  <si>
    <t xml:space="preserve">             226,702</t>
  </si>
  <si>
    <t xml:space="preserve">                  79.7</t>
  </si>
  <si>
    <t xml:space="preserve">              19,659</t>
  </si>
  <si>
    <t xml:space="preserve">             207,043</t>
  </si>
  <si>
    <t xml:space="preserve">              16,551.5</t>
  </si>
  <si>
    <t xml:space="preserve">             122,496</t>
  </si>
  <si>
    <t xml:space="preserve">              76,371.6</t>
  </si>
  <si>
    <t xml:space="preserve">             336,882</t>
  </si>
  <si>
    <t xml:space="preserve">            -214,386</t>
  </si>
  <si>
    <t xml:space="preserve">               2,357.1</t>
  </si>
  <si>
    <t xml:space="preserve">              56,166</t>
  </si>
  <si>
    <t xml:space="preserve">              16,803.0</t>
  </si>
  <si>
    <t xml:space="preserve">             224,436</t>
  </si>
  <si>
    <t xml:space="preserve">            -168,270</t>
  </si>
  <si>
    <t xml:space="preserve">               2,627.6</t>
  </si>
  <si>
    <t xml:space="preserve">              42,220</t>
  </si>
  <si>
    <t xml:space="preserve">              11,317.8</t>
  </si>
  <si>
    <t xml:space="preserve">              92,588</t>
  </si>
  <si>
    <t xml:space="preserve">             -50,368</t>
  </si>
  <si>
    <t xml:space="preserve">                   7.8</t>
  </si>
  <si>
    <t xml:space="preserve">              36,161</t>
  </si>
  <si>
    <t xml:space="preserve">                  28.5</t>
  </si>
  <si>
    <t xml:space="preserve">              22,456</t>
  </si>
  <si>
    <t xml:space="preserve">              13,705</t>
  </si>
  <si>
    <t xml:space="preserve">                   1.8</t>
  </si>
  <si>
    <t xml:space="preserve">                 774</t>
  </si>
  <si>
    <t xml:space="preserve">                  60.3</t>
  </si>
  <si>
    <t xml:space="preserve">              -5,180</t>
  </si>
  <si>
    <t xml:space="preserve">               4,313.9</t>
  </si>
  <si>
    <t xml:space="preserve">               5,772</t>
  </si>
  <si>
    <t xml:space="preserve">             111,368.4</t>
  </si>
  <si>
    <t xml:space="preserve">             625,686</t>
  </si>
  <si>
    <t xml:space="preserve">            -619,913</t>
  </si>
  <si>
    <t xml:space="preserve">              46,029.4</t>
  </si>
  <si>
    <t xml:space="preserve">             133,294</t>
  </si>
  <si>
    <t xml:space="preserve">              91,555.5</t>
  </si>
  <si>
    <t xml:space="preserve">             375,269</t>
  </si>
  <si>
    <t xml:space="preserve">            -241,975</t>
  </si>
  <si>
    <t xml:space="preserve">               1,992.7</t>
  </si>
  <si>
    <t xml:space="preserve">               5,207</t>
  </si>
  <si>
    <t xml:space="preserve">              36,365.6</t>
  </si>
  <si>
    <t xml:space="preserve">             153,760</t>
  </si>
  <si>
    <t xml:space="preserve">            -148,553</t>
  </si>
  <si>
    <t xml:space="preserve">               3,008.1</t>
  </si>
  <si>
    <t xml:space="preserve">               7,325</t>
  </si>
  <si>
    <t xml:space="preserve">               3,618.8</t>
  </si>
  <si>
    <t xml:space="preserve">              17,734</t>
  </si>
  <si>
    <t xml:space="preserve">             -10,409</t>
  </si>
  <si>
    <t xml:space="preserve">                  31.5</t>
  </si>
  <si>
    <t xml:space="preserve">                 367</t>
  </si>
  <si>
    <t xml:space="preserve">               6,686.6</t>
  </si>
  <si>
    <t xml:space="preserve">              10,395</t>
  </si>
  <si>
    <t xml:space="preserve">             -10,028</t>
  </si>
  <si>
    <t xml:space="preserve">               2,826.3</t>
  </si>
  <si>
    <t xml:space="preserve">               8,093</t>
  </si>
  <si>
    <t xml:space="preserve">              82,428.5</t>
  </si>
  <si>
    <t xml:space="preserve">              59,768</t>
  </si>
  <si>
    <t xml:space="preserve">             -51,675</t>
  </si>
  <si>
    <t xml:space="preserve">               3,171.5</t>
  </si>
  <si>
    <t xml:space="preserve">              16,433</t>
  </si>
  <si>
    <t xml:space="preserve">              63,084.7</t>
  </si>
  <si>
    <t xml:space="preserve">             133,391</t>
  </si>
  <si>
    <t xml:space="preserve">            -116,958</t>
  </si>
  <si>
    <t xml:space="preserve">                 322.6</t>
  </si>
  <si>
    <t xml:space="preserve">               2,742</t>
  </si>
  <si>
    <t xml:space="preserve">              18,967.5</t>
  </si>
  <si>
    <t xml:space="preserve">             155,534</t>
  </si>
  <si>
    <t xml:space="preserve">            -152,793</t>
  </si>
  <si>
    <t xml:space="preserve">              25,333.8</t>
  </si>
  <si>
    <t xml:space="preserve">              11,882</t>
  </si>
  <si>
    <t xml:space="preserve">           1,278,177.2</t>
  </si>
  <si>
    <t xml:space="preserve">             346,291</t>
  </si>
  <si>
    <t xml:space="preserve">            -334,408</t>
  </si>
  <si>
    <t xml:space="preserve">               5,503.2</t>
  </si>
  <si>
    <t xml:space="preserve">               3,356</t>
  </si>
  <si>
    <t xml:space="preserve">              31,288.2</t>
  </si>
  <si>
    <t xml:space="preserve">              26,843</t>
  </si>
  <si>
    <t xml:space="preserve">             -23,487</t>
  </si>
  <si>
    <t xml:space="preserve">               1,885.0</t>
  </si>
  <si>
    <t xml:space="preserve">              53,404</t>
  </si>
  <si>
    <t xml:space="preserve">             210,100.0</t>
  </si>
  <si>
    <t xml:space="preserve">             130,130</t>
  </si>
  <si>
    <t xml:space="preserve">             -76,726</t>
  </si>
  <si>
    <t xml:space="preserve">                 299.7</t>
  </si>
  <si>
    <t xml:space="preserve">               6,351</t>
  </si>
  <si>
    <t xml:space="preserve">               8,722.7</t>
  </si>
  <si>
    <t xml:space="preserve">              28,690</t>
  </si>
  <si>
    <t xml:space="preserve">             -22,339</t>
  </si>
  <si>
    <t xml:space="preserve">                  36</t>
  </si>
  <si>
    <t xml:space="preserve">              15,405.1</t>
  </si>
  <si>
    <t xml:space="preserve">               5,579</t>
  </si>
  <si>
    <t xml:space="preserve">              -5,544</t>
  </si>
  <si>
    <t xml:space="preserve">              26,801.8</t>
  </si>
  <si>
    <t xml:space="preserve">              30,037</t>
  </si>
  <si>
    <t xml:space="preserve">             165,310.9</t>
  </si>
  <si>
    <t xml:space="preserve">             234,391</t>
  </si>
  <si>
    <t xml:space="preserve">            -204,354</t>
  </si>
  <si>
    <t xml:space="preserve">               4,184.2</t>
  </si>
  <si>
    <t xml:space="preserve">              23,685</t>
  </si>
  <si>
    <t xml:space="preserve">              16,340.1</t>
  </si>
  <si>
    <t xml:space="preserve">              91,097</t>
  </si>
  <si>
    <t xml:space="preserve">             -67,412</t>
  </si>
  <si>
    <t xml:space="preserve">              24,925.5</t>
  </si>
  <si>
    <t xml:space="preserve">              24,279</t>
  </si>
  <si>
    <t xml:space="preserve">             203,124.3</t>
  </si>
  <si>
    <t xml:space="preserve">             123,300</t>
  </si>
  <si>
    <t xml:space="preserve">             -99,021</t>
  </si>
  <si>
    <t xml:space="preserve">               1,685.7</t>
  </si>
  <si>
    <t xml:space="preserve">               6,490</t>
  </si>
  <si>
    <t xml:space="preserve">               4,782.7</t>
  </si>
  <si>
    <t xml:space="preserve">              48,844</t>
  </si>
  <si>
    <t xml:space="preserve">             -42,354</t>
  </si>
  <si>
    <t xml:space="preserve">              51,076.7</t>
  </si>
  <si>
    <t xml:space="preserve">             204,309</t>
  </si>
  <si>
    <t xml:space="preserve">              27,551.7</t>
  </si>
  <si>
    <t xml:space="preserve">              93,468</t>
  </si>
  <si>
    <t xml:space="preserve">             110,841</t>
  </si>
  <si>
    <t xml:space="preserve">               8,679.7</t>
  </si>
  <si>
    <t xml:space="preserve">              75,874</t>
  </si>
  <si>
    <t xml:space="preserve">              91,311.4</t>
  </si>
  <si>
    <t xml:space="preserve">             133,000</t>
  </si>
  <si>
    <t xml:space="preserve">             -57,125</t>
  </si>
  <si>
    <t xml:space="preserve">              34,811.7</t>
  </si>
  <si>
    <t xml:space="preserve">             144,782</t>
  </si>
  <si>
    <t xml:space="preserve">              32,588.2</t>
  </si>
  <si>
    <t xml:space="preserve">             246,682</t>
  </si>
  <si>
    <t xml:space="preserve">            -101,900</t>
  </si>
  <si>
    <t xml:space="preserve">              70,697.1</t>
  </si>
  <si>
    <t xml:space="preserve">              87,413</t>
  </si>
  <si>
    <t xml:space="preserve">              87,897.8</t>
  </si>
  <si>
    <t xml:space="preserve">             122,246</t>
  </si>
  <si>
    <t xml:space="preserve">             -34,833</t>
  </si>
  <si>
    <t xml:space="preserve">              29,944.1</t>
  </si>
  <si>
    <t xml:space="preserve">              27,593</t>
  </si>
  <si>
    <t xml:space="preserve">             618,339.5</t>
  </si>
  <si>
    <t xml:space="preserve">             195,749</t>
  </si>
  <si>
    <t xml:space="preserve">            -168,156</t>
  </si>
  <si>
    <t xml:space="preserve">               8,451.9</t>
  </si>
  <si>
    <t xml:space="preserve">              94,228</t>
  </si>
  <si>
    <t xml:space="preserve">               3,919.7</t>
  </si>
  <si>
    <t xml:space="preserve">              39,858</t>
  </si>
  <si>
    <t xml:space="preserve">              54,370</t>
  </si>
  <si>
    <t xml:space="preserve">             705,519.2</t>
  </si>
  <si>
    <t xml:space="preserve">              47,632</t>
  </si>
  <si>
    <t xml:space="preserve">             720,224.9</t>
  </si>
  <si>
    <t xml:space="preserve">              79,321</t>
  </si>
  <si>
    <t xml:space="preserve">             -31,689</t>
  </si>
  <si>
    <t xml:space="preserve">             195,421.7</t>
  </si>
  <si>
    <t xml:space="preserve">              55,932</t>
  </si>
  <si>
    <t xml:space="preserve">           5,952,597.0</t>
  </si>
  <si>
    <t xml:space="preserve">           1,592,594</t>
  </si>
  <si>
    <t xml:space="preserve">          -1,536,662</t>
  </si>
  <si>
    <t xml:space="preserve">           6,285,609.6</t>
  </si>
  <si>
    <t xml:space="preserve">           4,260,591</t>
  </si>
  <si>
    <t xml:space="preserve">          32,739,691.0</t>
  </si>
  <si>
    <t xml:space="preserve">          12,791,214</t>
  </si>
  <si>
    <t xml:space="preserve">          -8,530,623</t>
  </si>
  <si>
    <t xml:space="preserve">             477,450.6</t>
  </si>
  <si>
    <t xml:space="preserve">             679,887</t>
  </si>
  <si>
    <t xml:space="preserve">             347,770.2</t>
  </si>
  <si>
    <t xml:space="preserve">             764,003</t>
  </si>
  <si>
    <t xml:space="preserve">             -84,115</t>
  </si>
  <si>
    <t xml:space="preserve">           1,628,531.7</t>
  </si>
  <si>
    <t xml:space="preserve">           1,554,893</t>
  </si>
  <si>
    <t xml:space="preserve">             733,979.1</t>
  </si>
  <si>
    <t xml:space="preserve">           1,040,155</t>
  </si>
  <si>
    <t xml:space="preserve">             514,738</t>
  </si>
  <si>
    <t xml:space="preserve">               2,319.0</t>
  </si>
  <si>
    <t xml:space="preserve">             649,797</t>
  </si>
  <si>
    <t xml:space="preserve">               6,458.0</t>
  </si>
  <si>
    <t xml:space="preserve">             822,447</t>
  </si>
  <si>
    <t xml:space="preserve">            -172,649</t>
  </si>
  <si>
    <t xml:space="preserve">             131,489.8</t>
  </si>
  <si>
    <t xml:space="preserve">              50,044</t>
  </si>
  <si>
    <t xml:space="preserve">             129,362.3</t>
  </si>
  <si>
    <t xml:space="preserve">              63,447</t>
  </si>
  <si>
    <t xml:space="preserve">             -13,402</t>
  </si>
  <si>
    <t xml:space="preserve">              25,562.8</t>
  </si>
  <si>
    <t xml:space="preserve">             215,634</t>
  </si>
  <si>
    <t xml:space="preserve">              23,251.2</t>
  </si>
  <si>
    <t xml:space="preserve">             167,050</t>
  </si>
  <si>
    <t xml:space="preserve">              48,584</t>
  </si>
  <si>
    <t xml:space="preserve">              37,827.9</t>
  </si>
  <si>
    <t xml:space="preserve">             833,141</t>
  </si>
  <si>
    <t xml:space="preserve">               9,070.4</t>
  </si>
  <si>
    <t xml:space="preserve">             178,189</t>
  </si>
  <si>
    <t xml:space="preserve">             654,952</t>
  </si>
  <si>
    <t xml:space="preserve">              52,856.1</t>
  </si>
  <si>
    <t xml:space="preserve">             149,230</t>
  </si>
  <si>
    <t xml:space="preserve">              23,767.4</t>
  </si>
  <si>
    <t xml:space="preserve">              91,341</t>
  </si>
  <si>
    <t xml:space="preserve">              57,890</t>
  </si>
  <si>
    <t xml:space="preserve">               6,026.8</t>
  </si>
  <si>
    <t xml:space="preserve">              78,499</t>
  </si>
  <si>
    <t xml:space="preserve">              21,782.7</t>
  </si>
  <si>
    <t xml:space="preserve">              90,950</t>
  </si>
  <si>
    <t xml:space="preserve">             -12,450</t>
  </si>
  <si>
    <t xml:space="preserve">                  91.1</t>
  </si>
  <si>
    <t xml:space="preserve">               1,323</t>
  </si>
  <si>
    <t xml:space="preserve">                 191.6</t>
  </si>
  <si>
    <t xml:space="preserve">               6,446</t>
  </si>
  <si>
    <t xml:space="preserve">              -5,124</t>
  </si>
  <si>
    <t xml:space="preserve">               1,750.5</t>
  </si>
  <si>
    <t xml:space="preserve">              94,362</t>
  </si>
  <si>
    <t xml:space="preserve">               2,765.1</t>
  </si>
  <si>
    <t xml:space="preserve">              96,477</t>
  </si>
  <si>
    <t xml:space="preserve">              -2,115</t>
  </si>
  <si>
    <t xml:space="preserve">             111,498.3</t>
  </si>
  <si>
    <t xml:space="preserve">             691,406</t>
  </si>
  <si>
    <t xml:space="preserve">             189,433.0</t>
  </si>
  <si>
    <t xml:space="preserve">             783,538</t>
  </si>
  <si>
    <t xml:space="preserve">             -92,132</t>
  </si>
  <si>
    <t xml:space="preserve">           1,388,924.9</t>
  </si>
  <si>
    <t xml:space="preserve">           2,708,020</t>
  </si>
  <si>
    <t xml:space="preserve">             264,867.8</t>
  </si>
  <si>
    <t xml:space="preserve">           1,058,085</t>
  </si>
  <si>
    <t xml:space="preserve">           1,649,935</t>
  </si>
  <si>
    <t xml:space="preserve">             231,153.2</t>
  </si>
  <si>
    <t xml:space="preserve">             546,986</t>
  </si>
  <si>
    <t xml:space="preserve">              72,552.4</t>
  </si>
  <si>
    <t xml:space="preserve">             243,886</t>
  </si>
  <si>
    <t xml:space="preserve">             303,099</t>
  </si>
  <si>
    <t xml:space="preserve">               2,340.0</t>
  </si>
  <si>
    <t xml:space="preserve">              17,443</t>
  </si>
  <si>
    <t xml:space="preserve">               7,582.6</t>
  </si>
  <si>
    <t xml:space="preserve">              21,015</t>
  </si>
  <si>
    <t xml:space="preserve">              -3,573</t>
  </si>
  <si>
    <t xml:space="preserve">                 866.3</t>
  </si>
  <si>
    <t xml:space="preserve">              39,428</t>
  </si>
  <si>
    <t xml:space="preserve">               8,860.1</t>
  </si>
  <si>
    <t xml:space="preserve">             276,825</t>
  </si>
  <si>
    <t xml:space="preserve">            -237,397</t>
  </si>
  <si>
    <t xml:space="preserve">                 700</t>
  </si>
  <si>
    <t xml:space="preserve">                  81.1</t>
  </si>
  <si>
    <t xml:space="preserve">              13,856</t>
  </si>
  <si>
    <t xml:space="preserve">             -13,156</t>
  </si>
  <si>
    <t xml:space="preserve">               4,594.7</t>
  </si>
  <si>
    <t xml:space="preserve">               6,856</t>
  </si>
  <si>
    <t xml:space="preserve">             746,893.7</t>
  </si>
  <si>
    <t xml:space="preserve">             222,713</t>
  </si>
  <si>
    <t xml:space="preserve">            -215,857</t>
  </si>
  <si>
    <t xml:space="preserve">                   0.8</t>
  </si>
  <si>
    <t xml:space="preserve">                  15</t>
  </si>
  <si>
    <t xml:space="preserve">                 110.8</t>
  </si>
  <si>
    <t xml:space="preserve">                 496</t>
  </si>
  <si>
    <t xml:space="preserve">                   6.3</t>
  </si>
  <si>
    <t xml:space="preserve">                 182</t>
  </si>
  <si>
    <t xml:space="preserve">                 348.2</t>
  </si>
  <si>
    <t xml:space="preserve">               1,503</t>
  </si>
  <si>
    <t xml:space="preserve">              -1,321</t>
  </si>
  <si>
    <t xml:space="preserve">              44,518.2</t>
  </si>
  <si>
    <t xml:space="preserve">               9,228</t>
  </si>
  <si>
    <t xml:space="preserve">             199,315.5</t>
  </si>
  <si>
    <t xml:space="preserve">             102,620</t>
  </si>
  <si>
    <t xml:space="preserve">             -93,393</t>
  </si>
  <si>
    <t xml:space="preserve">             218,893.0</t>
  </si>
  <si>
    <t xml:space="preserve">             195,760</t>
  </si>
  <si>
    <t xml:space="preserve">             118,629.6</t>
  </si>
  <si>
    <t xml:space="preserve">             178,455</t>
  </si>
  <si>
    <t xml:space="preserve">              17,305</t>
  </si>
  <si>
    <t xml:space="preserve">               2,813.1</t>
  </si>
  <si>
    <t xml:space="preserve">              19,754</t>
  </si>
  <si>
    <t xml:space="preserve">               1,172.6</t>
  </si>
  <si>
    <t xml:space="preserve">              24,951</t>
  </si>
  <si>
    <t xml:space="preserve">              -5,197</t>
  </si>
  <si>
    <t xml:space="preserve">                 852</t>
  </si>
  <si>
    <t xml:space="preserve">                  34.8</t>
  </si>
  <si>
    <t xml:space="preserve">               2,562</t>
  </si>
  <si>
    <t xml:space="preserve">              -1,710</t>
  </si>
  <si>
    <t xml:space="preserve">                 226.1</t>
  </si>
  <si>
    <t xml:space="preserve">               2,539</t>
  </si>
  <si>
    <t xml:space="preserve">                 715.5</t>
  </si>
  <si>
    <t xml:space="preserve">              14,006</t>
  </si>
  <si>
    <t xml:space="preserve">             -11,467</t>
  </si>
  <si>
    <t xml:space="preserve">               2,670.4</t>
  </si>
  <si>
    <t xml:space="preserve">              17,992</t>
  </si>
  <si>
    <t xml:space="preserve">              17,448.8</t>
  </si>
  <si>
    <t xml:space="preserve">              52,045</t>
  </si>
  <si>
    <t xml:space="preserve">             -34,053</t>
  </si>
  <si>
    <t xml:space="preserve">                   2.9</t>
  </si>
  <si>
    <t xml:space="preserve">                 161</t>
  </si>
  <si>
    <t xml:space="preserve">                 607.4</t>
  </si>
  <si>
    <t xml:space="preserve">               2,537</t>
  </si>
  <si>
    <t xml:space="preserve">              -2,376</t>
  </si>
  <si>
    <t xml:space="preserve">              19,024.7</t>
  </si>
  <si>
    <t xml:space="preserve">             116,184</t>
  </si>
  <si>
    <t xml:space="preserve">              33,933.6</t>
  </si>
  <si>
    <t xml:space="preserve">              71,820</t>
  </si>
  <si>
    <t xml:space="preserve">              44,364</t>
  </si>
  <si>
    <t xml:space="preserve">              46,798.5</t>
  </si>
  <si>
    <t xml:space="preserve">              83,388</t>
  </si>
  <si>
    <t xml:space="preserve">              10,993.0</t>
  </si>
  <si>
    <t xml:space="preserve">              38,864</t>
  </si>
  <si>
    <t xml:space="preserve">              44,524</t>
  </si>
  <si>
    <t xml:space="preserve">               9,201.0</t>
  </si>
  <si>
    <t xml:space="preserve">              57,858</t>
  </si>
  <si>
    <t xml:space="preserve">              19,116.5</t>
  </si>
  <si>
    <t xml:space="preserve">              55,726</t>
  </si>
  <si>
    <t xml:space="preserve">               2,132</t>
  </si>
  <si>
    <t xml:space="preserve">                 586.3</t>
  </si>
  <si>
    <t xml:space="preserve">               5,723</t>
  </si>
  <si>
    <t xml:space="preserve">               4,958.2</t>
  </si>
  <si>
    <t xml:space="preserve">               9,845</t>
  </si>
  <si>
    <t xml:space="preserve">              -4,122</t>
  </si>
  <si>
    <t xml:space="preserve">               1,162.0</t>
  </si>
  <si>
    <t xml:space="preserve">              14,034</t>
  </si>
  <si>
    <t xml:space="preserve">                 814.9</t>
  </si>
  <si>
    <t xml:space="preserve">               5,740</t>
  </si>
  <si>
    <t xml:space="preserve">               8,294</t>
  </si>
  <si>
    <t xml:space="preserve">               8,286.9</t>
  </si>
  <si>
    <t xml:space="preserve">              89,693</t>
  </si>
  <si>
    <t xml:space="preserve">               5,319.6</t>
  </si>
  <si>
    <t xml:space="preserve">              33,331</t>
  </si>
  <si>
    <t xml:space="preserve">              56,362</t>
  </si>
  <si>
    <t xml:space="preserve">              12,534.1</t>
  </si>
  <si>
    <t xml:space="preserve">              96,066</t>
  </si>
  <si>
    <t xml:space="preserve">               1,830.9</t>
  </si>
  <si>
    <t xml:space="preserve">               8,692</t>
  </si>
  <si>
    <t xml:space="preserve">              87,374</t>
  </si>
  <si>
    <t xml:space="preserve">               2,229.9</t>
  </si>
  <si>
    <t xml:space="preserve">              66,631</t>
  </si>
  <si>
    <t xml:space="preserve">              23,268.0</t>
  </si>
  <si>
    <t xml:space="preserve">             487,318</t>
  </si>
  <si>
    <t xml:space="preserve">            -420,687</t>
  </si>
  <si>
    <t xml:space="preserve">               2,508.5</t>
  </si>
  <si>
    <t xml:space="preserve">              58,766</t>
  </si>
  <si>
    <t xml:space="preserve">              20,365.8</t>
  </si>
  <si>
    <t xml:space="preserve">             669,158</t>
  </si>
  <si>
    <t xml:space="preserve">            -610,392</t>
  </si>
  <si>
    <t xml:space="preserve">              24,179.9</t>
  </si>
  <si>
    <t xml:space="preserve">              43,540</t>
  </si>
  <si>
    <t xml:space="preserve">              26,920.0</t>
  </si>
  <si>
    <t xml:space="preserve">             114,711</t>
  </si>
  <si>
    <t xml:space="preserve">             -71,172</t>
  </si>
  <si>
    <t xml:space="preserve">                 977.8</t>
  </si>
  <si>
    <t xml:space="preserve">              23,322</t>
  </si>
  <si>
    <t xml:space="preserve">               9,412.8</t>
  </si>
  <si>
    <t xml:space="preserve">             280,449</t>
  </si>
  <si>
    <t xml:space="preserve">            -257,127</t>
  </si>
  <si>
    <t xml:space="preserve">                 254.4</t>
  </si>
  <si>
    <t xml:space="preserve">               8,957</t>
  </si>
  <si>
    <t xml:space="preserve">                 768.8</t>
  </si>
  <si>
    <t xml:space="preserve">              23,269</t>
  </si>
  <si>
    <t xml:space="preserve">             -14,312</t>
  </si>
  <si>
    <t xml:space="preserve">                 509</t>
  </si>
  <si>
    <t xml:space="preserve">               1,667.5</t>
  </si>
  <si>
    <t xml:space="preserve">              12,606</t>
  </si>
  <si>
    <t xml:space="preserve">             -12,098</t>
  </si>
  <si>
    <t xml:space="preserve">               1,283</t>
  </si>
  <si>
    <t xml:space="preserve">                 411.5</t>
  </si>
  <si>
    <t xml:space="preserve">               6,874</t>
  </si>
  <si>
    <t xml:space="preserve">              -5,590</t>
  </si>
  <si>
    <t xml:space="preserve">               9,933.3</t>
  </si>
  <si>
    <t xml:space="preserve">              67,136</t>
  </si>
  <si>
    <t xml:space="preserve">             166,637.8</t>
  </si>
  <si>
    <t xml:space="preserve">             111,611</t>
  </si>
  <si>
    <t xml:space="preserve">             -44,475</t>
  </si>
  <si>
    <t xml:space="preserve">               2,556.6</t>
  </si>
  <si>
    <t xml:space="preserve">              27,463</t>
  </si>
  <si>
    <t xml:space="preserve">             121,915.8</t>
  </si>
  <si>
    <t xml:space="preserve">             120,263</t>
  </si>
  <si>
    <t xml:space="preserve">             -92,800</t>
  </si>
  <si>
    <t xml:space="preserve">              26,166.9</t>
  </si>
  <si>
    <t xml:space="preserve">             160,070</t>
  </si>
  <si>
    <t xml:space="preserve">              84,008.1</t>
  </si>
  <si>
    <t xml:space="preserve">             209,450</t>
  </si>
  <si>
    <t xml:space="preserve">             -49,380</t>
  </si>
  <si>
    <t xml:space="preserve">                 807.7</t>
  </si>
  <si>
    <t xml:space="preserve">             670,346</t>
  </si>
  <si>
    <t xml:space="preserve">               1,420.4</t>
  </si>
  <si>
    <t xml:space="preserve">             575,539</t>
  </si>
  <si>
    <t xml:space="preserve">              94,807</t>
  </si>
  <si>
    <t xml:space="preserve">           2,153,197.3</t>
  </si>
  <si>
    <t xml:space="preserve">           1,840,464</t>
  </si>
  <si>
    <t xml:space="preserve">           1,185,017.9</t>
  </si>
  <si>
    <t xml:space="preserve">             958,481</t>
  </si>
  <si>
    <t xml:space="preserve">             881,983</t>
  </si>
  <si>
    <t xml:space="preserve">             210,078.0</t>
  </si>
  <si>
    <t xml:space="preserve">             634,885</t>
  </si>
  <si>
    <t xml:space="preserve">             222,491.2</t>
  </si>
  <si>
    <t xml:space="preserve">             619,007</t>
  </si>
  <si>
    <t xml:space="preserve">              15,877</t>
  </si>
  <si>
    <t xml:space="preserve">              56,983.1</t>
  </si>
  <si>
    <t xml:space="preserve">             559,197</t>
  </si>
  <si>
    <t xml:space="preserve">              70,527.3</t>
  </si>
  <si>
    <t xml:space="preserve">             705,165</t>
  </si>
  <si>
    <t xml:space="preserve">            -145,968</t>
  </si>
  <si>
    <t xml:space="preserve">               1,148.1</t>
  </si>
  <si>
    <t xml:space="preserve">              18,111</t>
  </si>
  <si>
    <t xml:space="preserve">               3,296.3</t>
  </si>
  <si>
    <t xml:space="preserve">              79,171</t>
  </si>
  <si>
    <t xml:space="preserve">             -61,059</t>
  </si>
  <si>
    <t xml:space="preserve">             107,509.5</t>
  </si>
  <si>
    <t xml:space="preserve">             422,397</t>
  </si>
  <si>
    <t xml:space="preserve">             249,321.4</t>
  </si>
  <si>
    <t xml:space="preserve">             741,493</t>
  </si>
  <si>
    <t xml:space="preserve">            -319,096</t>
  </si>
  <si>
    <t xml:space="preserve">              20,541.7</t>
  </si>
  <si>
    <t xml:space="preserve">              45,682</t>
  </si>
  <si>
    <t xml:space="preserve">              11,983.9</t>
  </si>
  <si>
    <t xml:space="preserve">              27,251</t>
  </si>
  <si>
    <t xml:space="preserve">              18,431</t>
  </si>
  <si>
    <t xml:space="preserve">              37,423.1</t>
  </si>
  <si>
    <t xml:space="preserve">             110,185</t>
  </si>
  <si>
    <t xml:space="preserve">               2,116.1</t>
  </si>
  <si>
    <t xml:space="preserve">               9,776</t>
  </si>
  <si>
    <t xml:space="preserve">             100,409</t>
  </si>
  <si>
    <t xml:space="preserve">                 179.4</t>
  </si>
  <si>
    <t xml:space="preserve">              11,237</t>
  </si>
  <si>
    <t xml:space="preserve">               1,321.2</t>
  </si>
  <si>
    <t xml:space="preserve">              48,262</t>
  </si>
  <si>
    <t xml:space="preserve">             -37,025</t>
  </si>
  <si>
    <t xml:space="preserve">              25,352.0</t>
  </si>
  <si>
    <t xml:space="preserve">              35,280</t>
  </si>
  <si>
    <t xml:space="preserve">              12,283.4</t>
  </si>
  <si>
    <t xml:space="preserve">             111,058</t>
  </si>
  <si>
    <t xml:space="preserve">             -75,778</t>
  </si>
  <si>
    <t xml:space="preserve">               5,436.0</t>
  </si>
  <si>
    <t xml:space="preserve">             127,143</t>
  </si>
  <si>
    <t xml:space="preserve">               4,546.5</t>
  </si>
  <si>
    <t xml:space="preserve">              78,058</t>
  </si>
  <si>
    <t xml:space="preserve">              49,084</t>
  </si>
  <si>
    <t xml:space="preserve">              22,026.6</t>
  </si>
  <si>
    <t xml:space="preserve">             129,924</t>
  </si>
  <si>
    <t xml:space="preserve">              10,955.7</t>
  </si>
  <si>
    <t xml:space="preserve">              75,205</t>
  </si>
  <si>
    <t xml:space="preserve">              54,719</t>
  </si>
  <si>
    <t xml:space="preserve">             326,172.9</t>
  </si>
  <si>
    <t xml:space="preserve">           6,462,986</t>
  </si>
  <si>
    <t xml:space="preserve">             219,839.1</t>
  </si>
  <si>
    <t xml:space="preserve">           5,593,976</t>
  </si>
  <si>
    <t xml:space="preserve">             869,010</t>
  </si>
  <si>
    <t xml:space="preserve">             197,491.3</t>
  </si>
  <si>
    <t xml:space="preserve">          20,463,780</t>
  </si>
  <si>
    <t xml:space="preserve">             191,316.7</t>
  </si>
  <si>
    <t xml:space="preserve">          10,611,006</t>
  </si>
  <si>
    <t xml:space="preserve">           9,852,773</t>
  </si>
  <si>
    <t xml:space="preserve">               9,923.2</t>
  </si>
  <si>
    <t xml:space="preserve">              41,011</t>
  </si>
  <si>
    <t xml:space="preserve">              11,117.6</t>
  </si>
  <si>
    <t xml:space="preserve">              54,008</t>
  </si>
  <si>
    <t xml:space="preserve">             -12,997</t>
  </si>
  <si>
    <t xml:space="preserve">             665,522.2</t>
  </si>
  <si>
    <t xml:space="preserve">           7,000,138</t>
  </si>
  <si>
    <t xml:space="preserve">             123,867.9</t>
  </si>
  <si>
    <t xml:space="preserve">           1,990,738</t>
  </si>
  <si>
    <t xml:space="preserve">           5,009,400</t>
  </si>
  <si>
    <t xml:space="preserve">                 483.7</t>
  </si>
  <si>
    <t xml:space="preserve">             230,879</t>
  </si>
  <si>
    <t xml:space="preserve">                 201.7</t>
  </si>
  <si>
    <t xml:space="preserve">             145,331</t>
  </si>
  <si>
    <t xml:space="preserve">              85,548</t>
  </si>
  <si>
    <t xml:space="preserve">           1,139,797.0</t>
  </si>
  <si>
    <t xml:space="preserve">           2,941,546</t>
  </si>
  <si>
    <t xml:space="preserve">              55,713.1</t>
  </si>
  <si>
    <t xml:space="preserve">             138,725</t>
  </si>
  <si>
    <t xml:space="preserve">           2,802,821</t>
  </si>
  <si>
    <t xml:space="preserve">              14,839.0</t>
  </si>
  <si>
    <t xml:space="preserve">           1,326,909</t>
  </si>
  <si>
    <t xml:space="preserve">              15,089.6</t>
  </si>
  <si>
    <t xml:space="preserve">           1,996,731</t>
  </si>
  <si>
    <t xml:space="preserve">            -669,822</t>
  </si>
  <si>
    <t xml:space="preserve">                  12.4</t>
  </si>
  <si>
    <t xml:space="preserve">              20,403</t>
  </si>
  <si>
    <t xml:space="preserve">                 240.1</t>
  </si>
  <si>
    <t xml:space="preserve">              88,433</t>
  </si>
  <si>
    <t xml:space="preserve">             -68,030</t>
  </si>
  <si>
    <t xml:space="preserve">                 362.0</t>
  </si>
  <si>
    <t xml:space="preserve">               8,245</t>
  </si>
  <si>
    <t xml:space="preserve">                 635.0</t>
  </si>
  <si>
    <t xml:space="preserve">              13,795</t>
  </si>
  <si>
    <t xml:space="preserve">              -5,550</t>
  </si>
  <si>
    <t xml:space="preserve">               1,748.5</t>
  </si>
  <si>
    <t xml:space="preserve">             116,196</t>
  </si>
  <si>
    <t xml:space="preserve">                 354.7</t>
  </si>
  <si>
    <t xml:space="preserve">              43,564</t>
  </si>
  <si>
    <t xml:space="preserve">              72,632</t>
  </si>
  <si>
    <t xml:space="preserve">              14,647.7</t>
  </si>
  <si>
    <t xml:space="preserve">             108,180</t>
  </si>
  <si>
    <t xml:space="preserve">              69,115.2</t>
  </si>
  <si>
    <t xml:space="preserve">             298,894</t>
  </si>
  <si>
    <t xml:space="preserve">            -190,714</t>
  </si>
  <si>
    <t xml:space="preserve">               2,285.4</t>
  </si>
  <si>
    <t xml:space="preserve">              46,656</t>
  </si>
  <si>
    <t xml:space="preserve">              14,467.1</t>
  </si>
  <si>
    <t xml:space="preserve">             217,442</t>
  </si>
  <si>
    <t xml:space="preserve">            -170,786</t>
  </si>
  <si>
    <t xml:space="preserve">               1,924.5</t>
  </si>
  <si>
    <t xml:space="preserve">              31,005</t>
  </si>
  <si>
    <t xml:space="preserve">              10,277.2</t>
  </si>
  <si>
    <t xml:space="preserve">              86,247</t>
  </si>
  <si>
    <t xml:space="preserve">             -55,242</t>
  </si>
  <si>
    <t xml:space="preserve">                   9.6</t>
  </si>
  <si>
    <t xml:space="preserve">              14,438</t>
  </si>
  <si>
    <t xml:space="preserve">                  41.2</t>
  </si>
  <si>
    <t xml:space="preserve">              83,888</t>
  </si>
  <si>
    <t xml:space="preserve">             -69,449</t>
  </si>
  <si>
    <t xml:space="preserve">                 689</t>
  </si>
  <si>
    <t xml:space="preserve">                  62.2</t>
  </si>
  <si>
    <t xml:space="preserve">               5,245</t>
  </si>
  <si>
    <t xml:space="preserve">              -4,556</t>
  </si>
  <si>
    <t xml:space="preserve">               4,638.6</t>
  </si>
  <si>
    <t xml:space="preserve">               6,423</t>
  </si>
  <si>
    <t xml:space="preserve">             113,555.7</t>
  </si>
  <si>
    <t xml:space="preserve">             617,386</t>
  </si>
  <si>
    <t xml:space="preserve">            -610,963</t>
  </si>
  <si>
    <t xml:space="preserve">              62,157.6</t>
  </si>
  <si>
    <t xml:space="preserve">             177,718</t>
  </si>
  <si>
    <t xml:space="preserve">             113,617.0</t>
  </si>
  <si>
    <t xml:space="preserve">             479,689</t>
  </si>
  <si>
    <t xml:space="preserve">            -301,971</t>
  </si>
  <si>
    <t xml:space="preserve">               2,647.6</t>
  </si>
  <si>
    <t xml:space="preserve">              42,335.5</t>
  </si>
  <si>
    <t xml:space="preserve">             171,734</t>
  </si>
  <si>
    <t xml:space="preserve">            -164,234</t>
  </si>
  <si>
    <t xml:space="preserve">               1,732.0</t>
  </si>
  <si>
    <t xml:space="preserve">               4,353</t>
  </si>
  <si>
    <t xml:space="preserve">               4,228.1</t>
  </si>
  <si>
    <t xml:space="preserve">              19,788</t>
  </si>
  <si>
    <t xml:space="preserve">             -15,435</t>
  </si>
  <si>
    <t xml:space="preserve">                  43.5</t>
  </si>
  <si>
    <t xml:space="preserve">                 453</t>
  </si>
  <si>
    <t xml:space="preserve">              11,325.9</t>
  </si>
  <si>
    <t xml:space="preserve">              15,944</t>
  </si>
  <si>
    <t xml:space="preserve">             -15,491</t>
  </si>
  <si>
    <t xml:space="preserve">               3,178.0</t>
  </si>
  <si>
    <t xml:space="preserve">               9,147</t>
  </si>
  <si>
    <t xml:space="preserve">             113,859.7</t>
  </si>
  <si>
    <t xml:space="preserve">              80,782</t>
  </si>
  <si>
    <t xml:space="preserve">             -71,635</t>
  </si>
  <si>
    <t xml:space="preserve">               5,858.6</t>
  </si>
  <si>
    <t xml:space="preserve">              26,167</t>
  </si>
  <si>
    <t xml:space="preserve">              70,424.0</t>
  </si>
  <si>
    <t xml:space="preserve">             141,382</t>
  </si>
  <si>
    <t xml:space="preserve">            -115,215</t>
  </si>
  <si>
    <t xml:space="preserve">                 521.9</t>
  </si>
  <si>
    <t xml:space="preserve">               5,367</t>
  </si>
  <si>
    <t xml:space="preserve">              19,390.0</t>
  </si>
  <si>
    <t xml:space="preserve">             162,839</t>
  </si>
  <si>
    <t xml:space="preserve">            -157,472</t>
  </si>
  <si>
    <t xml:space="preserve">              72,653.3</t>
  </si>
  <si>
    <t xml:space="preserve">              26,421</t>
  </si>
  <si>
    <t xml:space="preserve">           1,434,184.3</t>
  </si>
  <si>
    <t xml:space="preserve">             383,425</t>
  </si>
  <si>
    <t xml:space="preserve">            -357,004</t>
  </si>
  <si>
    <t xml:space="preserve">               5,983.7</t>
  </si>
  <si>
    <t xml:space="preserve">               3,988</t>
  </si>
  <si>
    <t xml:space="preserve">              40,970.1</t>
  </si>
  <si>
    <t xml:space="preserve">              32,839</t>
  </si>
  <si>
    <t xml:space="preserve">             -28,851</t>
  </si>
  <si>
    <t xml:space="preserve">               2,228.4</t>
  </si>
  <si>
    <t xml:space="preserve">              51,340</t>
  </si>
  <si>
    <t xml:space="preserve">             226,209.6</t>
  </si>
  <si>
    <t xml:space="preserve">             133,091</t>
  </si>
  <si>
    <t xml:space="preserve">             -81,751</t>
  </si>
  <si>
    <t xml:space="preserve">                 369.0</t>
  </si>
  <si>
    <t xml:space="preserve">               6,981</t>
  </si>
  <si>
    <t xml:space="preserve">               7,813.7</t>
  </si>
  <si>
    <t xml:space="preserve">              22,998</t>
  </si>
  <si>
    <t xml:space="preserve">             -16,017</t>
  </si>
  <si>
    <t xml:space="preserve">                  23.6</t>
  </si>
  <si>
    <t xml:space="preserve">              15,612.3</t>
  </si>
  <si>
    <t xml:space="preserve">               5,653</t>
  </si>
  <si>
    <t xml:space="preserve">              -5,636</t>
  </si>
  <si>
    <t xml:space="preserve">              16,689.5</t>
  </si>
  <si>
    <t xml:space="preserve">              21,190</t>
  </si>
  <si>
    <t xml:space="preserve">             128,192.6</t>
  </si>
  <si>
    <t xml:space="preserve">             213,787</t>
  </si>
  <si>
    <t xml:space="preserve">            -192,597</t>
  </si>
  <si>
    <t xml:space="preserve">               4,886.3</t>
  </si>
  <si>
    <t xml:space="preserve">              29,295</t>
  </si>
  <si>
    <t xml:space="preserve">              18,615.4</t>
  </si>
  <si>
    <t xml:space="preserve">             104,847</t>
  </si>
  <si>
    <t xml:space="preserve">             -75,551</t>
  </si>
  <si>
    <t xml:space="preserve">              31,101.9</t>
  </si>
  <si>
    <t xml:space="preserve">              29,459</t>
  </si>
  <si>
    <t xml:space="preserve">             176,350.4</t>
  </si>
  <si>
    <t xml:space="preserve">             106,778</t>
  </si>
  <si>
    <t xml:space="preserve">             -77,318</t>
  </si>
  <si>
    <t xml:space="preserve">               2,481.8</t>
  </si>
  <si>
    <t xml:space="preserve">               8,177</t>
  </si>
  <si>
    <t xml:space="preserve">               6,148.8</t>
  </si>
  <si>
    <t xml:space="preserve">              58,436</t>
  </si>
  <si>
    <t xml:space="preserve">             -50,260</t>
  </si>
  <si>
    <t xml:space="preserve">              63,799.7</t>
  </si>
  <si>
    <t xml:space="preserve">             257,181</t>
  </si>
  <si>
    <t xml:space="preserve">              35,239.3</t>
  </si>
  <si>
    <t xml:space="preserve">             113,643</t>
  </si>
  <si>
    <t xml:space="preserve">             143,538</t>
  </si>
  <si>
    <t xml:space="preserve">              10,759.2</t>
  </si>
  <si>
    <t xml:space="preserve">              91,569</t>
  </si>
  <si>
    <t xml:space="preserve">             108,366.3</t>
  </si>
  <si>
    <t xml:space="preserve">             149,348</t>
  </si>
  <si>
    <t xml:space="preserve">             -57,779</t>
  </si>
  <si>
    <t xml:space="preserve">              40,474.3</t>
  </si>
  <si>
    <t xml:space="preserve">             172,857</t>
  </si>
  <si>
    <t xml:space="preserve">              35,373.3</t>
  </si>
  <si>
    <t xml:space="preserve">             256,823</t>
  </si>
  <si>
    <t xml:space="preserve">             -83,966</t>
  </si>
  <si>
    <t xml:space="preserve">              90,736.7</t>
  </si>
  <si>
    <t xml:space="preserve">             108,469</t>
  </si>
  <si>
    <t xml:space="preserve">              81,678.5</t>
  </si>
  <si>
    <t xml:space="preserve">             132,714</t>
  </si>
  <si>
    <t xml:space="preserve">             -24,245</t>
  </si>
  <si>
    <t xml:space="preserve">              26,983.1</t>
  </si>
  <si>
    <t xml:space="preserve">              31,844</t>
  </si>
  <si>
    <t xml:space="preserve">             613,191.1</t>
  </si>
  <si>
    <t xml:space="preserve">             206,476</t>
  </si>
  <si>
    <t xml:space="preserve">            -174,631</t>
  </si>
  <si>
    <t xml:space="preserve">               8,169.4</t>
  </si>
  <si>
    <t xml:space="preserve">             102,244</t>
  </si>
  <si>
    <t xml:space="preserve">               5,754.1</t>
  </si>
  <si>
    <t xml:space="preserve">              60,324</t>
  </si>
  <si>
    <t xml:space="preserve">              41,920</t>
  </si>
  <si>
    <t xml:space="preserve">             639,071.0</t>
  </si>
  <si>
    <t xml:space="preserve">              48,301</t>
  </si>
  <si>
    <t xml:space="preserve">           1,108,662.2</t>
  </si>
  <si>
    <t xml:space="preserve">              85,661</t>
  </si>
  <si>
    <t xml:space="preserve">             -37,360</t>
  </si>
  <si>
    <t xml:space="preserve">             235,180.2</t>
  </si>
  <si>
    <t xml:space="preserve">              59,863</t>
  </si>
  <si>
    <t xml:space="preserve">           6,182,555.1</t>
  </si>
  <si>
    <t xml:space="preserve">           1,881,240</t>
  </si>
  <si>
    <t xml:space="preserve">          -1,821,377</t>
  </si>
  <si>
    <t xml:space="preserve">           6,281,083.0</t>
  </si>
  <si>
    <t xml:space="preserve">           4,322,838</t>
  </si>
  <si>
    <t xml:space="preserve">          29,788,739.0</t>
  </si>
  <si>
    <t xml:space="preserve">          11,304,137</t>
  </si>
  <si>
    <t xml:space="preserve">          -6,981,299</t>
  </si>
  <si>
    <t xml:space="preserve">             475,126.5</t>
  </si>
  <si>
    <t xml:space="preserve">             757,809</t>
  </si>
  <si>
    <t xml:space="preserve">             395,402.4</t>
  </si>
  <si>
    <t xml:space="preserve">             860,386</t>
  </si>
  <si>
    <t xml:space="preserve">            -102,577</t>
  </si>
  <si>
    <t xml:space="preserve">           1,769,837.4</t>
  </si>
  <si>
    <t xml:space="preserve">           1,702,423</t>
  </si>
  <si>
    <t xml:space="preserve">             767,850.9</t>
  </si>
  <si>
    <t xml:space="preserve">           1,206,489</t>
  </si>
  <si>
    <t xml:space="preserve">             495,934</t>
  </si>
  <si>
    <t xml:space="preserve">               3,215.0</t>
  </si>
  <si>
    <t xml:space="preserve">             933,388</t>
  </si>
  <si>
    <t xml:space="preserve">               8,195.4</t>
  </si>
  <si>
    <t xml:space="preserve">           1,007,540</t>
  </si>
  <si>
    <t xml:space="preserve">             -74,152</t>
  </si>
  <si>
    <t xml:space="preserve">              83,414.4</t>
  </si>
  <si>
    <t xml:space="preserve">              36,528</t>
  </si>
  <si>
    <t xml:space="preserve">             150,408.1</t>
  </si>
  <si>
    <t xml:space="preserve">              60,825</t>
  </si>
  <si>
    <t xml:space="preserve">             -24,297</t>
  </si>
  <si>
    <t xml:space="preserve">              33,494.8</t>
  </si>
  <si>
    <t xml:space="preserve">             258,810</t>
  </si>
  <si>
    <t xml:space="preserve">              26,749.6</t>
  </si>
  <si>
    <t xml:space="preserve">             225,143</t>
  </si>
  <si>
    <t xml:space="preserve">              33,667</t>
  </si>
  <si>
    <t xml:space="preserve">              48,857.0</t>
  </si>
  <si>
    <t xml:space="preserve">           1,100,924</t>
  </si>
  <si>
    <t xml:space="preserve">              10,234.0</t>
  </si>
  <si>
    <t xml:space="preserve">             198,099</t>
  </si>
  <si>
    <t xml:space="preserve">             902,825</t>
  </si>
  <si>
    <t xml:space="preserve">              61,684.6</t>
  </si>
  <si>
    <t xml:space="preserve">             185,238</t>
  </si>
  <si>
    <t xml:space="preserve">              27,260.0</t>
  </si>
  <si>
    <t xml:space="preserve">             107,491</t>
  </si>
  <si>
    <t xml:space="preserve">              77,747</t>
  </si>
  <si>
    <t xml:space="preserve">               6,956.4</t>
  </si>
  <si>
    <t xml:space="preserve">              91,869</t>
  </si>
  <si>
    <t xml:space="preserve">              22,002.0</t>
  </si>
  <si>
    <t xml:space="preserve">              98,196</t>
  </si>
  <si>
    <t xml:space="preserve">              -6,327</t>
  </si>
  <si>
    <t xml:space="preserve">                 168.2</t>
  </si>
  <si>
    <t xml:space="preserve">               5,474</t>
  </si>
  <si>
    <t xml:space="preserve">                 173.3</t>
  </si>
  <si>
    <t xml:space="preserve">               3,896</t>
  </si>
  <si>
    <t xml:space="preserve">               1,577</t>
  </si>
  <si>
    <t xml:space="preserve">               1,888.1</t>
  </si>
  <si>
    <t xml:space="preserve">              99,169</t>
  </si>
  <si>
    <t xml:space="preserve">               3,138.6</t>
  </si>
  <si>
    <t xml:space="preserve">             102,763</t>
  </si>
  <si>
    <t xml:space="preserve">              -3,594</t>
  </si>
  <si>
    <t xml:space="preserve">             100,241.7</t>
  </si>
  <si>
    <t xml:space="preserve">             717,659</t>
  </si>
  <si>
    <t xml:space="preserve">             177,935.7</t>
  </si>
  <si>
    <t xml:space="preserve">             958,360</t>
  </si>
  <si>
    <t xml:space="preserve">            -240,701</t>
  </si>
  <si>
    <t xml:space="preserve">           1,585,251.3</t>
  </si>
  <si>
    <t xml:space="preserve">           3,099,678</t>
  </si>
  <si>
    <t xml:space="preserve">             315,503.4</t>
  </si>
  <si>
    <t xml:space="preserve">           1,268,171</t>
  </si>
  <si>
    <t xml:space="preserve">           1,831,507</t>
  </si>
  <si>
    <t xml:space="preserve">             251,990.9</t>
  </si>
  <si>
    <t xml:space="preserve">             597,747</t>
  </si>
  <si>
    <t xml:space="preserve">              86,060.2</t>
  </si>
  <si>
    <t xml:space="preserve">             275,955</t>
  </si>
  <si>
    <t xml:space="preserve">             321,791</t>
  </si>
  <si>
    <t xml:space="preserve">               3,315.3</t>
  </si>
  <si>
    <t xml:space="preserve">              25,116</t>
  </si>
  <si>
    <t xml:space="preserve">               6,699.4</t>
  </si>
  <si>
    <t xml:space="preserve">              22,185</t>
  </si>
  <si>
    <t xml:space="preserve">               2,931</t>
  </si>
  <si>
    <t xml:space="preserve">               1,130.1</t>
  </si>
  <si>
    <t xml:space="preserve">              44,333</t>
  </si>
  <si>
    <t xml:space="preserve">              10,574.4</t>
  </si>
  <si>
    <t xml:space="preserve">             308,544</t>
  </si>
  <si>
    <t xml:space="preserve">            -264,211</t>
  </si>
  <si>
    <t xml:space="preserve">                 715</t>
  </si>
  <si>
    <t xml:space="preserve">                  62.0</t>
  </si>
  <si>
    <t xml:space="preserve">              11,300</t>
  </si>
  <si>
    <t xml:space="preserve">             -10,585</t>
  </si>
  <si>
    <t xml:space="preserve">               4,127.7</t>
  </si>
  <si>
    <t xml:space="preserve">               6,138</t>
  </si>
  <si>
    <t xml:space="preserve">             831,202.9</t>
  </si>
  <si>
    <t xml:space="preserve">             246,309</t>
  </si>
  <si>
    <t xml:space="preserve">            -240,172</t>
  </si>
  <si>
    <t xml:space="preserve">                   1.2</t>
  </si>
  <si>
    <t xml:space="preserve">                  40</t>
  </si>
  <si>
    <t xml:space="preserve">                  71.6</t>
  </si>
  <si>
    <t xml:space="preserve">                 348</t>
  </si>
  <si>
    <t xml:space="preserve">                -308</t>
  </si>
  <si>
    <t xml:space="preserve">                  77</t>
  </si>
  <si>
    <t xml:space="preserve">               1,152</t>
  </si>
  <si>
    <t xml:space="preserve">              -1,075</t>
  </si>
  <si>
    <t xml:space="preserve">              49,730.9</t>
  </si>
  <si>
    <t xml:space="preserve">              10,423</t>
  </si>
  <si>
    <t xml:space="preserve">             204,010.4</t>
  </si>
  <si>
    <t xml:space="preserve">             101,494</t>
  </si>
  <si>
    <t xml:space="preserve">             -91,071</t>
  </si>
  <si>
    <t xml:space="preserve">             239,372.8</t>
  </si>
  <si>
    <t xml:space="preserve">             221,425</t>
  </si>
  <si>
    <t xml:space="preserve">             135,370.6</t>
  </si>
  <si>
    <t xml:space="preserve">             202,159</t>
  </si>
  <si>
    <t xml:space="preserve">              19,266</t>
  </si>
  <si>
    <t xml:space="preserve">               3,124.8</t>
  </si>
  <si>
    <t xml:space="preserve">              33,884</t>
  </si>
  <si>
    <t xml:space="preserve">               1,133.1</t>
  </si>
  <si>
    <t xml:space="preserve">              27,847</t>
  </si>
  <si>
    <t xml:space="preserve">               6,037</t>
  </si>
  <si>
    <t xml:space="preserve">                   9.8</t>
  </si>
  <si>
    <t xml:space="preserve">               1,589</t>
  </si>
  <si>
    <t xml:space="preserve">                  17.8</t>
  </si>
  <si>
    <t xml:space="preserve">               1,741</t>
  </si>
  <si>
    <t xml:space="preserve">                -152</t>
  </si>
  <si>
    <t xml:space="preserve">                 179.3</t>
  </si>
  <si>
    <t xml:space="preserve">               1,811</t>
  </si>
  <si>
    <t xml:space="preserve">                 715.6</t>
  </si>
  <si>
    <t xml:space="preserve">              15,223</t>
  </si>
  <si>
    <t xml:space="preserve">             -13,412</t>
  </si>
  <si>
    <t xml:space="preserve">               3,453.2</t>
  </si>
  <si>
    <t xml:space="preserve">              25,972</t>
  </si>
  <si>
    <t xml:space="preserve">              17,164.7</t>
  </si>
  <si>
    <t xml:space="preserve">              53,800</t>
  </si>
  <si>
    <t xml:space="preserve">             -27,827</t>
  </si>
  <si>
    <t xml:space="preserve">                  41.3</t>
  </si>
  <si>
    <t xml:space="preserve">                 654</t>
  </si>
  <si>
    <t xml:space="preserve">               1,021.9</t>
  </si>
  <si>
    <t xml:space="preserve">               3,844</t>
  </si>
  <si>
    <t xml:space="preserve">              -3,190</t>
  </si>
  <si>
    <t xml:space="preserve">              23,751.3</t>
  </si>
  <si>
    <t xml:space="preserve">             150,308</t>
  </si>
  <si>
    <t xml:space="preserve">              41,766.1</t>
  </si>
  <si>
    <t xml:space="preserve">              88,139</t>
  </si>
  <si>
    <t xml:space="preserve">              62,169</t>
  </si>
  <si>
    <t xml:space="preserve">              55,978.0</t>
  </si>
  <si>
    <t xml:space="preserve">             100,003</t>
  </si>
  <si>
    <t xml:space="preserve">              13,682.6</t>
  </si>
  <si>
    <t xml:space="preserve">              48,604</t>
  </si>
  <si>
    <t xml:space="preserve">              51,399</t>
  </si>
  <si>
    <t xml:space="preserve">              12,777.7</t>
  </si>
  <si>
    <t xml:space="preserve">              73,202</t>
  </si>
  <si>
    <t xml:space="preserve">              22,299.1</t>
  </si>
  <si>
    <t xml:space="preserve">              65,598</t>
  </si>
  <si>
    <t xml:space="preserve">               7,604</t>
  </si>
  <si>
    <t xml:space="preserve">                 572.3</t>
  </si>
  <si>
    <t xml:space="preserve">               4,377</t>
  </si>
  <si>
    <t xml:space="preserve">               5,248.8</t>
  </si>
  <si>
    <t xml:space="preserve">              11,005</t>
  </si>
  <si>
    <t xml:space="preserve">              -6,628</t>
  </si>
  <si>
    <t xml:space="preserve">               1,410.1</t>
  </si>
  <si>
    <t xml:space="preserve">              18,316</t>
  </si>
  <si>
    <t xml:space="preserve">               1,148.2</t>
  </si>
  <si>
    <t xml:space="preserve">               7,937</t>
  </si>
  <si>
    <t xml:space="preserve">              10,379</t>
  </si>
  <si>
    <t xml:space="preserve">               9,739.9</t>
  </si>
  <si>
    <t xml:space="preserve">             106,891</t>
  </si>
  <si>
    <t xml:space="preserve">               6,259.8</t>
  </si>
  <si>
    <t xml:space="preserve">              37,657</t>
  </si>
  <si>
    <t xml:space="preserve">              69,234</t>
  </si>
  <si>
    <t xml:space="preserve">              16,712.2</t>
  </si>
  <si>
    <t xml:space="preserve">             128,333</t>
  </si>
  <si>
    <t xml:space="preserve">               2,376.6</t>
  </si>
  <si>
    <t xml:space="preserve">              11,631</t>
  </si>
  <si>
    <t xml:space="preserve">             116,702</t>
  </si>
  <si>
    <t xml:space="preserve">               2,748.0</t>
  </si>
  <si>
    <t xml:space="preserve">              80,414</t>
  </si>
  <si>
    <t xml:space="preserve">              30,601.7</t>
  </si>
  <si>
    <t xml:space="preserve">             564,006</t>
  </si>
  <si>
    <t xml:space="preserve">            -483,592</t>
  </si>
  <si>
    <t xml:space="preserve">               2,894.1</t>
  </si>
  <si>
    <t xml:space="preserve">              80,441</t>
  </si>
  <si>
    <t xml:space="preserve">              28,242.4</t>
  </si>
  <si>
    <t xml:space="preserve">             847,107</t>
  </si>
  <si>
    <t xml:space="preserve">            -766,666</t>
  </si>
  <si>
    <t xml:space="preserve">              28,269.3</t>
  </si>
  <si>
    <t xml:space="preserve">              51,848</t>
  </si>
  <si>
    <t xml:space="preserve">              28,779.9</t>
  </si>
  <si>
    <t xml:space="preserve">             129,016</t>
  </si>
  <si>
    <t xml:space="preserve">             -77,168</t>
  </si>
  <si>
    <t xml:space="preserve">               1,438.7</t>
  </si>
  <si>
    <t xml:space="preserve">              33,714</t>
  </si>
  <si>
    <t xml:space="preserve">              10,797.5</t>
  </si>
  <si>
    <t xml:space="preserve">             283,530</t>
  </si>
  <si>
    <t xml:space="preserve">            -249,816</t>
  </si>
  <si>
    <t xml:space="preserve">                 271.0</t>
  </si>
  <si>
    <t xml:space="preserve">              10,991</t>
  </si>
  <si>
    <t xml:space="preserve">                 953.3</t>
  </si>
  <si>
    <t xml:space="preserve">              28,904</t>
  </si>
  <si>
    <t xml:space="preserve">                 276</t>
  </si>
  <si>
    <t xml:space="preserve">               1,494.6</t>
  </si>
  <si>
    <t xml:space="preserve">              10,068</t>
  </si>
  <si>
    <t xml:space="preserve">              -9,792</t>
  </si>
  <si>
    <t xml:space="preserve">                  24.0</t>
  </si>
  <si>
    <t xml:space="preserve">                 499.5</t>
  </si>
  <si>
    <t xml:space="preserve">               8,207</t>
  </si>
  <si>
    <t xml:space="preserve">              -6,720</t>
  </si>
  <si>
    <t xml:space="preserve">              11,925.3</t>
  </si>
  <si>
    <t xml:space="preserve">              83,194</t>
  </si>
  <si>
    <t xml:space="preserve">             178,939.1</t>
  </si>
  <si>
    <t xml:space="preserve">             124,757</t>
  </si>
  <si>
    <t xml:space="preserve">             -41,563</t>
  </si>
  <si>
    <t xml:space="preserve">               2,472.0</t>
  </si>
  <si>
    <t xml:space="preserve">              31,758</t>
  </si>
  <si>
    <t xml:space="preserve">             126,099.7</t>
  </si>
  <si>
    <t xml:space="preserve">             132,495</t>
  </si>
  <si>
    <t xml:space="preserve">            -100,737</t>
  </si>
  <si>
    <t xml:space="preserve">              29,675.5</t>
  </si>
  <si>
    <t xml:space="preserve">             174,736</t>
  </si>
  <si>
    <t xml:space="preserve">              91,670.7</t>
  </si>
  <si>
    <t xml:space="preserve">             235,725</t>
  </si>
  <si>
    <t xml:space="preserve">             -60,989</t>
  </si>
  <si>
    <t xml:space="preserve">                 686.0</t>
  </si>
  <si>
    <t xml:space="preserve">             557,555</t>
  </si>
  <si>
    <t xml:space="preserve">               1,440.0</t>
  </si>
  <si>
    <t xml:space="preserve">           1,273,753</t>
  </si>
  <si>
    <t xml:space="preserve">            -716,198</t>
  </si>
  <si>
    <t xml:space="preserve">           2,437,247.3</t>
  </si>
  <si>
    <t xml:space="preserve">           2,014,850</t>
  </si>
  <si>
    <t xml:space="preserve">           1,406,163.7</t>
  </si>
  <si>
    <t xml:space="preserve">           1,101,625</t>
  </si>
  <si>
    <t xml:space="preserve">             913,225</t>
  </si>
  <si>
    <t xml:space="preserve">             255,191.7</t>
  </si>
  <si>
    <t xml:space="preserve">             736,487</t>
  </si>
  <si>
    <t xml:space="preserve">             234,845.8</t>
  </si>
  <si>
    <t xml:space="preserve">             667,808</t>
  </si>
  <si>
    <t xml:space="preserve">              68,679</t>
  </si>
  <si>
    <t xml:space="preserve">              60,550.0</t>
  </si>
  <si>
    <t xml:space="preserve">             601,978</t>
  </si>
  <si>
    <t xml:space="preserve">              78,075.0</t>
  </si>
  <si>
    <t xml:space="preserve">             776,899</t>
  </si>
  <si>
    <t xml:space="preserve">            -174,921</t>
  </si>
  <si>
    <t xml:space="preserve">               1,052.9</t>
  </si>
  <si>
    <t xml:space="preserve">              18,789</t>
  </si>
  <si>
    <t xml:space="preserve">               7,100.9</t>
  </si>
  <si>
    <t xml:space="preserve">             130,079</t>
  </si>
  <si>
    <t xml:space="preserve">            -111,289</t>
  </si>
  <si>
    <t xml:space="preserve">             118,207.4</t>
  </si>
  <si>
    <t xml:space="preserve">             477,281</t>
  </si>
  <si>
    <t xml:space="preserve">             261,817.3</t>
  </si>
  <si>
    <t xml:space="preserve">             800,578</t>
  </si>
  <si>
    <t xml:space="preserve">            -323,297</t>
  </si>
  <si>
    <t xml:space="preserve">              28,807.5</t>
  </si>
  <si>
    <t xml:space="preserve">              63,388</t>
  </si>
  <si>
    <t xml:space="preserve">              18,653.8</t>
  </si>
  <si>
    <t xml:space="preserve">              42,666</t>
  </si>
  <si>
    <t xml:space="preserve">              20,722</t>
  </si>
  <si>
    <t xml:space="preserve">              33,322.4</t>
  </si>
  <si>
    <t xml:space="preserve">             100,540</t>
  </si>
  <si>
    <t xml:space="preserve">               2,248.1</t>
  </si>
  <si>
    <t xml:space="preserve">              13,934</t>
  </si>
  <si>
    <t xml:space="preserve">              86,606</t>
  </si>
  <si>
    <t xml:space="preserve">                 163.2</t>
  </si>
  <si>
    <t xml:space="preserve">               7,141</t>
  </si>
  <si>
    <t xml:space="preserve">               1,043.8</t>
  </si>
  <si>
    <t xml:space="preserve">              37,589</t>
  </si>
  <si>
    <t xml:space="preserve">             -30,448</t>
  </si>
  <si>
    <t xml:space="preserve">               2,311.7</t>
  </si>
  <si>
    <t xml:space="preserve">              41,523</t>
  </si>
  <si>
    <t xml:space="preserve">              12,911.0</t>
  </si>
  <si>
    <t xml:space="preserve">             120,061</t>
  </si>
  <si>
    <t xml:space="preserve">             -78,538</t>
  </si>
  <si>
    <t xml:space="preserve">               7,359.1</t>
  </si>
  <si>
    <t xml:space="preserve">             144,874</t>
  </si>
  <si>
    <t xml:space="preserve">               5,254.1</t>
  </si>
  <si>
    <t xml:space="preserve">              92,630</t>
  </si>
  <si>
    <t xml:space="preserve">              52,244</t>
  </si>
  <si>
    <t xml:space="preserve">              24,737.6</t>
  </si>
  <si>
    <t xml:space="preserve">             150,192</t>
  </si>
  <si>
    <t xml:space="preserve">              11,363.2</t>
  </si>
  <si>
    <t xml:space="preserve">              84,717</t>
  </si>
  <si>
    <t xml:space="preserve">              65,475</t>
  </si>
  <si>
    <t xml:space="preserve">             409,751.5</t>
  </si>
  <si>
    <t xml:space="preserve">           7,805,028</t>
  </si>
  <si>
    <t xml:space="preserve">             224,738.2</t>
  </si>
  <si>
    <t xml:space="preserve">           7,176,274</t>
  </si>
  <si>
    <t xml:space="preserve">             628,755</t>
  </si>
  <si>
    <t xml:space="preserve">             240,501.7</t>
  </si>
  <si>
    <t xml:space="preserve">          22,344,339</t>
  </si>
  <si>
    <t xml:space="preserve">             213,651.8</t>
  </si>
  <si>
    <t xml:space="preserve">          11,447,018</t>
  </si>
  <si>
    <t xml:space="preserve">          10,897,321</t>
  </si>
  <si>
    <t xml:space="preserve">              12,472.6</t>
  </si>
  <si>
    <t xml:space="preserve">              65,194</t>
  </si>
  <si>
    <t xml:space="preserve">              12,012.6</t>
  </si>
  <si>
    <t xml:space="preserve">              47,180</t>
  </si>
  <si>
    <t xml:space="preserve">              18,014</t>
  </si>
  <si>
    <t xml:space="preserve">             773,158.8</t>
  </si>
  <si>
    <t xml:space="preserve">           8,461,889</t>
  </si>
  <si>
    <t xml:space="preserve">             116,161.5</t>
  </si>
  <si>
    <t xml:space="preserve">           1,864,841</t>
  </si>
  <si>
    <t xml:space="preserve">           6,597,048</t>
  </si>
  <si>
    <t xml:space="preserve">                 530.1</t>
  </si>
  <si>
    <t xml:space="preserve">             270,248</t>
  </si>
  <si>
    <t xml:space="preserve">                 319.8</t>
  </si>
  <si>
    <t xml:space="preserve">             233,264</t>
  </si>
  <si>
    <t xml:space="preserve">              36,985</t>
  </si>
  <si>
    <t xml:space="preserve">           1,048,848.3</t>
  </si>
  <si>
    <t xml:space="preserve">           2,724,561</t>
  </si>
  <si>
    <t xml:space="preserve">             197,357.1</t>
  </si>
  <si>
    <t xml:space="preserve">             342,447</t>
  </si>
  <si>
    <t xml:space="preserve">           2,382,114</t>
  </si>
  <si>
    <t xml:space="preserve">              16,433.2</t>
  </si>
  <si>
    <t xml:space="preserve">           1,600,350</t>
  </si>
  <si>
    <t xml:space="preserve">              18,332.4</t>
  </si>
  <si>
    <t xml:space="preserve">           2,311,106</t>
  </si>
  <si>
    <t xml:space="preserve">            -710,755</t>
  </si>
  <si>
    <t xml:space="preserve">              25,801</t>
  </si>
  <si>
    <t xml:space="preserve">                 362.8</t>
  </si>
  <si>
    <t xml:space="preserve">             107,182</t>
  </si>
  <si>
    <t xml:space="preserve">             -81,381</t>
  </si>
  <si>
    <t xml:space="preserve">                 298.9</t>
  </si>
  <si>
    <t xml:space="preserve">                 662.4</t>
  </si>
  <si>
    <t xml:space="preserve">              16,517</t>
  </si>
  <si>
    <t xml:space="preserve">              -7,136</t>
  </si>
  <si>
    <t xml:space="preserve">               6,501.8</t>
  </si>
  <si>
    <t xml:space="preserve">             624,944</t>
  </si>
  <si>
    <t xml:space="preserve">                 141.5</t>
  </si>
  <si>
    <t xml:space="preserve">              23,645</t>
  </si>
  <si>
    <t xml:space="preserve">             601,299</t>
  </si>
  <si>
    <t xml:space="preserve">              17,412.5</t>
  </si>
  <si>
    <t xml:space="preserve">             122,072</t>
  </si>
  <si>
    <t xml:space="preserve">              81,824.9</t>
  </si>
  <si>
    <t xml:space="preserve">             359,071</t>
  </si>
  <si>
    <t xml:space="preserve">            -236,999</t>
  </si>
  <si>
    <t xml:space="preserve">               2,976.5</t>
  </si>
  <si>
    <t xml:space="preserve">              67,583</t>
  </si>
  <si>
    <t xml:space="preserve">              17,639.2</t>
  </si>
  <si>
    <t xml:space="preserve">             256,661</t>
  </si>
  <si>
    <t xml:space="preserve">            -189,078</t>
  </si>
  <si>
    <t xml:space="preserve">               2,661.8</t>
  </si>
  <si>
    <t xml:space="preserve">              42,514</t>
  </si>
  <si>
    <t xml:space="preserve">              11,044.9</t>
  </si>
  <si>
    <t xml:space="preserve">              91,262</t>
  </si>
  <si>
    <t xml:space="preserve">             -48,748</t>
  </si>
  <si>
    <t xml:space="preserve">                  24.3</t>
  </si>
  <si>
    <t xml:space="preserve">              95,394</t>
  </si>
  <si>
    <t xml:space="preserve">                  45.2</t>
  </si>
  <si>
    <t xml:space="preserve">              32,486</t>
  </si>
  <si>
    <t xml:space="preserve">              62,908</t>
  </si>
  <si>
    <t xml:space="preserve">                 543</t>
  </si>
  <si>
    <t xml:space="preserve">                  94.7</t>
  </si>
  <si>
    <t xml:space="preserve">               5,990</t>
  </si>
  <si>
    <t xml:space="preserve">              -5,447</t>
  </si>
  <si>
    <t xml:space="preserve">               6,031.7</t>
  </si>
  <si>
    <t xml:space="preserve">               8,329</t>
  </si>
  <si>
    <t xml:space="preserve">              99,160.9</t>
  </si>
  <si>
    <t xml:space="preserve">             512,679</t>
  </si>
  <si>
    <t xml:space="preserve">            -504,350</t>
  </si>
  <si>
    <t xml:space="preserve">              45,469.8</t>
  </si>
  <si>
    <t xml:space="preserve">             162,099</t>
  </si>
  <si>
    <t xml:space="preserve">              94,239.5</t>
  </si>
  <si>
    <t xml:space="preserve">             407,802</t>
  </si>
  <si>
    <t xml:space="preserve">            -245,703</t>
  </si>
  <si>
    <t xml:space="preserve">               2,105.5</t>
  </si>
  <si>
    <t xml:space="preserve">               5,660</t>
  </si>
  <si>
    <t xml:space="preserve">              27,390.3</t>
  </si>
  <si>
    <t xml:space="preserve">             129,786</t>
  </si>
  <si>
    <t xml:space="preserve">            -124,126</t>
  </si>
  <si>
    <t xml:space="preserve">               1,422.3</t>
  </si>
  <si>
    <t xml:space="preserve">               3,821</t>
  </si>
  <si>
    <t xml:space="preserve">               2,889.3</t>
  </si>
  <si>
    <t xml:space="preserve">              14,455</t>
  </si>
  <si>
    <t xml:space="preserve">             -10,634</t>
  </si>
  <si>
    <t xml:space="preserve">                  41.8</t>
  </si>
  <si>
    <t xml:space="preserve">                 567</t>
  </si>
  <si>
    <t xml:space="preserve">               7,755.4</t>
  </si>
  <si>
    <t xml:space="preserve">              15,732</t>
  </si>
  <si>
    <t xml:space="preserve">             -15,165</t>
  </si>
  <si>
    <t xml:space="preserve">               2,901.6</t>
  </si>
  <si>
    <t xml:space="preserve">               8,318</t>
  </si>
  <si>
    <t xml:space="preserve">              96,201.5</t>
  </si>
  <si>
    <t xml:space="preserve">              65,984</t>
  </si>
  <si>
    <t xml:space="preserve">             -57,666</t>
  </si>
  <si>
    <t xml:space="preserve">               7,827.1</t>
  </si>
  <si>
    <t xml:space="preserve">              31,335</t>
  </si>
  <si>
    <t xml:space="preserve">              54,615.5</t>
  </si>
  <si>
    <t xml:space="preserve">             109,319</t>
  </si>
  <si>
    <t xml:space="preserve">             -77,984</t>
  </si>
  <si>
    <t xml:space="preserve">                 392.1</t>
  </si>
  <si>
    <t xml:space="preserve">               7,608</t>
  </si>
  <si>
    <t xml:space="preserve">              16,556.0</t>
  </si>
  <si>
    <t xml:space="preserve">             140,004</t>
  </si>
  <si>
    <t xml:space="preserve">            -132,396</t>
  </si>
  <si>
    <t xml:space="preserve">               2,195.5</t>
  </si>
  <si>
    <t xml:space="preserve">               1,287</t>
  </si>
  <si>
    <t xml:space="preserve">           1,401,441.1</t>
  </si>
  <si>
    <t xml:space="preserve">             370,914</t>
  </si>
  <si>
    <t xml:space="preserve">            -369,626</t>
  </si>
  <si>
    <t xml:space="preserve">               4,671.6</t>
  </si>
  <si>
    <t xml:space="preserve">               3,118</t>
  </si>
  <si>
    <t xml:space="preserve">              32,268.9</t>
  </si>
  <si>
    <t xml:space="preserve">              26,760</t>
  </si>
  <si>
    <t xml:space="preserve">             -23,642</t>
  </si>
  <si>
    <t xml:space="preserve">               2,041.6</t>
  </si>
  <si>
    <t xml:space="preserve">              45,710</t>
  </si>
  <si>
    <t xml:space="preserve">             253,241.0</t>
  </si>
  <si>
    <t xml:space="preserve">             133,591</t>
  </si>
  <si>
    <t xml:space="preserve">             -87,881</t>
  </si>
  <si>
    <t xml:space="preserve">                 332.1</t>
  </si>
  <si>
    <t xml:space="preserve">               6,921</t>
  </si>
  <si>
    <t xml:space="preserve">               4,800.2</t>
  </si>
  <si>
    <t xml:space="preserve">              24,626</t>
  </si>
  <si>
    <t xml:space="preserve">             -17,704</t>
  </si>
  <si>
    <t xml:space="preserve">                   8</t>
  </si>
  <si>
    <t xml:space="preserve">              12,895.2</t>
  </si>
  <si>
    <t xml:space="preserve">               5,479</t>
  </si>
  <si>
    <t xml:space="preserve">              -5,472</t>
  </si>
  <si>
    <t xml:space="preserve">              44,406.7</t>
  </si>
  <si>
    <t xml:space="preserve">              52,534</t>
  </si>
  <si>
    <t xml:space="preserve">             128,308.3</t>
  </si>
  <si>
    <t xml:space="preserve">             202,464</t>
  </si>
  <si>
    <t xml:space="preserve">            -149,930</t>
  </si>
  <si>
    <t xml:space="preserve">               4,820.5</t>
  </si>
  <si>
    <t xml:space="preserve">              27,705</t>
  </si>
  <si>
    <t xml:space="preserve">              15,038.9</t>
  </si>
  <si>
    <t xml:space="preserve">              83,154</t>
  </si>
  <si>
    <t xml:space="preserve">             -55,449</t>
  </si>
  <si>
    <t xml:space="preserve">              31,154.6</t>
  </si>
  <si>
    <t xml:space="preserve">              27,166</t>
  </si>
  <si>
    <t xml:space="preserve">             179,655.4</t>
  </si>
  <si>
    <t xml:space="preserve">             103,018</t>
  </si>
  <si>
    <t xml:space="preserve">             -75,852</t>
  </si>
  <si>
    <t xml:space="preserve">               1,991.2</t>
  </si>
  <si>
    <t xml:space="preserve">               7,760</t>
  </si>
  <si>
    <t xml:space="preserve">               5,482.5</t>
  </si>
  <si>
    <t xml:space="preserve">              52,161</t>
  </si>
  <si>
    <t xml:space="preserve">             -44,401</t>
  </si>
  <si>
    <t xml:space="preserve">              54,049.0</t>
  </si>
  <si>
    <t xml:space="preserve">             212,787</t>
  </si>
  <si>
    <t xml:space="preserve">              28,998.5</t>
  </si>
  <si>
    <t xml:space="preserve">              94,436</t>
  </si>
  <si>
    <t xml:space="preserve">             118,351</t>
  </si>
  <si>
    <t xml:space="preserve">               8,056.3</t>
  </si>
  <si>
    <t xml:space="preserve">              73,401</t>
  </si>
  <si>
    <t xml:space="preserve">              92,574.3</t>
  </si>
  <si>
    <t xml:space="preserve">             132,441</t>
  </si>
  <si>
    <t xml:space="preserve">             -59,041</t>
  </si>
  <si>
    <t xml:space="preserve">              31,109.4</t>
  </si>
  <si>
    <t xml:space="preserve">             139,915</t>
  </si>
  <si>
    <t xml:space="preserve">              30,725.7</t>
  </si>
  <si>
    <t xml:space="preserve">             223,287</t>
  </si>
  <si>
    <t xml:space="preserve">             -83,373</t>
  </si>
  <si>
    <t xml:space="preserve">              65,401.5</t>
  </si>
  <si>
    <t xml:space="preserve">              81,967</t>
  </si>
  <si>
    <t xml:space="preserve">              79,814.2</t>
  </si>
  <si>
    <t xml:space="preserve">             126,349</t>
  </si>
  <si>
    <t xml:space="preserve">             -44,383</t>
  </si>
  <si>
    <t xml:space="preserve">              26,361.1</t>
  </si>
  <si>
    <t xml:space="preserve">              23,553</t>
  </si>
  <si>
    <t xml:space="preserve">             591,177.7</t>
  </si>
  <si>
    <t xml:space="preserve">             188,970</t>
  </si>
  <si>
    <t xml:space="preserve">            -165,417</t>
  </si>
  <si>
    <t xml:space="preserve">               5,277.8</t>
  </si>
  <si>
    <t xml:space="preserve">              73,309</t>
  </si>
  <si>
    <t xml:space="preserve">               6,523.8</t>
  </si>
  <si>
    <t xml:space="preserve">              58,873</t>
  </si>
  <si>
    <t xml:space="preserve">              14,437</t>
  </si>
  <si>
    <t xml:space="preserve">             632,522.2</t>
  </si>
  <si>
    <t xml:space="preserve">              49,178</t>
  </si>
  <si>
    <t xml:space="preserve">             944,191.0</t>
  </si>
  <si>
    <t xml:space="preserve">              66,077</t>
  </si>
  <si>
    <t xml:space="preserve">             -16,899</t>
  </si>
  <si>
    <t xml:space="preserve">             196,808.4</t>
  </si>
  <si>
    <t xml:space="preserve">              45,755</t>
  </si>
  <si>
    <t xml:space="preserve">           7,659,931.6</t>
  </si>
  <si>
    <t xml:space="preserve">           1,936,338</t>
  </si>
  <si>
    <t xml:space="preserve">          -1,890,583</t>
  </si>
  <si>
    <t xml:space="preserve">           5,771,684.2</t>
  </si>
  <si>
    <t xml:space="preserve">           3,933,652</t>
  </si>
  <si>
    <t xml:space="preserve">          29,898,879.2</t>
  </si>
  <si>
    <t xml:space="preserve">          11,864,276</t>
  </si>
  <si>
    <t xml:space="preserve">          -7,930,624</t>
  </si>
  <si>
    <t xml:space="preserve">             540,886.5</t>
  </si>
  <si>
    <t xml:space="preserve">             653,260</t>
  </si>
  <si>
    <t xml:space="preserve">             335,268.7</t>
  </si>
  <si>
    <t xml:space="preserve">             896,049</t>
  </si>
  <si>
    <t xml:space="preserve">            -242,789</t>
  </si>
  <si>
    <t xml:space="preserve">           1,560,834.7</t>
  </si>
  <si>
    <t xml:space="preserve">           1,429,506</t>
  </si>
  <si>
    <t xml:space="preserve">             643,800.6</t>
  </si>
  <si>
    <t xml:space="preserve">             978,532</t>
  </si>
  <si>
    <t xml:space="preserve">             450,974</t>
  </si>
  <si>
    <t xml:space="preserve">               2,157.5</t>
  </si>
  <si>
    <t xml:space="preserve">             649,257</t>
  </si>
  <si>
    <t xml:space="preserve">               8,042.9</t>
  </si>
  <si>
    <t xml:space="preserve">             832,676</t>
  </si>
  <si>
    <t xml:space="preserve">            -183,419</t>
  </si>
  <si>
    <t xml:space="preserve">              65,499.0</t>
  </si>
  <si>
    <t xml:space="preserve">              30,660</t>
  </si>
  <si>
    <t xml:space="preserve">             135,309.3</t>
  </si>
  <si>
    <t xml:space="preserve">              60,038</t>
  </si>
  <si>
    <t xml:space="preserve">             -29,378</t>
  </si>
  <si>
    <t xml:space="preserve">              27,281.3</t>
  </si>
  <si>
    <t xml:space="preserve">             211,007</t>
  </si>
  <si>
    <t xml:space="preserve">              20,693.7</t>
  </si>
  <si>
    <t xml:space="preserve">             182,113</t>
  </si>
  <si>
    <t xml:space="preserve">              28,894</t>
  </si>
  <si>
    <t xml:space="preserve">              37,487.7</t>
  </si>
  <si>
    <t xml:space="preserve">             878,817</t>
  </si>
  <si>
    <t xml:space="preserve">               9,771.7</t>
  </si>
  <si>
    <t xml:space="preserve">             172,899</t>
  </si>
  <si>
    <t xml:space="preserve">             705,917</t>
  </si>
  <si>
    <t xml:space="preserve">              52,456.9</t>
  </si>
  <si>
    <t xml:space="preserve">             171,740</t>
  </si>
  <si>
    <t xml:space="preserve">              21,800.2</t>
  </si>
  <si>
    <t xml:space="preserve">              88,610</t>
  </si>
  <si>
    <t xml:space="preserve">              83,130</t>
  </si>
  <si>
    <t xml:space="preserve">               5,563.4</t>
  </si>
  <si>
    <t xml:space="preserve">              72,381</t>
  </si>
  <si>
    <t xml:space="preserve">              22,706.0</t>
  </si>
  <si>
    <t xml:space="preserve">              87,113</t>
  </si>
  <si>
    <t xml:space="preserve">             -14,732</t>
  </si>
  <si>
    <t xml:space="preserve">                 195.4</t>
  </si>
  <si>
    <t xml:space="preserve">               6,801</t>
  </si>
  <si>
    <t xml:space="preserve">                 220.1</t>
  </si>
  <si>
    <t xml:space="preserve">               7,882</t>
  </si>
  <si>
    <t xml:space="preserve">              -1,081</t>
  </si>
  <si>
    <t xml:space="preserve">               1,664.8</t>
  </si>
  <si>
    <t xml:space="preserve">              91,405</t>
  </si>
  <si>
    <t xml:space="preserve">               2,326.1</t>
  </si>
  <si>
    <t xml:space="preserve">             102,855</t>
  </si>
  <si>
    <t xml:space="preserve">             -11,450</t>
  </si>
  <si>
    <t xml:space="preserve">              92,247.1</t>
  </si>
  <si>
    <t xml:space="preserve">             599,068</t>
  </si>
  <si>
    <t xml:space="preserve">             148,141.6</t>
  </si>
  <si>
    <t xml:space="preserve">             839,901</t>
  </si>
  <si>
    <t xml:space="preserve">            -240,834</t>
  </si>
  <si>
    <t xml:space="preserve">           1,290,897.2</t>
  </si>
  <si>
    <t xml:space="preserve">           2,501,159</t>
  </si>
  <si>
    <t xml:space="preserve">             271,375.7</t>
  </si>
  <si>
    <t xml:space="preserve">           1,026,395</t>
  </si>
  <si>
    <t xml:space="preserve">           1,474,764</t>
  </si>
  <si>
    <t xml:space="preserve">             213,455.3</t>
  </si>
  <si>
    <t xml:space="preserve">             514,798</t>
  </si>
  <si>
    <t xml:space="preserve">              80,500.2</t>
  </si>
  <si>
    <t xml:space="preserve">             242,503</t>
  </si>
  <si>
    <t xml:space="preserve">             272,295</t>
  </si>
  <si>
    <t xml:space="preserve">               2,704.8</t>
  </si>
  <si>
    <t xml:space="preserve">              20,272</t>
  </si>
  <si>
    <t xml:space="preserve">               6,209.5</t>
  </si>
  <si>
    <t xml:space="preserve">              20,141</t>
  </si>
  <si>
    <t xml:space="preserve">                 131</t>
  </si>
  <si>
    <t xml:space="preserve">                 771.2</t>
  </si>
  <si>
    <t xml:space="preserve">              35,168</t>
  </si>
  <si>
    <t xml:space="preserve">               8,265.1</t>
  </si>
  <si>
    <t xml:space="preserve">             303,246</t>
  </si>
  <si>
    <t xml:space="preserve">            -268,078</t>
  </si>
  <si>
    <t xml:space="preserve">                  14.0</t>
  </si>
  <si>
    <t xml:space="preserve">                 405</t>
  </si>
  <si>
    <t xml:space="preserve">                  65.0</t>
  </si>
  <si>
    <t xml:space="preserve">              13,220</t>
  </si>
  <si>
    <t xml:space="preserve">             -12,815</t>
  </si>
  <si>
    <t xml:space="preserve">               3,082.6</t>
  </si>
  <si>
    <t xml:space="preserve">               5,025</t>
  </si>
  <si>
    <t xml:space="preserve">             731,254.0</t>
  </si>
  <si>
    <t xml:space="preserve">             210,084</t>
  </si>
  <si>
    <t xml:space="preserve">            -205,059</t>
  </si>
  <si>
    <t xml:space="preserve">                  24</t>
  </si>
  <si>
    <t xml:space="preserve">                  89.1</t>
  </si>
  <si>
    <t xml:space="preserve">                 447</t>
  </si>
  <si>
    <t xml:space="preserve">                -422</t>
  </si>
  <si>
    <t xml:space="preserve">                  54</t>
  </si>
  <si>
    <t xml:space="preserve">                 254.9</t>
  </si>
  <si>
    <t xml:space="preserve">               1,663</t>
  </si>
  <si>
    <t xml:space="preserve">              -1,609</t>
  </si>
  <si>
    <t xml:space="preserve">              44,281.0</t>
  </si>
  <si>
    <t xml:space="preserve">               8,771</t>
  </si>
  <si>
    <t xml:space="preserve">             228,303.3</t>
  </si>
  <si>
    <t xml:space="preserve">             116,053</t>
  </si>
  <si>
    <t xml:space="preserve">            -107,282</t>
  </si>
  <si>
    <t xml:space="preserve">             217,180.7</t>
  </si>
  <si>
    <t xml:space="preserve">             192,923</t>
  </si>
  <si>
    <t xml:space="preserve">             115,593.9</t>
  </si>
  <si>
    <t xml:space="preserve">             175,564</t>
  </si>
  <si>
    <t xml:space="preserve">              17,359</t>
  </si>
  <si>
    <t xml:space="preserve">               3,076.0</t>
  </si>
  <si>
    <t xml:space="preserve">              33,055</t>
  </si>
  <si>
    <t xml:space="preserve">               1,184.2</t>
  </si>
  <si>
    <t xml:space="preserve">              21,751</t>
  </si>
  <si>
    <t xml:space="preserve">              11,304</t>
  </si>
  <si>
    <t xml:space="preserve">                   7.6</t>
  </si>
  <si>
    <t xml:space="preserve">               1,336</t>
  </si>
  <si>
    <t xml:space="preserve">                  18.1</t>
  </si>
  <si>
    <t xml:space="preserve">               1,855</t>
  </si>
  <si>
    <t xml:space="preserve">                -519</t>
  </si>
  <si>
    <t xml:space="preserve">                 120.2</t>
  </si>
  <si>
    <t xml:space="preserve">               1,608</t>
  </si>
  <si>
    <t xml:space="preserve">                 719.9</t>
  </si>
  <si>
    <t xml:space="preserve">              14,005</t>
  </si>
  <si>
    <t xml:space="preserve">             -12,398</t>
  </si>
  <si>
    <t xml:space="preserve">               3,142.2</t>
  </si>
  <si>
    <t xml:space="preserve">              21,655</t>
  </si>
  <si>
    <t xml:space="preserve">              15,905.4</t>
  </si>
  <si>
    <t xml:space="preserve">              49,551</t>
  </si>
  <si>
    <t xml:space="preserve">             -27,895</t>
  </si>
  <si>
    <t xml:space="preserve">                  11.9</t>
  </si>
  <si>
    <t xml:space="preserve">                 339</t>
  </si>
  <si>
    <t xml:space="preserve">                 937.1</t>
  </si>
  <si>
    <t xml:space="preserve">               4,015</t>
  </si>
  <si>
    <t xml:space="preserve">              -3,676</t>
  </si>
  <si>
    <t xml:space="preserve">              19,755.1</t>
  </si>
  <si>
    <t xml:space="preserve">             131,873</t>
  </si>
  <si>
    <t xml:space="preserve">              34,417.2</t>
  </si>
  <si>
    <t xml:space="preserve">              77,133</t>
  </si>
  <si>
    <t xml:space="preserve">              54,740</t>
  </si>
  <si>
    <t xml:space="preserve">              48,252.3</t>
  </si>
  <si>
    <t xml:space="preserve">              83,203</t>
  </si>
  <si>
    <t xml:space="preserve">              12,620.0</t>
  </si>
  <si>
    <t xml:space="preserve">              43,140</t>
  </si>
  <si>
    <t xml:space="preserve">              40,063</t>
  </si>
  <si>
    <t xml:space="preserve">               9,105.8</t>
  </si>
  <si>
    <t xml:space="preserve">              55,218</t>
  </si>
  <si>
    <t xml:space="preserve">              17,135.0</t>
  </si>
  <si>
    <t xml:space="preserve">              52,153</t>
  </si>
  <si>
    <t xml:space="preserve">               3,065</t>
  </si>
  <si>
    <t xml:space="preserve">                 395.2</t>
  </si>
  <si>
    <t xml:space="preserve">               4,627</t>
  </si>
  <si>
    <t xml:space="preserve">               4,541.4</t>
  </si>
  <si>
    <t xml:space="preserve">               9,081</t>
  </si>
  <si>
    <t xml:space="preserve">              -4,454</t>
  </si>
  <si>
    <t xml:space="preserve">               1,129.6</t>
  </si>
  <si>
    <t xml:space="preserve">              13,723</t>
  </si>
  <si>
    <t xml:space="preserve">               1,057.9</t>
  </si>
  <si>
    <t xml:space="preserve">               7,156</t>
  </si>
  <si>
    <t xml:space="preserve">               6,567</t>
  </si>
  <si>
    <t xml:space="preserve">               7,595.0</t>
  </si>
  <si>
    <t xml:space="preserve">              79,963</t>
  </si>
  <si>
    <t xml:space="preserve">               5,819.3</t>
  </si>
  <si>
    <t xml:space="preserve">              31,141</t>
  </si>
  <si>
    <t xml:space="preserve">              48,822</t>
  </si>
  <si>
    <t xml:space="preserve">              13,469.7</t>
  </si>
  <si>
    <t xml:space="preserve">             103,972</t>
  </si>
  <si>
    <t xml:space="preserve">               2,203.9</t>
  </si>
  <si>
    <t xml:space="preserve">               9,934</t>
  </si>
  <si>
    <t xml:space="preserve">              94,039</t>
  </si>
  <si>
    <t xml:space="preserve">               2,440.5</t>
  </si>
  <si>
    <t xml:space="preserve">              65,494</t>
  </si>
  <si>
    <t xml:space="preserve">              27,951.9</t>
  </si>
  <si>
    <t xml:space="preserve">             460,907</t>
  </si>
  <si>
    <t xml:space="preserve">            -395,413</t>
  </si>
  <si>
    <t xml:space="preserve">               2,797.7</t>
  </si>
  <si>
    <t xml:space="preserve">              76,117</t>
  </si>
  <si>
    <t xml:space="preserve">              27,570.1</t>
  </si>
  <si>
    <t xml:space="preserve">             724,286</t>
  </si>
  <si>
    <t xml:space="preserve">            -648,169</t>
  </si>
  <si>
    <t xml:space="preserve">              21,226.0</t>
  </si>
  <si>
    <t xml:space="preserve">              40,735</t>
  </si>
  <si>
    <t xml:space="preserve">              26,596.0</t>
  </si>
  <si>
    <t xml:space="preserve">             112,059</t>
  </si>
  <si>
    <t xml:space="preserve">             -71,324</t>
  </si>
  <si>
    <t xml:space="preserve">               1,150.0</t>
  </si>
  <si>
    <t xml:space="preserve">              27,385</t>
  </si>
  <si>
    <t xml:space="preserve">               9,878.9</t>
  </si>
  <si>
    <t xml:space="preserve">             244,105</t>
  </si>
  <si>
    <t xml:space="preserve">            -216,721</t>
  </si>
  <si>
    <t xml:space="preserve">                 272.3</t>
  </si>
  <si>
    <t xml:space="preserve">               9,074</t>
  </si>
  <si>
    <t xml:space="preserve">                 913.0</t>
  </si>
  <si>
    <t xml:space="preserve">              24,434</t>
  </si>
  <si>
    <t xml:space="preserve">             -15,359</t>
  </si>
  <si>
    <t xml:space="preserve">                 141</t>
  </si>
  <si>
    <t xml:space="preserve">               1,219.9</t>
  </si>
  <si>
    <t xml:space="preserve">               7,755</t>
  </si>
  <si>
    <t xml:space="preserve">              -7,614</t>
  </si>
  <si>
    <t xml:space="preserve">                  37.3</t>
  </si>
  <si>
    <t xml:space="preserve">               1,590</t>
  </si>
  <si>
    <t xml:space="preserve">                 378.6</t>
  </si>
  <si>
    <t xml:space="preserve">               6,866</t>
  </si>
  <si>
    <t xml:space="preserve">              -5,276</t>
  </si>
  <si>
    <t xml:space="preserve">              10,028.5</t>
  </si>
  <si>
    <t xml:space="preserve">              65,318</t>
  </si>
  <si>
    <t xml:space="preserve">             166,438.9</t>
  </si>
  <si>
    <t xml:space="preserve">             105,096</t>
  </si>
  <si>
    <t xml:space="preserve">             -39,778</t>
  </si>
  <si>
    <t xml:space="preserve">               2,397.4</t>
  </si>
  <si>
    <t xml:space="preserve">              29,549</t>
  </si>
  <si>
    <t xml:space="preserve">             107,345.1</t>
  </si>
  <si>
    <t xml:space="preserve">             115,812</t>
  </si>
  <si>
    <t xml:space="preserve">             -86,263</t>
  </si>
  <si>
    <t xml:space="preserve">              27,263.1</t>
  </si>
  <si>
    <t xml:space="preserve">             158,788</t>
  </si>
  <si>
    <t xml:space="preserve">              76,274.2</t>
  </si>
  <si>
    <t xml:space="preserve">             206,466</t>
  </si>
  <si>
    <t xml:space="preserve">             -47,678</t>
  </si>
  <si>
    <t xml:space="preserve">                 943.5</t>
  </si>
  <si>
    <t xml:space="preserve">             954,140</t>
  </si>
  <si>
    <t xml:space="preserve">               1,619.8</t>
  </si>
  <si>
    <t xml:space="preserve">           2,610,620</t>
  </si>
  <si>
    <t xml:space="preserve">          -1,656,480</t>
  </si>
  <si>
    <t xml:space="preserve">           2,081,853.8</t>
  </si>
  <si>
    <t xml:space="preserve">           1,772,436</t>
  </si>
  <si>
    <t xml:space="preserve">           1,120,654.9</t>
  </si>
  <si>
    <t xml:space="preserve">             898,308</t>
  </si>
  <si>
    <t xml:space="preserve">             874,129</t>
  </si>
  <si>
    <t xml:space="preserve">             201,663.5</t>
  </si>
  <si>
    <t xml:space="preserve">             563,270</t>
  </si>
  <si>
    <t xml:space="preserve">             196,362.8</t>
  </si>
  <si>
    <t xml:space="preserve">             577,826</t>
  </si>
  <si>
    <t xml:space="preserve">             -14,556</t>
  </si>
  <si>
    <t xml:space="preserve">              58,043.9</t>
  </si>
  <si>
    <t xml:space="preserve">             570,357</t>
  </si>
  <si>
    <t xml:space="preserve">              64,607.1</t>
  </si>
  <si>
    <t xml:space="preserve">             656,789</t>
  </si>
  <si>
    <t xml:space="preserve">             -86,432</t>
  </si>
  <si>
    <t xml:space="preserve">               1,312.7</t>
  </si>
  <si>
    <t xml:space="preserve">              17,879</t>
  </si>
  <si>
    <t xml:space="preserve">               4,945.1</t>
  </si>
  <si>
    <t xml:space="preserve">              82,717</t>
  </si>
  <si>
    <t xml:space="preserve">             -64,838</t>
  </si>
  <si>
    <t xml:space="preserve">              98,237.6</t>
  </si>
  <si>
    <t xml:space="preserve">             395,447</t>
  </si>
  <si>
    <t xml:space="preserve">             234,538.1</t>
  </si>
  <si>
    <t xml:space="preserve">             719,535</t>
  </si>
  <si>
    <t xml:space="preserve">            -324,089</t>
  </si>
  <si>
    <t xml:space="preserve">              26,724.9</t>
  </si>
  <si>
    <t xml:space="preserve">              13,309.0</t>
  </si>
  <si>
    <t xml:space="preserve">              29,616</t>
  </si>
  <si>
    <t xml:space="preserve">              29,150</t>
  </si>
  <si>
    <t xml:space="preserve">              44,811.4</t>
  </si>
  <si>
    <t xml:space="preserve">             142,832</t>
  </si>
  <si>
    <t xml:space="preserve">               4,881.6</t>
  </si>
  <si>
    <t xml:space="preserve">              21,627</t>
  </si>
  <si>
    <t xml:space="preserve">             121,205</t>
  </si>
  <si>
    <t xml:space="preserve">                  79.4</t>
  </si>
  <si>
    <t xml:space="preserve">               4,994</t>
  </si>
  <si>
    <t xml:space="preserve">               1,471.0</t>
  </si>
  <si>
    <t xml:space="preserve">              53,993</t>
  </si>
  <si>
    <t xml:space="preserve">             -48,999</t>
  </si>
  <si>
    <t xml:space="preserve">               1,931.1</t>
  </si>
  <si>
    <t xml:space="preserve">              32,423</t>
  </si>
  <si>
    <t xml:space="preserve">              11,374.7</t>
  </si>
  <si>
    <t xml:space="preserve">             117,022</t>
  </si>
  <si>
    <t xml:space="preserve">             -84,600</t>
  </si>
  <si>
    <t xml:space="preserve">               7,520.1</t>
  </si>
  <si>
    <t xml:space="preserve">             154,389</t>
  </si>
  <si>
    <t xml:space="preserve">               5,119.6</t>
  </si>
  <si>
    <t xml:space="preserve">              88,380</t>
  </si>
  <si>
    <t xml:space="preserve">              66,009</t>
  </si>
  <si>
    <t xml:space="preserve">              19,327.8</t>
  </si>
  <si>
    <t xml:space="preserve">             112,775</t>
  </si>
  <si>
    <t xml:space="preserve">               9,797.6</t>
  </si>
  <si>
    <t xml:space="preserve">              71,954</t>
  </si>
  <si>
    <t xml:space="preserve">              40,821</t>
  </si>
  <si>
    <t xml:space="preserve">             310,579.2</t>
  </si>
  <si>
    <t xml:space="preserve">           6,307,730</t>
  </si>
  <si>
    <t xml:space="preserve">             188,674.2</t>
  </si>
  <si>
    <t xml:space="preserve">           6,029,558</t>
  </si>
  <si>
    <t xml:space="preserve">             278,173</t>
  </si>
  <si>
    <t xml:space="preserve">             186,701.6</t>
  </si>
  <si>
    <t xml:space="preserve">          20,790,549</t>
  </si>
  <si>
    <t xml:space="preserve">             197,182.4</t>
  </si>
  <si>
    <t xml:space="preserve">          10,728,774</t>
  </si>
  <si>
    <t xml:space="preserve">          10,061,775</t>
  </si>
  <si>
    <t xml:space="preserve">              10,805.1</t>
  </si>
  <si>
    <t xml:space="preserve">              42,389</t>
  </si>
  <si>
    <t xml:space="preserve">               9,882.0</t>
  </si>
  <si>
    <t xml:space="preserve">              34,008</t>
  </si>
  <si>
    <t xml:space="preserve">             653,268.2</t>
  </si>
  <si>
    <t xml:space="preserve">           6,909,678</t>
  </si>
  <si>
    <t xml:space="preserve">              97,405.3</t>
  </si>
  <si>
    <t xml:space="preserve">           1,533,768</t>
  </si>
  <si>
    <t xml:space="preserve">           5,375,910</t>
  </si>
  <si>
    <t xml:space="preserve">                 501.9</t>
  </si>
  <si>
    <t xml:space="preserve">             284,003</t>
  </si>
  <si>
    <t xml:space="preserve">                 430.1</t>
  </si>
  <si>
    <t xml:space="preserve">             432,623</t>
  </si>
  <si>
    <t xml:space="preserve">            -148,620</t>
  </si>
  <si>
    <t xml:space="preserve">             977,383.1</t>
  </si>
  <si>
    <t xml:space="preserve">           4,582,113</t>
  </si>
  <si>
    <t xml:space="preserve">             201,525.9</t>
  </si>
  <si>
    <t xml:space="preserve">             343,283</t>
  </si>
  <si>
    <t xml:space="preserve">           4,238,830</t>
  </si>
  <si>
    <t xml:space="preserve">              13,469.2</t>
  </si>
  <si>
    <t xml:space="preserve">           1,269,606</t>
  </si>
  <si>
    <t xml:space="preserve">              14,705.3</t>
  </si>
  <si>
    <t xml:space="preserve">           1,908,667</t>
  </si>
  <si>
    <t xml:space="preserve">            -639,061</t>
  </si>
  <si>
    <t xml:space="preserve">                  23.5</t>
  </si>
  <si>
    <t xml:space="preserve">              20,734</t>
  </si>
  <si>
    <t xml:space="preserve">                 335.1</t>
  </si>
  <si>
    <t xml:space="preserve">             103,559</t>
  </si>
  <si>
    <t xml:space="preserve">             -82,825</t>
  </si>
  <si>
    <t xml:space="preserve">                 277.1</t>
  </si>
  <si>
    <t xml:space="preserve">               5,637</t>
  </si>
  <si>
    <t xml:space="preserve">                 587.4</t>
  </si>
  <si>
    <t xml:space="preserve">              14,573</t>
  </si>
  <si>
    <t xml:space="preserve">              -8,936</t>
  </si>
  <si>
    <t xml:space="preserve">               1,332.9</t>
  </si>
  <si>
    <t xml:space="preserve">             170,669</t>
  </si>
  <si>
    <t xml:space="preserve">                 133.1</t>
  </si>
  <si>
    <t xml:space="preserve">              13,884</t>
  </si>
  <si>
    <t xml:space="preserve">             156,784</t>
  </si>
  <si>
    <t xml:space="preserve">              13,886.3</t>
  </si>
  <si>
    <t xml:space="preserve">              98,626</t>
  </si>
  <si>
    <t xml:space="preserve">              73,297.1</t>
  </si>
  <si>
    <t xml:space="preserve">             313,457</t>
  </si>
  <si>
    <t xml:space="preserve">            -214,831</t>
  </si>
  <si>
    <t xml:space="preserve">               2,075.5</t>
  </si>
  <si>
    <t xml:space="preserve">              49,342</t>
  </si>
  <si>
    <t xml:space="preserve">              15,934.4</t>
  </si>
  <si>
    <t xml:space="preserve">             225,187</t>
  </si>
  <si>
    <t xml:space="preserve">            -175,845</t>
  </si>
  <si>
    <t xml:space="preserve">               2,157.4</t>
  </si>
  <si>
    <t xml:space="preserve">              37,300</t>
  </si>
  <si>
    <t xml:space="preserve">               9,529.3</t>
  </si>
  <si>
    <t xml:space="preserve">              81,568</t>
  </si>
  <si>
    <t xml:space="preserve">             -44,268</t>
  </si>
  <si>
    <t xml:space="preserve">                  16.6</t>
  </si>
  <si>
    <t xml:space="preserve">              33,834</t>
  </si>
  <si>
    <t xml:space="preserve">                  97.9</t>
  </si>
  <si>
    <t xml:space="preserve">              23,085</t>
  </si>
  <si>
    <t xml:space="preserve">              10,749</t>
  </si>
  <si>
    <t xml:space="preserve">                   1.3</t>
  </si>
  <si>
    <t xml:space="preserve">                 445</t>
  </si>
  <si>
    <t xml:space="preserve">                 116.1</t>
  </si>
  <si>
    <t xml:space="preserve">               7,946</t>
  </si>
  <si>
    <t xml:space="preserve">              -7,500</t>
  </si>
  <si>
    <t xml:space="preserve">               5,592.7</t>
  </si>
  <si>
    <t xml:space="preserve">               8,044</t>
  </si>
  <si>
    <t xml:space="preserve">              94,918.0</t>
  </si>
  <si>
    <t xml:space="preserve">             476,406</t>
  </si>
  <si>
    <t xml:space="preserve">            -468,362</t>
  </si>
  <si>
    <t xml:space="preserve">              54,220.2</t>
  </si>
  <si>
    <t xml:space="preserve">             159,869</t>
  </si>
  <si>
    <t xml:space="preserve">             109,386.5</t>
  </si>
  <si>
    <t xml:space="preserve">             438,588</t>
  </si>
  <si>
    <t xml:space="preserve">            -278,719</t>
  </si>
  <si>
    <t xml:space="preserve">               2,458.5</t>
  </si>
  <si>
    <t xml:space="preserve">               6,208</t>
  </si>
  <si>
    <t xml:space="preserve">              30,349.9</t>
  </si>
  <si>
    <t xml:space="preserve">             124,131</t>
  </si>
  <si>
    <t xml:space="preserve">            -117,922</t>
  </si>
  <si>
    <t xml:space="preserve">               1,742.5</t>
  </si>
  <si>
    <t xml:space="preserve">               4,666</t>
  </si>
  <si>
    <t xml:space="preserve">               3,119.5</t>
  </si>
  <si>
    <t xml:space="preserve">              16,274</t>
  </si>
  <si>
    <t xml:space="preserve">             -11,608</t>
  </si>
  <si>
    <t xml:space="preserve">                 262</t>
  </si>
  <si>
    <t xml:space="preserve">               9,515.6</t>
  </si>
  <si>
    <t xml:space="preserve">              18,510</t>
  </si>
  <si>
    <t xml:space="preserve">             -18,248</t>
  </si>
  <si>
    <t xml:space="preserve">               5,106.8</t>
  </si>
  <si>
    <t xml:space="preserve">              10,784</t>
  </si>
  <si>
    <t xml:space="preserve">              86,510.8</t>
  </si>
  <si>
    <t xml:space="preserve">              68,332</t>
  </si>
  <si>
    <t xml:space="preserve">             -57,548</t>
  </si>
  <si>
    <t xml:space="preserve">              10,023.3</t>
  </si>
  <si>
    <t xml:space="preserve">              39,022</t>
  </si>
  <si>
    <t xml:space="preserve">              48,057.7</t>
  </si>
  <si>
    <t xml:space="preserve">             108,175</t>
  </si>
  <si>
    <t xml:space="preserve">             -69,153</t>
  </si>
  <si>
    <t xml:space="preserve">                 458.8</t>
  </si>
  <si>
    <t xml:space="preserve">              16,272.7</t>
  </si>
  <si>
    <t xml:space="preserve">             133,356</t>
  </si>
  <si>
    <t xml:space="preserve">            -129,568</t>
  </si>
  <si>
    <t xml:space="preserve">               5,134.3</t>
  </si>
  <si>
    <t xml:space="preserve">               4,092</t>
  </si>
  <si>
    <t xml:space="preserve">           1,369,174.6</t>
  </si>
  <si>
    <t xml:space="preserve">             364,532</t>
  </si>
  <si>
    <t xml:space="preserve">            -360,440</t>
  </si>
  <si>
    <t xml:space="preserve">               5,888.1</t>
  </si>
  <si>
    <t xml:space="preserve">               3,830</t>
  </si>
  <si>
    <t xml:space="preserve">              27,363.7</t>
  </si>
  <si>
    <t xml:space="preserve">              22,273</t>
  </si>
  <si>
    <t xml:space="preserve">             -18,444</t>
  </si>
  <si>
    <t xml:space="preserve">               1,753.7</t>
  </si>
  <si>
    <t xml:space="preserve">              39,225</t>
  </si>
  <si>
    <t xml:space="preserve">             234,429.9</t>
  </si>
  <si>
    <t xml:space="preserve">             137,447</t>
  </si>
  <si>
    <t xml:space="preserve">             -98,222</t>
  </si>
  <si>
    <t xml:space="preserve">               8,443</t>
  </si>
  <si>
    <t xml:space="preserve">               7,279.4</t>
  </si>
  <si>
    <t xml:space="preserve">              24,368</t>
  </si>
  <si>
    <t xml:space="preserve">             -15,925</t>
  </si>
  <si>
    <t xml:space="preserve">                  11.1</t>
  </si>
  <si>
    <t xml:space="preserve">              16,986.6</t>
  </si>
  <si>
    <t xml:space="preserve">              -6,361</t>
  </si>
  <si>
    <t xml:space="preserve">              11,911.1</t>
  </si>
  <si>
    <t xml:space="preserve">              17,414</t>
  </si>
  <si>
    <t xml:space="preserve">             155,815.4</t>
  </si>
  <si>
    <t xml:space="preserve">             228,708</t>
  </si>
  <si>
    <t xml:space="preserve">            -211,293</t>
  </si>
  <si>
    <t xml:space="preserve">               4,836.8</t>
  </si>
  <si>
    <t xml:space="preserve">              29,243</t>
  </si>
  <si>
    <t xml:space="preserve">              17,215.4</t>
  </si>
  <si>
    <t xml:space="preserve">             -64,049</t>
  </si>
  <si>
    <t xml:space="preserve">              31,586.8</t>
  </si>
  <si>
    <t xml:space="preserve">              27,148</t>
  </si>
  <si>
    <t xml:space="preserve">             170,548.1</t>
  </si>
  <si>
    <t xml:space="preserve">              99,953</t>
  </si>
  <si>
    <t xml:space="preserve">             -72,805</t>
  </si>
  <si>
    <t xml:space="preserve">               2,113.1</t>
  </si>
  <si>
    <t xml:space="preserve">               7,603</t>
  </si>
  <si>
    <t xml:space="preserve">               4,619.2</t>
  </si>
  <si>
    <t xml:space="preserve">              48,137</t>
  </si>
  <si>
    <t xml:space="preserve">             -40,534</t>
  </si>
  <si>
    <t xml:space="preserve">              57,701.9</t>
  </si>
  <si>
    <t xml:space="preserve">             225,443</t>
  </si>
  <si>
    <t xml:space="preserve">              26,892.0</t>
  </si>
  <si>
    <t xml:space="preserve">              91,358</t>
  </si>
  <si>
    <t xml:space="preserve">             134,085</t>
  </si>
  <si>
    <t xml:space="preserve">              10,051.8</t>
  </si>
  <si>
    <t xml:space="preserve">              94,981</t>
  </si>
  <si>
    <t xml:space="preserve">              93,519.2</t>
  </si>
  <si>
    <t xml:space="preserve">             126,788</t>
  </si>
  <si>
    <t xml:space="preserve">             -31,808</t>
  </si>
  <si>
    <t xml:space="preserve">              36,217.8</t>
  </si>
  <si>
    <t xml:space="preserve">             154,517</t>
  </si>
  <si>
    <t xml:space="preserve">              32,488.3</t>
  </si>
  <si>
    <t xml:space="preserve">             226,219</t>
  </si>
  <si>
    <t xml:space="preserve">             -71,702</t>
  </si>
  <si>
    <t xml:space="preserve">              70,752.7</t>
  </si>
  <si>
    <t xml:space="preserve">              88,038</t>
  </si>
  <si>
    <t xml:space="preserve">              71,498.8</t>
  </si>
  <si>
    <t xml:space="preserve">             116,799</t>
  </si>
  <si>
    <t xml:space="preserve">             -28,762</t>
  </si>
  <si>
    <t xml:space="preserve">              33,668.7</t>
  </si>
  <si>
    <t xml:space="preserve">              28,219</t>
  </si>
  <si>
    <t xml:space="preserve">             484,037.7</t>
  </si>
  <si>
    <t xml:space="preserve">             164,791</t>
  </si>
  <si>
    <t xml:space="preserve">            -136,572</t>
  </si>
  <si>
    <t xml:space="preserve">               7,682.6</t>
  </si>
  <si>
    <t xml:space="preserve">              92,708</t>
  </si>
  <si>
    <t xml:space="preserve">               6,163.1</t>
  </si>
  <si>
    <t xml:space="preserve">              56,491</t>
  </si>
  <si>
    <t xml:space="preserve">              36,216</t>
  </si>
  <si>
    <t xml:space="preserve">             500,802.7</t>
  </si>
  <si>
    <t xml:space="preserve">              42,841</t>
  </si>
  <si>
    <t xml:space="preserve">             930,715.0</t>
  </si>
  <si>
    <t xml:space="preserve">              66,072</t>
  </si>
  <si>
    <t xml:space="preserve">             -23,231</t>
  </si>
  <si>
    <t xml:space="preserve">             302,152.3</t>
  </si>
  <si>
    <t xml:space="preserve">           6,239,470.2</t>
  </si>
  <si>
    <t xml:space="preserve">           1,690,152</t>
  </si>
  <si>
    <t xml:space="preserve">          -1,611,556</t>
  </si>
  <si>
    <t xml:space="preserve">           4,805,995.2</t>
  </si>
  <si>
    <t xml:space="preserve">           3,380,154</t>
  </si>
  <si>
    <t xml:space="preserve">          27,246,650.9</t>
  </si>
  <si>
    <t xml:space="preserve">          10,256,127</t>
  </si>
  <si>
    <t xml:space="preserve">          -6,875,973</t>
  </si>
  <si>
    <t xml:space="preserve">             528,497.1</t>
  </si>
  <si>
    <t xml:space="preserve">             683,643</t>
  </si>
  <si>
    <t xml:space="preserve">             428,199.8</t>
  </si>
  <si>
    <t xml:space="preserve">             900,337</t>
  </si>
  <si>
    <t xml:space="preserve">            -216,694</t>
  </si>
  <si>
    <t xml:space="preserve">           1,610,088.0</t>
  </si>
  <si>
    <t xml:space="preserve">           1,436,329</t>
  </si>
  <si>
    <t xml:space="preserve">             649,348.3</t>
  </si>
  <si>
    <t xml:space="preserve">             997,049</t>
  </si>
  <si>
    <t xml:space="preserve">             439,281</t>
  </si>
  <si>
    <t xml:space="preserve">               3,025.4</t>
  </si>
  <si>
    <t xml:space="preserve">             860,140</t>
  </si>
  <si>
    <t xml:space="preserve">               6,871.6</t>
  </si>
  <si>
    <t xml:space="preserve">             829,872</t>
  </si>
  <si>
    <t xml:space="preserve">              30,268</t>
  </si>
  <si>
    <t xml:space="preserve">              46,279.2</t>
  </si>
  <si>
    <t xml:space="preserve">              17,477</t>
  </si>
  <si>
    <t xml:space="preserve">              99,419.3</t>
  </si>
  <si>
    <t xml:space="preserve">              39,792</t>
  </si>
  <si>
    <t xml:space="preserve">             -22,316</t>
  </si>
  <si>
    <t xml:space="preserve">              28,425.0</t>
  </si>
  <si>
    <t xml:space="preserve">             203,725</t>
  </si>
  <si>
    <t xml:space="preserve">              21,793.8</t>
  </si>
  <si>
    <t xml:space="preserve">             170,331</t>
  </si>
  <si>
    <t xml:space="preserve">              33,394</t>
  </si>
  <si>
    <t xml:space="preserve">              39,816.6</t>
  </si>
  <si>
    <t xml:space="preserve">             906,407</t>
  </si>
  <si>
    <t xml:space="preserve">               8,490.2</t>
  </si>
  <si>
    <t xml:space="preserve">             160,706</t>
  </si>
  <si>
    <t xml:space="preserve">             745,702</t>
  </si>
  <si>
    <t xml:space="preserve">              55,670.0</t>
  </si>
  <si>
    <t xml:space="preserve">             169,474</t>
  </si>
  <si>
    <t xml:space="preserve">              22,725.4</t>
  </si>
  <si>
    <t xml:space="preserve">              86,641</t>
  </si>
  <si>
    <t xml:space="preserve">              82,833</t>
  </si>
  <si>
    <t xml:space="preserve">               6,127.1</t>
  </si>
  <si>
    <t xml:space="preserve">              78,852</t>
  </si>
  <si>
    <t xml:space="preserve">              21,481.1</t>
  </si>
  <si>
    <t xml:space="preserve">              81,422</t>
  </si>
  <si>
    <t xml:space="preserve">              -2,570</t>
  </si>
  <si>
    <t xml:space="preserve">                 275.2</t>
  </si>
  <si>
    <t xml:space="preserve">               9,284</t>
  </si>
  <si>
    <t xml:space="preserve">               3,500</t>
  </si>
  <si>
    <t xml:space="preserve">               5,784</t>
  </si>
  <si>
    <t xml:space="preserve">               1,754.0</t>
  </si>
  <si>
    <t xml:space="preserve">              87,264</t>
  </si>
  <si>
    <t xml:space="preserve">               3,486.7</t>
  </si>
  <si>
    <t xml:space="preserve">             102,066</t>
  </si>
  <si>
    <t xml:space="preserve">             -14,802</t>
  </si>
  <si>
    <t xml:space="preserve">             103,006.1</t>
  </si>
  <si>
    <t xml:space="preserve">             650,620</t>
  </si>
  <si>
    <t xml:space="preserve">             192,535.1</t>
  </si>
  <si>
    <t xml:space="preserve">             829,707</t>
  </si>
  <si>
    <t xml:space="preserve">            -179,087</t>
  </si>
  <si>
    <t xml:space="preserve">           1,264,155.3</t>
  </si>
  <si>
    <t xml:space="preserve">           2,489,906</t>
  </si>
  <si>
    <t xml:space="preserve">             267,032.5</t>
  </si>
  <si>
    <t xml:space="preserve">           1,046,171</t>
  </si>
  <si>
    <t xml:space="preserve">           1,443,735</t>
  </si>
  <si>
    <t xml:space="preserve">             232,324.5</t>
  </si>
  <si>
    <t xml:space="preserve">             534,993</t>
  </si>
  <si>
    <t xml:space="preserve">              79,756.6</t>
  </si>
  <si>
    <t xml:space="preserve">             249,453</t>
  </si>
  <si>
    <t xml:space="preserve">             285,539</t>
  </si>
  <si>
    <t xml:space="preserve">               2,626.8</t>
  </si>
  <si>
    <t xml:space="preserve">              20,174</t>
  </si>
  <si>
    <t xml:space="preserve">               5,694.9</t>
  </si>
  <si>
    <t xml:space="preserve">              15,810</t>
  </si>
  <si>
    <t xml:space="preserve">               4,363</t>
  </si>
  <si>
    <t xml:space="preserve">                 898.7</t>
  </si>
  <si>
    <t xml:space="preserve">              54,618</t>
  </si>
  <si>
    <t xml:space="preserve">               8,726.7</t>
  </si>
  <si>
    <t xml:space="preserve">             287,910</t>
  </si>
  <si>
    <t xml:space="preserve">            -233,292</t>
  </si>
  <si>
    <t xml:space="preserve">                   8.0</t>
  </si>
  <si>
    <t xml:space="preserve">                 645</t>
  </si>
  <si>
    <t xml:space="preserve">                  84.2</t>
  </si>
  <si>
    <t xml:space="preserve">              10,740</t>
  </si>
  <si>
    <t xml:space="preserve">             -10,095</t>
  </si>
  <si>
    <t xml:space="preserve">               2,594.2</t>
  </si>
  <si>
    <t xml:space="preserve">               4,800</t>
  </si>
  <si>
    <t xml:space="preserve">             677,180.8</t>
  </si>
  <si>
    <t xml:space="preserve">             208,993</t>
  </si>
  <si>
    <t xml:space="preserve">            -204,193</t>
  </si>
  <si>
    <t xml:space="preserve">                 108.9</t>
  </si>
  <si>
    <t xml:space="preserve">                 386</t>
  </si>
  <si>
    <t xml:space="preserve">                -369</t>
  </si>
  <si>
    <t xml:space="preserve">                  68</t>
  </si>
  <si>
    <t xml:space="preserve">                 272.2</t>
  </si>
  <si>
    <t xml:space="preserve">               1,477</t>
  </si>
  <si>
    <t xml:space="preserve">              -1,409</t>
  </si>
  <si>
    <t xml:space="preserve">              39,233.9</t>
  </si>
  <si>
    <t xml:space="preserve">               8,651</t>
  </si>
  <si>
    <t xml:space="preserve">             195,994.6</t>
  </si>
  <si>
    <t xml:space="preserve">              97,252</t>
  </si>
  <si>
    <t xml:space="preserve">             -88,601</t>
  </si>
  <si>
    <t xml:space="preserve">             215,817.9</t>
  </si>
  <si>
    <t xml:space="preserve">             205,343</t>
  </si>
  <si>
    <t xml:space="preserve">             120,582.4</t>
  </si>
  <si>
    <t xml:space="preserve">             178,773</t>
  </si>
  <si>
    <t xml:space="preserve">              26,571</t>
  </si>
  <si>
    <t xml:space="preserve">               2,377.3</t>
  </si>
  <si>
    <t xml:space="preserve">              25,234</t>
  </si>
  <si>
    <t xml:space="preserve">               1,171.1</t>
  </si>
  <si>
    <t xml:space="preserve">              20,707</t>
  </si>
  <si>
    <t xml:space="preserve">               4,527</t>
  </si>
  <si>
    <t xml:space="preserve">                  25.7</t>
  </si>
  <si>
    <t xml:space="preserve">               2,328</t>
  </si>
  <si>
    <t xml:space="preserve">                -739</t>
  </si>
  <si>
    <t xml:space="preserve">               2,313</t>
  </si>
  <si>
    <t xml:space="preserve">                 720.4</t>
  </si>
  <si>
    <t xml:space="preserve">              14,897</t>
  </si>
  <si>
    <t xml:space="preserve">             -12,584</t>
  </si>
  <si>
    <t xml:space="preserve">               2,886.5</t>
  </si>
  <si>
    <t xml:space="preserve">              22,927</t>
  </si>
  <si>
    <t xml:space="preserve">              17,247.4</t>
  </si>
  <si>
    <t xml:space="preserve">              51,437</t>
  </si>
  <si>
    <t xml:space="preserve">             -28,510</t>
  </si>
  <si>
    <t xml:space="preserve">                  36.6</t>
  </si>
  <si>
    <t xml:space="preserve">                 766</t>
  </si>
  <si>
    <t xml:space="preserve">                 698.3</t>
  </si>
  <si>
    <t xml:space="preserve">               3,687</t>
  </si>
  <si>
    <t xml:space="preserve">              -2,921</t>
  </si>
  <si>
    <t xml:space="preserve">              22,359.8</t>
  </si>
  <si>
    <t xml:space="preserve">             150,650</t>
  </si>
  <si>
    <t xml:space="preserve">              34,916.7</t>
  </si>
  <si>
    <t xml:space="preserve">              77,524</t>
  </si>
  <si>
    <t xml:space="preserve">              73,126</t>
  </si>
  <si>
    <t xml:space="preserve">              52,125.5</t>
  </si>
  <si>
    <t xml:space="preserve">              93,801</t>
  </si>
  <si>
    <t xml:space="preserve">              13,891.8</t>
  </si>
  <si>
    <t xml:space="preserve">              47,040</t>
  </si>
  <si>
    <t xml:space="preserve">              46,761</t>
  </si>
  <si>
    <t xml:space="preserve">              10,090.6</t>
  </si>
  <si>
    <t xml:space="preserve">              59,769</t>
  </si>
  <si>
    <t xml:space="preserve">              17,560.6</t>
  </si>
  <si>
    <t xml:space="preserve">              54,893</t>
  </si>
  <si>
    <t xml:space="preserve">               4,876</t>
  </si>
  <si>
    <t xml:space="preserve">                 499.8</t>
  </si>
  <si>
    <t xml:space="preserve">               4,549</t>
  </si>
  <si>
    <t xml:space="preserve">               5,725.6</t>
  </si>
  <si>
    <t xml:space="preserve">               9,908</t>
  </si>
  <si>
    <t xml:space="preserve">              -5,358</t>
  </si>
  <si>
    <t xml:space="preserve">               1,116.4</t>
  </si>
  <si>
    <t xml:space="preserve">              15,784</t>
  </si>
  <si>
    <t xml:space="preserve">               1,328.4</t>
  </si>
  <si>
    <t xml:space="preserve">               8,652</t>
  </si>
  <si>
    <t xml:space="preserve">               7,133</t>
  </si>
  <si>
    <t xml:space="preserve">               8,072.2</t>
  </si>
  <si>
    <t xml:space="preserve">              86,040</t>
  </si>
  <si>
    <t xml:space="preserve">               5,530.1</t>
  </si>
  <si>
    <t xml:space="preserve">              30,843</t>
  </si>
  <si>
    <t xml:space="preserve">              55,197</t>
  </si>
  <si>
    <t xml:space="preserve">              14,680.5</t>
  </si>
  <si>
    <t xml:space="preserve">             114,830</t>
  </si>
  <si>
    <t xml:space="preserve">               2,241.5</t>
  </si>
  <si>
    <t xml:space="preserve">               9,841</t>
  </si>
  <si>
    <t xml:space="preserve">             104,988</t>
  </si>
  <si>
    <t xml:space="preserve">               2,800.6</t>
  </si>
  <si>
    <t xml:space="preserve">              73,679</t>
  </si>
  <si>
    <t xml:space="preserve">              25,597.3</t>
  </si>
  <si>
    <t xml:space="preserve">             402,630</t>
  </si>
  <si>
    <t xml:space="preserve">            -328,951</t>
  </si>
  <si>
    <t xml:space="preserve">               4,005.8</t>
  </si>
  <si>
    <t xml:space="preserve">             108,877</t>
  </si>
  <si>
    <t xml:space="preserve">              23,063.7</t>
  </si>
  <si>
    <t xml:space="preserve">             521,433</t>
  </si>
  <si>
    <t xml:space="preserve">            -412,556</t>
  </si>
  <si>
    <t xml:space="preserve">              24,824.8</t>
  </si>
  <si>
    <t xml:space="preserve">              43,988</t>
  </si>
  <si>
    <t xml:space="preserve">              26,518.2</t>
  </si>
  <si>
    <t xml:space="preserve">             117,278</t>
  </si>
  <si>
    <t xml:space="preserve">             -73,291</t>
  </si>
  <si>
    <t xml:space="preserve">               1,306.4</t>
  </si>
  <si>
    <t xml:space="preserve">              27,306</t>
  </si>
  <si>
    <t xml:space="preserve">              10,313.9</t>
  </si>
  <si>
    <t xml:space="preserve">             249,879</t>
  </si>
  <si>
    <t xml:space="preserve">            -222,573</t>
  </si>
  <si>
    <t xml:space="preserve">                 267.8</t>
  </si>
  <si>
    <t xml:space="preserve">               9,368</t>
  </si>
  <si>
    <t xml:space="preserve">                 959.4</t>
  </si>
  <si>
    <t xml:space="preserve">              23,747</t>
  </si>
  <si>
    <t xml:space="preserve">             -14,379</t>
  </si>
  <si>
    <t xml:space="preserve">                   5.9</t>
  </si>
  <si>
    <t xml:space="preserve">                 151</t>
  </si>
  <si>
    <t xml:space="preserve">                 883.4</t>
  </si>
  <si>
    <t xml:space="preserve">               6,338</t>
  </si>
  <si>
    <t xml:space="preserve">              -6,188</t>
  </si>
  <si>
    <t xml:space="preserve">                  24.9</t>
  </si>
  <si>
    <t xml:space="preserve">               1,729</t>
  </si>
  <si>
    <t xml:space="preserve">                 429.2</t>
  </si>
  <si>
    <t xml:space="preserve">               7,501</t>
  </si>
  <si>
    <t xml:space="preserve">              -5,772</t>
  </si>
  <si>
    <t xml:space="preserve">              11,140.2</t>
  </si>
  <si>
    <t xml:space="preserve">              77,557</t>
  </si>
  <si>
    <t xml:space="preserve">             180,027.9</t>
  </si>
  <si>
    <t xml:space="preserve">             103,074</t>
  </si>
  <si>
    <t xml:space="preserve">             -25,517</t>
  </si>
  <si>
    <t xml:space="preserve">               2,560.4</t>
  </si>
  <si>
    <t xml:space="preserve">              34,029</t>
  </si>
  <si>
    <t xml:space="preserve">             106,308.8</t>
  </si>
  <si>
    <t xml:space="preserve">             112,887</t>
  </si>
  <si>
    <t xml:space="preserve">             -78,858</t>
  </si>
  <si>
    <t xml:space="preserve">              26,406.3</t>
  </si>
  <si>
    <t xml:space="preserve">             151,193</t>
  </si>
  <si>
    <t xml:space="preserve">              73,340.7</t>
  </si>
  <si>
    <t xml:space="preserve">             215,200</t>
  </si>
  <si>
    <t xml:space="preserve">             -64,007</t>
  </si>
  <si>
    <t xml:space="preserve">                 825.1</t>
  </si>
  <si>
    <t xml:space="preserve">           1,043,507</t>
  </si>
  <si>
    <t xml:space="preserve">               1,564.3</t>
  </si>
  <si>
    <t xml:space="preserve">           2,063,873</t>
  </si>
  <si>
    <t xml:space="preserve">          -1,020,366</t>
  </si>
  <si>
    <t xml:space="preserve">           1,964,129.5</t>
  </si>
  <si>
    <t xml:space="preserve">           1,670,397</t>
  </si>
  <si>
    <t xml:space="preserve">           1,100,096.8</t>
  </si>
  <si>
    <t xml:space="preserve">             899,878</t>
  </si>
  <si>
    <t xml:space="preserve">             770,519</t>
  </si>
  <si>
    <t xml:space="preserve">             239,833.1</t>
  </si>
  <si>
    <t xml:space="preserve">             672,462</t>
  </si>
  <si>
    <t xml:space="preserve">             203,774.0</t>
  </si>
  <si>
    <t xml:space="preserve">             565,396</t>
  </si>
  <si>
    <t xml:space="preserve">             107,066</t>
  </si>
  <si>
    <t xml:space="preserve">              65,441.8</t>
  </si>
  <si>
    <t xml:space="preserve">             633,637</t>
  </si>
  <si>
    <t xml:space="preserve">              67,925.7</t>
  </si>
  <si>
    <t xml:space="preserve">             718,643</t>
  </si>
  <si>
    <t xml:space="preserve">             -85,006</t>
  </si>
  <si>
    <t xml:space="preserve">                 946.4</t>
  </si>
  <si>
    <t xml:space="preserve">              18,506</t>
  </si>
  <si>
    <t xml:space="preserve">               3,964.0</t>
  </si>
  <si>
    <t xml:space="preserve">              89,469</t>
  </si>
  <si>
    <t xml:space="preserve">             -70,963</t>
  </si>
  <si>
    <t xml:space="preserve">              93,692.6</t>
  </si>
  <si>
    <t xml:space="preserve">             392,581</t>
  </si>
  <si>
    <t xml:space="preserve">             223,190.8</t>
  </si>
  <si>
    <t xml:space="preserve">             699,462</t>
  </si>
  <si>
    <t xml:space="preserve">            -306,881</t>
  </si>
  <si>
    <t xml:space="preserve">              21,124.1</t>
  </si>
  <si>
    <t xml:space="preserve">              46,204</t>
  </si>
  <si>
    <t xml:space="preserve">              12,493.0</t>
  </si>
  <si>
    <t xml:space="preserve">              27,965</t>
  </si>
  <si>
    <t xml:space="preserve">              18,239</t>
  </si>
  <si>
    <t xml:space="preserve">              37,937.0</t>
  </si>
  <si>
    <t xml:space="preserve">             126,404</t>
  </si>
  <si>
    <t xml:space="preserve">               2,005.9</t>
  </si>
  <si>
    <t xml:space="preserve">              13,486</t>
  </si>
  <si>
    <t xml:space="preserve">             112,919</t>
  </si>
  <si>
    <t xml:space="preserve">                 134.3</t>
  </si>
  <si>
    <t xml:space="preserve">               5,441</t>
  </si>
  <si>
    <t xml:space="preserve">               1,275.9</t>
  </si>
  <si>
    <t xml:space="preserve">              45,397</t>
  </si>
  <si>
    <t xml:space="preserve">             -39,955</t>
  </si>
  <si>
    <t xml:space="preserve">               2,556.2</t>
  </si>
  <si>
    <t xml:space="preserve">              44,326</t>
  </si>
  <si>
    <t xml:space="preserve">              14,537.7</t>
  </si>
  <si>
    <t xml:space="preserve">             127,212</t>
  </si>
  <si>
    <t xml:space="preserve">             -82,886</t>
  </si>
  <si>
    <t xml:space="preserve">               6,989.0</t>
  </si>
  <si>
    <t xml:space="preserve">             156,007</t>
  </si>
  <si>
    <t xml:space="preserve">               4,903.0</t>
  </si>
  <si>
    <t xml:space="preserve">              81,255</t>
  </si>
  <si>
    <t xml:space="preserve">              74,752</t>
  </si>
  <si>
    <t xml:space="preserve">              20,754.9</t>
  </si>
  <si>
    <t xml:space="preserve">             120,175</t>
  </si>
  <si>
    <t xml:space="preserve">              10,766.2</t>
  </si>
  <si>
    <t xml:space="preserve">              73,905</t>
  </si>
  <si>
    <t xml:space="preserve">              46,269</t>
  </si>
  <si>
    <t xml:space="preserve">             366,789.0</t>
  </si>
  <si>
    <t xml:space="preserve">           7,692,368</t>
  </si>
  <si>
    <t xml:space="preserve">             199,772.1</t>
  </si>
  <si>
    <t xml:space="preserve">           6,155,497</t>
  </si>
  <si>
    <t xml:space="preserve">           1,536,871</t>
  </si>
  <si>
    <t xml:space="preserve">             211,940.5</t>
  </si>
  <si>
    <t xml:space="preserve">          22,241,662</t>
  </si>
  <si>
    <t xml:space="preserve">             205,447.7</t>
  </si>
  <si>
    <t xml:space="preserve">          10,846,411</t>
  </si>
  <si>
    <t xml:space="preserve">          11,395,251</t>
  </si>
  <si>
    <t xml:space="preserve">              11,415.0</t>
  </si>
  <si>
    <t xml:space="preserve">              73,832</t>
  </si>
  <si>
    <t xml:space="preserve">               9,760.7</t>
  </si>
  <si>
    <t xml:space="preserve">              46,953</t>
  </si>
  <si>
    <t xml:space="preserve">              26,879</t>
  </si>
  <si>
    <t xml:space="preserve">             712,787.4</t>
  </si>
  <si>
    <t xml:space="preserve">           7,861,930</t>
  </si>
  <si>
    <t xml:space="preserve">             101,090.8</t>
  </si>
  <si>
    <t xml:space="preserve">           1,602,851</t>
  </si>
  <si>
    <t xml:space="preserve">           6,259,079</t>
  </si>
  <si>
    <t xml:space="preserve">                 520.4</t>
  </si>
  <si>
    <t xml:space="preserve">             203,591</t>
  </si>
  <si>
    <t xml:space="preserve">                 456.8</t>
  </si>
  <si>
    <t xml:space="preserve">             371,354</t>
  </si>
  <si>
    <t xml:space="preserve">            -167,763</t>
  </si>
  <si>
    <t xml:space="preserve">             448,408.4</t>
  </si>
  <si>
    <t xml:space="preserve">           1,682,410</t>
  </si>
  <si>
    <t xml:space="preserve">             377,716.3</t>
  </si>
  <si>
    <t xml:space="preserve">             419,918</t>
  </si>
  <si>
    <t xml:space="preserve">           1,262,492</t>
  </si>
  <si>
    <t xml:space="preserve">              15,008.1</t>
  </si>
  <si>
    <t xml:space="preserve">           1,368,222</t>
  </si>
  <si>
    <t xml:space="preserve">              15,039.2</t>
  </si>
  <si>
    <t xml:space="preserve">           1,962,873</t>
  </si>
  <si>
    <t xml:space="preserve">            -594,651</t>
  </si>
  <si>
    <t xml:space="preserve">                  11.7</t>
  </si>
  <si>
    <t xml:space="preserve">              23,712</t>
  </si>
  <si>
    <t xml:space="preserve">             111,863</t>
  </si>
  <si>
    <t xml:space="preserve">             -88,151</t>
  </si>
  <si>
    <t xml:space="preserve">                 383.0</t>
  </si>
  <si>
    <t xml:space="preserve">               7,915</t>
  </si>
  <si>
    <t xml:space="preserve">                 761.2</t>
  </si>
  <si>
    <t xml:space="preserve">              15,664</t>
  </si>
  <si>
    <t xml:space="preserve">              -7,748</t>
  </si>
  <si>
    <t xml:space="preserve">               3,768.3</t>
  </si>
  <si>
    <t xml:space="preserve">             344,118</t>
  </si>
  <si>
    <t xml:space="preserve">                 179.6</t>
  </si>
  <si>
    <t xml:space="preserve">              47,113</t>
  </si>
  <si>
    <t xml:space="preserve">             297,004</t>
  </si>
  <si>
    <t xml:space="preserve">              14,766.6</t>
  </si>
  <si>
    <t xml:space="preserve">             108,427</t>
  </si>
  <si>
    <t xml:space="preserve">              77,726.3</t>
  </si>
  <si>
    <t xml:space="preserve">             323,023</t>
  </si>
  <si>
    <t xml:space="preserve">            -214,596</t>
  </si>
  <si>
    <t xml:space="preserve">               2,466.1</t>
  </si>
  <si>
    <t xml:space="preserve">              58,095</t>
  </si>
  <si>
    <t xml:space="preserve">              15,622.9</t>
  </si>
  <si>
    <t xml:space="preserve">             241,512</t>
  </si>
  <si>
    <t xml:space="preserve">            -183,417</t>
  </si>
  <si>
    <t xml:space="preserve">               2,357.7</t>
  </si>
  <si>
    <t xml:space="preserve">              37,757</t>
  </si>
  <si>
    <t xml:space="preserve">              10,548.5</t>
  </si>
  <si>
    <t xml:space="preserve">              84,149</t>
  </si>
  <si>
    <t xml:space="preserve">             -46,393</t>
  </si>
  <si>
    <t xml:space="preserve">              14,417</t>
  </si>
  <si>
    <t xml:space="preserve">                  81.5</t>
  </si>
  <si>
    <t xml:space="preserve">              44,623</t>
  </si>
  <si>
    <t xml:space="preserve">             -30,206</t>
  </si>
  <si>
    <t xml:space="preserve">                 986</t>
  </si>
  <si>
    <t xml:space="preserve">                 150.6</t>
  </si>
  <si>
    <t xml:space="preserve">               7,127</t>
  </si>
  <si>
    <t xml:space="preserve">              -6,142</t>
  </si>
  <si>
    <t xml:space="preserve">               5,325.6</t>
  </si>
  <si>
    <t xml:space="preserve">               8,391</t>
  </si>
  <si>
    <t xml:space="preserve">              96,650.0</t>
  </si>
  <si>
    <t xml:space="preserve">             454,120</t>
  </si>
  <si>
    <t xml:space="preserve">            -445,729</t>
  </si>
  <si>
    <t xml:space="preserve">              72,264.3</t>
  </si>
  <si>
    <t xml:space="preserve">             203,518</t>
  </si>
  <si>
    <t xml:space="preserve">             124,589.6</t>
  </si>
  <si>
    <t xml:space="preserve">             551,878</t>
  </si>
  <si>
    <t xml:space="preserve">            -348,360</t>
  </si>
  <si>
    <t xml:space="preserve">               3,233.9</t>
  </si>
  <si>
    <t xml:space="preserve">               8,647</t>
  </si>
  <si>
    <t xml:space="preserve">              32,271.6</t>
  </si>
  <si>
    <t xml:space="preserve">             143,192</t>
  </si>
  <si>
    <t xml:space="preserve">            -134,545</t>
  </si>
  <si>
    <t xml:space="preserve">               1,281.1</t>
  </si>
  <si>
    <t xml:space="preserve">               4,392</t>
  </si>
  <si>
    <t xml:space="preserve">               4,108.1</t>
  </si>
  <si>
    <t xml:space="preserve">              20,489</t>
  </si>
  <si>
    <t xml:space="preserve">             -16,097</t>
  </si>
  <si>
    <t xml:space="preserve">                  40.7</t>
  </si>
  <si>
    <t xml:space="preserve">                 593</t>
  </si>
  <si>
    <t xml:space="preserve">              11,040.2</t>
  </si>
  <si>
    <t xml:space="preserve">              19,085</t>
  </si>
  <si>
    <t xml:space="preserve">             -18,492</t>
  </si>
  <si>
    <t xml:space="preserve">               5,400.7</t>
  </si>
  <si>
    <t xml:space="preserve">              11,424</t>
  </si>
  <si>
    <t xml:space="preserve">             101,326.4</t>
  </si>
  <si>
    <t xml:space="preserve">              78,714</t>
  </si>
  <si>
    <t xml:space="preserve">             -67,290</t>
  </si>
  <si>
    <t xml:space="preserve">               9,261.3</t>
  </si>
  <si>
    <t xml:space="preserve">              52,188</t>
  </si>
  <si>
    <t xml:space="preserve">              55,106.0</t>
  </si>
  <si>
    <t xml:space="preserve">             144,864</t>
  </si>
  <si>
    <t xml:space="preserve">             -92,677</t>
  </si>
  <si>
    <t xml:space="preserve">                 508.2</t>
  </si>
  <si>
    <t xml:space="preserve">               4,454</t>
  </si>
  <si>
    <t xml:space="preserve">              16,019.1</t>
  </si>
  <si>
    <t xml:space="preserve">             133,584</t>
  </si>
  <si>
    <t xml:space="preserve">            -129,131</t>
  </si>
  <si>
    <t xml:space="preserve">               6,272.2</t>
  </si>
  <si>
    <t xml:space="preserve">               9,768</t>
  </si>
  <si>
    <t xml:space="preserve">           1,505,644.3</t>
  </si>
  <si>
    <t xml:space="preserve">             410,763</t>
  </si>
  <si>
    <t xml:space="preserve">            -400,995</t>
  </si>
  <si>
    <t xml:space="preserve">               5,455.9</t>
  </si>
  <si>
    <t xml:space="preserve">               3,658</t>
  </si>
  <si>
    <t xml:space="preserve">              44,517.8</t>
  </si>
  <si>
    <t xml:space="preserve">              34,872</t>
  </si>
  <si>
    <t xml:space="preserve">             -31,214</t>
  </si>
  <si>
    <t xml:space="preserve">               1,874.7</t>
  </si>
  <si>
    <t xml:space="preserve">              51,279</t>
  </si>
  <si>
    <t xml:space="preserve">             298,970.3</t>
  </si>
  <si>
    <t xml:space="preserve">             170,430</t>
  </si>
  <si>
    <t xml:space="preserve">            -119,151</t>
  </si>
  <si>
    <t xml:space="preserve">                 338.0</t>
  </si>
  <si>
    <t xml:space="preserve">               7,785</t>
  </si>
  <si>
    <t xml:space="preserve">               8,678.6</t>
  </si>
  <si>
    <t xml:space="preserve">              30,499</t>
  </si>
  <si>
    <t xml:space="preserve">             -22,714</t>
  </si>
  <si>
    <t xml:space="preserve">                  63</t>
  </si>
  <si>
    <t xml:space="preserve">              47,190.3</t>
  </si>
  <si>
    <t xml:space="preserve">               9,329</t>
  </si>
  <si>
    <t xml:space="preserve">              -9,266</t>
  </si>
  <si>
    <t xml:space="preserve">              18,220.4</t>
  </si>
  <si>
    <t xml:space="preserve">              24,038</t>
  </si>
  <si>
    <t xml:space="preserve">             145,086.8</t>
  </si>
  <si>
    <t xml:space="preserve">             235,961</t>
  </si>
  <si>
    <t xml:space="preserve">            -211,923</t>
  </si>
  <si>
    <t xml:space="preserve">               4,244.4</t>
  </si>
  <si>
    <t xml:space="preserve">              28,030</t>
  </si>
  <si>
    <t xml:space="preserve">              15,341.1</t>
  </si>
  <si>
    <t xml:space="preserve">              83,939</t>
  </si>
  <si>
    <t xml:space="preserve">             -55,908</t>
  </si>
  <si>
    <t xml:space="preserve">              26,551.9</t>
  </si>
  <si>
    <t xml:space="preserve">              25,088</t>
  </si>
  <si>
    <t xml:space="preserve">             175,901.8</t>
  </si>
  <si>
    <t xml:space="preserve">             116,123</t>
  </si>
  <si>
    <t xml:space="preserve">             -91,035</t>
  </si>
  <si>
    <t xml:space="preserve">               2,240.5</t>
  </si>
  <si>
    <t xml:space="preserve">               8,460</t>
  </si>
  <si>
    <t xml:space="preserve">               5,780.8</t>
  </si>
  <si>
    <t xml:space="preserve">              57,345</t>
  </si>
  <si>
    <t xml:space="preserve">             -48,884</t>
  </si>
  <si>
    <t xml:space="preserve">              59,857.0</t>
  </si>
  <si>
    <t xml:space="preserve">             242,221</t>
  </si>
  <si>
    <t xml:space="preserve">              34,436.0</t>
  </si>
  <si>
    <t xml:space="preserve">             113,648</t>
  </si>
  <si>
    <t xml:space="preserve">             128,573</t>
  </si>
  <si>
    <t xml:space="preserve">              10,806.1</t>
  </si>
  <si>
    <t xml:space="preserve">             104,969</t>
  </si>
  <si>
    <t xml:space="preserve">             104,187.2</t>
  </si>
  <si>
    <t xml:space="preserve">             147,100</t>
  </si>
  <si>
    <t xml:space="preserve">             -42,131</t>
  </si>
  <si>
    <t xml:space="preserve">              36,174.2</t>
  </si>
  <si>
    <t xml:space="preserve">             167,692</t>
  </si>
  <si>
    <t xml:space="preserve">              35,298.8</t>
  </si>
  <si>
    <t xml:space="preserve">             258,948</t>
  </si>
  <si>
    <t xml:space="preserve">             -91,256</t>
  </si>
  <si>
    <t xml:space="preserve">              77,606.4</t>
  </si>
  <si>
    <t xml:space="preserve">              92,818</t>
  </si>
  <si>
    <t xml:space="preserve">              88,783.9</t>
  </si>
  <si>
    <t xml:space="preserve">             142,415</t>
  </si>
  <si>
    <t xml:space="preserve">             -49,597</t>
  </si>
  <si>
    <t xml:space="preserve">              36,102.2</t>
  </si>
  <si>
    <t xml:space="preserve">              29,874</t>
  </si>
  <si>
    <t xml:space="preserve">             618,836.8</t>
  </si>
  <si>
    <t xml:space="preserve">             202,832</t>
  </si>
  <si>
    <t xml:space="preserve">            -172,958</t>
  </si>
  <si>
    <t xml:space="preserve">               6,973.4</t>
  </si>
  <si>
    <t xml:space="preserve">              60,593</t>
  </si>
  <si>
    <t xml:space="preserve">               8,735.0</t>
  </si>
  <si>
    <t xml:space="preserve">              72,695</t>
  </si>
  <si>
    <t xml:space="preserve">             -12,102</t>
  </si>
  <si>
    <t xml:space="preserve">             639,160.0</t>
  </si>
  <si>
    <t xml:space="preserve">              67,065</t>
  </si>
  <si>
    <t xml:space="preserve">           1,106,499.3</t>
  </si>
  <si>
    <t xml:space="preserve">              75,735</t>
  </si>
  <si>
    <t xml:space="preserve">              -8,671</t>
  </si>
  <si>
    <t xml:space="preserve">             192,123.9</t>
  </si>
  <si>
    <t xml:space="preserve">              73,494</t>
  </si>
  <si>
    <t xml:space="preserve">           6,759,360.5</t>
  </si>
  <si>
    <t xml:space="preserve">           1,849,101</t>
  </si>
  <si>
    <t xml:space="preserve">          -1,775,607</t>
  </si>
  <si>
    <t xml:space="preserve">           6,503,274.5</t>
  </si>
  <si>
    <t xml:space="preserve">           4,279,615</t>
  </si>
  <si>
    <t xml:space="preserve">          29,238,340.4</t>
  </si>
  <si>
    <t xml:space="preserve">          11,246,980</t>
  </si>
  <si>
    <t xml:space="preserve">          -6,967,365</t>
  </si>
  <si>
    <t xml:space="preserve">             534,538.0</t>
  </si>
  <si>
    <t xml:space="preserve">             786,439</t>
  </si>
  <si>
    <t xml:space="preserve">             474,652.2</t>
  </si>
  <si>
    <t xml:space="preserve">             913,452</t>
  </si>
  <si>
    <t xml:space="preserve">            -127,013</t>
  </si>
  <si>
    <t xml:space="preserve">           1,787,899.4</t>
  </si>
  <si>
    <t xml:space="preserve">           1,667,103</t>
  </si>
  <si>
    <t xml:space="preserve">             758,467.3</t>
  </si>
  <si>
    <t xml:space="preserve">           1,239,745</t>
  </si>
  <si>
    <t xml:space="preserve">             427,358</t>
  </si>
  <si>
    <t xml:space="preserve">               3,444.4</t>
  </si>
  <si>
    <t xml:space="preserve">             803,942</t>
  </si>
  <si>
    <t xml:space="preserve">               8,656.3</t>
  </si>
  <si>
    <t xml:space="preserve">             870,827</t>
  </si>
  <si>
    <t xml:space="preserve">             -66,885</t>
  </si>
  <si>
    <t xml:space="preserve">             137,544.8</t>
  </si>
  <si>
    <t xml:space="preserve">              51,873</t>
  </si>
  <si>
    <t xml:space="preserve">             108,705.5</t>
  </si>
  <si>
    <t xml:space="preserve">              49,990</t>
  </si>
  <si>
    <t xml:space="preserve">               1,883</t>
  </si>
  <si>
    <t xml:space="preserve">              29,773.6</t>
  </si>
  <si>
    <t xml:space="preserve">             224,733</t>
  </si>
  <si>
    <t xml:space="preserve">              24,848.5</t>
  </si>
  <si>
    <t xml:space="preserve">             194,813</t>
  </si>
  <si>
    <t xml:space="preserve">              29,920</t>
  </si>
  <si>
    <t xml:space="preserve">              43,355.8</t>
  </si>
  <si>
    <t xml:space="preserve">           1,033,401</t>
  </si>
  <si>
    <t xml:space="preserve">              10,840.9</t>
  </si>
  <si>
    <t xml:space="preserve">             195,995</t>
  </si>
  <si>
    <t xml:space="preserve">             837,405</t>
  </si>
  <si>
    <t xml:space="preserve">              58,081.5</t>
  </si>
  <si>
    <t xml:space="preserve">             169,659</t>
  </si>
  <si>
    <t xml:space="preserve">              25,994.4</t>
  </si>
  <si>
    <t xml:space="preserve">              99,467</t>
  </si>
  <si>
    <t xml:space="preserve">              70,192</t>
  </si>
  <si>
    <t xml:space="preserve">               6,905.8</t>
  </si>
  <si>
    <t xml:space="preserve">              81,503</t>
  </si>
  <si>
    <t xml:space="preserve">              29,336.1</t>
  </si>
  <si>
    <t xml:space="preserve">             102,380</t>
  </si>
  <si>
    <t xml:space="preserve">             -20,877</t>
  </si>
  <si>
    <t xml:space="preserve">                 318.5</t>
  </si>
  <si>
    <t xml:space="preserve">              17,296</t>
  </si>
  <si>
    <t xml:space="preserve">                 434.7</t>
  </si>
  <si>
    <t xml:space="preserve">              13,518</t>
  </si>
  <si>
    <t xml:space="preserve">               3,778</t>
  </si>
  <si>
    <t xml:space="preserve">               1,936.7</t>
  </si>
  <si>
    <t xml:space="preserve">              95,512</t>
  </si>
  <si>
    <t xml:space="preserve">               3,730.8</t>
  </si>
  <si>
    <t xml:space="preserve">             113,436</t>
  </si>
  <si>
    <t xml:space="preserve">             -17,924</t>
  </si>
  <si>
    <t xml:space="preserve">             110,211.0</t>
  </si>
  <si>
    <t xml:space="preserve">             667,452</t>
  </si>
  <si>
    <t xml:space="preserve">             310,397.6</t>
  </si>
  <si>
    <t xml:space="preserve">             938,448</t>
  </si>
  <si>
    <t xml:space="preserve">            -270,997</t>
  </si>
  <si>
    <t xml:space="preserve">           1,523,511.5</t>
  </si>
  <si>
    <t xml:space="preserve">           2,849,819</t>
  </si>
  <si>
    <t xml:space="preserve">             304,825.7</t>
  </si>
  <si>
    <t xml:space="preserve">           1,262,595</t>
  </si>
  <si>
    <t xml:space="preserve">           1,587,224</t>
  </si>
  <si>
    <t xml:space="preserve">             267,272.3</t>
  </si>
  <si>
    <t xml:space="preserve">             620,681</t>
  </si>
  <si>
    <t xml:space="preserve">              94,458.1</t>
  </si>
  <si>
    <t xml:space="preserve">             293,196</t>
  </si>
  <si>
    <t xml:space="preserve">             327,485</t>
  </si>
  <si>
    <t xml:space="preserve">               2,449.2</t>
  </si>
  <si>
    <t xml:space="preserve">              21,524</t>
  </si>
  <si>
    <t xml:space="preserve">               6,481.1</t>
  </si>
  <si>
    <t xml:space="preserve">              23,412</t>
  </si>
  <si>
    <t xml:space="preserve">              -1,888</t>
  </si>
  <si>
    <t xml:space="preserve">                 844.0</t>
  </si>
  <si>
    <t xml:space="preserve">              47,897</t>
  </si>
  <si>
    <t xml:space="preserve">               9,970.1</t>
  </si>
  <si>
    <t xml:space="preserve">             350,666</t>
  </si>
  <si>
    <t xml:space="preserve">            -302,769</t>
  </si>
  <si>
    <t xml:space="preserve">                   7.4</t>
  </si>
  <si>
    <t xml:space="preserve">                 517</t>
  </si>
  <si>
    <t xml:space="preserve">                  92.1</t>
  </si>
  <si>
    <t xml:space="preserve">              10,017</t>
  </si>
  <si>
    <t xml:space="preserve">              -9,499</t>
  </si>
  <si>
    <t xml:space="preserve">               3,656.1</t>
  </si>
  <si>
    <t xml:space="preserve">               6,284</t>
  </si>
  <si>
    <t xml:space="preserve">             798,067.0</t>
  </si>
  <si>
    <t xml:space="preserve">             243,333</t>
  </si>
  <si>
    <t xml:space="preserve">            -237,049</t>
  </si>
  <si>
    <t xml:space="preserve">                   1.5</t>
  </si>
  <si>
    <t xml:space="preserve">                 120.3</t>
  </si>
  <si>
    <t xml:space="preserve">               1,062</t>
  </si>
  <si>
    <t xml:space="preserve">              -1,023</t>
  </si>
  <si>
    <t xml:space="preserve">                   4.6</t>
  </si>
  <si>
    <t xml:space="preserve">                 185</t>
  </si>
  <si>
    <t xml:space="preserve">               1,691</t>
  </si>
  <si>
    <t xml:space="preserve">              -1,506</t>
  </si>
  <si>
    <t xml:space="preserve">              44,268.8</t>
  </si>
  <si>
    <t xml:space="preserve">              10,619</t>
  </si>
  <si>
    <t xml:space="preserve">             211,497.9</t>
  </si>
  <si>
    <t xml:space="preserve">             105,614</t>
  </si>
  <si>
    <t xml:space="preserve">             -94,994</t>
  </si>
  <si>
    <t xml:space="preserve">             245,414.1</t>
  </si>
  <si>
    <t xml:space="preserve">             227,466</t>
  </si>
  <si>
    <t xml:space="preserve">             142,850.8</t>
  </si>
  <si>
    <t xml:space="preserve">             210,253</t>
  </si>
  <si>
    <t xml:space="preserve">              17,213</t>
  </si>
  <si>
    <t xml:space="preserve">               2,607.7</t>
  </si>
  <si>
    <t xml:space="preserve">              27,117</t>
  </si>
  <si>
    <t xml:space="preserve">               1,416.8</t>
  </si>
  <si>
    <t xml:space="preserve">              32,648</t>
  </si>
  <si>
    <t xml:space="preserve">              -5,531</t>
  </si>
  <si>
    <t xml:space="preserve">                   8.9</t>
  </si>
  <si>
    <t xml:space="preserve">               1,541</t>
  </si>
  <si>
    <t xml:space="preserve">               2,884</t>
  </si>
  <si>
    <t xml:space="preserve">              -1,344</t>
  </si>
  <si>
    <t xml:space="preserve">                  72.6</t>
  </si>
  <si>
    <t xml:space="preserve">               1,324</t>
  </si>
  <si>
    <t xml:space="preserve">              16,688</t>
  </si>
  <si>
    <t xml:space="preserve">             -15,363</t>
  </si>
  <si>
    <t xml:space="preserve">               3,334.9</t>
  </si>
  <si>
    <t xml:space="preserve">              26,699</t>
  </si>
  <si>
    <t xml:space="preserve">              19,983.5</t>
  </si>
  <si>
    <t xml:space="preserve">              59,075</t>
  </si>
  <si>
    <t xml:space="preserve">             -32,376</t>
  </si>
  <si>
    <t xml:space="preserve">                 880</t>
  </si>
  <si>
    <t xml:space="preserve">               1,128.3</t>
  </si>
  <si>
    <t xml:space="preserve">               4,900</t>
  </si>
  <si>
    <t xml:space="preserve">              -4,019</t>
  </si>
  <si>
    <t xml:space="preserve">              25,077.4</t>
  </si>
  <si>
    <t xml:space="preserve">             168,488</t>
  </si>
  <si>
    <t xml:space="preserve">              45,363.8</t>
  </si>
  <si>
    <t xml:space="preserve">              90,053</t>
  </si>
  <si>
    <t xml:space="preserve">              78,435</t>
  </si>
  <si>
    <t xml:space="preserve">              54,480.9</t>
  </si>
  <si>
    <t xml:space="preserve">             103,834</t>
  </si>
  <si>
    <t xml:space="preserve">              14,857.8</t>
  </si>
  <si>
    <t xml:space="preserve">              49,475</t>
  </si>
  <si>
    <t xml:space="preserve">              54,359</t>
  </si>
  <si>
    <t xml:space="preserve">              11,003.2</t>
  </si>
  <si>
    <t xml:space="preserve">              65,123</t>
  </si>
  <si>
    <t xml:space="preserve">              20,531.9</t>
  </si>
  <si>
    <t xml:space="preserve">              62,850</t>
  </si>
  <si>
    <t xml:space="preserve">               2,273</t>
  </si>
  <si>
    <t xml:space="preserve">                 571.7</t>
  </si>
  <si>
    <t xml:space="preserve">               7,159</t>
  </si>
  <si>
    <t xml:space="preserve">               5,730.0</t>
  </si>
  <si>
    <t xml:space="preserve">              10,210</t>
  </si>
  <si>
    <t xml:space="preserve">              -3,051</t>
  </si>
  <si>
    <t xml:space="preserve">               1,245.1</t>
  </si>
  <si>
    <t xml:space="preserve">              16,358</t>
  </si>
  <si>
    <t xml:space="preserve">                 930.3</t>
  </si>
  <si>
    <t xml:space="preserve">               7,972</t>
  </si>
  <si>
    <t xml:space="preserve">               8,386</t>
  </si>
  <si>
    <t xml:space="preserve">               9,148.5</t>
  </si>
  <si>
    <t xml:space="preserve">              91,677</t>
  </si>
  <si>
    <t xml:space="preserve">               5,850.7</t>
  </si>
  <si>
    <t xml:space="preserve">              37,253</t>
  </si>
  <si>
    <t xml:space="preserve">              54,424</t>
  </si>
  <si>
    <t xml:space="preserve">              17,198.0</t>
  </si>
  <si>
    <t xml:space="preserve">             132,486</t>
  </si>
  <si>
    <t xml:space="preserve">               2,380.4</t>
  </si>
  <si>
    <t xml:space="preserve">              11,121</t>
  </si>
  <si>
    <t xml:space="preserve">             121,365</t>
  </si>
  <si>
    <t xml:space="preserve">               3,054.4</t>
  </si>
  <si>
    <t xml:space="preserve">              86,428</t>
  </si>
  <si>
    <t xml:space="preserve">              25,757.4</t>
  </si>
  <si>
    <t xml:space="preserve">             442,831</t>
  </si>
  <si>
    <t xml:space="preserve">            -356,402</t>
  </si>
  <si>
    <t xml:space="preserve">               3,392.4</t>
  </si>
  <si>
    <t xml:space="preserve">              93,509</t>
  </si>
  <si>
    <t xml:space="preserve">              21,815.5</t>
  </si>
  <si>
    <t xml:space="preserve">             541,506</t>
  </si>
  <si>
    <t xml:space="preserve">            -447,997</t>
  </si>
  <si>
    <t xml:space="preserve">              25,333.3</t>
  </si>
  <si>
    <t xml:space="preserve">              47,566</t>
  </si>
  <si>
    <t xml:space="preserve">              28,799.0</t>
  </si>
  <si>
    <t xml:space="preserve">             129,696</t>
  </si>
  <si>
    <t xml:space="preserve">             -82,129</t>
  </si>
  <si>
    <t xml:space="preserve">               1,303.4</t>
  </si>
  <si>
    <t xml:space="preserve">              37,175</t>
  </si>
  <si>
    <t xml:space="preserve">              12,616.1</t>
  </si>
  <si>
    <t xml:space="preserve">             346,743</t>
  </si>
  <si>
    <t xml:space="preserve">            -309,568</t>
  </si>
  <si>
    <t xml:space="preserve">                 283.4</t>
  </si>
  <si>
    <t xml:space="preserve">              11,215</t>
  </si>
  <si>
    <t xml:space="preserve">               1,055.6</t>
  </si>
  <si>
    <t xml:space="preserve">              27,468</t>
  </si>
  <si>
    <t xml:space="preserve">             -16,253</t>
  </si>
  <si>
    <t xml:space="preserve">                  13.2</t>
  </si>
  <si>
    <t xml:space="preserve">                 504</t>
  </si>
  <si>
    <t xml:space="preserve">                 967.4</t>
  </si>
  <si>
    <t xml:space="preserve">               8,388</t>
  </si>
  <si>
    <t xml:space="preserve">              -7,884</t>
  </si>
  <si>
    <t xml:space="preserve">                  24.6</t>
  </si>
  <si>
    <t xml:space="preserve">               1,532</t>
  </si>
  <si>
    <t xml:space="preserve">                 537.2</t>
  </si>
  <si>
    <t xml:space="preserve">              10,112</t>
  </si>
  <si>
    <t xml:space="preserve">              -8,579</t>
  </si>
  <si>
    <t xml:space="preserve">              10,425.9</t>
  </si>
  <si>
    <t xml:space="preserve">              78,218</t>
  </si>
  <si>
    <t xml:space="preserve">             192,212.1</t>
  </si>
  <si>
    <t xml:space="preserve">             114,432</t>
  </si>
  <si>
    <t xml:space="preserve">             -36,213</t>
  </si>
  <si>
    <t xml:space="preserve">               2,904.5</t>
  </si>
  <si>
    <t xml:space="preserve">              38,841</t>
  </si>
  <si>
    <t xml:space="preserve">             138,275.6</t>
  </si>
  <si>
    <t xml:space="preserve">             141,269</t>
  </si>
  <si>
    <t xml:space="preserve">            -102,428</t>
  </si>
  <si>
    <t xml:space="preserve">              28,514.0</t>
  </si>
  <si>
    <t xml:space="preserve">             163,070</t>
  </si>
  <si>
    <t xml:space="preserve">              88,304.6</t>
  </si>
  <si>
    <t xml:space="preserve">             249,946</t>
  </si>
  <si>
    <t xml:space="preserve">             -86,877</t>
  </si>
  <si>
    <t xml:space="preserve">                 784.9</t>
  </si>
  <si>
    <t xml:space="preserve">             814,015</t>
  </si>
  <si>
    <t xml:space="preserve">               1,835.2</t>
  </si>
  <si>
    <t xml:space="preserve">           1,484,187</t>
  </si>
  <si>
    <t xml:space="preserve">            -670,172</t>
  </si>
  <si>
    <t xml:space="preserve">           2,244,085.1</t>
  </si>
  <si>
    <t xml:space="preserve">           1,863,783</t>
  </si>
  <si>
    <t xml:space="preserve">           1,339,040.4</t>
  </si>
  <si>
    <t xml:space="preserve">           1,056,289</t>
  </si>
  <si>
    <t xml:space="preserve">             807,494</t>
  </si>
  <si>
    <t xml:space="preserve">             301,505.6</t>
  </si>
  <si>
    <t xml:space="preserve">             718,328</t>
  </si>
  <si>
    <t xml:space="preserve">             269,598.9</t>
  </si>
  <si>
    <t xml:space="preserve">             725,101</t>
  </si>
  <si>
    <t xml:space="preserve">              -6,774</t>
  </si>
  <si>
    <t xml:space="preserve">              63,225.7</t>
  </si>
  <si>
    <t xml:space="preserve">             697,401</t>
  </si>
  <si>
    <t xml:space="preserve">              77,785.6</t>
  </si>
  <si>
    <t xml:space="preserve">             841,923</t>
  </si>
  <si>
    <t xml:space="preserve">            -144,522</t>
  </si>
  <si>
    <t xml:space="preserve">                 776.9</t>
  </si>
  <si>
    <t xml:space="preserve">              18,762</t>
  </si>
  <si>
    <t xml:space="preserve">               3,916.7</t>
  </si>
  <si>
    <t xml:space="preserve">              93,043</t>
  </si>
  <si>
    <t xml:space="preserve">             -74,281</t>
  </si>
  <si>
    <t xml:space="preserve">             119,340.8</t>
  </si>
  <si>
    <t xml:space="preserve">             490,487</t>
  </si>
  <si>
    <t xml:space="preserve">             240,674.3</t>
  </si>
  <si>
    <t xml:space="preserve">             780,189</t>
  </si>
  <si>
    <t xml:space="preserve">            -289,702</t>
  </si>
  <si>
    <t xml:space="preserve">              31,655.6</t>
  </si>
  <si>
    <t xml:space="preserve">              69,496</t>
  </si>
  <si>
    <t xml:space="preserve">              14,401.3</t>
  </si>
  <si>
    <t xml:space="preserve">              34,692</t>
  </si>
  <si>
    <t xml:space="preserve">              34,804</t>
  </si>
  <si>
    <t xml:space="preserve">              53,573.0</t>
  </si>
  <si>
    <t xml:space="preserve">             178,798</t>
  </si>
  <si>
    <t xml:space="preserve">               2,969.6</t>
  </si>
  <si>
    <t xml:space="preserve">              14,324</t>
  </si>
  <si>
    <t xml:space="preserve">             164,474</t>
  </si>
  <si>
    <t xml:space="preserve">                 183.3</t>
  </si>
  <si>
    <t xml:space="preserve">              10,912</t>
  </si>
  <si>
    <t xml:space="preserve">               1,114.5</t>
  </si>
  <si>
    <t xml:space="preserve">              47,146</t>
  </si>
  <si>
    <t xml:space="preserve">             -36,234</t>
  </si>
  <si>
    <t xml:space="preserve">               3,628.8</t>
  </si>
  <si>
    <t xml:space="preserve">              54,706</t>
  </si>
  <si>
    <t xml:space="preserve">              12,127.7</t>
  </si>
  <si>
    <t xml:space="preserve">             122,862</t>
  </si>
  <si>
    <t xml:space="preserve">             -68,156</t>
  </si>
  <si>
    <t xml:space="preserve">              12,235.1</t>
  </si>
  <si>
    <t xml:space="preserve">             202,543</t>
  </si>
  <si>
    <t xml:space="preserve">               5,943.2</t>
  </si>
  <si>
    <t xml:space="preserve">             101,419</t>
  </si>
  <si>
    <t xml:space="preserve">             101,124</t>
  </si>
  <si>
    <t xml:space="preserve">              23,919.2</t>
  </si>
  <si>
    <t xml:space="preserve">             143,847</t>
  </si>
  <si>
    <t xml:space="preserve">              12,745.4</t>
  </si>
  <si>
    <t xml:space="preserve">              82,503</t>
  </si>
  <si>
    <t xml:space="preserve">              61,344</t>
  </si>
  <si>
    <t xml:space="preserve">             396,259.0</t>
  </si>
  <si>
    <t xml:space="preserve">           8,929,338</t>
  </si>
  <si>
    <t xml:space="preserve">             220,878.6</t>
  </si>
  <si>
    <t xml:space="preserve">           7,135,244</t>
  </si>
  <si>
    <t xml:space="preserve">           1,794,094</t>
  </si>
  <si>
    <t xml:space="preserve">             234,535.6</t>
  </si>
  <si>
    <t xml:space="preserve">          25,992,347</t>
  </si>
  <si>
    <t xml:space="preserve">             246,870.9</t>
  </si>
  <si>
    <t xml:space="preserve">          12,400,968</t>
  </si>
  <si>
    <t xml:space="preserve">          13,591,379</t>
  </si>
  <si>
    <t xml:space="preserve">              12,854.8</t>
  </si>
  <si>
    <t xml:space="preserve">              49,430</t>
  </si>
  <si>
    <t xml:space="preserve">              15,866.9</t>
  </si>
  <si>
    <t xml:space="preserve">              55,790</t>
  </si>
  <si>
    <t xml:space="preserve">             731,323.5</t>
  </si>
  <si>
    <t xml:space="preserve">           7,644,009</t>
  </si>
  <si>
    <t xml:space="preserve">             112,775.2</t>
  </si>
  <si>
    <t xml:space="preserve">           1,851,459</t>
  </si>
  <si>
    <t xml:space="preserve">           5,792,550</t>
  </si>
  <si>
    <t xml:space="preserve">               1,004.5</t>
  </si>
  <si>
    <t xml:space="preserve">             364,882</t>
  </si>
  <si>
    <t xml:space="preserve">                 884.9</t>
  </si>
  <si>
    <t xml:space="preserve">             426,690</t>
  </si>
  <si>
    <t xml:space="preserve">             -61,808</t>
  </si>
  <si>
    <t xml:space="preserve">             950,083.8</t>
  </si>
  <si>
    <t xml:space="preserve">           2,838,894</t>
  </si>
  <si>
    <t xml:space="preserve">             105,750.2</t>
  </si>
  <si>
    <t xml:space="preserve">             185,690</t>
  </si>
  <si>
    <t xml:space="preserve">           2,653,204</t>
  </si>
  <si>
    <t xml:space="preserve">              19,821.2</t>
  </si>
  <si>
    <t xml:space="preserve">           1,688,416</t>
  </si>
  <si>
    <t xml:space="preserve">              17,657.7</t>
  </si>
  <si>
    <t xml:space="preserve">           2,581,680</t>
  </si>
  <si>
    <t xml:space="preserve">            -893,265</t>
  </si>
  <si>
    <t xml:space="preserve">                  22.9</t>
  </si>
  <si>
    <t xml:space="preserve">              27,052</t>
  </si>
  <si>
    <t xml:space="preserve">                 385.7</t>
  </si>
  <si>
    <t xml:space="preserve">              92,377</t>
  </si>
  <si>
    <t xml:space="preserve">             -65,325</t>
  </si>
  <si>
    <t xml:space="preserve">                 364.3</t>
  </si>
  <si>
    <t xml:space="preserve">               8,966</t>
  </si>
  <si>
    <t xml:space="preserve">                 673.1</t>
  </si>
  <si>
    <t xml:space="preserve">              16,093</t>
  </si>
  <si>
    <t xml:space="preserve">              -7,127</t>
  </si>
  <si>
    <t xml:space="preserve">               2,036.3</t>
  </si>
  <si>
    <t xml:space="preserve">             282,967</t>
  </si>
  <si>
    <t xml:space="preserve">                 338.6</t>
  </si>
  <si>
    <t xml:space="preserve">              31,310</t>
  </si>
  <si>
    <t xml:space="preserve">             251,657</t>
  </si>
  <si>
    <t xml:space="preserve">              16,580.7</t>
  </si>
  <si>
    <t xml:space="preserve">             122,830</t>
  </si>
  <si>
    <t xml:space="preserve">              85,787.0</t>
  </si>
  <si>
    <t xml:space="preserve">             356,962</t>
  </si>
  <si>
    <t xml:space="preserve">            -234,132</t>
  </si>
  <si>
    <t xml:space="preserve">               2,765.7</t>
  </si>
  <si>
    <t xml:space="preserve">              63,378</t>
  </si>
  <si>
    <t xml:space="preserve">              17,980.4</t>
  </si>
  <si>
    <t xml:space="preserve">             267,603</t>
  </si>
  <si>
    <t xml:space="preserve">            -204,225</t>
  </si>
  <si>
    <t xml:space="preserve">               2,280.0</t>
  </si>
  <si>
    <t xml:space="preserve">              37,218</t>
  </si>
  <si>
    <t xml:space="preserve">              12,607.3</t>
  </si>
  <si>
    <t xml:space="preserve">             104,780</t>
  </si>
  <si>
    <t xml:space="preserve">             -67,562</t>
  </si>
  <si>
    <t xml:space="preserve">                  19.0</t>
  </si>
  <si>
    <t xml:space="preserve">              22,587</t>
  </si>
  <si>
    <t xml:space="preserve">                  70.1</t>
  </si>
  <si>
    <t xml:space="preserve">              15,865</t>
  </si>
  <si>
    <t xml:space="preserve">               6,723</t>
  </si>
  <si>
    <t xml:space="preserve">                   1.7</t>
  </si>
  <si>
    <t xml:space="preserve">                  48.1</t>
  </si>
  <si>
    <t xml:space="preserve">               9,604</t>
  </si>
  <si>
    <t xml:space="preserve">              -9,200</t>
  </si>
  <si>
    <t xml:space="preserve">               6,190.7</t>
  </si>
  <si>
    <t xml:space="preserve">               8,807</t>
  </si>
  <si>
    <t xml:space="preserve">             178,935.2</t>
  </si>
  <si>
    <t xml:space="preserve">           1,058,452</t>
  </si>
  <si>
    <t xml:space="preserve">          -1,049,646</t>
  </si>
  <si>
    <t xml:space="preserve">              46,832.6</t>
  </si>
  <si>
    <t xml:space="preserve">             154,459</t>
  </si>
  <si>
    <t xml:space="preserve">             108,184.9</t>
  </si>
  <si>
    <t xml:space="preserve">             446,128</t>
  </si>
  <si>
    <t xml:space="preserve">            -291,669</t>
  </si>
  <si>
    <t xml:space="preserve">               2,950.4</t>
  </si>
  <si>
    <t xml:space="preserve">               7,077</t>
  </si>
  <si>
    <t xml:space="preserve">              37,014.6</t>
  </si>
  <si>
    <t xml:space="preserve">             172,090</t>
  </si>
  <si>
    <t xml:space="preserve">            -165,013</t>
  </si>
  <si>
    <t xml:space="preserve">               1,658.3</t>
  </si>
  <si>
    <t xml:space="preserve">               4,241</t>
  </si>
  <si>
    <t xml:space="preserve">               5,869.1</t>
  </si>
  <si>
    <t xml:space="preserve">             -20,728</t>
  </si>
  <si>
    <t xml:space="preserve">                 186.0</t>
  </si>
  <si>
    <t xml:space="preserve">                 350</t>
  </si>
  <si>
    <t xml:space="preserve">               9,842.4</t>
  </si>
  <si>
    <t xml:space="preserve">              15,735</t>
  </si>
  <si>
    <t xml:space="preserve">             -15,385</t>
  </si>
  <si>
    <t xml:space="preserve">               3,691.4</t>
  </si>
  <si>
    <t xml:space="preserve">               8,479</t>
  </si>
  <si>
    <t xml:space="preserve">              76,071.4</t>
  </si>
  <si>
    <t xml:space="preserve">              61,735</t>
  </si>
  <si>
    <t xml:space="preserve">             -53,257</t>
  </si>
  <si>
    <t xml:space="preserve">               5,131.2</t>
  </si>
  <si>
    <t xml:space="preserve">              35,911</t>
  </si>
  <si>
    <t xml:space="preserve">              57,879.6</t>
  </si>
  <si>
    <t xml:space="preserve">             163,341</t>
  </si>
  <si>
    <t xml:space="preserve">            -127,430</t>
  </si>
  <si>
    <t xml:space="preserve">                 454.2</t>
  </si>
  <si>
    <t xml:space="preserve">               4,119</t>
  </si>
  <si>
    <t xml:space="preserve">              15,098.7</t>
  </si>
  <si>
    <t xml:space="preserve">             132,254</t>
  </si>
  <si>
    <t xml:space="preserve">            -128,135</t>
  </si>
  <si>
    <t xml:space="preserve">                 771.3</t>
  </si>
  <si>
    <t xml:space="preserve">               1,131</t>
  </si>
  <si>
    <t xml:space="preserve">           1,226,543.1</t>
  </si>
  <si>
    <t xml:space="preserve">             371,701</t>
  </si>
  <si>
    <t xml:space="preserve">            -370,569</t>
  </si>
  <si>
    <t xml:space="preserve">               5,266.2</t>
  </si>
  <si>
    <t xml:space="preserve">               3,379</t>
  </si>
  <si>
    <t xml:space="preserve">              24,349.5</t>
  </si>
  <si>
    <t xml:space="preserve">              22,982</t>
  </si>
  <si>
    <t xml:space="preserve">             -19,603</t>
  </si>
  <si>
    <t xml:space="preserve">               2,444.3</t>
  </si>
  <si>
    <t xml:space="preserve">              57,382</t>
  </si>
  <si>
    <t xml:space="preserve">             319,366.6</t>
  </si>
  <si>
    <t xml:space="preserve">             156,511</t>
  </si>
  <si>
    <t xml:space="preserve">             -99,128</t>
  </si>
  <si>
    <t xml:space="preserve">                 388.6</t>
  </si>
  <si>
    <t xml:space="preserve">               7,416</t>
  </si>
  <si>
    <t xml:space="preserve">               5,785.5</t>
  </si>
  <si>
    <t xml:space="preserve">              32,939</t>
  </si>
  <si>
    <t xml:space="preserve">             -25,522</t>
  </si>
  <si>
    <t xml:space="preserve">                   9.0</t>
  </si>
  <si>
    <t xml:space="preserve">              44,168.5</t>
  </si>
  <si>
    <t xml:space="preserve">               8,996</t>
  </si>
  <si>
    <t xml:space="preserve">              -8,942</t>
  </si>
  <si>
    <t xml:space="preserve">               5,824.3</t>
  </si>
  <si>
    <t xml:space="preserve">               8,924</t>
  </si>
  <si>
    <t xml:space="preserve">             150,875.3</t>
  </si>
  <si>
    <t xml:space="preserve">             233,313</t>
  </si>
  <si>
    <t xml:space="preserve">            -224,389</t>
  </si>
  <si>
    <t xml:space="preserve">               4,155.1</t>
  </si>
  <si>
    <t xml:space="preserve">              25,326</t>
  </si>
  <si>
    <t xml:space="preserve">              16,906.0</t>
  </si>
  <si>
    <t xml:space="preserve">              91,791</t>
  </si>
  <si>
    <t xml:space="preserve">             -66,464</t>
  </si>
  <si>
    <t xml:space="preserve">              18,348.5</t>
  </si>
  <si>
    <t xml:space="preserve">              20,862</t>
  </si>
  <si>
    <t xml:space="preserve">             216,806.2</t>
  </si>
  <si>
    <t xml:space="preserve">             114,892</t>
  </si>
  <si>
    <t xml:space="preserve">             -94,029</t>
  </si>
  <si>
    <t xml:space="preserve">               2,061.2</t>
  </si>
  <si>
    <t xml:space="preserve">               7,441</t>
  </si>
  <si>
    <t xml:space="preserve">               5,956.8</t>
  </si>
  <si>
    <t xml:space="preserve">              57,016</t>
  </si>
  <si>
    <t xml:space="preserve">             -49,575</t>
  </si>
  <si>
    <t xml:space="preserve">              57,609.1</t>
  </si>
  <si>
    <t xml:space="preserve">             229,195</t>
  </si>
  <si>
    <t xml:space="preserve">              33,293.0</t>
  </si>
  <si>
    <t xml:space="preserve">             112,043</t>
  </si>
  <si>
    <t xml:space="preserve">             117,153</t>
  </si>
  <si>
    <t xml:space="preserve">              10,865.7</t>
  </si>
  <si>
    <t xml:space="preserve">              98,993</t>
  </si>
  <si>
    <t xml:space="preserve">              97,083.1</t>
  </si>
  <si>
    <t xml:space="preserve">             149,722</t>
  </si>
  <si>
    <t xml:space="preserve">             -50,729</t>
  </si>
  <si>
    <t xml:space="preserve">              36,221.8</t>
  </si>
  <si>
    <t xml:space="preserve">             150,886</t>
  </si>
  <si>
    <t xml:space="preserve">              33,797.2</t>
  </si>
  <si>
    <t xml:space="preserve">             227,219</t>
  </si>
  <si>
    <t xml:space="preserve">             -76,334</t>
  </si>
  <si>
    <t xml:space="preserve">              66,166.3</t>
  </si>
  <si>
    <t xml:space="preserve">              79,142</t>
  </si>
  <si>
    <t xml:space="preserve">              81,281.9</t>
  </si>
  <si>
    <t xml:space="preserve">             134,137</t>
  </si>
  <si>
    <t xml:space="preserve">             -54,995</t>
  </si>
  <si>
    <t xml:space="preserve">              23,200.0</t>
  </si>
  <si>
    <t xml:space="preserve">              29,761</t>
  </si>
  <si>
    <t xml:space="preserve">             570,862.9</t>
  </si>
  <si>
    <t xml:space="preserve">             186,099</t>
  </si>
  <si>
    <t xml:space="preserve">            -156,339</t>
  </si>
  <si>
    <t xml:space="preserve">               7,872.9</t>
  </si>
  <si>
    <t xml:space="preserve">              89,961</t>
  </si>
  <si>
    <t xml:space="preserve">               7,319.3</t>
  </si>
  <si>
    <t xml:space="preserve">              73,489</t>
  </si>
  <si>
    <t xml:space="preserve">              16,473</t>
  </si>
  <si>
    <t xml:space="preserve">             500,329.4</t>
  </si>
  <si>
    <t xml:space="preserve">              70,014</t>
  </si>
  <si>
    <t xml:space="preserve">             785,399.7</t>
  </si>
  <si>
    <t xml:space="preserve">              64,626</t>
  </si>
  <si>
    <t xml:space="preserve">               5,388</t>
  </si>
  <si>
    <t xml:space="preserve">             275,248.0</t>
  </si>
  <si>
    <t xml:space="preserve">              52,856</t>
  </si>
  <si>
    <t xml:space="preserve">           7,184,119.5</t>
  </si>
  <si>
    <t xml:space="preserve">           2,555,647</t>
  </si>
  <si>
    <t xml:space="preserve">          -2,502,791</t>
  </si>
  <si>
    <t xml:space="preserve">           5,945,675.1</t>
  </si>
  <si>
    <t xml:space="preserve">           3,868,333</t>
  </si>
  <si>
    <t xml:space="preserve">          32,460,161.3</t>
  </si>
  <si>
    <t xml:space="preserve">          12,031,973</t>
  </si>
  <si>
    <t xml:space="preserve">          -8,163,639</t>
  </si>
  <si>
    <t xml:space="preserve">             503,708.9</t>
  </si>
  <si>
    <t xml:space="preserve">             716,881</t>
  </si>
  <si>
    <t xml:space="preserve">             408,504.4</t>
  </si>
  <si>
    <t xml:space="preserve">             913,901</t>
  </si>
  <si>
    <t xml:space="preserve">            -197,020</t>
  </si>
  <si>
    <t xml:space="preserve">           1,751,533.9</t>
  </si>
  <si>
    <t xml:space="preserve">           1,677,439</t>
  </si>
  <si>
    <t xml:space="preserve">             718,013.5</t>
  </si>
  <si>
    <t xml:space="preserve">           1,148,795</t>
  </si>
  <si>
    <t xml:space="preserve">             528,644</t>
  </si>
  <si>
    <t xml:space="preserve">               2,096.9</t>
  </si>
  <si>
    <t xml:space="preserve">             761,557</t>
  </si>
  <si>
    <t xml:space="preserve">               7,462.8</t>
  </si>
  <si>
    <t xml:space="preserve">             810,902</t>
  </si>
  <si>
    <t xml:space="preserve">             -49,345</t>
  </si>
  <si>
    <t xml:space="preserve">              76,264.0</t>
  </si>
  <si>
    <t xml:space="preserve">              36,511</t>
  </si>
  <si>
    <t xml:space="preserve">             148,831.3</t>
  </si>
  <si>
    <t xml:space="preserve">              63,828</t>
  </si>
  <si>
    <t xml:space="preserve">             -27,317</t>
  </si>
  <si>
    <t xml:space="preserve">              27,564.7</t>
  </si>
  <si>
    <t xml:space="preserve">             228,719</t>
  </si>
  <si>
    <t xml:space="preserve">              22,419.0</t>
  </si>
  <si>
    <t xml:space="preserve">             205,238</t>
  </si>
  <si>
    <t xml:space="preserve">              23,482</t>
  </si>
  <si>
    <t xml:space="preserve">              42,687.2</t>
  </si>
  <si>
    <t xml:space="preserve">             993,062</t>
  </si>
  <si>
    <t xml:space="preserve">               9,790.4</t>
  </si>
  <si>
    <t xml:space="preserve">             181,871</t>
  </si>
  <si>
    <t xml:space="preserve">             811,190</t>
  </si>
  <si>
    <t xml:space="preserve">              57,789.2</t>
  </si>
  <si>
    <t xml:space="preserve">             163,588</t>
  </si>
  <si>
    <t xml:space="preserve">              23,400.7</t>
  </si>
  <si>
    <t xml:space="preserve">              88,052</t>
  </si>
  <si>
    <t xml:space="preserve">              75,535</t>
  </si>
  <si>
    <t xml:space="preserve">               7,315.2</t>
  </si>
  <si>
    <t xml:space="preserve">              84,845</t>
  </si>
  <si>
    <t xml:space="preserve">              22,681.5</t>
  </si>
  <si>
    <t xml:space="preserve">              88,333</t>
  </si>
  <si>
    <t xml:space="preserve">              -3,488</t>
  </si>
  <si>
    <t xml:space="preserve">                  94.9</t>
  </si>
  <si>
    <t xml:space="preserve">               3,948</t>
  </si>
  <si>
    <t xml:space="preserve">                 153.3</t>
  </si>
  <si>
    <t xml:space="preserve">               4,808</t>
  </si>
  <si>
    <t xml:space="preserve">                -860</t>
  </si>
  <si>
    <t xml:space="preserve">               1,719.7</t>
  </si>
  <si>
    <t xml:space="preserve">              98,677</t>
  </si>
  <si>
    <t xml:space="preserve">               3,228.8</t>
  </si>
  <si>
    <t xml:space="preserve">              92,074</t>
  </si>
  <si>
    <t xml:space="preserve">               6,602</t>
  </si>
  <si>
    <t xml:space="preserve">             116,408.6</t>
  </si>
  <si>
    <t xml:space="preserve">             622,606</t>
  </si>
  <si>
    <t xml:space="preserve">             202,229.7</t>
  </si>
  <si>
    <t xml:space="preserve">             802,492</t>
  </si>
  <si>
    <t xml:space="preserve">            -179,885</t>
  </si>
  <si>
    <t xml:space="preserve">           1,487,062.1</t>
  </si>
  <si>
    <t xml:space="preserve">           2,786,655</t>
  </si>
  <si>
    <t xml:space="preserve">             289,461.7</t>
  </si>
  <si>
    <t xml:space="preserve">           1,080,702</t>
  </si>
  <si>
    <t xml:space="preserve">           1,705,954</t>
  </si>
  <si>
    <t xml:space="preserve">             257,195.7</t>
  </si>
  <si>
    <t xml:space="preserve">             621,189</t>
  </si>
  <si>
    <t xml:space="preserve">              82,412.2</t>
  </si>
  <si>
    <t xml:space="preserve">             254,433</t>
  </si>
  <si>
    <t xml:space="preserve">             366,756</t>
  </si>
  <si>
    <t xml:space="preserve">               2,752.3</t>
  </si>
  <si>
    <t xml:space="preserve">              21,554</t>
  </si>
  <si>
    <t xml:space="preserve">               5,831.5</t>
  </si>
  <si>
    <t xml:space="preserve">              17,690</t>
  </si>
  <si>
    <t xml:space="preserve">               3,864</t>
  </si>
  <si>
    <t xml:space="preserve">                 941.6</t>
  </si>
  <si>
    <t xml:space="preserve">              49,738</t>
  </si>
  <si>
    <t xml:space="preserve">              11,014.7</t>
  </si>
  <si>
    <t xml:space="preserve">             339,623</t>
  </si>
  <si>
    <t xml:space="preserve">            -289,885</t>
  </si>
  <si>
    <t xml:space="preserve">                 469</t>
  </si>
  <si>
    <t xml:space="preserve">                  35.4</t>
  </si>
  <si>
    <t xml:space="preserve">               4,607</t>
  </si>
  <si>
    <t xml:space="preserve">              -4,138</t>
  </si>
  <si>
    <t xml:space="preserve">               4,570.4</t>
  </si>
  <si>
    <t xml:space="preserve">               6,948</t>
  </si>
  <si>
    <t xml:space="preserve">             729,407.4</t>
  </si>
  <si>
    <t xml:space="preserve">             218,058</t>
  </si>
  <si>
    <t xml:space="preserve">            -211,110</t>
  </si>
  <si>
    <t xml:space="preserve">                   0.6</t>
  </si>
  <si>
    <t xml:space="preserve">                  39.6</t>
  </si>
  <si>
    <t xml:space="preserve">                 227</t>
  </si>
  <si>
    <t xml:space="preserve">                  42</t>
  </si>
  <si>
    <t xml:space="preserve">                 424.2</t>
  </si>
  <si>
    <t xml:space="preserve">               1,759</t>
  </si>
  <si>
    <t xml:space="preserve">              -1,717</t>
  </si>
  <si>
    <t xml:space="preserve">              39,265.9</t>
  </si>
  <si>
    <t xml:space="preserve">               9,575</t>
  </si>
  <si>
    <t xml:space="preserve">             230,910.3</t>
  </si>
  <si>
    <t xml:space="preserve">             116,111</t>
  </si>
  <si>
    <t xml:space="preserve">            -106,535</t>
  </si>
  <si>
    <t xml:space="preserve">             230,159.0</t>
  </si>
  <si>
    <t xml:space="preserve">             221,867</t>
  </si>
  <si>
    <t xml:space="preserve">             131,989.8</t>
  </si>
  <si>
    <t xml:space="preserve">             196,568</t>
  </si>
  <si>
    <t xml:space="preserve">              25,299</t>
  </si>
  <si>
    <t xml:space="preserve">               2,734.5</t>
  </si>
  <si>
    <t xml:space="preserve">              28,473</t>
  </si>
  <si>
    <t xml:space="preserve">               1,287.3</t>
  </si>
  <si>
    <t xml:space="preserve">              20,897</t>
  </si>
  <si>
    <t xml:space="preserve">               7,576</t>
  </si>
  <si>
    <t xml:space="preserve">                  10.2</t>
  </si>
  <si>
    <t xml:space="preserve">               1,579</t>
  </si>
  <si>
    <t xml:space="preserve">                  22.6</t>
  </si>
  <si>
    <t xml:space="preserve">               2,137</t>
  </si>
  <si>
    <t xml:space="preserve">                -558</t>
  </si>
  <si>
    <t xml:space="preserve">                  67.1</t>
  </si>
  <si>
    <t xml:space="preserve">                 548.7</t>
  </si>
  <si>
    <t xml:space="preserve">               9,912</t>
  </si>
  <si>
    <t xml:space="preserve">              -8,057</t>
  </si>
  <si>
    <t xml:space="preserve">               2,933.3</t>
  </si>
  <si>
    <t xml:space="preserve">              21,816</t>
  </si>
  <si>
    <t xml:space="preserve">              17,648.5</t>
  </si>
  <si>
    <t xml:space="preserve">              53,043</t>
  </si>
  <si>
    <t xml:space="preserve">             -31,227</t>
  </si>
  <si>
    <t xml:space="preserve">                  31.4</t>
  </si>
  <si>
    <t xml:space="preserve">                 828</t>
  </si>
  <si>
    <t xml:space="preserve">               1,089.6</t>
  </si>
  <si>
    <t xml:space="preserve">               3,870</t>
  </si>
  <si>
    <t xml:space="preserve">              -3,041</t>
  </si>
  <si>
    <t xml:space="preserve">              21,529.6</t>
  </si>
  <si>
    <t xml:space="preserve">             140,695</t>
  </si>
  <si>
    <t xml:space="preserve">              39,389.0</t>
  </si>
  <si>
    <t xml:space="preserve">              82,977</t>
  </si>
  <si>
    <t xml:space="preserve">              57,718</t>
  </si>
  <si>
    <t xml:space="preserve">              53,679.5</t>
  </si>
  <si>
    <t xml:space="preserve">              98,558</t>
  </si>
  <si>
    <t xml:space="preserve">              12,740.5</t>
  </si>
  <si>
    <t xml:space="preserve">              44,257</t>
  </si>
  <si>
    <t xml:space="preserve">              54,301</t>
  </si>
  <si>
    <t xml:space="preserve">               9,869.9</t>
  </si>
  <si>
    <t xml:space="preserve">              57,171</t>
  </si>
  <si>
    <t xml:space="preserve">              18,978.7</t>
  </si>
  <si>
    <t xml:space="preserve">              55,554</t>
  </si>
  <si>
    <t xml:space="preserve">               1,617</t>
  </si>
  <si>
    <t xml:space="preserve">                 413.7</t>
  </si>
  <si>
    <t xml:space="preserve">               4,585</t>
  </si>
  <si>
    <t xml:space="preserve">               4,994.3</t>
  </si>
  <si>
    <t xml:space="preserve">               9,678</t>
  </si>
  <si>
    <t xml:space="preserve">              -5,093</t>
  </si>
  <si>
    <t xml:space="preserve">               1,214.4</t>
  </si>
  <si>
    <t xml:space="preserve">              15,260</t>
  </si>
  <si>
    <t xml:space="preserve">               6,117</t>
  </si>
  <si>
    <t xml:space="preserve">               9,143</t>
  </si>
  <si>
    <t xml:space="preserve">               8,843.6</t>
  </si>
  <si>
    <t xml:space="preserve">              94,853</t>
  </si>
  <si>
    <t xml:space="preserve">               5,748.8</t>
  </si>
  <si>
    <t xml:space="preserve">              34,450</t>
  </si>
  <si>
    <t xml:space="preserve">              60,403</t>
  </si>
  <si>
    <t xml:space="preserve">              15,279.3</t>
  </si>
  <si>
    <t xml:space="preserve">             113,823</t>
  </si>
  <si>
    <t xml:space="preserve">               2,035.0</t>
  </si>
  <si>
    <t xml:space="preserve">               9,675</t>
  </si>
  <si>
    <t xml:space="preserve">             104,149</t>
  </si>
  <si>
    <t xml:space="preserve">               2,366.5</t>
  </si>
  <si>
    <t xml:space="preserve">              62,607</t>
  </si>
  <si>
    <t xml:space="preserve">              22,144.9</t>
  </si>
  <si>
    <t xml:space="preserve">             426,748</t>
  </si>
  <si>
    <t xml:space="preserve">            -364,142</t>
  </si>
  <si>
    <t xml:space="preserve">               2,600.2</t>
  </si>
  <si>
    <t xml:space="preserve">              70,280</t>
  </si>
  <si>
    <t xml:space="preserve">              19,197.8</t>
  </si>
  <si>
    <t xml:space="preserve">             578,501</t>
  </si>
  <si>
    <t xml:space="preserve">            -508,221</t>
  </si>
  <si>
    <t xml:space="preserve">              23,579.6</t>
  </si>
  <si>
    <t xml:space="preserve">              46,121</t>
  </si>
  <si>
    <t xml:space="preserve">              24,947.6</t>
  </si>
  <si>
    <t xml:space="preserve">             107,230</t>
  </si>
  <si>
    <t xml:space="preserve">             -61,109</t>
  </si>
  <si>
    <t xml:space="preserve">              29,027</t>
  </si>
  <si>
    <t xml:space="preserve">              10,790.8</t>
  </si>
  <si>
    <t xml:space="preserve">             304,454</t>
  </si>
  <si>
    <t xml:space="preserve">            -275,427</t>
  </si>
  <si>
    <t xml:space="preserve">                 219.5</t>
  </si>
  <si>
    <t xml:space="preserve">               9,609</t>
  </si>
  <si>
    <t xml:space="preserve">                 798.2</t>
  </si>
  <si>
    <t xml:space="preserve">              25,172</t>
  </si>
  <si>
    <t xml:space="preserve">             -15,564</t>
  </si>
  <si>
    <t xml:space="preserve">                   4.0</t>
  </si>
  <si>
    <t xml:space="preserve">                 136</t>
  </si>
  <si>
    <t xml:space="preserve">                 864.9</t>
  </si>
  <si>
    <t xml:space="preserve">               6,760</t>
  </si>
  <si>
    <t xml:space="preserve">              -6,625</t>
  </si>
  <si>
    <t xml:space="preserve">               1,443</t>
  </si>
  <si>
    <t xml:space="preserve">                 522.3</t>
  </si>
  <si>
    <t xml:space="preserve">               8,685</t>
  </si>
  <si>
    <t xml:space="preserve">              -7,242</t>
  </si>
  <si>
    <t xml:space="preserve">              10,550.3</t>
  </si>
  <si>
    <t xml:space="preserve">              79,280</t>
  </si>
  <si>
    <t xml:space="preserve">             160,083.4</t>
  </si>
  <si>
    <t xml:space="preserve">             102,153</t>
  </si>
  <si>
    <t xml:space="preserve">             -22,873</t>
  </si>
  <si>
    <t xml:space="preserve">               2,771.7</t>
  </si>
  <si>
    <t xml:space="preserve">              34,588</t>
  </si>
  <si>
    <t xml:space="preserve">             129,670.1</t>
  </si>
  <si>
    <t xml:space="preserve">             140,054</t>
  </si>
  <si>
    <t xml:space="preserve">            -105,465</t>
  </si>
  <si>
    <t xml:space="preserve">              25,970.9</t>
  </si>
  <si>
    <t xml:space="preserve">             141,250</t>
  </si>
  <si>
    <t xml:space="preserve">              76,449.8</t>
  </si>
  <si>
    <t xml:space="preserve">             227,148</t>
  </si>
  <si>
    <t xml:space="preserve">             -85,898</t>
  </si>
  <si>
    <t xml:space="preserve">                 689.4</t>
  </si>
  <si>
    <t xml:space="preserve">             902,526</t>
  </si>
  <si>
    <t xml:space="preserve">               1,668.6</t>
  </si>
  <si>
    <t xml:space="preserve">           1,932,630</t>
  </si>
  <si>
    <t xml:space="preserve">          -1,030,105</t>
  </si>
  <si>
    <t xml:space="preserve">           2,311,686.5</t>
  </si>
  <si>
    <t xml:space="preserve">           1,924,678</t>
  </si>
  <si>
    <t xml:space="preserve">           1,121,969.2</t>
  </si>
  <si>
    <t xml:space="preserve">             905,759</t>
  </si>
  <si>
    <t xml:space="preserve">           1,018,918</t>
  </si>
  <si>
    <t xml:space="preserve">             260,354.8</t>
  </si>
  <si>
    <t xml:space="preserve">             793,885</t>
  </si>
  <si>
    <t xml:space="preserve">             208,494.7</t>
  </si>
  <si>
    <t xml:space="preserve">             590,553</t>
  </si>
  <si>
    <t xml:space="preserve">             203,332</t>
  </si>
  <si>
    <t xml:space="preserve">              50,358.1</t>
  </si>
  <si>
    <t xml:space="preserve">             622,179</t>
  </si>
  <si>
    <t xml:space="preserve">              79,434.7</t>
  </si>
  <si>
    <t xml:space="preserve">             920,634</t>
  </si>
  <si>
    <t xml:space="preserve">            -298,454</t>
  </si>
  <si>
    <t xml:space="preserve">               1,371.5</t>
  </si>
  <si>
    <t xml:space="preserve">              20,954</t>
  </si>
  <si>
    <t xml:space="preserve">               5,295.9</t>
  </si>
  <si>
    <t xml:space="preserve">              88,668</t>
  </si>
  <si>
    <t xml:space="preserve">             -67,714</t>
  </si>
  <si>
    <t xml:space="preserve">             123,516.3</t>
  </si>
  <si>
    <t xml:space="preserve">             505,182</t>
  </si>
  <si>
    <t xml:space="preserve">             264,188.9</t>
  </si>
  <si>
    <t xml:space="preserve">             867,118</t>
  </si>
  <si>
    <t xml:space="preserve">            -361,936</t>
  </si>
  <si>
    <t xml:space="preserve">              28,231.5</t>
  </si>
  <si>
    <t xml:space="preserve">              62,706</t>
  </si>
  <si>
    <t xml:space="preserve">              13,109.2</t>
  </si>
  <si>
    <t xml:space="preserve">              30,860</t>
  </si>
  <si>
    <t xml:space="preserve">              31,846</t>
  </si>
  <si>
    <t xml:space="preserve">              44,581.3</t>
  </si>
  <si>
    <t xml:space="preserve">             148,782</t>
  </si>
  <si>
    <t xml:space="preserve">               2,140.7</t>
  </si>
  <si>
    <t xml:space="preserve">              11,410</t>
  </si>
  <si>
    <t xml:space="preserve">             137,372</t>
  </si>
  <si>
    <t xml:space="preserve">                 145.5</t>
  </si>
  <si>
    <t xml:space="preserve">               8,441</t>
  </si>
  <si>
    <t xml:space="preserve">               1,699.7</t>
  </si>
  <si>
    <t xml:space="preserve">              70,306</t>
  </si>
  <si>
    <t xml:space="preserve">             -61,866</t>
  </si>
  <si>
    <t xml:space="preserve">               3,171.2</t>
  </si>
  <si>
    <t xml:space="preserve">              47,013</t>
  </si>
  <si>
    <t xml:space="preserve">              16,326.4</t>
  </si>
  <si>
    <t xml:space="preserve">             118,549</t>
  </si>
  <si>
    <t xml:space="preserve">             -71,535</t>
  </si>
  <si>
    <t xml:space="preserve">               6,265.6</t>
  </si>
  <si>
    <t xml:space="preserve">             154,821</t>
  </si>
  <si>
    <t xml:space="preserve">               5,467.6</t>
  </si>
  <si>
    <t xml:space="preserve">              84,243</t>
  </si>
  <si>
    <t xml:space="preserve">              70,579</t>
  </si>
  <si>
    <t xml:space="preserve">              22,140.2</t>
  </si>
  <si>
    <t xml:space="preserve">             133,177</t>
  </si>
  <si>
    <t xml:space="preserve">              13,283.2</t>
  </si>
  <si>
    <t xml:space="preserve">              86,499</t>
  </si>
  <si>
    <t xml:space="preserve">              46,677</t>
  </si>
  <si>
    <t xml:space="preserve">             364,040.5</t>
  </si>
  <si>
    <t xml:space="preserve">           8,277,088</t>
  </si>
  <si>
    <t xml:space="preserve">             213,195.1</t>
  </si>
  <si>
    <t xml:space="preserve">           7,088,613</t>
  </si>
  <si>
    <t xml:space="preserve">           1,188,476</t>
  </si>
  <si>
    <t xml:space="preserve">             214,092.8</t>
  </si>
  <si>
    <t xml:space="preserve">          25,047,980</t>
  </si>
  <si>
    <t xml:space="preserve">             210,192.6</t>
  </si>
  <si>
    <t xml:space="preserve">          11,827,019</t>
  </si>
  <si>
    <t xml:space="preserve">          13,220,961</t>
  </si>
  <si>
    <t xml:space="preserve">              12,138.0</t>
  </si>
  <si>
    <t xml:space="preserve">              68,608</t>
  </si>
  <si>
    <t xml:space="preserve">              12,776.3</t>
  </si>
  <si>
    <t xml:space="preserve">              46,345</t>
  </si>
  <si>
    <t xml:space="preserve">              22,263</t>
  </si>
  <si>
    <t xml:space="preserve">             702,471.6</t>
  </si>
  <si>
    <t xml:space="preserve">           7,562,422</t>
  </si>
  <si>
    <t xml:space="preserve">              96,813.1</t>
  </si>
  <si>
    <t xml:space="preserve">           1,434,233</t>
  </si>
  <si>
    <t xml:space="preserve">           6,128,189</t>
  </si>
  <si>
    <t xml:space="preserve">                 709.4</t>
  </si>
  <si>
    <t xml:space="preserve">             242,084</t>
  </si>
  <si>
    <t xml:space="preserve">                 228.4</t>
  </si>
  <si>
    <t xml:space="preserve">             184,385</t>
  </si>
  <si>
    <t xml:space="preserve">              57,700</t>
  </si>
  <si>
    <t xml:space="preserve">             707,967.9</t>
  </si>
  <si>
    <t xml:space="preserve">           2,314,307</t>
  </si>
  <si>
    <t xml:space="preserve">             187,910.0</t>
  </si>
  <si>
    <t xml:space="preserve">             333,163</t>
  </si>
  <si>
    <t xml:space="preserve">           1,981,144</t>
  </si>
  <si>
    <t xml:space="preserve">              15,648.4</t>
  </si>
  <si>
    <t xml:space="preserve">           1,351,643</t>
  </si>
  <si>
    <t xml:space="preserve">              15,271.7</t>
  </si>
  <si>
    <t xml:space="preserve">           2,071,077</t>
  </si>
  <si>
    <t xml:space="preserve">            -719,434</t>
  </si>
  <si>
    <t xml:space="preserve">              19,372</t>
  </si>
  <si>
    <t xml:space="preserve">                 347.5</t>
  </si>
  <si>
    <t xml:space="preserve">              88,914</t>
  </si>
  <si>
    <t xml:space="preserve">             -69,542</t>
  </si>
  <si>
    <t xml:space="preserve">               7,952</t>
  </si>
  <si>
    <t xml:space="preserve">                 694.7</t>
  </si>
  <si>
    <t xml:space="preserve">              14,874</t>
  </si>
  <si>
    <t xml:space="preserve">              -6,922</t>
  </si>
  <si>
    <t xml:space="preserve">               1,284.6</t>
  </si>
  <si>
    <t xml:space="preserve">             203,744</t>
  </si>
  <si>
    <t xml:space="preserve">                 173.1</t>
  </si>
  <si>
    <t xml:space="preserve">              28,695</t>
  </si>
  <si>
    <t xml:space="preserve">             175,049</t>
  </si>
  <si>
    <t xml:space="preserve">              14,886.1</t>
  </si>
  <si>
    <t xml:space="preserve">             105,353</t>
  </si>
  <si>
    <t xml:space="preserve">              90,710.8</t>
  </si>
  <si>
    <t xml:space="preserve">             353,464</t>
  </si>
  <si>
    <t xml:space="preserve">            -248,111</t>
  </si>
  <si>
    <t xml:space="preserve">               2,170.3</t>
  </si>
  <si>
    <t xml:space="preserve">              54,001</t>
  </si>
  <si>
    <t xml:space="preserve">              15,267.9</t>
  </si>
  <si>
    <t xml:space="preserve">             219,646</t>
  </si>
  <si>
    <t xml:space="preserve">            -165,645</t>
  </si>
  <si>
    <t xml:space="preserve">               2,199.9</t>
  </si>
  <si>
    <t xml:space="preserve">              11,967.3</t>
  </si>
  <si>
    <t xml:space="preserve">              97,801</t>
  </si>
  <si>
    <t xml:space="preserve">             -60,955</t>
  </si>
  <si>
    <t xml:space="preserve">              21,931</t>
  </si>
  <si>
    <t xml:space="preserve">                  19.9</t>
  </si>
  <si>
    <t xml:space="preserve">              21,125</t>
  </si>
  <si>
    <t xml:space="preserve">                 807</t>
  </si>
  <si>
    <t xml:space="preserve">                 356</t>
  </si>
  <si>
    <t xml:space="preserve">                  47.7</t>
  </si>
  <si>
    <t xml:space="preserve">               3,042</t>
  </si>
  <si>
    <t xml:space="preserve">              -2,685</t>
  </si>
  <si>
    <t xml:space="preserve">               3,876.8</t>
  </si>
  <si>
    <t xml:space="preserve">               5,508</t>
  </si>
  <si>
    <t xml:space="preserve">             100,487.0</t>
  </si>
  <si>
    <t xml:space="preserve">             534,967</t>
  </si>
  <si>
    <t xml:space="preserve">            -529,458</t>
  </si>
  <si>
    <t xml:space="preserve">              46,753.6</t>
  </si>
  <si>
    <t xml:space="preserve">             148,644</t>
  </si>
  <si>
    <t xml:space="preserve">              85,842.9</t>
  </si>
  <si>
    <t xml:space="preserve">             380,469</t>
  </si>
  <si>
    <t xml:space="preserve">            -231,825</t>
  </si>
  <si>
    <t xml:space="preserve">               2,326.8</t>
  </si>
  <si>
    <t xml:space="preserve">               7,023</t>
  </si>
  <si>
    <t xml:space="preserve">              29,952.5</t>
  </si>
  <si>
    <t xml:space="preserve">             124,895</t>
  </si>
  <si>
    <t xml:space="preserve">            -117,872</t>
  </si>
  <si>
    <t xml:space="preserve">                 874.7</t>
  </si>
  <si>
    <t xml:space="preserve">               4,009</t>
  </si>
  <si>
    <t xml:space="preserve">               3,503.0</t>
  </si>
  <si>
    <t xml:space="preserve">              15,156</t>
  </si>
  <si>
    <t xml:space="preserve">             -11,147</t>
  </si>
  <si>
    <t xml:space="preserve">                  38.8</t>
  </si>
  <si>
    <t xml:space="preserve">                 191</t>
  </si>
  <si>
    <t xml:space="preserve">               5,892.0</t>
  </si>
  <si>
    <t xml:space="preserve">              13,476</t>
  </si>
  <si>
    <t xml:space="preserve">             -13,286</t>
  </si>
  <si>
    <t xml:space="preserve">               3,117.2</t>
  </si>
  <si>
    <t xml:space="preserve">               7,600</t>
  </si>
  <si>
    <t xml:space="preserve">              68,650.2</t>
  </si>
  <si>
    <t xml:space="preserve">              58,137</t>
  </si>
  <si>
    <t xml:space="preserve">             -50,538</t>
  </si>
  <si>
    <t xml:space="preserve">               2,121.4</t>
  </si>
  <si>
    <t xml:space="preserve">              21,242</t>
  </si>
  <si>
    <t xml:space="preserve">              52,571.7</t>
  </si>
  <si>
    <t xml:space="preserve">             143,173</t>
  </si>
  <si>
    <t xml:space="preserve">            -121,931</t>
  </si>
  <si>
    <t xml:space="preserve">               3,374</t>
  </si>
  <si>
    <t xml:space="preserve">              15,687.3</t>
  </si>
  <si>
    <t xml:space="preserve">             128,398</t>
  </si>
  <si>
    <t xml:space="preserve">            -125,024</t>
  </si>
  <si>
    <t xml:space="preserve">                 864.3</t>
  </si>
  <si>
    <t xml:space="preserve">               1,272</t>
  </si>
  <si>
    <t xml:space="preserve">           1,220,505.7</t>
  </si>
  <si>
    <t xml:space="preserve">             325,447</t>
  </si>
  <si>
    <t xml:space="preserve">            -324,176</t>
  </si>
  <si>
    <t xml:space="preserve">               4,452.9</t>
  </si>
  <si>
    <t xml:space="preserve">               2,930</t>
  </si>
  <si>
    <t xml:space="preserve">              28,193.1</t>
  </si>
  <si>
    <t xml:space="preserve">              23,957</t>
  </si>
  <si>
    <t xml:space="preserve">             -21,027</t>
  </si>
  <si>
    <t xml:space="preserve">               1,879.8</t>
  </si>
  <si>
    <t xml:space="preserve">              43,667</t>
  </si>
  <si>
    <t xml:space="preserve">             284,585.6</t>
  </si>
  <si>
    <t xml:space="preserve">             157,105</t>
  </si>
  <si>
    <t xml:space="preserve">            -113,438</t>
  </si>
  <si>
    <t xml:space="preserve">                 229.4</t>
  </si>
  <si>
    <t xml:space="preserve">               6,002</t>
  </si>
  <si>
    <t xml:space="preserve">               7,716.3</t>
  </si>
  <si>
    <t xml:space="preserve">              25,386</t>
  </si>
  <si>
    <t xml:space="preserve">             -19,384</t>
  </si>
  <si>
    <t xml:space="preserve">              49,144.3</t>
  </si>
  <si>
    <t xml:space="preserve">               9,891</t>
  </si>
  <si>
    <t xml:space="preserve">              -9,883</t>
  </si>
  <si>
    <t xml:space="preserve">              10,212.2</t>
  </si>
  <si>
    <t xml:space="preserve">              13,541</t>
  </si>
  <si>
    <t xml:space="preserve">             117,775.5</t>
  </si>
  <si>
    <t xml:space="preserve">             174,055</t>
  </si>
  <si>
    <t xml:space="preserve">            -160,514</t>
  </si>
  <si>
    <t xml:space="preserve">               3,503.1</t>
  </si>
  <si>
    <t xml:space="preserve">              19,869</t>
  </si>
  <si>
    <t xml:space="preserve">              13,324.6</t>
  </si>
  <si>
    <t xml:space="preserve">              73,497</t>
  </si>
  <si>
    <t xml:space="preserve">             -53,628</t>
  </si>
  <si>
    <t xml:space="preserve">              15,906.2</t>
  </si>
  <si>
    <t xml:space="preserve">              16,290</t>
  </si>
  <si>
    <t xml:space="preserve">             167,760.2</t>
  </si>
  <si>
    <t xml:space="preserve">             100,031</t>
  </si>
  <si>
    <t xml:space="preserve">             -83,741</t>
  </si>
  <si>
    <t xml:space="preserve">               1,547.2</t>
  </si>
  <si>
    <t xml:space="preserve">               5,519</t>
  </si>
  <si>
    <t xml:space="preserve">               4,806.0</t>
  </si>
  <si>
    <t xml:space="preserve">              48,302</t>
  </si>
  <si>
    <t xml:space="preserve">             -42,783</t>
  </si>
  <si>
    <t xml:space="preserve">              56,225.0</t>
  </si>
  <si>
    <t xml:space="preserve">             229,252</t>
  </si>
  <si>
    <t xml:space="preserve">              29,646.8</t>
  </si>
  <si>
    <t xml:space="preserve">              98,542</t>
  </si>
  <si>
    <t xml:space="preserve">             130,710</t>
  </si>
  <si>
    <t xml:space="preserve">               8,887.3</t>
  </si>
  <si>
    <t xml:space="preserve">              80,672</t>
  </si>
  <si>
    <t xml:space="preserve">              86,201.4</t>
  </si>
  <si>
    <t xml:space="preserve">             -58,326</t>
  </si>
  <si>
    <t xml:space="preserve">              33,430.1</t>
  </si>
  <si>
    <t xml:space="preserve">             138,808</t>
  </si>
  <si>
    <t xml:space="preserve">              29,968.7</t>
  </si>
  <si>
    <t xml:space="preserve">             211,010</t>
  </si>
  <si>
    <t xml:space="preserve">             -72,202</t>
  </si>
  <si>
    <t xml:space="preserve">              63,218.3</t>
  </si>
  <si>
    <t xml:space="preserve">              73,144</t>
  </si>
  <si>
    <t xml:space="preserve">              59,962.1</t>
  </si>
  <si>
    <t xml:space="preserve">              98,227</t>
  </si>
  <si>
    <t xml:space="preserve">             -25,084</t>
  </si>
  <si>
    <t xml:space="preserve">              27,840.3</t>
  </si>
  <si>
    <t xml:space="preserve">              27,271</t>
  </si>
  <si>
    <t xml:space="preserve">             520,136.3</t>
  </si>
  <si>
    <t xml:space="preserve">             168,180</t>
  </si>
  <si>
    <t xml:space="preserve">            -140,909</t>
  </si>
  <si>
    <t xml:space="preserve">               7,196.6</t>
  </si>
  <si>
    <t xml:space="preserve">              85,098</t>
  </si>
  <si>
    <t xml:space="preserve">               5,613.8</t>
  </si>
  <si>
    <t xml:space="preserve">              62,721</t>
  </si>
  <si>
    <t xml:space="preserve">              22,377</t>
  </si>
  <si>
    <t xml:space="preserve">             414,816.2</t>
  </si>
  <si>
    <t xml:space="preserve">              70,022</t>
  </si>
  <si>
    <t xml:space="preserve">             801,806.8</t>
  </si>
  <si>
    <t xml:space="preserve">              59,659</t>
  </si>
  <si>
    <t xml:space="preserve">              10,362</t>
  </si>
  <si>
    <t xml:space="preserve">             177,333.0</t>
  </si>
  <si>
    <t xml:space="preserve">              50,624</t>
  </si>
  <si>
    <t xml:space="preserve">           5,480,019.5</t>
  </si>
  <si>
    <t xml:space="preserve">           1,685,614</t>
  </si>
  <si>
    <t xml:space="preserve">          -1,634,991</t>
  </si>
  <si>
    <t xml:space="preserve">           5,803,537.5</t>
  </si>
  <si>
    <t xml:space="preserve">           4,210,226</t>
  </si>
  <si>
    <t xml:space="preserve">          28,648,227.7</t>
  </si>
  <si>
    <t xml:space="preserve">          10,921,257</t>
  </si>
  <si>
    <t xml:space="preserve">          -6,711,031</t>
  </si>
  <si>
    <t xml:space="preserve">             456,702.0</t>
  </si>
  <si>
    <t xml:space="preserve">             744,648</t>
  </si>
  <si>
    <t xml:space="preserve">             288,592.2</t>
  </si>
  <si>
    <t xml:space="preserve">             715,446</t>
  </si>
  <si>
    <t xml:space="preserve">              29,203</t>
  </si>
  <si>
    <t xml:space="preserve">           1,544,415.8</t>
  </si>
  <si>
    <t xml:space="preserve">           1,540,886</t>
  </si>
  <si>
    <t xml:space="preserve">             670,721.3</t>
  </si>
  <si>
    <t xml:space="preserve">           1,029,013</t>
  </si>
  <si>
    <t xml:space="preserve">             511,873</t>
  </si>
  <si>
    <t xml:space="preserve">               2,067.5</t>
  </si>
  <si>
    <t xml:space="preserve">             785,584</t>
  </si>
  <si>
    <t xml:space="preserve">               6,751.4</t>
  </si>
  <si>
    <t xml:space="preserve">             778,740</t>
  </si>
  <si>
    <t xml:space="preserve">              87,714.0</t>
  </si>
  <si>
    <t xml:space="preserve">              34,708</t>
  </si>
  <si>
    <t xml:space="preserve">             154,572.0</t>
  </si>
  <si>
    <t xml:space="preserve">              67,063</t>
  </si>
  <si>
    <t xml:space="preserve">             -32,355</t>
  </si>
  <si>
    <t xml:space="preserve">              24,651.9</t>
  </si>
  <si>
    <t xml:space="preserve">             193,435</t>
  </si>
  <si>
    <t xml:space="preserve">              22,161.7</t>
  </si>
  <si>
    <t xml:space="preserve">             171,852</t>
  </si>
  <si>
    <t xml:space="preserve">              21,583</t>
  </si>
  <si>
    <t xml:space="preserve">              38,493.3</t>
  </si>
  <si>
    <t xml:space="preserve">             883,056</t>
  </si>
  <si>
    <t xml:space="preserve">              10,008.5</t>
  </si>
  <si>
    <t xml:space="preserve">             163,784</t>
  </si>
  <si>
    <t xml:space="preserve">             719,271</t>
  </si>
  <si>
    <t xml:space="preserve">              43,191.1</t>
  </si>
  <si>
    <t xml:space="preserve">             144,577</t>
  </si>
  <si>
    <t xml:space="preserve">              23,463.6</t>
  </si>
  <si>
    <t xml:space="preserve">              87,651</t>
  </si>
  <si>
    <t xml:space="preserve">              56,926</t>
  </si>
  <si>
    <t xml:space="preserve">               6,652.2</t>
  </si>
  <si>
    <t xml:space="preserve">              69,125</t>
  </si>
  <si>
    <t xml:space="preserve">              22,618.6</t>
  </si>
  <si>
    <t xml:space="preserve">              81,608</t>
  </si>
  <si>
    <t xml:space="preserve">             -12,482</t>
  </si>
  <si>
    <t xml:space="preserve">                 330.3</t>
  </si>
  <si>
    <t xml:space="preserve">                 136.8</t>
  </si>
  <si>
    <t xml:space="preserve">               7,402</t>
  </si>
  <si>
    <t xml:space="preserve">               1,348</t>
  </si>
  <si>
    <t xml:space="preserve">               1,450.0</t>
  </si>
  <si>
    <t xml:space="preserve">              85,327</t>
  </si>
  <si>
    <t xml:space="preserve">               2,999.0</t>
  </si>
  <si>
    <t xml:space="preserve">              92,849</t>
  </si>
  <si>
    <t xml:space="preserve">              -7,522</t>
  </si>
  <si>
    <t xml:space="preserve">              99,649.2</t>
  </si>
  <si>
    <t xml:space="preserve">             578,368</t>
  </si>
  <si>
    <t xml:space="preserve">             174,212.0</t>
  </si>
  <si>
    <t xml:space="preserve">             843,755</t>
  </si>
  <si>
    <t xml:space="preserve">            -265,387</t>
  </si>
  <si>
    <t xml:space="preserve">           1,431,810.5</t>
  </si>
  <si>
    <t xml:space="preserve">           2,600,571</t>
  </si>
  <si>
    <t xml:space="preserve">             250,568.7</t>
  </si>
  <si>
    <t xml:space="preserve">             958,189</t>
  </si>
  <si>
    <t xml:space="preserve">           1,642,382</t>
  </si>
  <si>
    <t xml:space="preserve">             237,482.1</t>
  </si>
  <si>
    <t xml:space="preserve">             564,932</t>
  </si>
  <si>
    <t xml:space="preserve">              69,444.4</t>
  </si>
  <si>
    <t xml:space="preserve">             225,673</t>
  </si>
  <si>
    <t xml:space="preserve">             339,259</t>
  </si>
  <si>
    <t xml:space="preserve">               1,635.9</t>
  </si>
  <si>
    <t xml:space="preserve">              18,117</t>
  </si>
  <si>
    <t xml:space="preserve">               5,366.5</t>
  </si>
  <si>
    <t xml:space="preserve">              15,554</t>
  </si>
  <si>
    <t xml:space="preserve">                 634.3</t>
  </si>
  <si>
    <t xml:space="preserve">              39,053</t>
  </si>
  <si>
    <t xml:space="preserve">               8,251.4</t>
  </si>
  <si>
    <t xml:space="preserve">             293,159</t>
  </si>
  <si>
    <t xml:space="preserve">            -254,106</t>
  </si>
  <si>
    <t xml:space="preserve">                   0.4</t>
  </si>
  <si>
    <t xml:space="preserve">                 315</t>
  </si>
  <si>
    <t xml:space="preserve">               2,713</t>
  </si>
  <si>
    <t xml:space="preserve">              -2,398</t>
  </si>
  <si>
    <t xml:space="preserve">               4,279.4</t>
  </si>
  <si>
    <t xml:space="preserve">               5,958</t>
  </si>
  <si>
    <t xml:space="preserve">             568,450.8</t>
  </si>
  <si>
    <t xml:space="preserve">             183,162</t>
  </si>
  <si>
    <t xml:space="preserve">            -177,204</t>
  </si>
  <si>
    <t xml:space="preserve">                  93.2</t>
  </si>
  <si>
    <t xml:space="preserve">                 412</t>
  </si>
  <si>
    <t xml:space="preserve">                -377</t>
  </si>
  <si>
    <t xml:space="preserve">                   0.3</t>
  </si>
  <si>
    <t xml:space="preserve">                  21</t>
  </si>
  <si>
    <t xml:space="preserve">               1,315</t>
  </si>
  <si>
    <t xml:space="preserve">              -1,294</t>
  </si>
  <si>
    <t xml:space="preserve">              40,838.6</t>
  </si>
  <si>
    <t xml:space="preserve">               8,645</t>
  </si>
  <si>
    <t xml:space="preserve">             209,785.5</t>
  </si>
  <si>
    <t xml:space="preserve">             107,976</t>
  </si>
  <si>
    <t xml:space="preserve">             -99,330</t>
  </si>
  <si>
    <t xml:space="preserve">             205,758.7</t>
  </si>
  <si>
    <t xml:space="preserve">             194,053</t>
  </si>
  <si>
    <t xml:space="preserve">             123,088.8</t>
  </si>
  <si>
    <t xml:space="preserve">             175,938</t>
  </si>
  <si>
    <t xml:space="preserve">              18,116</t>
  </si>
  <si>
    <t xml:space="preserve">               2,129.9</t>
  </si>
  <si>
    <t xml:space="preserve">              19,249</t>
  </si>
  <si>
    <t xml:space="preserve">               1,085.0</t>
  </si>
  <si>
    <t xml:space="preserve">              22,841</t>
  </si>
  <si>
    <t xml:space="preserve">              -3,592</t>
  </si>
  <si>
    <t xml:space="preserve">                   9.7</t>
  </si>
  <si>
    <t xml:space="preserve">                  18.0</t>
  </si>
  <si>
    <t xml:space="preserve">               1,675</t>
  </si>
  <si>
    <t xml:space="preserve">                 179</t>
  </si>
  <si>
    <t xml:space="preserve">                  33.2</t>
  </si>
  <si>
    <t xml:space="preserve">                 497</t>
  </si>
  <si>
    <t xml:space="preserve">                 603.0</t>
  </si>
  <si>
    <t xml:space="preserve">              11,999</t>
  </si>
  <si>
    <t xml:space="preserve">             -11,502</t>
  </si>
  <si>
    <t xml:space="preserve">               2,428.1</t>
  </si>
  <si>
    <t xml:space="preserve">              18,146</t>
  </si>
  <si>
    <t xml:space="preserve">              16,185.6</t>
  </si>
  <si>
    <t xml:space="preserve">             -30,155</t>
  </si>
  <si>
    <t xml:space="preserve">                 291</t>
  </si>
  <si>
    <t xml:space="preserve">                 889.2</t>
  </si>
  <si>
    <t xml:space="preserve">               4,178</t>
  </si>
  <si>
    <t xml:space="preserve">              -3,887</t>
  </si>
  <si>
    <t xml:space="preserve">              19,036.6</t>
  </si>
  <si>
    <t xml:space="preserve">             118,958</t>
  </si>
  <si>
    <t xml:space="preserve">              31,845.4</t>
  </si>
  <si>
    <t xml:space="preserve">              67,248</t>
  </si>
  <si>
    <t xml:space="preserve">              50,784.9</t>
  </si>
  <si>
    <t xml:space="preserve">              86,717</t>
  </si>
  <si>
    <t xml:space="preserve">              10,509.6</t>
  </si>
  <si>
    <t xml:space="preserve">              37,026</t>
  </si>
  <si>
    <t xml:space="preserve">              49,691</t>
  </si>
  <si>
    <t xml:space="preserve">               9,241.8</t>
  </si>
  <si>
    <t xml:space="preserve">              57,146</t>
  </si>
  <si>
    <t xml:space="preserve">              16,320.5</t>
  </si>
  <si>
    <t xml:space="preserve">              48,762</t>
  </si>
  <si>
    <t xml:space="preserve">               8,385</t>
  </si>
  <si>
    <t xml:space="preserve">                 431.9</t>
  </si>
  <si>
    <t xml:space="preserve">               4,570</t>
  </si>
  <si>
    <t xml:space="preserve">               4,256.1</t>
  </si>
  <si>
    <t xml:space="preserve">               7,777</t>
  </si>
  <si>
    <t xml:space="preserve">              -3,207</t>
  </si>
  <si>
    <t xml:space="preserve">               1,104.5</t>
  </si>
  <si>
    <t xml:space="preserve">              12,811</t>
  </si>
  <si>
    <t xml:space="preserve">                 624.1</t>
  </si>
  <si>
    <t xml:space="preserve">               5,314</t>
  </si>
  <si>
    <t xml:space="preserve">               7,497</t>
  </si>
  <si>
    <t xml:space="preserve">               7,763.6</t>
  </si>
  <si>
    <t xml:space="preserve">              79,652</t>
  </si>
  <si>
    <t xml:space="preserve">               5,059.5</t>
  </si>
  <si>
    <t xml:space="preserve">              30,260</t>
  </si>
  <si>
    <t xml:space="preserve">              49,392</t>
  </si>
  <si>
    <t xml:space="preserve">              12,883.3</t>
  </si>
  <si>
    <t xml:space="preserve">              92,030</t>
  </si>
  <si>
    <t xml:space="preserve">               1,479.1</t>
  </si>
  <si>
    <t xml:space="preserve">               6,914</t>
  </si>
  <si>
    <t xml:space="preserve">              85,116</t>
  </si>
  <si>
    <t xml:space="preserve">               1,863.2</t>
  </si>
  <si>
    <t xml:space="preserve">              59,917</t>
  </si>
  <si>
    <t xml:space="preserve">              18,824.3</t>
  </si>
  <si>
    <t xml:space="preserve">             410,546</t>
  </si>
  <si>
    <t xml:space="preserve">            -350,630</t>
  </si>
  <si>
    <t xml:space="preserve">               1,821.2</t>
  </si>
  <si>
    <t xml:space="preserve">              56,809</t>
  </si>
  <si>
    <t xml:space="preserve">              17,523.8</t>
  </si>
  <si>
    <t xml:space="preserve">             568,496</t>
  </si>
  <si>
    <t xml:space="preserve">            -511,687</t>
  </si>
  <si>
    <t xml:space="preserve">              21,634.0</t>
  </si>
  <si>
    <t xml:space="preserve">              39,850</t>
  </si>
  <si>
    <t xml:space="preserve">              21,444.8</t>
  </si>
  <si>
    <t xml:space="preserve">              87,762</t>
  </si>
  <si>
    <t xml:space="preserve">             -47,912</t>
  </si>
  <si>
    <t xml:space="preserve">               1,029.9</t>
  </si>
  <si>
    <t xml:space="preserve">              27,014</t>
  </si>
  <si>
    <t xml:space="preserve">              10,196.5</t>
  </si>
  <si>
    <t xml:space="preserve">             291,470</t>
  </si>
  <si>
    <t xml:space="preserve">            -264,456</t>
  </si>
  <si>
    <t xml:space="preserve">                 171.5</t>
  </si>
  <si>
    <t xml:space="preserve">               8,864</t>
  </si>
  <si>
    <t xml:space="preserve">                 679.1</t>
  </si>
  <si>
    <t xml:space="preserve">              23,628</t>
  </si>
  <si>
    <t xml:space="preserve">             -14,764</t>
  </si>
  <si>
    <t xml:space="preserve">                   4.5</t>
  </si>
  <si>
    <t xml:space="preserve">                 197</t>
  </si>
  <si>
    <t xml:space="preserve">               1,036.9</t>
  </si>
  <si>
    <t xml:space="preserve">               8,004</t>
  </si>
  <si>
    <t xml:space="preserve">              -7,808</t>
  </si>
  <si>
    <t xml:space="preserve">               1,472</t>
  </si>
  <si>
    <t xml:space="preserve">                 397.3</t>
  </si>
  <si>
    <t xml:space="preserve">               6,978</t>
  </si>
  <si>
    <t xml:space="preserve">              -5,506</t>
  </si>
  <si>
    <t xml:space="preserve">               8,919.4</t>
  </si>
  <si>
    <t xml:space="preserve">              73,265</t>
  </si>
  <si>
    <t xml:space="preserve">             120,405.6</t>
  </si>
  <si>
    <t xml:space="preserve">              89,975</t>
  </si>
  <si>
    <t xml:space="preserve">             -16,710</t>
  </si>
  <si>
    <t xml:space="preserve">               1,846.9</t>
  </si>
  <si>
    <t xml:space="preserve">              25,424</t>
  </si>
  <si>
    <t xml:space="preserve">             115,226.5</t>
  </si>
  <si>
    <t xml:space="preserve">             110,534</t>
  </si>
  <si>
    <t xml:space="preserve">             -85,110</t>
  </si>
  <si>
    <t xml:space="preserve">              25,071.8</t>
  </si>
  <si>
    <t xml:space="preserve">             127,290</t>
  </si>
  <si>
    <t xml:space="preserve">              69,216.3</t>
  </si>
  <si>
    <t xml:space="preserve">             216,638</t>
  </si>
  <si>
    <t xml:space="preserve">             -89,348</t>
  </si>
  <si>
    <t xml:space="preserve">                 708.7</t>
  </si>
  <si>
    <t xml:space="preserve">           1,241,165</t>
  </si>
  <si>
    <t xml:space="preserve">               1,503.7</t>
  </si>
  <si>
    <t xml:space="preserve">           1,985,644</t>
  </si>
  <si>
    <t xml:space="preserve">            -744,479</t>
  </si>
  <si>
    <t xml:space="preserve">           2,255,421.0</t>
  </si>
  <si>
    <t xml:space="preserve">           1,877,958</t>
  </si>
  <si>
    <t xml:space="preserve">           1,074,920.8</t>
  </si>
  <si>
    <t xml:space="preserve">             882,174</t>
  </si>
  <si>
    <t xml:space="preserve">             995,784</t>
  </si>
  <si>
    <t xml:space="preserve">             221,149.6</t>
  </si>
  <si>
    <t xml:space="preserve">             568,669</t>
  </si>
  <si>
    <t xml:space="preserve">             196,500.6</t>
  </si>
  <si>
    <t xml:space="preserve">             574,173</t>
  </si>
  <si>
    <t xml:space="preserve">              -5,504</t>
  </si>
  <si>
    <t xml:space="preserve">              40,439.5</t>
  </si>
  <si>
    <t xml:space="preserve">             517,990</t>
  </si>
  <si>
    <t xml:space="preserve">              63,892.5</t>
  </si>
  <si>
    <t xml:space="preserve">             793,395</t>
  </si>
  <si>
    <t xml:space="preserve">            -275,405</t>
  </si>
  <si>
    <t xml:space="preserve">                 907.7</t>
  </si>
  <si>
    <t xml:space="preserve">              22,240</t>
  </si>
  <si>
    <t xml:space="preserve">               3,912.1</t>
  </si>
  <si>
    <t xml:space="preserve">              86,323</t>
  </si>
  <si>
    <t xml:space="preserve">             -64,083</t>
  </si>
  <si>
    <t xml:space="preserve">             102,371.7</t>
  </si>
  <si>
    <t xml:space="preserve">             446,510</t>
  </si>
  <si>
    <t xml:space="preserve">             201,248.3</t>
  </si>
  <si>
    <t xml:space="preserve">             687,598</t>
  </si>
  <si>
    <t xml:space="preserve">            -241,088</t>
  </si>
  <si>
    <t xml:space="preserve">              29,021.9</t>
  </si>
  <si>
    <t xml:space="preserve">              64,432</t>
  </si>
  <si>
    <t xml:space="preserve">              11,903.2</t>
  </si>
  <si>
    <t xml:space="preserve">              27,729</t>
  </si>
  <si>
    <t xml:space="preserve">              36,703</t>
  </si>
  <si>
    <t xml:space="preserve">              39,340.5</t>
  </si>
  <si>
    <t xml:space="preserve">             135,003</t>
  </si>
  <si>
    <t xml:space="preserve">               1,169.8</t>
  </si>
  <si>
    <t xml:space="preserve">               6,039</t>
  </si>
  <si>
    <t xml:space="preserve">             128,964</t>
  </si>
  <si>
    <t xml:space="preserve">                 113.9</t>
  </si>
  <si>
    <t xml:space="preserve">               6,607</t>
  </si>
  <si>
    <t xml:space="preserve">                 807.3</t>
  </si>
  <si>
    <t xml:space="preserve">              38,463</t>
  </si>
  <si>
    <t xml:space="preserve">             -31,856</t>
  </si>
  <si>
    <t xml:space="preserve">               2,579.0</t>
  </si>
  <si>
    <t xml:space="preserve">              34,513</t>
  </si>
  <si>
    <t xml:space="preserve">              17,075.3</t>
  </si>
  <si>
    <t xml:space="preserve">             127,037</t>
  </si>
  <si>
    <t xml:space="preserve">             -92,524</t>
  </si>
  <si>
    <t xml:space="preserve">               7,925.0</t>
  </si>
  <si>
    <t xml:space="preserve">             158,308</t>
  </si>
  <si>
    <t xml:space="preserve">               4,909.1</t>
  </si>
  <si>
    <t xml:space="preserve">              80,532</t>
  </si>
  <si>
    <t xml:space="preserve">              77,775</t>
  </si>
  <si>
    <t xml:space="preserve">              19,919.2</t>
  </si>
  <si>
    <t xml:space="preserve">             114,339</t>
  </si>
  <si>
    <t xml:space="preserve">              11,486.0</t>
  </si>
  <si>
    <t xml:space="preserve">              75,682</t>
  </si>
  <si>
    <t xml:space="preserve">              38,658</t>
  </si>
  <si>
    <t xml:space="preserve">             318,816.6</t>
  </si>
  <si>
    <t xml:space="preserve">           9,458,905</t>
  </si>
  <si>
    <t xml:space="preserve">             187,580.8</t>
  </si>
  <si>
    <t xml:space="preserve">           6,971,613</t>
  </si>
  <si>
    <t xml:space="preserve">           2,487,292</t>
  </si>
  <si>
    <t xml:space="preserve">             193,080.7</t>
  </si>
  <si>
    <t xml:space="preserve">          28,041,015</t>
  </si>
  <si>
    <t xml:space="preserve">             187,722.0</t>
  </si>
  <si>
    <t xml:space="preserve">          10,846,877</t>
  </si>
  <si>
    <t xml:space="preserve">          17,194,137</t>
  </si>
  <si>
    <t xml:space="preserve">              11,542.3</t>
  </si>
  <si>
    <t xml:space="preserve">              69,020</t>
  </si>
  <si>
    <t xml:space="preserve">              11,617.4</t>
  </si>
  <si>
    <t xml:space="preserve">              44,310</t>
  </si>
  <si>
    <t xml:space="preserve">              24,710</t>
  </si>
  <si>
    <t xml:space="preserve">             575,030.3</t>
  </si>
  <si>
    <t xml:space="preserve">           6,152,886</t>
  </si>
  <si>
    <t xml:space="preserve">             109,038.6</t>
  </si>
  <si>
    <t xml:space="preserve">           1,677,903</t>
  </si>
  <si>
    <t xml:space="preserve">           4,474,983</t>
  </si>
  <si>
    <t xml:space="preserve">             155,861</t>
  </si>
  <si>
    <t xml:space="preserve">                 814.2</t>
  </si>
  <si>
    <t xml:space="preserve">             260,948</t>
  </si>
  <si>
    <t xml:space="preserve">            -105,088</t>
  </si>
  <si>
    <t xml:space="preserve">             631,562.6</t>
  </si>
  <si>
    <t xml:space="preserve">           2,104,220</t>
  </si>
  <si>
    <t xml:space="preserve">              61,600.1</t>
  </si>
  <si>
    <t xml:space="preserve">             167,797</t>
  </si>
  <si>
    <t xml:space="preserve">           1,936,423</t>
  </si>
  <si>
    <t xml:space="preserve">              13,468.7</t>
  </si>
  <si>
    <t xml:space="preserve">           1,183,434</t>
  </si>
  <si>
    <t xml:space="preserve">              13,949.5</t>
  </si>
  <si>
    <t xml:space="preserve">           1,960,000</t>
  </si>
  <si>
    <t xml:space="preserve">            -776,566</t>
  </si>
  <si>
    <t xml:space="preserve">                   8.1</t>
  </si>
  <si>
    <t xml:space="preserve">              17,770</t>
  </si>
  <si>
    <t xml:space="preserve">                 270.8</t>
  </si>
  <si>
    <t xml:space="preserve">             106,381</t>
  </si>
  <si>
    <t xml:space="preserve">             -88,611</t>
  </si>
  <si>
    <t xml:space="preserve">                 226.6</t>
  </si>
  <si>
    <t xml:space="preserve">               5,487</t>
  </si>
  <si>
    <t xml:space="preserve">                 651.6</t>
  </si>
  <si>
    <t xml:space="preserve">              14,550</t>
  </si>
  <si>
    <t xml:space="preserve">              -9,063</t>
  </si>
  <si>
    <t xml:space="preserve">               2,436.7</t>
  </si>
  <si>
    <t xml:space="preserve">             357,141</t>
  </si>
  <si>
    <t xml:space="preserve">                  71.4</t>
  </si>
  <si>
    <t xml:space="preserve">               8,899</t>
  </si>
  <si>
    <t xml:space="preserve">             348,242</t>
  </si>
  <si>
    <t xml:space="preserve">              12,811.4</t>
  </si>
  <si>
    <t xml:space="preserve">              90,190</t>
  </si>
  <si>
    <t xml:space="preserve">              76,387.5</t>
  </si>
  <si>
    <t xml:space="preserve">             297,548</t>
  </si>
  <si>
    <t xml:space="preserve">            -207,357</t>
  </si>
  <si>
    <t xml:space="preserve">               2,334.8</t>
  </si>
  <si>
    <t xml:space="preserve">              59,169</t>
  </si>
  <si>
    <t xml:space="preserve">              14,361.5</t>
  </si>
  <si>
    <t xml:space="preserve">             203,387</t>
  </si>
  <si>
    <t xml:space="preserve">            -144,218</t>
  </si>
  <si>
    <t xml:space="preserve">               1,849.0</t>
  </si>
  <si>
    <t xml:space="preserve">              31,253</t>
  </si>
  <si>
    <t xml:space="preserve">              10,042.0</t>
  </si>
  <si>
    <t xml:space="preserve">              83,219</t>
  </si>
  <si>
    <t xml:space="preserve">             -51,966</t>
  </si>
  <si>
    <t xml:space="preserve">              16,783</t>
  </si>
  <si>
    <t xml:space="preserve">                  39.9</t>
  </si>
  <si>
    <t xml:space="preserve">              22,861</t>
  </si>
  <si>
    <t xml:space="preserve">              -6,078</t>
  </si>
  <si>
    <t xml:space="preserve">                 616</t>
  </si>
  <si>
    <t xml:space="preserve">                  77.5</t>
  </si>
  <si>
    <t xml:space="preserve">               8,718</t>
  </si>
  <si>
    <t xml:space="preserve">              -8,102</t>
  </si>
  <si>
    <t xml:space="preserve">               6,316.5</t>
  </si>
  <si>
    <t xml:space="preserve">               8,418</t>
  </si>
  <si>
    <t xml:space="preserve">             139,888.2</t>
  </si>
  <si>
    <t xml:space="preserve">             725,085</t>
  </si>
  <si>
    <t xml:space="preserve">            -716,667</t>
  </si>
  <si>
    <t xml:space="preserve">              58,681.6</t>
  </si>
  <si>
    <t xml:space="preserve">             197,950</t>
  </si>
  <si>
    <t xml:space="preserve">             108,309.2</t>
  </si>
  <si>
    <t xml:space="preserve">             443,351</t>
  </si>
  <si>
    <t xml:space="preserve">            -245,401</t>
  </si>
  <si>
    <t xml:space="preserve">               2,592.7</t>
  </si>
  <si>
    <t xml:space="preserve">               7,653</t>
  </si>
  <si>
    <t xml:space="preserve">              35,120.9</t>
  </si>
  <si>
    <t xml:space="preserve">             147,420</t>
  </si>
  <si>
    <t xml:space="preserve">            -139,766</t>
  </si>
  <si>
    <t xml:space="preserve">               1,159.2</t>
  </si>
  <si>
    <t xml:space="preserve">               6,311</t>
  </si>
  <si>
    <t xml:space="preserve">               4,074.4</t>
  </si>
  <si>
    <t xml:space="preserve">              18,160</t>
  </si>
  <si>
    <t xml:space="preserve">             -11,848</t>
  </si>
  <si>
    <t xml:space="preserve">                 177.1</t>
  </si>
  <si>
    <t xml:space="preserve">                 754</t>
  </si>
  <si>
    <t xml:space="preserve">               8,372.5</t>
  </si>
  <si>
    <t xml:space="preserve">              16,121</t>
  </si>
  <si>
    <t xml:space="preserve">             -15,368</t>
  </si>
  <si>
    <t xml:space="preserve">               3,962.5</t>
  </si>
  <si>
    <t xml:space="preserve">               9,466</t>
  </si>
  <si>
    <t xml:space="preserve">              99,630.9</t>
  </si>
  <si>
    <t xml:space="preserve">              70,772</t>
  </si>
  <si>
    <t xml:space="preserve">             -61,307</t>
  </si>
  <si>
    <t xml:space="preserve">               2,155.0</t>
  </si>
  <si>
    <t xml:space="preserve">              19,244</t>
  </si>
  <si>
    <t xml:space="preserve">              96,952.9</t>
  </si>
  <si>
    <t xml:space="preserve">             219,895</t>
  </si>
  <si>
    <t xml:space="preserve">            -200,651</t>
  </si>
  <si>
    <t xml:space="preserve">                 514.5</t>
  </si>
  <si>
    <t xml:space="preserve">               3,919</t>
  </si>
  <si>
    <t xml:space="preserve">              16,993.5</t>
  </si>
  <si>
    <t xml:space="preserve">             147,883</t>
  </si>
  <si>
    <t xml:space="preserve">            -143,963</t>
  </si>
  <si>
    <t xml:space="preserve">               1,309.6</t>
  </si>
  <si>
    <t xml:space="preserve">               1,430</t>
  </si>
  <si>
    <t xml:space="preserve">           1,363,725.7</t>
  </si>
  <si>
    <t xml:space="preserve">             363,563</t>
  </si>
  <si>
    <t xml:space="preserve">            -362,133</t>
  </si>
  <si>
    <t xml:space="preserve">               4,793.5</t>
  </si>
  <si>
    <t xml:space="preserve">               3,112</t>
  </si>
  <si>
    <t xml:space="preserve">              29,106.1</t>
  </si>
  <si>
    <t xml:space="preserve">              25,979</t>
  </si>
  <si>
    <t xml:space="preserve">             -22,867</t>
  </si>
  <si>
    <t xml:space="preserve">               5,602.9</t>
  </si>
  <si>
    <t xml:space="preserve">              68,663</t>
  </si>
  <si>
    <t xml:space="preserve">             283,131.1</t>
  </si>
  <si>
    <t xml:space="preserve">             146,703</t>
  </si>
  <si>
    <t xml:space="preserve">             -78,040</t>
  </si>
  <si>
    <t xml:space="preserve">                 423.6</t>
  </si>
  <si>
    <t xml:space="preserve">               8,622</t>
  </si>
  <si>
    <t xml:space="preserve">               4,989.8</t>
  </si>
  <si>
    <t xml:space="preserve">              24,690</t>
  </si>
  <si>
    <t xml:space="preserve">             -16,068</t>
  </si>
  <si>
    <t xml:space="preserve">                  60</t>
  </si>
  <si>
    <t xml:space="preserve">              29,903.1</t>
  </si>
  <si>
    <t xml:space="preserve">               8,981</t>
  </si>
  <si>
    <t xml:space="preserve">              -8,921</t>
  </si>
  <si>
    <t xml:space="preserve">              28,371.6</t>
  </si>
  <si>
    <t xml:space="preserve">              33,218</t>
  </si>
  <si>
    <t xml:space="preserve">             171,004.8</t>
  </si>
  <si>
    <t xml:space="preserve">             252,109</t>
  </si>
  <si>
    <t xml:space="preserve">            -218,890</t>
  </si>
  <si>
    <t xml:space="preserve">               4,686.9</t>
  </si>
  <si>
    <t xml:space="preserve">              27,253</t>
  </si>
  <si>
    <t xml:space="preserve">              16,089.3</t>
  </si>
  <si>
    <t xml:space="preserve">              85,302</t>
  </si>
  <si>
    <t xml:space="preserve">             -58,050</t>
  </si>
  <si>
    <t xml:space="preserve">              24,531.0</t>
  </si>
  <si>
    <t xml:space="preserve">              22,399</t>
  </si>
  <si>
    <t xml:space="preserve">             157,368.8</t>
  </si>
  <si>
    <t xml:space="preserve">              91,121</t>
  </si>
  <si>
    <t xml:space="preserve">             -68,722</t>
  </si>
  <si>
    <t xml:space="preserve">               1,476.3</t>
  </si>
  <si>
    <t xml:space="preserve">               6,840</t>
  </si>
  <si>
    <t xml:space="preserve">               5,956.1</t>
  </si>
  <si>
    <t xml:space="preserve">              50,433</t>
  </si>
  <si>
    <t xml:space="preserve">             -43,593</t>
  </si>
  <si>
    <t xml:space="preserve">              67,627.1</t>
  </si>
  <si>
    <t xml:space="preserve">             277,613</t>
  </si>
  <si>
    <t xml:space="preserve">              31,632.5</t>
  </si>
  <si>
    <t xml:space="preserve">             101,175</t>
  </si>
  <si>
    <t xml:space="preserve">             176,438</t>
  </si>
  <si>
    <t xml:space="preserve">              10,010.1</t>
  </si>
  <si>
    <t xml:space="preserve">              93,090</t>
  </si>
  <si>
    <t xml:space="preserve">             102,185.9</t>
  </si>
  <si>
    <t xml:space="preserve">             148,077</t>
  </si>
  <si>
    <t xml:space="preserve">             -54,987</t>
  </si>
  <si>
    <t xml:space="preserve">              39,549.2</t>
  </si>
  <si>
    <t xml:space="preserve">             167,432</t>
  </si>
  <si>
    <t xml:space="preserve">              35,880.8</t>
  </si>
  <si>
    <t xml:space="preserve">             250,699</t>
  </si>
  <si>
    <t xml:space="preserve">             -83,267</t>
  </si>
  <si>
    <t xml:space="preserve">              92,989.8</t>
  </si>
  <si>
    <t xml:space="preserve">             111,206</t>
  </si>
  <si>
    <t xml:space="preserve">              79,217.2</t>
  </si>
  <si>
    <t xml:space="preserve">             130,444</t>
  </si>
  <si>
    <t xml:space="preserve">             -19,238</t>
  </si>
  <si>
    <t xml:space="preserve">              33,588.3</t>
  </si>
  <si>
    <t xml:space="preserve">              33,746</t>
  </si>
  <si>
    <t xml:space="preserve">             642,809.6</t>
  </si>
  <si>
    <t xml:space="preserve">             207,399</t>
  </si>
  <si>
    <t xml:space="preserve">            -173,653</t>
  </si>
  <si>
    <t xml:space="preserve">               7,281.9</t>
  </si>
  <si>
    <t xml:space="preserve">              78,757</t>
  </si>
  <si>
    <t xml:space="preserve">               4,727.7</t>
  </si>
  <si>
    <t xml:space="preserve">              71,375</t>
  </si>
  <si>
    <t xml:space="preserve">               7,382</t>
  </si>
  <si>
    <t xml:space="preserve">             435,102.1</t>
  </si>
  <si>
    <t xml:space="preserve">              73,899</t>
  </si>
  <si>
    <t xml:space="preserve">             831,430.6</t>
  </si>
  <si>
    <t xml:space="preserve">              66,438</t>
  </si>
  <si>
    <t xml:space="preserve">               7,461</t>
  </si>
  <si>
    <t xml:space="preserve">             183,768.4</t>
  </si>
  <si>
    <t xml:space="preserve">              55,525</t>
  </si>
  <si>
    <t xml:space="preserve">           6,463,697.6</t>
  </si>
  <si>
    <t xml:space="preserve">           2,202,575</t>
  </si>
  <si>
    <t xml:space="preserve">          -2,147,050</t>
  </si>
  <si>
    <t xml:space="preserve">           5,305,009.4</t>
  </si>
  <si>
    <t xml:space="preserve">           6,411,300</t>
  </si>
  <si>
    <t xml:space="preserve">          26,753,141.9</t>
  </si>
  <si>
    <t xml:space="preserve">          11,633,305</t>
  </si>
  <si>
    <t xml:space="preserve">          -5,222,006</t>
  </si>
  <si>
    <t xml:space="preserve">             490,650.1</t>
  </si>
  <si>
    <t xml:space="preserve">             882,477</t>
  </si>
  <si>
    <t xml:space="preserve">             403,819.7</t>
  </si>
  <si>
    <t xml:space="preserve">           1,352,974</t>
  </si>
  <si>
    <t xml:space="preserve">            -470,497</t>
  </si>
  <si>
    <t xml:space="preserve">           1,703,627.7</t>
  </si>
  <si>
    <t xml:space="preserve">           2,013,831</t>
  </si>
  <si>
    <t xml:space="preserve">             691,063.7</t>
  </si>
  <si>
    <t xml:space="preserve">           1,295,222</t>
  </si>
  <si>
    <t xml:space="preserve">             718,609</t>
  </si>
  <si>
    <t xml:space="preserve">               2,910.1</t>
  </si>
  <si>
    <t xml:space="preserve">             786,424</t>
  </si>
  <si>
    <t xml:space="preserve">               7,429.8</t>
  </si>
  <si>
    <t xml:space="preserve">             992,976</t>
  </si>
  <si>
    <t xml:space="preserve">            -206,552</t>
  </si>
  <si>
    <t xml:space="preserve">             110,942.4</t>
  </si>
  <si>
    <t xml:space="preserve">              47,836</t>
  </si>
  <si>
    <t xml:space="preserve">             162,337.5</t>
  </si>
  <si>
    <t xml:space="preserve">              70,641</t>
  </si>
  <si>
    <t xml:space="preserve">             -22,804</t>
  </si>
  <si>
    <t xml:space="preserve">              34,423.5</t>
  </si>
  <si>
    <t xml:space="preserve">             247,193</t>
  </si>
  <si>
    <t xml:space="preserve">              25,698.0</t>
  </si>
  <si>
    <t xml:space="preserve">             215,242</t>
  </si>
  <si>
    <t xml:space="preserve">              31,952</t>
  </si>
  <si>
    <t xml:space="preserve">              48,307.1</t>
  </si>
  <si>
    <t xml:space="preserve">           1,143,361</t>
  </si>
  <si>
    <t xml:space="preserve">               9,788.6</t>
  </si>
  <si>
    <t xml:space="preserve">             198,719</t>
  </si>
  <si>
    <t xml:space="preserve">             944,642</t>
  </si>
  <si>
    <t xml:space="preserve">              48,945.1</t>
  </si>
  <si>
    <t xml:space="preserve">             168,853</t>
  </si>
  <si>
    <t xml:space="preserve">              28,083.9</t>
  </si>
  <si>
    <t xml:space="preserve">              97,008</t>
  </si>
  <si>
    <t xml:space="preserve">              71,845</t>
  </si>
  <si>
    <t xml:space="preserve">               7,228.7</t>
  </si>
  <si>
    <t xml:space="preserve">              82,425</t>
  </si>
  <si>
    <t xml:space="preserve">              21,599.5</t>
  </si>
  <si>
    <t xml:space="preserve">              97,410</t>
  </si>
  <si>
    <t xml:space="preserve">             -14,985</t>
  </si>
  <si>
    <t xml:space="preserve">               8,349</t>
  </si>
  <si>
    <t xml:space="preserve">                 172.1</t>
  </si>
  <si>
    <t xml:space="preserve">               8,914</t>
  </si>
  <si>
    <t xml:space="preserve">                -564</t>
  </si>
  <si>
    <t xml:space="preserve">               1,640.0</t>
  </si>
  <si>
    <t xml:space="preserve">              93,640</t>
  </si>
  <si>
    <t xml:space="preserve">               3,140.8</t>
  </si>
  <si>
    <t xml:space="preserve">             107,803</t>
  </si>
  <si>
    <t xml:space="preserve">             -14,162</t>
  </si>
  <si>
    <t xml:space="preserve">             147,069.6</t>
  </si>
  <si>
    <t xml:space="preserve">             747,205</t>
  </si>
  <si>
    <t xml:space="preserve">             254,254.5</t>
  </si>
  <si>
    <t xml:space="preserve">             968,908</t>
  </si>
  <si>
    <t xml:space="preserve">            -221,703</t>
  </si>
  <si>
    <t xml:space="preserve">           1,435,769.2</t>
  </si>
  <si>
    <t xml:space="preserve">           2,896,890</t>
  </si>
  <si>
    <t xml:space="preserve">             310,173.6</t>
  </si>
  <si>
    <t xml:space="preserve">           1,189,880</t>
  </si>
  <si>
    <t xml:space="preserve">           1,707,010</t>
  </si>
  <si>
    <t xml:space="preserve">             250,066.3</t>
  </si>
  <si>
    <t xml:space="preserve">             652,373</t>
  </si>
  <si>
    <t xml:space="preserve">              87,409.3</t>
  </si>
  <si>
    <t xml:space="preserve">             275,483</t>
  </si>
  <si>
    <t xml:space="preserve">             376,890</t>
  </si>
  <si>
    <t xml:space="preserve">               2,763.5</t>
  </si>
  <si>
    <t xml:space="preserve">              25,840</t>
  </si>
  <si>
    <t xml:space="preserve">               7,934.5</t>
  </si>
  <si>
    <t xml:space="preserve">              22,295</t>
  </si>
  <si>
    <t xml:space="preserve">               3,545</t>
  </si>
  <si>
    <t xml:space="preserve">                 936.3</t>
  </si>
  <si>
    <t xml:space="preserve">              53,379</t>
  </si>
  <si>
    <t xml:space="preserve">               7,516.9</t>
  </si>
  <si>
    <t xml:space="preserve">             307,444</t>
  </si>
  <si>
    <t xml:space="preserve">            -254,065</t>
  </si>
  <si>
    <t xml:space="preserve">                  13.8</t>
  </si>
  <si>
    <t xml:space="preserve">                 354</t>
  </si>
  <si>
    <t xml:space="preserve">                  15.3</t>
  </si>
  <si>
    <t xml:space="preserve">               3,404</t>
  </si>
  <si>
    <t xml:space="preserve">              -3,050</t>
  </si>
  <si>
    <t xml:space="preserve">               5,073.1</t>
  </si>
  <si>
    <t xml:space="preserve">               7,994</t>
  </si>
  <si>
    <t xml:space="preserve">             713,517.7</t>
  </si>
  <si>
    <t xml:space="preserve">             204,560</t>
  </si>
  <si>
    <t xml:space="preserve">            -196,566</t>
  </si>
  <si>
    <t xml:space="preserve">                   2.2</t>
  </si>
  <si>
    <t xml:space="preserve">                 101.2</t>
  </si>
  <si>
    <t xml:space="preserve">                 470</t>
  </si>
  <si>
    <t xml:space="preserve">                -433</t>
  </si>
  <si>
    <t xml:space="preserve">                  82</t>
  </si>
  <si>
    <t xml:space="preserve">                 321.9</t>
  </si>
  <si>
    <t xml:space="preserve">               2,289</t>
  </si>
  <si>
    <t xml:space="preserve">              -2,206</t>
  </si>
  <si>
    <t xml:space="preserve">              59,753.1</t>
  </si>
  <si>
    <t xml:space="preserve">              11,801</t>
  </si>
  <si>
    <t xml:space="preserve">             234,716.4</t>
  </si>
  <si>
    <t xml:space="preserve">             116,905</t>
  </si>
  <si>
    <t xml:space="preserve">            -105,103</t>
  </si>
  <si>
    <t xml:space="preserve">             249,097.4</t>
  </si>
  <si>
    <t xml:space="preserve">             239,957</t>
  </si>
  <si>
    <t xml:space="preserve">             131,945.0</t>
  </si>
  <si>
    <t xml:space="preserve">             190,202</t>
  </si>
  <si>
    <t xml:space="preserve">              49,755</t>
  </si>
  <si>
    <t xml:space="preserve">               3,033.1</t>
  </si>
  <si>
    <t xml:space="preserve">              23,073</t>
  </si>
  <si>
    <t xml:space="preserve">               1,080.3</t>
  </si>
  <si>
    <t xml:space="preserve">              21,938</t>
  </si>
  <si>
    <t xml:space="preserve">               1,135</t>
  </si>
  <si>
    <t xml:space="preserve">               1,185</t>
  </si>
  <si>
    <t xml:space="preserve">                  25.3</t>
  </si>
  <si>
    <t xml:space="preserve">               2,292</t>
  </si>
  <si>
    <t xml:space="preserve">              -1,106</t>
  </si>
  <si>
    <t xml:space="preserve">                 108.4</t>
  </si>
  <si>
    <t xml:space="preserve">               2,503</t>
  </si>
  <si>
    <t xml:space="preserve">                 743.4</t>
  </si>
  <si>
    <t xml:space="preserve">              18,892</t>
  </si>
  <si>
    <t xml:space="preserve">             -16,389</t>
  </si>
  <si>
    <t xml:space="preserve">               3,288.6</t>
  </si>
  <si>
    <t xml:space="preserve">              25,662</t>
  </si>
  <si>
    <t xml:space="preserve">              19,396.2</t>
  </si>
  <si>
    <t xml:space="preserve">              59,043</t>
  </si>
  <si>
    <t xml:space="preserve">             -33,381</t>
  </si>
  <si>
    <t xml:space="preserve">                  36.9</t>
  </si>
  <si>
    <t xml:space="preserve">                 490</t>
  </si>
  <si>
    <t xml:space="preserve">                 716.5</t>
  </si>
  <si>
    <t xml:space="preserve">               2,982</t>
  </si>
  <si>
    <t xml:space="preserve">              -2,492</t>
  </si>
  <si>
    <t xml:space="preserve">              22,312.1</t>
  </si>
  <si>
    <t xml:space="preserve">             144,090</t>
  </si>
  <si>
    <t xml:space="preserve">              39,794.3</t>
  </si>
  <si>
    <t xml:space="preserve">              84,585</t>
  </si>
  <si>
    <t xml:space="preserve">              59,505</t>
  </si>
  <si>
    <t xml:space="preserve">              62,388.9</t>
  </si>
  <si>
    <t xml:space="preserve">             102,566</t>
  </si>
  <si>
    <t xml:space="preserve">              11,853.6</t>
  </si>
  <si>
    <t xml:space="preserve">              48,024</t>
  </si>
  <si>
    <t xml:space="preserve">              54,541</t>
  </si>
  <si>
    <t xml:space="preserve">              10,670.4</t>
  </si>
  <si>
    <t xml:space="preserve">              63,848</t>
  </si>
  <si>
    <t xml:space="preserve">              19,128.6</t>
  </si>
  <si>
    <t xml:space="preserve">              57,226</t>
  </si>
  <si>
    <t xml:space="preserve">               6,621</t>
  </si>
  <si>
    <t xml:space="preserve">                 665.1</t>
  </si>
  <si>
    <t xml:space="preserve">               7,169</t>
  </si>
  <si>
    <t xml:space="preserve">               6,181.7</t>
  </si>
  <si>
    <t xml:space="preserve">               9,213</t>
  </si>
  <si>
    <t xml:space="preserve">              -2,044</t>
  </si>
  <si>
    <t xml:space="preserve">               1,282.4</t>
  </si>
  <si>
    <t xml:space="preserve">              14,841</t>
  </si>
  <si>
    <t xml:space="preserve">                 633.7</t>
  </si>
  <si>
    <t xml:space="preserve">               5,481</t>
  </si>
  <si>
    <t xml:space="preserve">               9,360</t>
  </si>
  <si>
    <t xml:space="preserve">               9,745.9</t>
  </si>
  <si>
    <t xml:space="preserve">              98,346</t>
  </si>
  <si>
    <t xml:space="preserve">               5,908.5</t>
  </si>
  <si>
    <t xml:space="preserve">              35,076</t>
  </si>
  <si>
    <t xml:space="preserve">              63,270</t>
  </si>
  <si>
    <t xml:space="preserve">              16,166.1</t>
  </si>
  <si>
    <t xml:space="preserve">             121,473</t>
  </si>
  <si>
    <t xml:space="preserve">               1,499.4</t>
  </si>
  <si>
    <t xml:space="preserve">               7,958</t>
  </si>
  <si>
    <t xml:space="preserve">             113,515</t>
  </si>
  <si>
    <t xml:space="preserve">              79,589</t>
  </si>
  <si>
    <t xml:space="preserve">              22,325.7</t>
  </si>
  <si>
    <t xml:space="preserve">             464,940</t>
  </si>
  <si>
    <t xml:space="preserve">            -385,351</t>
  </si>
  <si>
    <t xml:space="preserve">               2,630.9</t>
  </si>
  <si>
    <t xml:space="preserve">              85,445</t>
  </si>
  <si>
    <t xml:space="preserve">              19,910.3</t>
  </si>
  <si>
    <t xml:space="preserve">             571,988</t>
  </si>
  <si>
    <t xml:space="preserve">            -486,544</t>
  </si>
  <si>
    <t xml:space="preserve">              25,716.2</t>
  </si>
  <si>
    <t xml:space="preserve">              48,525</t>
  </si>
  <si>
    <t xml:space="preserve">              22,945.2</t>
  </si>
  <si>
    <t xml:space="preserve">              94,174</t>
  </si>
  <si>
    <t xml:space="preserve">             -45,649</t>
  </si>
  <si>
    <t xml:space="preserve">               1,405.2</t>
  </si>
  <si>
    <t xml:space="preserve">              38,534</t>
  </si>
  <si>
    <t xml:space="preserve">               9,813.5</t>
  </si>
  <si>
    <t xml:space="preserve">             282,512</t>
  </si>
  <si>
    <t xml:space="preserve">            -243,979</t>
  </si>
  <si>
    <t xml:space="preserve">                 268.4</t>
  </si>
  <si>
    <t xml:space="preserve">              10,193</t>
  </si>
  <si>
    <t xml:space="preserve">                 843.4</t>
  </si>
  <si>
    <t xml:space="preserve">              25,860</t>
  </si>
  <si>
    <t xml:space="preserve">             -15,667</t>
  </si>
  <si>
    <t xml:space="preserve">                 307</t>
  </si>
  <si>
    <t xml:space="preserve">               1,195.4</t>
  </si>
  <si>
    <t xml:space="preserve">               8,803</t>
  </si>
  <si>
    <t xml:space="preserve">              -8,496</t>
  </si>
  <si>
    <t xml:space="preserve">                  27.1</t>
  </si>
  <si>
    <t xml:space="preserve">               1,795</t>
  </si>
  <si>
    <t xml:space="preserve">                 411.7</t>
  </si>
  <si>
    <t xml:space="preserve">               8,940</t>
  </si>
  <si>
    <t xml:space="preserve">              -7,145</t>
  </si>
  <si>
    <t xml:space="preserve">              85,164</t>
  </si>
  <si>
    <t xml:space="preserve">             131,236.6</t>
  </si>
  <si>
    <t xml:space="preserve">              95,897</t>
  </si>
  <si>
    <t xml:space="preserve">             -10,732</t>
  </si>
  <si>
    <t xml:space="preserve">               2,687.2</t>
  </si>
  <si>
    <t xml:space="preserve">              34,527</t>
  </si>
  <si>
    <t xml:space="preserve">             128,373.5</t>
  </si>
  <si>
    <t xml:space="preserve">             120,255</t>
  </si>
  <si>
    <t xml:space="preserve">             -85,728</t>
  </si>
  <si>
    <t xml:space="preserve">              28,493.2</t>
  </si>
  <si>
    <t xml:space="preserve">             146,264</t>
  </si>
  <si>
    <t xml:space="preserve">              86,913.4</t>
  </si>
  <si>
    <t xml:space="preserve">             261,083</t>
  </si>
  <si>
    <t xml:space="preserve">            -114,818</t>
  </si>
  <si>
    <t xml:space="preserve">                 754.7</t>
  </si>
  <si>
    <t xml:space="preserve">           1,856,347</t>
  </si>
  <si>
    <t xml:space="preserve">               1,793.9</t>
  </si>
  <si>
    <t xml:space="preserve">           1,328,718</t>
  </si>
  <si>
    <t xml:space="preserve">             527,629</t>
  </si>
  <si>
    <t xml:space="preserve">           2,238,274.8</t>
  </si>
  <si>
    <t xml:space="preserve">           1,922,047</t>
  </si>
  <si>
    <t xml:space="preserve">           1,328,612.7</t>
  </si>
  <si>
    <t xml:space="preserve">           1,030,824</t>
  </si>
  <si>
    <t xml:space="preserve">             891,224</t>
  </si>
  <si>
    <t xml:space="preserve">             278,766.0</t>
  </si>
  <si>
    <t xml:space="preserve">             690,605</t>
  </si>
  <si>
    <t xml:space="preserve">             221,110.1</t>
  </si>
  <si>
    <t xml:space="preserve">             627,533</t>
  </si>
  <si>
    <t xml:space="preserve">              63,072</t>
  </si>
  <si>
    <t xml:space="preserve">              47,904.7</t>
  </si>
  <si>
    <t xml:space="preserve">             604,564</t>
  </si>
  <si>
    <t xml:space="preserve">              86,103.1</t>
  </si>
  <si>
    <t xml:space="preserve">           1,106,430</t>
  </si>
  <si>
    <t xml:space="preserve">            -501,866</t>
  </si>
  <si>
    <t xml:space="preserve">               1,286.7</t>
  </si>
  <si>
    <t xml:space="preserve">              20,881</t>
  </si>
  <si>
    <t xml:space="preserve">              16,890.1</t>
  </si>
  <si>
    <t xml:space="preserve">             149,084</t>
  </si>
  <si>
    <t xml:space="preserve">            -128,204</t>
  </si>
  <si>
    <t xml:space="preserve">             124,136.6</t>
  </si>
  <si>
    <t xml:space="preserve">             559,081</t>
  </si>
  <si>
    <t xml:space="preserve">             244,794.5</t>
  </si>
  <si>
    <t xml:space="preserve">             871,415</t>
  </si>
  <si>
    <t xml:space="preserve">            -312,334</t>
  </si>
  <si>
    <t xml:space="preserve">              39,422.7</t>
  </si>
  <si>
    <t xml:space="preserve">              84,944</t>
  </si>
  <si>
    <t xml:space="preserve">              16,069.2</t>
  </si>
  <si>
    <t xml:space="preserve">              36,141</t>
  </si>
  <si>
    <t xml:space="preserve">              48,803</t>
  </si>
  <si>
    <t xml:space="preserve">              43,781.5</t>
  </si>
  <si>
    <t xml:space="preserve">             151,809</t>
  </si>
  <si>
    <t xml:space="preserve">               1,730.2</t>
  </si>
  <si>
    <t xml:space="preserve">               9,697</t>
  </si>
  <si>
    <t xml:space="preserve">             142,113</t>
  </si>
  <si>
    <t xml:space="preserve">                 114.2</t>
  </si>
  <si>
    <t xml:space="preserve">               8,640</t>
  </si>
  <si>
    <t xml:space="preserve">               1,261.7</t>
  </si>
  <si>
    <t xml:space="preserve">              61,444</t>
  </si>
  <si>
    <t xml:space="preserve">             -52,804</t>
  </si>
  <si>
    <t xml:space="preserve">               3,378.2</t>
  </si>
  <si>
    <t xml:space="preserve">              54,961</t>
  </si>
  <si>
    <t xml:space="preserve">              13,953.0</t>
  </si>
  <si>
    <t xml:space="preserve">             142,785</t>
  </si>
  <si>
    <t xml:space="preserve">             -87,824</t>
  </si>
  <si>
    <t xml:space="preserve">               9,854.0</t>
  </si>
  <si>
    <t xml:space="preserve">             185,029</t>
  </si>
  <si>
    <t xml:space="preserve">               4,332.2</t>
  </si>
  <si>
    <t xml:space="preserve">              88,247</t>
  </si>
  <si>
    <t xml:space="preserve">              96,782</t>
  </si>
  <si>
    <t xml:space="preserve">              23,918.2</t>
  </si>
  <si>
    <t xml:space="preserve">             141,321</t>
  </si>
  <si>
    <t xml:space="preserve">               8,732.5</t>
  </si>
  <si>
    <t xml:space="preserve">              72,981</t>
  </si>
  <si>
    <t xml:space="preserve">              68,341</t>
  </si>
  <si>
    <t xml:space="preserve">             373,339.4</t>
  </si>
  <si>
    <t xml:space="preserve">          12,701,168</t>
  </si>
  <si>
    <t xml:space="preserve">             215,817.2</t>
  </si>
  <si>
    <t xml:space="preserve">           8,245,466</t>
  </si>
  <si>
    <t xml:space="preserve">           4,455,702</t>
  </si>
  <si>
    <t xml:space="preserve">             236,970.8</t>
  </si>
  <si>
    <t xml:space="preserve">          35,645,727</t>
  </si>
  <si>
    <t xml:space="preserve">             230,644.8</t>
  </si>
  <si>
    <t xml:space="preserve">          13,343,987</t>
  </si>
  <si>
    <t xml:space="preserve">          22,301,740</t>
  </si>
  <si>
    <t xml:space="preserve">              13,586.6</t>
  </si>
  <si>
    <t xml:space="preserve">              51,766</t>
  </si>
  <si>
    <t xml:space="preserve">              14,881.1</t>
  </si>
  <si>
    <t xml:space="preserve">              46,155</t>
  </si>
  <si>
    <t xml:space="preserve">               5,611</t>
  </si>
  <si>
    <t xml:space="preserve">             745,716.3</t>
  </si>
  <si>
    <t xml:space="preserve">           8,020,422</t>
  </si>
  <si>
    <t xml:space="preserve">             116,214.0</t>
  </si>
  <si>
    <t xml:space="preserve">           1,718,388</t>
  </si>
  <si>
    <t xml:space="preserve">           6,302,034</t>
  </si>
  <si>
    <t xml:space="preserve">                 748.2</t>
  </si>
  <si>
    <t xml:space="preserve">             155,860</t>
  </si>
  <si>
    <t xml:space="preserve">               1,292.5</t>
  </si>
  <si>
    <t xml:space="preserve">             750,979</t>
  </si>
  <si>
    <t xml:space="preserve">            -595,119</t>
  </si>
  <si>
    <t xml:space="preserve">             798,442.0</t>
  </si>
  <si>
    <t xml:space="preserve">           3,353,562</t>
  </si>
  <si>
    <t xml:space="preserve">             162,344.4</t>
  </si>
  <si>
    <t xml:space="preserve">             169,817</t>
  </si>
  <si>
    <t xml:space="preserve">           3,183,745</t>
  </si>
  <si>
    <t xml:space="preserve">              14,925.2</t>
  </si>
  <si>
    <t xml:space="preserve">           1,506,813</t>
  </si>
  <si>
    <t xml:space="preserve">              15,800.0</t>
  </si>
  <si>
    <t xml:space="preserve">           2,461,950</t>
  </si>
  <si>
    <t xml:space="preserve">            -955,137</t>
  </si>
  <si>
    <t xml:space="preserve">                  18.9</t>
  </si>
  <si>
    <t xml:space="preserve">              18,854</t>
  </si>
  <si>
    <t xml:space="preserve">                 218.3</t>
  </si>
  <si>
    <t xml:space="preserve">             101,619</t>
  </si>
  <si>
    <t xml:space="preserve">             -82,764</t>
  </si>
  <si>
    <t xml:space="preserve">                 425.0</t>
  </si>
  <si>
    <t xml:space="preserve">               8,657</t>
  </si>
  <si>
    <t xml:space="preserve">                 567.8</t>
  </si>
  <si>
    <t xml:space="preserve">              15,389</t>
  </si>
  <si>
    <t xml:space="preserve">              -6,732</t>
  </si>
  <si>
    <t xml:space="preserve">               2,005.4</t>
  </si>
  <si>
    <t xml:space="preserve">             332,188</t>
  </si>
  <si>
    <t xml:space="preserve">                  94.2</t>
  </si>
  <si>
    <t xml:space="preserve">              55,255</t>
  </si>
  <si>
    <t xml:space="preserve">             276,932</t>
  </si>
  <si>
    <t xml:space="preserve">              16,528.6</t>
  </si>
  <si>
    <t xml:space="preserve">             109,957</t>
  </si>
  <si>
    <t xml:space="preserve">              67,777.6</t>
  </si>
  <si>
    <t xml:space="preserve">             289,272</t>
  </si>
  <si>
    <t xml:space="preserve">            -179,315</t>
  </si>
  <si>
    <t xml:space="preserve">               2,777.8</t>
  </si>
  <si>
    <t xml:space="preserve">              66,804</t>
  </si>
  <si>
    <t xml:space="preserve">              12,533.3</t>
  </si>
  <si>
    <t xml:space="preserve">             204,360</t>
  </si>
  <si>
    <t xml:space="preserve">            -137,556</t>
  </si>
  <si>
    <t xml:space="preserve">               2,263.4</t>
  </si>
  <si>
    <t xml:space="preserve">              38,684</t>
  </si>
  <si>
    <t xml:space="preserve">              10,793.3</t>
  </si>
  <si>
    <t xml:space="preserve">              93,701</t>
  </si>
  <si>
    <t xml:space="preserve">             -55,017</t>
  </si>
  <si>
    <t xml:space="preserve">                   7.3</t>
  </si>
  <si>
    <t xml:space="preserve">              35,026</t>
  </si>
  <si>
    <t xml:space="preserve">                  28.4</t>
  </si>
  <si>
    <t xml:space="preserve">              51,607</t>
  </si>
  <si>
    <t xml:space="preserve">             -16,581</t>
  </si>
  <si>
    <t xml:space="preserve">                   0.1</t>
  </si>
  <si>
    <t xml:space="preserve">                 623</t>
  </si>
  <si>
    <t xml:space="preserve">                  80.6</t>
  </si>
  <si>
    <t xml:space="preserve">               6,448</t>
  </si>
  <si>
    <t xml:space="preserve">              -5,825</t>
  </si>
  <si>
    <t xml:space="preserve">               4,226.8</t>
  </si>
  <si>
    <t xml:space="preserve">               6,683</t>
  </si>
  <si>
    <t xml:space="preserve">             128,289.8</t>
  </si>
  <si>
    <t xml:space="preserve">             663,455</t>
  </si>
  <si>
    <t xml:space="preserve">            -656,773</t>
  </si>
  <si>
    <t xml:space="preserve">              65,016.4</t>
  </si>
  <si>
    <t xml:space="preserve">             206,676</t>
  </si>
  <si>
    <t xml:space="preserve">             103,322.5</t>
  </si>
  <si>
    <t xml:space="preserve">             463,010</t>
  </si>
  <si>
    <t xml:space="preserve">            -256,334</t>
  </si>
  <si>
    <t xml:space="preserve">               2,390.9</t>
  </si>
  <si>
    <t xml:space="preserve">               6,183</t>
  </si>
  <si>
    <t xml:space="preserve">              39,823.7</t>
  </si>
  <si>
    <t xml:space="preserve">             157,580</t>
  </si>
  <si>
    <t xml:space="preserve">            -151,398</t>
  </si>
  <si>
    <t xml:space="preserve">               2,052.5</t>
  </si>
  <si>
    <t xml:space="preserve">               8,870</t>
  </si>
  <si>
    <t xml:space="preserve">               4,212.4</t>
  </si>
  <si>
    <t xml:space="preserve">              22,754</t>
  </si>
  <si>
    <t xml:space="preserve">             -13,884</t>
  </si>
  <si>
    <t xml:space="preserve">                 102.4</t>
  </si>
  <si>
    <t xml:space="preserve">                 474</t>
  </si>
  <si>
    <t xml:space="preserve">               8,377.1</t>
  </si>
  <si>
    <t xml:space="preserve">              20,456</t>
  </si>
  <si>
    <t xml:space="preserve">             -19,982</t>
  </si>
  <si>
    <t xml:space="preserve">               3,995.4</t>
  </si>
  <si>
    <t xml:space="preserve">               9,455</t>
  </si>
  <si>
    <t xml:space="preserve">              87,673.4</t>
  </si>
  <si>
    <t xml:space="preserve">              65,724</t>
  </si>
  <si>
    <t xml:space="preserve">             -56,269</t>
  </si>
  <si>
    <t xml:space="preserve">               1,408.2</t>
  </si>
  <si>
    <t xml:space="preserve">              13,264</t>
  </si>
  <si>
    <t xml:space="preserve">             100,001.3</t>
  </si>
  <si>
    <t xml:space="preserve">             230,723</t>
  </si>
  <si>
    <t xml:space="preserve">            -217,459</t>
  </si>
  <si>
    <t xml:space="preserve">               3,934</t>
  </si>
  <si>
    <t xml:space="preserve">              20,301.3</t>
  </si>
  <si>
    <t xml:space="preserve">             153,166</t>
  </si>
  <si>
    <t xml:space="preserve">            -149,232</t>
  </si>
  <si>
    <t xml:space="preserve">                 954.4</t>
  </si>
  <si>
    <t xml:space="preserve">               1,380</t>
  </si>
  <si>
    <t xml:space="preserve">           1,455,857.9</t>
  </si>
  <si>
    <t xml:space="preserve">             388,686</t>
  </si>
  <si>
    <t xml:space="preserve">            -387,306</t>
  </si>
  <si>
    <t xml:space="preserve">               5,857.0</t>
  </si>
  <si>
    <t xml:space="preserve">               3,832</t>
  </si>
  <si>
    <t xml:space="preserve">              32,943.6</t>
  </si>
  <si>
    <t xml:space="preserve">              27,885</t>
  </si>
  <si>
    <t xml:space="preserve">             -24,053</t>
  </si>
  <si>
    <t xml:space="preserve">               4,710.7</t>
  </si>
  <si>
    <t xml:space="preserve">              63,480</t>
  </si>
  <si>
    <t xml:space="preserve">             350,770.1</t>
  </si>
  <si>
    <t xml:space="preserve">             180,091</t>
  </si>
  <si>
    <t xml:space="preserve">            -116,611</t>
  </si>
  <si>
    <t xml:space="preserve">                 386.8</t>
  </si>
  <si>
    <t xml:space="preserve">               7,845</t>
  </si>
  <si>
    <t xml:space="preserve">               8,841.0</t>
  </si>
  <si>
    <t xml:space="preserve">              28,150</t>
  </si>
  <si>
    <t xml:space="preserve">             -20,305</t>
  </si>
  <si>
    <t xml:space="preserve">                  21.4</t>
  </si>
  <si>
    <t xml:space="preserve">                  58</t>
  </si>
  <si>
    <t xml:space="preserve">              51,716.3</t>
  </si>
  <si>
    <t xml:space="preserve">              11,088</t>
  </si>
  <si>
    <t xml:space="preserve">             -11,031</t>
  </si>
  <si>
    <t xml:space="preserve">              16,415.3</t>
  </si>
  <si>
    <t xml:space="preserve">              21,090</t>
  </si>
  <si>
    <t xml:space="preserve">             177,055.5</t>
  </si>
  <si>
    <t xml:space="preserve">             266,246</t>
  </si>
  <si>
    <t xml:space="preserve">            -245,156</t>
  </si>
  <si>
    <t xml:space="preserve">               4,996.2</t>
  </si>
  <si>
    <t xml:space="preserve">              31,816</t>
  </si>
  <si>
    <t xml:space="preserve">              17,037.4</t>
  </si>
  <si>
    <t xml:space="preserve">              92,223</t>
  </si>
  <si>
    <t xml:space="preserve">             -60,407</t>
  </si>
  <si>
    <t xml:space="preserve">              26,465.5</t>
  </si>
  <si>
    <t xml:space="preserve">              23,892</t>
  </si>
  <si>
    <t xml:space="preserve">             203,761.4</t>
  </si>
  <si>
    <t xml:space="preserve">             107,064</t>
  </si>
  <si>
    <t xml:space="preserve">             -83,172</t>
  </si>
  <si>
    <t xml:space="preserve">               1,565.5</t>
  </si>
  <si>
    <t xml:space="preserve">               6,428</t>
  </si>
  <si>
    <t xml:space="preserve">               4,427.3</t>
  </si>
  <si>
    <t xml:space="preserve">              35,645</t>
  </si>
  <si>
    <t xml:space="preserve">             -29,217</t>
  </si>
  <si>
    <t xml:space="preserve">              74,192.8</t>
  </si>
  <si>
    <t xml:space="preserve">             299,401</t>
  </si>
  <si>
    <t xml:space="preserve">              30,730.9</t>
  </si>
  <si>
    <t xml:space="preserve">              98,222</t>
  </si>
  <si>
    <t xml:space="preserve">             201,179</t>
  </si>
  <si>
    <t xml:space="preserve">              10,544.4</t>
  </si>
  <si>
    <t xml:space="preserve">              94,485</t>
  </si>
  <si>
    <t xml:space="preserve">              98,871.5</t>
  </si>
  <si>
    <t xml:space="preserve">             139,046</t>
  </si>
  <si>
    <t xml:space="preserve">             -44,561</t>
  </si>
  <si>
    <t xml:space="preserve">              41,465.4</t>
  </si>
  <si>
    <t xml:space="preserve">             176,069</t>
  </si>
  <si>
    <t xml:space="preserve">              35,233.5</t>
  </si>
  <si>
    <t xml:space="preserve">             247,345</t>
  </si>
  <si>
    <t xml:space="preserve">             -71,276</t>
  </si>
  <si>
    <t xml:space="preserve">              97,374.6</t>
  </si>
  <si>
    <t xml:space="preserve">             109,922</t>
  </si>
  <si>
    <t xml:space="preserve">              88,393.0</t>
  </si>
  <si>
    <t xml:space="preserve">             127,147</t>
  </si>
  <si>
    <t xml:space="preserve">             -17,225</t>
  </si>
  <si>
    <t xml:space="preserve">              30,628.2</t>
  </si>
  <si>
    <t xml:space="preserve">              33,134</t>
  </si>
  <si>
    <t xml:space="preserve">             548,323.5</t>
  </si>
  <si>
    <t xml:space="preserve">             190,173</t>
  </si>
  <si>
    <t xml:space="preserve">            -157,039</t>
  </si>
  <si>
    <t xml:space="preserve">               8,635.3</t>
  </si>
  <si>
    <t xml:space="preserve">              96,431</t>
  </si>
  <si>
    <t xml:space="preserve">               6,001.0</t>
  </si>
  <si>
    <t xml:space="preserve">              50,629</t>
  </si>
  <si>
    <t xml:space="preserve">              45,801</t>
  </si>
  <si>
    <t xml:space="preserve">             445,006.1</t>
  </si>
  <si>
    <t xml:space="preserve">              55,633</t>
  </si>
  <si>
    <t xml:space="preserve">             795,750.3</t>
  </si>
  <si>
    <t xml:space="preserve">              67,319</t>
  </si>
  <si>
    <t xml:space="preserve">             -11,686</t>
  </si>
  <si>
    <t xml:space="preserve">             211,732.4</t>
  </si>
  <si>
    <t xml:space="preserve">              24,203</t>
  </si>
  <si>
    <t xml:space="preserve">           7,000,322.3</t>
  </si>
  <si>
    <t xml:space="preserve">           2,356,634</t>
  </si>
  <si>
    <t xml:space="preserve">          -2,332,431</t>
  </si>
  <si>
    <t xml:space="preserve">           3,698,312.6</t>
  </si>
  <si>
    <t xml:space="preserve">           5,156,235</t>
  </si>
  <si>
    <t xml:space="preserve">          23,632,078.2</t>
  </si>
  <si>
    <t xml:space="preserve">          12,604,506</t>
  </si>
  <si>
    <t xml:space="preserve">          -7,448,271</t>
  </si>
  <si>
    <t xml:space="preserve">             543,438.7</t>
  </si>
  <si>
    <t xml:space="preserve">             993,803</t>
  </si>
  <si>
    <t xml:space="preserve">             368,637.8</t>
  </si>
  <si>
    <t xml:space="preserve">           1,140,899</t>
  </si>
  <si>
    <t xml:space="preserve">            -147,095</t>
  </si>
  <si>
    <t xml:space="preserve">           1,192,049.3</t>
  </si>
  <si>
    <t xml:space="preserve">           1,704,029</t>
  </si>
  <si>
    <t xml:space="preserve">             823,785.0</t>
  </si>
  <si>
    <t xml:space="preserve">           1,555,054</t>
  </si>
  <si>
    <t xml:space="preserve">             148,974</t>
  </si>
  <si>
    <t xml:space="preserve">               3,024.0</t>
  </si>
  <si>
    <t xml:space="preserve">             953,970</t>
  </si>
  <si>
    <t xml:space="preserve">               8,811.0</t>
  </si>
  <si>
    <t xml:space="preserve">           1,036,433</t>
  </si>
  <si>
    <t xml:space="preserve">             -82,463</t>
  </si>
  <si>
    <t xml:space="preserve">             108,221.1</t>
  </si>
  <si>
    <t xml:space="preserve">              45,788</t>
  </si>
  <si>
    <t xml:space="preserve">             208,059.8</t>
  </si>
  <si>
    <t xml:space="preserve">             114,050</t>
  </si>
  <si>
    <t xml:space="preserve">             -68,262</t>
  </si>
  <si>
    <t xml:space="preserve">              36,570.0</t>
  </si>
  <si>
    <t xml:space="preserve">             267,249</t>
  </si>
  <si>
    <t xml:space="preserve">              30,070.3</t>
  </si>
  <si>
    <t xml:space="preserve">             233,376</t>
  </si>
  <si>
    <t xml:space="preserve">              33,873</t>
  </si>
  <si>
    <t xml:space="preserve">              55,887.3</t>
  </si>
  <si>
    <t xml:space="preserve">           1,307,969</t>
  </si>
  <si>
    <t xml:space="preserve">              10,956.5</t>
  </si>
  <si>
    <t xml:space="preserve">             194,712</t>
  </si>
  <si>
    <t xml:space="preserve">           1,113,257</t>
  </si>
  <si>
    <t xml:space="preserve">              49,999.5</t>
  </si>
  <si>
    <t xml:space="preserve">             184,124</t>
  </si>
  <si>
    <t xml:space="preserve">              30,008.2</t>
  </si>
  <si>
    <t xml:space="preserve">             114,784</t>
  </si>
  <si>
    <t xml:space="preserve">              69,340</t>
  </si>
  <si>
    <t xml:space="preserve">               8,321.6</t>
  </si>
  <si>
    <t xml:space="preserve">             103,454</t>
  </si>
  <si>
    <t xml:space="preserve">              19,999.8</t>
  </si>
  <si>
    <t xml:space="preserve">              94,187</t>
  </si>
  <si>
    <t xml:space="preserve">               9,267</t>
  </si>
  <si>
    <t xml:space="preserve">                 169.9</t>
  </si>
  <si>
    <t xml:space="preserve">               4,281</t>
  </si>
  <si>
    <t xml:space="preserve">                 141.6</t>
  </si>
  <si>
    <t xml:space="preserve">               8,537</t>
  </si>
  <si>
    <t xml:space="preserve">              -4,257</t>
  </si>
  <si>
    <t xml:space="preserve">               1,970.6</t>
  </si>
  <si>
    <t xml:space="preserve">              93,733</t>
  </si>
  <si>
    <t xml:space="preserve">               3,244.8</t>
  </si>
  <si>
    <t xml:space="preserve">             108,106</t>
  </si>
  <si>
    <t xml:space="preserve">             -14,373</t>
  </si>
  <si>
    <t xml:space="preserve">             100,546.6</t>
  </si>
  <si>
    <t xml:space="preserve">             660,634</t>
  </si>
  <si>
    <t xml:space="preserve">             235,565.4</t>
  </si>
  <si>
    <t xml:space="preserve">             905,235</t>
  </si>
  <si>
    <t xml:space="preserve">            -244,601</t>
  </si>
  <si>
    <t xml:space="preserve">           1,384,483.0</t>
  </si>
  <si>
    <t xml:space="preserve">           3,340,102</t>
  </si>
  <si>
    <t xml:space="preserve">             359,480.3</t>
  </si>
  <si>
    <t xml:space="preserve">           1,321,294</t>
  </si>
  <si>
    <t xml:space="preserve">           2,018,808</t>
  </si>
  <si>
    <t xml:space="preserve">             234,208.6</t>
  </si>
  <si>
    <t xml:space="preserve">             749,190</t>
  </si>
  <si>
    <t xml:space="preserve">              91,477.8</t>
  </si>
  <si>
    <t xml:space="preserve">             290,486</t>
  </si>
  <si>
    <t xml:space="preserve">             458,703</t>
  </si>
  <si>
    <t xml:space="preserve">               3,073.4</t>
  </si>
  <si>
    <t xml:space="preserve">              27,214</t>
  </si>
  <si>
    <t xml:space="preserve">               6,506.9</t>
  </si>
  <si>
    <t xml:space="preserve">              19,606</t>
  </si>
  <si>
    <t xml:space="preserve">               1,114.7</t>
  </si>
  <si>
    <t xml:space="preserve">              61,897</t>
  </si>
  <si>
    <t xml:space="preserve">              10,555.2</t>
  </si>
  <si>
    <t xml:space="preserve">             351,054</t>
  </si>
  <si>
    <t xml:space="preserve">            -289,156</t>
  </si>
  <si>
    <t xml:space="preserve">                   6.0</t>
  </si>
  <si>
    <t xml:space="preserve">                 617</t>
  </si>
  <si>
    <t xml:space="preserve">                  32.8</t>
  </si>
  <si>
    <t xml:space="preserve">              10,183</t>
  </si>
  <si>
    <t xml:space="preserve">              -9,566</t>
  </si>
  <si>
    <t xml:space="preserve">               4,580.9</t>
  </si>
  <si>
    <t xml:space="preserve">               7,879</t>
  </si>
  <si>
    <t xml:space="preserve">             772,592.9</t>
  </si>
  <si>
    <t xml:space="preserve">             224,931</t>
  </si>
  <si>
    <t xml:space="preserve">            -217,052</t>
  </si>
  <si>
    <t xml:space="preserve">                 105.6</t>
  </si>
  <si>
    <t xml:space="preserve">                 489</t>
  </si>
  <si>
    <t xml:space="preserve">                -447</t>
  </si>
  <si>
    <t xml:space="preserve">                   3.1</t>
  </si>
  <si>
    <t xml:space="preserve">                  80</t>
  </si>
  <si>
    <t xml:space="preserve">                 803.9</t>
  </si>
  <si>
    <t xml:space="preserve">               3,918</t>
  </si>
  <si>
    <t xml:space="preserve">              -3,838</t>
  </si>
  <si>
    <t xml:space="preserve">              58,349.1</t>
  </si>
  <si>
    <t xml:space="preserve">              11,257</t>
  </si>
  <si>
    <t xml:space="preserve">             194,173.5</t>
  </si>
  <si>
    <t xml:space="preserve">              97,665</t>
  </si>
  <si>
    <t xml:space="preserve">             -86,408</t>
  </si>
  <si>
    <t xml:space="preserve">             257,288.5</t>
  </si>
  <si>
    <t xml:space="preserve">             250,624</t>
  </si>
  <si>
    <t xml:space="preserve">             146,533.4</t>
  </si>
  <si>
    <t xml:space="preserve">             204,181</t>
  </si>
  <si>
    <t xml:space="preserve">              46,443</t>
  </si>
  <si>
    <t xml:space="preserve">               4,705.3</t>
  </si>
  <si>
    <t xml:space="preserve">              33,604</t>
  </si>
  <si>
    <t xml:space="preserve">               1,459.5</t>
  </si>
  <si>
    <t xml:space="preserve">              21,246</t>
  </si>
  <si>
    <t xml:space="preserve">              12,358</t>
  </si>
  <si>
    <t xml:space="preserve">                  12.0</t>
  </si>
  <si>
    <t xml:space="preserve">               1,900</t>
  </si>
  <si>
    <t xml:space="preserve">                  30.0</t>
  </si>
  <si>
    <t xml:space="preserve">               2,770</t>
  </si>
  <si>
    <t xml:space="preserve">                -871</t>
  </si>
  <si>
    <t xml:space="preserve">               5,311</t>
  </si>
  <si>
    <t xml:space="preserve">               1,253.3</t>
  </si>
  <si>
    <t xml:space="preserve">              24,667</t>
  </si>
  <si>
    <t xml:space="preserve">             -19,356</t>
  </si>
  <si>
    <t xml:space="preserve">               3,566.8</t>
  </si>
  <si>
    <t xml:space="preserve">              26,469</t>
  </si>
  <si>
    <t xml:space="preserve">              18,392.7</t>
  </si>
  <si>
    <t xml:space="preserve">              60,571</t>
  </si>
  <si>
    <t xml:space="preserve">             -34,102</t>
  </si>
  <si>
    <t xml:space="preserve">               1,227.6</t>
  </si>
  <si>
    <t xml:space="preserve">               4,892</t>
  </si>
  <si>
    <t xml:space="preserve">              -4,577</t>
  </si>
  <si>
    <t xml:space="preserve">              22,842.1</t>
  </si>
  <si>
    <t xml:space="preserve">             159,399</t>
  </si>
  <si>
    <t xml:space="preserve">              39,315.5</t>
  </si>
  <si>
    <t xml:space="preserve">              90,595</t>
  </si>
  <si>
    <t xml:space="preserve">              68,804</t>
  </si>
  <si>
    <t xml:space="preserve">              57,185.2</t>
  </si>
  <si>
    <t xml:space="preserve">             106,727</t>
  </si>
  <si>
    <t xml:space="preserve">              13,301.2</t>
  </si>
  <si>
    <t xml:space="preserve">              48,117</t>
  </si>
  <si>
    <t xml:space="preserve">              58,610</t>
  </si>
  <si>
    <t xml:space="preserve">              11,149.0</t>
  </si>
  <si>
    <t xml:space="preserve">              68,417</t>
  </si>
  <si>
    <t xml:space="preserve">              22,817.7</t>
  </si>
  <si>
    <t xml:space="preserve">              66,880</t>
  </si>
  <si>
    <t xml:space="preserve">               1,537</t>
  </si>
  <si>
    <t xml:space="preserve">                 576.2</t>
  </si>
  <si>
    <t xml:space="preserve">               6,755.1</t>
  </si>
  <si>
    <t xml:space="preserve">              10,863</t>
  </si>
  <si>
    <t xml:space="preserve">              -5,626</t>
  </si>
  <si>
    <t xml:space="preserve">               1,453.0</t>
  </si>
  <si>
    <t xml:space="preserve">              17,881</t>
  </si>
  <si>
    <t xml:space="preserve">                 938.6</t>
  </si>
  <si>
    <t xml:space="preserve">               7,242</t>
  </si>
  <si>
    <t xml:space="preserve">              10,639</t>
  </si>
  <si>
    <t xml:space="preserve">              10,292.8</t>
  </si>
  <si>
    <t xml:space="preserve">             109,692</t>
  </si>
  <si>
    <t xml:space="preserve">               6,708.2</t>
  </si>
  <si>
    <t xml:space="preserve">              41,172</t>
  </si>
  <si>
    <t xml:space="preserve">              68,520</t>
  </si>
  <si>
    <t xml:space="preserve">              18,338.2</t>
  </si>
  <si>
    <t xml:space="preserve">             138,630</t>
  </si>
  <si>
    <t xml:space="preserve">               2,090.9</t>
  </si>
  <si>
    <t xml:space="preserve">              10,416</t>
  </si>
  <si>
    <t xml:space="preserve">             128,213</t>
  </si>
  <si>
    <t xml:space="preserve">               2,645.2</t>
  </si>
  <si>
    <t xml:space="preserve">             104,281</t>
  </si>
  <si>
    <t xml:space="preserve">              23,643.6</t>
  </si>
  <si>
    <t xml:space="preserve">             459,122</t>
  </si>
  <si>
    <t xml:space="preserve">            -354,841</t>
  </si>
  <si>
    <t xml:space="preserve">               3,204.2</t>
  </si>
  <si>
    <t xml:space="preserve">              95,643</t>
  </si>
  <si>
    <t xml:space="preserve">              21,537.6</t>
  </si>
  <si>
    <t xml:space="preserve">             571,499</t>
  </si>
  <si>
    <t xml:space="preserve">            -475,855</t>
  </si>
  <si>
    <t xml:space="preserve">              29,839.0</t>
  </si>
  <si>
    <t xml:space="preserve">              56,202</t>
  </si>
  <si>
    <t xml:space="preserve">              28,423.5</t>
  </si>
  <si>
    <t xml:space="preserve">             121,768</t>
  </si>
  <si>
    <t xml:space="preserve">             -65,565</t>
  </si>
  <si>
    <t xml:space="preserve">               1,464.1</t>
  </si>
  <si>
    <t xml:space="preserve">              11,767.5</t>
  </si>
  <si>
    <t xml:space="preserve">             270,804</t>
  </si>
  <si>
    <t xml:space="preserve">            -228,020</t>
  </si>
  <si>
    <t xml:space="preserve">                 311.0</t>
  </si>
  <si>
    <t xml:space="preserve">              12,375</t>
  </si>
  <si>
    <t xml:space="preserve">              29,689</t>
  </si>
  <si>
    <t xml:space="preserve">             -17,314</t>
  </si>
  <si>
    <t xml:space="preserve">                   6.2</t>
  </si>
  <si>
    <t xml:space="preserve">               2,234.4</t>
  </si>
  <si>
    <t xml:space="preserve">              16,616</t>
  </si>
  <si>
    <t xml:space="preserve">             -16,491</t>
  </si>
  <si>
    <t xml:space="preserve">               1,551</t>
  </si>
  <si>
    <t xml:space="preserve">                 648.7</t>
  </si>
  <si>
    <t xml:space="preserve">              -6,831</t>
  </si>
  <si>
    <t xml:space="preserve">              11,575.5</t>
  </si>
  <si>
    <t xml:space="preserve">              98,163</t>
  </si>
  <si>
    <t xml:space="preserve">             202,002.6</t>
  </si>
  <si>
    <t xml:space="preserve">             111,316</t>
  </si>
  <si>
    <t xml:space="preserve">             -13,152</t>
  </si>
  <si>
    <t xml:space="preserve">               2,499.9</t>
  </si>
  <si>
    <t xml:space="preserve">              31,938</t>
  </si>
  <si>
    <t xml:space="preserve">             113,417.7</t>
  </si>
  <si>
    <t xml:space="preserve">             122,189</t>
  </si>
  <si>
    <t xml:space="preserve">             -90,251</t>
  </si>
  <si>
    <t xml:space="preserve">              29,744.5</t>
  </si>
  <si>
    <t xml:space="preserve">             152,309</t>
  </si>
  <si>
    <t xml:space="preserve">              76,103.3</t>
  </si>
  <si>
    <t xml:space="preserve">             276,754</t>
  </si>
  <si>
    <t xml:space="preserve">            -124,444</t>
  </si>
  <si>
    <t xml:space="preserve">                 901.6</t>
  </si>
  <si>
    <t xml:space="preserve">           1,442,449</t>
  </si>
  <si>
    <t xml:space="preserve">               1,455.3</t>
  </si>
  <si>
    <t xml:space="preserve">           1,097,774</t>
  </si>
  <si>
    <t xml:space="preserve">             344,674</t>
  </si>
  <si>
    <t xml:space="preserve">           2,235,551.4</t>
  </si>
  <si>
    <t xml:space="preserve">           1,939,452</t>
  </si>
  <si>
    <t xml:space="preserve">           1,245,894.5</t>
  </si>
  <si>
    <t xml:space="preserve">           1,012,095</t>
  </si>
  <si>
    <t xml:space="preserve">             927,357</t>
  </si>
  <si>
    <t xml:space="preserve">             312,051.5</t>
  </si>
  <si>
    <t xml:space="preserve">             760,286</t>
  </si>
  <si>
    <t xml:space="preserve">             253,321.3</t>
  </si>
  <si>
    <t xml:space="preserve">             676,149</t>
  </si>
  <si>
    <t xml:space="preserve">              84,137</t>
  </si>
  <si>
    <t xml:space="preserve">              71,582.8</t>
  </si>
  <si>
    <t xml:space="preserve">             901,904</t>
  </si>
  <si>
    <t xml:space="preserve">              75,505.0</t>
  </si>
  <si>
    <t xml:space="preserve">             995,592</t>
  </si>
  <si>
    <t xml:space="preserve">             -93,688</t>
  </si>
  <si>
    <t xml:space="preserve">               1,343.7</t>
  </si>
  <si>
    <t xml:space="preserve">              31,929</t>
  </si>
  <si>
    <t xml:space="preserve">              10,082.4</t>
  </si>
  <si>
    <t xml:space="preserve">             145,366</t>
  </si>
  <si>
    <t xml:space="preserve">            -113,437</t>
  </si>
  <si>
    <t xml:space="preserve">             128,860.0</t>
  </si>
  <si>
    <t xml:space="preserve">             608,741</t>
  </si>
  <si>
    <t xml:space="preserve">             261,165.8</t>
  </si>
  <si>
    <t xml:space="preserve">             982,723</t>
  </si>
  <si>
    <t xml:space="preserve">            -373,982</t>
  </si>
  <si>
    <t xml:space="preserve">              38,361.9</t>
  </si>
  <si>
    <t xml:space="preserve">              84,579</t>
  </si>
  <si>
    <t xml:space="preserve">              15,607.7</t>
  </si>
  <si>
    <t xml:space="preserve">              42,979</t>
  </si>
  <si>
    <t xml:space="preserve">              41,601</t>
  </si>
  <si>
    <t xml:space="preserve">              46,041.9</t>
  </si>
  <si>
    <t xml:space="preserve">             161,427</t>
  </si>
  <si>
    <t xml:space="preserve">               1,023.3</t>
  </si>
  <si>
    <t xml:space="preserve">               6,578</t>
  </si>
  <si>
    <t xml:space="preserve">             154,849</t>
  </si>
  <si>
    <t xml:space="preserve">                 205.8</t>
  </si>
  <si>
    <t xml:space="preserve">              13,453</t>
  </si>
  <si>
    <t xml:space="preserve">               1,149.1</t>
  </si>
  <si>
    <t xml:space="preserve">              56,108</t>
  </si>
  <si>
    <t xml:space="preserve">             -42,655</t>
  </si>
  <si>
    <t xml:space="preserve">               3,512.1</t>
  </si>
  <si>
    <t xml:space="preserve">              58,448</t>
  </si>
  <si>
    <t xml:space="preserve">              16,318.1</t>
  </si>
  <si>
    <t xml:space="preserve">             208,671</t>
  </si>
  <si>
    <t xml:space="preserve">            -150,223</t>
  </si>
  <si>
    <t xml:space="preserve">               9,977.8</t>
  </si>
  <si>
    <t xml:space="preserve">             206,740</t>
  </si>
  <si>
    <t xml:space="preserve">               5,498.3</t>
  </si>
  <si>
    <t xml:space="preserve">             100,402</t>
  </si>
  <si>
    <t xml:space="preserve">             106,338</t>
  </si>
  <si>
    <t xml:space="preserve">              26,038.0</t>
  </si>
  <si>
    <t xml:space="preserve">             151,810</t>
  </si>
  <si>
    <t xml:space="preserve">              12,870.1</t>
  </si>
  <si>
    <t xml:space="preserve">              86,533</t>
  </si>
  <si>
    <t xml:space="preserve">              65,277</t>
  </si>
  <si>
    <t xml:space="preserve">             400,903.8</t>
  </si>
  <si>
    <t xml:space="preserve">          11,623,503</t>
  </si>
  <si>
    <t xml:space="preserve">             246,858.1</t>
  </si>
  <si>
    <t xml:space="preserve">           7,863,346</t>
  </si>
  <si>
    <t xml:space="preserve">           3,760,157</t>
  </si>
  <si>
    <t xml:space="preserve">             235,443.4</t>
  </si>
  <si>
    <t xml:space="preserve">          36,211,589</t>
  </si>
  <si>
    <t xml:space="preserve">             230,092.1</t>
  </si>
  <si>
    <t xml:space="preserve">          13,508,240</t>
  </si>
  <si>
    <t xml:space="preserve">          22,703,349</t>
  </si>
  <si>
    <t xml:space="preserve">              13,580.8</t>
  </si>
  <si>
    <t xml:space="preserve">              73,726</t>
  </si>
  <si>
    <t xml:space="preserve">              14,898.4</t>
  </si>
  <si>
    <t xml:space="preserve">              44,852</t>
  </si>
  <si>
    <t xml:space="preserve">              28,874</t>
  </si>
  <si>
    <t xml:space="preserve">             754,435.6</t>
  </si>
  <si>
    <t xml:space="preserve">           7,859,533</t>
  </si>
  <si>
    <t xml:space="preserve">             131,934.9</t>
  </si>
  <si>
    <t xml:space="preserve">           1,917,789</t>
  </si>
  <si>
    <t xml:space="preserve">           5,941,744</t>
  </si>
  <si>
    <t xml:space="preserve">               1,123.8</t>
  </si>
  <si>
    <t xml:space="preserve">             311,729</t>
  </si>
  <si>
    <t xml:space="preserve">               1,186.9</t>
  </si>
  <si>
    <t xml:space="preserve">             570,740</t>
  </si>
  <si>
    <t xml:space="preserve">            -259,010</t>
  </si>
  <si>
    <t xml:space="preserve">           1,052,174.2</t>
  </si>
  <si>
    <t xml:space="preserve">           2,723,853</t>
  </si>
  <si>
    <t xml:space="preserve">             304,129.0</t>
  </si>
  <si>
    <t xml:space="preserve">             210,334</t>
  </si>
  <si>
    <t xml:space="preserve">           2,513,519</t>
  </si>
  <si>
    <t xml:space="preserve">              15,908.9</t>
  </si>
  <si>
    <t xml:space="preserve">           1,504,353</t>
  </si>
  <si>
    <t xml:space="preserve">              18,260.2</t>
  </si>
  <si>
    <t xml:space="preserve">           2,475,210</t>
  </si>
  <si>
    <t xml:space="preserve">            -970,857</t>
  </si>
  <si>
    <t xml:space="preserve">                  17.0</t>
  </si>
  <si>
    <t xml:space="preserve">              18,559</t>
  </si>
  <si>
    <t xml:space="preserve">                 301.5</t>
  </si>
  <si>
    <t xml:space="preserve">              91,117</t>
  </si>
  <si>
    <t xml:space="preserve">             -72,558</t>
  </si>
  <si>
    <t xml:space="preserve">                 392.8</t>
  </si>
  <si>
    <t xml:space="preserve">               9,315</t>
  </si>
  <si>
    <t xml:space="preserve">                 663.6</t>
  </si>
  <si>
    <t xml:space="preserve">              13,474</t>
  </si>
  <si>
    <t xml:space="preserve">              -4,159</t>
  </si>
  <si>
    <t xml:space="preserve">               2,358.7</t>
  </si>
  <si>
    <t xml:space="preserve">             285,361</t>
  </si>
  <si>
    <t xml:space="preserve">                 155.1</t>
  </si>
  <si>
    <t xml:space="preserve">              27,536</t>
  </si>
  <si>
    <t xml:space="preserve">             257,824</t>
  </si>
  <si>
    <t xml:space="preserve">              17,585.5</t>
  </si>
  <si>
    <t xml:space="preserve">             118,515</t>
  </si>
  <si>
    <t xml:space="preserve">              87,683.2</t>
  </si>
  <si>
    <t xml:space="preserve">             356,444</t>
  </si>
  <si>
    <t xml:space="preserve">            -237,929</t>
  </si>
  <si>
    <t xml:space="preserve">               2,732.7</t>
  </si>
  <si>
    <t xml:space="preserve">              63,444</t>
  </si>
  <si>
    <t xml:space="preserve">              19,197.5</t>
  </si>
  <si>
    <t xml:space="preserve">             258,194</t>
  </si>
  <si>
    <t xml:space="preserve">            -194,750</t>
  </si>
  <si>
    <t xml:space="preserve">               2,468.6</t>
  </si>
  <si>
    <t xml:space="preserve">              43,001</t>
  </si>
  <si>
    <t xml:space="preserve">              13,017.3</t>
  </si>
  <si>
    <t xml:space="preserve">             109,145</t>
  </si>
  <si>
    <t xml:space="preserve">             -66,145</t>
  </si>
  <si>
    <t xml:space="preserve">                   7.7</t>
  </si>
  <si>
    <t xml:space="preserve">              13,734</t>
  </si>
  <si>
    <t xml:space="preserve">                  44.8</t>
  </si>
  <si>
    <t xml:space="preserve">              24,153</t>
  </si>
  <si>
    <t xml:space="preserve">             -10,419</t>
  </si>
  <si>
    <t xml:space="preserve">                   5.2</t>
  </si>
  <si>
    <t xml:space="preserve">               4,476</t>
  </si>
  <si>
    <t xml:space="preserve">              -3,660</t>
  </si>
  <si>
    <t xml:space="preserve">               2,862.8</t>
  </si>
  <si>
    <t xml:space="preserve">               4,836</t>
  </si>
  <si>
    <t xml:space="preserve">             116,129.3</t>
  </si>
  <si>
    <t xml:space="preserve">             630,354</t>
  </si>
  <si>
    <t xml:space="preserve">            -625,518</t>
  </si>
  <si>
    <t xml:space="preserve">              58,930.0</t>
  </si>
  <si>
    <t xml:space="preserve">             200,487</t>
  </si>
  <si>
    <t xml:space="preserve">             102,360.0</t>
  </si>
  <si>
    <t xml:space="preserve">             430,053</t>
  </si>
  <si>
    <t xml:space="preserve">            -229,566</t>
  </si>
  <si>
    <t xml:space="preserve">               2,065.1</t>
  </si>
  <si>
    <t xml:space="preserve">               5,541</t>
  </si>
  <si>
    <t xml:space="preserve">              34,711.5</t>
  </si>
  <si>
    <t xml:space="preserve">             133,278</t>
  </si>
  <si>
    <t xml:space="preserve">            -127,738</t>
  </si>
  <si>
    <t xml:space="preserve">               2,034.3</t>
  </si>
  <si>
    <t xml:space="preserve">               9,110</t>
  </si>
  <si>
    <t xml:space="preserve">               3,698.0</t>
  </si>
  <si>
    <t xml:space="preserve">              15,553</t>
  </si>
  <si>
    <t xml:space="preserve">              -6,442</t>
  </si>
  <si>
    <t xml:space="preserve">                  67.3</t>
  </si>
  <si>
    <t xml:space="preserve">               6,430.5</t>
  </si>
  <si>
    <t xml:space="preserve">              12,172</t>
  </si>
  <si>
    <t xml:space="preserve">             -11,817</t>
  </si>
  <si>
    <t xml:space="preserve">               4,773.9</t>
  </si>
  <si>
    <t xml:space="preserve">               9,549</t>
  </si>
  <si>
    <t xml:space="preserve">              60,791.5</t>
  </si>
  <si>
    <t xml:space="preserve">              52,018</t>
  </si>
  <si>
    <t xml:space="preserve">             -42,469</t>
  </si>
  <si>
    <t xml:space="preserve">                 780.4</t>
  </si>
  <si>
    <t xml:space="preserve">               5,460</t>
  </si>
  <si>
    <t xml:space="preserve">              74,678.5</t>
  </si>
  <si>
    <t xml:space="preserve">             180,524</t>
  </si>
  <si>
    <t xml:space="preserve">            -175,064</t>
  </si>
  <si>
    <t xml:space="preserve">                 383.9</t>
  </si>
  <si>
    <t xml:space="preserve">               2,820</t>
  </si>
  <si>
    <t xml:space="preserve">              15,981.7</t>
  </si>
  <si>
    <t xml:space="preserve">             133,838</t>
  </si>
  <si>
    <t xml:space="preserve">            -131,019</t>
  </si>
  <si>
    <t xml:space="preserve">              49,445.4</t>
  </si>
  <si>
    <t xml:space="preserve">              17,308</t>
  </si>
  <si>
    <t xml:space="preserve">           1,323,281.7</t>
  </si>
  <si>
    <t xml:space="preserve">             362,838</t>
  </si>
  <si>
    <t xml:space="preserve">            -345,529</t>
  </si>
  <si>
    <t xml:space="preserve">               5,637.7</t>
  </si>
  <si>
    <t xml:space="preserve">               3,756</t>
  </si>
  <si>
    <t xml:space="preserve">              27,171.2</t>
  </si>
  <si>
    <t xml:space="preserve">              22,176</t>
  </si>
  <si>
    <t xml:space="preserve">             -18,420</t>
  </si>
  <si>
    <t xml:space="preserve">               2,340.3</t>
  </si>
  <si>
    <t xml:space="preserve">              45,299</t>
  </si>
  <si>
    <t xml:space="preserve">             281,347.6</t>
  </si>
  <si>
    <t xml:space="preserve">             145,213</t>
  </si>
  <si>
    <t xml:space="preserve">             -99,914</t>
  </si>
  <si>
    <t xml:space="preserve">                 352.6</t>
  </si>
  <si>
    <t xml:space="preserve">               8,815</t>
  </si>
  <si>
    <t xml:space="preserve">               8,453.6</t>
  </si>
  <si>
    <t xml:space="preserve">              32,280</t>
  </si>
  <si>
    <t xml:space="preserve">             -23,465</t>
  </si>
  <si>
    <t xml:space="preserve">                  10.1</t>
  </si>
  <si>
    <t xml:space="preserve">              15,856.8</t>
  </si>
  <si>
    <t xml:space="preserve">               5,865</t>
  </si>
  <si>
    <t xml:space="preserve">              -5,844</t>
  </si>
  <si>
    <t xml:space="preserve">              41,510.1</t>
  </si>
  <si>
    <t xml:space="preserve">              47,886</t>
  </si>
  <si>
    <t xml:space="preserve">             145,994.8</t>
  </si>
  <si>
    <t xml:space="preserve">             221,312</t>
  </si>
  <si>
    <t xml:space="preserve">            -173,426</t>
  </si>
  <si>
    <t xml:space="preserve">               4,457.6</t>
  </si>
  <si>
    <t xml:space="preserve">              31,142</t>
  </si>
  <si>
    <t xml:space="preserve">              14,757.5</t>
  </si>
  <si>
    <t xml:space="preserve">              78,928</t>
  </si>
  <si>
    <t xml:space="preserve">             -47,785</t>
  </si>
  <si>
    <t xml:space="preserve">              24,207.8</t>
  </si>
  <si>
    <t xml:space="preserve">              21,255</t>
  </si>
  <si>
    <t xml:space="preserve">             173,572.2</t>
  </si>
  <si>
    <t xml:space="preserve">              94,057</t>
  </si>
  <si>
    <t xml:space="preserve">             -72,802</t>
  </si>
  <si>
    <t xml:space="preserve">               1,618.6</t>
  </si>
  <si>
    <t xml:space="preserve">               6,179</t>
  </si>
  <si>
    <t xml:space="preserve">               5,704.2</t>
  </si>
  <si>
    <t xml:space="preserve">              45,780</t>
  </si>
  <si>
    <t xml:space="preserve">             -39,601</t>
  </si>
  <si>
    <t xml:space="preserve">              60,244.4</t>
  </si>
  <si>
    <t xml:space="preserve">             253,418</t>
  </si>
  <si>
    <t xml:space="preserve">              28,150.9</t>
  </si>
  <si>
    <t xml:space="preserve">              88,180</t>
  </si>
  <si>
    <t xml:space="preserve">             165,238</t>
  </si>
  <si>
    <t xml:space="preserve">               8,854.8</t>
  </si>
  <si>
    <t xml:space="preserve">              77,104</t>
  </si>
  <si>
    <t xml:space="preserve">              94,482.8</t>
  </si>
  <si>
    <t xml:space="preserve">             133,462</t>
  </si>
  <si>
    <t xml:space="preserve">             -56,358</t>
  </si>
  <si>
    <t xml:space="preserve">              35,100.3</t>
  </si>
  <si>
    <t xml:space="preserve">             145,011</t>
  </si>
  <si>
    <t xml:space="preserve">              32,541.6</t>
  </si>
  <si>
    <t xml:space="preserve">             246,196</t>
  </si>
  <si>
    <t xml:space="preserve">            -101,185</t>
  </si>
  <si>
    <t xml:space="preserve">              78,330.2</t>
  </si>
  <si>
    <t xml:space="preserve">              88,123</t>
  </si>
  <si>
    <t xml:space="preserve">              73,200.6</t>
  </si>
  <si>
    <t xml:space="preserve">             112,353</t>
  </si>
  <si>
    <t xml:space="preserve">             -24,230</t>
  </si>
  <si>
    <t xml:space="preserve">              23,447.4</t>
  </si>
  <si>
    <t xml:space="preserve">              29,483</t>
  </si>
  <si>
    <t xml:space="preserve">             450,300.5</t>
  </si>
  <si>
    <t xml:space="preserve">             160,485</t>
  </si>
  <si>
    <t xml:space="preserve">            -131,002</t>
  </si>
  <si>
    <t xml:space="preserve">               6,902.9</t>
  </si>
  <si>
    <t xml:space="preserve">              67,582</t>
  </si>
  <si>
    <t xml:space="preserve">               4,948.4</t>
  </si>
  <si>
    <t xml:space="preserve">              36,162</t>
  </si>
  <si>
    <t xml:space="preserve">              31,420</t>
  </si>
  <si>
    <t xml:space="preserve">             353,962.7</t>
  </si>
  <si>
    <t xml:space="preserve">              53,581</t>
  </si>
  <si>
    <t xml:space="preserve">             728,988.9</t>
  </si>
  <si>
    <t xml:space="preserve">              65,896</t>
  </si>
  <si>
    <t xml:space="preserve">             -12,315</t>
  </si>
  <si>
    <t xml:space="preserve">             167,625.8</t>
  </si>
  <si>
    <t xml:space="preserve">              63,360</t>
  </si>
  <si>
    <t xml:space="preserve">           5,323,767.0</t>
  </si>
  <si>
    <t xml:space="preserve">           1,984,804</t>
  </si>
  <si>
    <t xml:space="preserve">          -1,921,443</t>
  </si>
  <si>
    <t xml:space="preserve">           4,414,333.6</t>
  </si>
  <si>
    <t xml:space="preserve">           5,298,536</t>
  </si>
  <si>
    <t xml:space="preserve">          23,965,942.0</t>
  </si>
  <si>
    <t xml:space="preserve">          14,334,002</t>
  </si>
  <si>
    <t xml:space="preserve">          -9,035,466</t>
  </si>
  <si>
    <t xml:space="preserve">             417,687.6</t>
  </si>
  <si>
    <t xml:space="preserve">             970,183</t>
  </si>
  <si>
    <t xml:space="preserve">             301,239.3</t>
  </si>
  <si>
    <t xml:space="preserve">             913,647</t>
  </si>
  <si>
    <t xml:space="preserve">              56,536</t>
  </si>
  <si>
    <t xml:space="preserve">           1,073,453.1</t>
  </si>
  <si>
    <t xml:space="preserve">           1,533,365</t>
  </si>
  <si>
    <t xml:space="preserve">             850,267.3</t>
  </si>
  <si>
    <t xml:space="preserve">           1,624,656</t>
  </si>
  <si>
    <t xml:space="preserve">             -91,291</t>
  </si>
  <si>
    <t xml:space="preserve">               2,401.9</t>
  </si>
  <si>
    <t xml:space="preserve">             831,530</t>
  </si>
  <si>
    <t xml:space="preserve">               6,878.5</t>
  </si>
  <si>
    <t xml:space="preserve">           1,103,053</t>
  </si>
  <si>
    <t xml:space="preserve">            -271,523</t>
  </si>
  <si>
    <t xml:space="preserve">              63,215.7</t>
  </si>
  <si>
    <t xml:space="preserve">              33,285</t>
  </si>
  <si>
    <t xml:space="preserve">             126,502.2</t>
  </si>
  <si>
    <t xml:space="preserve">              87,202</t>
  </si>
  <si>
    <t xml:space="preserve">             -53,917</t>
  </si>
  <si>
    <t xml:space="preserve">              28,646.6</t>
  </si>
  <si>
    <t xml:space="preserve">             231,322</t>
  </si>
  <si>
    <t xml:space="preserve">              27,651.1</t>
  </si>
  <si>
    <t xml:space="preserve">             191,882</t>
  </si>
  <si>
    <t xml:space="preserve">              39,440</t>
  </si>
  <si>
    <t xml:space="preserve">              46,686.0</t>
  </si>
  <si>
    <t xml:space="preserve">           1,136,215</t>
  </si>
  <si>
    <t xml:space="preserve">               8,752.9</t>
  </si>
  <si>
    <t xml:space="preserve">             183,106</t>
  </si>
  <si>
    <t xml:space="preserve">             953,109</t>
  </si>
  <si>
    <t xml:space="preserve">              40,173.2</t>
  </si>
  <si>
    <t xml:space="preserve">             165,186</t>
  </si>
  <si>
    <t xml:space="preserve">              28,413.9</t>
  </si>
  <si>
    <t xml:space="preserve">             103,369</t>
  </si>
  <si>
    <t xml:space="preserve">              61,817</t>
  </si>
  <si>
    <t xml:space="preserve">               7,169.7</t>
  </si>
  <si>
    <t xml:space="preserve">              78,642</t>
  </si>
  <si>
    <t xml:space="preserve">              17,430.4</t>
  </si>
  <si>
    <t xml:space="preserve">              86,515</t>
  </si>
  <si>
    <t xml:space="preserve">              -7,873</t>
  </si>
  <si>
    <t xml:space="preserve">                 286.5</t>
  </si>
  <si>
    <t xml:space="preserve">               8,797</t>
  </si>
  <si>
    <t xml:space="preserve">                 150.1</t>
  </si>
  <si>
    <t xml:space="preserve">               1,846</t>
  </si>
  <si>
    <t xml:space="preserve">               6,951</t>
  </si>
  <si>
    <t xml:space="preserve">               1,562.6</t>
  </si>
  <si>
    <t xml:space="preserve">              87,792</t>
  </si>
  <si>
    <t xml:space="preserve">               3,108.1</t>
  </si>
  <si>
    <t xml:space="preserve">              93,611</t>
  </si>
  <si>
    <t xml:space="preserve">              -5,819</t>
  </si>
  <si>
    <t xml:space="preserve">             133,161.4</t>
  </si>
  <si>
    <t xml:space="preserve">             687,709</t>
  </si>
  <si>
    <t xml:space="preserve">             174,039.3</t>
  </si>
  <si>
    <t xml:space="preserve">             815,352</t>
  </si>
  <si>
    <t xml:space="preserve">            -127,644</t>
  </si>
  <si>
    <t xml:space="preserve">           1,161,863.0</t>
  </si>
  <si>
    <t xml:space="preserve">           2,958,951</t>
  </si>
  <si>
    <t xml:space="preserve">             344,417.8</t>
  </si>
  <si>
    <t xml:space="preserve">           1,261,384</t>
  </si>
  <si>
    <t xml:space="preserve">           1,697,567</t>
  </si>
  <si>
    <t xml:space="preserve">             214,997.6</t>
  </si>
  <si>
    <t xml:space="preserve">             730,580</t>
  </si>
  <si>
    <t xml:space="preserve">              83,884.0</t>
  </si>
  <si>
    <t xml:space="preserve">             270,645</t>
  </si>
  <si>
    <t xml:space="preserve">             459,935</t>
  </si>
  <si>
    <t xml:space="preserve">               2,263.5</t>
  </si>
  <si>
    <t xml:space="preserve">              19,952</t>
  </si>
  <si>
    <t xml:space="preserve">               5,511.4</t>
  </si>
  <si>
    <t xml:space="preserve">              18,423</t>
  </si>
  <si>
    <t xml:space="preserve">               1,528</t>
  </si>
  <si>
    <t xml:space="preserve">                 919.3</t>
  </si>
  <si>
    <t xml:space="preserve">              55,086</t>
  </si>
  <si>
    <t xml:space="preserve">               9,803.1</t>
  </si>
  <si>
    <t xml:space="preserve">             323,108</t>
  </si>
  <si>
    <t xml:space="preserve">            -268,023</t>
  </si>
  <si>
    <t xml:space="preserve">                 345</t>
  </si>
  <si>
    <t xml:space="preserve">                  38.4</t>
  </si>
  <si>
    <t xml:space="preserve">               8,997</t>
  </si>
  <si>
    <t xml:space="preserve">              -8,652</t>
  </si>
  <si>
    <t xml:space="preserve">               4,130.3</t>
  </si>
  <si>
    <t xml:space="preserve">               6,312</t>
  </si>
  <si>
    <t xml:space="preserve">             653,057.0</t>
  </si>
  <si>
    <t xml:space="preserve">             217,136</t>
  </si>
  <si>
    <t xml:space="preserve">            -210,824</t>
  </si>
  <si>
    <t xml:space="preserve">                  59</t>
  </si>
  <si>
    <t xml:space="preserve">                 112.0</t>
  </si>
  <si>
    <t xml:space="preserve">                 450</t>
  </si>
  <si>
    <t xml:space="preserve">                -391</t>
  </si>
  <si>
    <t xml:space="preserve">                   0.9</t>
  </si>
  <si>
    <t xml:space="preserve">                  51</t>
  </si>
  <si>
    <t xml:space="preserve">                 623.2</t>
  </si>
  <si>
    <t xml:space="preserve">               3,243</t>
  </si>
  <si>
    <t xml:space="preserve">              -3,192</t>
  </si>
  <si>
    <t xml:space="preserve">              54,872.2</t>
  </si>
  <si>
    <t xml:space="preserve">              10,443</t>
  </si>
  <si>
    <t xml:space="preserve">             213,853.4</t>
  </si>
  <si>
    <t xml:space="preserve">             108,317</t>
  </si>
  <si>
    <t xml:space="preserve">             -97,874</t>
  </si>
  <si>
    <t xml:space="preserve">             207,112.6</t>
  </si>
  <si>
    <t xml:space="preserve">             209,019</t>
  </si>
  <si>
    <t xml:space="preserve">             138,013.6</t>
  </si>
  <si>
    <t xml:space="preserve">             198,417</t>
  </si>
  <si>
    <t xml:space="preserve">              10,602</t>
  </si>
  <si>
    <t xml:space="preserve">               4,117.2</t>
  </si>
  <si>
    <t xml:space="preserve">              30,136</t>
  </si>
  <si>
    <t xml:space="preserve">               1,327.2</t>
  </si>
  <si>
    <t xml:space="preserve">              49,570</t>
  </si>
  <si>
    <t xml:space="preserve">             -19,433</t>
  </si>
  <si>
    <t xml:space="preserve">                  11.2</t>
  </si>
  <si>
    <t xml:space="preserve">               1,850</t>
  </si>
  <si>
    <t xml:space="preserve">                  32.6</t>
  </si>
  <si>
    <t xml:space="preserve">               2,370</t>
  </si>
  <si>
    <t xml:space="preserve">                -520</t>
  </si>
  <si>
    <t xml:space="preserve">                 209.6</t>
  </si>
  <si>
    <t xml:space="preserve">               5,058</t>
  </si>
  <si>
    <t xml:space="preserve">                 796.9</t>
  </si>
  <si>
    <t xml:space="preserve">             -15,214</t>
  </si>
  <si>
    <t xml:space="preserve">               2,908.6</t>
  </si>
  <si>
    <t xml:space="preserve">              22,835</t>
  </si>
  <si>
    <t xml:space="preserve">              18,620.1</t>
  </si>
  <si>
    <t xml:space="preserve">              59,080</t>
  </si>
  <si>
    <t xml:space="preserve">             -36,245</t>
  </si>
  <si>
    <t xml:space="preserve">                  19.5</t>
  </si>
  <si>
    <t xml:space="preserve">                 344</t>
  </si>
  <si>
    <t xml:space="preserve">                 918.0</t>
  </si>
  <si>
    <t xml:space="preserve">               4,027</t>
  </si>
  <si>
    <t xml:space="preserve">              -3,682</t>
  </si>
  <si>
    <t xml:space="preserve">              20,120.0</t>
  </si>
  <si>
    <t xml:space="preserve">             135,343</t>
  </si>
  <si>
    <t xml:space="preserve">              31,464.8</t>
  </si>
  <si>
    <t xml:space="preserve">              76,322</t>
  </si>
  <si>
    <t xml:space="preserve">              59,021</t>
  </si>
  <si>
    <t xml:space="preserve">              45,572.0</t>
  </si>
  <si>
    <t xml:space="preserve">              91,335</t>
  </si>
  <si>
    <t xml:space="preserve">              11,707.8</t>
  </si>
  <si>
    <t xml:space="preserve">              46,482</t>
  </si>
  <si>
    <t xml:space="preserve">              44,853</t>
  </si>
  <si>
    <t xml:space="preserve">               8,466.0</t>
  </si>
  <si>
    <t xml:space="preserve">              57,400</t>
  </si>
  <si>
    <t xml:space="preserve">              20,451.5</t>
  </si>
  <si>
    <t xml:space="preserve">              64,356</t>
  </si>
  <si>
    <t xml:space="preserve">              -6,955</t>
  </si>
  <si>
    <t xml:space="preserve">                 549.7</t>
  </si>
  <si>
    <t xml:space="preserve">               3,758</t>
  </si>
  <si>
    <t xml:space="preserve">               5,254.4</t>
  </si>
  <si>
    <t xml:space="preserve">               8,200</t>
  </si>
  <si>
    <t xml:space="preserve">              -4,442</t>
  </si>
  <si>
    <t xml:space="preserve">               1,191.3</t>
  </si>
  <si>
    <t xml:space="preserve">              14,991</t>
  </si>
  <si>
    <t xml:space="preserve">                 884.8</t>
  </si>
  <si>
    <t xml:space="preserve">               6,897</t>
  </si>
  <si>
    <t xml:space="preserve">               8,533.2</t>
  </si>
  <si>
    <t xml:space="preserve">              87,499</t>
  </si>
  <si>
    <t xml:space="preserve">               6,444.9</t>
  </si>
  <si>
    <t xml:space="preserve">              38,679</t>
  </si>
  <si>
    <t xml:space="preserve">              48,820</t>
  </si>
  <si>
    <t xml:space="preserve">              14,177.9</t>
  </si>
  <si>
    <t xml:space="preserve">             107,438</t>
  </si>
  <si>
    <t xml:space="preserve">               1,636.0</t>
  </si>
  <si>
    <t xml:space="preserve">               8,596</t>
  </si>
  <si>
    <t xml:space="preserve">              98,842</t>
  </si>
  <si>
    <t xml:space="preserve">               2,268.4</t>
  </si>
  <si>
    <t xml:space="preserve">              70,852</t>
  </si>
  <si>
    <t xml:space="preserve">              17,883.7</t>
  </si>
  <si>
    <t xml:space="preserve">             344,333</t>
  </si>
  <si>
    <t xml:space="preserve">            -273,481</t>
  </si>
  <si>
    <t xml:space="preserve">               2,820.3</t>
  </si>
  <si>
    <t xml:space="preserve">              74,158</t>
  </si>
  <si>
    <t xml:space="preserve">              15,783.0</t>
  </si>
  <si>
    <t xml:space="preserve">             410,950</t>
  </si>
  <si>
    <t xml:space="preserve">            -336,791</t>
  </si>
  <si>
    <t xml:space="preserve">              26,278.6</t>
  </si>
  <si>
    <t xml:space="preserve">              46,196</t>
  </si>
  <si>
    <t xml:space="preserve">              25,129.6</t>
  </si>
  <si>
    <t xml:space="preserve">             116,657</t>
  </si>
  <si>
    <t xml:space="preserve">             -70,461</t>
  </si>
  <si>
    <t xml:space="preserve">               1,260.4</t>
  </si>
  <si>
    <t xml:space="preserve">              37,447</t>
  </si>
  <si>
    <t xml:space="preserve">              11,203.7</t>
  </si>
  <si>
    <t xml:space="preserve">             278,048</t>
  </si>
  <si>
    <t xml:space="preserve">            -240,601</t>
  </si>
  <si>
    <t xml:space="preserve">                 258.8</t>
  </si>
  <si>
    <t xml:space="preserve">              11,955</t>
  </si>
  <si>
    <t xml:space="preserve">                 982.1</t>
  </si>
  <si>
    <t xml:space="preserve">              25,811</t>
  </si>
  <si>
    <t xml:space="preserve">             -13,856</t>
  </si>
  <si>
    <t xml:space="preserve">                 351</t>
  </si>
  <si>
    <t xml:space="preserve">               2,230.3</t>
  </si>
  <si>
    <t xml:space="preserve">              16,826</t>
  </si>
  <si>
    <t xml:space="preserve">             -16,475</t>
  </si>
  <si>
    <t xml:space="preserve">                  35.8</t>
  </si>
  <si>
    <t xml:space="preserve">               1,524</t>
  </si>
  <si>
    <t xml:space="preserve">                 427.2</t>
  </si>
  <si>
    <t xml:space="preserve">               7,801</t>
  </si>
  <si>
    <t xml:space="preserve">              -6,277</t>
  </si>
  <si>
    <t xml:space="preserve">              10,804.2</t>
  </si>
  <si>
    <t xml:space="preserve">              88,360</t>
  </si>
  <si>
    <t xml:space="preserve">             157,657.8</t>
  </si>
  <si>
    <t xml:space="preserve">             101,534</t>
  </si>
  <si>
    <t xml:space="preserve">             -13,174</t>
  </si>
  <si>
    <t xml:space="preserve">               2,846.4</t>
  </si>
  <si>
    <t xml:space="preserve">              34,580</t>
  </si>
  <si>
    <t xml:space="preserve">             107,076.4</t>
  </si>
  <si>
    <t xml:space="preserve">             118,444</t>
  </si>
  <si>
    <t xml:space="preserve">             -83,864</t>
  </si>
  <si>
    <t xml:space="preserve">              26,791.0</t>
  </si>
  <si>
    <t xml:space="preserve">             143,102</t>
  </si>
  <si>
    <t xml:space="preserve">              78,740.5</t>
  </si>
  <si>
    <t xml:space="preserve">             226,900</t>
  </si>
  <si>
    <t xml:space="preserve">             -83,798</t>
  </si>
  <si>
    <t xml:space="preserve">                 467.2</t>
  </si>
  <si>
    <t xml:space="preserve">           1,711,971</t>
  </si>
  <si>
    <t xml:space="preserve">               1,888.2</t>
  </si>
  <si>
    <t xml:space="preserve">           1,047,935</t>
  </si>
  <si>
    <t xml:space="preserve">             664,037</t>
  </si>
  <si>
    <t xml:space="preserve">           2,152,382.6</t>
  </si>
  <si>
    <t xml:space="preserve">           1,869,834</t>
  </si>
  <si>
    <t xml:space="preserve">           1,196,416.4</t>
  </si>
  <si>
    <t xml:space="preserve">             992,123</t>
  </si>
  <si>
    <t xml:space="preserve">             877,711</t>
  </si>
  <si>
    <t xml:space="preserve">             296,783.2</t>
  </si>
  <si>
    <t xml:space="preserve">             711,347</t>
  </si>
  <si>
    <t xml:space="preserve">             236,551.0</t>
  </si>
  <si>
    <t xml:space="preserve">             632,325</t>
  </si>
  <si>
    <t xml:space="preserve">              79,021</t>
  </si>
  <si>
    <t xml:space="preserve">              64,086.7</t>
  </si>
  <si>
    <t xml:space="preserve">             861,455</t>
  </si>
  <si>
    <t xml:space="preserve">              71,148.3</t>
  </si>
  <si>
    <t xml:space="preserve">             930,818</t>
  </si>
  <si>
    <t xml:space="preserve">             -69,363</t>
  </si>
  <si>
    <t xml:space="preserve">                 920.1</t>
  </si>
  <si>
    <t xml:space="preserve">              20,286</t>
  </si>
  <si>
    <t xml:space="preserve">               3,707.7</t>
  </si>
  <si>
    <t xml:space="preserve">              89,845</t>
  </si>
  <si>
    <t xml:space="preserve">             -69,559</t>
  </si>
  <si>
    <t xml:space="preserve">             118,596.2</t>
  </si>
  <si>
    <t xml:space="preserve">             593,495</t>
  </si>
  <si>
    <t xml:space="preserve">             257,779.4</t>
  </si>
  <si>
    <t xml:space="preserve">           1,026,091</t>
  </si>
  <si>
    <t xml:space="preserve">            -432,596</t>
  </si>
  <si>
    <t xml:space="preserve">              23,482.0</t>
  </si>
  <si>
    <t xml:space="preserve">              53,683</t>
  </si>
  <si>
    <t xml:space="preserve">              13,085.1</t>
  </si>
  <si>
    <t xml:space="preserve">              30,962</t>
  </si>
  <si>
    <t xml:space="preserve">              22,720</t>
  </si>
  <si>
    <t xml:space="preserve">              26,257.7</t>
  </si>
  <si>
    <t xml:space="preserve">              94,046</t>
  </si>
  <si>
    <t xml:space="preserve">               2,303.7</t>
  </si>
  <si>
    <t xml:space="preserve">              83,651</t>
  </si>
  <si>
    <t xml:space="preserve">                 113.1</t>
  </si>
  <si>
    <t xml:space="preserve">              10,287</t>
  </si>
  <si>
    <t xml:space="preserve">                 980.4</t>
  </si>
  <si>
    <t xml:space="preserve">              52,669</t>
  </si>
  <si>
    <t xml:space="preserve">             -42,382</t>
  </si>
  <si>
    <t xml:space="preserve">               2,541.3</t>
  </si>
  <si>
    <t xml:space="preserve">              53,665</t>
  </si>
  <si>
    <t xml:space="preserve">              17,066.2</t>
  </si>
  <si>
    <t xml:space="preserve">             177,942</t>
  </si>
  <si>
    <t xml:space="preserve">            -124,277</t>
  </si>
  <si>
    <t xml:space="preserve">              10,654.1</t>
  </si>
  <si>
    <t xml:space="preserve">             207,831</t>
  </si>
  <si>
    <t xml:space="preserve">               5,227.1</t>
  </si>
  <si>
    <t xml:space="preserve">              92,359</t>
  </si>
  <si>
    <t xml:space="preserve">             115,472</t>
  </si>
  <si>
    <t xml:space="preserve">              21,868.8</t>
  </si>
  <si>
    <t xml:space="preserve">             126,918</t>
  </si>
  <si>
    <t xml:space="preserve">              12,161.1</t>
  </si>
  <si>
    <t xml:space="preserve">              81,709</t>
  </si>
  <si>
    <t xml:space="preserve">              45,209</t>
  </si>
  <si>
    <t xml:space="preserve">             351,118.2</t>
  </si>
  <si>
    <t xml:space="preserve">          12,074,910</t>
  </si>
  <si>
    <t xml:space="preserve">             228,979.4</t>
  </si>
  <si>
    <t xml:space="preserve">           7,288,378</t>
  </si>
  <si>
    <t xml:space="preserve">           4,786,532</t>
  </si>
  <si>
    <t xml:space="preserve">             201,467.7</t>
  </si>
  <si>
    <t xml:space="preserve">          40,230,637</t>
  </si>
  <si>
    <t xml:space="preserve">             202,634.3</t>
  </si>
  <si>
    <t xml:space="preserve">          13,237,022</t>
  </si>
  <si>
    <t xml:space="preserve">          26,993,615</t>
  </si>
  <si>
    <t xml:space="preserve">              10,942.9</t>
  </si>
  <si>
    <t xml:space="preserve">              90,169</t>
  </si>
  <si>
    <t xml:space="preserve">              14,744.3</t>
  </si>
  <si>
    <t xml:space="preserve">              41,348</t>
  </si>
  <si>
    <t xml:space="preserve">             670,654.0</t>
  </si>
  <si>
    <t xml:space="preserve">           7,227,360</t>
  </si>
  <si>
    <t xml:space="preserve">             126,601.3</t>
  </si>
  <si>
    <t xml:space="preserve">           2,017,808</t>
  </si>
  <si>
    <t xml:space="preserve">           5,209,551</t>
  </si>
  <si>
    <t xml:space="preserve">               1,107.4</t>
  </si>
  <si>
    <t xml:space="preserve">             139,951</t>
  </si>
  <si>
    <t xml:space="preserve">             296,773</t>
  </si>
  <si>
    <t xml:space="preserve">            -156,822</t>
  </si>
  <si>
    <t xml:space="preserve">             592,065.4</t>
  </si>
  <si>
    <t xml:space="preserve">           2,457,847</t>
  </si>
  <si>
    <t xml:space="preserve">             528,300.9</t>
  </si>
  <si>
    <t xml:space="preserve">             459,863</t>
  </si>
  <si>
    <t xml:space="preserve">           1,997,984</t>
  </si>
  <si>
    <t xml:space="preserve">              14,231.9</t>
  </si>
  <si>
    <t xml:space="preserve">           1,336,510</t>
  </si>
  <si>
    <t xml:space="preserve">              15,574.8</t>
  </si>
  <si>
    <t xml:space="preserve">           2,027,775</t>
  </si>
  <si>
    <t xml:space="preserve">            -691,265</t>
  </si>
  <si>
    <t xml:space="preserve">                  11.5</t>
  </si>
  <si>
    <t xml:space="preserve">              15,041</t>
  </si>
  <si>
    <t xml:space="preserve">                 289.6</t>
  </si>
  <si>
    <t xml:space="preserve">              98,698</t>
  </si>
  <si>
    <t xml:space="preserve">             -83,657</t>
  </si>
  <si>
    <t xml:space="preserve">                 261.3</t>
  </si>
  <si>
    <t xml:space="preserve">               8,654</t>
  </si>
  <si>
    <t xml:space="preserve">                 466.4</t>
  </si>
  <si>
    <t xml:space="preserve">              12,798</t>
  </si>
  <si>
    <t xml:space="preserve">              -4,144</t>
  </si>
  <si>
    <t xml:space="preserve">               2,357.8</t>
  </si>
  <si>
    <t xml:space="preserve">             124,558</t>
  </si>
  <si>
    <t xml:space="preserve">                 135.2</t>
  </si>
  <si>
    <t xml:space="preserve">              24,208</t>
  </si>
  <si>
    <t xml:space="preserve">             100,350</t>
  </si>
  <si>
    <t xml:space="preserve">              14,609.1</t>
  </si>
  <si>
    <t xml:space="preserve">              97,909</t>
  </si>
  <si>
    <t xml:space="preserve">              77,528.7</t>
  </si>
  <si>
    <t xml:space="preserve">             322,503</t>
  </si>
  <si>
    <t xml:space="preserve">            -224,594</t>
  </si>
  <si>
    <t xml:space="preserve">               2,385.0</t>
  </si>
  <si>
    <t xml:space="preserve">              61,825</t>
  </si>
  <si>
    <t xml:space="preserve">              15,313.7</t>
  </si>
  <si>
    <t xml:space="preserve">             199,712</t>
  </si>
  <si>
    <t xml:space="preserve">            -137,886</t>
  </si>
  <si>
    <t xml:space="preserve">               2,000.8</t>
  </si>
  <si>
    <t xml:space="preserve">              38,671</t>
  </si>
  <si>
    <t xml:space="preserve">              12,192.6</t>
  </si>
  <si>
    <t xml:space="preserve">             100,258</t>
  </si>
  <si>
    <t xml:space="preserve">             -61,587</t>
  </si>
  <si>
    <t xml:space="preserve">                  15.6</t>
  </si>
  <si>
    <t xml:space="preserve">              16,884</t>
  </si>
  <si>
    <t xml:space="preserve">                  77.8</t>
  </si>
  <si>
    <t xml:space="preserve">              24,632</t>
  </si>
  <si>
    <t xml:space="preserve">                   7.5</t>
  </si>
  <si>
    <t xml:space="preserve">               1,992</t>
  </si>
  <si>
    <t xml:space="preserve">                 138.7</t>
  </si>
  <si>
    <t xml:space="preserve">               4,974</t>
  </si>
  <si>
    <t xml:space="preserve">              -2,982</t>
  </si>
  <si>
    <t xml:space="preserve">               3,077.6</t>
  </si>
  <si>
    <t xml:space="preserve">               4,776</t>
  </si>
  <si>
    <t xml:space="preserve">             134,082.8</t>
  </si>
  <si>
    <t xml:space="preserve">             688,942</t>
  </si>
  <si>
    <t xml:space="preserve">            -684,166</t>
  </si>
  <si>
    <t xml:space="preserve">              56,957.3</t>
  </si>
  <si>
    <t xml:space="preserve">             184,400</t>
  </si>
  <si>
    <t xml:space="preserve">              90,740.9</t>
  </si>
  <si>
    <t xml:space="preserve">             418,972</t>
  </si>
  <si>
    <t xml:space="preserve">            -234,571</t>
  </si>
  <si>
    <t xml:space="preserve">               2,292.4</t>
  </si>
  <si>
    <t xml:space="preserve">               5,837</t>
  </si>
  <si>
    <t xml:space="preserve">              35,807.7</t>
  </si>
  <si>
    <t xml:space="preserve">             146,611</t>
  </si>
  <si>
    <t xml:space="preserve">            -140,774</t>
  </si>
  <si>
    <t xml:space="preserve">               1,278.9</t>
  </si>
  <si>
    <t xml:space="preserve">               9,305</t>
  </si>
  <si>
    <t xml:space="preserve">               3,802.3</t>
  </si>
  <si>
    <t xml:space="preserve">              17,819</t>
  </si>
  <si>
    <t xml:space="preserve">              -8,514</t>
  </si>
  <si>
    <t xml:space="preserve">                  30.5</t>
  </si>
  <si>
    <t xml:space="preserve">                 331</t>
  </si>
  <si>
    <t xml:space="preserve">               6,212.4</t>
  </si>
  <si>
    <t xml:space="preserve">              11,423</t>
  </si>
  <si>
    <t xml:space="preserve">             -11,092</t>
  </si>
  <si>
    <t xml:space="preserve">               6,699.2</t>
  </si>
  <si>
    <t xml:space="preserve">              71,764.1</t>
  </si>
  <si>
    <t xml:space="preserve">              55,515</t>
  </si>
  <si>
    <t xml:space="preserve">             -45,099</t>
  </si>
  <si>
    <t xml:space="preserve">                 413.4</t>
  </si>
  <si>
    <t xml:space="preserve">               2,867</t>
  </si>
  <si>
    <t xml:space="preserve">              76,152.6</t>
  </si>
  <si>
    <t xml:space="preserve">             184,433</t>
  </si>
  <si>
    <t xml:space="preserve">            -181,566</t>
  </si>
  <si>
    <t xml:space="preserve">                 428.7</t>
  </si>
  <si>
    <t xml:space="preserve">               3,563</t>
  </si>
  <si>
    <t xml:space="preserve">              18,125.6</t>
  </si>
  <si>
    <t xml:space="preserve">             149,122</t>
  </si>
  <si>
    <t xml:space="preserve">            -145,559</t>
  </si>
  <si>
    <t xml:space="preserve">                 799.6</t>
  </si>
  <si>
    <t xml:space="preserve">               1,052</t>
  </si>
  <si>
    <t xml:space="preserve">           1,316,628.5</t>
  </si>
  <si>
    <t xml:space="preserve">             358,038</t>
  </si>
  <si>
    <t xml:space="preserve">            -356,985</t>
  </si>
  <si>
    <t xml:space="preserve">               4,861.7</t>
  </si>
  <si>
    <t xml:space="preserve">               3,394</t>
  </si>
  <si>
    <t xml:space="preserve">              31,619.3</t>
  </si>
  <si>
    <t xml:space="preserve">              27,094</t>
  </si>
  <si>
    <t xml:space="preserve">             -23,700</t>
  </si>
  <si>
    <t xml:space="preserve">               3,253.8</t>
  </si>
  <si>
    <t xml:space="preserve">              86,416</t>
  </si>
  <si>
    <t xml:space="preserve">             306,877.7</t>
  </si>
  <si>
    <t xml:space="preserve">             155,056</t>
  </si>
  <si>
    <t xml:space="preserve">             -68,639</t>
  </si>
  <si>
    <t xml:space="preserve">                 349.4</t>
  </si>
  <si>
    <t xml:space="preserve">               8,562</t>
  </si>
  <si>
    <t xml:space="preserve">               9,835.3</t>
  </si>
  <si>
    <t xml:space="preserve">              35,155</t>
  </si>
  <si>
    <t xml:space="preserve">             -26,593</t>
  </si>
  <si>
    <t xml:space="preserve">              40,239.8</t>
  </si>
  <si>
    <t xml:space="preserve">               9,704</t>
  </si>
  <si>
    <t xml:space="preserve">              -9,647</t>
  </si>
  <si>
    <t xml:space="preserve">              38,683.7</t>
  </si>
  <si>
    <t xml:space="preserve">              46,150</t>
  </si>
  <si>
    <t xml:space="preserve">             197,858.0</t>
  </si>
  <si>
    <t xml:space="preserve">             302,964</t>
  </si>
  <si>
    <t xml:space="preserve">            -256,813</t>
  </si>
  <si>
    <t xml:space="preserve">               4,654.6</t>
  </si>
  <si>
    <t xml:space="preserve">              32,160</t>
  </si>
  <si>
    <t xml:space="preserve">              15,882.2</t>
  </si>
  <si>
    <t xml:space="preserve">              87,889</t>
  </si>
  <si>
    <t xml:space="preserve">             -55,729</t>
  </si>
  <si>
    <t xml:space="preserve">              21,900.8</t>
  </si>
  <si>
    <t xml:space="preserve">              19,818</t>
  </si>
  <si>
    <t xml:space="preserve">             274,814.8</t>
  </si>
  <si>
    <t xml:space="preserve">             136,284</t>
  </si>
  <si>
    <t xml:space="preserve">            -116,467</t>
  </si>
  <si>
    <t xml:space="preserve">               1,601.9</t>
  </si>
  <si>
    <t xml:space="preserve">               5,846</t>
  </si>
  <si>
    <t xml:space="preserve">               4,698.4</t>
  </si>
  <si>
    <t xml:space="preserve">              39,940</t>
  </si>
  <si>
    <t xml:space="preserve">             -34,095</t>
  </si>
  <si>
    <t xml:space="preserve">              65,917.5</t>
  </si>
  <si>
    <t xml:space="preserve">             270,788</t>
  </si>
  <si>
    <t xml:space="preserve">              34,348.1</t>
  </si>
  <si>
    <t xml:space="preserve">             106,192</t>
  </si>
  <si>
    <t xml:space="preserve">             164,596</t>
  </si>
  <si>
    <t xml:space="preserve">              10,865.3</t>
  </si>
  <si>
    <t xml:space="preserve">              96,896</t>
  </si>
  <si>
    <t xml:space="preserve">             105,831.3</t>
  </si>
  <si>
    <t xml:space="preserve">             148,049</t>
  </si>
  <si>
    <t xml:space="preserve">             -51,153</t>
  </si>
  <si>
    <t xml:space="preserve">              38,810.4</t>
  </si>
  <si>
    <t xml:space="preserve">             169,248</t>
  </si>
  <si>
    <t xml:space="preserve">              35,819.1</t>
  </si>
  <si>
    <t xml:space="preserve">             233,947</t>
  </si>
  <si>
    <t xml:space="preserve">              88,488.0</t>
  </si>
  <si>
    <t xml:space="preserve">             100,280</t>
  </si>
  <si>
    <t xml:space="preserve">              85,051.0</t>
  </si>
  <si>
    <t xml:space="preserve">             129,525</t>
  </si>
  <si>
    <t xml:space="preserve">             -29,245</t>
  </si>
  <si>
    <t xml:space="preserve">              24,418.0</t>
  </si>
  <si>
    <t xml:space="preserve">              28,156</t>
  </si>
  <si>
    <t xml:space="preserve">             535,334.6</t>
  </si>
  <si>
    <t xml:space="preserve">             199,255</t>
  </si>
  <si>
    <t xml:space="preserve">            -171,098</t>
  </si>
  <si>
    <t xml:space="preserve">               9,344.1</t>
  </si>
  <si>
    <t xml:space="preserve">              86,171</t>
  </si>
  <si>
    <t xml:space="preserve">               4,799.6</t>
  </si>
  <si>
    <t xml:space="preserve">              40,123</t>
  </si>
  <si>
    <t xml:space="preserve">              46,048</t>
  </si>
  <si>
    <t xml:space="preserve">             338,926.0</t>
  </si>
  <si>
    <t xml:space="preserve">              65,228</t>
  </si>
  <si>
    <t xml:space="preserve">           1,092,128.2</t>
  </si>
  <si>
    <t xml:space="preserve">             158,533</t>
  </si>
  <si>
    <t xml:space="preserve">             -93,305</t>
  </si>
  <si>
    <t xml:space="preserve">             151,005.6</t>
  </si>
  <si>
    <t xml:space="preserve">              90,793</t>
  </si>
  <si>
    <t xml:space="preserve">           6,131,784.8</t>
  </si>
  <si>
    <t xml:space="preserve">           1,828,295</t>
  </si>
  <si>
    <t xml:space="preserve">          -1,737,502</t>
  </si>
  <si>
    <t xml:space="preserve">           5,268,114.4</t>
  </si>
  <si>
    <t xml:space="preserve">           5,500,624</t>
  </si>
  <si>
    <t xml:space="preserve">          25,808,378.0</t>
  </si>
  <si>
    <t xml:space="preserve">          14,302,450</t>
  </si>
  <si>
    <t xml:space="preserve">          -8,801,826</t>
  </si>
  <si>
    <t xml:space="preserve">             388,902.2</t>
  </si>
  <si>
    <t xml:space="preserve">             998,975</t>
  </si>
  <si>
    <t xml:space="preserve">             317,413.7</t>
  </si>
  <si>
    <t xml:space="preserve">           1,152,874</t>
  </si>
  <si>
    <t xml:space="preserve">            -153,899</t>
  </si>
  <si>
    <t xml:space="preserve">           1,312,115.8</t>
  </si>
  <si>
    <t xml:space="preserve">           1,685,657</t>
  </si>
  <si>
    <t xml:space="preserve">             755,066.6</t>
  </si>
  <si>
    <t xml:space="preserve">           1,425,093</t>
  </si>
  <si>
    <t xml:space="preserve">             260,565</t>
  </si>
  <si>
    <t xml:space="preserve">               2,998.3</t>
  </si>
  <si>
    <t xml:space="preserve">           1,158,671</t>
  </si>
  <si>
    <t xml:space="preserve">               8,012.7</t>
  </si>
  <si>
    <t xml:space="preserve">           1,008,727</t>
  </si>
  <si>
    <t xml:space="preserve">             149,945</t>
  </si>
  <si>
    <t xml:space="preserve">             108,613.2</t>
  </si>
  <si>
    <t xml:space="preserve">              54,692</t>
  </si>
  <si>
    <t xml:space="preserve">              92,191.7</t>
  </si>
  <si>
    <t xml:space="preserve">              56,069</t>
  </si>
  <si>
    <t xml:space="preserve">              -1,377</t>
  </si>
  <si>
    <t xml:space="preserve">              31,880.0</t>
  </si>
  <si>
    <t xml:space="preserve">             243,223</t>
  </si>
  <si>
    <t xml:space="preserve">              25,675.5</t>
  </si>
  <si>
    <t xml:space="preserve">             226,522</t>
  </si>
  <si>
    <t xml:space="preserve">              16,701</t>
  </si>
  <si>
    <t xml:space="preserve">              53,651.9</t>
  </si>
  <si>
    <t xml:space="preserve">           1,284,859</t>
  </si>
  <si>
    <t xml:space="preserve">              12,152.3</t>
  </si>
  <si>
    <t xml:space="preserve">             202,255</t>
  </si>
  <si>
    <t xml:space="preserve">           1,082,604</t>
  </si>
  <si>
    <t xml:space="preserve">              45,662.3</t>
  </si>
  <si>
    <t xml:space="preserve">             181,181</t>
  </si>
  <si>
    <t xml:space="preserve">              31,978.0</t>
  </si>
  <si>
    <t xml:space="preserve">             117,355</t>
  </si>
  <si>
    <t xml:space="preserve">              63,826</t>
  </si>
  <si>
    <t xml:space="preserve">               7,605.0</t>
  </si>
  <si>
    <t xml:space="preserve">              92,582</t>
  </si>
  <si>
    <t xml:space="preserve">              20,390.4</t>
  </si>
  <si>
    <t xml:space="preserve">              91,535</t>
  </si>
  <si>
    <t xml:space="preserve">                 192.2</t>
  </si>
  <si>
    <t xml:space="preserve">               5,545</t>
  </si>
  <si>
    <t xml:space="preserve">                 130.3</t>
  </si>
  <si>
    <t xml:space="preserve">               6,184</t>
  </si>
  <si>
    <t xml:space="preserve">                -638</t>
  </si>
  <si>
    <t xml:space="preserve">               1,651.7</t>
  </si>
  <si>
    <t xml:space="preserve">              90,534</t>
  </si>
  <si>
    <t xml:space="preserve">               2,701.7</t>
  </si>
  <si>
    <t xml:space="preserve">             106,166</t>
  </si>
  <si>
    <t xml:space="preserve">             -15,632</t>
  </si>
  <si>
    <t xml:space="preserve">             121,322.6</t>
  </si>
  <si>
    <t xml:space="preserve">             720,738</t>
  </si>
  <si>
    <t xml:space="preserve">             241,363.2</t>
  </si>
  <si>
    <t xml:space="preserve">             922,091</t>
  </si>
  <si>
    <t xml:space="preserve">            -201,353</t>
  </si>
  <si>
    <t xml:space="preserve">           1,337,618.5</t>
  </si>
  <si>
    <t xml:space="preserve">           3,292,799</t>
  </si>
  <si>
    <t xml:space="preserve">             343,255.2</t>
  </si>
  <si>
    <t xml:space="preserve">           1,429,046</t>
  </si>
  <si>
    <t xml:space="preserve">           1,863,753</t>
  </si>
  <si>
    <t xml:space="preserve">             231,917.9</t>
  </si>
  <si>
    <t xml:space="preserve">             747,510</t>
  </si>
  <si>
    <t xml:space="preserve">              91,587.9</t>
  </si>
  <si>
    <t xml:space="preserve">             299,232</t>
  </si>
  <si>
    <t xml:space="preserve">             448,277</t>
  </si>
  <si>
    <t xml:space="preserve">               2,607.9</t>
  </si>
  <si>
    <t xml:space="preserve">              21,790</t>
  </si>
  <si>
    <t xml:space="preserve">               5,944.0</t>
  </si>
  <si>
    <t xml:space="preserve">              20,807</t>
  </si>
  <si>
    <t xml:space="preserve">                 983</t>
  </si>
  <si>
    <t xml:space="preserve">               1,119.4</t>
  </si>
  <si>
    <t xml:space="preserve">              70,230</t>
  </si>
  <si>
    <t xml:space="preserve">               9,910.4</t>
  </si>
  <si>
    <t xml:space="preserve">             353,445</t>
  </si>
  <si>
    <t xml:space="preserve">            -283,214</t>
  </si>
  <si>
    <t xml:space="preserve">                 785</t>
  </si>
  <si>
    <t xml:space="preserve">                  59.1</t>
  </si>
  <si>
    <t xml:space="preserve">              18,813</t>
  </si>
  <si>
    <t xml:space="preserve">             -18,028</t>
  </si>
  <si>
    <t xml:space="preserve">               4,561.4</t>
  </si>
  <si>
    <t xml:space="preserve">               7,681</t>
  </si>
  <si>
    <t xml:space="preserve">             759,802.0</t>
  </si>
  <si>
    <t xml:space="preserve">             246,035</t>
  </si>
  <si>
    <t xml:space="preserve">            -238,354</t>
  </si>
  <si>
    <t xml:space="preserve">                  30</t>
  </si>
  <si>
    <t xml:space="preserve">                  65.2</t>
  </si>
  <si>
    <t xml:space="preserve">                 368</t>
  </si>
  <si>
    <t xml:space="preserve">                -338</t>
  </si>
  <si>
    <t xml:space="preserve">                   2.6</t>
  </si>
  <si>
    <t xml:space="preserve">                 107</t>
  </si>
  <si>
    <t xml:space="preserve">                 482.2</t>
  </si>
  <si>
    <t xml:space="preserve">               2,393</t>
  </si>
  <si>
    <t xml:space="preserve">              -2,285</t>
  </si>
  <si>
    <t xml:space="preserve">              53,773.4</t>
  </si>
  <si>
    <t xml:space="preserve">               8,951</t>
  </si>
  <si>
    <t xml:space="preserve">             201,663.8</t>
  </si>
  <si>
    <t xml:space="preserve">             -94,882</t>
  </si>
  <si>
    <t xml:space="preserve">             229,912.8</t>
  </si>
  <si>
    <t xml:space="preserve">             234,719</t>
  </si>
  <si>
    <t xml:space="preserve">             140,791.0</t>
  </si>
  <si>
    <t xml:space="preserve">             208,686</t>
  </si>
  <si>
    <t xml:space="preserve">              26,033</t>
  </si>
  <si>
    <t xml:space="preserve">               5,513.8</t>
  </si>
  <si>
    <t xml:space="preserve">              37,863</t>
  </si>
  <si>
    <t xml:space="preserve">               1,215.1</t>
  </si>
  <si>
    <t xml:space="preserve">              23,909</t>
  </si>
  <si>
    <t xml:space="preserve">              13,954</t>
  </si>
  <si>
    <t xml:space="preserve">                  20.1</t>
  </si>
  <si>
    <t xml:space="preserve">               1,660</t>
  </si>
  <si>
    <t xml:space="preserve">                  36.3</t>
  </si>
  <si>
    <t xml:space="preserve">               2,586</t>
  </si>
  <si>
    <t xml:space="preserve">                -926</t>
  </si>
  <si>
    <t xml:space="preserve">                 332.4</t>
  </si>
  <si>
    <t xml:space="preserve">               7,180</t>
  </si>
  <si>
    <t xml:space="preserve">                 746.5</t>
  </si>
  <si>
    <t xml:space="preserve">              24,982</t>
  </si>
  <si>
    <t xml:space="preserve">             -17,803</t>
  </si>
  <si>
    <t xml:space="preserve">               2,969.5</t>
  </si>
  <si>
    <t xml:space="preserve">              23,876</t>
  </si>
  <si>
    <t xml:space="preserve">              18,737.9</t>
  </si>
  <si>
    <t xml:space="preserve">              63,194</t>
  </si>
  <si>
    <t xml:space="preserve">             -39,318</t>
  </si>
  <si>
    <t xml:space="preserve">                  21.9</t>
  </si>
  <si>
    <t xml:space="preserve">                 333</t>
  </si>
  <si>
    <t xml:space="preserve">               1,277.2</t>
  </si>
  <si>
    <t xml:space="preserve">               4,033</t>
  </si>
  <si>
    <t xml:space="preserve">              -3,699</t>
  </si>
  <si>
    <t xml:space="preserve">              21,296.2</t>
  </si>
  <si>
    <t xml:space="preserve">             146,105</t>
  </si>
  <si>
    <t xml:space="preserve">              35,801.2</t>
  </si>
  <si>
    <t xml:space="preserve">              88,166</t>
  </si>
  <si>
    <t xml:space="preserve">              57,939</t>
  </si>
  <si>
    <t xml:space="preserve">              48,938.2</t>
  </si>
  <si>
    <t xml:space="preserve">              93,600</t>
  </si>
  <si>
    <t xml:space="preserve">              13,058.7</t>
  </si>
  <si>
    <t xml:space="preserve">              52,812</t>
  </si>
  <si>
    <t xml:space="preserve">              40,788</t>
  </si>
  <si>
    <t xml:space="preserve">              10,493.2</t>
  </si>
  <si>
    <t xml:space="preserve">              69,626</t>
  </si>
  <si>
    <t xml:space="preserve">              22,534.6</t>
  </si>
  <si>
    <t xml:space="preserve">              70,813</t>
  </si>
  <si>
    <t xml:space="preserve">              -1,187</t>
  </si>
  <si>
    <t xml:space="preserve">                 472.4</t>
  </si>
  <si>
    <t xml:space="preserve">               4,391</t>
  </si>
  <si>
    <t xml:space="preserve">               5,557.2</t>
  </si>
  <si>
    <t xml:space="preserve">               9,690</t>
  </si>
  <si>
    <t xml:space="preserve">              -5,299</t>
  </si>
  <si>
    <t xml:space="preserve">               1,394.9</t>
  </si>
  <si>
    <t xml:space="preserve">              15,217</t>
  </si>
  <si>
    <t xml:space="preserve">                 899.4</t>
  </si>
  <si>
    <t xml:space="preserve">               7,465</t>
  </si>
  <si>
    <t xml:space="preserve">               9,427.5</t>
  </si>
  <si>
    <t xml:space="preserve">              95,010</t>
  </si>
  <si>
    <t xml:space="preserve">               7,514.7</t>
  </si>
  <si>
    <t xml:space="preserve">              45,856</t>
  </si>
  <si>
    <t xml:space="preserve">              49,154</t>
  </si>
  <si>
    <t xml:space="preserve">              16,301.1</t>
  </si>
  <si>
    <t xml:space="preserve">             125,456</t>
  </si>
  <si>
    <t xml:space="preserve">               2,138.0</t>
  </si>
  <si>
    <t xml:space="preserve">              11,539</t>
  </si>
  <si>
    <t xml:space="preserve">             113,918</t>
  </si>
  <si>
    <t xml:space="preserve">               2,372.0</t>
  </si>
  <si>
    <t xml:space="preserve">              90,862</t>
  </si>
  <si>
    <t xml:space="preserve">              18,853.7</t>
  </si>
  <si>
    <t xml:space="preserve">             375,644</t>
  </si>
  <si>
    <t xml:space="preserve">            -284,782</t>
  </si>
  <si>
    <t xml:space="preserve">               3,180.3</t>
  </si>
  <si>
    <t xml:space="preserve">              84,578</t>
  </si>
  <si>
    <t xml:space="preserve">              17,113.5</t>
  </si>
  <si>
    <t xml:space="preserve">             476,230</t>
  </si>
  <si>
    <t xml:space="preserve">            -391,652</t>
  </si>
  <si>
    <t xml:space="preserve">              28,383.8</t>
  </si>
  <si>
    <t xml:space="preserve">              50,459</t>
  </si>
  <si>
    <t xml:space="preserve">              27,712.4</t>
  </si>
  <si>
    <t xml:space="preserve">             130,874</t>
  </si>
  <si>
    <t xml:space="preserve">             -80,415</t>
  </si>
  <si>
    <t xml:space="preserve">               1,327.8</t>
  </si>
  <si>
    <t xml:space="preserve">              41,046</t>
  </si>
  <si>
    <t xml:space="preserve">              12,954.6</t>
  </si>
  <si>
    <t xml:space="preserve">             346,984</t>
  </si>
  <si>
    <t xml:space="preserve">            -305,939</t>
  </si>
  <si>
    <t xml:space="preserve">                 263.1</t>
  </si>
  <si>
    <t xml:space="preserve">              11,611</t>
  </si>
  <si>
    <t xml:space="preserve">               1,082.8</t>
  </si>
  <si>
    <t xml:space="preserve">              29,444</t>
  </si>
  <si>
    <t xml:space="preserve">             -17,833</t>
  </si>
  <si>
    <t xml:space="preserve">                   8.5</t>
  </si>
  <si>
    <t xml:space="preserve">               2,639.5</t>
  </si>
  <si>
    <t xml:space="preserve">              19,536</t>
  </si>
  <si>
    <t xml:space="preserve">             -19,197</t>
  </si>
  <si>
    <t xml:space="preserve">                  17.7</t>
  </si>
  <si>
    <t xml:space="preserve">               1,835</t>
  </si>
  <si>
    <t xml:space="preserve">                 382.3</t>
  </si>
  <si>
    <t xml:space="preserve">              -5,737</t>
  </si>
  <si>
    <t xml:space="preserve">              13,339.6</t>
  </si>
  <si>
    <t xml:space="preserve">              97,060</t>
  </si>
  <si>
    <t xml:space="preserve">             166,576.2</t>
  </si>
  <si>
    <t xml:space="preserve">             107,042</t>
  </si>
  <si>
    <t xml:space="preserve">              -9,982</t>
  </si>
  <si>
    <t xml:space="preserve">               2,916.2</t>
  </si>
  <si>
    <t xml:space="preserve">              38,503</t>
  </si>
  <si>
    <t xml:space="preserve">             126,334.0</t>
  </si>
  <si>
    <t xml:space="preserve">             145,062</t>
  </si>
  <si>
    <t xml:space="preserve">            -106,560</t>
  </si>
  <si>
    <t xml:space="preserve">              30,696.9</t>
  </si>
  <si>
    <t xml:space="preserve">             161,054</t>
  </si>
  <si>
    <t xml:space="preserve">              88,044.1</t>
  </si>
  <si>
    <t xml:space="preserve">             271,657</t>
  </si>
  <si>
    <t xml:space="preserve">            -110,603</t>
  </si>
  <si>
    <t xml:space="preserve">                 634.1</t>
  </si>
  <si>
    <t xml:space="preserve">           1,571,823</t>
  </si>
  <si>
    <t xml:space="preserve">               1,427.0</t>
  </si>
  <si>
    <t xml:space="preserve">             814,545</t>
  </si>
  <si>
    <t xml:space="preserve">             757,279</t>
  </si>
  <si>
    <t xml:space="preserve">           2,218,121.6</t>
  </si>
  <si>
    <t xml:space="preserve">           1,973,742</t>
  </si>
  <si>
    <t xml:space="preserve">           1,291,602.4</t>
  </si>
  <si>
    <t xml:space="preserve">           1,088,202</t>
  </si>
  <si>
    <t xml:space="preserve">             885,541</t>
  </si>
  <si>
    <t xml:space="preserve">             317,291.1</t>
  </si>
  <si>
    <t xml:space="preserve">             806,687</t>
  </si>
  <si>
    <t xml:space="preserve">             266,269.1</t>
  </si>
  <si>
    <t xml:space="preserve">             711,313</t>
  </si>
  <si>
    <t xml:space="preserve">              95,374</t>
  </si>
  <si>
    <t xml:space="preserve">              63,074.1</t>
  </si>
  <si>
    <t xml:space="preserve">             866,859</t>
  </si>
  <si>
    <t xml:space="preserve">              85,249.1</t>
  </si>
  <si>
    <t xml:space="preserve">           1,183,645</t>
  </si>
  <si>
    <t xml:space="preserve">            -316,786</t>
  </si>
  <si>
    <t xml:space="preserve">               1,480.6</t>
  </si>
  <si>
    <t xml:space="preserve">              30,073</t>
  </si>
  <si>
    <t xml:space="preserve">               6,184.6</t>
  </si>
  <si>
    <t xml:space="preserve">             133,439</t>
  </si>
  <si>
    <t xml:space="preserve">            -103,366</t>
  </si>
  <si>
    <t xml:space="preserve">             133,650.1</t>
  </si>
  <si>
    <t xml:space="preserve">             672,554</t>
  </si>
  <si>
    <t xml:space="preserve">             302,615.7</t>
  </si>
  <si>
    <t xml:space="preserve">           1,188,235</t>
  </si>
  <si>
    <t xml:space="preserve">            -515,681</t>
  </si>
  <si>
    <t xml:space="preserve">              31,554.5</t>
  </si>
  <si>
    <t xml:space="preserve">              76,604</t>
  </si>
  <si>
    <t xml:space="preserve">              11,267.2</t>
  </si>
  <si>
    <t xml:space="preserve">              30,567</t>
  </si>
  <si>
    <t xml:space="preserve">              46,037</t>
  </si>
  <si>
    <t xml:space="preserve">              29,729.5</t>
  </si>
  <si>
    <t xml:space="preserve">             111,131</t>
  </si>
  <si>
    <t xml:space="preserve">               2,250.1</t>
  </si>
  <si>
    <t xml:space="preserve">              11,370</t>
  </si>
  <si>
    <t xml:space="preserve">              99,761</t>
  </si>
  <si>
    <t xml:space="preserve">                 157.0</t>
  </si>
  <si>
    <t xml:space="preserve">              11,668</t>
  </si>
  <si>
    <t xml:space="preserve">               1,020.4</t>
  </si>
  <si>
    <t xml:space="preserve">              53,816</t>
  </si>
  <si>
    <t xml:space="preserve">             -42,149</t>
  </si>
  <si>
    <t xml:space="preserve">              31,602.1</t>
  </si>
  <si>
    <t xml:space="preserve">              70,942</t>
  </si>
  <si>
    <t xml:space="preserve">              19,696.2</t>
  </si>
  <si>
    <t xml:space="preserve">             255,145</t>
  </si>
  <si>
    <t xml:space="preserve">            -184,203</t>
  </si>
  <si>
    <t xml:space="preserve">               9,445.0</t>
  </si>
  <si>
    <t xml:space="preserve">             185,355</t>
  </si>
  <si>
    <t xml:space="preserve">               5,339.3</t>
  </si>
  <si>
    <t xml:space="preserve">             101,407</t>
  </si>
  <si>
    <t xml:space="preserve">              83,948</t>
  </si>
  <si>
    <t xml:space="preserve">              23,726.6</t>
  </si>
  <si>
    <t xml:space="preserve">             141,209</t>
  </si>
  <si>
    <t xml:space="preserve">              12,655.4</t>
  </si>
  <si>
    <t xml:space="preserve">              90,239</t>
  </si>
  <si>
    <t xml:space="preserve">              50,970</t>
  </si>
  <si>
    <t xml:space="preserve">             379,504.0</t>
  </si>
  <si>
    <t xml:space="preserve">          16,352,067</t>
  </si>
  <si>
    <t xml:space="preserve">             256,615.5</t>
  </si>
  <si>
    <t xml:space="preserve">           8,168,315</t>
  </si>
  <si>
    <t xml:space="preserve">           8,183,751</t>
  </si>
  <si>
    <t xml:space="preserve">             238,109.8</t>
  </si>
  <si>
    <t xml:space="preserve">          46,280,277</t>
  </si>
  <si>
    <t xml:space="preserve">             220,516.5</t>
  </si>
  <si>
    <t xml:space="preserve">          15,313,673</t>
  </si>
  <si>
    <t xml:space="preserve">          30,966,603</t>
  </si>
  <si>
    <t xml:space="preserve">              11,370.9</t>
  </si>
  <si>
    <t xml:space="preserve">              47,336</t>
  </si>
  <si>
    <t xml:space="preserve">              18,994.8</t>
  </si>
  <si>
    <t xml:space="preserve">              72,527</t>
  </si>
  <si>
    <t xml:space="preserve">             -25,191</t>
  </si>
  <si>
    <t xml:space="preserve">             776,548.7</t>
  </si>
  <si>
    <t xml:space="preserve">           8,746,465</t>
  </si>
  <si>
    <t xml:space="preserve">             163,178.0</t>
  </si>
  <si>
    <t xml:space="preserve">           2,441,836</t>
  </si>
  <si>
    <t xml:space="preserve">           6,304,630</t>
  </si>
  <si>
    <t xml:space="preserve">                 564.3</t>
  </si>
  <si>
    <t xml:space="preserve">             276,872</t>
  </si>
  <si>
    <t xml:space="preserve">                 430.3</t>
  </si>
  <si>
    <t xml:space="preserve">             253,998</t>
  </si>
  <si>
    <t xml:space="preserve">              22,874</t>
  </si>
  <si>
    <t xml:space="preserve">           1,076,058.2</t>
  </si>
  <si>
    <t xml:space="preserve">           2,662,952</t>
  </si>
  <si>
    <t xml:space="preserve">             743,932.4</t>
  </si>
  <si>
    <t xml:space="preserve">             405,925</t>
  </si>
  <si>
    <t xml:space="preserve">           2,257,027</t>
  </si>
  <si>
    <t xml:space="preserve">              15,989.5</t>
  </si>
  <si>
    <t xml:space="preserve">           1,621,177</t>
  </si>
  <si>
    <t xml:space="preserve">              17,454.1</t>
  </si>
  <si>
    <t xml:space="preserve">           2,480,954</t>
  </si>
  <si>
    <t xml:space="preserve">            -859,777</t>
  </si>
  <si>
    <t xml:space="preserve">              18,351</t>
  </si>
  <si>
    <t xml:space="preserve">                 317.8</t>
  </si>
  <si>
    <t xml:space="preserve">             117,439</t>
  </si>
  <si>
    <t xml:space="preserve">             -99,088</t>
  </si>
  <si>
    <t xml:space="preserve">               8,818</t>
  </si>
  <si>
    <t xml:space="preserve">                 632.0</t>
  </si>
  <si>
    <t xml:space="preserve">              14,310</t>
  </si>
  <si>
    <t xml:space="preserve">              -5,492</t>
  </si>
  <si>
    <t xml:space="preserve">               1,798.6</t>
  </si>
  <si>
    <t xml:space="preserve">             229,028</t>
  </si>
  <si>
    <t xml:space="preserve">                  68.7</t>
  </si>
  <si>
    <t xml:space="preserve">              40,258</t>
  </si>
  <si>
    <t xml:space="preserve">             188,769</t>
  </si>
  <si>
    <t xml:space="preserve">              15,527.8</t>
  </si>
  <si>
    <t xml:space="preserve">             104,469</t>
  </si>
  <si>
    <t xml:space="preserve">              83,297.4</t>
  </si>
  <si>
    <t xml:space="preserve">             351,096</t>
  </si>
  <si>
    <t xml:space="preserve">            -246,627</t>
  </si>
  <si>
    <t xml:space="preserve">               2,742.2</t>
  </si>
  <si>
    <t xml:space="preserve">              70,166</t>
  </si>
  <si>
    <t xml:space="preserve">              17,431.7</t>
  </si>
  <si>
    <t xml:space="preserve">             247,621</t>
  </si>
  <si>
    <t xml:space="preserve">            -177,454</t>
  </si>
  <si>
    <t xml:space="preserve">               2,375.7</t>
  </si>
  <si>
    <t xml:space="preserve">              42,189</t>
  </si>
  <si>
    <t xml:space="preserve">              12,518.5</t>
  </si>
  <si>
    <t xml:space="preserve">             105,123</t>
  </si>
  <si>
    <t xml:space="preserve">             -62,934</t>
  </si>
  <si>
    <t xml:space="preserve">                   8.8</t>
  </si>
  <si>
    <t xml:space="preserve">              11,400</t>
  </si>
  <si>
    <t xml:space="preserve">                  53.4</t>
  </si>
  <si>
    <t xml:space="preserve">              29,719</t>
  </si>
  <si>
    <t xml:space="preserve">             -18,319</t>
  </si>
  <si>
    <t xml:space="preserve">              10,824</t>
  </si>
  <si>
    <t xml:space="preserve">               4,527.2</t>
  </si>
  <si>
    <t xml:space="preserve">               6,320</t>
  </si>
  <si>
    <t xml:space="preserve">             134,752.8</t>
  </si>
  <si>
    <t xml:space="preserve">             708,349</t>
  </si>
  <si>
    <t xml:space="preserve">            -702,030</t>
  </si>
  <si>
    <t xml:space="preserve">              51,494.3</t>
  </si>
  <si>
    <t xml:space="preserve">             178,620</t>
  </si>
  <si>
    <t xml:space="preserve">              82,618.1</t>
  </si>
  <si>
    <t xml:space="preserve">             390,267</t>
  </si>
  <si>
    <t xml:space="preserve">            -211,648</t>
  </si>
  <si>
    <t xml:space="preserve">               2,744.1</t>
  </si>
  <si>
    <t xml:space="preserve">               7,164</t>
  </si>
  <si>
    <t xml:space="preserve">              41,515.1</t>
  </si>
  <si>
    <t xml:space="preserve">             170,842</t>
  </si>
  <si>
    <t xml:space="preserve">            -163,678</t>
  </si>
  <si>
    <t xml:space="preserve">               3,796.3</t>
  </si>
  <si>
    <t xml:space="preserve">              10,442</t>
  </si>
  <si>
    <t xml:space="preserve">               4,148.3</t>
  </si>
  <si>
    <t xml:space="preserve">              17,211</t>
  </si>
  <si>
    <t xml:space="preserve">              -6,769</t>
  </si>
  <si>
    <t xml:space="preserve">                  46.1</t>
  </si>
  <si>
    <t xml:space="preserve">                 181</t>
  </si>
  <si>
    <t xml:space="preserve">               5,213.6</t>
  </si>
  <si>
    <t xml:space="preserve">               9,065</t>
  </si>
  <si>
    <t xml:space="preserve">              -8,884</t>
  </si>
  <si>
    <t xml:space="preserve">               7,518.5</t>
  </si>
  <si>
    <t xml:space="preserve">              10,777</t>
  </si>
  <si>
    <t xml:space="preserve">              60,918.4</t>
  </si>
  <si>
    <t xml:space="preserve">              48,073</t>
  </si>
  <si>
    <t xml:space="preserve">             -37,297</t>
  </si>
  <si>
    <t xml:space="preserve">                 763.6</t>
  </si>
  <si>
    <t xml:space="preserve">               8,301</t>
  </si>
  <si>
    <t xml:space="preserve">              67,147.3</t>
  </si>
  <si>
    <t xml:space="preserve">             163,377</t>
  </si>
  <si>
    <t xml:space="preserve">            -155,075</t>
  </si>
  <si>
    <t xml:space="preserve">                 462.4</t>
  </si>
  <si>
    <t xml:space="preserve">               4,266</t>
  </si>
  <si>
    <t xml:space="preserve">              16,779.8</t>
  </si>
  <si>
    <t xml:space="preserve">             141,539</t>
  </si>
  <si>
    <t xml:space="preserve">            -137,273</t>
  </si>
  <si>
    <t xml:space="preserve">                 497.2</t>
  </si>
  <si>
    <t xml:space="preserve">                 871</t>
  </si>
  <si>
    <t xml:space="preserve">           1,590,231.8</t>
  </si>
  <si>
    <t xml:space="preserve">             444,446</t>
  </si>
  <si>
    <t xml:space="preserve">            -443,575</t>
  </si>
  <si>
    <t xml:space="preserve">               4,843.0</t>
  </si>
  <si>
    <t xml:space="preserve">               3,393</t>
  </si>
  <si>
    <t xml:space="preserve">              34,880.5</t>
  </si>
  <si>
    <t xml:space="preserve">              27,757</t>
  </si>
  <si>
    <t xml:space="preserve">             -24,364</t>
  </si>
  <si>
    <t xml:space="preserve">               1,936.3</t>
  </si>
  <si>
    <t xml:space="preserve">              48,580</t>
  </si>
  <si>
    <t xml:space="preserve">             244,242.6</t>
  </si>
  <si>
    <t xml:space="preserve">             127,060</t>
  </si>
  <si>
    <t xml:space="preserve">             -78,480</t>
  </si>
  <si>
    <t xml:space="preserve">                 346.3</t>
  </si>
  <si>
    <t xml:space="preserve">               6,421</t>
  </si>
  <si>
    <t xml:space="preserve">              10,626.7</t>
  </si>
  <si>
    <t xml:space="preserve">              32,996</t>
  </si>
  <si>
    <t xml:space="preserve">             -26,575</t>
  </si>
  <si>
    <t xml:space="preserve">              59,234.9</t>
  </si>
  <si>
    <t xml:space="preserve">              12,105</t>
  </si>
  <si>
    <t xml:space="preserve">             -12,061</t>
  </si>
  <si>
    <t xml:space="preserve">              20,186.0</t>
  </si>
  <si>
    <t xml:space="preserve">              25,316</t>
  </si>
  <si>
    <t xml:space="preserve">             214,971.0</t>
  </si>
  <si>
    <t xml:space="preserve">             316,844</t>
  </si>
  <si>
    <t xml:space="preserve">            -291,529</t>
  </si>
  <si>
    <t xml:space="preserve">               4,655.8</t>
  </si>
  <si>
    <t xml:space="preserve">              28,121</t>
  </si>
  <si>
    <t xml:space="preserve">              15,103.3</t>
  </si>
  <si>
    <t xml:space="preserve">              83,358</t>
  </si>
  <si>
    <t xml:space="preserve">             -55,237</t>
  </si>
  <si>
    <t xml:space="preserve">              31,171.8</t>
  </si>
  <si>
    <t xml:space="preserve">              24,623</t>
  </si>
  <si>
    <t xml:space="preserve">             165,840.1</t>
  </si>
  <si>
    <t xml:space="preserve">              96,513</t>
  </si>
  <si>
    <t xml:space="preserve">             -71,889</t>
  </si>
  <si>
    <t xml:space="preserve">               1,853.5</t>
  </si>
  <si>
    <t xml:space="preserve">               5,750</t>
  </si>
  <si>
    <t xml:space="preserve">               4,222.0</t>
  </si>
  <si>
    <t xml:space="preserve">              36,091</t>
  </si>
  <si>
    <t xml:space="preserve">             -30,342</t>
  </si>
  <si>
    <t xml:space="preserve">              63,635.8</t>
  </si>
  <si>
    <t xml:space="preserve">             260,238</t>
  </si>
  <si>
    <t xml:space="preserve">              30,712.1</t>
  </si>
  <si>
    <t xml:space="preserve">              98,007</t>
  </si>
  <si>
    <t xml:space="preserve">             162,231</t>
  </si>
  <si>
    <t xml:space="preserve">              10,139.3</t>
  </si>
  <si>
    <t xml:space="preserve">              91,224</t>
  </si>
  <si>
    <t xml:space="preserve">             101,506.7</t>
  </si>
  <si>
    <t xml:space="preserve">             140,512</t>
  </si>
  <si>
    <t xml:space="preserve">             -49,288</t>
  </si>
  <si>
    <t xml:space="preserve">              37,757.7</t>
  </si>
  <si>
    <t xml:space="preserve">             155,649</t>
  </si>
  <si>
    <t xml:space="preserve">              36,443.7</t>
  </si>
  <si>
    <t xml:space="preserve">             238,940</t>
  </si>
  <si>
    <t xml:space="preserve">             -83,291</t>
  </si>
  <si>
    <t xml:space="preserve">              84,181.9</t>
  </si>
  <si>
    <t xml:space="preserve">             101,926</t>
  </si>
  <si>
    <t xml:space="preserve">              93,422.6</t>
  </si>
  <si>
    <t xml:space="preserve">             136,104</t>
  </si>
  <si>
    <t xml:space="preserve">             -34,178</t>
  </si>
  <si>
    <t xml:space="preserve">              22,377.2</t>
  </si>
  <si>
    <t xml:space="preserve">              25,069</t>
  </si>
  <si>
    <t xml:space="preserve">             596,909.4</t>
  </si>
  <si>
    <t xml:space="preserve">             223,609</t>
  </si>
  <si>
    <t xml:space="preserve">            -198,540</t>
  </si>
  <si>
    <t xml:space="preserve">               9,529.5</t>
  </si>
  <si>
    <t xml:space="preserve">              98,190</t>
  </si>
  <si>
    <t xml:space="preserve">               6,166.8</t>
  </si>
  <si>
    <t xml:space="preserve">              48,688</t>
  </si>
  <si>
    <t xml:space="preserve">              49,502</t>
  </si>
  <si>
    <t xml:space="preserve">             531,497.8</t>
  </si>
  <si>
    <t xml:space="preserve">              98,733</t>
  </si>
  <si>
    <t xml:space="preserve">             810,041.0</t>
  </si>
  <si>
    <t xml:space="preserve">              67,308</t>
  </si>
  <si>
    <t xml:space="preserve">             219,459.6</t>
  </si>
  <si>
    <t xml:space="preserve">              35,351</t>
  </si>
  <si>
    <t xml:space="preserve">           7,670,560.8</t>
  </si>
  <si>
    <t xml:space="preserve">           2,537,004</t>
  </si>
  <si>
    <t xml:space="preserve">          -2,501,653</t>
  </si>
  <si>
    <t xml:space="preserve">           5,749,003.7</t>
  </si>
  <si>
    <t xml:space="preserve">           5,896,407</t>
  </si>
  <si>
    <t xml:space="preserve">          31,805,061.2</t>
  </si>
  <si>
    <t xml:space="preserve">          16,251,655</t>
  </si>
  <si>
    <t xml:space="preserve">         -10,355,248</t>
  </si>
  <si>
    <t xml:space="preserve">             504,304.1</t>
  </si>
  <si>
    <t xml:space="preserve">           1,083,240</t>
  </si>
  <si>
    <t xml:space="preserve">             406,533.1</t>
  </si>
  <si>
    <t xml:space="preserve">           1,226,749</t>
  </si>
  <si>
    <t xml:space="preserve">            -143,509</t>
  </si>
  <si>
    <t xml:space="preserve">           1,548,656.0</t>
  </si>
  <si>
    <t xml:space="preserve">           1,836,067</t>
  </si>
  <si>
    <t xml:space="preserve">             715,054.5</t>
  </si>
  <si>
    <t xml:space="preserve">           1,259,025</t>
  </si>
  <si>
    <t xml:space="preserve">             577,042</t>
  </si>
  <si>
    <t xml:space="preserve">               2,852.1</t>
  </si>
  <si>
    <t xml:space="preserve">             859,910</t>
  </si>
  <si>
    <t xml:space="preserve">               8,654.2</t>
  </si>
  <si>
    <t xml:space="preserve">           1,123,719</t>
  </si>
  <si>
    <t xml:space="preserve">            -263,809</t>
  </si>
  <si>
    <t xml:space="preserve">             137,547.2</t>
  </si>
  <si>
    <t xml:space="preserve">              75,095</t>
  </si>
  <si>
    <t xml:space="preserve">             160,835.6</t>
  </si>
  <si>
    <t xml:space="preserve">              84,800</t>
  </si>
  <si>
    <t xml:space="preserve">              -9,705</t>
  </si>
  <si>
    <t xml:space="preserve">              33,192.9</t>
  </si>
  <si>
    <t xml:space="preserve">             267,863</t>
  </si>
  <si>
    <t xml:space="preserve">              24,865.1</t>
  </si>
  <si>
    <t xml:space="preserve">             235,671</t>
  </si>
  <si>
    <t xml:space="preserve">              32,192</t>
  </si>
  <si>
    <t xml:space="preserve">              56,396.3</t>
  </si>
  <si>
    <t xml:space="preserve">           1,304,068</t>
  </si>
  <si>
    <t xml:space="preserve">              10,417.8</t>
  </si>
  <si>
    <t xml:space="preserve">             197,744</t>
  </si>
  <si>
    <t xml:space="preserve">           1,106,324</t>
  </si>
  <si>
    <t xml:space="preserve">              53,232.3</t>
  </si>
  <si>
    <t xml:space="preserve">             203,414</t>
  </si>
  <si>
    <t xml:space="preserve">              27,857.4</t>
  </si>
  <si>
    <t xml:space="preserve">             109,166</t>
  </si>
  <si>
    <t xml:space="preserve">              94,248</t>
  </si>
  <si>
    <t xml:space="preserve">               8,457.3</t>
  </si>
  <si>
    <t xml:space="preserve">              94,028</t>
  </si>
  <si>
    <t xml:space="preserve">              21,110.9</t>
  </si>
  <si>
    <t xml:space="preserve">              93,431</t>
  </si>
  <si>
    <t xml:space="preserve">                 597</t>
  </si>
  <si>
    <t xml:space="preserve">                 168.0</t>
  </si>
  <si>
    <t xml:space="preserve">               5,921</t>
  </si>
  <si>
    <t xml:space="preserve">                 155.6</t>
  </si>
  <si>
    <t xml:space="preserve">               3,199</t>
  </si>
  <si>
    <t xml:space="preserve">               2,721</t>
  </si>
  <si>
    <t xml:space="preserve">               1,832.9</t>
  </si>
  <si>
    <t xml:space="preserve">             108,564</t>
  </si>
  <si>
    <t xml:space="preserve">               2,524.5</t>
  </si>
  <si>
    <t xml:space="preserve">             105,365</t>
  </si>
  <si>
    <t xml:space="preserve">             160,707.4</t>
  </si>
  <si>
    <t xml:space="preserve">             745,094</t>
  </si>
  <si>
    <t xml:space="preserve">             183,197.6</t>
  </si>
  <si>
    <t xml:space="preserve">             937,993</t>
  </si>
  <si>
    <t xml:space="preserve">            -192,900</t>
  </si>
  <si>
    <t xml:space="preserve">           1,513,045.7</t>
  </si>
  <si>
    <t xml:space="preserve">           3,405,002</t>
  </si>
  <si>
    <t xml:space="preserve">             279,500.1</t>
  </si>
  <si>
    <t xml:space="preserve">           1,287,910</t>
  </si>
  <si>
    <t xml:space="preserve">           2,117,091</t>
  </si>
  <si>
    <t xml:space="preserve">             261,675.3</t>
  </si>
  <si>
    <t xml:space="preserve">             753,662</t>
  </si>
  <si>
    <t xml:space="preserve">              86,968.2</t>
  </si>
  <si>
    <t xml:space="preserve">             290,065</t>
  </si>
  <si>
    <t xml:space="preserve">             463,598</t>
  </si>
  <si>
    <t xml:space="preserve">               2,547.8</t>
  </si>
  <si>
    <t xml:space="preserve">              24,275</t>
  </si>
  <si>
    <t xml:space="preserve">               6,633.6</t>
  </si>
  <si>
    <t xml:space="preserve">              22,779</t>
  </si>
  <si>
    <t xml:space="preserve">               1,495</t>
  </si>
  <si>
    <t xml:space="preserve">               1,051.0</t>
  </si>
  <si>
    <t xml:space="preserve">              68,664</t>
  </si>
  <si>
    <t xml:space="preserve">               9,545.0</t>
  </si>
  <si>
    <t xml:space="preserve">             313,840</t>
  </si>
  <si>
    <t xml:space="preserve">            -245,175</t>
  </si>
  <si>
    <t xml:space="preserve">                   6.6</t>
  </si>
  <si>
    <t xml:space="preserve">               1,011</t>
  </si>
  <si>
    <t xml:space="preserve">                  75.8</t>
  </si>
  <si>
    <t xml:space="preserve">              17,190</t>
  </si>
  <si>
    <t xml:space="preserve">             -16,179</t>
  </si>
  <si>
    <t xml:space="preserve">               4,691.0</t>
  </si>
  <si>
    <t xml:space="preserve">               7,814</t>
  </si>
  <si>
    <t xml:space="preserve">             642,708.9</t>
  </si>
  <si>
    <t xml:space="preserve">             210,222</t>
  </si>
  <si>
    <t xml:space="preserve">            -202,408</t>
  </si>
  <si>
    <t xml:space="preserve">                  57.3</t>
  </si>
  <si>
    <t xml:space="preserve">                 429</t>
  </si>
  <si>
    <t xml:space="preserve">                -405</t>
  </si>
  <si>
    <t xml:space="preserve">                  64</t>
  </si>
  <si>
    <t xml:space="preserve">                 312.4</t>
  </si>
  <si>
    <t xml:space="preserve">               1,768</t>
  </si>
  <si>
    <t xml:space="preserve">              -1,704</t>
  </si>
  <si>
    <t xml:space="preserve">              41,003.6</t>
  </si>
  <si>
    <t xml:space="preserve">             252,182.0</t>
  </si>
  <si>
    <t xml:space="preserve">             130,938</t>
  </si>
  <si>
    <t xml:space="preserve">            -123,044</t>
  </si>
  <si>
    <t xml:space="preserve">             240,429.0</t>
  </si>
  <si>
    <t xml:space="preserve">             247,355</t>
  </si>
  <si>
    <t xml:space="preserve">             137,438.2</t>
  </si>
  <si>
    <t xml:space="preserve">             197,258</t>
  </si>
  <si>
    <t xml:space="preserve">              50,098</t>
  </si>
  <si>
    <t xml:space="preserve">               8,434.5</t>
  </si>
  <si>
    <t xml:space="preserve">              56,112</t>
  </si>
  <si>
    <t xml:space="preserve">               1,308.1</t>
  </si>
  <si>
    <t xml:space="preserve">              27,119</t>
  </si>
  <si>
    <t xml:space="preserve">              28,993</t>
  </si>
  <si>
    <t xml:space="preserve">               2,521</t>
  </si>
  <si>
    <t xml:space="preserve">                  29.8</t>
  </si>
  <si>
    <t xml:space="preserve">               2,719</t>
  </si>
  <si>
    <t xml:space="preserve">                -198</t>
  </si>
  <si>
    <t xml:space="preserve">                 296.4</t>
  </si>
  <si>
    <t xml:space="preserve">               5,200</t>
  </si>
  <si>
    <t xml:space="preserve">                 750.0</t>
  </si>
  <si>
    <t xml:space="preserve">              22,236</t>
  </si>
  <si>
    <t xml:space="preserve">             -17,036</t>
  </si>
  <si>
    <t xml:space="preserve">               2,823.0</t>
  </si>
  <si>
    <t xml:space="preserve">              24,752</t>
  </si>
  <si>
    <t xml:space="preserve">              18,141.4</t>
  </si>
  <si>
    <t xml:space="preserve">              59,198</t>
  </si>
  <si>
    <t xml:space="preserve">             -34,446</t>
  </si>
  <si>
    <t xml:space="preserve">                  14.6</t>
  </si>
  <si>
    <t xml:space="preserve">                 157</t>
  </si>
  <si>
    <t xml:space="preserve">               1,001.8</t>
  </si>
  <si>
    <t xml:space="preserve">               3,302</t>
  </si>
  <si>
    <t xml:space="preserve">              -3,145</t>
  </si>
  <si>
    <t xml:space="preserve">              21,489.6</t>
  </si>
  <si>
    <t xml:space="preserve">             149,027</t>
  </si>
  <si>
    <t xml:space="preserve">              32,357.9</t>
  </si>
  <si>
    <t xml:space="preserve">              78,495</t>
  </si>
  <si>
    <t xml:space="preserve">              70,532</t>
  </si>
  <si>
    <t xml:space="preserve">              45,906.0</t>
  </si>
  <si>
    <t xml:space="preserve">              92,749</t>
  </si>
  <si>
    <t xml:space="preserve">              12,834.0</t>
  </si>
  <si>
    <t xml:space="preserve">              49,222</t>
  </si>
  <si>
    <t xml:space="preserve">              43,528</t>
  </si>
  <si>
    <t xml:space="preserve">              10,893.8</t>
  </si>
  <si>
    <t xml:space="preserve">              72,942</t>
  </si>
  <si>
    <t xml:space="preserve">              20,922.2</t>
  </si>
  <si>
    <t xml:space="preserve">              66,083</t>
  </si>
  <si>
    <t xml:space="preserve">               6,859</t>
  </si>
  <si>
    <t xml:space="preserve">                 628.2</t>
  </si>
  <si>
    <t xml:space="preserve">               5,590</t>
  </si>
  <si>
    <t xml:space="preserve">               4,936.7</t>
  </si>
  <si>
    <t xml:space="preserve">               9,277</t>
  </si>
  <si>
    <t xml:space="preserve">              -3,687</t>
  </si>
  <si>
    <t xml:space="preserve">               1,343.0</t>
  </si>
  <si>
    <t xml:space="preserve">              16,016</t>
  </si>
  <si>
    <t xml:space="preserve">                 970.6</t>
  </si>
  <si>
    <t xml:space="preserve">               7,873</t>
  </si>
  <si>
    <t xml:space="preserve">               8,143</t>
  </si>
  <si>
    <t xml:space="preserve">              10,222.8</t>
  </si>
  <si>
    <t xml:space="preserve">             106,289</t>
  </si>
  <si>
    <t xml:space="preserve">               5,671.2</t>
  </si>
  <si>
    <t xml:space="preserve">              34,327</t>
  </si>
  <si>
    <t xml:space="preserve">              71,962</t>
  </si>
  <si>
    <t xml:space="preserve">              16,081.7</t>
  </si>
  <si>
    <t xml:space="preserve">               1,631.2</t>
  </si>
  <si>
    <t xml:space="preserve">               9,195</t>
  </si>
  <si>
    <t xml:space="preserve">             115,044</t>
  </si>
  <si>
    <t xml:space="preserve">               2,384.8</t>
  </si>
  <si>
    <t xml:space="preserve">              72,526</t>
  </si>
  <si>
    <t xml:space="preserve">              18,566.6</t>
  </si>
  <si>
    <t xml:space="preserve">             404,471</t>
  </si>
  <si>
    <t xml:space="preserve">            -331,944</t>
  </si>
  <si>
    <t xml:space="preserve">               2,631.2</t>
  </si>
  <si>
    <t xml:space="preserve">              70,420</t>
  </si>
  <si>
    <t xml:space="preserve">              17,509.5</t>
  </si>
  <si>
    <t xml:space="preserve">             553,580</t>
  </si>
  <si>
    <t xml:space="preserve">            -483,160</t>
  </si>
  <si>
    <t xml:space="preserve">              26,544.9</t>
  </si>
  <si>
    <t xml:space="preserve">              46,246</t>
  </si>
  <si>
    <t xml:space="preserve">              26,480.6</t>
  </si>
  <si>
    <t xml:space="preserve">             118,350</t>
  </si>
  <si>
    <t xml:space="preserve">             -72,104</t>
  </si>
  <si>
    <t xml:space="preserve">               1,447.8</t>
  </si>
  <si>
    <t xml:space="preserve">              34,889</t>
  </si>
  <si>
    <t xml:space="preserve">              10,467.0</t>
  </si>
  <si>
    <t xml:space="preserve">             295,391</t>
  </si>
  <si>
    <t xml:space="preserve">            -260,502</t>
  </si>
  <si>
    <t xml:space="preserve">                 266.2</t>
  </si>
  <si>
    <t xml:space="preserve">              12,728</t>
  </si>
  <si>
    <t xml:space="preserve">                 937.2</t>
  </si>
  <si>
    <t xml:space="preserve">              26,525</t>
  </si>
  <si>
    <t xml:space="preserve">             -13,797</t>
  </si>
  <si>
    <t xml:space="preserve">                  16.9</t>
  </si>
  <si>
    <t xml:space="preserve">               1,027</t>
  </si>
  <si>
    <t xml:space="preserve">               2,397.5</t>
  </si>
  <si>
    <t xml:space="preserve">              16,510</t>
  </si>
  <si>
    <t xml:space="preserve">             -15,483</t>
  </si>
  <si>
    <t xml:space="preserve">               1,988</t>
  </si>
  <si>
    <t xml:space="preserve">                 430.6</t>
  </si>
  <si>
    <t xml:space="preserve">               8,729</t>
  </si>
  <si>
    <t xml:space="preserve">              -6,741</t>
  </si>
  <si>
    <t xml:space="preserve">              11,523.0</t>
  </si>
  <si>
    <t xml:space="preserve">              99,365</t>
  </si>
  <si>
    <t xml:space="preserve">             145,815.9</t>
  </si>
  <si>
    <t xml:space="preserve">             102,613</t>
  </si>
  <si>
    <t xml:space="preserve">              -3,248</t>
  </si>
  <si>
    <t xml:space="preserve">               2,880.6</t>
  </si>
  <si>
    <t xml:space="preserve">              31,437</t>
  </si>
  <si>
    <t xml:space="preserve">             109,509.8</t>
  </si>
  <si>
    <t xml:space="preserve">             130,432</t>
  </si>
  <si>
    <t xml:space="preserve">             -98,995</t>
  </si>
  <si>
    <t xml:space="preserve">              32,840.6</t>
  </si>
  <si>
    <t xml:space="preserve">             159,437</t>
  </si>
  <si>
    <t xml:space="preserve">             102,595.3</t>
  </si>
  <si>
    <t xml:space="preserve">             259,589</t>
  </si>
  <si>
    <t xml:space="preserve">            -100,152</t>
  </si>
  <si>
    <t xml:space="preserve">                 603.3</t>
  </si>
  <si>
    <t xml:space="preserve">           1,228,775</t>
  </si>
  <si>
    <t xml:space="preserve">               1,924.4</t>
  </si>
  <si>
    <t xml:space="preserve">             951,534</t>
  </si>
  <si>
    <t xml:space="preserve">             277,241</t>
  </si>
  <si>
    <t xml:space="preserve">           2,284,022.7</t>
  </si>
  <si>
    <t xml:space="preserve">           2,098,527</t>
  </si>
  <si>
    <t xml:space="preserve">           1,279,055.5</t>
  </si>
  <si>
    <t xml:space="preserve">           1,075,739</t>
  </si>
  <si>
    <t xml:space="preserve">           1,022,788</t>
  </si>
  <si>
    <t xml:space="preserve">             583,560.9</t>
  </si>
  <si>
    <t xml:space="preserve">             934,992</t>
  </si>
  <si>
    <t xml:space="preserve">             241,963.9</t>
  </si>
  <si>
    <t xml:space="preserve">             685,962</t>
  </si>
  <si>
    <t xml:space="preserve">             249,030</t>
  </si>
  <si>
    <t xml:space="preserve">              57,717.3</t>
  </si>
  <si>
    <t xml:space="preserve">             800,081</t>
  </si>
  <si>
    <t xml:space="preserve">              76,658.8</t>
  </si>
  <si>
    <t xml:space="preserve">           1,075,927</t>
  </si>
  <si>
    <t xml:space="preserve">            -275,846</t>
  </si>
  <si>
    <t xml:space="preserve">               1,338.1</t>
  </si>
  <si>
    <t xml:space="preserve">              33,480</t>
  </si>
  <si>
    <t xml:space="preserve">               6,207.1</t>
  </si>
  <si>
    <t xml:space="preserve">             145,781</t>
  </si>
  <si>
    <t xml:space="preserve">            -112,301</t>
  </si>
  <si>
    <t xml:space="preserve">             131,459.2</t>
  </si>
  <si>
    <t xml:space="preserve">             628,463</t>
  </si>
  <si>
    <t xml:space="preserve">             299,764.7</t>
  </si>
  <si>
    <t xml:space="preserve">           1,146,443</t>
  </si>
  <si>
    <t xml:space="preserve">            -517,980</t>
  </si>
  <si>
    <t xml:space="preserve">              31,346.6</t>
  </si>
  <si>
    <t xml:space="preserve">              72,623</t>
  </si>
  <si>
    <t xml:space="preserve">              14,370.2</t>
  </si>
  <si>
    <t xml:space="preserve">              37,108</t>
  </si>
  <si>
    <t xml:space="preserve">              35,515</t>
  </si>
  <si>
    <t xml:space="preserve">              30,006.3</t>
  </si>
  <si>
    <t xml:space="preserve">             111,921</t>
  </si>
  <si>
    <t xml:space="preserve">               2,768.3</t>
  </si>
  <si>
    <t xml:space="preserve">              11,711</t>
  </si>
  <si>
    <t xml:space="preserve">             100,211</t>
  </si>
  <si>
    <t xml:space="preserve">                 115.0</t>
  </si>
  <si>
    <t xml:space="preserve">               8,423</t>
  </si>
  <si>
    <t xml:space="preserve">               1,222.2</t>
  </si>
  <si>
    <t xml:space="preserve">              68,818</t>
  </si>
  <si>
    <t xml:space="preserve">             -60,396</t>
  </si>
  <si>
    <t xml:space="preserve">               3,087.9</t>
  </si>
  <si>
    <t xml:space="preserve">              84,705</t>
  </si>
  <si>
    <t xml:space="preserve">              12,930.7</t>
  </si>
  <si>
    <t xml:space="preserve">             199,227</t>
  </si>
  <si>
    <t xml:space="preserve">            -114,522</t>
  </si>
  <si>
    <t xml:space="preserve">              14,124.1</t>
  </si>
  <si>
    <t xml:space="preserve">             246,151</t>
  </si>
  <si>
    <t xml:space="preserve">               5,753.5</t>
  </si>
  <si>
    <t xml:space="preserve">             106,271</t>
  </si>
  <si>
    <t xml:space="preserve">              26,062.1</t>
  </si>
  <si>
    <t xml:space="preserve">             152,751</t>
  </si>
  <si>
    <t xml:space="preserve">              11,476.0</t>
  </si>
  <si>
    <t xml:space="preserve">              83,099</t>
  </si>
  <si>
    <t xml:space="preserve">              69,652</t>
  </si>
  <si>
    <t xml:space="preserve">             453,635.0</t>
  </si>
  <si>
    <t xml:space="preserve">          13,644,786</t>
  </si>
  <si>
    <t xml:space="preserve">             244,191.0</t>
  </si>
  <si>
    <t xml:space="preserve">           8,719,307</t>
  </si>
  <si>
    <t xml:space="preserve">           4,925,478</t>
  </si>
  <si>
    <t xml:space="preserve">             248,059.2</t>
  </si>
  <si>
    <t xml:space="preserve">          45,417,101</t>
  </si>
  <si>
    <t xml:space="preserve">             218,986.5</t>
  </si>
  <si>
    <t xml:space="preserve">          15,122,658</t>
  </si>
  <si>
    <t xml:space="preserve">          30,294,443</t>
  </si>
  <si>
    <t xml:space="preserve">              12,786.3</t>
  </si>
  <si>
    <t xml:space="preserve">              74,952</t>
  </si>
  <si>
    <t xml:space="preserve">              14,557.3</t>
  </si>
  <si>
    <t xml:space="preserve">              61,711</t>
  </si>
  <si>
    <t xml:space="preserve">              13,241</t>
  </si>
  <si>
    <t xml:space="preserve">             771,379.6</t>
  </si>
  <si>
    <t xml:space="preserve">           8,335,789</t>
  </si>
  <si>
    <t xml:space="preserve">             115,722.9</t>
  </si>
  <si>
    <t xml:space="preserve">           1,571,693</t>
  </si>
  <si>
    <t xml:space="preserve">           6,764,095</t>
  </si>
  <si>
    <t xml:space="preserve">               1,756.3</t>
  </si>
  <si>
    <t xml:space="preserve">             307,987</t>
  </si>
  <si>
    <t xml:space="preserve">               1,359.7</t>
  </si>
  <si>
    <t xml:space="preserve">             603,732</t>
  </si>
  <si>
    <t xml:space="preserve">            -295,745</t>
  </si>
  <si>
    <t xml:space="preserve">           1,300,569.4</t>
  </si>
  <si>
    <t xml:space="preserve">           3,066,991</t>
  </si>
  <si>
    <t xml:space="preserve">             968,269.8</t>
  </si>
  <si>
    <t xml:space="preserve">             879,679</t>
  </si>
  <si>
    <t xml:space="preserve">           2,187,312</t>
  </si>
  <si>
    <t xml:space="preserve">              17,254.4</t>
  </si>
  <si>
    <t xml:space="preserve">           1,656,453</t>
  </si>
  <si>
    <t xml:space="preserve">              16,718.5</t>
  </si>
  <si>
    <t xml:space="preserve">           2,407,987</t>
  </si>
  <si>
    <t xml:space="preserve">            -751,534</t>
  </si>
  <si>
    <t xml:space="preserve">              18,077</t>
  </si>
  <si>
    <t xml:space="preserve">                 321.6</t>
  </si>
  <si>
    <t xml:space="preserve">             110,546</t>
  </si>
  <si>
    <t xml:space="preserve">             -92,469</t>
  </si>
  <si>
    <t xml:space="preserve">               9,505</t>
  </si>
  <si>
    <t xml:space="preserve">                 532.3</t>
  </si>
  <si>
    <t xml:space="preserve">              14,239</t>
  </si>
  <si>
    <t xml:space="preserve">              -4,734</t>
  </si>
  <si>
    <t xml:space="preserve">               2,673.5</t>
  </si>
  <si>
    <t xml:space="preserve">             325,608</t>
  </si>
  <si>
    <t xml:space="preserve">                  69.6</t>
  </si>
  <si>
    <t xml:space="preserve">              31,560</t>
  </si>
  <si>
    <t xml:space="preserve">             294,048</t>
  </si>
  <si>
    <t xml:space="preserve">              17,061.0</t>
  </si>
  <si>
    <t xml:space="preserve">             121,196</t>
  </si>
  <si>
    <t xml:space="preserve">              76,716.7</t>
  </si>
  <si>
    <t xml:space="preserve">             325,799</t>
  </si>
  <si>
    <t xml:space="preserve">            -204,603</t>
  </si>
  <si>
    <t xml:space="preserve">               2,876.5</t>
  </si>
  <si>
    <t xml:space="preserve">              69,133</t>
  </si>
  <si>
    <t xml:space="preserve">              17,458.6</t>
  </si>
  <si>
    <t xml:space="preserve">             247,902</t>
  </si>
  <si>
    <t xml:space="preserve">            -178,768</t>
  </si>
  <si>
    <t xml:space="preserve">               2,535.9</t>
  </si>
  <si>
    <t xml:space="preserve">              44,110</t>
  </si>
  <si>
    <t xml:space="preserve">              12,061.8</t>
  </si>
  <si>
    <t xml:space="preserve">             101,761</t>
  </si>
  <si>
    <t xml:space="preserve">             -57,651</t>
  </si>
  <si>
    <t xml:space="preserve">                  17.6</t>
  </si>
  <si>
    <t xml:space="preserve">              15,110</t>
  </si>
  <si>
    <t xml:space="preserve">                  37.5</t>
  </si>
  <si>
    <t xml:space="preserve">              20,791</t>
  </si>
  <si>
    <t xml:space="preserve">              -5,681</t>
  </si>
  <si>
    <t xml:space="preserve">수출입 실적(성질별)</t>
  </si>
  <si>
    <t xml:space="preserve">검색조건  통계항목 : 성질별, 성질명 : 수출, 전체, 세부성질 유무 : 무, 조회기간 : 202501  ~ 202607 , 통계기준 : 수리일, 중량단위 : 톤</t>
  </si>
  <si>
    <t xml:space="preserve">수출입구분</t>
  </si>
  <si>
    <t xml:space="preserve">성질명</t>
  </si>
  <si>
    <t xml:space="preserve">중량</t>
  </si>
  <si>
    <t xml:space="preserve">금액</t>
  </si>
  <si>
    <t xml:space="preserve">수출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</si>
  <si>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식료 및 직접소비재</t>
    </r>
  </si>
  <si>
    <t xml:space="preserve">             291,911.0</t>
  </si>
  <si>
    <t xml:space="preserve">             845,494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</si>
  <si>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원료 및 연료</t>
    </r>
  </si>
  <si>
    <t xml:space="preserve">           5,564,057.8</t>
  </si>
  <si>
    <t xml:space="preserve">           4,217,118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</si>
  <si>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경공업품</t>
    </r>
  </si>
  <si>
    <t xml:space="preserve">             850,551.9</t>
  </si>
  <si>
    <t xml:space="preserve">           2,443,890</t>
  </si>
  <si>
    <t xml:space="preserve">가. 섬유원료</t>
  </si>
  <si>
    <t xml:space="preserve">              51,662.0</t>
  </si>
  <si>
    <t xml:space="preserve">              77,004</t>
  </si>
  <si>
    <t xml:space="preserve">나. 섬유사</t>
  </si>
  <si>
    <t xml:space="preserve">              17,074.6</t>
  </si>
  <si>
    <t xml:space="preserve">              58,470</t>
  </si>
  <si>
    <t xml:space="preserve">다. 직 물</t>
  </si>
  <si>
    <t xml:space="preserve">              27,683.3</t>
  </si>
  <si>
    <t xml:space="preserve">             259,146</t>
  </si>
  <si>
    <t xml:space="preserve">라. 기타 섬유제품</t>
  </si>
  <si>
    <t xml:space="preserve">              19,915.9</t>
  </si>
  <si>
    <t xml:space="preserve">             158,212</t>
  </si>
  <si>
    <t xml:space="preserve">마. 의 류</t>
  </si>
  <si>
    <t xml:space="preserve">               4,976.6</t>
  </si>
  <si>
    <t xml:space="preserve">             125,396</t>
  </si>
  <si>
    <t xml:space="preserve">바. 목제품</t>
  </si>
  <si>
    <t xml:space="preserve">              14,907.5</t>
  </si>
  <si>
    <t xml:space="preserve">              81,070</t>
  </si>
  <si>
    <t xml:space="preserve">사. 가죽, 고무 및 신발류</t>
  </si>
  <si>
    <t xml:space="preserve">              70,212.9</t>
  </si>
  <si>
    <t xml:space="preserve">             381,884</t>
  </si>
  <si>
    <t xml:space="preserve">아. 귀금속 및 보석류</t>
  </si>
  <si>
    <t xml:space="preserve">                 388.5</t>
  </si>
  <si>
    <t xml:space="preserve">             267,386</t>
  </si>
  <si>
    <t xml:space="preserve">자. 기타 비금속 광물제품</t>
  </si>
  <si>
    <t xml:space="preserve">             312,313.3</t>
  </si>
  <si>
    <t xml:space="preserve">             192,040</t>
  </si>
  <si>
    <t xml:space="preserve">차. 완구, 운동용구 및 악기</t>
  </si>
  <si>
    <t xml:space="preserve">               2,130.9</t>
  </si>
  <si>
    <t xml:space="preserve">              43,560</t>
  </si>
  <si>
    <t xml:space="preserve">카. 기 타</t>
  </si>
  <si>
    <t xml:space="preserve">             329,286.6</t>
  </si>
  <si>
    <t xml:space="preserve">             799,722</t>
  </si>
  <si>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중화학 공업품</t>
    </r>
  </si>
  <si>
    <t xml:space="preserve">           8,279,781.0</t>
  </si>
  <si>
    <t xml:space="preserve">          41,670,482</t>
  </si>
  <si>
    <t xml:space="preserve">가. 화공품</t>
  </si>
  <si>
    <t xml:space="preserve">           3,662,573.2</t>
  </si>
  <si>
    <t xml:space="preserve">           6,185,060</t>
  </si>
  <si>
    <t xml:space="preserve">나. 철강제품</t>
  </si>
  <si>
    <t xml:space="preserve">           2,709,623.4</t>
  </si>
  <si>
    <t xml:space="preserve">           3,731,804</t>
  </si>
  <si>
    <t xml:space="preserve">다. 기계류와 정밀기기</t>
  </si>
  <si>
    <t xml:space="preserve">             311,686.9</t>
  </si>
  <si>
    <t xml:space="preserve">           4,881,354</t>
  </si>
  <si>
    <t xml:space="preserve">라. 전기, 전자제품</t>
  </si>
  <si>
    <t xml:space="preserve">             195,338.7</t>
  </si>
  <si>
    <t xml:space="preserve">          16,025,153</t>
  </si>
  <si>
    <t xml:space="preserve">마. 수송장비</t>
  </si>
  <si>
    <t xml:space="preserve">           1,346,407.3</t>
  </si>
  <si>
    <t xml:space="preserve">           9,319,434</t>
  </si>
  <si>
    <t xml:space="preserve">바. 기 타</t>
  </si>
  <si>
    <t xml:space="preserve">              54,151.6</t>
  </si>
  <si>
    <t xml:space="preserve">           1,527,677</t>
  </si>
  <si>
    <t xml:space="preserve">             330,470.3</t>
  </si>
  <si>
    <t xml:space="preserve">             999,036</t>
  </si>
  <si>
    <t xml:space="preserve">           6,238,505.1</t>
  </si>
  <si>
    <t xml:space="preserve">           4,637,327</t>
  </si>
  <si>
    <t xml:space="preserve">             978,282.6</t>
  </si>
  <si>
    <t xml:space="preserve">           2,843,243</t>
  </si>
  <si>
    <t xml:space="preserve">              61,576.7</t>
  </si>
  <si>
    <t xml:space="preserve">              89,985</t>
  </si>
  <si>
    <t xml:space="preserve">              19,591.2</t>
  </si>
  <si>
    <t xml:space="preserve">              64,958</t>
  </si>
  <si>
    <t xml:space="preserve">              30,346.2</t>
  </si>
  <si>
    <t xml:space="preserve">             283,260</t>
  </si>
  <si>
    <t xml:space="preserve">              22,260.7</t>
  </si>
  <si>
    <t xml:space="preserve">             177,504</t>
  </si>
  <si>
    <t xml:space="preserve">               5,151.2</t>
  </si>
  <si>
    <t xml:space="preserve">             140,020</t>
  </si>
  <si>
    <t xml:space="preserve">              16,545.1</t>
  </si>
  <si>
    <t xml:space="preserve">              93,249</t>
  </si>
  <si>
    <t xml:space="preserve">              76,596.3</t>
  </si>
  <si>
    <t xml:space="preserve">             413,496</t>
  </si>
  <si>
    <t xml:space="preserve">                 290.4</t>
  </si>
  <si>
    <t xml:space="preserve">             343,477</t>
  </si>
  <si>
    <t xml:space="preserve">             337,082.6</t>
  </si>
  <si>
    <t xml:space="preserve">             198,937</t>
  </si>
  <si>
    <t xml:space="preserve">               2,533.5</t>
  </si>
  <si>
    <t xml:space="preserve">              48,516</t>
  </si>
  <si>
    <t xml:space="preserve">             406,308.8</t>
  </si>
  <si>
    <t xml:space="preserve">             989,840</t>
  </si>
  <si>
    <t xml:space="preserve">           8,604,637.0</t>
  </si>
  <si>
    <t xml:space="preserve">          43,812,695</t>
  </si>
  <si>
    <t xml:space="preserve">           3,820,860.9</t>
  </si>
  <si>
    <t xml:space="preserve">           6,730,305</t>
  </si>
  <si>
    <t xml:space="preserve">           2,666,260.2</t>
  </si>
  <si>
    <t xml:space="preserve">           3,778,184</t>
  </si>
  <si>
    <t xml:space="preserve">             349,632.0</t>
  </si>
  <si>
    <t xml:space="preserve">           5,679,089</t>
  </si>
  <si>
    <t xml:space="preserve">             238,300.6</t>
  </si>
  <si>
    <t xml:space="preserve">          16,319,141</t>
  </si>
  <si>
    <t xml:space="preserve">           1,468,663.0</t>
  </si>
  <si>
    <t xml:space="preserve">           9,576,774</t>
  </si>
  <si>
    <t xml:space="preserve">              60,920.3</t>
  </si>
  <si>
    <t xml:space="preserve">           1,729,202</t>
  </si>
  <si>
    <t xml:space="preserve">             342,666.0</t>
  </si>
  <si>
    <t xml:space="preserve">           1,007,486</t>
  </si>
  <si>
    <t xml:space="preserve">           5,534,551.5</t>
  </si>
  <si>
    <t xml:space="preserve">           4,081,553</t>
  </si>
  <si>
    <t xml:space="preserve">             970,876.7</t>
  </si>
  <si>
    <t xml:space="preserve">           2,767,033</t>
  </si>
  <si>
    <t xml:space="preserve">              57,406.3</t>
  </si>
  <si>
    <t xml:space="preserve">              83,447</t>
  </si>
  <si>
    <t xml:space="preserve">              18,139.9</t>
  </si>
  <si>
    <t xml:space="preserve">              61,952</t>
  </si>
  <si>
    <t xml:space="preserve">              30,629.2</t>
  </si>
  <si>
    <t xml:space="preserve">             282,964</t>
  </si>
  <si>
    <t xml:space="preserve">              23,186.3</t>
  </si>
  <si>
    <t xml:space="preserve">             184,304</t>
  </si>
  <si>
    <t xml:space="preserve">               5,474.7</t>
  </si>
  <si>
    <t xml:space="preserve">             151,966</t>
  </si>
  <si>
    <t xml:space="preserve">              18,076.2</t>
  </si>
  <si>
    <t xml:space="preserve">             102,054</t>
  </si>
  <si>
    <t xml:space="preserve">              77,569.6</t>
  </si>
  <si>
    <t xml:space="preserve">             418,959</t>
  </si>
  <si>
    <t xml:space="preserve">                 278.7</t>
  </si>
  <si>
    <t xml:space="preserve">             285,405</t>
  </si>
  <si>
    <t xml:space="preserve">             367,001.3</t>
  </si>
  <si>
    <t xml:space="preserve">             195,080</t>
  </si>
  <si>
    <t xml:space="preserve">               2,265.5</t>
  </si>
  <si>
    <t xml:space="preserve">              49,110</t>
  </si>
  <si>
    <t xml:space="preserve">             370,849.0</t>
  </si>
  <si>
    <t xml:space="preserve">             951,791</t>
  </si>
  <si>
    <t xml:space="preserve">           8,853,965.3</t>
  </si>
  <si>
    <t xml:space="preserve">          50,208,489</t>
  </si>
  <si>
    <t xml:space="preserve">           3,620,148.3</t>
  </si>
  <si>
    <t xml:space="preserve">           6,674,941</t>
  </si>
  <si>
    <t xml:space="preserve">           2,627,738.5</t>
  </si>
  <si>
    <t xml:space="preserve">           3,874,596</t>
  </si>
  <si>
    <t xml:space="preserve">             368,158.8</t>
  </si>
  <si>
    <t xml:space="preserve">           6,050,031</t>
  </si>
  <si>
    <t xml:space="preserve">             242,712.6</t>
  </si>
  <si>
    <t xml:space="preserve">          20,350,815</t>
  </si>
  <si>
    <t xml:space="preserve">           1,925,611.8</t>
  </si>
  <si>
    <t xml:space="preserve">          11,399,373</t>
  </si>
  <si>
    <t xml:space="preserve">              69,595.2</t>
  </si>
  <si>
    <t xml:space="preserve">           1,858,734</t>
  </si>
  <si>
    <t xml:space="preserve">             402,173.7</t>
  </si>
  <si>
    <t xml:space="preserve">           1,120,286</t>
  </si>
  <si>
    <t xml:space="preserve">           6,612,331.2</t>
  </si>
  <si>
    <t xml:space="preserve">           4,532,206</t>
  </si>
  <si>
    <t xml:space="preserve">           1,232,639.9</t>
  </si>
  <si>
    <t xml:space="preserve">           3,148,358</t>
  </si>
  <si>
    <t xml:space="preserve">              62,419.2</t>
  </si>
  <si>
    <t xml:space="preserve">              95,271</t>
  </si>
  <si>
    <t xml:space="preserve">              19,657.7</t>
  </si>
  <si>
    <t xml:space="preserve">              70,373</t>
  </si>
  <si>
    <t xml:space="preserve">              32,939.9</t>
  </si>
  <si>
    <t xml:space="preserve">             312,143</t>
  </si>
  <si>
    <t xml:space="preserve">              25,840.2</t>
  </si>
  <si>
    <t xml:space="preserve">             208,059</t>
  </si>
  <si>
    <t xml:space="preserve">               6,290.0</t>
  </si>
  <si>
    <t xml:space="preserve">             165,402</t>
  </si>
  <si>
    <t xml:space="preserve">              18,823.0</t>
  </si>
  <si>
    <t xml:space="preserve">             105,406</t>
  </si>
  <si>
    <t xml:space="preserve">              80,630.3</t>
  </si>
  <si>
    <t xml:space="preserve">             464,042</t>
  </si>
  <si>
    <t xml:space="preserve">                 313.4</t>
  </si>
  <si>
    <t xml:space="preserve">             419,455</t>
  </si>
  <si>
    <t xml:space="preserve">             565,519.3</t>
  </si>
  <si>
    <t xml:space="preserve">             223,645</t>
  </si>
  <si>
    <t xml:space="preserve">               2,477.2</t>
  </si>
  <si>
    <t xml:space="preserve">              51,276</t>
  </si>
  <si>
    <t xml:space="preserve">             417,729.6</t>
  </si>
  <si>
    <t xml:space="preserve">           1,033,287</t>
  </si>
  <si>
    <t xml:space="preserve">           9,280,660.1</t>
  </si>
  <si>
    <t xml:space="preserve">          49,234,895</t>
  </si>
  <si>
    <t xml:space="preserve">           3,897,926.5</t>
  </si>
  <si>
    <t xml:space="preserve">           6,959,463</t>
  </si>
  <si>
    <t xml:space="preserve">           3,013,194.0</t>
  </si>
  <si>
    <t xml:space="preserve">           4,360,393</t>
  </si>
  <si>
    <t xml:space="preserve">             402,873.4</t>
  </si>
  <si>
    <t xml:space="preserve">           6,411,232</t>
  </si>
  <si>
    <t xml:space="preserve">             263,507.9</t>
  </si>
  <si>
    <t xml:space="preserve">          18,681,042</t>
  </si>
  <si>
    <t xml:space="preserve">           1,630,528.2</t>
  </si>
  <si>
    <t xml:space="preserve">          10,715,839</t>
  </si>
  <si>
    <t xml:space="preserve">              72,630.0</t>
  </si>
  <si>
    <t xml:space="preserve">           2,106,925</t>
  </si>
  <si>
    <t xml:space="preserve">             368,977.9</t>
  </si>
  <si>
    <t xml:space="preserve">           1,030,401</t>
  </si>
  <si>
    <t xml:space="preserve">           6,567,077.1</t>
  </si>
  <si>
    <t xml:space="preserve">           4,410,634</t>
  </si>
  <si>
    <t xml:space="preserve">           1,040,787.0</t>
  </si>
  <si>
    <t xml:space="preserve">           3,029,705</t>
  </si>
  <si>
    <t xml:space="preserve">              52,277.6</t>
  </si>
  <si>
    <t xml:space="preserve">              81,431</t>
  </si>
  <si>
    <t xml:space="preserve">              18,296.9</t>
  </si>
  <si>
    <t xml:space="preserve">              68,160</t>
  </si>
  <si>
    <t xml:space="preserve">              28,838.2</t>
  </si>
  <si>
    <t xml:space="preserve">             284,602</t>
  </si>
  <si>
    <t xml:space="preserve">              23,439.3</t>
  </si>
  <si>
    <t xml:space="preserve">             189,050</t>
  </si>
  <si>
    <t xml:space="preserve">               6,097.3</t>
  </si>
  <si>
    <t xml:space="preserve">             169,252</t>
  </si>
  <si>
    <t xml:space="preserve">              16,429.8</t>
  </si>
  <si>
    <t xml:space="preserve">              96,349</t>
  </si>
  <si>
    <t xml:space="preserve">              79,696.4</t>
  </si>
  <si>
    <t xml:space="preserve">             460,739</t>
  </si>
  <si>
    <t xml:space="preserve">                 315.4</t>
  </si>
  <si>
    <t xml:space="preserve">             469,846</t>
  </si>
  <si>
    <t xml:space="preserve">             440,601.2</t>
  </si>
  <si>
    <t xml:space="preserve">             205,487</t>
  </si>
  <si>
    <t xml:space="preserve">               2,342.0</t>
  </si>
  <si>
    <t xml:space="preserve">              50,437</t>
  </si>
  <si>
    <t xml:space="preserve">             372,452.8</t>
  </si>
  <si>
    <t xml:space="preserve">             954,354</t>
  </si>
  <si>
    <t xml:space="preserve">           8,596,620.9</t>
  </si>
  <si>
    <t xml:space="preserve">          48,790,323</t>
  </si>
  <si>
    <t xml:space="preserve">           3,526,161.1</t>
  </si>
  <si>
    <t xml:space="preserve">           6,315,526</t>
  </si>
  <si>
    <t xml:space="preserve">           2,646,342.5</t>
  </si>
  <si>
    <t xml:space="preserve">           3,789,307</t>
  </si>
  <si>
    <t xml:space="preserve">             355,412.8</t>
  </si>
  <si>
    <t xml:space="preserve">           5,874,413</t>
  </si>
  <si>
    <t xml:space="preserve">             221,951.9</t>
  </si>
  <si>
    <t xml:space="preserve">          20,664,289</t>
  </si>
  <si>
    <t xml:space="preserve">           1,777,846.2</t>
  </si>
  <si>
    <t xml:space="preserve">          10,376,891</t>
  </si>
  <si>
    <t xml:space="preserve">              68,906.4</t>
  </si>
  <si>
    <t xml:space="preserve">           1,769,896</t>
  </si>
  <si>
    <t xml:space="preserve">             340,172.0</t>
  </si>
  <si>
    <t xml:space="preserve">             992,676</t>
  </si>
  <si>
    <t xml:space="preserve">           6,467,676.8</t>
  </si>
  <si>
    <t xml:space="preserve">           4,633,952</t>
  </si>
  <si>
    <t xml:space="preserve">             865,404.2</t>
  </si>
  <si>
    <t xml:space="preserve">           2,963,407</t>
  </si>
  <si>
    <t xml:space="preserve">              43,698.8</t>
  </si>
  <si>
    <t xml:space="preserve">              69,428</t>
  </si>
  <si>
    <t xml:space="preserve">              16,257.4</t>
  </si>
  <si>
    <t xml:space="preserve">              61,158</t>
  </si>
  <si>
    <t xml:space="preserve">              27,729.1</t>
  </si>
  <si>
    <t xml:space="preserve">             267,923</t>
  </si>
  <si>
    <t xml:space="preserve">              22,464.5</t>
  </si>
  <si>
    <t xml:space="preserve">             183,363</t>
  </si>
  <si>
    <t xml:space="preserve">               5,713.1</t>
  </si>
  <si>
    <t xml:space="preserve">             161,652</t>
  </si>
  <si>
    <t xml:space="preserve">              16,587.5</t>
  </si>
  <si>
    <t xml:space="preserve">              95,539</t>
  </si>
  <si>
    <t xml:space="preserve">              74,856.6</t>
  </si>
  <si>
    <t xml:space="preserve">             424,242</t>
  </si>
  <si>
    <t xml:space="preserve">                 324.5</t>
  </si>
  <si>
    <t xml:space="preserve">             535,201</t>
  </si>
  <si>
    <t xml:space="preserve">             309,634.6</t>
  </si>
  <si>
    <t xml:space="preserve">             202,554</t>
  </si>
  <si>
    <t xml:space="preserve">               2,487.4</t>
  </si>
  <si>
    <t xml:space="preserve">              56,899</t>
  </si>
  <si>
    <t xml:space="preserve">             345,650.8</t>
  </si>
  <si>
    <t xml:space="preserve">             905,447</t>
  </si>
  <si>
    <t xml:space="preserve">           8,547,904.1</t>
  </si>
  <si>
    <t xml:space="preserve">          51,243,762</t>
  </si>
  <si>
    <t xml:space="preserve">           3,705,969.5</t>
  </si>
  <si>
    <t xml:space="preserve">           6,649,574</t>
  </si>
  <si>
    <t xml:space="preserve">           2,433,009.3</t>
  </si>
  <si>
    <t xml:space="preserve">           3,694,192</t>
  </si>
  <si>
    <t xml:space="preserve">             345,911.4</t>
  </si>
  <si>
    <t xml:space="preserve">           6,030,989</t>
  </si>
  <si>
    <t xml:space="preserve">             236,396.7</t>
  </si>
  <si>
    <t xml:space="preserve">          21,960,767</t>
  </si>
  <si>
    <t xml:space="preserve">           1,754,145.2</t>
  </si>
  <si>
    <t xml:space="preserve">          10,712,362</t>
  </si>
  <si>
    <t xml:space="preserve">              72,472.0</t>
  </si>
  <si>
    <t xml:space="preserve">           2,195,878</t>
  </si>
  <si>
    <t xml:space="preserve">             364,758.4</t>
  </si>
  <si>
    <t xml:space="preserve">           1,054,480</t>
  </si>
  <si>
    <t xml:space="preserve">           7,025,246.5</t>
  </si>
  <si>
    <t xml:space="preserve">           5,238,632</t>
  </si>
  <si>
    <t xml:space="preserve">           1,037,978.6</t>
  </si>
  <si>
    <t xml:space="preserve">           3,056,603</t>
  </si>
  <si>
    <t xml:space="preserve">              50,502.7</t>
  </si>
  <si>
    <t xml:space="preserve">              78,073</t>
  </si>
  <si>
    <t xml:space="preserve">              17,708.1</t>
  </si>
  <si>
    <t xml:space="preserve">              61,635</t>
  </si>
  <si>
    <t xml:space="preserve">              31,011.9</t>
  </si>
  <si>
    <t xml:space="preserve">             295,501</t>
  </si>
  <si>
    <t xml:space="preserve">              23,359.8</t>
  </si>
  <si>
    <t xml:space="preserve">             180,643</t>
  </si>
  <si>
    <t xml:space="preserve">               5,332.1</t>
  </si>
  <si>
    <t xml:space="preserve">             157,969</t>
  </si>
  <si>
    <t xml:space="preserve">              18,219.8</t>
  </si>
  <si>
    <t xml:space="preserve">             107,535</t>
  </si>
  <si>
    <t xml:space="preserve">              72,701.4</t>
  </si>
  <si>
    <t xml:space="preserve">             428,978</t>
  </si>
  <si>
    <t xml:space="preserve">                 403.3</t>
  </si>
  <si>
    <t xml:space="preserve">             472,994</t>
  </si>
  <si>
    <t xml:space="preserve">             432,871.3</t>
  </si>
  <si>
    <t xml:space="preserve">             219,904</t>
  </si>
  <si>
    <t xml:space="preserve">               2,519.1</t>
  </si>
  <si>
    <t xml:space="preserve">              56,421</t>
  </si>
  <si>
    <t xml:space="preserve">             383,349.0</t>
  </si>
  <si>
    <t xml:space="preserve">             996,950</t>
  </si>
  <si>
    <t xml:space="preserve">           9,152,854.8</t>
  </si>
  <si>
    <t xml:space="preserve">          51,374,607</t>
  </si>
  <si>
    <t xml:space="preserve">           4,035,225.8</t>
  </si>
  <si>
    <t xml:space="preserve">           6,699,693</t>
  </si>
  <si>
    <t xml:space="preserve">           2,816,711.9</t>
  </si>
  <si>
    <t xml:space="preserve">           4,188,696</t>
  </si>
  <si>
    <t xml:space="preserve">             383,429.0</t>
  </si>
  <si>
    <t xml:space="preserve">           6,328,940</t>
  </si>
  <si>
    <t xml:space="preserve">             249,849.5</t>
  </si>
  <si>
    <t xml:space="preserve">          22,054,413</t>
  </si>
  <si>
    <t xml:space="preserve">           1,599,509.8</t>
  </si>
  <si>
    <t xml:space="preserve">          10,047,917</t>
  </si>
  <si>
    <t xml:space="preserve">              68,128.9</t>
  </si>
  <si>
    <t xml:space="preserve">           2,054,949</t>
  </si>
  <si>
    <t xml:space="preserve">             352,123.5</t>
  </si>
  <si>
    <t xml:space="preserve">             954,742</t>
  </si>
  <si>
    <t xml:space="preserve">           6,973,050.2</t>
  </si>
  <si>
    <t xml:space="preserve">           4,996,545</t>
  </si>
  <si>
    <t xml:space="preserve">           1,058,051.1</t>
  </si>
  <si>
    <t xml:space="preserve">           2,683,825</t>
  </si>
  <si>
    <t xml:space="preserve">              46,408.7</t>
  </si>
  <si>
    <t xml:space="preserve">              70,526</t>
  </si>
  <si>
    <t xml:space="preserve">              15,334.0</t>
  </si>
  <si>
    <t xml:space="preserve">              52,844</t>
  </si>
  <si>
    <t xml:space="preserve">              24,686.9</t>
  </si>
  <si>
    <t xml:space="preserve">             234,377</t>
  </si>
  <si>
    <t xml:space="preserve">              18,725.8</t>
  </si>
  <si>
    <t xml:space="preserve">             148,333</t>
  </si>
  <si>
    <t xml:space="preserve">               5,086.4</t>
  </si>
  <si>
    <t xml:space="preserve">             138,589</t>
  </si>
  <si>
    <t xml:space="preserve">              16,415.8</t>
  </si>
  <si>
    <t xml:space="preserve">              91,898</t>
  </si>
  <si>
    <t xml:space="preserve">              58,085.8</t>
  </si>
  <si>
    <t xml:space="preserve">             325,645</t>
  </si>
  <si>
    <t xml:space="preserve">                 316.4</t>
  </si>
  <si>
    <t xml:space="preserve">             491,288</t>
  </si>
  <si>
    <t xml:space="preserve">             521,680.5</t>
  </si>
  <si>
    <t xml:space="preserve">             200,229</t>
  </si>
  <si>
    <t xml:space="preserve">               2,407.3</t>
  </si>
  <si>
    <t xml:space="preserve">              48,331</t>
  </si>
  <si>
    <t xml:space="preserve">             348,903.5</t>
  </si>
  <si>
    <t xml:space="preserve">             881,765</t>
  </si>
  <si>
    <t xml:space="preserve">           8,735,449.1</t>
  </si>
  <si>
    <t xml:space="preserve">          49,624,221</t>
  </si>
  <si>
    <t xml:space="preserve">           3,786,449.2</t>
  </si>
  <si>
    <t xml:space="preserve">           6,276,342</t>
  </si>
  <si>
    <t xml:space="preserve">           2,537,762.9</t>
  </si>
  <si>
    <t xml:space="preserve">           3,560,149</t>
  </si>
  <si>
    <t xml:space="preserve">             315,230.6</t>
  </si>
  <si>
    <t xml:space="preserve">           5,245,973</t>
  </si>
  <si>
    <t xml:space="preserve">             204,576.1</t>
  </si>
  <si>
    <t xml:space="preserve">          22,635,594</t>
  </si>
  <si>
    <t xml:space="preserve">           1,829,410.2</t>
  </si>
  <si>
    <t xml:space="preserve">          10,380,351</t>
  </si>
  <si>
    <t xml:space="preserve">              62,020.0</t>
  </si>
  <si>
    <t xml:space="preserve">           1,525,811</t>
  </si>
  <si>
    <t xml:space="preserve">             454,799.7</t>
  </si>
  <si>
    <t xml:space="preserve">           1,156,240</t>
  </si>
  <si>
    <t xml:space="preserve">           7,037,857.4</t>
  </si>
  <si>
    <t xml:space="preserve">           5,082,762</t>
  </si>
  <si>
    <t xml:space="preserve">           1,047,709.3</t>
  </si>
  <si>
    <t xml:space="preserve">           3,031,835</t>
  </si>
  <si>
    <t xml:space="preserve">              55,612.5</t>
  </si>
  <si>
    <t xml:space="preserve">              86,826</t>
  </si>
  <si>
    <t xml:space="preserve">              18,941.8</t>
  </si>
  <si>
    <t xml:space="preserve">              60,604</t>
  </si>
  <si>
    <t xml:space="preserve">              30,594.4</t>
  </si>
  <si>
    <t xml:space="preserve">             297,769</t>
  </si>
  <si>
    <t xml:space="preserve">              25,400.7</t>
  </si>
  <si>
    <t xml:space="preserve">             192,634</t>
  </si>
  <si>
    <t xml:space="preserve">               6,024.4</t>
  </si>
  <si>
    <t xml:space="preserve">             175,374</t>
  </si>
  <si>
    <t xml:space="preserve">              18,746.3</t>
  </si>
  <si>
    <t xml:space="preserve">             107,136</t>
  </si>
  <si>
    <t xml:space="preserve">              68,051.3</t>
  </si>
  <si>
    <t xml:space="preserve">             374,780</t>
  </si>
  <si>
    <t xml:space="preserve">                 333.7</t>
  </si>
  <si>
    <t xml:space="preserve">             380,169</t>
  </si>
  <si>
    <t xml:space="preserve">             432,439.7</t>
  </si>
  <si>
    <t xml:space="preserve">             217,241</t>
  </si>
  <si>
    <t xml:space="preserve">               2,937.8</t>
  </si>
  <si>
    <t xml:space="preserve">              67,873</t>
  </si>
  <si>
    <t xml:space="preserve">             388,626.7</t>
  </si>
  <si>
    <t xml:space="preserve">           1,071,430</t>
  </si>
  <si>
    <t xml:space="preserve">           9,536,336.8</t>
  </si>
  <si>
    <t xml:space="preserve">          56,633,281</t>
  </si>
  <si>
    <t xml:space="preserve">           4,078,775.2</t>
  </si>
  <si>
    <t xml:space="preserve">           7,224,691</t>
  </si>
  <si>
    <t xml:space="preserve">           2,875,989.9</t>
  </si>
  <si>
    <t xml:space="preserve">           4,010,790</t>
  </si>
  <si>
    <t xml:space="preserve">             388,590.0</t>
  </si>
  <si>
    <t xml:space="preserve">           6,199,108</t>
  </si>
  <si>
    <t xml:space="preserve">             256,728.5</t>
  </si>
  <si>
    <t xml:space="preserve">          25,056,049</t>
  </si>
  <si>
    <t xml:space="preserve">           1,849,499.8</t>
  </si>
  <si>
    <t xml:space="preserve">          11,419,883</t>
  </si>
  <si>
    <t xml:space="preserve">              86,753.3</t>
  </si>
  <si>
    <t xml:space="preserve">           2,722,758</t>
  </si>
  <si>
    <t xml:space="preserve">             345,299.3</t>
  </si>
  <si>
    <t xml:space="preserve">             982,583</t>
  </si>
  <si>
    <t xml:space="preserve">           6,391,271.1</t>
  </si>
  <si>
    <t xml:space="preserve">           4,636,820</t>
  </si>
  <si>
    <t xml:space="preserve">           1,008,726.9</t>
  </si>
  <si>
    <t xml:space="preserve">           2,949,713</t>
  </si>
  <si>
    <t xml:space="preserve">              47,617.9</t>
  </si>
  <si>
    <t xml:space="preserve">              69,889</t>
  </si>
  <si>
    <t xml:space="preserve">              15,382.6</t>
  </si>
  <si>
    <t xml:space="preserve">              56,424</t>
  </si>
  <si>
    <t xml:space="preserve">              24,313.9</t>
  </si>
  <si>
    <t xml:space="preserve">             240,323</t>
  </si>
  <si>
    <t xml:space="preserve">              19,103.0</t>
  </si>
  <si>
    <t xml:space="preserve">             150,173</t>
  </si>
  <si>
    <t xml:space="preserve">               5,632.5</t>
  </si>
  <si>
    <t xml:space="preserve">             153,647</t>
  </si>
  <si>
    <t xml:space="preserve">              14,615.5</t>
  </si>
  <si>
    <t xml:space="preserve">              84,319</t>
  </si>
  <si>
    <t xml:space="preserve">              58,308.4</t>
  </si>
  <si>
    <t xml:space="preserve">             320,184</t>
  </si>
  <si>
    <t xml:space="preserve">                 253.4</t>
  </si>
  <si>
    <t xml:space="preserve">             561,464</t>
  </si>
  <si>
    <t xml:space="preserve">             482,242.0</t>
  </si>
  <si>
    <t xml:space="preserve">             199,948</t>
  </si>
  <si>
    <t xml:space="preserve">               2,195.6</t>
  </si>
  <si>
    <t xml:space="preserve">              49,895</t>
  </si>
  <si>
    <t xml:space="preserve">             339,062.1</t>
  </si>
  <si>
    <t xml:space="preserve">           1,063,447</t>
  </si>
  <si>
    <t xml:space="preserve">           8,272,020.7</t>
  </si>
  <si>
    <t xml:space="preserve">          50,942,462</t>
  </si>
  <si>
    <t xml:space="preserve">           3,597,889.8</t>
  </si>
  <si>
    <t xml:space="preserve">           5,826,215</t>
  </si>
  <si>
    <t xml:space="preserve">           2,460,899.2</t>
  </si>
  <si>
    <t xml:space="preserve">           3,497,302</t>
  </si>
  <si>
    <t xml:space="preserve">             296,144.9</t>
  </si>
  <si>
    <t xml:space="preserve">           5,008,382</t>
  </si>
  <si>
    <t xml:space="preserve">             196,652.6</t>
  </si>
  <si>
    <t xml:space="preserve">          23,014,194</t>
  </si>
  <si>
    <t xml:space="preserve">           1,655,446.1</t>
  </si>
  <si>
    <t xml:space="preserve">          11,989,564</t>
  </si>
  <si>
    <t xml:space="preserve">              64,988.0</t>
  </si>
  <si>
    <t xml:space="preserve">           1,606,805</t>
  </si>
  <si>
    <t xml:space="preserve">             357,943.4</t>
  </si>
  <si>
    <t xml:space="preserve">           1,035,914</t>
  </si>
  <si>
    <t xml:space="preserve">           5,575,488.0</t>
  </si>
  <si>
    <t xml:space="preserve">           4,182,136</t>
  </si>
  <si>
    <t xml:space="preserve">             878,460.7</t>
  </si>
  <si>
    <t xml:space="preserve">           3,211,353</t>
  </si>
  <si>
    <t xml:space="preserve">              51,469.9</t>
  </si>
  <si>
    <t xml:space="preserve">              75,207</t>
  </si>
  <si>
    <t xml:space="preserve">              15,822.2</t>
  </si>
  <si>
    <t xml:space="preserve">              57,459</t>
  </si>
  <si>
    <t xml:space="preserve">              27,631.5</t>
  </si>
  <si>
    <t xml:space="preserve">             278,451</t>
  </si>
  <si>
    <t xml:space="preserve">              21,156.2</t>
  </si>
  <si>
    <t xml:space="preserve">             162,683</t>
  </si>
  <si>
    <t xml:space="preserve">               7,153.9</t>
  </si>
  <si>
    <t xml:space="preserve">             195,650</t>
  </si>
  <si>
    <t xml:space="preserve">              15,421.6</t>
  </si>
  <si>
    <t xml:space="preserve">              92,810</t>
  </si>
  <si>
    <t xml:space="preserve">              61,504.2</t>
  </si>
  <si>
    <t xml:space="preserve">             334,273</t>
  </si>
  <si>
    <t xml:space="preserve">                 292.1</t>
  </si>
  <si>
    <t xml:space="preserve">             597,065</t>
  </si>
  <si>
    <t xml:space="preserve">             334,320.9</t>
  </si>
  <si>
    <t xml:space="preserve">             194,095</t>
  </si>
  <si>
    <t xml:space="preserve">               2,513.5</t>
  </si>
  <si>
    <t xml:space="preserve">              56,309</t>
  </si>
  <si>
    <t xml:space="preserve">             341,174.7</t>
  </si>
  <si>
    <t xml:space="preserve">           1,167,352</t>
  </si>
  <si>
    <t xml:space="preserve">           7,793,204.3</t>
  </si>
  <si>
    <t xml:space="preserve">          52,323,214</t>
  </si>
  <si>
    <t xml:space="preserve">           3,604,621.0</t>
  </si>
  <si>
    <t xml:space="preserve">           6,022,876</t>
  </si>
  <si>
    <t xml:space="preserve">           2,359,552.9</t>
  </si>
  <si>
    <t xml:space="preserve">           3,480,452</t>
  </si>
  <si>
    <t xml:space="preserve">             351,927.9</t>
  </si>
  <si>
    <t xml:space="preserve">           5,822,852</t>
  </si>
  <si>
    <t xml:space="preserve">             223,659.8</t>
  </si>
  <si>
    <t xml:space="preserve">          25,157,276</t>
  </si>
  <si>
    <t xml:space="preserve">           1,186,299.8</t>
  </si>
  <si>
    <t xml:space="preserve">           9,965,178</t>
  </si>
  <si>
    <t xml:space="preserve">              67,143.0</t>
  </si>
  <si>
    <t xml:space="preserve">           1,874,581</t>
  </si>
  <si>
    <t xml:space="preserve">             387,523.7</t>
  </si>
  <si>
    <t xml:space="preserve">           1,124,957</t>
  </si>
  <si>
    <t xml:space="preserve">           7,196,816.5</t>
  </si>
  <si>
    <t xml:space="preserve">           5,215,225</t>
  </si>
  <si>
    <t xml:space="preserve">           1,073,682.1</t>
  </si>
  <si>
    <t xml:space="preserve">           3,167,101</t>
  </si>
  <si>
    <t xml:space="preserve">              53,501.1</t>
  </si>
  <si>
    <t xml:space="preserve">              81,994</t>
  </si>
  <si>
    <t xml:space="preserve">              17,177.9</t>
  </si>
  <si>
    <t xml:space="preserve">              62,419</t>
  </si>
  <si>
    <t xml:space="preserve">              31,909.2</t>
  </si>
  <si>
    <t xml:space="preserve">             309,823</t>
  </si>
  <si>
    <t xml:space="preserve">              24,477.9</t>
  </si>
  <si>
    <t xml:space="preserve">             187,873</t>
  </si>
  <si>
    <t xml:space="preserve">               6,872.8</t>
  </si>
  <si>
    <t xml:space="preserve">             195,433</t>
  </si>
  <si>
    <t xml:space="preserve">              17,964.1</t>
  </si>
  <si>
    <t xml:space="preserve">             111,019</t>
  </si>
  <si>
    <t xml:space="preserve">              70,942.4</t>
  </si>
  <si>
    <t xml:space="preserve">             405,025</t>
  </si>
  <si>
    <t xml:space="preserve">                 314.1</t>
  </si>
  <si>
    <t xml:space="preserve">             490,209</t>
  </si>
  <si>
    <t xml:space="preserve">             467,376.1</t>
  </si>
  <si>
    <t xml:space="preserve">             214,106</t>
  </si>
  <si>
    <t xml:space="preserve">               2,686.5</t>
  </si>
  <si>
    <t xml:space="preserve">              58,457</t>
  </si>
  <si>
    <t xml:space="preserve">             380,460.1</t>
  </si>
  <si>
    <t xml:space="preserve">           1,050,743</t>
  </si>
  <si>
    <t xml:space="preserve">           9,319,873.3</t>
  </si>
  <si>
    <t xml:space="preserve">          60,006,340</t>
  </si>
  <si>
    <t xml:space="preserve">           4,155,290.9</t>
  </si>
  <si>
    <t xml:space="preserve">           6,774,079</t>
  </si>
  <si>
    <t xml:space="preserve">           2,747,806.6</t>
  </si>
  <si>
    <t xml:space="preserve">           4,021,349</t>
  </si>
  <si>
    <t xml:space="preserve">             391,201.2</t>
  </si>
  <si>
    <t xml:space="preserve">           6,393,682</t>
  </si>
  <si>
    <t xml:space="preserve">             237,795.7</t>
  </si>
  <si>
    <t xml:space="preserve">          29,671,643</t>
  </si>
  <si>
    <t xml:space="preserve">           1,710,634.0</t>
  </si>
  <si>
    <t xml:space="preserve">          11,067,554</t>
  </si>
  <si>
    <t xml:space="preserve">              77,144.9</t>
  </si>
  <si>
    <t xml:space="preserve">           2,078,034</t>
  </si>
  <si>
    <t xml:space="preserve">             305,634.2</t>
  </si>
  <si>
    <t xml:space="preserve">           1,018,552</t>
  </si>
  <si>
    <t xml:space="preserve">           6,781,530.7</t>
  </si>
  <si>
    <t xml:space="preserve">           4,654,223</t>
  </si>
  <si>
    <t xml:space="preserve">             818,424.6</t>
  </si>
  <si>
    <t xml:space="preserve">           3,082,056</t>
  </si>
  <si>
    <t xml:space="preserve">              52,997.6</t>
  </si>
  <si>
    <t xml:space="preserve">              81,834</t>
  </si>
  <si>
    <t xml:space="preserve">              15,913.6</t>
  </si>
  <si>
    <t xml:space="preserve">              59,575</t>
  </si>
  <si>
    <t xml:space="preserve">              28,445.2</t>
  </si>
  <si>
    <t xml:space="preserve">             275,298</t>
  </si>
  <si>
    <t xml:space="preserve">              20,395.8</t>
  </si>
  <si>
    <t xml:space="preserve">             159,996</t>
  </si>
  <si>
    <t xml:space="preserve">               5,256.0</t>
  </si>
  <si>
    <t xml:space="preserve">             145,729</t>
  </si>
  <si>
    <t xml:space="preserve">              16,632.3</t>
  </si>
  <si>
    <t xml:space="preserve">              94,526</t>
  </si>
  <si>
    <t xml:space="preserve">              71,925.9</t>
  </si>
  <si>
    <t xml:space="preserve">             401,578</t>
  </si>
  <si>
    <t xml:space="preserve">             701,882</t>
  </si>
  <si>
    <t xml:space="preserve">             247,902.0</t>
  </si>
  <si>
    <t xml:space="preserve">             181,453</t>
  </si>
  <si>
    <t xml:space="preserve">               2,268.7</t>
  </si>
  <si>
    <t xml:space="preserve">              54,068</t>
  </si>
  <si>
    <t xml:space="preserve">             356,398.1</t>
  </si>
  <si>
    <t xml:space="preserve">             926,117</t>
  </si>
  <si>
    <t xml:space="preserve">           8,834,358.3</t>
  </si>
  <si>
    <t xml:space="preserve">          57,089,106</t>
  </si>
  <si>
    <t xml:space="preserve">           3,996,708.5</t>
  </si>
  <si>
    <t xml:space="preserve">           6,584,897</t>
  </si>
  <si>
    <t xml:space="preserve">           2,753,812.4</t>
  </si>
  <si>
    <t xml:space="preserve">           4,072,186</t>
  </si>
  <si>
    <t xml:space="preserve">             353,988.0</t>
  </si>
  <si>
    <t xml:space="preserve">           5,421,604</t>
  </si>
  <si>
    <t xml:space="preserve">             221,696.4</t>
  </si>
  <si>
    <t xml:space="preserve">          28,840,619</t>
  </si>
  <si>
    <t xml:space="preserve">           1,436,764.5</t>
  </si>
  <si>
    <t xml:space="preserve">          10,361,778</t>
  </si>
  <si>
    <t xml:space="preserve">              71,388.6</t>
  </si>
  <si>
    <t xml:space="preserve">           1,808,021</t>
  </si>
  <si>
    <t xml:space="preserve">             290,064.4</t>
  </si>
  <si>
    <t xml:space="preserve">             926,368</t>
  </si>
  <si>
    <t xml:space="preserve">           6,399,697.7</t>
  </si>
  <si>
    <t xml:space="preserve">           4,914,885</t>
  </si>
  <si>
    <t xml:space="preserve">             781,151.6</t>
  </si>
  <si>
    <t xml:space="preserve">           3,096,567</t>
  </si>
  <si>
    <t xml:space="preserve">              50,231.6</t>
  </si>
  <si>
    <t xml:space="preserve">              73,506</t>
  </si>
  <si>
    <t xml:space="preserve">              15,313.5</t>
  </si>
  <si>
    <t xml:space="preserve">              55,539</t>
  </si>
  <si>
    <t xml:space="preserve">              23,406.5</t>
  </si>
  <si>
    <t xml:space="preserve">             221,534</t>
  </si>
  <si>
    <t xml:space="preserve">              18,690.8</t>
  </si>
  <si>
    <t xml:space="preserve">             142,303</t>
  </si>
  <si>
    <t xml:space="preserve">               3,906.8</t>
  </si>
  <si>
    <t xml:space="preserve">             128,724</t>
  </si>
  <si>
    <t xml:space="preserve">              14,868.1</t>
  </si>
  <si>
    <t xml:space="preserve">              80,045</t>
  </si>
  <si>
    <t xml:space="preserve">              61,892.9</t>
  </si>
  <si>
    <t xml:space="preserve">             344,400</t>
  </si>
  <si>
    <t xml:space="preserve">                 270.6</t>
  </si>
  <si>
    <t xml:space="preserve">             995,740</t>
  </si>
  <si>
    <t xml:space="preserve">             268,725.6</t>
  </si>
  <si>
    <t xml:space="preserve">             159,026</t>
  </si>
  <si>
    <t xml:space="preserve">               2,384.9</t>
  </si>
  <si>
    <t xml:space="preserve">              57,507</t>
  </si>
  <si>
    <t xml:space="preserve">             321,460.4</t>
  </si>
  <si>
    <t xml:space="preserve">             838,242</t>
  </si>
  <si>
    <t xml:space="preserve">           8,130,604.2</t>
  </si>
  <si>
    <t xml:space="preserve">          58,704,727</t>
  </si>
  <si>
    <t xml:space="preserve">           3,679,438.3</t>
  </si>
  <si>
    <t xml:space="preserve">           6,279,361</t>
  </si>
  <si>
    <t xml:space="preserve">           2,646,975.8</t>
  </si>
  <si>
    <t xml:space="preserve">           3,678,524</t>
  </si>
  <si>
    <t xml:space="preserve">             308,818.2</t>
  </si>
  <si>
    <t xml:space="preserve">           4,904,769</t>
  </si>
  <si>
    <t xml:space="preserve">             200,088.4</t>
  </si>
  <si>
    <t xml:space="preserve">          33,394,046</t>
  </si>
  <si>
    <t xml:space="preserve">           1,230,950.3</t>
  </si>
  <si>
    <t xml:space="preserve">           8,608,748</t>
  </si>
  <si>
    <t xml:space="preserve">              64,333.2</t>
  </si>
  <si>
    <t xml:space="preserve">           1,839,279</t>
  </si>
  <si>
    <t xml:space="preserve">             394,242.8</t>
  </si>
  <si>
    <t xml:space="preserve">           1,169,585</t>
  </si>
  <si>
    <t xml:space="preserve">           5,946,541.9</t>
  </si>
  <si>
    <t xml:space="preserve">           7,280,697</t>
  </si>
  <si>
    <t xml:space="preserve">             918,239.5</t>
  </si>
  <si>
    <t xml:space="preserve">           4,111,292</t>
  </si>
  <si>
    <t xml:space="preserve">              62,068.0</t>
  </si>
  <si>
    <t xml:space="preserve">              91,453</t>
  </si>
  <si>
    <t xml:space="preserve">              17,915.5</t>
  </si>
  <si>
    <t xml:space="preserve">              66,796</t>
  </si>
  <si>
    <t xml:space="preserve">              28,243.0</t>
  </si>
  <si>
    <t xml:space="preserve">             271,710</t>
  </si>
  <si>
    <t xml:space="preserve">              23,047.8</t>
  </si>
  <si>
    <t xml:space="preserve">             178,529</t>
  </si>
  <si>
    <t xml:space="preserve">               5,511.3</t>
  </si>
  <si>
    <t xml:space="preserve">             178,394</t>
  </si>
  <si>
    <t xml:space="preserve">              19,227.5</t>
  </si>
  <si>
    <t xml:space="preserve">              99,911</t>
  </si>
  <si>
    <t xml:space="preserve">              71,364.6</t>
  </si>
  <si>
    <t xml:space="preserve">             411,282</t>
  </si>
  <si>
    <t xml:space="preserve">                 307.1</t>
  </si>
  <si>
    <t xml:space="preserve">           1,538,992</t>
  </si>
  <si>
    <t xml:space="preserve">             283,640.2</t>
  </si>
  <si>
    <t xml:space="preserve">             187,937</t>
  </si>
  <si>
    <t xml:space="preserve">               2,792.4</t>
  </si>
  <si>
    <t xml:space="preserve">              63,099</t>
  </si>
  <si>
    <t xml:space="preserve">             404,121.9</t>
  </si>
  <si>
    <t xml:space="preserve">           1,023,190</t>
  </si>
  <si>
    <t xml:space="preserve">           8,921,227.8</t>
  </si>
  <si>
    <t xml:space="preserve">          74,771,554</t>
  </si>
  <si>
    <t xml:space="preserve">           3,941,649.9</t>
  </si>
  <si>
    <t xml:space="preserve">           7,361,871</t>
  </si>
  <si>
    <t xml:space="preserve">           2,724,667.4</t>
  </si>
  <si>
    <t xml:space="preserve">           4,107,993</t>
  </si>
  <si>
    <t xml:space="preserve">             356,783.3</t>
  </si>
  <si>
    <t xml:space="preserve">           6,033,664</t>
  </si>
  <si>
    <t xml:space="preserve">             246,538.4</t>
  </si>
  <si>
    <t xml:space="preserve">          43,273,534</t>
  </si>
  <si>
    <t xml:space="preserve">           1,574,925.9</t>
  </si>
  <si>
    <t xml:space="preserve">          11,782,023</t>
  </si>
  <si>
    <t xml:space="preserve">              76,663.0</t>
  </si>
  <si>
    <t xml:space="preserve">           2,212,470</t>
  </si>
  <si>
    <t xml:space="preserve">             399,815.7</t>
  </si>
  <si>
    <t xml:space="preserve">           1,206,533</t>
  </si>
  <si>
    <t xml:space="preserve">           4,376,977.6</t>
  </si>
  <si>
    <t xml:space="preserve">           6,331,952</t>
  </si>
  <si>
    <t xml:space="preserve">             960,963.5</t>
  </si>
  <si>
    <t xml:space="preserve">           3,895,477</t>
  </si>
  <si>
    <t xml:space="preserve">              56,749.7</t>
  </si>
  <si>
    <t xml:space="preserve">              90,653</t>
  </si>
  <si>
    <t xml:space="preserve">              19,571.7</t>
  </si>
  <si>
    <t xml:space="preserve">              74,276</t>
  </si>
  <si>
    <t xml:space="preserve">              30,707.3</t>
  </si>
  <si>
    <t xml:space="preserve">             311,911</t>
  </si>
  <si>
    <t xml:space="preserve">              25,284.7</t>
  </si>
  <si>
    <t xml:space="preserve">             195,708</t>
  </si>
  <si>
    <t xml:space="preserve">               6,239.1</t>
  </si>
  <si>
    <t xml:space="preserve">             217,836</t>
  </si>
  <si>
    <t xml:space="preserve">              19,885.2</t>
  </si>
  <si>
    <t xml:space="preserve">             109,054</t>
  </si>
  <si>
    <t xml:space="preserve">              79,171.5</t>
  </si>
  <si>
    <t xml:space="preserve">             441,930</t>
  </si>
  <si>
    <t xml:space="preserve">                 334.9</t>
  </si>
  <si>
    <t xml:space="preserve">           1,162,460</t>
  </si>
  <si>
    <t xml:space="preserve">             302,326.2</t>
  </si>
  <si>
    <t xml:space="preserve">             189,118</t>
  </si>
  <si>
    <t xml:space="preserve">               2,821.8</t>
  </si>
  <si>
    <t xml:space="preserve">              63,109</t>
  </si>
  <si>
    <t xml:space="preserve">             417,871.4</t>
  </si>
  <si>
    <t xml:space="preserve">           1,039,421</t>
  </si>
  <si>
    <t xml:space="preserve">           8,675,947.4</t>
  </si>
  <si>
    <t xml:space="preserve">          74,317,921</t>
  </si>
  <si>
    <t xml:space="preserve">           3,371,339.2</t>
  </si>
  <si>
    <t xml:space="preserve">           7,717,531</t>
  </si>
  <si>
    <t xml:space="preserve">           2,748,832.8</t>
  </si>
  <si>
    <t xml:space="preserve">           4,322,292</t>
  </si>
  <si>
    <t xml:space="preserve">             390,518.9</t>
  </si>
  <si>
    <t xml:space="preserve">           6,269,944</t>
  </si>
  <si>
    <t xml:space="preserve">             238,562.2</t>
  </si>
  <si>
    <t xml:space="preserve">          42,506,536</t>
  </si>
  <si>
    <t xml:space="preserve">           1,838,433.6</t>
  </si>
  <si>
    <t xml:space="preserve">          11,192,081</t>
  </si>
  <si>
    <t xml:space="preserve">              88,260.6</t>
  </si>
  <si>
    <t xml:space="preserve">           2,309,537</t>
  </si>
  <si>
    <t xml:space="preserve">             409,283.7</t>
  </si>
  <si>
    <t xml:space="preserve">           1,061,105</t>
  </si>
  <si>
    <t xml:space="preserve">           5,017,898.7</t>
  </si>
  <si>
    <t xml:space="preserve">           6,401,394</t>
  </si>
  <si>
    <t xml:space="preserve">             773,688.5</t>
  </si>
  <si>
    <t xml:space="preserve">           3,869,333</t>
  </si>
  <si>
    <t xml:space="preserve">              44,654.7</t>
  </si>
  <si>
    <t xml:space="preserve">              76,424</t>
  </si>
  <si>
    <t xml:space="preserve">              16,421.1</t>
  </si>
  <si>
    <t xml:space="preserve">              63,203</t>
  </si>
  <si>
    <t xml:space="preserve">              26,338.0</t>
  </si>
  <si>
    <t xml:space="preserve">             254,533</t>
  </si>
  <si>
    <t xml:space="preserve">              19,319.8</t>
  </si>
  <si>
    <t xml:space="preserve">             156,237</t>
  </si>
  <si>
    <t xml:space="preserve">               5,468.4</t>
  </si>
  <si>
    <t xml:space="preserve">             162,835</t>
  </si>
  <si>
    <t xml:space="preserve">              16,213.9</t>
  </si>
  <si>
    <t xml:space="preserve">              87,103</t>
  </si>
  <si>
    <t xml:space="preserve">              77,035.7</t>
  </si>
  <si>
    <t xml:space="preserve">             448,961</t>
  </si>
  <si>
    <t xml:space="preserve">           1,476,718</t>
  </si>
  <si>
    <t xml:space="preserve">             215,029.0</t>
  </si>
  <si>
    <t xml:space="preserve">             180,349</t>
  </si>
  <si>
    <t xml:space="preserve">               2,392.7</t>
  </si>
  <si>
    <t xml:space="preserve">              61,502</t>
  </si>
  <si>
    <t xml:space="preserve">             350,502.9</t>
  </si>
  <si>
    <t xml:space="preserve">             901,466</t>
  </si>
  <si>
    <t xml:space="preserve">           7,388,640.5</t>
  </si>
  <si>
    <t xml:space="preserve">          76,244,252</t>
  </si>
  <si>
    <t xml:space="preserve">           2,875,832.4</t>
  </si>
  <si>
    <t xml:space="preserve">           6,994,558</t>
  </si>
  <si>
    <t xml:space="preserve">           2,599,537.2</t>
  </si>
  <si>
    <t xml:space="preserve">           4,041,314</t>
  </si>
  <si>
    <t xml:space="preserve">             341,403.0</t>
  </si>
  <si>
    <t xml:space="preserve">           5,585,218</t>
  </si>
  <si>
    <t xml:space="preserve">             205,999.0</t>
  </si>
  <si>
    <t xml:space="preserve">          47,618,590</t>
  </si>
  <si>
    <t xml:space="preserve">           1,288,948.3</t>
  </si>
  <si>
    <t xml:space="preserve">          10,090,952</t>
  </si>
  <si>
    <t xml:space="preserve">              76,920.6</t>
  </si>
  <si>
    <t xml:space="preserve">           1,913,620</t>
  </si>
  <si>
    <t xml:space="preserve">             380,663.0</t>
  </si>
  <si>
    <t xml:space="preserve">           1,152,581</t>
  </si>
  <si>
    <t xml:space="preserve">           5,836,548.7</t>
  </si>
  <si>
    <t xml:space="preserve">           6,608,418</t>
  </si>
  <si>
    <t xml:space="preserve">             852,504.7</t>
  </si>
  <si>
    <t xml:space="preserve">           4,060,373</t>
  </si>
  <si>
    <t xml:space="preserve">              48,120.7</t>
  </si>
  <si>
    <t xml:space="preserve">              79,180</t>
  </si>
  <si>
    <t xml:space="preserve">              16,588.1</t>
  </si>
  <si>
    <t xml:space="preserve">              28,814.2</t>
  </si>
  <si>
    <t xml:space="preserve">             282,353</t>
  </si>
  <si>
    <t xml:space="preserve">              22,985.5</t>
  </si>
  <si>
    <t xml:space="preserve">             182,081</t>
  </si>
  <si>
    <t xml:space="preserve">               5,901.6</t>
  </si>
  <si>
    <t xml:space="preserve">             191,947</t>
  </si>
  <si>
    <t xml:space="preserve">              17,534.2</t>
  </si>
  <si>
    <t xml:space="preserve">              95,170</t>
  </si>
  <si>
    <t xml:space="preserve">              82,077.8</t>
  </si>
  <si>
    <t xml:space="preserve">             485,126</t>
  </si>
  <si>
    <t xml:space="preserve">                 320.0</t>
  </si>
  <si>
    <t xml:space="preserve">           1,382,987</t>
  </si>
  <si>
    <t xml:space="preserve">             242,528.6</t>
  </si>
  <si>
    <t xml:space="preserve">             204,808</t>
  </si>
  <si>
    <t xml:space="preserve">               2,732.9</t>
  </si>
  <si>
    <t xml:space="preserve">              71,410</t>
  </si>
  <si>
    <t xml:space="preserve">             384,901.2</t>
  </si>
  <si>
    <t xml:space="preserve">           1,019,834</t>
  </si>
  <si>
    <t xml:space="preserve">           8,618,209.4</t>
  </si>
  <si>
    <t xml:space="preserve">          90,134,786</t>
  </si>
  <si>
    <t xml:space="preserve">           3,306,851.5</t>
  </si>
  <si>
    <t xml:space="preserve">           7,870,038</t>
  </si>
  <si>
    <t xml:space="preserve">           2,735,230.3</t>
  </si>
  <si>
    <t xml:space="preserve">           4,351,286</t>
  </si>
  <si>
    <t xml:space="preserve">             368,574.7</t>
  </si>
  <si>
    <t xml:space="preserve">           6,547,312</t>
  </si>
  <si>
    <t xml:space="preserve">             243,016.2</t>
  </si>
  <si>
    <t xml:space="preserve">          57,127,600</t>
  </si>
  <si>
    <t xml:space="preserve">           1,878,428.6</t>
  </si>
  <si>
    <t xml:space="preserve">          11,460,161</t>
  </si>
  <si>
    <t xml:space="preserve">              86,108.1</t>
  </si>
  <si>
    <t xml:space="preserve">           2,778,389</t>
  </si>
  <si>
    <t xml:space="preserve">             359,216.8</t>
  </si>
  <si>
    <t xml:space="preserve">           1,081,841</t>
  </si>
  <si>
    <t xml:space="preserve">           6,429,139.7</t>
  </si>
  <si>
    <t xml:space="preserve">           6,896,402</t>
  </si>
  <si>
    <t xml:space="preserve">           1,002,847.2</t>
  </si>
  <si>
    <t xml:space="preserve">           3,778,039</t>
  </si>
  <si>
    <t xml:space="preserve">              44,991.5</t>
  </si>
  <si>
    <t xml:space="preserve">              77,156</t>
  </si>
  <si>
    <t xml:space="preserve">              17,104.0</t>
  </si>
  <si>
    <t xml:space="preserve">              66,017</t>
  </si>
  <si>
    <t xml:space="preserve">              29,551.4</t>
  </si>
  <si>
    <t xml:space="preserve">             298,501</t>
  </si>
  <si>
    <t xml:space="preserve">              23,332.1</t>
  </si>
  <si>
    <t xml:space="preserve">             184,656</t>
  </si>
  <si>
    <t xml:space="preserve">               5,370.8</t>
  </si>
  <si>
    <t xml:space="preserve">             162,057</t>
  </si>
  <si>
    <t xml:space="preserve">              18,632.8</t>
  </si>
  <si>
    <t xml:space="preserve">             111,673</t>
  </si>
  <si>
    <t xml:space="preserve">              85,857.1</t>
  </si>
  <si>
    <t xml:space="preserve">             485,169</t>
  </si>
  <si>
    <t xml:space="preserve">                 334.0</t>
  </si>
  <si>
    <t xml:space="preserve">           1,011,215</t>
  </si>
  <si>
    <t xml:space="preserve">             388,439.2</t>
  </si>
  <si>
    <t xml:space="preserve">             199,569</t>
  </si>
  <si>
    <t xml:space="preserve">               2,815.7</t>
  </si>
  <si>
    <t xml:space="preserve">              68,493</t>
  </si>
  <si>
    <t xml:space="preserve">             386,418.6</t>
  </si>
  <si>
    <t xml:space="preserve">           1,113,531</t>
  </si>
  <si>
    <t xml:space="preserve">           9,869,477.0</t>
  </si>
  <si>
    <t xml:space="preserve">          87,202,818</t>
  </si>
  <si>
    <t xml:space="preserve">           3,920,870.8</t>
  </si>
  <si>
    <t xml:space="preserve">           7,980,842</t>
  </si>
  <si>
    <t xml:space="preserve">           3,062,013.6</t>
  </si>
  <si>
    <t xml:space="preserve">           4,661,963</t>
  </si>
  <si>
    <t xml:space="preserve">             437,920.3</t>
  </si>
  <si>
    <t xml:space="preserve">           6,861,427</t>
  </si>
  <si>
    <t xml:space="preserve">             257,766.6</t>
  </si>
  <si>
    <t xml:space="preserve">          53,312,084</t>
  </si>
  <si>
    <t xml:space="preserve">           2,101,545.3</t>
  </si>
  <si>
    <t xml:space="preserve">          11,661,068</t>
  </si>
  <si>
    <t xml:space="preserve">              89,360.5</t>
  </si>
  <si>
    <t xml:space="preserve">           2,725,433</t>
  </si>
  <si>
    <t xml:space="preserve">수출입 실적(신성질별)</t>
  </si>
  <si>
    <t xml:space="preserve">검색조건  통계항목 : 신성질별, 신성질명 : 전체, 세부성질 유무 : 무, 조회기간 : 202501  ~ 202607 , 통계기준 : 수리일, 중량단위 : 톤</t>
  </si>
  <si>
    <t xml:space="preserve">신성질명</t>
  </si>
  <si>
    <r>
      <rPr>
        <sz val="10"/>
        <rFont val="맑은 고딕"/>
        <family val="0"/>
        <charset val="1"/>
      </rPr>
      <t xml:space="preserve">1.</t>
    </r>
    <r>
      <rPr>
        <sz val="10"/>
        <rFont val="WenQuanYi Zen Hei"/>
        <family val="2"/>
      </rPr>
      <t xml:space="preserve">소비재</t>
    </r>
  </si>
  <si>
    <t xml:space="preserve">             775,717.7</t>
  </si>
  <si>
    <t xml:space="preserve">           6,837,296</t>
  </si>
  <si>
    <t xml:space="preserve">           2,095,799.4</t>
  </si>
  <si>
    <t xml:space="preserve">           6,754,074</t>
  </si>
  <si>
    <t xml:space="preserve">가.직접소비재</t>
  </si>
  <si>
    <t xml:space="preserve">             218,831.1</t>
  </si>
  <si>
    <t xml:space="preserve">             769,987</t>
  </si>
  <si>
    <t xml:space="preserve">           1,737,509.5</t>
  </si>
  <si>
    <t xml:space="preserve">           2,716,917</t>
  </si>
  <si>
    <t xml:space="preserve">나.내구소비재</t>
  </si>
  <si>
    <t xml:space="preserve">             416,256.9</t>
  </si>
  <si>
    <t xml:space="preserve">           4,694,972</t>
  </si>
  <si>
    <t xml:space="preserve">             202,111.2</t>
  </si>
  <si>
    <t xml:space="preserve">           1,801,934</t>
  </si>
  <si>
    <t xml:space="preserve">다.비내구소비재</t>
  </si>
  <si>
    <t xml:space="preserve">             137,978.4</t>
  </si>
  <si>
    <t xml:space="preserve">           1,369,159</t>
  </si>
  <si>
    <t xml:space="preserve">             156,178.8</t>
  </si>
  <si>
    <t xml:space="preserve">           2,235,223</t>
  </si>
  <si>
    <t xml:space="preserve">라.간이세율적용분</t>
  </si>
  <si>
    <t xml:space="preserve">               2,651.3</t>
  </si>
  <si>
    <t xml:space="preserve">               3,178</t>
  </si>
  <si>
    <r>
      <rPr>
        <sz val="10"/>
        <rFont val="맑은 고딕"/>
        <family val="0"/>
        <charset val="1"/>
      </rPr>
      <t xml:space="preserve">2.</t>
    </r>
    <r>
      <rPr>
        <sz val="10"/>
        <rFont val="WenQuanYi Zen Hei"/>
        <family val="2"/>
      </rPr>
      <t xml:space="preserve">원자재</t>
    </r>
  </si>
  <si>
    <t xml:space="preserve">          12,560,803.9</t>
  </si>
  <si>
    <t xml:space="preserve">          14,770,147</t>
  </si>
  <si>
    <t xml:space="preserve">          45,022,913.6</t>
  </si>
  <si>
    <t xml:space="preserve">          25,300,265</t>
  </si>
  <si>
    <t xml:space="preserve">가.동식물성 연·원료</t>
  </si>
  <si>
    <t xml:space="preserve">             339,279.8</t>
  </si>
  <si>
    <t xml:space="preserve">             419,822</t>
  </si>
  <si>
    <t xml:space="preserve">           2,705,305.3</t>
  </si>
  <si>
    <t xml:space="preserve">           1,396,963</t>
  </si>
  <si>
    <t xml:space="preserve">나.섬유류</t>
  </si>
  <si>
    <t xml:space="preserve">             110,571.4</t>
  </si>
  <si>
    <t xml:space="preserve">             522,157</t>
  </si>
  <si>
    <t xml:space="preserve">              98,221.0</t>
  </si>
  <si>
    <t xml:space="preserve">             300,209</t>
  </si>
  <si>
    <t xml:space="preserve">다.광산물</t>
  </si>
  <si>
    <t xml:space="preserve">           5,415,324.4</t>
  </si>
  <si>
    <t xml:space="preserve">           4,080,925</t>
  </si>
  <si>
    <t xml:space="preserve">          38,763,299.2</t>
  </si>
  <si>
    <t xml:space="preserve">          16,767,335</t>
  </si>
  <si>
    <t xml:space="preserve">라.철강 및 금속제품</t>
  </si>
  <si>
    <t xml:space="preserve">           2,638,368.0</t>
  </si>
  <si>
    <t xml:space="preserve">           3,130,056</t>
  </si>
  <si>
    <t xml:space="preserve">           1,571,574.4</t>
  </si>
  <si>
    <t xml:space="preserve">           2,485,479</t>
  </si>
  <si>
    <t xml:space="preserve">마.화학공업제품</t>
  </si>
  <si>
    <t xml:space="preserve">           4,054,430.2</t>
  </si>
  <si>
    <t xml:space="preserve">           6,605,881</t>
  </si>
  <si>
    <t xml:space="preserve">           1,881,480.5</t>
  </si>
  <si>
    <t xml:space="preserve">           4,343,104</t>
  </si>
  <si>
    <t xml:space="preserve">바.기타 원자재</t>
  </si>
  <si>
    <t xml:space="preserve">               2,830.1</t>
  </si>
  <si>
    <t xml:space="preserve">              11,305</t>
  </si>
  <si>
    <t xml:space="preserve">               3,033.2</t>
  </si>
  <si>
    <t xml:space="preserve">               7,176</t>
  </si>
  <si>
    <r>
      <rPr>
        <sz val="10"/>
        <rFont val="맑은 고딕"/>
        <family val="0"/>
        <charset val="1"/>
      </rPr>
      <t xml:space="preserve">3.</t>
    </r>
    <r>
      <rPr>
        <sz val="10"/>
        <rFont val="WenQuanYi Zen Hei"/>
        <family val="2"/>
      </rPr>
      <t xml:space="preserve">자본재</t>
    </r>
  </si>
  <si>
    <t xml:space="preserve">           1,649,780.1</t>
  </si>
  <si>
    <t xml:space="preserve">          27,569,540</t>
  </si>
  <si>
    <t xml:space="preserve">             808,624.5</t>
  </si>
  <si>
    <t xml:space="preserve">          19,117,953</t>
  </si>
  <si>
    <t xml:space="preserve">가.수송장비</t>
  </si>
  <si>
    <t xml:space="preserve">           1,028,939.5</t>
  </si>
  <si>
    <t xml:space="preserve">           5,948,237</t>
  </si>
  <si>
    <t xml:space="preserve">             219,017.6</t>
  </si>
  <si>
    <t xml:space="preserve">           1,849,911</t>
  </si>
  <si>
    <t xml:space="preserve">나.기계류</t>
  </si>
  <si>
    <t xml:space="preserve">             583,661.3</t>
  </si>
  <si>
    <t xml:space="preserve">           7,258,462</t>
  </si>
  <si>
    <t xml:space="preserve">             538,650.8</t>
  </si>
  <si>
    <t xml:space="preserve">           7,669,391</t>
  </si>
  <si>
    <t xml:space="preserve">다.IT제품</t>
  </si>
  <si>
    <t xml:space="preserve">              10,624.2</t>
  </si>
  <si>
    <t xml:space="preserve">           2,960,976</t>
  </si>
  <si>
    <t xml:space="preserve">              19,003.7</t>
  </si>
  <si>
    <t xml:space="preserve">           2,653,437</t>
  </si>
  <si>
    <t xml:space="preserve">라.IT부품</t>
  </si>
  <si>
    <t xml:space="preserve">              26,555.0</t>
  </si>
  <si>
    <t xml:space="preserve">          11,401,866</t>
  </si>
  <si>
    <t xml:space="preserve">              31,952.4</t>
  </si>
  <si>
    <t xml:space="preserve">           6,945,214</t>
  </si>
  <si>
    <t xml:space="preserve">             936,081.8</t>
  </si>
  <si>
    <t xml:space="preserve">           8,228,531</t>
  </si>
  <si>
    <t xml:space="preserve">           2,007,203.5</t>
  </si>
  <si>
    <t xml:space="preserve">           6,448,029</t>
  </si>
  <si>
    <t xml:space="preserve">             277,875.7</t>
  </si>
  <si>
    <t xml:space="preserve">             937,313</t>
  </si>
  <si>
    <t xml:space="preserve">           1,709,917.7</t>
  </si>
  <si>
    <t xml:space="preserve">           2,629,082</t>
  </si>
  <si>
    <t xml:space="preserve">             497,605.9</t>
  </si>
  <si>
    <t xml:space="preserve">           5,722,405</t>
  </si>
  <si>
    <t xml:space="preserve">             164,754.8</t>
  </si>
  <si>
    <t xml:space="preserve">           1,747,654</t>
  </si>
  <si>
    <t xml:space="preserve">             157,944.6</t>
  </si>
  <si>
    <t xml:space="preserve">           1,565,336</t>
  </si>
  <si>
    <t xml:space="preserve">             132,531.0</t>
  </si>
  <si>
    <t xml:space="preserve">           2,071,293</t>
  </si>
  <si>
    <t xml:space="preserve">               2,655.7</t>
  </si>
  <si>
    <t xml:space="preserve">               3,476</t>
  </si>
  <si>
    <t xml:space="preserve">          13,438,220.9</t>
  </si>
  <si>
    <t xml:space="preserve">          16,029,324</t>
  </si>
  <si>
    <t xml:space="preserve">          38,798,340.2</t>
  </si>
  <si>
    <t xml:space="preserve">          23,085,893</t>
  </si>
  <si>
    <t xml:space="preserve">             379,143.8</t>
  </si>
  <si>
    <t xml:space="preserve">             450,589</t>
  </si>
  <si>
    <t xml:space="preserve">           2,793,346.9</t>
  </si>
  <si>
    <t xml:space="preserve">           1,405,567</t>
  </si>
  <si>
    <t xml:space="preserve">             127,032.8</t>
  </si>
  <si>
    <t xml:space="preserve">             583,737</t>
  </si>
  <si>
    <t xml:space="preserve">              98,678.3</t>
  </si>
  <si>
    <t xml:space="preserve">             303,487</t>
  </si>
  <si>
    <t xml:space="preserve">           6,094,902.5</t>
  </si>
  <si>
    <t xml:space="preserve">           4,587,814</t>
  </si>
  <si>
    <t xml:space="preserve">          32,444,017.5</t>
  </si>
  <si>
    <t xml:space="preserve">          14,145,782</t>
  </si>
  <si>
    <t xml:space="preserve">           2,574,684.2</t>
  </si>
  <si>
    <t xml:space="preserve">           3,184,279</t>
  </si>
  <si>
    <t xml:space="preserve">           1,593,746.9</t>
  </si>
  <si>
    <t xml:space="preserve">           2,436,460</t>
  </si>
  <si>
    <t xml:space="preserve">           4,258,628.9</t>
  </si>
  <si>
    <t xml:space="preserve">           7,210,289</t>
  </si>
  <si>
    <t xml:space="preserve">           1,867,053.8</t>
  </si>
  <si>
    <t xml:space="preserve">           4,787,092</t>
  </si>
  <si>
    <t xml:space="preserve">               3,828.8</t>
  </si>
  <si>
    <t xml:space="preserve">              12,616</t>
  </si>
  <si>
    <t xml:space="preserve">               1,496.9</t>
  </si>
  <si>
    <t xml:space="preserve">               7,505</t>
  </si>
  <si>
    <t xml:space="preserve">           1,777,592.3</t>
  </si>
  <si>
    <t xml:space="preserve">          28,034,447</t>
  </si>
  <si>
    <t xml:space="preserve">             729,656.7</t>
  </si>
  <si>
    <t xml:space="preserve">          18,794,820</t>
  </si>
  <si>
    <t xml:space="preserve">           1,080,582.5</t>
  </si>
  <si>
    <t xml:space="preserve">           5,243,443</t>
  </si>
  <si>
    <t xml:space="preserve">             195,745.7</t>
  </si>
  <si>
    <t xml:space="preserve">           1,933,315</t>
  </si>
  <si>
    <t xml:space="preserve">             655,268.5</t>
  </si>
  <si>
    <t xml:space="preserve">           8,545,422</t>
  </si>
  <si>
    <t xml:space="preserve">             485,627.7</t>
  </si>
  <si>
    <t xml:space="preserve">           8,191,759</t>
  </si>
  <si>
    <t xml:space="preserve">              11,797.7</t>
  </si>
  <si>
    <t xml:space="preserve">           3,197,859</t>
  </si>
  <si>
    <t xml:space="preserve">              16,282.3</t>
  </si>
  <si>
    <t xml:space="preserve">           2,057,146</t>
  </si>
  <si>
    <t xml:space="preserve">              29,943.6</t>
  </si>
  <si>
    <t xml:space="preserve">          11,047,722</t>
  </si>
  <si>
    <t xml:space="preserve">              32,001.0</t>
  </si>
  <si>
    <t xml:space="preserve">           6,612,600</t>
  </si>
  <si>
    <t xml:space="preserve">             951,050.3</t>
  </si>
  <si>
    <t xml:space="preserve">           8,401,761</t>
  </si>
  <si>
    <t xml:space="preserve">           2,000,321.9</t>
  </si>
  <si>
    <t xml:space="preserve">           7,347,078</t>
  </si>
  <si>
    <t xml:space="preserve">             280,722.2</t>
  </si>
  <si>
    <t xml:space="preserve">             948,596</t>
  </si>
  <si>
    <t xml:space="preserve">           1,633,954.6</t>
  </si>
  <si>
    <t xml:space="preserve">           2,724,546</t>
  </si>
  <si>
    <t xml:space="preserve">             505,588.2</t>
  </si>
  <si>
    <t xml:space="preserve">           5,800,591</t>
  </si>
  <si>
    <t xml:space="preserve">             205,186.3</t>
  </si>
  <si>
    <t xml:space="preserve">           2,202,954</t>
  </si>
  <si>
    <t xml:space="preserve">             162,855.9</t>
  </si>
  <si>
    <t xml:space="preserve">           1,649,781</t>
  </si>
  <si>
    <t xml:space="preserve">             161,181.0</t>
  </si>
  <si>
    <t xml:space="preserve">           2,419,577</t>
  </si>
  <si>
    <t xml:space="preserve">               1,883.9</t>
  </si>
  <si>
    <t xml:space="preserve">               2,793</t>
  </si>
  <si>
    <t xml:space="preserve">          12,485,766.0</t>
  </si>
  <si>
    <t xml:space="preserve">          15,375,651</t>
  </si>
  <si>
    <t xml:space="preserve">          38,785,132.4</t>
  </si>
  <si>
    <t xml:space="preserve">          23,899,187</t>
  </si>
  <si>
    <t xml:space="preserve">             353,451.9</t>
  </si>
  <si>
    <t xml:space="preserve">             440,957</t>
  </si>
  <si>
    <t xml:space="preserve">           2,611,117.0</t>
  </si>
  <si>
    <t xml:space="preserve">           1,415,907</t>
  </si>
  <si>
    <t xml:space="preserve">             123,501.8</t>
  </si>
  <si>
    <t xml:space="preserve">             579,228</t>
  </si>
  <si>
    <t xml:space="preserve">             102,609.7</t>
  </si>
  <si>
    <t xml:space="preserve">             339,642</t>
  </si>
  <si>
    <t xml:space="preserve">           5,459,519.2</t>
  </si>
  <si>
    <t xml:space="preserve">           3,990,034</t>
  </si>
  <si>
    <t xml:space="preserve">          32,895,702.5</t>
  </si>
  <si>
    <t xml:space="preserve">          14,959,089</t>
  </si>
  <si>
    <t xml:space="preserve">           2,530,240.7</t>
  </si>
  <si>
    <t xml:space="preserve">           3,234,465</t>
  </si>
  <si>
    <t xml:space="preserve">           1,565,993.5</t>
  </si>
  <si>
    <t xml:space="preserve">           2,658,935</t>
  </si>
  <si>
    <t xml:space="preserve">           4,016,156.9</t>
  </si>
  <si>
    <t xml:space="preserve">           7,120,177</t>
  </si>
  <si>
    <t xml:space="preserve">           1,606,994.9</t>
  </si>
  <si>
    <t xml:space="preserve">           4,519,799</t>
  </si>
  <si>
    <t xml:space="preserve">               2,895.4</t>
  </si>
  <si>
    <t xml:space="preserve">              10,791</t>
  </si>
  <si>
    <t xml:space="preserve">               2,714.7</t>
  </si>
  <si>
    <t xml:space="preserve">               5,816</t>
  </si>
  <si>
    <t xml:space="preserve">           2,265,243.3</t>
  </si>
  <si>
    <t xml:space="preserve">          34,287,150</t>
  </si>
  <si>
    <t xml:space="preserve">           1,174,798.4</t>
  </si>
  <si>
    <t xml:space="preserve">          22,094,767</t>
  </si>
  <si>
    <t xml:space="preserve">           1,535,479.2</t>
  </si>
  <si>
    <t xml:space="preserve">           7,179,975</t>
  </si>
  <si>
    <t xml:space="preserve">             559,498.8</t>
  </si>
  <si>
    <t xml:space="preserve">           2,098,372</t>
  </si>
  <si>
    <t xml:space="preserve">             689,506.3</t>
  </si>
  <si>
    <t xml:space="preserve">           8,891,991</t>
  </si>
  <si>
    <t xml:space="preserve">             555,622.5</t>
  </si>
  <si>
    <t xml:space="preserve">          10,192,667</t>
  </si>
  <si>
    <t xml:space="preserve">              11,171.2</t>
  </si>
  <si>
    <t xml:space="preserve">           3,719,157</t>
  </si>
  <si>
    <t xml:space="preserve">              17,250.3</t>
  </si>
  <si>
    <t xml:space="preserve">           2,335,676</t>
  </si>
  <si>
    <t xml:space="preserve">              29,086.7</t>
  </si>
  <si>
    <t xml:space="preserve">          14,496,027</t>
  </si>
  <si>
    <t xml:space="preserve">              42,426.8</t>
  </si>
  <si>
    <t xml:space="preserve">           7,468,052</t>
  </si>
  <si>
    <t xml:space="preserve">           1,040,321.5</t>
  </si>
  <si>
    <t xml:space="preserve">           8,915,915</t>
  </si>
  <si>
    <t xml:space="preserve">           2,240,257.3</t>
  </si>
  <si>
    <t xml:space="preserve">           7,650,462</t>
  </si>
  <si>
    <t xml:space="preserve">             331,031.9</t>
  </si>
  <si>
    <t xml:space="preserve">           1,044,605</t>
  </si>
  <si>
    <t xml:space="preserve">           1,826,266.3</t>
  </si>
  <si>
    <t xml:space="preserve">           2,912,570</t>
  </si>
  <si>
    <t xml:space="preserve">             525,161.6</t>
  </si>
  <si>
    <t xml:space="preserve">           6,054,444</t>
  </si>
  <si>
    <t xml:space="preserve">             241,074.9</t>
  </si>
  <si>
    <t xml:space="preserve">           2,433,623</t>
  </si>
  <si>
    <t xml:space="preserve">             182,262.5</t>
  </si>
  <si>
    <t xml:space="preserve">           1,814,143</t>
  </si>
  <si>
    <t xml:space="preserve">             172,916.1</t>
  </si>
  <si>
    <t xml:space="preserve">           2,304,269</t>
  </si>
  <si>
    <t xml:space="preserve">               1,865.5</t>
  </si>
  <si>
    <t xml:space="preserve">               2,722</t>
  </si>
  <si>
    <t xml:space="preserve">          14,460,203.1</t>
  </si>
  <si>
    <t xml:space="preserve">          16,732,501</t>
  </si>
  <si>
    <t xml:space="preserve">          41,912,360.2</t>
  </si>
  <si>
    <t xml:space="preserve">          24,559,602</t>
  </si>
  <si>
    <t xml:space="preserve">             398,915.0</t>
  </si>
  <si>
    <t xml:space="preserve">             472,049</t>
  </si>
  <si>
    <t xml:space="preserve">           2,941,070.2</t>
  </si>
  <si>
    <t xml:space="preserve">           1,568,702</t>
  </si>
  <si>
    <t xml:space="preserve">             133,909.8</t>
  </si>
  <si>
    <t xml:space="preserve">             649,050</t>
  </si>
  <si>
    <t xml:space="preserve">             117,287.3</t>
  </si>
  <si>
    <t xml:space="preserve">             368,082</t>
  </si>
  <si>
    <t xml:space="preserve">           6,647,507.1</t>
  </si>
  <si>
    <t xml:space="preserve">           4,530,019</t>
  </si>
  <si>
    <t xml:space="preserve">          35,083,281.0</t>
  </si>
  <si>
    <t xml:space="preserve">          14,637,793</t>
  </si>
  <si>
    <t xml:space="preserve">           2,952,974.4</t>
  </si>
  <si>
    <t xml:space="preserve">           3,652,150</t>
  </si>
  <si>
    <t xml:space="preserve">           1,848,704.0</t>
  </si>
  <si>
    <t xml:space="preserve">           3,025,259</t>
  </si>
  <si>
    <t xml:space="preserve">           4,324,659.8</t>
  </si>
  <si>
    <t xml:space="preserve">           7,419,857</t>
  </si>
  <si>
    <t xml:space="preserve">           1,918,946.6</t>
  </si>
  <si>
    <t xml:space="preserve">           4,951,842</t>
  </si>
  <si>
    <t xml:space="preserve">               2,236.9</t>
  </si>
  <si>
    <t xml:space="preserve">               9,375</t>
  </si>
  <si>
    <t xml:space="preserve">               3,071.0</t>
  </si>
  <si>
    <t xml:space="preserve">               7,923</t>
  </si>
  <si>
    <t xml:space="preserve">           2,027,280.3</t>
  </si>
  <si>
    <t xml:space="preserve">          32,387,330</t>
  </si>
  <si>
    <t xml:space="preserve">           1,104,012.6</t>
  </si>
  <si>
    <t xml:space="preserve">          21,022,652</t>
  </si>
  <si>
    <t xml:space="preserve">           1,234,876.0</t>
  </si>
  <si>
    <t xml:space="preserve">           6,453,424</t>
  </si>
  <si>
    <t xml:space="preserve">             451,845.7</t>
  </si>
  <si>
    <t xml:space="preserve">           2,487,454</t>
  </si>
  <si>
    <t xml:space="preserve">             748,450.2</t>
  </si>
  <si>
    <t xml:space="preserve">           9,531,754</t>
  </si>
  <si>
    <t xml:space="preserve">             587,518.2</t>
  </si>
  <si>
    <t xml:space="preserve">           9,065,877</t>
  </si>
  <si>
    <t xml:space="preserve">              12,465.5</t>
  </si>
  <si>
    <t xml:space="preserve">           3,238,072</t>
  </si>
  <si>
    <t xml:space="preserve">              18,976.9</t>
  </si>
  <si>
    <t xml:space="preserve">           2,570,046</t>
  </si>
  <si>
    <t xml:space="preserve">              31,488.7</t>
  </si>
  <si>
    <t xml:space="preserve">          13,164,080</t>
  </si>
  <si>
    <t xml:space="preserve">              45,671.8</t>
  </si>
  <si>
    <t xml:space="preserve">           6,899,275</t>
  </si>
  <si>
    <t xml:space="preserve">             959,948.7</t>
  </si>
  <si>
    <t xml:space="preserve">           8,287,531</t>
  </si>
  <si>
    <t xml:space="preserve">           2,090,574.4</t>
  </si>
  <si>
    <t xml:space="preserve">           7,228,337</t>
  </si>
  <si>
    <t xml:space="preserve">             292,986.0</t>
  </si>
  <si>
    <t xml:space="preserve">             953,955</t>
  </si>
  <si>
    <t xml:space="preserve">           1,706,462.7</t>
  </si>
  <si>
    <t xml:space="preserve">           2,795,762</t>
  </si>
  <si>
    <t xml:space="preserve">             494,602.4</t>
  </si>
  <si>
    <t xml:space="preserve">           5,604,303</t>
  </si>
  <si>
    <t xml:space="preserve">             230,410.3</t>
  </si>
  <si>
    <t xml:space="preserve">           2,459,827</t>
  </si>
  <si>
    <t xml:space="preserve">             169,937.2</t>
  </si>
  <si>
    <t xml:space="preserve">           1,726,953</t>
  </si>
  <si>
    <t xml:space="preserve">             153,701.4</t>
  </si>
  <si>
    <t xml:space="preserve">           1,972,748</t>
  </si>
  <si>
    <t xml:space="preserve">               2,423.1</t>
  </si>
  <si>
    <t xml:space="preserve">               2,319</t>
  </si>
  <si>
    <t xml:space="preserve">          13,540,244.5</t>
  </si>
  <si>
    <t xml:space="preserve">          15,509,215</t>
  </si>
  <si>
    <t xml:space="preserve">          39,945,318.6</t>
  </si>
  <si>
    <t xml:space="preserve">          23,233,610</t>
  </si>
  <si>
    <t xml:space="preserve">             369,455.5</t>
  </si>
  <si>
    <t xml:space="preserve">             430,895</t>
  </si>
  <si>
    <t xml:space="preserve">           2,826,567.3</t>
  </si>
  <si>
    <t xml:space="preserve">           1,476,468</t>
  </si>
  <si>
    <t xml:space="preserve">             116,390.5</t>
  </si>
  <si>
    <t xml:space="preserve">             588,150</t>
  </si>
  <si>
    <t xml:space="preserve">             103,333.6</t>
  </si>
  <si>
    <t xml:space="preserve">             333,519</t>
  </si>
  <si>
    <t xml:space="preserve">           6,562,997.3</t>
  </si>
  <si>
    <t xml:space="preserve">           4,484,429</t>
  </si>
  <si>
    <t xml:space="preserve">          33,400,023.7</t>
  </si>
  <si>
    <t xml:space="preserve">          14,166,473</t>
  </si>
  <si>
    <t xml:space="preserve">           2,588,607.9</t>
  </si>
  <si>
    <t xml:space="preserve">           3,297,358</t>
  </si>
  <si>
    <t xml:space="preserve">           1,666,838.8</t>
  </si>
  <si>
    <t xml:space="preserve">           2,790,077</t>
  </si>
  <si>
    <t xml:space="preserve">           3,900,630.1</t>
  </si>
  <si>
    <t xml:space="preserve">           6,699,114</t>
  </si>
  <si>
    <t xml:space="preserve">           1,945,459.8</t>
  </si>
  <si>
    <t xml:space="preserve">           4,459,938</t>
  </si>
  <si>
    <t xml:space="preserve">               2,163.4</t>
  </si>
  <si>
    <t xml:space="preserve">               9,269</t>
  </si>
  <si>
    <t xml:space="preserve">               3,095.4</t>
  </si>
  <si>
    <t xml:space="preserve">               7,134</t>
  </si>
  <si>
    <t xml:space="preserve">           2,073,269.6</t>
  </si>
  <si>
    <t xml:space="preserve">          33,464,317</t>
  </si>
  <si>
    <t xml:space="preserve">             994,580.8</t>
  </si>
  <si>
    <t xml:space="preserve">          19,883,169</t>
  </si>
  <si>
    <t xml:space="preserve">           1,392,823.7</t>
  </si>
  <si>
    <t xml:space="preserve">           6,096,544</t>
  </si>
  <si>
    <t xml:space="preserve">             405,301.8</t>
  </si>
  <si>
    <t xml:space="preserve">           2,419,963</t>
  </si>
  <si>
    <t xml:space="preserve">             640,594.3</t>
  </si>
  <si>
    <t xml:space="preserve">           8,620,642</t>
  </si>
  <si>
    <t xml:space="preserve">             535,733.5</t>
  </si>
  <si>
    <t xml:space="preserve">           8,336,177</t>
  </si>
  <si>
    <t xml:space="preserve">              11,452.2</t>
  </si>
  <si>
    <t xml:space="preserve">           3,514,373</t>
  </si>
  <si>
    <t xml:space="preserve">              17,152.3</t>
  </si>
  <si>
    <t xml:space="preserve">           2,489,895</t>
  </si>
  <si>
    <t xml:space="preserve">              28,399.4</t>
  </si>
  <si>
    <t xml:space="preserve">          15,232,758</t>
  </si>
  <si>
    <t xml:space="preserve">              36,393.2</t>
  </si>
  <si>
    <t xml:space="preserve">           6,637,134</t>
  </si>
  <si>
    <t xml:space="preserve">             904,999.1</t>
  </si>
  <si>
    <t xml:space="preserve">           8,216,283</t>
  </si>
  <si>
    <t xml:space="preserve">           2,113,858.6</t>
  </si>
  <si>
    <t xml:space="preserve">           7,198,366</t>
  </si>
  <si>
    <t xml:space="preserve">             261,711.4</t>
  </si>
  <si>
    <t xml:space="preserve">             909,840</t>
  </si>
  <si>
    <t xml:space="preserve">           1,740,028.5</t>
  </si>
  <si>
    <t xml:space="preserve">           2,770,693</t>
  </si>
  <si>
    <t xml:space="preserve">             482,143.3</t>
  </si>
  <si>
    <t xml:space="preserve">           5,635,718</t>
  </si>
  <si>
    <t xml:space="preserve">             216,628.5</t>
  </si>
  <si>
    <t xml:space="preserve">           2,317,897</t>
  </si>
  <si>
    <t xml:space="preserve">             158,096.4</t>
  </si>
  <si>
    <t xml:space="preserve">           1,667,614</t>
  </si>
  <si>
    <t xml:space="preserve">             157,201.5</t>
  </si>
  <si>
    <t xml:space="preserve">           2,109,777</t>
  </si>
  <si>
    <t xml:space="preserve">               3,047.9</t>
  </si>
  <si>
    <t xml:space="preserve">               3,111</t>
  </si>
  <si>
    <t xml:space="preserve">          13,266,392.1</t>
  </si>
  <si>
    <t xml:space="preserve">          16,023,552</t>
  </si>
  <si>
    <t xml:space="preserve">          39,485,863.9</t>
  </si>
  <si>
    <t xml:space="preserve">          22,410,143</t>
  </si>
  <si>
    <t xml:space="preserve">             349,781.0</t>
  </si>
  <si>
    <t xml:space="preserve">             438,017</t>
  </si>
  <si>
    <t xml:space="preserve">           2,801,644.7</t>
  </si>
  <si>
    <t xml:space="preserve">           1,480,333</t>
  </si>
  <si>
    <t xml:space="preserve">             104,448.5</t>
  </si>
  <si>
    <t xml:space="preserve">             550,815</t>
  </si>
  <si>
    <t xml:space="preserve">              98,810.7</t>
  </si>
  <si>
    <t xml:space="preserve">             321,922</t>
  </si>
  <si>
    <t xml:space="preserve">           6,329,123.4</t>
  </si>
  <si>
    <t xml:space="preserve">           4,760,980</t>
  </si>
  <si>
    <t xml:space="preserve">          33,172,783.0</t>
  </si>
  <si>
    <t xml:space="preserve">          13,157,655</t>
  </si>
  <si>
    <t xml:space="preserve">           2,380,881.8</t>
  </si>
  <si>
    <t xml:space="preserve">           3,221,602</t>
  </si>
  <si>
    <t xml:space="preserve">           1,620,616.2</t>
  </si>
  <si>
    <t xml:space="preserve">           2,800,660</t>
  </si>
  <si>
    <t xml:space="preserve">           4,100,433.5</t>
  </si>
  <si>
    <t xml:space="preserve">           7,044,112</t>
  </si>
  <si>
    <t xml:space="preserve">           1,789,116.9</t>
  </si>
  <si>
    <t xml:space="preserve">           4,641,551</t>
  </si>
  <si>
    <t xml:space="preserve">               1,724.0</t>
  </si>
  <si>
    <t xml:space="preserve">               8,026</t>
  </si>
  <si>
    <t xml:space="preserve">               2,892.5</t>
  </si>
  <si>
    <t xml:space="preserve">               8,022</t>
  </si>
  <si>
    <t xml:space="preserve">           2,049,765.8</t>
  </si>
  <si>
    <t xml:space="preserve">          35,593,962</t>
  </si>
  <si>
    <t xml:space="preserve">           1,129,162.8</t>
  </si>
  <si>
    <t xml:space="preserve">          21,217,237</t>
  </si>
  <si>
    <t xml:space="preserve">           1,388,222.6</t>
  </si>
  <si>
    <t xml:space="preserve">           6,730,734</t>
  </si>
  <si>
    <t xml:space="preserve">             551,066.7</t>
  </si>
  <si>
    <t xml:space="preserve">           2,263,716</t>
  </si>
  <si>
    <t xml:space="preserve">             621,795.9</t>
  </si>
  <si>
    <t xml:space="preserve">           9,107,125</t>
  </si>
  <si>
    <t xml:space="preserve">             525,214.4</t>
  </si>
  <si>
    <t xml:space="preserve">           9,159,773</t>
  </si>
  <si>
    <t xml:space="preserve">              10,986.4</t>
  </si>
  <si>
    <t xml:space="preserve">           3,295,580</t>
  </si>
  <si>
    <t xml:space="preserve">              16,065.0</t>
  </si>
  <si>
    <t xml:space="preserve">           2,444,851</t>
  </si>
  <si>
    <t xml:space="preserve">              28,760.9</t>
  </si>
  <si>
    <t xml:space="preserve">          16,460,523</t>
  </si>
  <si>
    <t xml:space="preserve">              36,816.7</t>
  </si>
  <si>
    <t xml:space="preserve">           7,348,897</t>
  </si>
  <si>
    <t xml:space="preserve">             953,777.9</t>
  </si>
  <si>
    <t xml:space="preserve">           8,020,782</t>
  </si>
  <si>
    <t xml:space="preserve">           2,080,314.2</t>
  </si>
  <si>
    <t xml:space="preserve">           7,850,147</t>
  </si>
  <si>
    <t xml:space="preserve">             292,583.5</t>
  </si>
  <si>
    <t xml:space="preserve">             978,427</t>
  </si>
  <si>
    <t xml:space="preserve">           1,676,394.8</t>
  </si>
  <si>
    <t xml:space="preserve">           2,890,779</t>
  </si>
  <si>
    <t xml:space="preserve">             494,504.2</t>
  </si>
  <si>
    <t xml:space="preserve">           5,324,181</t>
  </si>
  <si>
    <t xml:space="preserve">             235,062.7</t>
  </si>
  <si>
    <t xml:space="preserve">           2,583,283</t>
  </si>
  <si>
    <t xml:space="preserve">             162,728.9</t>
  </si>
  <si>
    <t xml:space="preserve">           1,713,676</t>
  </si>
  <si>
    <t xml:space="preserve">             168,856.6</t>
  </si>
  <si>
    <t xml:space="preserve">           2,376,084</t>
  </si>
  <si>
    <t xml:space="preserve">               3,961.4</t>
  </si>
  <si>
    <t xml:space="preserve">               4,498</t>
  </si>
  <si>
    <t xml:space="preserve">          14,680,249.7</t>
  </si>
  <si>
    <t xml:space="preserve">          17,071,052</t>
  </si>
  <si>
    <t xml:space="preserve">          44,405,740.3</t>
  </si>
  <si>
    <t xml:space="preserve">          24,368,736</t>
  </si>
  <si>
    <t xml:space="preserve">             373,288.6</t>
  </si>
  <si>
    <t xml:space="preserve">             466,523</t>
  </si>
  <si>
    <t xml:space="preserve">           2,707,580.3</t>
  </si>
  <si>
    <t xml:space="preserve">           1,458,473</t>
  </si>
  <si>
    <t xml:space="preserve">             115,646.5</t>
  </si>
  <si>
    <t xml:space="preserve">             582,466</t>
  </si>
  <si>
    <t xml:space="preserve">             104,122.5</t>
  </si>
  <si>
    <t xml:space="preserve">             333,185</t>
  </si>
  <si>
    <t xml:space="preserve">           6,967,382.8</t>
  </si>
  <si>
    <t xml:space="preserve">           5,198,328</t>
  </si>
  <si>
    <t xml:space="preserve">          37,720,808.4</t>
  </si>
  <si>
    <t xml:space="preserve">          14,421,581</t>
  </si>
  <si>
    <t xml:space="preserve">           2,759,085.9</t>
  </si>
  <si>
    <t xml:space="preserve">           3,680,098</t>
  </si>
  <si>
    <t xml:space="preserve">           1,981,767.0</t>
  </si>
  <si>
    <t xml:space="preserve">           3,100,812</t>
  </si>
  <si>
    <t xml:space="preserve">           4,462,299.3</t>
  </si>
  <si>
    <t xml:space="preserve">           7,134,248</t>
  </si>
  <si>
    <t xml:space="preserve">           1,888,615.0</t>
  </si>
  <si>
    <t xml:space="preserve">           5,047,401</t>
  </si>
  <si>
    <t xml:space="preserve">               2,546.6</t>
  </si>
  <si>
    <t xml:space="preserve">               9,390</t>
  </si>
  <si>
    <t xml:space="preserve">               2,847.0</t>
  </si>
  <si>
    <t xml:space="preserve">               7,284</t>
  </si>
  <si>
    <t xml:space="preserve">           1,946,810.6</t>
  </si>
  <si>
    <t xml:space="preserve">          35,632,489</t>
  </si>
  <si>
    <t xml:space="preserve">           1,054,161.5</t>
  </si>
  <si>
    <t xml:space="preserve">          21,991,488</t>
  </si>
  <si>
    <t xml:space="preserve">           1,225,208.3</t>
  </si>
  <si>
    <t xml:space="preserve">           6,379,323</t>
  </si>
  <si>
    <t xml:space="preserve">             454,467.7</t>
  </si>
  <si>
    <t xml:space="preserve">           2,386,239</t>
  </si>
  <si>
    <t xml:space="preserve">             677,731.2</t>
  </si>
  <si>
    <t xml:space="preserve">           9,402,707</t>
  </si>
  <si>
    <t xml:space="preserve">             545,394.2</t>
  </si>
  <si>
    <t xml:space="preserve">           9,027,901</t>
  </si>
  <si>
    <t xml:space="preserve">              14,894.8</t>
  </si>
  <si>
    <t xml:space="preserve">           3,534,929</t>
  </si>
  <si>
    <t xml:space="preserve">              16,829.5</t>
  </si>
  <si>
    <t xml:space="preserve">           2,849,379</t>
  </si>
  <si>
    <t xml:space="preserve">              28,976.2</t>
  </si>
  <si>
    <t xml:space="preserve">          16,315,529</t>
  </si>
  <si>
    <t xml:space="preserve">              37,470.1</t>
  </si>
  <si>
    <t xml:space="preserve">           7,727,969</t>
  </si>
  <si>
    <t xml:space="preserve">             844,376.3</t>
  </si>
  <si>
    <t xml:space="preserve">           7,242,562</t>
  </si>
  <si>
    <t xml:space="preserve">           2,066,389.3</t>
  </si>
  <si>
    <t xml:space="preserve">           7,498,399</t>
  </si>
  <si>
    <t xml:space="preserve">             281,819.8</t>
  </si>
  <si>
    <t xml:space="preserve">             890,643</t>
  </si>
  <si>
    <t xml:space="preserve">           1,682,118.4</t>
  </si>
  <si>
    <t xml:space="preserve">           2,663,179</t>
  </si>
  <si>
    <t xml:space="preserve">             428,917.6</t>
  </si>
  <si>
    <t xml:space="preserve">           4,920,612</t>
  </si>
  <si>
    <t xml:space="preserve">             218,472.8</t>
  </si>
  <si>
    <t xml:space="preserve">           2,421,261</t>
  </si>
  <si>
    <t xml:space="preserve">             131,402.4</t>
  </si>
  <si>
    <t xml:space="preserve">           1,428,577</t>
  </si>
  <si>
    <t xml:space="preserve">             165,798.0</t>
  </si>
  <si>
    <t xml:space="preserve">           2,413,959</t>
  </si>
  <si>
    <t xml:space="preserve">               2,236.5</t>
  </si>
  <si>
    <t xml:space="preserve">               2,731</t>
  </si>
  <si>
    <t xml:space="preserve">          14,167,515.4</t>
  </si>
  <si>
    <t xml:space="preserve">          15,767,753</t>
  </si>
  <si>
    <t xml:space="preserve">          45,854,738.4</t>
  </si>
  <si>
    <t xml:space="preserve">          24,126,559</t>
  </si>
  <si>
    <t xml:space="preserve">             355,194.0</t>
  </si>
  <si>
    <t xml:space="preserve">             399,875</t>
  </si>
  <si>
    <t xml:space="preserve">           2,621,623.6</t>
  </si>
  <si>
    <t xml:space="preserve">           1,383,382</t>
  </si>
  <si>
    <t xml:space="preserve">              99,911.2</t>
  </si>
  <si>
    <t xml:space="preserve">             478,766</t>
  </si>
  <si>
    <t xml:space="preserve">              90,743.3</t>
  </si>
  <si>
    <t xml:space="preserve">             284,749</t>
  </si>
  <si>
    <t xml:space="preserve">           7,077,467.2</t>
  </si>
  <si>
    <t xml:space="preserve">           5,053,234</t>
  </si>
  <si>
    <t xml:space="preserve">          39,780,149.6</t>
  </si>
  <si>
    <t xml:space="preserve">          15,305,787</t>
  </si>
  <si>
    <t xml:space="preserve">           2,512,539.8</t>
  </si>
  <si>
    <t xml:space="preserve">           3,186,384</t>
  </si>
  <si>
    <t xml:space="preserve">           1,572,131.0</t>
  </si>
  <si>
    <t xml:space="preserve">           2,701,763</t>
  </si>
  <si>
    <t xml:space="preserve">           4,120,342.7</t>
  </si>
  <si>
    <t xml:space="preserve">           6,642,206</t>
  </si>
  <si>
    <t xml:space="preserve">           1,787,566.1</t>
  </si>
  <si>
    <t xml:space="preserve">           4,444,861</t>
  </si>
  <si>
    <t xml:space="preserve">               2,060.5</t>
  </si>
  <si>
    <t xml:space="preserve">               7,288</t>
  </si>
  <si>
    <t xml:space="preserve">               2,524.7</t>
  </si>
  <si>
    <t xml:space="preserve">               6,017</t>
  </si>
  <si>
    <t xml:space="preserve">           2,106,782.2</t>
  </si>
  <si>
    <t xml:space="preserve">          35,249,017</t>
  </si>
  <si>
    <t xml:space="preserve">             720,792.9</t>
  </si>
  <si>
    <t xml:space="preserve">          20,231,665</t>
  </si>
  <si>
    <t xml:space="preserve">           1,509,426.6</t>
  </si>
  <si>
    <t xml:space="preserve">           6,824,572</t>
  </si>
  <si>
    <t xml:space="preserve">             153,288.5</t>
  </si>
  <si>
    <t xml:space="preserve">           1,917,645</t>
  </si>
  <si>
    <t xml:space="preserve">             556,698.6</t>
  </si>
  <si>
    <t xml:space="preserve">           7,579,464</t>
  </si>
  <si>
    <t xml:space="preserve">             520,696.8</t>
  </si>
  <si>
    <t xml:space="preserve">           8,301,179</t>
  </si>
  <si>
    <t xml:space="preserve">              11,246.2</t>
  </si>
  <si>
    <t xml:space="preserve">           4,225,294</t>
  </si>
  <si>
    <t xml:space="preserve">              15,267.0</t>
  </si>
  <si>
    <t xml:space="preserve">           2,406,849</t>
  </si>
  <si>
    <t xml:space="preserve">              29,410.7</t>
  </si>
  <si>
    <t xml:space="preserve">          16,619,686</t>
  </si>
  <si>
    <t xml:space="preserve">              31,540.6</t>
  </si>
  <si>
    <t xml:space="preserve">           7,605,992</t>
  </si>
  <si>
    <t xml:space="preserve">           1,047,562.8</t>
  </si>
  <si>
    <t xml:space="preserve">           8,625,008</t>
  </si>
  <si>
    <t xml:space="preserve">           2,289,878.8</t>
  </si>
  <si>
    <t xml:space="preserve">           8,095,423</t>
  </si>
  <si>
    <t xml:space="preserve">             389,273.4</t>
  </si>
  <si>
    <t xml:space="preserve">           1,095,948</t>
  </si>
  <si>
    <t xml:space="preserve">           1,871,806.6</t>
  </si>
  <si>
    <t xml:space="preserve">           2,950,397</t>
  </si>
  <si>
    <t xml:space="preserve">             494,711.3</t>
  </si>
  <si>
    <t xml:space="preserve">           5,683,299</t>
  </si>
  <si>
    <t xml:space="preserve">             223,790.5</t>
  </si>
  <si>
    <t xml:space="preserve">           2,366,234</t>
  </si>
  <si>
    <t xml:space="preserve">             161,832.7</t>
  </si>
  <si>
    <t xml:space="preserve">           1,843,675</t>
  </si>
  <si>
    <t xml:space="preserve">             194,281.7</t>
  </si>
  <si>
    <t xml:space="preserve">           2,778,793</t>
  </si>
  <si>
    <t xml:space="preserve">               1,745.5</t>
  </si>
  <si>
    <t xml:space="preserve">               2,086</t>
  </si>
  <si>
    <t xml:space="preserve">          14,804,972.4</t>
  </si>
  <si>
    <t xml:space="preserve">          17,227,677</t>
  </si>
  <si>
    <t xml:space="preserve">          44,083,874.8</t>
  </si>
  <si>
    <t xml:space="preserve">          24,958,281</t>
  </si>
  <si>
    <t xml:space="preserve">             377,224.1</t>
  </si>
  <si>
    <t xml:space="preserve">             449,419</t>
  </si>
  <si>
    <t xml:space="preserve">           2,757,122.6</t>
  </si>
  <si>
    <t xml:space="preserve">           1,424,496</t>
  </si>
  <si>
    <t xml:space="preserve">             124,052.1</t>
  </si>
  <si>
    <t xml:space="preserve">             607,073</t>
  </si>
  <si>
    <t xml:space="preserve">             106,279.3</t>
  </si>
  <si>
    <t xml:space="preserve">             333,526</t>
  </si>
  <si>
    <t xml:space="preserve">           7,054,855.2</t>
  </si>
  <si>
    <t xml:space="preserve">           5,071,416</t>
  </si>
  <si>
    <t xml:space="preserve">          37,475,945.0</t>
  </si>
  <si>
    <t xml:space="preserve">          14,854,212</t>
  </si>
  <si>
    <t xml:space="preserve">           2,820,108.7</t>
  </si>
  <si>
    <t xml:space="preserve">           3,496,294</t>
  </si>
  <si>
    <t xml:space="preserve">           1,831,583.3</t>
  </si>
  <si>
    <t xml:space="preserve">           3,061,985</t>
  </si>
  <si>
    <t xml:space="preserve">           4,426,699.4</t>
  </si>
  <si>
    <t xml:space="preserve">           7,595,794</t>
  </si>
  <si>
    <t xml:space="preserve">           1,910,270.3</t>
  </si>
  <si>
    <t xml:space="preserve">           5,277,163</t>
  </si>
  <si>
    <t xml:space="preserve">               2,032.9</t>
  </si>
  <si>
    <t xml:space="preserve">               2,674.3</t>
  </si>
  <si>
    <t xml:space="preserve">               6,899</t>
  </si>
  <si>
    <t xml:space="preserve">           2,224,168.0</t>
  </si>
  <si>
    <t xml:space="preserve">          40,051,433</t>
  </si>
  <si>
    <t xml:space="preserve">             904,584.6</t>
  </si>
  <si>
    <t xml:space="preserve">          23,365,909</t>
  </si>
  <si>
    <t xml:space="preserve">           1,485,943.5</t>
  </si>
  <si>
    <t xml:space="preserve">           7,671,160</t>
  </si>
  <si>
    <t xml:space="preserve">             302,109.9</t>
  </si>
  <si>
    <t xml:space="preserve">           2,357,769</t>
  </si>
  <si>
    <t xml:space="preserve">             695,286.2</t>
  </si>
  <si>
    <t xml:space="preserve">           9,547,730</t>
  </si>
  <si>
    <t xml:space="preserve">             539,518.9</t>
  </si>
  <si>
    <t xml:space="preserve">          10,063,747</t>
  </si>
  <si>
    <t xml:space="preserve">              12,310.2</t>
  </si>
  <si>
    <t xml:space="preserve">           4,619,191</t>
  </si>
  <si>
    <t xml:space="preserve">              17,010.0</t>
  </si>
  <si>
    <t xml:space="preserve">           3,315,968</t>
  </si>
  <si>
    <t xml:space="preserve">              30,628.0</t>
  </si>
  <si>
    <t xml:space="preserve">          18,213,352</t>
  </si>
  <si>
    <t xml:space="preserve">              45,945.9</t>
  </si>
  <si>
    <t xml:space="preserve">           7,628,425</t>
  </si>
  <si>
    <t xml:space="preserve">             815,431.6</t>
  </si>
  <si>
    <t xml:space="preserve">           7,573,129</t>
  </si>
  <si>
    <t xml:space="preserve">           1,932,909.8</t>
  </si>
  <si>
    <t xml:space="preserve">           7,003,694</t>
  </si>
  <si>
    <t xml:space="preserve">             254,951.9</t>
  </si>
  <si>
    <t xml:space="preserve">             903,089</t>
  </si>
  <si>
    <t xml:space="preserve">           1,558,263.7</t>
  </si>
  <si>
    <t xml:space="preserve">           2,497,860</t>
  </si>
  <si>
    <t xml:space="preserve">             429,689.8</t>
  </si>
  <si>
    <t xml:space="preserve">           5,162,546</t>
  </si>
  <si>
    <t xml:space="preserve">             201,285.4</t>
  </si>
  <si>
    <t xml:space="preserve">           2,109,910</t>
  </si>
  <si>
    <t xml:space="preserve">             129,417.5</t>
  </si>
  <si>
    <t xml:space="preserve">           1,505,792</t>
  </si>
  <si>
    <t xml:space="preserve">             173,360.7</t>
  </si>
  <si>
    <t xml:space="preserve">           2,395,925</t>
  </si>
  <si>
    <t xml:space="preserve">               1,372.4</t>
  </si>
  <si>
    <t xml:space="preserve">               1,702</t>
  </si>
  <si>
    <t xml:space="preserve">          13,307,367.3</t>
  </si>
  <si>
    <t xml:space="preserve">          15,011,770</t>
  </si>
  <si>
    <t xml:space="preserve">          44,833,697.5</t>
  </si>
  <si>
    <t xml:space="preserve">          25,489,878</t>
  </si>
  <si>
    <t xml:space="preserve">             370,232.9</t>
  </si>
  <si>
    <t xml:space="preserve">             414,616</t>
  </si>
  <si>
    <t xml:space="preserve">           2,813,401.4</t>
  </si>
  <si>
    <t xml:space="preserve">           1,366,937</t>
  </si>
  <si>
    <t xml:space="preserve">             102,588.9</t>
  </si>
  <si>
    <t xml:space="preserve">             492,889</t>
  </si>
  <si>
    <t xml:space="preserve">              90,758.6</t>
  </si>
  <si>
    <t xml:space="preserve">             289,833</t>
  </si>
  <si>
    <t xml:space="preserve">           6,528,401.5</t>
  </si>
  <si>
    <t xml:space="preserve">           4,846,658</t>
  </si>
  <si>
    <t xml:space="preserve">          38,783,460.0</t>
  </si>
  <si>
    <t xml:space="preserve">          16,695,924</t>
  </si>
  <si>
    <t xml:space="preserve">           2,419,953.6</t>
  </si>
  <si>
    <t xml:space="preserve">           3,113,957</t>
  </si>
  <si>
    <t xml:space="preserve">           1,491,437.5</t>
  </si>
  <si>
    <t xml:space="preserve">           2,596,135</t>
  </si>
  <si>
    <t xml:space="preserve">           3,884,674.8</t>
  </si>
  <si>
    <t xml:space="preserve">           6,137,008</t>
  </si>
  <si>
    <t xml:space="preserve">           1,652,661.4</t>
  </si>
  <si>
    <t xml:space="preserve">           4,535,468</t>
  </si>
  <si>
    <t xml:space="preserve">               1,515.5</t>
  </si>
  <si>
    <t xml:space="preserve">               6,642</t>
  </si>
  <si>
    <t xml:space="preserve">               1,978.7</t>
  </si>
  <si>
    <t xml:space="preserve">               5,582</t>
  </si>
  <si>
    <t xml:space="preserve">           1,894,519.1</t>
  </si>
  <si>
    <t xml:space="preserve">          36,926,679</t>
  </si>
  <si>
    <t xml:space="preserve">             809,286.3</t>
  </si>
  <si>
    <t xml:space="preserve">          21,017,256</t>
  </si>
  <si>
    <t xml:space="preserve">           1,320,336.8</t>
  </si>
  <si>
    <t xml:space="preserve">           8,337,096</t>
  </si>
  <si>
    <t xml:space="preserve">             288,441.4</t>
  </si>
  <si>
    <t xml:space="preserve">           2,256,242</t>
  </si>
  <si>
    <t xml:space="preserve">             538,391.6</t>
  </si>
  <si>
    <t xml:space="preserve">           7,328,621</t>
  </si>
  <si>
    <t xml:space="preserve">             465,798.2</t>
  </si>
  <si>
    <t xml:space="preserve">           8,355,867</t>
  </si>
  <si>
    <t xml:space="preserve">               9,152.9</t>
  </si>
  <si>
    <t xml:space="preserve">           4,120,522</t>
  </si>
  <si>
    <t xml:space="preserve">              15,886.5</t>
  </si>
  <si>
    <t xml:space="preserve">           2,798,904</t>
  </si>
  <si>
    <t xml:space="preserve">              26,637.8</t>
  </si>
  <si>
    <t xml:space="preserve">          17,140,440</t>
  </si>
  <si>
    <t xml:space="preserve">              39,160.2</t>
  </si>
  <si>
    <t xml:space="preserve">           7,606,242</t>
  </si>
  <si>
    <t xml:space="preserve">             907,972.9</t>
  </si>
  <si>
    <t xml:space="preserve">           8,343,363</t>
  </si>
  <si>
    <t xml:space="preserve">           1,956,773.4</t>
  </si>
  <si>
    <t xml:space="preserve">           6,870,624</t>
  </si>
  <si>
    <t xml:space="preserve">             293,781.5</t>
  </si>
  <si>
    <t xml:space="preserve">             979,278</t>
  </si>
  <si>
    <t xml:space="preserve">           1,577,190.8</t>
  </si>
  <si>
    <t xml:space="preserve">           2,496,593</t>
  </si>
  <si>
    <t xml:space="preserve">             473,621.9</t>
  </si>
  <si>
    <t xml:space="preserve">           5,750,801</t>
  </si>
  <si>
    <t xml:space="preserve">             208,237.9</t>
  </si>
  <si>
    <t xml:space="preserve">           2,240,772</t>
  </si>
  <si>
    <t xml:space="preserve">             138,784.1</t>
  </si>
  <si>
    <t xml:space="preserve">           1,611,449</t>
  </si>
  <si>
    <t xml:space="preserve">             171,344.6</t>
  </si>
  <si>
    <t xml:space="preserve">           2,133,259</t>
  </si>
  <si>
    <t xml:space="preserve">               1,785.4</t>
  </si>
  <si>
    <t xml:space="preserve">          12,219,049.8</t>
  </si>
  <si>
    <t xml:space="preserve">          14,758,355</t>
  </si>
  <si>
    <t xml:space="preserve">          40,584,747.2</t>
  </si>
  <si>
    <t xml:space="preserve">          23,068,300</t>
  </si>
  <si>
    <t xml:space="preserve">             338,504.5</t>
  </si>
  <si>
    <t xml:space="preserve">             408,533</t>
  </si>
  <si>
    <t xml:space="preserve">           2,567,986.0</t>
  </si>
  <si>
    <t xml:space="preserve">           1,319,508</t>
  </si>
  <si>
    <t xml:space="preserve">             111,498.7</t>
  </si>
  <si>
    <t xml:space="preserve">             548,470</t>
  </si>
  <si>
    <t xml:space="preserve">              94,043.8</t>
  </si>
  <si>
    <t xml:space="preserve">             300,670</t>
  </si>
  <si>
    <t xml:space="preserve">           5,528,573.2</t>
  </si>
  <si>
    <t xml:space="preserve">           4,341,906</t>
  </si>
  <si>
    <t xml:space="preserve">          34,720,187.8</t>
  </si>
  <si>
    <t xml:space="preserve">          14,286,613</t>
  </si>
  <si>
    <t xml:space="preserve">           2,324,633.4</t>
  </si>
  <si>
    <t xml:space="preserve">           3,099,768</t>
  </si>
  <si>
    <t xml:space="preserve">           1,464,533.6</t>
  </si>
  <si>
    <t xml:space="preserve">           2,633,563</t>
  </si>
  <si>
    <t xml:space="preserve">           3,913,964.8</t>
  </si>
  <si>
    <t xml:space="preserve">           6,352,290</t>
  </si>
  <si>
    <t xml:space="preserve">           1,735,522.2</t>
  </si>
  <si>
    <t xml:space="preserve">           4,522,912</t>
  </si>
  <si>
    <t xml:space="preserve">               1,875.1</t>
  </si>
  <si>
    <t xml:space="preserve">               7,388</t>
  </si>
  <si>
    <t xml:space="preserve">               2,473.8</t>
  </si>
  <si>
    <t xml:space="preserve">               5,034</t>
  </si>
  <si>
    <t xml:space="preserve">           1,478,073.7</t>
  </si>
  <si>
    <t xml:space="preserve">          37,650,901</t>
  </si>
  <si>
    <t xml:space="preserve">           1,011,518.2</t>
  </si>
  <si>
    <t xml:space="preserve">          21,345,681</t>
  </si>
  <si>
    <t xml:space="preserve">             822,054.6</t>
  </si>
  <si>
    <t xml:space="preserve">           5,879,927</t>
  </si>
  <si>
    <t xml:space="preserve">             468,739.2</t>
  </si>
  <si>
    <t xml:space="preserve">           2,334,026</t>
  </si>
  <si>
    <t xml:space="preserve">             616,464.0</t>
  </si>
  <si>
    <t xml:space="preserve">           8,603,995</t>
  </si>
  <si>
    <t xml:space="preserve">             487,110.5</t>
  </si>
  <si>
    <t xml:space="preserve">           8,793,585</t>
  </si>
  <si>
    <t xml:space="preserve">           4,413,268</t>
  </si>
  <si>
    <t xml:space="preserve">              15,410.2</t>
  </si>
  <si>
    <t xml:space="preserve">           2,741,381</t>
  </si>
  <si>
    <t xml:space="preserve">              29,607.1</t>
  </si>
  <si>
    <t xml:space="preserve">          18,753,711</t>
  </si>
  <si>
    <t xml:space="preserve">              40,258.4</t>
  </si>
  <si>
    <t xml:space="preserve">           7,476,689</t>
  </si>
  <si>
    <t xml:space="preserve">             925,287.9</t>
  </si>
  <si>
    <t xml:space="preserve">           8,057,411</t>
  </si>
  <si>
    <t xml:space="preserve">           2,220,094.0</t>
  </si>
  <si>
    <t xml:space="preserve">           7,634,514</t>
  </si>
  <si>
    <t xml:space="preserve">             316,550.3</t>
  </si>
  <si>
    <t xml:space="preserve">           1,066,226</t>
  </si>
  <si>
    <t xml:space="preserve">           1,807,104.0</t>
  </si>
  <si>
    <t xml:space="preserve">           2,823,968</t>
  </si>
  <si>
    <t xml:space="preserve">             452,725.2</t>
  </si>
  <si>
    <t xml:space="preserve">           5,196,881</t>
  </si>
  <si>
    <t xml:space="preserve">             224,932.8</t>
  </si>
  <si>
    <t xml:space="preserve">           2,338,767</t>
  </si>
  <si>
    <t xml:space="preserve">             153,048.7</t>
  </si>
  <si>
    <t xml:space="preserve">           1,791,266</t>
  </si>
  <si>
    <t xml:space="preserve">             188,057.2</t>
  </si>
  <si>
    <t xml:space="preserve">           2,471,779</t>
  </si>
  <si>
    <t xml:space="preserve">               2,963.7</t>
  </si>
  <si>
    <t xml:space="preserve">          14,956,209.5</t>
  </si>
  <si>
    <t xml:space="preserve">          17,036,478</t>
  </si>
  <si>
    <t xml:space="preserve">          44,405,721.9</t>
  </si>
  <si>
    <t xml:space="preserve">          25,016,056</t>
  </si>
  <si>
    <t xml:space="preserve">             379,054.0</t>
  </si>
  <si>
    <t xml:space="preserve">             452,478</t>
  </si>
  <si>
    <t xml:space="preserve">           2,963,790.7</t>
  </si>
  <si>
    <t xml:space="preserve">           1,540,753</t>
  </si>
  <si>
    <t xml:space="preserve">             121,598.0</t>
  </si>
  <si>
    <t xml:space="preserve">             608,409</t>
  </si>
  <si>
    <t xml:space="preserve">             111,790.4</t>
  </si>
  <si>
    <t xml:space="preserve">             341,485</t>
  </si>
  <si>
    <t xml:space="preserve">           7,258,040.5</t>
  </si>
  <si>
    <t xml:space="preserve">           5,243,949</t>
  </si>
  <si>
    <t xml:space="preserve">          37,509,112.7</t>
  </si>
  <si>
    <t xml:space="preserve">          14,939,982</t>
  </si>
  <si>
    <t xml:space="preserve">           2,710,763.0</t>
  </si>
  <si>
    <t xml:space="preserve">           3,604,534</t>
  </si>
  <si>
    <t xml:space="preserve">           1,734,633.3</t>
  </si>
  <si>
    <t xml:space="preserve">           3,019,226</t>
  </si>
  <si>
    <t xml:space="preserve">           4,484,585.9</t>
  </si>
  <si>
    <t xml:space="preserve">           7,118,330</t>
  </si>
  <si>
    <t xml:space="preserve">           2,083,332.9</t>
  </si>
  <si>
    <t xml:space="preserve">           5,168,070</t>
  </si>
  <si>
    <t xml:space="preserve">               2,168.0</t>
  </si>
  <si>
    <t xml:space="preserve">               8,778</t>
  </si>
  <si>
    <t xml:space="preserve">               3,061.9</t>
  </si>
  <si>
    <t xml:space="preserve">               6,541</t>
  </si>
  <si>
    <t xml:space="preserve">           2,096,398.4</t>
  </si>
  <si>
    <t xml:space="preserve">          44,419,736</t>
  </si>
  <si>
    <t xml:space="preserve">             884,590.3</t>
  </si>
  <si>
    <t xml:space="preserve">          24,717,113</t>
  </si>
  <si>
    <t xml:space="preserve">           1,369,875.7</t>
  </si>
  <si>
    <t xml:space="preserve">           7,428,207</t>
  </si>
  <si>
    <t xml:space="preserve">             214,134.8</t>
  </si>
  <si>
    <t xml:space="preserve">           2,402,503</t>
  </si>
  <si>
    <t xml:space="preserve">             683,223.9</t>
  </si>
  <si>
    <t xml:space="preserve">           9,557,538</t>
  </si>
  <si>
    <t xml:space="preserve">             595,611.3</t>
  </si>
  <si>
    <t xml:space="preserve">          10,351,663</t>
  </si>
  <si>
    <t xml:space="preserve">              10,965.9</t>
  </si>
  <si>
    <t xml:space="preserve">           5,051,752</t>
  </si>
  <si>
    <t xml:space="preserve">              18,586.6</t>
  </si>
  <si>
    <t xml:space="preserve">           3,225,660</t>
  </si>
  <si>
    <t xml:space="preserve">              32,332.9</t>
  </si>
  <si>
    <t xml:space="preserve">          22,382,239</t>
  </si>
  <si>
    <t xml:space="preserve">              56,257.6</t>
  </si>
  <si>
    <t xml:space="preserve">           8,737,287</t>
  </si>
  <si>
    <t xml:space="preserve">             853,755.8</t>
  </si>
  <si>
    <t xml:space="preserve">           7,671,931</t>
  </si>
  <si>
    <t xml:space="preserve">           2,064,466.9</t>
  </si>
  <si>
    <t xml:space="preserve">           7,743,674</t>
  </si>
  <si>
    <t xml:space="preserve">             266,496.0</t>
  </si>
  <si>
    <t xml:space="preserve">             974,471</t>
  </si>
  <si>
    <t xml:space="preserve">           1,676,285.7</t>
  </si>
  <si>
    <t xml:space="preserve">           3,285,687</t>
  </si>
  <si>
    <t xml:space="preserve">             433,897.1</t>
  </si>
  <si>
    <t xml:space="preserve">           5,005,260</t>
  </si>
  <si>
    <t xml:space="preserve">             220,526.0</t>
  </si>
  <si>
    <t xml:space="preserve">           2,107,773</t>
  </si>
  <si>
    <t xml:space="preserve">             150,326.8</t>
  </si>
  <si>
    <t xml:space="preserve">           1,688,959</t>
  </si>
  <si>
    <t xml:space="preserve">             167,655.2</t>
  </si>
  <si>
    <t xml:space="preserve">           2,350,213</t>
  </si>
  <si>
    <t xml:space="preserve">               3,036.0</t>
  </si>
  <si>
    <t xml:space="preserve">               3,241</t>
  </si>
  <si>
    <t xml:space="preserve">          14,117,543.1</t>
  </si>
  <si>
    <t xml:space="preserve">          16,383,039</t>
  </si>
  <si>
    <t xml:space="preserve">          47,098,307.5</t>
  </si>
  <si>
    <t xml:space="preserve">          26,351,255</t>
  </si>
  <si>
    <t xml:space="preserve">             328,095.0</t>
  </si>
  <si>
    <t xml:space="preserve">             417,054</t>
  </si>
  <si>
    <t xml:space="preserve">           2,775,163.7</t>
  </si>
  <si>
    <t xml:space="preserve">           1,437,218</t>
  </si>
  <si>
    <t xml:space="preserve">             113,458.2</t>
  </si>
  <si>
    <t xml:space="preserve">             546,437</t>
  </si>
  <si>
    <t xml:space="preserve">              98,803.9</t>
  </si>
  <si>
    <t xml:space="preserve">             301,609</t>
  </si>
  <si>
    <t xml:space="preserve">           6,633,846.6</t>
  </si>
  <si>
    <t xml:space="preserve">           4,965,073</t>
  </si>
  <si>
    <t xml:space="preserve">          40,789,479.2</t>
  </si>
  <si>
    <t xml:space="preserve">          16,820,845</t>
  </si>
  <si>
    <t xml:space="preserve">           2,721,273.1</t>
  </si>
  <si>
    <t xml:space="preserve">           3,502,462</t>
  </si>
  <si>
    <t xml:space="preserve">           1,539,705.7</t>
  </si>
  <si>
    <t xml:space="preserve">           3,029,717</t>
  </si>
  <si>
    <t xml:space="preserve">           4,318,942.3</t>
  </si>
  <si>
    <t xml:space="preserve">           6,944,019</t>
  </si>
  <si>
    <t xml:space="preserve">           1,892,372.5</t>
  </si>
  <si>
    <t xml:space="preserve">           4,755,931</t>
  </si>
  <si>
    <t xml:space="preserve">               1,927.9</t>
  </si>
  <si>
    <t xml:space="preserve">               2,782.5</t>
  </si>
  <si>
    <t xml:space="preserve">               5,935</t>
  </si>
  <si>
    <t xml:space="preserve">           1,768,648.8</t>
  </si>
  <si>
    <t xml:space="preserve">          41,788,967</t>
  </si>
  <si>
    <t xml:space="preserve">             852,341.9</t>
  </si>
  <si>
    <t xml:space="preserve">          23,048,540</t>
  </si>
  <si>
    <t xml:space="preserve">           1,107,575.8</t>
  </si>
  <si>
    <t xml:space="preserve">           6,678,955</t>
  </si>
  <si>
    <t xml:space="preserve">             283,840.0</t>
  </si>
  <si>
    <t xml:space="preserve">           2,052,310</t>
  </si>
  <si>
    <t xml:space="preserve">             618,615.5</t>
  </si>
  <si>
    <t xml:space="preserve">           8,195,778</t>
  </si>
  <si>
    <t xml:space="preserve">             510,372.7</t>
  </si>
  <si>
    <t xml:space="preserve">           9,367,396</t>
  </si>
  <si>
    <t xml:space="preserve">              11,346.4</t>
  </si>
  <si>
    <t xml:space="preserve">           4,797,650</t>
  </si>
  <si>
    <t xml:space="preserve">              20,189.0</t>
  </si>
  <si>
    <t xml:space="preserve">           3,185,218</t>
  </si>
  <si>
    <t xml:space="preserve">              31,111.2</t>
  </si>
  <si>
    <t xml:space="preserve">          22,116,584</t>
  </si>
  <si>
    <t xml:space="preserve">              37,940.3</t>
  </si>
  <si>
    <t xml:space="preserve">           8,443,617</t>
  </si>
  <si>
    <t xml:space="preserve">             746,137.7</t>
  </si>
  <si>
    <t xml:space="preserve">           6,598,332</t>
  </si>
  <si>
    <t xml:space="preserve">           1,853,760.6</t>
  </si>
  <si>
    <t xml:space="preserve">           6,949,607</t>
  </si>
  <si>
    <t xml:space="preserve">             251,343.8</t>
  </si>
  <si>
    <t xml:space="preserve">             884,224</t>
  </si>
  <si>
    <t xml:space="preserve">           1,496,649.1</t>
  </si>
  <si>
    <t xml:space="preserve">           2,456,778</t>
  </si>
  <si>
    <t xml:space="preserve">             361,468.3</t>
  </si>
  <si>
    <t xml:space="preserve">           4,228,150</t>
  </si>
  <si>
    <t xml:space="preserve">             208,985.2</t>
  </si>
  <si>
    <t xml:space="preserve">           2,301,533</t>
  </si>
  <si>
    <t xml:space="preserve">             130,942.1</t>
  </si>
  <si>
    <t xml:space="preserve">           1,482,909</t>
  </si>
  <si>
    <t xml:space="preserve">             148,126.3</t>
  </si>
  <si>
    <t xml:space="preserve">           2,191,297</t>
  </si>
  <si>
    <t xml:space="preserve">               2,383.5</t>
  </si>
  <si>
    <t xml:space="preserve">               3,050</t>
  </si>
  <si>
    <t xml:space="preserve">          13,310,575.9</t>
  </si>
  <si>
    <t xml:space="preserve">          16,305,033</t>
  </si>
  <si>
    <t xml:space="preserve">          40,795,342.8</t>
  </si>
  <si>
    <t xml:space="preserve">          23,329,194</t>
  </si>
  <si>
    <t xml:space="preserve">             303,465.0</t>
  </si>
  <si>
    <t xml:space="preserve">             362,450</t>
  </si>
  <si>
    <t xml:space="preserve">           2,421,058.7</t>
  </si>
  <si>
    <t xml:space="preserve">           1,231,521</t>
  </si>
  <si>
    <t xml:space="preserve">             103,299.1</t>
  </si>
  <si>
    <t xml:space="preserve">             468,104</t>
  </si>
  <si>
    <t xml:space="preserve">              83,453.2</t>
  </si>
  <si>
    <t xml:space="preserve">             261,341</t>
  </si>
  <si>
    <t xml:space="preserve">           6,300,324.9</t>
  </si>
  <si>
    <t xml:space="preserve">           5,569,123</t>
  </si>
  <si>
    <t xml:space="preserve">          35,213,737.4</t>
  </si>
  <si>
    <t xml:space="preserve">          14,789,136</t>
  </si>
  <si>
    <t xml:space="preserve">           2,605,941.9</t>
  </si>
  <si>
    <t xml:space="preserve">           3,259,378</t>
  </si>
  <si>
    <t xml:space="preserve">           1,420,078.3</t>
  </si>
  <si>
    <t xml:space="preserve">           2,689,536</t>
  </si>
  <si>
    <t xml:space="preserve">           3,996,035.6</t>
  </si>
  <si>
    <t xml:space="preserve">           6,639,199</t>
  </si>
  <si>
    <t xml:space="preserve">           1,654,686.8</t>
  </si>
  <si>
    <t xml:space="preserve">           4,351,556</t>
  </si>
  <si>
    <t xml:space="preserve">               1,509.3</t>
  </si>
  <si>
    <t xml:space="preserve">               6,779</t>
  </si>
  <si>
    <t xml:space="preserve">               2,328.4</t>
  </si>
  <si>
    <t xml:space="preserve">               6,105</t>
  </si>
  <si>
    <t xml:space="preserve">           1,544,804.2</t>
  </si>
  <si>
    <t xml:space="preserve">          44,739,182</t>
  </si>
  <si>
    <t xml:space="preserve">             654,183.5</t>
  </si>
  <si>
    <t xml:space="preserve">          21,655,111</t>
  </si>
  <si>
    <t xml:space="preserve">             959,628.4</t>
  </si>
  <si>
    <t xml:space="preserve">           5,681,103</t>
  </si>
  <si>
    <t xml:space="preserve">             150,201.0</t>
  </si>
  <si>
    <t xml:space="preserve">           1,872,467</t>
  </si>
  <si>
    <t xml:space="preserve">             547,548.6</t>
  </si>
  <si>
    <t xml:space="preserve">           7,476,200</t>
  </si>
  <si>
    <t xml:space="preserve">             450,175.2</t>
  </si>
  <si>
    <t xml:space="preserve">           9,026,037</t>
  </si>
  <si>
    <t xml:space="preserve">              10,520.7</t>
  </si>
  <si>
    <t xml:space="preserve">           5,117,377</t>
  </si>
  <si>
    <t xml:space="preserve">              17,273.9</t>
  </si>
  <si>
    <t xml:space="preserve">           3,011,220</t>
  </si>
  <si>
    <t xml:space="preserve">              27,106.5</t>
  </si>
  <si>
    <t xml:space="preserve">          26,464,502</t>
  </si>
  <si>
    <t xml:space="preserve">              36,533.4</t>
  </si>
  <si>
    <t xml:space="preserve">           7,745,388</t>
  </si>
  <si>
    <t xml:space="preserve">             950,937.5</t>
  </si>
  <si>
    <t xml:space="preserve">           8,402,972</t>
  </si>
  <si>
    <t xml:space="preserve">           2,147,713.3</t>
  </si>
  <si>
    <t xml:space="preserve">           7,709,640</t>
  </si>
  <si>
    <t xml:space="preserve">             325,629.2</t>
  </si>
  <si>
    <t xml:space="preserve">           1,097,568</t>
  </si>
  <si>
    <t xml:space="preserve">           1,782,725.5</t>
  </si>
  <si>
    <t xml:space="preserve">           2,956,067</t>
  </si>
  <si>
    <t xml:space="preserve">             464,167.8</t>
  </si>
  <si>
    <t xml:space="preserve">           5,399,350</t>
  </si>
  <si>
    <t xml:space="preserve">             207,116.8</t>
  </si>
  <si>
    <t xml:space="preserve">           2,441,571</t>
  </si>
  <si>
    <t xml:space="preserve">             158,982.6</t>
  </si>
  <si>
    <t xml:space="preserve">           1,902,412</t>
  </si>
  <si>
    <t xml:space="preserve">             157,870.9</t>
  </si>
  <si>
    <t xml:space="preserve">           2,312,001</t>
  </si>
  <si>
    <t xml:space="preserve">               2,157.8</t>
  </si>
  <si>
    <t xml:space="preserve">               3,641</t>
  </si>
  <si>
    <t xml:space="preserve">          13,307,413.1</t>
  </si>
  <si>
    <t xml:space="preserve">          20,857,696</t>
  </si>
  <si>
    <t xml:space="preserve">          40,954,690.3</t>
  </si>
  <si>
    <t xml:space="preserve">          26,403,177</t>
  </si>
  <si>
    <t xml:space="preserve">             398,557.6</t>
  </si>
  <si>
    <t xml:space="preserve">             474,814</t>
  </si>
  <si>
    <t xml:space="preserve">           2,803,777.8</t>
  </si>
  <si>
    <t xml:space="preserve">           1,453,004</t>
  </si>
  <si>
    <t xml:space="preserve">             126,006.8</t>
  </si>
  <si>
    <t xml:space="preserve">             574,999</t>
  </si>
  <si>
    <t xml:space="preserve">              99,563.1</t>
  </si>
  <si>
    <t xml:space="preserve">             321,159</t>
  </si>
  <si>
    <t xml:space="preserve">           5,823,553.2</t>
  </si>
  <si>
    <t xml:space="preserve">           8,406,373</t>
  </si>
  <si>
    <t xml:space="preserve">          34,360,112.5</t>
  </si>
  <si>
    <t xml:space="preserve">          15,389,709</t>
  </si>
  <si>
    <t xml:space="preserve">           2,669,111.8</t>
  </si>
  <si>
    <t xml:space="preserve">           3,576,759</t>
  </si>
  <si>
    <t xml:space="preserve">           1,747,648.6</t>
  </si>
  <si>
    <t xml:space="preserve">           3,428,091</t>
  </si>
  <si>
    <t xml:space="preserve">           4,287,660.1</t>
  </si>
  <si>
    <t xml:space="preserve">           7,799,370</t>
  </si>
  <si>
    <t xml:space="preserve">           1,941,759.9</t>
  </si>
  <si>
    <t xml:space="preserve">           5,806,180</t>
  </si>
  <si>
    <t xml:space="preserve">               2,523.5</t>
  </si>
  <si>
    <t xml:space="preserve">              25,382</t>
  </si>
  <si>
    <t xml:space="preserve">               1,828.5</t>
  </si>
  <si>
    <t xml:space="preserve">               5,033</t>
  </si>
  <si>
    <t xml:space="preserve">           1,921,901.3</t>
  </si>
  <si>
    <t xml:space="preserve">          58,072,460</t>
  </si>
  <si>
    <t xml:space="preserve">             863,009.5</t>
  </si>
  <si>
    <t xml:space="preserve">          26,640,629</t>
  </si>
  <si>
    <t xml:space="preserve">           1,223,928.0</t>
  </si>
  <si>
    <t xml:space="preserve">           7,938,060</t>
  </si>
  <si>
    <t xml:space="preserve">             261,564.6</t>
  </si>
  <si>
    <t xml:space="preserve">           2,493,173</t>
  </si>
  <si>
    <t xml:space="preserve">             656,574.2</t>
  </si>
  <si>
    <t xml:space="preserve">           9,292,951</t>
  </si>
  <si>
    <t xml:space="preserve">             524,598.6</t>
  </si>
  <si>
    <t xml:space="preserve">          10,816,703</t>
  </si>
  <si>
    <t xml:space="preserve">              11,589.0</t>
  </si>
  <si>
    <t xml:space="preserve">           6,460,687</t>
  </si>
  <si>
    <t xml:space="preserve">              17,851.2</t>
  </si>
  <si>
    <t xml:space="preserve">           3,470,454</t>
  </si>
  <si>
    <t xml:space="preserve">              29,810.2</t>
  </si>
  <si>
    <t xml:space="preserve">          34,380,761</t>
  </si>
  <si>
    <t xml:space="preserve">              58,995.1</t>
  </si>
  <si>
    <t xml:space="preserve">           9,860,299</t>
  </si>
  <si>
    <t xml:space="preserve">             995,431.2</t>
  </si>
  <si>
    <t xml:space="preserve">           8,692,026</t>
  </si>
  <si>
    <t xml:space="preserve">           2,250,040.8</t>
  </si>
  <si>
    <t xml:space="preserve">           8,082,254</t>
  </si>
  <si>
    <t xml:space="preserve">             341,321.7</t>
  </si>
  <si>
    <t xml:space="preserve">           1,142,829</t>
  </si>
  <si>
    <t xml:space="preserve">           1,802,939.6</t>
  </si>
  <si>
    <t xml:space="preserve">           2,939,988</t>
  </si>
  <si>
    <t xml:space="preserve">             473,293.5</t>
  </si>
  <si>
    <t xml:space="preserve">           5,383,793</t>
  </si>
  <si>
    <t xml:space="preserve">             265,618.4</t>
  </si>
  <si>
    <t xml:space="preserve">           2,746,875</t>
  </si>
  <si>
    <t xml:space="preserve">             178,640.2</t>
  </si>
  <si>
    <t xml:space="preserve">           2,162,912</t>
  </si>
  <si>
    <t xml:space="preserve">             181,482.7</t>
  </si>
  <si>
    <t xml:space="preserve">           2,395,392</t>
  </si>
  <si>
    <t xml:space="preserve">               2,175.8</t>
  </si>
  <si>
    <t xml:space="preserve">               2,491</t>
  </si>
  <si>
    <t xml:space="preserve">          11,204,179.4</t>
  </si>
  <si>
    <t xml:space="preserve">          20,089,347</t>
  </si>
  <si>
    <t xml:space="preserve">          38,690,512.8</t>
  </si>
  <si>
    <t xml:space="preserve">          27,754,951</t>
  </si>
  <si>
    <t xml:space="preserve">             398,809.1</t>
  </si>
  <si>
    <t xml:space="preserve">             483,456</t>
  </si>
  <si>
    <t xml:space="preserve">           2,955,879.2</t>
  </si>
  <si>
    <t xml:space="preserve">           1,540,946</t>
  </si>
  <si>
    <t xml:space="preserve">             125,097.5</t>
  </si>
  <si>
    <t xml:space="preserve">             634,737</t>
  </si>
  <si>
    <t xml:space="preserve">             105,919.2</t>
  </si>
  <si>
    <t xml:space="preserve">             356,733</t>
  </si>
  <si>
    <t xml:space="preserve">           4,284,130.8</t>
  </si>
  <si>
    <t xml:space="preserve">           6,735,380</t>
  </si>
  <si>
    <t xml:space="preserve">          31,865,871.3</t>
  </si>
  <si>
    <t xml:space="preserve">          16,368,375</t>
  </si>
  <si>
    <t xml:space="preserve">           2,724,534.4</t>
  </si>
  <si>
    <t xml:space="preserve">           4,020,760</t>
  </si>
  <si>
    <t xml:space="preserve">           1,674,974.7</t>
  </si>
  <si>
    <t xml:space="preserve">           3,476,607</t>
  </si>
  <si>
    <t xml:space="preserve">           3,669,241.8</t>
  </si>
  <si>
    <t xml:space="preserve">           8,205,105</t>
  </si>
  <si>
    <t xml:space="preserve">           2,084,451.1</t>
  </si>
  <si>
    <t xml:space="preserve">           6,005,010</t>
  </si>
  <si>
    <t xml:space="preserve">               2,365.8</t>
  </si>
  <si>
    <t xml:space="preserve">               9,909</t>
  </si>
  <si>
    <t xml:space="preserve">               3,417.2</t>
  </si>
  <si>
    <t xml:space="preserve">               7,280</t>
  </si>
  <si>
    <t xml:space="preserve">           2,214,093.6</t>
  </si>
  <si>
    <t xml:space="preserve">          56,970,510</t>
  </si>
  <si>
    <t xml:space="preserve">           1,057,927.1</t>
  </si>
  <si>
    <t xml:space="preserve">          26,267,703</t>
  </si>
  <si>
    <t xml:space="preserve">           1,481,830.7</t>
  </si>
  <si>
    <t xml:space="preserve">           7,210,420</t>
  </si>
  <si>
    <t xml:space="preserve">             410,326.5</t>
  </si>
  <si>
    <t xml:space="preserve">           2,481,089</t>
  </si>
  <si>
    <t xml:space="preserve">             687,600.6</t>
  </si>
  <si>
    <t xml:space="preserve">           9,432,934</t>
  </si>
  <si>
    <t xml:space="preserve">             577,698.5</t>
  </si>
  <si>
    <t xml:space="preserve">          10,389,091</t>
  </si>
  <si>
    <t xml:space="preserve">              12,351.5</t>
  </si>
  <si>
    <t xml:space="preserve">           6,821,884</t>
  </si>
  <si>
    <t xml:space="preserve">              18,900.1</t>
  </si>
  <si>
    <t xml:space="preserve">           3,206,145</t>
  </si>
  <si>
    <t xml:space="preserve">              32,310.8</t>
  </si>
  <si>
    <t xml:space="preserve">          33,505,272</t>
  </si>
  <si>
    <t xml:space="preserve">              51,002.1</t>
  </si>
  <si>
    <t xml:space="preserve">          10,191,378</t>
  </si>
  <si>
    <t xml:space="preserve">             918,582.3</t>
  </si>
  <si>
    <t xml:space="preserve">           7,818,478</t>
  </si>
  <si>
    <t xml:space="preserve">           1,847,900.1</t>
  </si>
  <si>
    <t xml:space="preserve">           7,422,611</t>
  </si>
  <si>
    <t xml:space="preserve">             332,106.0</t>
  </si>
  <si>
    <t xml:space="preserve">             974,774</t>
  </si>
  <si>
    <t xml:space="preserve">           1,441,866.7</t>
  </si>
  <si>
    <t xml:space="preserve">           2,642,594</t>
  </si>
  <si>
    <t xml:space="preserve">             421,132.0</t>
  </si>
  <si>
    <t xml:space="preserve">           4,926,332</t>
  </si>
  <si>
    <t xml:space="preserve">             248,786.5</t>
  </si>
  <si>
    <t xml:space="preserve">           2,697,305</t>
  </si>
  <si>
    <t xml:space="preserve">             162,676.3</t>
  </si>
  <si>
    <t xml:space="preserve">           1,914,940</t>
  </si>
  <si>
    <t xml:space="preserve">             157,246.9</t>
  </si>
  <si>
    <t xml:space="preserve">           2,082,712</t>
  </si>
  <si>
    <t xml:space="preserve">               2,668.0</t>
  </si>
  <si>
    <t xml:space="preserve">               2,432</t>
  </si>
  <si>
    <t xml:space="preserve">          11,057,382.5</t>
  </si>
  <si>
    <t xml:space="preserve">          19,373,529</t>
  </si>
  <si>
    <t xml:space="preserve">          36,653,620.5</t>
  </si>
  <si>
    <t xml:space="preserve">          28,422,667</t>
  </si>
  <si>
    <t xml:space="preserve">             358,569.1</t>
  </si>
  <si>
    <t xml:space="preserve">             441,975</t>
  </si>
  <si>
    <t xml:space="preserve">           2,695,336.3</t>
  </si>
  <si>
    <t xml:space="preserve">           1,435,617</t>
  </si>
  <si>
    <t xml:space="preserve">             101,209.2</t>
  </si>
  <si>
    <t xml:space="preserve">             524,092</t>
  </si>
  <si>
    <t xml:space="preserve">              92,799.5</t>
  </si>
  <si>
    <t xml:space="preserve">             326,392</t>
  </si>
  <si>
    <t xml:space="preserve">           4,903,779.1</t>
  </si>
  <si>
    <t xml:space="preserve">           7,223,537</t>
  </si>
  <si>
    <t xml:space="preserve">          30,375,367.2</t>
  </si>
  <si>
    <t xml:space="preserve">          17,663,319</t>
  </si>
  <si>
    <t xml:space="preserve">           2,579,189.3</t>
  </si>
  <si>
    <t xml:space="preserve">           3,767,266</t>
  </si>
  <si>
    <t xml:space="preserve">           1,591,713.4</t>
  </si>
  <si>
    <t xml:space="preserve">           3,280,748</t>
  </si>
  <si>
    <t xml:space="preserve">           3,112,628.0</t>
  </si>
  <si>
    <t xml:space="preserve">           7,407,806</t>
  </si>
  <si>
    <t xml:space="preserve">           1,895,265.1</t>
  </si>
  <si>
    <t xml:space="preserve">           5,709,233</t>
  </si>
  <si>
    <t xml:space="preserve">               2,007.8</t>
  </si>
  <si>
    <t xml:space="preserve">               8,854</t>
  </si>
  <si>
    <t xml:space="preserve">               3,139.1</t>
  </si>
  <si>
    <t xml:space="preserve">               7,360</t>
  </si>
  <si>
    <t xml:space="preserve">           1,613,546.5</t>
  </si>
  <si>
    <t xml:space="preserve">          60,384,076</t>
  </si>
  <si>
    <t xml:space="preserve">           1,225,994.5</t>
  </si>
  <si>
    <t xml:space="preserve">          24,903,071</t>
  </si>
  <si>
    <t xml:space="preserve">             966,339.2</t>
  </si>
  <si>
    <t xml:space="preserve">           6,396,274</t>
  </si>
  <si>
    <t xml:space="preserve">             625,793.2</t>
  </si>
  <si>
    <t xml:space="preserve">           2,280,541</t>
  </si>
  <si>
    <t xml:space="preserve">             609,298.7</t>
  </si>
  <si>
    <t xml:space="preserve">           8,429,178</t>
  </si>
  <si>
    <t xml:space="preserve">             551,007.5</t>
  </si>
  <si>
    <t xml:space="preserve">           9,703,627</t>
  </si>
  <si>
    <t xml:space="preserve">              11,817.7</t>
  </si>
  <si>
    <t xml:space="preserve">           6,917,946</t>
  </si>
  <si>
    <t xml:space="preserve">              16,017.4</t>
  </si>
  <si>
    <t xml:space="preserve">           2,661,576</t>
  </si>
  <si>
    <t xml:space="preserve">              26,091.0</t>
  </si>
  <si>
    <t xml:space="preserve">          38,640,678</t>
  </si>
  <si>
    <t xml:space="preserve">              33,176.5</t>
  </si>
  <si>
    <t xml:space="preserve">          10,257,328</t>
  </si>
  <si>
    <t xml:space="preserve">             970,623.9</t>
  </si>
  <si>
    <t xml:space="preserve">           8,762,452</t>
  </si>
  <si>
    <t xml:space="preserve">           2,171,725.3</t>
  </si>
  <si>
    <t xml:space="preserve">           8,022,008</t>
  </si>
  <si>
    <t xml:space="preserve">             307,364.9</t>
  </si>
  <si>
    <t xml:space="preserve">           1,070,206</t>
  </si>
  <si>
    <t xml:space="preserve">           1,727,911.5</t>
  </si>
  <si>
    <t xml:space="preserve">           2,841,249</t>
  </si>
  <si>
    <t xml:space="preserve">             477,052.3</t>
  </si>
  <si>
    <t xml:space="preserve">           5,522,573</t>
  </si>
  <si>
    <t xml:space="preserve">             267,494.2</t>
  </si>
  <si>
    <t xml:space="preserve">           2,852,037</t>
  </si>
  <si>
    <t xml:space="preserve">             182,599.5</t>
  </si>
  <si>
    <t xml:space="preserve">           2,166,222</t>
  </si>
  <si>
    <t xml:space="preserve">             176,319.5</t>
  </si>
  <si>
    <t xml:space="preserve">           2,328,722</t>
  </si>
  <si>
    <t xml:space="preserve">               3,607.2</t>
  </si>
  <si>
    <t xml:space="preserve">               3,451</t>
  </si>
  <si>
    <t xml:space="preserve">          12,485,223.1</t>
  </si>
  <si>
    <t xml:space="preserve">          20,737,509</t>
  </si>
  <si>
    <t xml:space="preserve">          39,956,009.6</t>
  </si>
  <si>
    <t xml:space="preserve">          29,137,952</t>
  </si>
  <si>
    <t xml:space="preserve">             374,799.2</t>
  </si>
  <si>
    <t xml:space="preserve">             479,072</t>
  </si>
  <si>
    <t xml:space="preserve">           2,851,587.7</t>
  </si>
  <si>
    <t xml:space="preserve">           1,604,151</t>
  </si>
  <si>
    <t xml:space="preserve">             111,178.4</t>
  </si>
  <si>
    <t xml:space="preserve">             577,982</t>
  </si>
  <si>
    <t xml:space="preserve">             102,598.1</t>
  </si>
  <si>
    <t xml:space="preserve">             370,660</t>
  </si>
  <si>
    <t xml:space="preserve">           5,699,194.1</t>
  </si>
  <si>
    <t xml:space="preserve">           7,332,370</t>
  </si>
  <si>
    <t xml:space="preserve">          33,429,264.0</t>
  </si>
  <si>
    <t xml:space="preserve">          17,376,435</t>
  </si>
  <si>
    <t xml:space="preserve">           2,707,027.8</t>
  </si>
  <si>
    <t xml:space="preserve">           4,036,403</t>
  </si>
  <si>
    <t xml:space="preserve">           1,741,792.5</t>
  </si>
  <si>
    <t xml:space="preserve">           3,917,897</t>
  </si>
  <si>
    <t xml:space="preserve">           3,590,279.7</t>
  </si>
  <si>
    <t xml:space="preserve">           8,299,470</t>
  </si>
  <si>
    <t xml:space="preserve">           1,827,508.5</t>
  </si>
  <si>
    <t xml:space="preserve">           5,859,931</t>
  </si>
  <si>
    <t xml:space="preserve">               2,743.8</t>
  </si>
  <si>
    <t xml:space="preserve">              12,211</t>
  </si>
  <si>
    <t xml:space="preserve">               3,258.8</t>
  </si>
  <si>
    <t xml:space="preserve">               8,879</t>
  </si>
  <si>
    <t xml:space="preserve">           2,232,078.8</t>
  </si>
  <si>
    <t xml:space="preserve">          72,456,198</t>
  </si>
  <si>
    <t xml:space="preserve">           1,561,327.4</t>
  </si>
  <si>
    <t xml:space="preserve">          28,891,626</t>
  </si>
  <si>
    <t xml:space="preserve">           1,513,598.1</t>
  </si>
  <si>
    <t xml:space="preserve">           7,782,611</t>
  </si>
  <si>
    <t xml:space="preserve">             880,611.3</t>
  </si>
  <si>
    <t xml:space="preserve">           2,736,798</t>
  </si>
  <si>
    <t xml:space="preserve">             674,747.4</t>
  </si>
  <si>
    <t xml:space="preserve">           9,881,074</t>
  </si>
  <si>
    <t xml:space="preserve">             624,580.0</t>
  </si>
  <si>
    <t xml:space="preserve">          11,003,444</t>
  </si>
  <si>
    <t xml:space="preserve">              13,900.7</t>
  </si>
  <si>
    <t xml:space="preserve">           8,325,417</t>
  </si>
  <si>
    <t xml:space="preserve">              19,277.6</t>
  </si>
  <si>
    <t xml:space="preserve">           3,522,103</t>
  </si>
  <si>
    <t xml:space="preserve">              29,832.6</t>
  </si>
  <si>
    <t xml:space="preserve">          46,467,096</t>
  </si>
  <si>
    <t xml:space="preserve">              36,858.5</t>
  </si>
  <si>
    <t xml:space="preserve">          11,629,282</t>
  </si>
  <si>
    <t xml:space="preserve">             969,787.3</t>
  </si>
  <si>
    <t xml:space="preserve">           8,749,031</t>
  </si>
  <si>
    <t xml:space="preserve">           2,208,555.1</t>
  </si>
  <si>
    <t xml:space="preserve">           7,785,820</t>
  </si>
  <si>
    <t xml:space="preserve">             296,208.7</t>
  </si>
  <si>
    <t xml:space="preserve">           1,020,785</t>
  </si>
  <si>
    <t xml:space="preserve">           1,797,081.0</t>
  </si>
  <si>
    <t xml:space="preserve">           2,852,567</t>
  </si>
  <si>
    <t xml:space="preserve">             485,732.2</t>
  </si>
  <si>
    <t xml:space="preserve">           5,560,337</t>
  </si>
  <si>
    <t xml:space="preserve">             243,967.1</t>
  </si>
  <si>
    <t xml:space="preserve">           2,612,543</t>
  </si>
  <si>
    <t xml:space="preserve">             184,188.7</t>
  </si>
  <si>
    <t xml:space="preserve">           2,163,797</t>
  </si>
  <si>
    <t xml:space="preserve">             167,507.1</t>
  </si>
  <si>
    <t xml:space="preserve">           2,320,711</t>
  </si>
  <si>
    <t xml:space="preserve">               3,657.8</t>
  </si>
  <si>
    <t xml:space="preserve">               4,113</t>
  </si>
  <si>
    <t xml:space="preserve">          14,130,712.5</t>
  </si>
  <si>
    <t xml:space="preserve">          20,962,899</t>
  </si>
  <si>
    <t xml:space="preserve">          47,223,447.5</t>
  </si>
  <si>
    <t xml:space="preserve">          31,504,435</t>
  </si>
  <si>
    <t xml:space="preserve">             368,973.8</t>
  </si>
  <si>
    <t xml:space="preserve">             483,744</t>
  </si>
  <si>
    <t xml:space="preserve">           2,891,178.0</t>
  </si>
  <si>
    <t xml:space="preserve">           1,598,015</t>
  </si>
  <si>
    <t xml:space="preserve">             109,069.5</t>
  </si>
  <si>
    <t xml:space="preserve">             593,803</t>
  </si>
  <si>
    <t xml:space="preserve">              94,179.2</t>
  </si>
  <si>
    <t xml:space="preserve">             332,238</t>
  </si>
  <si>
    <t xml:space="preserve">           6,414,652.4</t>
  </si>
  <si>
    <t xml:space="preserve">           7,297,526</t>
  </si>
  <si>
    <t xml:space="preserve">          40,677,757.6</t>
  </si>
  <si>
    <t xml:space="preserve">          20,029,876</t>
  </si>
  <si>
    <t xml:space="preserve">           2,987,377.0</t>
  </si>
  <si>
    <t xml:space="preserve">           4,137,091</t>
  </si>
  <si>
    <t xml:space="preserve">           1,711,809.0</t>
  </si>
  <si>
    <t xml:space="preserve">           3,724,513</t>
  </si>
  <si>
    <t xml:space="preserve">           4,247,706.9</t>
  </si>
  <si>
    <t xml:space="preserve">           8,437,709</t>
  </si>
  <si>
    <t xml:space="preserve">           1,846,085.3</t>
  </si>
  <si>
    <t xml:space="preserve">           5,813,340</t>
  </si>
  <si>
    <t xml:space="preserve">               2,933.0</t>
  </si>
  <si>
    <t xml:space="preserve">              13,026</t>
  </si>
  <si>
    <t xml:space="preserve">               2,438.4</t>
  </si>
  <si>
    <t xml:space="preserve">               6,454</t>
  </si>
  <si>
    <t xml:space="preserve">           2,560,180.9</t>
  </si>
  <si>
    <t xml:space="preserve">          69,247,169</t>
  </si>
  <si>
    <t xml:space="preserve">           1,712,173.6</t>
  </si>
  <si>
    <t xml:space="preserve">          29,277,218</t>
  </si>
  <si>
    <t xml:space="preserve">           1,744,671.4</t>
  </si>
  <si>
    <t xml:space="preserve">           8,015,260</t>
  </si>
  <si>
    <t xml:space="preserve">           1,061,102.8</t>
  </si>
  <si>
    <t xml:space="preserve">           2,876,659</t>
  </si>
  <si>
    <t xml:space="preserve">             767,350.8</t>
  </si>
  <si>
    <t xml:space="preserve">          10,437,690</t>
  </si>
  <si>
    <t xml:space="preserve">             601,109.9</t>
  </si>
  <si>
    <t xml:space="preserve">          11,061,645</t>
  </si>
  <si>
    <t xml:space="preserve">              14,677.3</t>
  </si>
  <si>
    <t xml:space="preserve">           8,032,683</t>
  </si>
  <si>
    <t xml:space="preserve">              16,248.4</t>
  </si>
  <si>
    <t xml:space="preserve">           3,670,929</t>
  </si>
  <si>
    <t xml:space="preserve">              33,481.3</t>
  </si>
  <si>
    <t xml:space="preserve">          42,761,535</t>
  </si>
  <si>
    <t xml:space="preserve">              33,712.5</t>
  </si>
  <si>
    <t xml:space="preserve">          11,667,986</t>
  </si>
  <si>
    <t xml:space="preserve">수출입 실적(국가별)</t>
  </si>
  <si>
    <t xml:space="preserve">검색조건  통계항목 : 국가별, 국가명 : 전체, 조회기간 : 202501  ~ 202607 , 통계기준 : 수리일</t>
  </si>
  <si>
    <t xml:space="preserve">단위:건, 천 달러</t>
  </si>
  <si>
    <t xml:space="preserve">국가</t>
  </si>
  <si>
    <t xml:space="preserve">미국</t>
  </si>
  <si>
    <t xml:space="preserve">             193,178</t>
  </si>
  <si>
    <t xml:space="preserve">           9,282,567</t>
  </si>
  <si>
    <t xml:space="preserve">           1,416,582</t>
  </si>
  <si>
    <t xml:space="preserve">           5,839,341</t>
  </si>
  <si>
    <t xml:space="preserve">           3,443,226</t>
  </si>
  <si>
    <t xml:space="preserve">중국</t>
  </si>
  <si>
    <t xml:space="preserve">              91,388</t>
  </si>
  <si>
    <t xml:space="preserve">           9,204,172</t>
  </si>
  <si>
    <t xml:space="preserve">           1,225,173</t>
  </si>
  <si>
    <t xml:space="preserve">          11,208,793</t>
  </si>
  <si>
    <t xml:space="preserve">          -2,004,621</t>
  </si>
  <si>
    <t xml:space="preserve">베트남</t>
  </si>
  <si>
    <t xml:space="preserve">              57,209</t>
  </si>
  <si>
    <t xml:space="preserve">           4,356,972</t>
  </si>
  <si>
    <t xml:space="preserve">             145,132</t>
  </si>
  <si>
    <t xml:space="preserve">           2,564,727</t>
  </si>
  <si>
    <t xml:space="preserve">           1,792,245</t>
  </si>
  <si>
    <t xml:space="preserve">대만</t>
  </si>
  <si>
    <t xml:space="preserve">              34,078</t>
  </si>
  <si>
    <t xml:space="preserve">           2,438,188</t>
  </si>
  <si>
    <t xml:space="preserve">              20,022</t>
  </si>
  <si>
    <t xml:space="preserve">           2,227,887</t>
  </si>
  <si>
    <t xml:space="preserve">             210,301</t>
  </si>
  <si>
    <t xml:space="preserve">일본</t>
  </si>
  <si>
    <t xml:space="preserve">             146,929</t>
  </si>
  <si>
    <t xml:space="preserve">           2,363,797</t>
  </si>
  <si>
    <t xml:space="preserve">             344,783</t>
  </si>
  <si>
    <t xml:space="preserve">           3,587,345</t>
  </si>
  <si>
    <t xml:space="preserve">          -1,223,548</t>
  </si>
  <si>
    <t xml:space="preserve">홍콩</t>
  </si>
  <si>
    <t xml:space="preserve">              18,142</t>
  </si>
  <si>
    <t xml:space="preserve">           1,685,484</t>
  </si>
  <si>
    <t xml:space="preserve">             145,075</t>
  </si>
  <si>
    <t xml:space="preserve">             183,373</t>
  </si>
  <si>
    <t xml:space="preserve">           1,502,111</t>
  </si>
  <si>
    <t xml:space="preserve">인도</t>
  </si>
  <si>
    <t xml:space="preserve">              18,165</t>
  </si>
  <si>
    <t xml:space="preserve">           1,463,921</t>
  </si>
  <si>
    <t xml:space="preserve">              10,408</t>
  </si>
  <si>
    <t xml:space="preserve">             535,824</t>
  </si>
  <si>
    <t xml:space="preserve">             928,097</t>
  </si>
  <si>
    <t xml:space="preserve">싱가포르</t>
  </si>
  <si>
    <t xml:space="preserve">              42,253</t>
  </si>
  <si>
    <t xml:space="preserve">           1,162,020</t>
  </si>
  <si>
    <t xml:space="preserve">              18,404</t>
  </si>
  <si>
    <t xml:space="preserve">           1,027,832</t>
  </si>
  <si>
    <t xml:space="preserve">             134,187</t>
  </si>
  <si>
    <t xml:space="preserve">멕시코</t>
  </si>
  <si>
    <t xml:space="preserve">              15,031</t>
  </si>
  <si>
    <t xml:space="preserve">             947,164</t>
  </si>
  <si>
    <t xml:space="preserve">               6,035</t>
  </si>
  <si>
    <t xml:space="preserve">             767,989</t>
  </si>
  <si>
    <t xml:space="preserve">             179,176</t>
  </si>
  <si>
    <t xml:space="preserve">말레이시아</t>
  </si>
  <si>
    <t xml:space="preserve">              26,784</t>
  </si>
  <si>
    <t xml:space="preserve">             921,582</t>
  </si>
  <si>
    <t xml:space="preserve">              10,823</t>
  </si>
  <si>
    <t xml:space="preserve">           1,350,979</t>
  </si>
  <si>
    <t xml:space="preserve">            -429,397</t>
  </si>
  <si>
    <t xml:space="preserve">호주</t>
  </si>
  <si>
    <t xml:space="preserve">              15,080</t>
  </si>
  <si>
    <t xml:space="preserve">             909,427</t>
  </si>
  <si>
    <t xml:space="preserve">              46,098</t>
  </si>
  <si>
    <t xml:space="preserve">           2,906,682</t>
  </si>
  <si>
    <t xml:space="preserve">          -1,997,255</t>
  </si>
  <si>
    <t xml:space="preserve">필리핀</t>
  </si>
  <si>
    <t xml:space="preserve">              25,805</t>
  </si>
  <si>
    <t xml:space="preserve">             880,737</t>
  </si>
  <si>
    <t xml:space="preserve">               5,154</t>
  </si>
  <si>
    <t xml:space="preserve">             229,072</t>
  </si>
  <si>
    <t xml:space="preserve">             651,665</t>
  </si>
  <si>
    <t xml:space="preserve">독일</t>
  </si>
  <si>
    <t xml:space="preserve">              12,862</t>
  </si>
  <si>
    <t xml:space="preserve">             769,583</t>
  </si>
  <si>
    <t xml:space="preserve">             182,280</t>
  </si>
  <si>
    <t xml:space="preserve">           1,389,601</t>
  </si>
  <si>
    <t xml:space="preserve">            -620,018</t>
  </si>
  <si>
    <t xml:space="preserve">폴란드</t>
  </si>
  <si>
    <t xml:space="preserve">               5,877</t>
  </si>
  <si>
    <t xml:space="preserve">             765,206</t>
  </si>
  <si>
    <t xml:space="preserve">               2,266</t>
  </si>
  <si>
    <t xml:space="preserve">              80,693</t>
  </si>
  <si>
    <t xml:space="preserve">             684,513</t>
  </si>
  <si>
    <t xml:space="preserve">마샬군도</t>
  </si>
  <si>
    <t xml:space="preserve">                  26</t>
  </si>
  <si>
    <t xml:space="preserve">             737,986</t>
  </si>
  <si>
    <t xml:space="preserve">                  57</t>
  </si>
  <si>
    <t xml:space="preserve">             737,929</t>
  </si>
  <si>
    <t xml:space="preserve">캐나다</t>
  </si>
  <si>
    <t xml:space="preserve">             734,752</t>
  </si>
  <si>
    <t xml:space="preserve">              35,388</t>
  </si>
  <si>
    <t xml:space="preserve">             542,674</t>
  </si>
  <si>
    <t xml:space="preserve">             192,078</t>
  </si>
  <si>
    <t xml:space="preserve">튀르키예</t>
  </si>
  <si>
    <t xml:space="preserve">              14,543</t>
  </si>
  <si>
    <t xml:space="preserve">             662,302</t>
  </si>
  <si>
    <t xml:space="preserve">               2,556</t>
  </si>
  <si>
    <t xml:space="preserve">             108,219</t>
  </si>
  <si>
    <t xml:space="preserve">             554,083</t>
  </si>
  <si>
    <t xml:space="preserve">태국</t>
  </si>
  <si>
    <t xml:space="preserve">              17,639</t>
  </si>
  <si>
    <t xml:space="preserve">             624,225</t>
  </si>
  <si>
    <t xml:space="preserve">              42,817</t>
  </si>
  <si>
    <t xml:space="preserve">             460,643</t>
  </si>
  <si>
    <t xml:space="preserve">             163,581</t>
  </si>
  <si>
    <t xml:space="preserve">영국</t>
  </si>
  <si>
    <t xml:space="preserve">              16,092</t>
  </si>
  <si>
    <t xml:space="preserve">             556,947</t>
  </si>
  <si>
    <t xml:space="preserve">              29,145</t>
  </si>
  <si>
    <t xml:space="preserve">             332,881</t>
  </si>
  <si>
    <t xml:space="preserve">             224,066</t>
  </si>
  <si>
    <t xml:space="preserve">인도네시아</t>
  </si>
  <si>
    <t xml:space="preserve">              12,319</t>
  </si>
  <si>
    <t xml:space="preserve">             551,655</t>
  </si>
  <si>
    <t xml:space="preserve">               8,931</t>
  </si>
  <si>
    <t xml:space="preserve">           1,114,629</t>
  </si>
  <si>
    <t xml:space="preserve">            -562,974</t>
  </si>
  <si>
    <t xml:space="preserve">프랑스</t>
  </si>
  <si>
    <t xml:space="preserve">               6,309</t>
  </si>
  <si>
    <t xml:space="preserve">             476,678</t>
  </si>
  <si>
    <t xml:space="preserve">              19,289</t>
  </si>
  <si>
    <t xml:space="preserve">             482,945</t>
  </si>
  <si>
    <t xml:space="preserve">              -6,266</t>
  </si>
  <si>
    <t xml:space="preserve">네덜란드</t>
  </si>
  <si>
    <t xml:space="preserve">               8,910</t>
  </si>
  <si>
    <t xml:space="preserve">             458,102</t>
  </si>
  <si>
    <t xml:space="preserve">               5,392</t>
  </si>
  <si>
    <t xml:space="preserve">             484,397</t>
  </si>
  <si>
    <t xml:space="preserve">             -26,295</t>
  </si>
  <si>
    <t xml:space="preserve">라이베리아</t>
  </si>
  <si>
    <t xml:space="preserve">             457,793</t>
  </si>
  <si>
    <t xml:space="preserve">                  29</t>
  </si>
  <si>
    <t xml:space="preserve">             457,783</t>
  </si>
  <si>
    <t xml:space="preserve">브라질</t>
  </si>
  <si>
    <t xml:space="preserve">               7,368</t>
  </si>
  <si>
    <t xml:space="preserve">             405,357</t>
  </si>
  <si>
    <t xml:space="preserve">               1,627</t>
  </si>
  <si>
    <t xml:space="preserve">             687,723</t>
  </si>
  <si>
    <t xml:space="preserve">            -282,366</t>
  </si>
  <si>
    <t xml:space="preserve">이탈리아</t>
  </si>
  <si>
    <t xml:space="preserve">               5,694</t>
  </si>
  <si>
    <t xml:space="preserve">             336,927</t>
  </si>
  <si>
    <t xml:space="preserve">              28,493</t>
  </si>
  <si>
    <t xml:space="preserve">             461,177</t>
  </si>
  <si>
    <t xml:space="preserve">            -124,250</t>
  </si>
  <si>
    <t xml:space="preserve">아랍에미리트 연합</t>
  </si>
  <si>
    <t xml:space="preserve">               8,682</t>
  </si>
  <si>
    <t xml:space="preserve">             329,442</t>
  </si>
  <si>
    <t xml:space="preserve">                 460</t>
  </si>
  <si>
    <t xml:space="preserve">           1,456,901</t>
  </si>
  <si>
    <t xml:space="preserve">          -1,127,459</t>
  </si>
  <si>
    <t xml:space="preserve">벨기에</t>
  </si>
  <si>
    <t xml:space="preserve">               2,372</t>
  </si>
  <si>
    <t xml:space="preserve">             312,584</t>
  </si>
  <si>
    <t xml:space="preserve">               2,247</t>
  </si>
  <si>
    <t xml:space="preserve">             124,649</t>
  </si>
  <si>
    <t xml:space="preserve">             187,935</t>
  </si>
  <si>
    <t xml:space="preserve">사우디아라비아</t>
  </si>
  <si>
    <t xml:space="preserve">               3,714</t>
  </si>
  <si>
    <t xml:space="preserve">             291,910</t>
  </si>
  <si>
    <t xml:space="preserve">           2,482,498</t>
  </si>
  <si>
    <t xml:space="preserve">          -2,190,588</t>
  </si>
  <si>
    <t xml:space="preserve">체코공화국</t>
  </si>
  <si>
    <t xml:space="preserve">               2,422</t>
  </si>
  <si>
    <t xml:space="preserve">             281,161</t>
  </si>
  <si>
    <t xml:space="preserve">               3,582</t>
  </si>
  <si>
    <t xml:space="preserve">              78,232</t>
  </si>
  <si>
    <t xml:space="preserve">             202,929</t>
  </si>
  <si>
    <t xml:space="preserve">헝가리</t>
  </si>
  <si>
    <t xml:space="preserve">             254,477</t>
  </si>
  <si>
    <t xml:space="preserve">               1,155</t>
  </si>
  <si>
    <t xml:space="preserve">              56,487</t>
  </si>
  <si>
    <t xml:space="preserve">             197,990</t>
  </si>
  <si>
    <t xml:space="preserve">덴마크</t>
  </si>
  <si>
    <t xml:space="preserve">               1,309</t>
  </si>
  <si>
    <t xml:space="preserve">             253,413</t>
  </si>
  <si>
    <t xml:space="preserve">               1,756</t>
  </si>
  <si>
    <t xml:space="preserve">             137,875</t>
  </si>
  <si>
    <t xml:space="preserve">             115,537</t>
  </si>
  <si>
    <t xml:space="preserve">스페인</t>
  </si>
  <si>
    <t xml:space="preserve">               3,984</t>
  </si>
  <si>
    <t xml:space="preserve">             242,348</t>
  </si>
  <si>
    <t xml:space="preserve">             225,942</t>
  </si>
  <si>
    <t xml:space="preserve">              16,406</t>
  </si>
  <si>
    <t xml:space="preserve">러시아 연방</t>
  </si>
  <si>
    <t xml:space="preserve">               4,709</t>
  </si>
  <si>
    <t xml:space="preserve">             223,134</t>
  </si>
  <si>
    <t xml:space="preserve">               1,140</t>
  </si>
  <si>
    <t xml:space="preserve">             501,822</t>
  </si>
  <si>
    <t xml:space="preserve">            -278,688</t>
  </si>
  <si>
    <t xml:space="preserve">카자흐스탄</t>
  </si>
  <si>
    <t xml:space="preserve">             194,104</t>
  </si>
  <si>
    <t xml:space="preserve">              12,325</t>
  </si>
  <si>
    <t xml:space="preserve">             181,779</t>
  </si>
  <si>
    <t xml:space="preserve">몰타</t>
  </si>
  <si>
    <t xml:space="preserve">                 195</t>
  </si>
  <si>
    <t xml:space="preserve">             181,194</t>
  </si>
  <si>
    <t xml:space="preserve">                 116</t>
  </si>
  <si>
    <t xml:space="preserve">              16,984</t>
  </si>
  <si>
    <t xml:space="preserve">             164,211</t>
  </si>
  <si>
    <t xml:space="preserve">이스라엘</t>
  </si>
  <si>
    <t xml:space="preserve">             175,268</t>
  </si>
  <si>
    <t xml:space="preserve">               1,508</t>
  </si>
  <si>
    <t xml:space="preserve">             136,296</t>
  </si>
  <si>
    <t xml:space="preserve">              38,973</t>
  </si>
  <si>
    <t xml:space="preserve">슬로바키아</t>
  </si>
  <si>
    <t xml:space="preserve">               1,506</t>
  </si>
  <si>
    <t xml:space="preserve">             170,924</t>
  </si>
  <si>
    <t xml:space="preserve">               1,136</t>
  </si>
  <si>
    <t xml:space="preserve">              55,393</t>
  </si>
  <si>
    <t xml:space="preserve">             115,531</t>
  </si>
  <si>
    <t xml:space="preserve">뉴질랜드</t>
  </si>
  <si>
    <t xml:space="preserve">               2,848</t>
  </si>
  <si>
    <t xml:space="preserve">             139,315</t>
  </si>
  <si>
    <t xml:space="preserve">              31,775</t>
  </si>
  <si>
    <t xml:space="preserve">             102,112</t>
  </si>
  <si>
    <t xml:space="preserve">              37,203</t>
  </si>
  <si>
    <t xml:space="preserve">칠레</t>
  </si>
  <si>
    <t xml:space="preserve">               2,119</t>
  </si>
  <si>
    <t xml:space="preserve">             123,920</t>
  </si>
  <si>
    <t xml:space="preserve">               1,456</t>
  </si>
  <si>
    <t xml:space="preserve">             366,209</t>
  </si>
  <si>
    <t xml:space="preserve">            -242,289</t>
  </si>
  <si>
    <t xml:space="preserve">키르기스스탄</t>
  </si>
  <si>
    <t xml:space="preserve">               5,567</t>
  </si>
  <si>
    <t xml:space="preserve">             114,484</t>
  </si>
  <si>
    <t xml:space="preserve">                  11</t>
  </si>
  <si>
    <t xml:space="preserve">               1,226</t>
  </si>
  <si>
    <t xml:space="preserve">             113,258</t>
  </si>
  <si>
    <t xml:space="preserve">바하마</t>
  </si>
  <si>
    <t xml:space="preserve">             113,268</t>
  </si>
  <si>
    <t xml:space="preserve">                   1</t>
  </si>
  <si>
    <t xml:space="preserve">             113,267</t>
  </si>
  <si>
    <t xml:space="preserve">우즈베키스탄</t>
  </si>
  <si>
    <t xml:space="preserve">               1,455</t>
  </si>
  <si>
    <t xml:space="preserve">             110,091</t>
  </si>
  <si>
    <t xml:space="preserve">                  61</t>
  </si>
  <si>
    <t xml:space="preserve">               1,166</t>
  </si>
  <si>
    <t xml:space="preserve">             108,925</t>
  </si>
  <si>
    <t xml:space="preserve">파키스탄</t>
  </si>
  <si>
    <t xml:space="preserve">               1,484</t>
  </si>
  <si>
    <t xml:space="preserve">             107,101</t>
  </si>
  <si>
    <t xml:space="preserve">                 571</t>
  </si>
  <si>
    <t xml:space="preserve">              38,186</t>
  </si>
  <si>
    <t xml:space="preserve">              68,915</t>
  </si>
  <si>
    <t xml:space="preserve">스위스</t>
  </si>
  <si>
    <t xml:space="preserve">               2,147</t>
  </si>
  <si>
    <t xml:space="preserve">             101,421</t>
  </si>
  <si>
    <t xml:space="preserve">               3,507</t>
  </si>
  <si>
    <t xml:space="preserve">             280,292</t>
  </si>
  <si>
    <t xml:space="preserve">            -178,872</t>
  </si>
  <si>
    <t xml:space="preserve">이라크</t>
  </si>
  <si>
    <t xml:space="preserve">                 733</t>
  </si>
  <si>
    <t xml:space="preserve">              99,545</t>
  </si>
  <si>
    <t xml:space="preserve">             792,000</t>
  </si>
  <si>
    <t xml:space="preserve">            -692,455</t>
  </si>
  <si>
    <t xml:space="preserve">방글라데시</t>
  </si>
  <si>
    <t xml:space="preserve">               1,501</t>
  </si>
  <si>
    <t xml:space="preserve">              52,092</t>
  </si>
  <si>
    <t xml:space="preserve">              47,008</t>
  </si>
  <si>
    <t xml:space="preserve">스웨덴</t>
  </si>
  <si>
    <t xml:space="preserve">               1,436</t>
  </si>
  <si>
    <t xml:space="preserve">              96,083</t>
  </si>
  <si>
    <t xml:space="preserve">               2,789</t>
  </si>
  <si>
    <t xml:space="preserve">             155,454</t>
  </si>
  <si>
    <t xml:space="preserve">             -59,371</t>
  </si>
  <si>
    <t xml:space="preserve">이집트</t>
  </si>
  <si>
    <t xml:space="preserve">               2,228</t>
  </si>
  <si>
    <t xml:space="preserve">              91,578</t>
  </si>
  <si>
    <t xml:space="preserve">                 270</t>
  </si>
  <si>
    <t xml:space="preserve">              85,587</t>
  </si>
  <si>
    <t xml:space="preserve">앙골라</t>
  </si>
  <si>
    <t xml:space="preserve">                  97</t>
  </si>
  <si>
    <t xml:space="preserve">              78,320</t>
  </si>
  <si>
    <t xml:space="preserve">                   2</t>
  </si>
  <si>
    <t xml:space="preserve">                  31</t>
  </si>
  <si>
    <t xml:space="preserve">              78,289</t>
  </si>
  <si>
    <t xml:space="preserve">파나마</t>
  </si>
  <si>
    <t xml:space="preserve">                 899</t>
  </si>
  <si>
    <t xml:space="preserve">              77,924</t>
  </si>
  <si>
    <t xml:space="preserve">                  78</t>
  </si>
  <si>
    <t xml:space="preserve">               2,906</t>
  </si>
  <si>
    <t xml:space="preserve">              75,018</t>
  </si>
  <si>
    <t xml:space="preserve">아일랜드</t>
  </si>
  <si>
    <t xml:space="preserve">              76,336</t>
  </si>
  <si>
    <t xml:space="preserve">                 975</t>
  </si>
  <si>
    <t xml:space="preserve">             106,542</t>
  </si>
  <si>
    <t xml:space="preserve">카타르</t>
  </si>
  <si>
    <t xml:space="preserve">                 908</t>
  </si>
  <si>
    <t xml:space="preserve">              73,034</t>
  </si>
  <si>
    <t xml:space="preserve">                 200</t>
  </si>
  <si>
    <t xml:space="preserve">           1,414,195</t>
  </si>
  <si>
    <t xml:space="preserve">          -1,341,161</t>
  </si>
  <si>
    <t xml:space="preserve">콜롬비아</t>
  </si>
  <si>
    <t xml:space="preserve">               1,228</t>
  </si>
  <si>
    <t xml:space="preserve">              66,486</t>
  </si>
  <si>
    <t xml:space="preserve">               1,158</t>
  </si>
  <si>
    <t xml:space="preserve">              95,564</t>
  </si>
  <si>
    <t xml:space="preserve">             -29,079</t>
  </si>
  <si>
    <t xml:space="preserve">오만</t>
  </si>
  <si>
    <t xml:space="preserve">                 993</t>
  </si>
  <si>
    <t xml:space="preserve">              65,013</t>
  </si>
  <si>
    <t xml:space="preserve">             499,520</t>
  </si>
  <si>
    <t xml:space="preserve">            -434,507</t>
  </si>
  <si>
    <t xml:space="preserve">슬로베니아</t>
  </si>
  <si>
    <t xml:space="preserve">                 637</t>
  </si>
  <si>
    <t xml:space="preserve">              63,883</t>
  </si>
  <si>
    <t xml:space="preserve">                 294</t>
  </si>
  <si>
    <t xml:space="preserve">               6,459</t>
  </si>
  <si>
    <t xml:space="preserve">              57,424</t>
  </si>
  <si>
    <t xml:space="preserve">오스트리아</t>
  </si>
  <si>
    <t xml:space="preserve">               2,179</t>
  </si>
  <si>
    <t xml:space="preserve">              62,082</t>
  </si>
  <si>
    <t xml:space="preserve">               1,611</t>
  </si>
  <si>
    <t xml:space="preserve">             112,986</t>
  </si>
  <si>
    <t xml:space="preserve">             -50,904</t>
  </si>
  <si>
    <t xml:space="preserve">파라과이</t>
  </si>
  <si>
    <t xml:space="preserve">                 122</t>
  </si>
  <si>
    <t xml:space="preserve">              58,354</t>
  </si>
  <si>
    <t xml:space="preserve">                  22</t>
  </si>
  <si>
    <t xml:space="preserve">                 544</t>
  </si>
  <si>
    <t xml:space="preserve">              57,811</t>
  </si>
  <si>
    <t xml:space="preserve">포루투갈</t>
  </si>
  <si>
    <t xml:space="preserve">              56,928</t>
  </si>
  <si>
    <t xml:space="preserve">               4,249</t>
  </si>
  <si>
    <t xml:space="preserve">              37,262</t>
  </si>
  <si>
    <t xml:space="preserve">              19,665</t>
  </si>
  <si>
    <t xml:space="preserve">요르단</t>
  </si>
  <si>
    <t xml:space="preserve">               2,013</t>
  </si>
  <si>
    <t xml:space="preserve">              55,723</t>
  </si>
  <si>
    <t xml:space="preserve">                 100</t>
  </si>
  <si>
    <t xml:space="preserve">               4,693</t>
  </si>
  <si>
    <t xml:space="preserve">              51,030</t>
  </si>
  <si>
    <t xml:space="preserve">캄보디아</t>
  </si>
  <si>
    <t xml:space="preserve">               1,812</t>
  </si>
  <si>
    <t xml:space="preserve">              49,599</t>
  </si>
  <si>
    <t xml:space="preserve">               1,020</t>
  </si>
  <si>
    <t xml:space="preserve">              41,984</t>
  </si>
  <si>
    <t xml:space="preserve">               7,615</t>
  </si>
  <si>
    <t xml:space="preserve">핀란드</t>
  </si>
  <si>
    <t xml:space="preserve">                 749</t>
  </si>
  <si>
    <t xml:space="preserve">              45,116</t>
  </si>
  <si>
    <t xml:space="preserve">               1,038</t>
  </si>
  <si>
    <t xml:space="preserve">              74,099</t>
  </si>
  <si>
    <t xml:space="preserve">             -28,984</t>
  </si>
  <si>
    <t xml:space="preserve">괌</t>
  </si>
  <si>
    <t xml:space="preserve">              43,488</t>
  </si>
  <si>
    <t xml:space="preserve">                  49</t>
  </si>
  <si>
    <t xml:space="preserve">                 480</t>
  </si>
  <si>
    <t xml:space="preserve">              43,009</t>
  </si>
  <si>
    <t xml:space="preserve">루마니아</t>
  </si>
  <si>
    <t xml:space="preserve">               1,059</t>
  </si>
  <si>
    <t xml:space="preserve">              41,323</t>
  </si>
  <si>
    <t xml:space="preserve">               3,403</t>
  </si>
  <si>
    <t xml:space="preserve">              47,514</t>
  </si>
  <si>
    <t xml:space="preserve">              -6,191</t>
  </si>
  <si>
    <t xml:space="preserve">나이지리아</t>
  </si>
  <si>
    <t xml:space="preserve">                 851</t>
  </si>
  <si>
    <t xml:space="preserve">              41,086</t>
  </si>
  <si>
    <t xml:space="preserve">              79,948</t>
  </si>
  <si>
    <t xml:space="preserve">             -38,862</t>
  </si>
  <si>
    <t xml:space="preserve">페루</t>
  </si>
  <si>
    <t xml:space="preserve">               1,146</t>
  </si>
  <si>
    <t xml:space="preserve">              40,438</t>
  </si>
  <si>
    <t xml:space="preserve">                 791</t>
  </si>
  <si>
    <t xml:space="preserve">             257,596</t>
  </si>
  <si>
    <t xml:space="preserve">            -217,158</t>
  </si>
  <si>
    <t xml:space="preserve">남아프리카공화국</t>
  </si>
  <si>
    <t xml:space="preserve">               1,406</t>
  </si>
  <si>
    <t xml:space="preserve">              39,935</t>
  </si>
  <si>
    <t xml:space="preserve">                 310</t>
  </si>
  <si>
    <t xml:space="preserve">             263,378</t>
  </si>
  <si>
    <t xml:space="preserve">            -223,444</t>
  </si>
  <si>
    <t xml:space="preserve">쿠웨이트</t>
  </si>
  <si>
    <t xml:space="preserve">                 699</t>
  </si>
  <si>
    <t xml:space="preserve">              35,753</t>
  </si>
  <si>
    <t xml:space="preserve">             802,322</t>
  </si>
  <si>
    <t xml:space="preserve">            -766,569</t>
  </si>
  <si>
    <t xml:space="preserve">노르웨이</t>
  </si>
  <si>
    <t xml:space="preserve">                 772</t>
  </si>
  <si>
    <t xml:space="preserve">              34,939</t>
  </si>
  <si>
    <t xml:space="preserve">               1,928</t>
  </si>
  <si>
    <t xml:space="preserve">             124,259</t>
  </si>
  <si>
    <t xml:space="preserve">             -89,321</t>
  </si>
  <si>
    <t xml:space="preserve">푸에르토리코</t>
  </si>
  <si>
    <t xml:space="preserve">                 364</t>
  </si>
  <si>
    <t xml:space="preserve">              34,894</t>
  </si>
  <si>
    <t xml:space="preserve">              11,880</t>
  </si>
  <si>
    <t xml:space="preserve">              23,014</t>
  </si>
  <si>
    <t xml:space="preserve">우크라이나</t>
  </si>
  <si>
    <t xml:space="preserve">                 775</t>
  </si>
  <si>
    <t xml:space="preserve">              33,060</t>
  </si>
  <si>
    <t xml:space="preserve">                 167</t>
  </si>
  <si>
    <t xml:space="preserve">              31,661</t>
  </si>
  <si>
    <t xml:space="preserve">               1,399</t>
  </si>
  <si>
    <t xml:space="preserve">리비아</t>
  </si>
  <si>
    <t xml:space="preserve">               9,568</t>
  </si>
  <si>
    <t xml:space="preserve">              31,689</t>
  </si>
  <si>
    <t xml:space="preserve">                  16</t>
  </si>
  <si>
    <t xml:space="preserve">               1,662</t>
  </si>
  <si>
    <t xml:space="preserve">              30,027</t>
  </si>
  <si>
    <t xml:space="preserve">몽골</t>
  </si>
  <si>
    <t xml:space="preserve">               2,280</t>
  </si>
  <si>
    <t xml:space="preserve">              31,639</t>
  </si>
  <si>
    <t xml:space="preserve">               1,311</t>
  </si>
  <si>
    <t xml:space="preserve">               2,671</t>
  </si>
  <si>
    <t xml:space="preserve">              28,968</t>
  </si>
  <si>
    <t xml:space="preserve">라오스</t>
  </si>
  <si>
    <t xml:space="preserve">                 192</t>
  </si>
  <si>
    <t xml:space="preserve">              29,885</t>
  </si>
  <si>
    <t xml:space="preserve">                 217</t>
  </si>
  <si>
    <t xml:space="preserve">              25,016</t>
  </si>
  <si>
    <t xml:space="preserve">               4,869</t>
  </si>
  <si>
    <t xml:space="preserve">리투아니아</t>
  </si>
  <si>
    <t xml:space="preserve">                 413</t>
  </si>
  <si>
    <t xml:space="preserve">              29,687</t>
  </si>
  <si>
    <t xml:space="preserve">               6,615</t>
  </si>
  <si>
    <t xml:space="preserve">              23,072</t>
  </si>
  <si>
    <t xml:space="preserve">그리스</t>
  </si>
  <si>
    <t xml:space="preserve">                 994</t>
  </si>
  <si>
    <t xml:space="preserve">              27,196</t>
  </si>
  <si>
    <t xml:space="preserve">                 382</t>
  </si>
  <si>
    <t xml:space="preserve">              93,660</t>
  </si>
  <si>
    <t xml:space="preserve">아르헨티나</t>
  </si>
  <si>
    <t xml:space="preserve">              27,035</t>
  </si>
  <si>
    <t xml:space="preserve">             121,718</t>
  </si>
  <si>
    <t xml:space="preserve">             -94,683</t>
  </si>
  <si>
    <t xml:space="preserve">미얀마</t>
  </si>
  <si>
    <t xml:space="preserve">                 776</t>
  </si>
  <si>
    <t xml:space="preserve">              23,366</t>
  </si>
  <si>
    <t xml:space="preserve">               2,256</t>
  </si>
  <si>
    <t xml:space="preserve">              41,919</t>
  </si>
  <si>
    <t xml:space="preserve">             -18,553</t>
  </si>
  <si>
    <t xml:space="preserve">엘살바도르</t>
  </si>
  <si>
    <t xml:space="preserve">                 187</t>
  </si>
  <si>
    <t xml:space="preserve">              21,023</t>
  </si>
  <si>
    <t xml:space="preserve">               3,380</t>
  </si>
  <si>
    <t xml:space="preserve">              17,643</t>
  </si>
  <si>
    <t xml:space="preserve">모로코</t>
  </si>
  <si>
    <t xml:space="preserve">                 376</t>
  </si>
  <si>
    <t xml:space="preserve">              20,647</t>
  </si>
  <si>
    <t xml:space="preserve">                 360</t>
  </si>
  <si>
    <t xml:space="preserve">              13,057</t>
  </si>
  <si>
    <t xml:space="preserve">               7,590</t>
  </si>
  <si>
    <t xml:space="preserve">에쿠아도르</t>
  </si>
  <si>
    <t xml:space="preserve">                 363</t>
  </si>
  <si>
    <t xml:space="preserve">              20,630</t>
  </si>
  <si>
    <t xml:space="preserve">                 207</t>
  </si>
  <si>
    <t xml:space="preserve">              11,810</t>
  </si>
  <si>
    <t xml:space="preserve">               8,820</t>
  </si>
  <si>
    <t xml:space="preserve">알제리</t>
  </si>
  <si>
    <t xml:space="preserve">                 247</t>
  </si>
  <si>
    <t xml:space="preserve">              20,216</t>
  </si>
  <si>
    <t xml:space="preserve">             455,392</t>
  </si>
  <si>
    <t xml:space="preserve">            -435,177</t>
  </si>
  <si>
    <t xml:space="preserve">과테말라</t>
  </si>
  <si>
    <t xml:space="preserve">                 729</t>
  </si>
  <si>
    <t xml:space="preserve">              18,324</t>
  </si>
  <si>
    <t xml:space="preserve">               7,332</t>
  </si>
  <si>
    <t xml:space="preserve">              10,992</t>
  </si>
  <si>
    <t xml:space="preserve">도미니카 공화국</t>
  </si>
  <si>
    <t xml:space="preserve">                 475</t>
  </si>
  <si>
    <t xml:space="preserve">               8,737</t>
  </si>
  <si>
    <t xml:space="preserve">               9,423</t>
  </si>
  <si>
    <t xml:space="preserve">가나</t>
  </si>
  <si>
    <t xml:space="preserve">                 746</t>
  </si>
  <si>
    <t xml:space="preserve">              17,113</t>
  </si>
  <si>
    <t xml:space="preserve">              10,626</t>
  </si>
  <si>
    <t xml:space="preserve">스리랑카</t>
  </si>
  <si>
    <t xml:space="preserve">              16,796</t>
  </si>
  <si>
    <t xml:space="preserve">                 461</t>
  </si>
  <si>
    <t xml:space="preserve">               9,979</t>
  </si>
  <si>
    <t xml:space="preserve">               6,817</t>
  </si>
  <si>
    <t xml:space="preserve">타지크</t>
  </si>
  <si>
    <t xml:space="preserve">               2,307</t>
  </si>
  <si>
    <t xml:space="preserve">              15,873</t>
  </si>
  <si>
    <t xml:space="preserve">알바니아</t>
  </si>
  <si>
    <t xml:space="preserve">               1,112</t>
  </si>
  <si>
    <t xml:space="preserve">              14,911</t>
  </si>
  <si>
    <t xml:space="preserve">                  79</t>
  </si>
  <si>
    <t xml:space="preserve">                 866</t>
  </si>
  <si>
    <t xml:space="preserve">              14,045</t>
  </si>
  <si>
    <t xml:space="preserve">코스타리카</t>
  </si>
  <si>
    <t xml:space="preserve">                 856</t>
  </si>
  <si>
    <t xml:space="preserve">              13,470</t>
  </si>
  <si>
    <t xml:space="preserve">               9,121</t>
  </si>
  <si>
    <t xml:space="preserve">               4,348</t>
  </si>
  <si>
    <t xml:space="preserve">불가리아</t>
  </si>
  <si>
    <t xml:space="preserve">                 458</t>
  </si>
  <si>
    <t xml:space="preserve">              12,898</t>
  </si>
  <si>
    <t xml:space="preserve">                 842</t>
  </si>
  <si>
    <t xml:space="preserve">              25,741</t>
  </si>
  <si>
    <t xml:space="preserve">             -12,843</t>
  </si>
  <si>
    <t xml:space="preserve">시에라 리온</t>
  </si>
  <si>
    <t xml:space="preserve">                  23</t>
  </si>
  <si>
    <t xml:space="preserve">              12,106</t>
  </si>
  <si>
    <t xml:space="preserve">               1,362</t>
  </si>
  <si>
    <t xml:space="preserve">              10,744</t>
  </si>
  <si>
    <t xml:space="preserve">온두라스</t>
  </si>
  <si>
    <t xml:space="preserve">              11,512</t>
  </si>
  <si>
    <t xml:space="preserve">                  74</t>
  </si>
  <si>
    <t xml:space="preserve">               1,740</t>
  </si>
  <si>
    <t xml:space="preserve">               9,772</t>
  </si>
  <si>
    <t xml:space="preserve">탄자니아</t>
  </si>
  <si>
    <t xml:space="preserve">                 302</t>
  </si>
  <si>
    <t xml:space="preserve">              11,466</t>
  </si>
  <si>
    <t xml:space="preserve">               8,240</t>
  </si>
  <si>
    <t xml:space="preserve">               3,226</t>
  </si>
  <si>
    <t xml:space="preserve">아제르바이잔</t>
  </si>
  <si>
    <t xml:space="preserve">                 577</t>
  </si>
  <si>
    <t xml:space="preserve">              11,040</t>
  </si>
  <si>
    <t xml:space="preserve">                 394</t>
  </si>
  <si>
    <t xml:space="preserve">              10,646</t>
  </si>
  <si>
    <t xml:space="preserve">케냐</t>
  </si>
  <si>
    <t xml:space="preserve">                 281</t>
  </si>
  <si>
    <t xml:space="preserve">              10,638</t>
  </si>
  <si>
    <t xml:space="preserve">               3,423</t>
  </si>
  <si>
    <t xml:space="preserve">               7,216</t>
  </si>
  <si>
    <t xml:space="preserve">코트디봐르</t>
  </si>
  <si>
    <t xml:space="preserve">                 134</t>
  </si>
  <si>
    <t xml:space="preserve">              10,507</t>
  </si>
  <si>
    <t xml:space="preserve">              17,355</t>
  </si>
  <si>
    <t xml:space="preserve">              -6,848</t>
  </si>
  <si>
    <t xml:space="preserve">세르비아</t>
  </si>
  <si>
    <t xml:space="preserve">                 244</t>
  </si>
  <si>
    <t xml:space="preserve">              10,498</t>
  </si>
  <si>
    <t xml:space="preserve">                 150</t>
  </si>
  <si>
    <t xml:space="preserve">               8,121</t>
  </si>
  <si>
    <t xml:space="preserve">               2,377</t>
  </si>
  <si>
    <t xml:space="preserve">우루과이</t>
  </si>
  <si>
    <t xml:space="preserve">              10,208</t>
  </si>
  <si>
    <t xml:space="preserve">              20,243</t>
  </si>
  <si>
    <t xml:space="preserve">             -10,034</t>
  </si>
  <si>
    <t xml:space="preserve">조지아</t>
  </si>
  <si>
    <t xml:space="preserve">                 434</t>
  </si>
  <si>
    <t xml:space="preserve">               9,883</t>
  </si>
  <si>
    <t xml:space="preserve">                 102</t>
  </si>
  <si>
    <t xml:space="preserve">                 615</t>
  </si>
  <si>
    <t xml:space="preserve">               9,268</t>
  </si>
  <si>
    <t xml:space="preserve">튀니지</t>
  </si>
  <si>
    <t xml:space="preserve">                 143</t>
  </si>
  <si>
    <t xml:space="preserve">               9,342</t>
  </si>
  <si>
    <t xml:space="preserve">                 587</t>
  </si>
  <si>
    <t xml:space="preserve">               7,355</t>
  </si>
  <si>
    <t xml:space="preserve">               1,987</t>
  </si>
  <si>
    <t xml:space="preserve">이란</t>
  </si>
  <si>
    <t xml:space="preserve">                 194</t>
  </si>
  <si>
    <t xml:space="preserve">               8,821</t>
  </si>
  <si>
    <t xml:space="preserve">                  12</t>
  </si>
  <si>
    <t xml:space="preserve">               8,605</t>
  </si>
  <si>
    <t xml:space="preserve">에티오피아</t>
  </si>
  <si>
    <t xml:space="preserve">               8,577</t>
  </si>
  <si>
    <t xml:space="preserve">               7,518</t>
  </si>
  <si>
    <t xml:space="preserve">기타국</t>
  </si>
  <si>
    <t xml:space="preserve">                  84</t>
  </si>
  <si>
    <t xml:space="preserve">               8,412</t>
  </si>
  <si>
    <t xml:space="preserve">                 679</t>
  </si>
  <si>
    <t xml:space="preserve">              28,380</t>
  </si>
  <si>
    <t xml:space="preserve">             -19,968</t>
  </si>
  <si>
    <t xml:space="preserve">크로아티아</t>
  </si>
  <si>
    <t xml:space="preserve">                 186</t>
  </si>
  <si>
    <t xml:space="preserve">               8,313</t>
  </si>
  <si>
    <t xml:space="preserve">               1,496</t>
  </si>
  <si>
    <t xml:space="preserve">지부티</t>
  </si>
  <si>
    <t xml:space="preserve">               8,239</t>
  </si>
  <si>
    <t xml:space="preserve">                  41</t>
  </si>
  <si>
    <t xml:space="preserve">               8,198</t>
  </si>
  <si>
    <t xml:space="preserve">투르크멘</t>
  </si>
  <si>
    <t xml:space="preserve">               8,049</t>
  </si>
  <si>
    <t xml:space="preserve">에스토니아</t>
  </si>
  <si>
    <t xml:space="preserve">                 285</t>
  </si>
  <si>
    <t xml:space="preserve">                 263</t>
  </si>
  <si>
    <t xml:space="preserve">               7,483</t>
  </si>
  <si>
    <t xml:space="preserve">                 189</t>
  </si>
  <si>
    <t xml:space="preserve">브루나이</t>
  </si>
  <si>
    <t xml:space="preserve">               7,582</t>
  </si>
  <si>
    <t xml:space="preserve">                  13</t>
  </si>
  <si>
    <t xml:space="preserve">               2,360</t>
  </si>
  <si>
    <t xml:space="preserve">               5,222</t>
  </si>
  <si>
    <t xml:space="preserve">레바논</t>
  </si>
  <si>
    <t xml:space="preserve">               6,332</t>
  </si>
  <si>
    <t xml:space="preserve">                  46</t>
  </si>
  <si>
    <t xml:space="preserve">               1,191</t>
  </si>
  <si>
    <t xml:space="preserve">               5,141</t>
  </si>
  <si>
    <t xml:space="preserve">파푸아 뉴기니</t>
  </si>
  <si>
    <t xml:space="preserve">               6,290</t>
  </si>
  <si>
    <t xml:space="preserve">             151,530</t>
  </si>
  <si>
    <t xml:space="preserve">            -145,240</t>
  </si>
  <si>
    <t xml:space="preserve">세네갈</t>
  </si>
  <si>
    <t xml:space="preserve">                 440</t>
  </si>
  <si>
    <t xml:space="preserve">               6,058</t>
  </si>
  <si>
    <t xml:space="preserve">               3,024</t>
  </si>
  <si>
    <t xml:space="preserve">               3,034</t>
  </si>
  <si>
    <t xml:space="preserve">몰도바</t>
  </si>
  <si>
    <t xml:space="preserve">                 140</t>
  </si>
  <si>
    <t xml:space="preserve">               5,796</t>
  </si>
  <si>
    <t xml:space="preserve">                 292</t>
  </si>
  <si>
    <t xml:space="preserve">               5,203</t>
  </si>
  <si>
    <t xml:space="preserve">                 592</t>
  </si>
  <si>
    <t xml:space="preserve">모잠비크</t>
  </si>
  <si>
    <t xml:space="preserve">               5,667</t>
  </si>
  <si>
    <t xml:space="preserve">              37,753</t>
  </si>
  <si>
    <t xml:space="preserve">             -32,086</t>
  </si>
  <si>
    <t xml:space="preserve">수단</t>
  </si>
  <si>
    <t xml:space="preserve">               5,434</t>
  </si>
  <si>
    <t xml:space="preserve">바레인</t>
  </si>
  <si>
    <t xml:space="preserve">               5,242</t>
  </si>
  <si>
    <t xml:space="preserve">                  69</t>
  </si>
  <si>
    <t xml:space="preserve">              73,455</t>
  </si>
  <si>
    <t xml:space="preserve">             -68,213</t>
  </si>
  <si>
    <t xml:space="preserve">가이아나</t>
  </si>
  <si>
    <t xml:space="preserve">                  89</t>
  </si>
  <si>
    <t xml:space="preserve">               4,547</t>
  </si>
  <si>
    <t xml:space="preserve">                   3</t>
  </si>
  <si>
    <t xml:space="preserve">               4,499</t>
  </si>
  <si>
    <t xml:space="preserve">트리니다드 토바고</t>
  </si>
  <si>
    <t xml:space="preserve">                  70</t>
  </si>
  <si>
    <t xml:space="preserve">               4,261</t>
  </si>
  <si>
    <t xml:space="preserve">              13,540</t>
  </si>
  <si>
    <t xml:space="preserve">              -9,279</t>
  </si>
  <si>
    <t xml:space="preserve">벨라루스</t>
  </si>
  <si>
    <t xml:space="preserve">                 155</t>
  </si>
  <si>
    <t xml:space="preserve">               4,245</t>
  </si>
  <si>
    <t xml:space="preserve">                 916</t>
  </si>
  <si>
    <t xml:space="preserve">               3,330</t>
  </si>
  <si>
    <t xml:space="preserve">라트비아</t>
  </si>
  <si>
    <t xml:space="preserve">                 201</t>
  </si>
  <si>
    <t xml:space="preserve">               4,146</t>
  </si>
  <si>
    <t xml:space="preserve">               9,367</t>
  </si>
  <si>
    <t xml:space="preserve">              -5,221</t>
  </si>
  <si>
    <t xml:space="preserve">니카라과</t>
  </si>
  <si>
    <t xml:space="preserve">                 126</t>
  </si>
  <si>
    <t xml:space="preserve">               4,109</t>
  </si>
  <si>
    <t xml:space="preserve">               1,231</t>
  </si>
  <si>
    <t xml:space="preserve">               2,878</t>
  </si>
  <si>
    <t xml:space="preserve">아이슬란드</t>
  </si>
  <si>
    <t xml:space="preserve">                 120</t>
  </si>
  <si>
    <t xml:space="preserve">               4,080</t>
  </si>
  <si>
    <t xml:space="preserve">                  39</t>
  </si>
  <si>
    <t xml:space="preserve">                 832</t>
  </si>
  <si>
    <t xml:space="preserve">               3,248</t>
  </si>
  <si>
    <t xml:space="preserve">룩셈부르그</t>
  </si>
  <si>
    <t xml:space="preserve">               3,798</t>
  </si>
  <si>
    <t xml:space="preserve">                 202</t>
  </si>
  <si>
    <t xml:space="preserve">              10,126</t>
  </si>
  <si>
    <t xml:space="preserve">              -6,328</t>
  </si>
  <si>
    <t xml:space="preserve">사모아</t>
  </si>
  <si>
    <t xml:space="preserve">               3,370</t>
  </si>
  <si>
    <t xml:space="preserve">콩고</t>
  </si>
  <si>
    <t xml:space="preserve">                  81</t>
  </si>
  <si>
    <t xml:space="preserve">               3,367</t>
  </si>
  <si>
    <t xml:space="preserve">                 614</t>
  </si>
  <si>
    <t xml:space="preserve">               2,754</t>
  </si>
  <si>
    <t xml:space="preserve">모리셔스</t>
  </si>
  <si>
    <t xml:space="preserve">               3,237</t>
  </si>
  <si>
    <t xml:space="preserve">                 188</t>
  </si>
  <si>
    <t xml:space="preserve">               3,049</t>
  </si>
  <si>
    <t xml:space="preserve">남수단</t>
  </si>
  <si>
    <t xml:space="preserve">                   7</t>
  </si>
  <si>
    <t xml:space="preserve">               3,219</t>
  </si>
  <si>
    <t xml:space="preserve">               3,218</t>
  </si>
  <si>
    <t xml:space="preserve">예맨</t>
  </si>
  <si>
    <t xml:space="preserve">                 280</t>
  </si>
  <si>
    <t xml:space="preserve">               3,125</t>
  </si>
  <si>
    <t xml:space="preserve">               6,429</t>
  </si>
  <si>
    <t xml:space="preserve">              -3,304</t>
  </si>
  <si>
    <t xml:space="preserve">피지</t>
  </si>
  <si>
    <t xml:space="preserve">               2,997</t>
  </si>
  <si>
    <t xml:space="preserve">                 160</t>
  </si>
  <si>
    <t xml:space="preserve">               2,837</t>
  </si>
  <si>
    <t xml:space="preserve">기니</t>
  </si>
  <si>
    <t xml:space="preserve">                 264</t>
  </si>
  <si>
    <t xml:space="preserve">               2,955</t>
  </si>
  <si>
    <t xml:space="preserve">               3,972</t>
  </si>
  <si>
    <t xml:space="preserve">              -1,017</t>
  </si>
  <si>
    <t xml:space="preserve">자마이카</t>
  </si>
  <si>
    <t xml:space="preserve">               2,841</t>
  </si>
  <si>
    <t xml:space="preserve">               2,764</t>
  </si>
  <si>
    <t xml:space="preserve">사이프러스</t>
  </si>
  <si>
    <t xml:space="preserve">               2,700</t>
  </si>
  <si>
    <t xml:space="preserve">               1,234</t>
  </si>
  <si>
    <t xml:space="preserve">               1,466</t>
  </si>
  <si>
    <t xml:space="preserve">베네주엘라</t>
  </si>
  <si>
    <t xml:space="preserve">               2,638</t>
  </si>
  <si>
    <t xml:space="preserve">                   6</t>
  </si>
  <si>
    <t xml:space="preserve">                 439</t>
  </si>
  <si>
    <t xml:space="preserve">               2,199</t>
  </si>
  <si>
    <t xml:space="preserve">불령 리유니온 코모도 제도</t>
  </si>
  <si>
    <t xml:space="preserve">               2,510</t>
  </si>
  <si>
    <t xml:space="preserve">볼리비아</t>
  </si>
  <si>
    <t xml:space="preserve">              71,834</t>
  </si>
  <si>
    <t xml:space="preserve">             -69,344</t>
  </si>
  <si>
    <t xml:space="preserve">아프카니스탄</t>
  </si>
  <si>
    <t xml:space="preserve">               2,427</t>
  </si>
  <si>
    <t xml:space="preserve">                  98</t>
  </si>
  <si>
    <t xml:space="preserve">               2,329</t>
  </si>
  <si>
    <t xml:space="preserve">시리아</t>
  </si>
  <si>
    <t xml:space="preserve">                 203</t>
  </si>
  <si>
    <t xml:space="preserve">               2,043</t>
  </si>
  <si>
    <t xml:space="preserve">               2,037</t>
  </si>
  <si>
    <t xml:space="preserve">아루바</t>
  </si>
  <si>
    <t xml:space="preserve">               2,027</t>
  </si>
  <si>
    <t xml:space="preserve">네팔</t>
  </si>
  <si>
    <t xml:space="preserve">                 212</t>
  </si>
  <si>
    <t xml:space="preserve">               1,974</t>
  </si>
  <si>
    <t xml:space="preserve">                  86</t>
  </si>
  <si>
    <t xml:space="preserve">                 564</t>
  </si>
  <si>
    <t xml:space="preserve">               1,410</t>
  </si>
  <si>
    <t xml:space="preserve">마다카스카르</t>
  </si>
  <si>
    <t xml:space="preserve">                 183</t>
  </si>
  <si>
    <t xml:space="preserve">               1,798</t>
  </si>
  <si>
    <t xml:space="preserve">                 123</t>
  </si>
  <si>
    <t xml:space="preserve">               6,259</t>
  </si>
  <si>
    <t xml:space="preserve">              -4,462</t>
  </si>
  <si>
    <t xml:space="preserve">마티니크</t>
  </si>
  <si>
    <t xml:space="preserve">               1,769</t>
  </si>
  <si>
    <t xml:space="preserve">               1,764</t>
  </si>
  <si>
    <t xml:space="preserve">벨리제</t>
  </si>
  <si>
    <t xml:space="preserve">               1,763</t>
  </si>
  <si>
    <t xml:space="preserve">토고</t>
  </si>
  <si>
    <t xml:space="preserve">               1,736</t>
  </si>
  <si>
    <t xml:space="preserve">                 850</t>
  </si>
  <si>
    <t xml:space="preserve">                 885</t>
  </si>
  <si>
    <t xml:space="preserve">카메룬</t>
  </si>
  <si>
    <t xml:space="preserve">                  93</t>
  </si>
  <si>
    <t xml:space="preserve">               1,651</t>
  </si>
  <si>
    <t xml:space="preserve">                 481</t>
  </si>
  <si>
    <t xml:space="preserve">               1,170</t>
  </si>
  <si>
    <t xml:space="preserve">베닝</t>
  </si>
  <si>
    <t xml:space="preserve">               1,536</t>
  </si>
  <si>
    <t xml:space="preserve">르완다</t>
  </si>
  <si>
    <t xml:space="preserve">               1,560</t>
  </si>
  <si>
    <t xml:space="preserve">                   9</t>
  </si>
  <si>
    <t xml:space="preserve">                 279</t>
  </si>
  <si>
    <t xml:space="preserve">               1,280</t>
  </si>
  <si>
    <t xml:space="preserve">니제르</t>
  </si>
  <si>
    <t xml:space="preserve">               1,513</t>
  </si>
  <si>
    <t xml:space="preserve">부르키나 파소</t>
  </si>
  <si>
    <t xml:space="preserve">                  56</t>
  </si>
  <si>
    <t xml:space="preserve">               1,416</t>
  </si>
  <si>
    <t xml:space="preserve">가봉</t>
  </si>
  <si>
    <t xml:space="preserve">                 278</t>
  </si>
  <si>
    <t xml:space="preserve">               1,382</t>
  </si>
  <si>
    <t xml:space="preserve">               1,303</t>
  </si>
  <si>
    <t xml:space="preserve">아르메니아</t>
  </si>
  <si>
    <t xml:space="preserve">               1,310</t>
  </si>
  <si>
    <t xml:space="preserve">                 232</t>
  </si>
  <si>
    <t xml:space="preserve">               4,791</t>
  </si>
  <si>
    <t xml:space="preserve">              -3,481</t>
  </si>
  <si>
    <t xml:space="preserve">아이티</t>
  </si>
  <si>
    <t xml:space="preserve">               1,273</t>
  </si>
  <si>
    <t xml:space="preserve">               1,271</t>
  </si>
  <si>
    <t xml:space="preserve">잠비아</t>
  </si>
  <si>
    <t xml:space="preserve">                  52</t>
  </si>
  <si>
    <t xml:space="preserve">               1,168</t>
  </si>
  <si>
    <t xml:space="preserve">               4,441</t>
  </si>
  <si>
    <t xml:space="preserve">              -3,273</t>
  </si>
  <si>
    <t xml:space="preserve">북마리아나 군도</t>
  </si>
  <si>
    <t xml:space="preserve">                 148</t>
  </si>
  <si>
    <t xml:space="preserve">               1,145</t>
  </si>
  <si>
    <t xml:space="preserve">               1,119</t>
  </si>
  <si>
    <t xml:space="preserve">불령 폴리네시아</t>
  </si>
  <si>
    <t xml:space="preserve">                  45</t>
  </si>
  <si>
    <t xml:space="preserve">               1,098</t>
  </si>
  <si>
    <t xml:space="preserve">                   4</t>
  </si>
  <si>
    <t xml:space="preserve">                 938</t>
  </si>
  <si>
    <t xml:space="preserve">짐바브웨</t>
  </si>
  <si>
    <t xml:space="preserve">                  20</t>
  </si>
  <si>
    <t xml:space="preserve">               1,056</t>
  </si>
  <si>
    <t xml:space="preserve">                 673</t>
  </si>
  <si>
    <t xml:space="preserve">                 383</t>
  </si>
  <si>
    <t xml:space="preserve">소말리아</t>
  </si>
  <si>
    <t xml:space="preserve">               1,054</t>
  </si>
  <si>
    <t xml:space="preserve">                 374</t>
  </si>
  <si>
    <t xml:space="preserve">                 680</t>
  </si>
  <si>
    <t xml:space="preserve">말리</t>
  </si>
  <si>
    <t xml:space="preserve">                 104</t>
  </si>
  <si>
    <t xml:space="preserve">                 943</t>
  </si>
  <si>
    <t xml:space="preserve">콩고민주공화국</t>
  </si>
  <si>
    <t xml:space="preserve">               1,037</t>
  </si>
  <si>
    <t xml:space="preserve">              87,134</t>
  </si>
  <si>
    <t xml:space="preserve">             -86,097</t>
  </si>
  <si>
    <t xml:space="preserve">큐라소</t>
  </si>
  <si>
    <t xml:space="preserve">                  43</t>
  </si>
  <si>
    <t xml:space="preserve">               1,026</t>
  </si>
  <si>
    <t xml:space="preserve">               1,007</t>
  </si>
  <si>
    <t xml:space="preserve">세인트 마틴</t>
  </si>
  <si>
    <t xml:space="preserve">               1,006</t>
  </si>
  <si>
    <t xml:space="preserve">과델로프</t>
  </si>
  <si>
    <t xml:space="preserve">팔레스타인 해방기구</t>
  </si>
  <si>
    <t xml:space="preserve">                 918</t>
  </si>
  <si>
    <t xml:space="preserve">수리남</t>
  </si>
  <si>
    <t xml:space="preserve">                 777</t>
  </si>
  <si>
    <t xml:space="preserve">                 137</t>
  </si>
  <si>
    <t xml:space="preserve">마카오</t>
  </si>
  <si>
    <t xml:space="preserve">                 172</t>
  </si>
  <si>
    <t xml:space="preserve">                 867</t>
  </si>
  <si>
    <t xml:space="preserve">버뮤다</t>
  </si>
  <si>
    <t xml:space="preserve">                 784</t>
  </si>
  <si>
    <t xml:space="preserve">마이크로네시아</t>
  </si>
  <si>
    <t xml:space="preserve">                 705</t>
  </si>
  <si>
    <t xml:space="preserve">                 676</t>
  </si>
  <si>
    <t xml:space="preserve">바누아투</t>
  </si>
  <si>
    <t xml:space="preserve">                 649</t>
  </si>
  <si>
    <t xml:space="preserve">                 625</t>
  </si>
  <si>
    <t xml:space="preserve">우간다</t>
  </si>
  <si>
    <t xml:space="preserve">                 763</t>
  </si>
  <si>
    <t xml:space="preserve">                -140</t>
  </si>
  <si>
    <t xml:space="preserve">투발루</t>
  </si>
  <si>
    <t xml:space="preserve">                 610</t>
  </si>
  <si>
    <t xml:space="preserve">                 608</t>
  </si>
  <si>
    <t xml:space="preserve">솔로몬 군도</t>
  </si>
  <si>
    <t xml:space="preserve">                 605</t>
  </si>
  <si>
    <t xml:space="preserve">팔라우</t>
  </si>
  <si>
    <t xml:space="preserve">                 572</t>
  </si>
  <si>
    <t xml:space="preserve">부룬디</t>
  </si>
  <si>
    <t xml:space="preserve">부탄</t>
  </si>
  <si>
    <t xml:space="preserve">                 590</t>
  </si>
  <si>
    <t xml:space="preserve">                   5</t>
  </si>
  <si>
    <t xml:space="preserve">               1,580</t>
  </si>
  <si>
    <t xml:space="preserve">                -990</t>
  </si>
  <si>
    <t xml:space="preserve">키리바티</t>
  </si>
  <si>
    <t xml:space="preserve">                 538</t>
  </si>
  <si>
    <t xml:space="preserve">리히텐슈타인</t>
  </si>
  <si>
    <t xml:space="preserve">                 528</t>
  </si>
  <si>
    <t xml:space="preserve">                 962</t>
  </si>
  <si>
    <t xml:space="preserve">                -435</t>
  </si>
  <si>
    <t xml:space="preserve">보츠와나</t>
  </si>
  <si>
    <t xml:space="preserve">                 503</t>
  </si>
  <si>
    <t xml:space="preserve">                 452</t>
  </si>
  <si>
    <t xml:space="preserve">몬테네그로</t>
  </si>
  <si>
    <t xml:space="preserve">                 478</t>
  </si>
  <si>
    <t xml:space="preserve">모리타니</t>
  </si>
  <si>
    <t xml:space="preserve">                 462</t>
  </si>
  <si>
    <t xml:space="preserve">              -1,041</t>
  </si>
  <si>
    <t xml:space="preserve">보스니아-헤르체고비나</t>
  </si>
  <si>
    <t xml:space="preserve">               2,823</t>
  </si>
  <si>
    <t xml:space="preserve">              -2,362</t>
  </si>
  <si>
    <t xml:space="preserve">바베이도스</t>
  </si>
  <si>
    <t xml:space="preserve">                 424</t>
  </si>
  <si>
    <t xml:space="preserve">                 341</t>
  </si>
  <si>
    <t xml:space="preserve">몰디브</t>
  </si>
  <si>
    <t xml:space="preserve">                 410</t>
  </si>
  <si>
    <t xml:space="preserve">아메리칸 사모아</t>
  </si>
  <si>
    <t xml:space="preserve">                 395</t>
  </si>
  <si>
    <t xml:space="preserve">                 243</t>
  </si>
  <si>
    <t xml:space="preserve">그레나다</t>
  </si>
  <si>
    <t xml:space="preserve">                 366</t>
  </si>
  <si>
    <t xml:space="preserve">카보 베르데</t>
  </si>
  <si>
    <t xml:space="preserve">                 317</t>
  </si>
  <si>
    <t xml:space="preserve">나미비아</t>
  </si>
  <si>
    <t xml:space="preserve">                 298</t>
  </si>
  <si>
    <t xml:space="preserve">세인트 루시아</t>
  </si>
  <si>
    <t xml:space="preserve">                 275</t>
  </si>
  <si>
    <t xml:space="preserve">안티가 바부다</t>
  </si>
  <si>
    <t xml:space="preserve">감비아</t>
  </si>
  <si>
    <t xml:space="preserve">                 257</t>
  </si>
  <si>
    <t xml:space="preserve">                 877</t>
  </si>
  <si>
    <t xml:space="preserve">                -619</t>
  </si>
  <si>
    <t xml:space="preserve">마세도니아</t>
  </si>
  <si>
    <t xml:space="preserve">                 242</t>
  </si>
  <si>
    <t xml:space="preserve">                 845</t>
  </si>
  <si>
    <t xml:space="preserve">                -603</t>
  </si>
  <si>
    <t xml:space="preserve">영령 캐이맨 군도</t>
  </si>
  <si>
    <t xml:space="preserve">                 241</t>
  </si>
  <si>
    <t xml:space="preserve">적도 기니</t>
  </si>
  <si>
    <t xml:space="preserve">                 237</t>
  </si>
  <si>
    <t xml:space="preserve">쿠바</t>
  </si>
  <si>
    <t xml:space="preserve">                 229</t>
  </si>
  <si>
    <t xml:space="preserve">                 928</t>
  </si>
  <si>
    <t xml:space="preserve">                -699</t>
  </si>
  <si>
    <t xml:space="preserve">뉴 칼레도니아</t>
  </si>
  <si>
    <t xml:space="preserve">              20,047</t>
  </si>
  <si>
    <t xml:space="preserve">             -19,866</t>
  </si>
  <si>
    <t xml:space="preserve">불령 가이아나</t>
  </si>
  <si>
    <t xml:space="preserve">                 171</t>
  </si>
  <si>
    <t xml:space="preserve">영령 버진군도</t>
  </si>
  <si>
    <t xml:space="preserve">세이쉘</t>
  </si>
  <si>
    <t xml:space="preserve">                 -41</t>
  </si>
  <si>
    <t xml:space="preserve">세인트 빈센트 그레나딘</t>
  </si>
  <si>
    <t xml:space="preserve">                 153</t>
  </si>
  <si>
    <t xml:space="preserve">스와질랜드</t>
  </si>
  <si>
    <t xml:space="preserve">                  99</t>
  </si>
  <si>
    <t xml:space="preserve">도미니카</t>
  </si>
  <si>
    <t xml:space="preserve">                 124</t>
  </si>
  <si>
    <t xml:space="preserve">                 106</t>
  </si>
  <si>
    <t xml:space="preserve">투르크 &amp; 카이코스 군도</t>
  </si>
  <si>
    <t xml:space="preserve">                 108</t>
  </si>
  <si>
    <t xml:space="preserve">메요트</t>
  </si>
  <si>
    <t xml:space="preserve">기네비소</t>
  </si>
  <si>
    <t xml:space="preserve">                  73</t>
  </si>
  <si>
    <t xml:space="preserve">                 149</t>
  </si>
  <si>
    <t xml:space="preserve">                 -77</t>
  </si>
  <si>
    <t xml:space="preserve">말라위</t>
  </si>
  <si>
    <t xml:space="preserve">               1,550</t>
  </si>
  <si>
    <t xml:space="preserve">              -1,481</t>
  </si>
  <si>
    <t xml:space="preserve">세인트 키츠 네비스</t>
  </si>
  <si>
    <t xml:space="preserve">티모르</t>
  </si>
  <si>
    <t xml:space="preserve">                  25</t>
  </si>
  <si>
    <t xml:space="preserve">네덜란드 열도</t>
  </si>
  <si>
    <t xml:space="preserve">                  27</t>
  </si>
  <si>
    <t xml:space="preserve">모나코</t>
  </si>
  <si>
    <t xml:space="preserve">                 215</t>
  </si>
  <si>
    <t xml:space="preserve">                -194</t>
  </si>
  <si>
    <t xml:space="preserve">중앙아프리카공화국</t>
  </si>
  <si>
    <t xml:space="preserve">                  -8</t>
  </si>
  <si>
    <t xml:space="preserve">챠드</t>
  </si>
  <si>
    <t xml:space="preserve">지브랄타</t>
  </si>
  <si>
    <t xml:space="preserve">통가</t>
  </si>
  <si>
    <t xml:space="preserve">                  -3</t>
  </si>
  <si>
    <t xml:space="preserve">세인트마틴(생마르탱)</t>
  </si>
  <si>
    <t xml:space="preserve">세인트 바르탤르미</t>
  </si>
  <si>
    <t xml:space="preserve">그린랜드</t>
  </si>
  <si>
    <t xml:space="preserve">                 282</t>
  </si>
  <si>
    <t xml:space="preserve">                -280</t>
  </si>
  <si>
    <t xml:space="preserve">교황청</t>
  </si>
  <si>
    <t xml:space="preserve">코모로스</t>
  </si>
  <si>
    <t xml:space="preserve">앙귈라</t>
  </si>
  <si>
    <t xml:space="preserve">에리트리아</t>
  </si>
  <si>
    <t xml:space="preserve">미령 버진군도</t>
  </si>
  <si>
    <t xml:space="preserve">몬트세라트</t>
  </si>
  <si>
    <t xml:space="preserve">건지</t>
  </si>
  <si>
    <t xml:space="preserve">저어지</t>
  </si>
  <si>
    <t xml:space="preserve">왈라스 &amp; 퓨투나 군도</t>
  </si>
  <si>
    <t xml:space="preserve">보네르 신트외스타티위스</t>
  </si>
  <si>
    <t xml:space="preserve">토켈라우</t>
  </si>
  <si>
    <t xml:space="preserve">                 129</t>
  </si>
  <si>
    <t xml:space="preserve">                -129</t>
  </si>
  <si>
    <t xml:space="preserve">쿡 아일랜드</t>
  </si>
  <si>
    <t xml:space="preserve">                  -1</t>
  </si>
  <si>
    <t xml:space="preserve">크리스마스 아일랜드</t>
  </si>
  <si>
    <t xml:space="preserve">맨섬</t>
  </si>
  <si>
    <t xml:space="preserve">영령 인도양</t>
  </si>
  <si>
    <t xml:space="preserve">레소토</t>
  </si>
  <si>
    <t xml:space="preserve">                  -6</t>
  </si>
  <si>
    <t xml:space="preserve">안도라</t>
  </si>
  <si>
    <t xml:space="preserve">                  -2</t>
  </si>
  <si>
    <t xml:space="preserve">나우루</t>
  </si>
  <si>
    <t xml:space="preserve">               4,504</t>
  </si>
  <si>
    <t xml:space="preserve">              -4,504</t>
  </si>
  <si>
    <t xml:space="preserve">니우에</t>
  </si>
  <si>
    <t xml:space="preserve">피트카이른</t>
  </si>
  <si>
    <t xml:space="preserve">                 -13</t>
  </si>
  <si>
    <t xml:space="preserve">산마리노</t>
  </si>
  <si>
    <t xml:space="preserve">                -210</t>
  </si>
  <si>
    <t xml:space="preserve">상토메 프린스페</t>
  </si>
  <si>
    <t xml:space="preserve">불령 남부지역</t>
  </si>
  <si>
    <t xml:space="preserve">코스 군도</t>
  </si>
  <si>
    <t xml:space="preserve">             212,449</t>
  </si>
  <si>
    <t xml:space="preserve">           9,889,640</t>
  </si>
  <si>
    <t xml:space="preserve">           1,498,316</t>
  </si>
  <si>
    <t xml:space="preserve">           5,739,598</t>
  </si>
  <si>
    <t xml:space="preserve">           4,150,043</t>
  </si>
  <si>
    <t xml:space="preserve">              94,365</t>
  </si>
  <si>
    <t xml:space="preserve">           9,505,605</t>
  </si>
  <si>
    <t xml:space="preserve">           1,181,232</t>
  </si>
  <si>
    <t xml:space="preserve">           9,485,141</t>
  </si>
  <si>
    <t xml:space="preserve">              20,464</t>
  </si>
  <si>
    <t xml:space="preserve">              63,933</t>
  </si>
  <si>
    <t xml:space="preserve">           4,733,818</t>
  </si>
  <si>
    <t xml:space="preserve">             135,250</t>
  </si>
  <si>
    <t xml:space="preserve">           2,264,974</t>
  </si>
  <si>
    <t xml:space="preserve">           2,468,843</t>
  </si>
  <si>
    <t xml:space="preserve">              36,733</t>
  </si>
  <si>
    <t xml:space="preserve">           2,751,970</t>
  </si>
  <si>
    <t xml:space="preserve">              20,802</t>
  </si>
  <si>
    <t xml:space="preserve">           2,396,498</t>
  </si>
  <si>
    <t xml:space="preserve">             355,472</t>
  </si>
  <si>
    <t xml:space="preserve">             149,826</t>
  </si>
  <si>
    <t xml:space="preserve">           2,265,014</t>
  </si>
  <si>
    <t xml:space="preserve">             399,594</t>
  </si>
  <si>
    <t xml:space="preserve">           4,192,448</t>
  </si>
  <si>
    <t xml:space="preserve">          -1,927,434</t>
  </si>
  <si>
    <t xml:space="preserve">              20,299</t>
  </si>
  <si>
    <t xml:space="preserve">           1,888,440</t>
  </si>
  <si>
    <t xml:space="preserve">             154,904</t>
  </si>
  <si>
    <t xml:space="preserve">             451,335</t>
  </si>
  <si>
    <t xml:space="preserve">           1,437,105</t>
  </si>
  <si>
    <t xml:space="preserve">              46,551</t>
  </si>
  <si>
    <t xml:space="preserve">           1,629,460</t>
  </si>
  <si>
    <t xml:space="preserve">              23,932</t>
  </si>
  <si>
    <t xml:space="preserve">             867,679</t>
  </si>
  <si>
    <t xml:space="preserve">             761,780</t>
  </si>
  <si>
    <t xml:space="preserve">              20,499</t>
  </si>
  <si>
    <t xml:space="preserve">           1,595,804</t>
  </si>
  <si>
    <t xml:space="preserve">              12,512</t>
  </si>
  <si>
    <t xml:space="preserve">             539,825</t>
  </si>
  <si>
    <t xml:space="preserve">           1,055,979</t>
  </si>
  <si>
    <t xml:space="preserve">              27,843</t>
  </si>
  <si>
    <t xml:space="preserve">           1,033,844</t>
  </si>
  <si>
    <t xml:space="preserve">              11,935</t>
  </si>
  <si>
    <t xml:space="preserve">           1,379,681</t>
  </si>
  <si>
    <t xml:space="preserve">            -345,838</t>
  </si>
  <si>
    <t xml:space="preserve">              17,275</t>
  </si>
  <si>
    <t xml:space="preserve">             991,921</t>
  </si>
  <si>
    <t xml:space="preserve">              42,774</t>
  </si>
  <si>
    <t xml:space="preserve">           2,340,709</t>
  </si>
  <si>
    <t xml:space="preserve">          -1,348,788</t>
  </si>
  <si>
    <t xml:space="preserve">              16,638</t>
  </si>
  <si>
    <t xml:space="preserve">             961,378</t>
  </si>
  <si>
    <t xml:space="preserve">               7,145</t>
  </si>
  <si>
    <t xml:space="preserve">             640,039</t>
  </si>
  <si>
    <t xml:space="preserve">             321,339</t>
  </si>
  <si>
    <t xml:space="preserve">              17,137</t>
  </si>
  <si>
    <t xml:space="preserve">             852,895</t>
  </si>
  <si>
    <t xml:space="preserve">               2,702</t>
  </si>
  <si>
    <t xml:space="preserve">              84,605</t>
  </si>
  <si>
    <t xml:space="preserve">             768,290</t>
  </si>
  <si>
    <t xml:space="preserve">              19,742</t>
  </si>
  <si>
    <t xml:space="preserve">             816,900</t>
  </si>
  <si>
    <t xml:space="preserve">              38,528</t>
  </si>
  <si>
    <t xml:space="preserve">             443,163</t>
  </si>
  <si>
    <t xml:space="preserve">             373,737</t>
  </si>
  <si>
    <t xml:space="preserve">              26,209</t>
  </si>
  <si>
    <t xml:space="preserve">             727,945</t>
  </si>
  <si>
    <t xml:space="preserve">               6,128</t>
  </si>
  <si>
    <t xml:space="preserve">             272,120</t>
  </si>
  <si>
    <t xml:space="preserve">             455,825</t>
  </si>
  <si>
    <t xml:space="preserve">               6,878</t>
  </si>
  <si>
    <t xml:space="preserve">             725,083</t>
  </si>
  <si>
    <t xml:space="preserve">               2,253</t>
  </si>
  <si>
    <t xml:space="preserve">              67,333</t>
  </si>
  <si>
    <t xml:space="preserve">             657,750</t>
  </si>
  <si>
    <t xml:space="preserve">              14,303</t>
  </si>
  <si>
    <t xml:space="preserve">             709,874</t>
  </si>
  <si>
    <t xml:space="preserve">             194,856</t>
  </si>
  <si>
    <t xml:space="preserve">           1,659,253</t>
  </si>
  <si>
    <t xml:space="preserve">            -949,379</t>
  </si>
  <si>
    <t xml:space="preserve">              13,940</t>
  </si>
  <si>
    <t xml:space="preserve">             674,768</t>
  </si>
  <si>
    <t xml:space="preserve">              10,139</t>
  </si>
  <si>
    <t xml:space="preserve">             985,494</t>
  </si>
  <si>
    <t xml:space="preserve">            -310,726</t>
  </si>
  <si>
    <t xml:space="preserve">              19,054</t>
  </si>
  <si>
    <t xml:space="preserve">             668,577</t>
  </si>
  <si>
    <t xml:space="preserve">              53,786</t>
  </si>
  <si>
    <t xml:space="preserve">             610,306</t>
  </si>
  <si>
    <t xml:space="preserve">              58,270</t>
  </si>
  <si>
    <t xml:space="preserve">               9,967</t>
  </si>
  <si>
    <t xml:space="preserve">             578,872</t>
  </si>
  <si>
    <t xml:space="preserve">               5,506</t>
  </si>
  <si>
    <t xml:space="preserve">             746,249</t>
  </si>
  <si>
    <t xml:space="preserve">            -167,376</t>
  </si>
  <si>
    <t xml:space="preserve">              10,669</t>
  </si>
  <si>
    <t xml:space="preserve">             501,214</t>
  </si>
  <si>
    <t xml:space="preserve">           1,379,017</t>
  </si>
  <si>
    <t xml:space="preserve">            -877,803</t>
  </si>
  <si>
    <t xml:space="preserve">              17,431</t>
  </si>
  <si>
    <t xml:space="preserve">             481,863</t>
  </si>
  <si>
    <t xml:space="preserve">              24,379</t>
  </si>
  <si>
    <t xml:space="preserve">             358,048</t>
  </si>
  <si>
    <t xml:space="preserve">             123,815</t>
  </si>
  <si>
    <t xml:space="preserve">               8,612</t>
  </si>
  <si>
    <t xml:space="preserve">             427,287</t>
  </si>
  <si>
    <t xml:space="preserve">               2,068</t>
  </si>
  <si>
    <t xml:space="preserve">             473,438</t>
  </si>
  <si>
    <t xml:space="preserve">             -46,152</t>
  </si>
  <si>
    <t xml:space="preserve">               6,427</t>
  </si>
  <si>
    <t xml:space="preserve">             375,760</t>
  </si>
  <si>
    <t xml:space="preserve">              32,077</t>
  </si>
  <si>
    <t xml:space="preserve">             588,205</t>
  </si>
  <si>
    <t xml:space="preserve">            -212,445</t>
  </si>
  <si>
    <t xml:space="preserve">               4,272</t>
  </si>
  <si>
    <t xml:space="preserve">             358,306</t>
  </si>
  <si>
    <t xml:space="preserve">                 476</t>
  </si>
  <si>
    <t xml:space="preserve">           2,366,254</t>
  </si>
  <si>
    <t xml:space="preserve">          -2,007,948</t>
  </si>
  <si>
    <t xml:space="preserve">                  34</t>
  </si>
  <si>
    <t xml:space="preserve">             355,701</t>
  </si>
  <si>
    <t xml:space="preserve">                 213</t>
  </si>
  <si>
    <t xml:space="preserve">             355,489</t>
  </si>
  <si>
    <t xml:space="preserve">               2,597</t>
  </si>
  <si>
    <t xml:space="preserve">             334,878</t>
  </si>
  <si>
    <t xml:space="preserve">               2,388</t>
  </si>
  <si>
    <t xml:space="preserve">             249,330</t>
  </si>
  <si>
    <t xml:space="preserve">               2,172</t>
  </si>
  <si>
    <t xml:space="preserve">             331,913</t>
  </si>
  <si>
    <t xml:space="preserve">               1,555</t>
  </si>
  <si>
    <t xml:space="preserve">              85,967</t>
  </si>
  <si>
    <t xml:space="preserve">             245,946</t>
  </si>
  <si>
    <t xml:space="preserve">               2,885</t>
  </si>
  <si>
    <t xml:space="preserve">             304,913</t>
  </si>
  <si>
    <t xml:space="preserve">               4,066</t>
  </si>
  <si>
    <t xml:space="preserve">              90,350</t>
  </si>
  <si>
    <t xml:space="preserve">             214,564</t>
  </si>
  <si>
    <t xml:space="preserve">             297,091</t>
  </si>
  <si>
    <t xml:space="preserve">               1,407</t>
  </si>
  <si>
    <t xml:space="preserve">             485,544</t>
  </si>
  <si>
    <t xml:space="preserve">            -188,454</t>
  </si>
  <si>
    <t xml:space="preserve">               6,777</t>
  </si>
  <si>
    <t xml:space="preserve">             291,311</t>
  </si>
  <si>
    <t xml:space="preserve">              24,619</t>
  </si>
  <si>
    <t xml:space="preserve">             818,432</t>
  </si>
  <si>
    <t xml:space="preserve">            -527,121</t>
  </si>
  <si>
    <t xml:space="preserve">               4,629</t>
  </si>
  <si>
    <t xml:space="preserve">             280,928</t>
  </si>
  <si>
    <t xml:space="preserve">              10,388</t>
  </si>
  <si>
    <t xml:space="preserve">             174,613</t>
  </si>
  <si>
    <t xml:space="preserve">             106,315</t>
  </si>
  <si>
    <t xml:space="preserve">               1,434</t>
  </si>
  <si>
    <t xml:space="preserve">             254,830</t>
  </si>
  <si>
    <t xml:space="preserve">               2,233</t>
  </si>
  <si>
    <t xml:space="preserve">             136,386</t>
  </si>
  <si>
    <t xml:space="preserve">               5,001</t>
  </si>
  <si>
    <t xml:space="preserve">             247,641</t>
  </si>
  <si>
    <t xml:space="preserve">              15,414</t>
  </si>
  <si>
    <t xml:space="preserve">             232,227</t>
  </si>
  <si>
    <t xml:space="preserve">                  83</t>
  </si>
  <si>
    <t xml:space="preserve">             245,798</t>
  </si>
  <si>
    <t xml:space="preserve">                 607</t>
  </si>
  <si>
    <t xml:space="preserve">             245,191</t>
  </si>
  <si>
    <t xml:space="preserve">               1,742</t>
  </si>
  <si>
    <t xml:space="preserve">             226,629</t>
  </si>
  <si>
    <t xml:space="preserve">               1,422</t>
  </si>
  <si>
    <t xml:space="preserve">              57,491</t>
  </si>
  <si>
    <t xml:space="preserve">             169,137</t>
  </si>
  <si>
    <t xml:space="preserve">               4,323</t>
  </si>
  <si>
    <t xml:space="preserve">             218,570</t>
  </si>
  <si>
    <t xml:space="preserve">               1,726</t>
  </si>
  <si>
    <t xml:space="preserve">             102,612</t>
  </si>
  <si>
    <t xml:space="preserve">             115,957</t>
  </si>
  <si>
    <t xml:space="preserve">               3,262</t>
  </si>
  <si>
    <t xml:space="preserve">             215,911</t>
  </si>
  <si>
    <t xml:space="preserve">              28,109</t>
  </si>
  <si>
    <t xml:space="preserve">             125,459</t>
  </si>
  <si>
    <t xml:space="preserve">              90,452</t>
  </si>
  <si>
    <t xml:space="preserve">               8,953</t>
  </si>
  <si>
    <t xml:space="preserve">             211,146</t>
  </si>
  <si>
    <t xml:space="preserve">             211,110</t>
  </si>
  <si>
    <t xml:space="preserve">             208,775</t>
  </si>
  <si>
    <t xml:space="preserve">               2,472</t>
  </si>
  <si>
    <t xml:space="preserve">             156,177</t>
  </si>
  <si>
    <t xml:space="preserve">               1,626</t>
  </si>
  <si>
    <t xml:space="preserve">              64,353</t>
  </si>
  <si>
    <t xml:space="preserve">              91,825</t>
  </si>
  <si>
    <t xml:space="preserve">               1,916</t>
  </si>
  <si>
    <t xml:space="preserve">             144,964</t>
  </si>
  <si>
    <t xml:space="preserve">               2,297</t>
  </si>
  <si>
    <t xml:space="preserve">             142,667</t>
  </si>
  <si>
    <t xml:space="preserve">             137,333</t>
  </si>
  <si>
    <t xml:space="preserve">               4,483</t>
  </si>
  <si>
    <t xml:space="preserve">             350,840</t>
  </si>
  <si>
    <t xml:space="preserve">            -213,507</t>
  </si>
  <si>
    <t xml:space="preserve">               1,024</t>
  </si>
  <si>
    <t xml:space="preserve">             125,244</t>
  </si>
  <si>
    <t xml:space="preserve">             929,492</t>
  </si>
  <si>
    <t xml:space="preserve">            -804,249</t>
  </si>
  <si>
    <t xml:space="preserve">               2,452</t>
  </si>
  <si>
    <t xml:space="preserve">             119,174</t>
  </si>
  <si>
    <t xml:space="preserve">               1,219</t>
  </si>
  <si>
    <t xml:space="preserve">             260,064</t>
  </si>
  <si>
    <t xml:space="preserve">            -140,890</t>
  </si>
  <si>
    <t xml:space="preserve">               2,502</t>
  </si>
  <si>
    <t xml:space="preserve">             117,239</t>
  </si>
  <si>
    <t xml:space="preserve">                 239</t>
  </si>
  <si>
    <t xml:space="preserve">               5,045</t>
  </si>
  <si>
    <t xml:space="preserve">             112,194</t>
  </si>
  <si>
    <t xml:space="preserve">               1,609</t>
  </si>
  <si>
    <t xml:space="preserve">              95,917</t>
  </si>
  <si>
    <t xml:space="preserve">              20,904</t>
  </si>
  <si>
    <t xml:space="preserve">              75,012</t>
  </si>
  <si>
    <t xml:space="preserve">               1,190</t>
  </si>
  <si>
    <t xml:space="preserve">              95,112</t>
  </si>
  <si>
    <t xml:space="preserve">               4,023</t>
  </si>
  <si>
    <t xml:space="preserve">              41,019</t>
  </si>
  <si>
    <t xml:space="preserve">              54,093</t>
  </si>
  <si>
    <t xml:space="preserve">               1,633</t>
  </si>
  <si>
    <t xml:space="preserve">              94,041</t>
  </si>
  <si>
    <t xml:space="preserve">               3,323</t>
  </si>
  <si>
    <t xml:space="preserve">             152,858</t>
  </si>
  <si>
    <t xml:space="preserve">             -58,817</t>
  </si>
  <si>
    <t xml:space="preserve">               1,118</t>
  </si>
  <si>
    <t xml:space="preserve">              93,074</t>
  </si>
  <si>
    <t xml:space="preserve">               2,298</t>
  </si>
  <si>
    <t xml:space="preserve">              90,775</t>
  </si>
  <si>
    <t xml:space="preserve">               1,031</t>
  </si>
  <si>
    <t xml:space="preserve">              88,660</t>
  </si>
  <si>
    <t xml:space="preserve">               1,082</t>
  </si>
  <si>
    <t xml:space="preserve">             123,581</t>
  </si>
  <si>
    <t xml:space="preserve">             -34,921</t>
  </si>
  <si>
    <t xml:space="preserve">               1,394</t>
  </si>
  <si>
    <t xml:space="preserve">              81,119</t>
  </si>
  <si>
    <t xml:space="preserve">               1,284</t>
  </si>
  <si>
    <t xml:space="preserve">             158,313</t>
  </si>
  <si>
    <t xml:space="preserve">             -77,194</t>
  </si>
  <si>
    <t xml:space="preserve">               2,396</t>
  </si>
  <si>
    <t xml:space="preserve">              80,399</t>
  </si>
  <si>
    <t xml:space="preserve">               2,096</t>
  </si>
  <si>
    <t xml:space="preserve">             116,531</t>
  </si>
  <si>
    <t xml:space="preserve">             -36,132</t>
  </si>
  <si>
    <t xml:space="preserve">              77,863</t>
  </si>
  <si>
    <t xml:space="preserve">             827,630</t>
  </si>
  <si>
    <t xml:space="preserve">            -749,767</t>
  </si>
  <si>
    <t xml:space="preserve">                 736</t>
  </si>
  <si>
    <t xml:space="preserve">              74,105</t>
  </si>
  <si>
    <t xml:space="preserve">              11,772</t>
  </si>
  <si>
    <t xml:space="preserve">              62,333</t>
  </si>
  <si>
    <t xml:space="preserve">                 743</t>
  </si>
  <si>
    <t xml:space="preserve">              62,742</t>
  </si>
  <si>
    <t xml:space="preserve">             575,332</t>
  </si>
  <si>
    <t xml:space="preserve">            -512,590</t>
  </si>
  <si>
    <t xml:space="preserve">               2,853</t>
  </si>
  <si>
    <t xml:space="preserve">              60,293</t>
  </si>
  <si>
    <t xml:space="preserve">                  90</t>
  </si>
  <si>
    <t xml:space="preserve">               2,114</t>
  </si>
  <si>
    <t xml:space="preserve">              58,179</t>
  </si>
  <si>
    <t xml:space="preserve">               2,306</t>
  </si>
  <si>
    <t xml:space="preserve">              53,393</t>
  </si>
  <si>
    <t xml:space="preserve">               1,063</t>
  </si>
  <si>
    <t xml:space="preserve">              40,013</t>
  </si>
  <si>
    <t xml:space="preserve">              13,380</t>
  </si>
  <si>
    <t xml:space="preserve">               1,279</t>
  </si>
  <si>
    <t xml:space="preserve">              52,078</t>
  </si>
  <si>
    <t xml:space="preserve">                 686</t>
  </si>
  <si>
    <t xml:space="preserve">             228,380</t>
  </si>
  <si>
    <t xml:space="preserve">            -176,302</t>
  </si>
  <si>
    <t xml:space="preserve">              48,663</t>
  </si>
  <si>
    <t xml:space="preserve">               2,836</t>
  </si>
  <si>
    <t xml:space="preserve">              36,618</t>
  </si>
  <si>
    <t xml:space="preserve">              12,045</t>
  </si>
  <si>
    <t xml:space="preserve">               3,235</t>
  </si>
  <si>
    <t xml:space="preserve">              48,647</t>
  </si>
  <si>
    <t xml:space="preserve">                 991</t>
  </si>
  <si>
    <t xml:space="preserve">              47,413</t>
  </si>
  <si>
    <t xml:space="preserve">               1,225</t>
  </si>
  <si>
    <t xml:space="preserve">              48,244</t>
  </si>
  <si>
    <t xml:space="preserve">              13,754</t>
  </si>
  <si>
    <t xml:space="preserve">              34,490</t>
  </si>
  <si>
    <t xml:space="preserve">               1,068</t>
  </si>
  <si>
    <t xml:space="preserve">              46,713</t>
  </si>
  <si>
    <t xml:space="preserve">              69,543</t>
  </si>
  <si>
    <t xml:space="preserve">             -22,830</t>
  </si>
  <si>
    <t xml:space="preserve">               1,717</t>
  </si>
  <si>
    <t xml:space="preserve">              45,008</t>
  </si>
  <si>
    <t xml:space="preserve">                 304</t>
  </si>
  <si>
    <t xml:space="preserve">             247,938</t>
  </si>
  <si>
    <t xml:space="preserve">            -202,930</t>
  </si>
  <si>
    <t xml:space="preserve">               1,001</t>
  </si>
  <si>
    <t xml:space="preserve">              44,990</t>
  </si>
  <si>
    <t xml:space="preserve">               8,527</t>
  </si>
  <si>
    <t xml:space="preserve">              36,463</t>
  </si>
  <si>
    <t xml:space="preserve">              12,212</t>
  </si>
  <si>
    <t xml:space="preserve">              42,469</t>
  </si>
  <si>
    <t xml:space="preserve">              40,842</t>
  </si>
  <si>
    <t xml:space="preserve">                 550</t>
  </si>
  <si>
    <t xml:space="preserve">              39,425</t>
  </si>
  <si>
    <t xml:space="preserve">                 518</t>
  </si>
  <si>
    <t xml:space="preserve">               7,665</t>
  </si>
  <si>
    <t xml:space="preserve">              31,761</t>
  </si>
  <si>
    <t xml:space="preserve">                 426</t>
  </si>
  <si>
    <t xml:space="preserve">              37,396</t>
  </si>
  <si>
    <t xml:space="preserve">                 118</t>
  </si>
  <si>
    <t xml:space="preserve">              29,101</t>
  </si>
  <si>
    <t xml:space="preserve">               8,295</t>
  </si>
  <si>
    <t xml:space="preserve">                 336</t>
  </si>
  <si>
    <t xml:space="preserve">              33,669</t>
  </si>
  <si>
    <t xml:space="preserve">             295,860</t>
  </si>
  <si>
    <t xml:space="preserve">            -262,191</t>
  </si>
  <si>
    <t xml:space="preserve">                 822</t>
  </si>
  <si>
    <t xml:space="preserve">              33,455</t>
  </si>
  <si>
    <t xml:space="preserve">                 342</t>
  </si>
  <si>
    <t xml:space="preserve">              77,922</t>
  </si>
  <si>
    <t xml:space="preserve">             -44,467</t>
  </si>
  <si>
    <t xml:space="preserve">                 795</t>
  </si>
  <si>
    <t xml:space="preserve">              33,203</t>
  </si>
  <si>
    <t xml:space="preserve">               1,106</t>
  </si>
  <si>
    <t xml:space="preserve">              82,861</t>
  </si>
  <si>
    <t xml:space="preserve">             -49,658</t>
  </si>
  <si>
    <t xml:space="preserve">              32,767</t>
  </si>
  <si>
    <t xml:space="preserve">               6,755</t>
  </si>
  <si>
    <t xml:space="preserve">              26,011</t>
  </si>
  <si>
    <t xml:space="preserve">                 404</t>
  </si>
  <si>
    <t xml:space="preserve">              32,212</t>
  </si>
  <si>
    <t xml:space="preserve">              23,832</t>
  </si>
  <si>
    <t xml:space="preserve">               8,380</t>
  </si>
  <si>
    <t xml:space="preserve">                 933</t>
  </si>
  <si>
    <t xml:space="preserve">              30,086</t>
  </si>
  <si>
    <t xml:space="preserve">                  47</t>
  </si>
  <si>
    <t xml:space="preserve">              14,214</t>
  </si>
  <si>
    <t xml:space="preserve">              29,799</t>
  </si>
  <si>
    <t xml:space="preserve">              29,467</t>
  </si>
  <si>
    <t xml:space="preserve">                 650</t>
  </si>
  <si>
    <t xml:space="preserve">              29,745</t>
  </si>
  <si>
    <t xml:space="preserve">                 414</t>
  </si>
  <si>
    <t xml:space="preserve">              22,657</t>
  </si>
  <si>
    <t xml:space="preserve">               7,088</t>
  </si>
  <si>
    <t xml:space="preserve">               2,529</t>
  </si>
  <si>
    <t xml:space="preserve">              26,321</t>
  </si>
  <si>
    <t xml:space="preserve">              26,313</t>
  </si>
  <si>
    <t xml:space="preserve">                 949</t>
  </si>
  <si>
    <t xml:space="preserve">              25,660</t>
  </si>
  <si>
    <t xml:space="preserve">               2,296</t>
  </si>
  <si>
    <t xml:space="preserve">             114,510</t>
  </si>
  <si>
    <t xml:space="preserve">             -88,850</t>
  </si>
  <si>
    <t xml:space="preserve">              23,598</t>
  </si>
  <si>
    <t xml:space="preserve">                 114</t>
  </si>
  <si>
    <t xml:space="preserve">               3,075</t>
  </si>
  <si>
    <t xml:space="preserve">              20,523</t>
  </si>
  <si>
    <t xml:space="preserve">              23,402</t>
  </si>
  <si>
    <t xml:space="preserve">               1,896</t>
  </si>
  <si>
    <t xml:space="preserve">              58,361</t>
  </si>
  <si>
    <t xml:space="preserve">             -34,959</t>
  </si>
  <si>
    <t xml:space="preserve">               1,629</t>
  </si>
  <si>
    <t xml:space="preserve">              22,216</t>
  </si>
  <si>
    <t xml:space="preserve">                 583</t>
  </si>
  <si>
    <t xml:space="preserve">              21,633</t>
  </si>
  <si>
    <t xml:space="preserve">               1,100</t>
  </si>
  <si>
    <t xml:space="preserve">              21,100</t>
  </si>
  <si>
    <t xml:space="preserve">             199,234</t>
  </si>
  <si>
    <t xml:space="preserve">            -178,134</t>
  </si>
  <si>
    <t xml:space="preserve">                 598</t>
  </si>
  <si>
    <t xml:space="preserve">              18,940</t>
  </si>
  <si>
    <t xml:space="preserve">               5,758</t>
  </si>
  <si>
    <t xml:space="preserve">              13,182</t>
  </si>
  <si>
    <t xml:space="preserve">                 299</t>
  </si>
  <si>
    <t xml:space="preserve">              18,433</t>
  </si>
  <si>
    <t xml:space="preserve">                 178</t>
  </si>
  <si>
    <t xml:space="preserve">               9,965</t>
  </si>
  <si>
    <t xml:space="preserve">               8,468</t>
  </si>
  <si>
    <t xml:space="preserve">                 220</t>
  </si>
  <si>
    <t xml:space="preserve">              17,895</t>
  </si>
  <si>
    <t xml:space="preserve">               2,939</t>
  </si>
  <si>
    <t xml:space="preserve">              14,956</t>
  </si>
  <si>
    <t xml:space="preserve">                 245</t>
  </si>
  <si>
    <t xml:space="preserve">              17,717</t>
  </si>
  <si>
    <t xml:space="preserve">              14,984</t>
  </si>
  <si>
    <t xml:space="preserve">               2,733</t>
  </si>
  <si>
    <t xml:space="preserve">                 745</t>
  </si>
  <si>
    <t xml:space="preserve">              16,926</t>
  </si>
  <si>
    <t xml:space="preserve">                 493</t>
  </si>
  <si>
    <t xml:space="preserve">              10,224</t>
  </si>
  <si>
    <t xml:space="preserve">               6,702</t>
  </si>
  <si>
    <t xml:space="preserve">              16,584</t>
  </si>
  <si>
    <t xml:space="preserve">               4,728</t>
  </si>
  <si>
    <t xml:space="preserve">              11,855</t>
  </si>
  <si>
    <t xml:space="preserve">              16,311</t>
  </si>
  <si>
    <t xml:space="preserve">                 146</t>
  </si>
  <si>
    <t xml:space="preserve">               5,307</t>
  </si>
  <si>
    <t xml:space="preserve">                 135</t>
  </si>
  <si>
    <t xml:space="preserve">              15,960</t>
  </si>
  <si>
    <t xml:space="preserve">                 677</t>
  </si>
  <si>
    <t xml:space="preserve">               7,232</t>
  </si>
  <si>
    <t xml:space="preserve">                 619</t>
  </si>
  <si>
    <t xml:space="preserve">              14,456</t>
  </si>
  <si>
    <t xml:space="preserve">              14,429</t>
  </si>
  <si>
    <t xml:space="preserve">                 295</t>
  </si>
  <si>
    <t xml:space="preserve">              14,305</t>
  </si>
  <si>
    <t xml:space="preserve">              66,153</t>
  </si>
  <si>
    <t xml:space="preserve">             -51,848</t>
  </si>
  <si>
    <t xml:space="preserve">              14,142</t>
  </si>
  <si>
    <t xml:space="preserve">                 796</t>
  </si>
  <si>
    <t xml:space="preserve">               9,640</t>
  </si>
  <si>
    <t xml:space="preserve">               4,502</t>
  </si>
  <si>
    <t xml:space="preserve">                 505</t>
  </si>
  <si>
    <t xml:space="preserve">                 524</t>
  </si>
  <si>
    <t xml:space="preserve">              12,856</t>
  </si>
  <si>
    <t xml:space="preserve">                 230</t>
  </si>
  <si>
    <t xml:space="preserve">              11,837</t>
  </si>
  <si>
    <t xml:space="preserve">              11,740</t>
  </si>
  <si>
    <t xml:space="preserve">               4,824</t>
  </si>
  <si>
    <t xml:space="preserve">               6,915</t>
  </si>
  <si>
    <t xml:space="preserve">              11,312</t>
  </si>
  <si>
    <t xml:space="preserve">               2,212</t>
  </si>
  <si>
    <t xml:space="preserve">               9,100</t>
  </si>
  <si>
    <t xml:space="preserve">              10,722</t>
  </si>
  <si>
    <t xml:space="preserve">               8,336</t>
  </si>
  <si>
    <t xml:space="preserve">               2,386</t>
  </si>
  <si>
    <t xml:space="preserve">                 139</t>
  </si>
  <si>
    <t xml:space="preserve">               9,869</t>
  </si>
  <si>
    <t xml:space="preserve">                  38</t>
  </si>
  <si>
    <t xml:space="preserve">               1,571</t>
  </si>
  <si>
    <t xml:space="preserve">               8,298</t>
  </si>
  <si>
    <t xml:space="preserve">               9,707</t>
  </si>
  <si>
    <t xml:space="preserve">                 115</t>
  </si>
  <si>
    <t xml:space="preserve">               4,468</t>
  </si>
  <si>
    <t xml:space="preserve">               5,238</t>
  </si>
  <si>
    <t xml:space="preserve">                 231</t>
  </si>
  <si>
    <t xml:space="preserve">               9,280</t>
  </si>
  <si>
    <t xml:space="preserve">               1,264</t>
  </si>
  <si>
    <t xml:space="preserve">               8,016</t>
  </si>
  <si>
    <t xml:space="preserve">               9,096</t>
  </si>
  <si>
    <t xml:space="preserve">              14,678</t>
  </si>
  <si>
    <t xml:space="preserve">              -5,582</t>
  </si>
  <si>
    <t xml:space="preserve">                 946</t>
  </si>
  <si>
    <t xml:space="preserve">               8,961</t>
  </si>
  <si>
    <t xml:space="preserve">               8,676</t>
  </si>
  <si>
    <t xml:space="preserve">               8,811</t>
  </si>
  <si>
    <t xml:space="preserve">                -135</t>
  </si>
  <si>
    <t xml:space="preserve">               8,184</t>
  </si>
  <si>
    <t xml:space="preserve">               6,435</t>
  </si>
  <si>
    <t xml:space="preserve">                 156</t>
  </si>
  <si>
    <t xml:space="preserve">               8,051</t>
  </si>
  <si>
    <t xml:space="preserve">                 765</t>
  </si>
  <si>
    <t xml:space="preserve">               7,285</t>
  </si>
  <si>
    <t xml:space="preserve">               7,766</t>
  </si>
  <si>
    <t xml:space="preserve">               7,765</t>
  </si>
  <si>
    <t xml:space="preserve">                 253</t>
  </si>
  <si>
    <t xml:space="preserve">               7,556</t>
  </si>
  <si>
    <t xml:space="preserve">                 335</t>
  </si>
  <si>
    <t xml:space="preserve">               7,221</t>
  </si>
  <si>
    <t xml:space="preserve">               7,526</t>
  </si>
  <si>
    <t xml:space="preserve">              -1,406</t>
  </si>
  <si>
    <t xml:space="preserve">                 596</t>
  </si>
  <si>
    <t xml:space="preserve">               7,383</t>
  </si>
  <si>
    <t xml:space="preserve">                 721</t>
  </si>
  <si>
    <t xml:space="preserve">               6,662</t>
  </si>
  <si>
    <t xml:space="preserve">                 168</t>
  </si>
  <si>
    <t xml:space="preserve">               6,725</t>
  </si>
  <si>
    <t xml:space="preserve">               1,395</t>
  </si>
  <si>
    <t xml:space="preserve">               5,330</t>
  </si>
  <si>
    <t xml:space="preserve">                 222</t>
  </si>
  <si>
    <t xml:space="preserve">               6,576</t>
  </si>
  <si>
    <t xml:space="preserve">               1,923</t>
  </si>
  <si>
    <t xml:space="preserve">               6,203</t>
  </si>
  <si>
    <t xml:space="preserve">              25,360</t>
  </si>
  <si>
    <t xml:space="preserve">             -19,158</t>
  </si>
  <si>
    <t xml:space="preserve">               5,725</t>
  </si>
  <si>
    <t xml:space="preserve">              12,761</t>
  </si>
  <si>
    <t xml:space="preserve">              -7,037</t>
  </si>
  <si>
    <t xml:space="preserve">                  72</t>
  </si>
  <si>
    <t xml:space="preserve">               5,543</t>
  </si>
  <si>
    <t xml:space="preserve">                 301</t>
  </si>
  <si>
    <t xml:space="preserve">                 312</t>
  </si>
  <si>
    <t xml:space="preserve">               5,210</t>
  </si>
  <si>
    <t xml:space="preserve">                  62</t>
  </si>
  <si>
    <t xml:space="preserve">               8,810</t>
  </si>
  <si>
    <t xml:space="preserve">                 234</t>
  </si>
  <si>
    <t xml:space="preserve">               5,051</t>
  </si>
  <si>
    <t xml:space="preserve">               8,700</t>
  </si>
  <si>
    <t xml:space="preserve">              -3,649</t>
  </si>
  <si>
    <t xml:space="preserve">               5,029</t>
  </si>
  <si>
    <t xml:space="preserve">               6,028</t>
  </si>
  <si>
    <t xml:space="preserve">                -999</t>
  </si>
  <si>
    <t xml:space="preserve">                 130</t>
  </si>
  <si>
    <t xml:space="preserve">               4,905</t>
  </si>
  <si>
    <t xml:space="preserve">               4,885</t>
  </si>
  <si>
    <t xml:space="preserve">               4,853</t>
  </si>
  <si>
    <t xml:space="preserve">               4,852</t>
  </si>
  <si>
    <t xml:space="preserve">               4,220</t>
  </si>
  <si>
    <t xml:space="preserve">               3,765</t>
  </si>
  <si>
    <t xml:space="preserve">               3,502</t>
  </si>
  <si>
    <t xml:space="preserve">               3,271</t>
  </si>
  <si>
    <t xml:space="preserve">                 159</t>
  </si>
  <si>
    <t xml:space="preserve">               3,485</t>
  </si>
  <si>
    <t xml:space="preserve">                 326</t>
  </si>
  <si>
    <t xml:space="preserve">               3,354</t>
  </si>
  <si>
    <t xml:space="preserve">               3,293</t>
  </si>
  <si>
    <t xml:space="preserve">              52,603</t>
  </si>
  <si>
    <t xml:space="preserve">             -49,310</t>
  </si>
  <si>
    <t xml:space="preserve">               3,232</t>
  </si>
  <si>
    <t xml:space="preserve">                 218</t>
  </si>
  <si>
    <t xml:space="preserve">               9,056</t>
  </si>
  <si>
    <t xml:space="preserve">              -5,824</t>
  </si>
  <si>
    <t xml:space="preserve">               3,202</t>
  </si>
  <si>
    <t xml:space="preserve">              36,615</t>
  </si>
  <si>
    <t xml:space="preserve">             -33,413</t>
  </si>
  <si>
    <t xml:space="preserve">               3,055</t>
  </si>
  <si>
    <t xml:space="preserve">                 448</t>
  </si>
  <si>
    <t xml:space="preserve">               2,607</t>
  </si>
  <si>
    <t xml:space="preserve">               2,920</t>
  </si>
  <si>
    <t xml:space="preserve">              99,187</t>
  </si>
  <si>
    <t xml:space="preserve">             -96,267</t>
  </si>
  <si>
    <t xml:space="preserve">               2,838</t>
  </si>
  <si>
    <t xml:space="preserve">               2,819</t>
  </si>
  <si>
    <t xml:space="preserve">               2,697</t>
  </si>
  <si>
    <t xml:space="preserve">               2,640</t>
  </si>
  <si>
    <t xml:space="preserve">               2,554</t>
  </si>
  <si>
    <t xml:space="preserve">               2,530</t>
  </si>
  <si>
    <t xml:space="preserve">               2,545</t>
  </si>
  <si>
    <t xml:space="preserve">                 547</t>
  </si>
  <si>
    <t xml:space="preserve">               1,997</t>
  </si>
  <si>
    <t xml:space="preserve">                 260</t>
  </si>
  <si>
    <t xml:space="preserve">               2,519</t>
  </si>
  <si>
    <t xml:space="preserve">                 109</t>
  </si>
  <si>
    <t xml:space="preserve">              11,441</t>
  </si>
  <si>
    <t xml:space="preserve">              -8,922</t>
  </si>
  <si>
    <t xml:space="preserve">               2,352</t>
  </si>
  <si>
    <t xml:space="preserve">               3,491</t>
  </si>
  <si>
    <t xml:space="preserve">              -1,139</t>
  </si>
  <si>
    <t xml:space="preserve">               2,347</t>
  </si>
  <si>
    <t xml:space="preserve">               2,325</t>
  </si>
  <si>
    <t xml:space="preserve">                 731</t>
  </si>
  <si>
    <t xml:space="preserve">               1,594</t>
  </si>
  <si>
    <t xml:space="preserve">                  32</t>
  </si>
  <si>
    <t xml:space="preserve">               2,064</t>
  </si>
  <si>
    <t xml:space="preserve">               3,275</t>
  </si>
  <si>
    <t xml:space="preserve">              -1,212</t>
  </si>
  <si>
    <t xml:space="preserve">               2,033</t>
  </si>
  <si>
    <t xml:space="preserve">               2,020</t>
  </si>
  <si>
    <t xml:space="preserve">                 233</t>
  </si>
  <si>
    <t xml:space="preserve">                 267</t>
  </si>
  <si>
    <t xml:space="preserve">               1,746</t>
  </si>
  <si>
    <t xml:space="preserve">               2,011</t>
  </si>
  <si>
    <t xml:space="preserve">                 138</t>
  </si>
  <si>
    <t xml:space="preserve">               1,778</t>
  </si>
  <si>
    <t xml:space="preserve">               1,863</t>
  </si>
  <si>
    <t xml:space="preserve">               1,845</t>
  </si>
  <si>
    <t xml:space="preserve">               1,775</t>
  </si>
  <si>
    <t xml:space="preserve">               1,711</t>
  </si>
  <si>
    <t xml:space="preserve">               6,476</t>
  </si>
  <si>
    <t xml:space="preserve">              -4,764</t>
  </si>
  <si>
    <t xml:space="preserve">               1,688</t>
  </si>
  <si>
    <t xml:space="preserve">                 352</t>
  </si>
  <si>
    <t xml:space="preserve">               1,669</t>
  </si>
  <si>
    <t xml:space="preserve">              -3,561</t>
  </si>
  <si>
    <t xml:space="preserve">               1,605</t>
  </si>
  <si>
    <t xml:space="preserve">               1,586</t>
  </si>
  <si>
    <t xml:space="preserve">               1,533</t>
  </si>
  <si>
    <t xml:space="preserve">                  96</t>
  </si>
  <si>
    <t xml:space="preserve">               1,511</t>
  </si>
  <si>
    <t xml:space="preserve">               1,469</t>
  </si>
  <si>
    <t xml:space="preserve">               3,966</t>
  </si>
  <si>
    <t xml:space="preserve">              -2,496</t>
  </si>
  <si>
    <t xml:space="preserve">                 235</t>
  </si>
  <si>
    <t xml:space="preserve">               1,452</t>
  </si>
  <si>
    <t xml:space="preserve">               4,229</t>
  </si>
  <si>
    <t xml:space="preserve">              -2,777</t>
  </si>
  <si>
    <t xml:space="preserve">                 985</t>
  </si>
  <si>
    <t xml:space="preserve">               1,274</t>
  </si>
  <si>
    <t xml:space="preserve">               1,259</t>
  </si>
  <si>
    <t xml:space="preserve">                 343</t>
  </si>
  <si>
    <t xml:space="preserve">               1,229</t>
  </si>
  <si>
    <t xml:space="preserve">               6,434</t>
  </si>
  <si>
    <t xml:space="preserve">              -5,205</t>
  </si>
  <si>
    <t xml:space="preserve">               1,181</t>
  </si>
  <si>
    <t xml:space="preserve">               1,109</t>
  </si>
  <si>
    <t xml:space="preserve">               1,057</t>
  </si>
  <si>
    <t xml:space="preserve">                 874</t>
  </si>
  <si>
    <t xml:space="preserve">               1,025</t>
  </si>
  <si>
    <t xml:space="preserve">                  48</t>
  </si>
  <si>
    <t xml:space="preserve">                 913</t>
  </si>
  <si>
    <t xml:space="preserve">               1,615</t>
  </si>
  <si>
    <t xml:space="preserve">                -702</t>
  </si>
  <si>
    <t xml:space="preserve">                 804</t>
  </si>
  <si>
    <t xml:space="preserve">                 421</t>
  </si>
  <si>
    <t xml:space="preserve">                 384</t>
  </si>
  <si>
    <t xml:space="preserve">                 634</t>
  </si>
  <si>
    <t xml:space="preserve">              72,143</t>
  </si>
  <si>
    <t xml:space="preserve">             -71,364</t>
  </si>
  <si>
    <t xml:space="preserve">                 683</t>
  </si>
  <si>
    <t xml:space="preserve">                 739</t>
  </si>
  <si>
    <t xml:space="preserve">                 101</t>
  </si>
  <si>
    <t xml:space="preserve">                 737</t>
  </si>
  <si>
    <t xml:space="preserve">                -546</t>
  </si>
  <si>
    <t xml:space="preserve">                 568</t>
  </si>
  <si>
    <t xml:space="preserve">                 719</t>
  </si>
  <si>
    <t xml:space="preserve">                 717</t>
  </si>
  <si>
    <t xml:space="preserve">                 707</t>
  </si>
  <si>
    <t xml:space="preserve">               1,116</t>
  </si>
  <si>
    <t xml:space="preserve">                -409</t>
  </si>
  <si>
    <t xml:space="preserve">                 665</t>
  </si>
  <si>
    <t xml:space="preserve">               1,932</t>
  </si>
  <si>
    <t xml:space="preserve">              -1,267</t>
  </si>
  <si>
    <t xml:space="preserve">                 640</t>
  </si>
  <si>
    <t xml:space="preserve">                 639</t>
  </si>
  <si>
    <t xml:space="preserve">                 603</t>
  </si>
  <si>
    <t xml:space="preserve">               4,581</t>
  </si>
  <si>
    <t xml:space="preserve">              -3,977</t>
  </si>
  <si>
    <t xml:space="preserve">                 576</t>
  </si>
  <si>
    <t xml:space="preserve">                 557</t>
  </si>
  <si>
    <t xml:space="preserve">                 554</t>
  </si>
  <si>
    <t xml:space="preserve">                 552</t>
  </si>
  <si>
    <t xml:space="preserve">                 536</t>
  </si>
  <si>
    <t xml:space="preserve">               1,209</t>
  </si>
  <si>
    <t xml:space="preserve">                -673</t>
  </si>
  <si>
    <t xml:space="preserve">                 513</t>
  </si>
  <si>
    <t xml:space="preserve">                 714</t>
  </si>
  <si>
    <t xml:space="preserve">                -269</t>
  </si>
  <si>
    <t xml:space="preserve">                 330</t>
  </si>
  <si>
    <t xml:space="preserve">                 225</t>
  </si>
  <si>
    <t xml:space="preserve">                 175</t>
  </si>
  <si>
    <t xml:space="preserve">                 174</t>
  </si>
  <si>
    <t xml:space="preserve">                 166</t>
  </si>
  <si>
    <t xml:space="preserve">                 111</t>
  </si>
  <si>
    <t xml:space="preserve">                 117</t>
  </si>
  <si>
    <t xml:space="preserve">                  76</t>
  </si>
  <si>
    <t xml:space="preserve">                  75</t>
  </si>
  <si>
    <t xml:space="preserve">                 127</t>
  </si>
  <si>
    <t xml:space="preserve">                 -58</t>
  </si>
  <si>
    <t xml:space="preserve">                 618</t>
  </si>
  <si>
    <t xml:space="preserve">                -573</t>
  </si>
  <si>
    <t xml:space="preserve">                 -24</t>
  </si>
  <si>
    <t xml:space="preserve">남조지아 &amp; 남샌드위치 군도</t>
  </si>
  <si>
    <t xml:space="preserve">               7,272</t>
  </si>
  <si>
    <t xml:space="preserve">              -7,263</t>
  </si>
  <si>
    <t xml:space="preserve">                 362</t>
  </si>
  <si>
    <t xml:space="preserve">                -358</t>
  </si>
  <si>
    <t xml:space="preserve">                 -57</t>
  </si>
  <si>
    <t xml:space="preserve">                 -48</t>
  </si>
  <si>
    <t xml:space="preserve">포클랜드 군도</t>
  </si>
  <si>
    <t xml:space="preserve">파로에 군도</t>
  </si>
  <si>
    <t xml:space="preserve">마이너 아우틀링 합중국 군도</t>
  </si>
  <si>
    <t xml:space="preserve">                 -10</t>
  </si>
  <si>
    <t xml:space="preserve">             223,856</t>
  </si>
  <si>
    <t xml:space="preserve">          11,109,476</t>
  </si>
  <si>
    <t xml:space="preserve">           1,550,643</t>
  </si>
  <si>
    <t xml:space="preserve">           5,391,830</t>
  </si>
  <si>
    <t xml:space="preserve">           5,717,646</t>
  </si>
  <si>
    <t xml:space="preserve">             106,873</t>
  </si>
  <si>
    <t xml:space="preserve">          10,057,086</t>
  </si>
  <si>
    <t xml:space="preserve">           1,519,988</t>
  </si>
  <si>
    <t xml:space="preserve">          11,377,002</t>
  </si>
  <si>
    <t xml:space="preserve">          -1,319,916</t>
  </si>
  <si>
    <t xml:space="preserve">              62,537</t>
  </si>
  <si>
    <t xml:space="preserve">           5,025,872</t>
  </si>
  <si>
    <t xml:space="preserve">             177,788</t>
  </si>
  <si>
    <t xml:space="preserve">           2,604,697</t>
  </si>
  <si>
    <t xml:space="preserve">           2,421,175</t>
  </si>
  <si>
    <t xml:space="preserve">              42,392</t>
  </si>
  <si>
    <t xml:space="preserve">           3,820,712</t>
  </si>
  <si>
    <t xml:space="preserve">              23,350</t>
  </si>
  <si>
    <t xml:space="preserve">           2,912,365</t>
  </si>
  <si>
    <t xml:space="preserve">             908,347</t>
  </si>
  <si>
    <t xml:space="preserve">              25,494</t>
  </si>
  <si>
    <t xml:space="preserve">           2,681,760</t>
  </si>
  <si>
    <t xml:space="preserve">             231,196</t>
  </si>
  <si>
    <t xml:space="preserve">             329,809</t>
  </si>
  <si>
    <t xml:space="preserve">           2,351,951</t>
  </si>
  <si>
    <t xml:space="preserve">             321,702</t>
  </si>
  <si>
    <t xml:space="preserve">           2,158,842</t>
  </si>
  <si>
    <t xml:space="preserve">             443,649</t>
  </si>
  <si>
    <t xml:space="preserve">           4,579,729</t>
  </si>
  <si>
    <t xml:space="preserve">          -2,420,888</t>
  </si>
  <si>
    <t xml:space="preserve">              48,459</t>
  </si>
  <si>
    <t xml:space="preserve">           1,894,030</t>
  </si>
  <si>
    <t xml:space="preserve">              21,969</t>
  </si>
  <si>
    <t xml:space="preserve">             938,967</t>
  </si>
  <si>
    <t xml:space="preserve">             955,063</t>
  </si>
  <si>
    <t xml:space="preserve">              19,575</t>
  </si>
  <si>
    <t xml:space="preserve">           1,502,347</t>
  </si>
  <si>
    <t xml:space="preserve">              13,089</t>
  </si>
  <si>
    <t xml:space="preserve">             592,525</t>
  </si>
  <si>
    <t xml:space="preserve">             909,822</t>
  </si>
  <si>
    <t xml:space="preserve">              27,544</t>
  </si>
  <si>
    <t xml:space="preserve">           1,051,397</t>
  </si>
  <si>
    <t xml:space="preserve">               6,383</t>
  </si>
  <si>
    <t xml:space="preserve">             326,628</t>
  </si>
  <si>
    <t xml:space="preserve">             724,769</t>
  </si>
  <si>
    <t xml:space="preserve">              35,378</t>
  </si>
  <si>
    <t xml:space="preserve">             980,220</t>
  </si>
  <si>
    <t xml:space="preserve">              12,889</t>
  </si>
  <si>
    <t xml:space="preserve">           1,184,820</t>
  </si>
  <si>
    <t xml:space="preserve">            -204,601</t>
  </si>
  <si>
    <t xml:space="preserve">              16,090</t>
  </si>
  <si>
    <t xml:space="preserve">             942,536</t>
  </si>
  <si>
    <t xml:space="preserve">               7,880</t>
  </si>
  <si>
    <t xml:space="preserve">             703,028</t>
  </si>
  <si>
    <t xml:space="preserve">             239,508</t>
  </si>
  <si>
    <t xml:space="preserve">              19,049</t>
  </si>
  <si>
    <t xml:space="preserve">             902,185</t>
  </si>
  <si>
    <t xml:space="preserve">              40,546</t>
  </si>
  <si>
    <t xml:space="preserve">           2,550,488</t>
  </si>
  <si>
    <t xml:space="preserve">          -1,648,303</t>
  </si>
  <si>
    <t xml:space="preserve">              20,096</t>
  </si>
  <si>
    <t xml:space="preserve">             895,302</t>
  </si>
  <si>
    <t xml:space="preserve">              41,662</t>
  </si>
  <si>
    <t xml:space="preserve">             540,413</t>
  </si>
  <si>
    <t xml:space="preserve">             354,889</t>
  </si>
  <si>
    <t xml:space="preserve">              14,829</t>
  </si>
  <si>
    <t xml:space="preserve">             894,703</t>
  </si>
  <si>
    <t xml:space="preserve">             205,401</t>
  </si>
  <si>
    <t xml:space="preserve">           1,835,660</t>
  </si>
  <si>
    <t xml:space="preserve">            -940,957</t>
  </si>
  <si>
    <t xml:space="preserve">               7,317</t>
  </si>
  <si>
    <t xml:space="preserve">             877,946</t>
  </si>
  <si>
    <t xml:space="preserve">               2,251</t>
  </si>
  <si>
    <t xml:space="preserve">              68,737</t>
  </si>
  <si>
    <t xml:space="preserve">             809,209</t>
  </si>
  <si>
    <t xml:space="preserve">              18,088</t>
  </si>
  <si>
    <t xml:space="preserve">             833,960</t>
  </si>
  <si>
    <t xml:space="preserve">               2,985</t>
  </si>
  <si>
    <t xml:space="preserve">             133,352</t>
  </si>
  <si>
    <t xml:space="preserve">             700,608</t>
  </si>
  <si>
    <t xml:space="preserve">              18,740</t>
  </si>
  <si>
    <t xml:space="preserve">             658,855</t>
  </si>
  <si>
    <t xml:space="preserve">              52,205</t>
  </si>
  <si>
    <t xml:space="preserve">             603,818</t>
  </si>
  <si>
    <t xml:space="preserve">              55,037</t>
  </si>
  <si>
    <t xml:space="preserve">              10,212</t>
  </si>
  <si>
    <t xml:space="preserve">             655,219</t>
  </si>
  <si>
    <t xml:space="preserve">               6,029</t>
  </si>
  <si>
    <t xml:space="preserve">           1,609,234</t>
  </si>
  <si>
    <t xml:space="preserve">            -954,015</t>
  </si>
  <si>
    <t xml:space="preserve">             632,845</t>
  </si>
  <si>
    <t xml:space="preserve">             632,656</t>
  </si>
  <si>
    <t xml:space="preserve">                 204</t>
  </si>
  <si>
    <t xml:space="preserve">             543,500</t>
  </si>
  <si>
    <t xml:space="preserve">              25,417</t>
  </si>
  <si>
    <t xml:space="preserve">             518,082</t>
  </si>
  <si>
    <t xml:space="preserve">              11,461</t>
  </si>
  <si>
    <t xml:space="preserve">             537,114</t>
  </si>
  <si>
    <t xml:space="preserve">              11,156</t>
  </si>
  <si>
    <t xml:space="preserve">             802,101</t>
  </si>
  <si>
    <t xml:space="preserve">            -264,987</t>
  </si>
  <si>
    <t xml:space="preserve">              19,326</t>
  </si>
  <si>
    <t xml:space="preserve">             504,707</t>
  </si>
  <si>
    <t xml:space="preserve">              24,442</t>
  </si>
  <si>
    <t xml:space="preserve">             371,529</t>
  </si>
  <si>
    <t xml:space="preserve">             133,178</t>
  </si>
  <si>
    <t xml:space="preserve">               6,956</t>
  </si>
  <si>
    <t xml:space="preserve">             478,729</t>
  </si>
  <si>
    <t xml:space="preserve">              25,426</t>
  </si>
  <si>
    <t xml:space="preserve">             665,193</t>
  </si>
  <si>
    <t xml:space="preserve">            -186,464</t>
  </si>
  <si>
    <t xml:space="preserve">               4,459</t>
  </si>
  <si>
    <t xml:space="preserve">             445,522</t>
  </si>
  <si>
    <t xml:space="preserve">                 415</t>
  </si>
  <si>
    <t xml:space="preserve">           2,400,642</t>
  </si>
  <si>
    <t xml:space="preserve">          -1,955,120</t>
  </si>
  <si>
    <t xml:space="preserve">              10,811</t>
  </si>
  <si>
    <t xml:space="preserve">             440,866</t>
  </si>
  <si>
    <t xml:space="preserve">                 558</t>
  </si>
  <si>
    <t xml:space="preserve">           1,620,546</t>
  </si>
  <si>
    <t xml:space="preserve">          -1,179,680</t>
  </si>
  <si>
    <t xml:space="preserve">               8,449</t>
  </si>
  <si>
    <t xml:space="preserve">             425,885</t>
  </si>
  <si>
    <t xml:space="preserve">               2,136</t>
  </si>
  <si>
    <t xml:space="preserve">             609,071</t>
  </si>
  <si>
    <t xml:space="preserve">            -183,186</t>
  </si>
  <si>
    <t xml:space="preserve">               2,418</t>
  </si>
  <si>
    <t xml:space="preserve">             424,792</t>
  </si>
  <si>
    <t xml:space="preserve">               1,490</t>
  </si>
  <si>
    <t xml:space="preserve">              65,005</t>
  </si>
  <si>
    <t xml:space="preserve">             359,787</t>
  </si>
  <si>
    <t xml:space="preserve">               6,506</t>
  </si>
  <si>
    <t xml:space="preserve">             393,476</t>
  </si>
  <si>
    <t xml:space="preserve">              34,208</t>
  </si>
  <si>
    <t xml:space="preserve">             564,306</t>
  </si>
  <si>
    <t xml:space="preserve">            -170,830</t>
  </si>
  <si>
    <t xml:space="preserve">             298,270</t>
  </si>
  <si>
    <t xml:space="preserve">               1,525</t>
  </si>
  <si>
    <t xml:space="preserve">             436,418</t>
  </si>
  <si>
    <t xml:space="preserve">            -138,148</t>
  </si>
  <si>
    <t xml:space="preserve">               2,936</t>
  </si>
  <si>
    <t xml:space="preserve">             295,076</t>
  </si>
  <si>
    <t xml:space="preserve">               3,880</t>
  </si>
  <si>
    <t xml:space="preserve">              92,163</t>
  </si>
  <si>
    <t xml:space="preserve">             202,913</t>
  </si>
  <si>
    <t xml:space="preserve">               2,582</t>
  </si>
  <si>
    <t xml:space="preserve">             282,067</t>
  </si>
  <si>
    <t xml:space="preserve">               2,336</t>
  </si>
  <si>
    <t xml:space="preserve">             100,789</t>
  </si>
  <si>
    <t xml:space="preserve">             181,278</t>
  </si>
  <si>
    <t xml:space="preserve">               4,792</t>
  </si>
  <si>
    <t xml:space="preserve">             278,877</t>
  </si>
  <si>
    <t xml:space="preserve">              10,954</t>
  </si>
  <si>
    <t xml:space="preserve">             209,401</t>
  </si>
  <si>
    <t xml:space="preserve">              69,475</t>
  </si>
  <si>
    <t xml:space="preserve">               5,196</t>
  </si>
  <si>
    <t xml:space="preserve">             273,992</t>
  </si>
  <si>
    <t xml:space="preserve">              13,811</t>
  </si>
  <si>
    <t xml:space="preserve">             260,181</t>
  </si>
  <si>
    <t xml:space="preserve">               3,201</t>
  </si>
  <si>
    <t xml:space="preserve">             271,802</t>
  </si>
  <si>
    <t xml:space="preserve">              29,963</t>
  </si>
  <si>
    <t xml:space="preserve">             115,401</t>
  </si>
  <si>
    <t xml:space="preserve">             156,400</t>
  </si>
  <si>
    <t xml:space="preserve">               9,236</t>
  </si>
  <si>
    <t xml:space="preserve">             253,937</t>
  </si>
  <si>
    <t xml:space="preserve">             253,909</t>
  </si>
  <si>
    <t xml:space="preserve">             251,957</t>
  </si>
  <si>
    <t xml:space="preserve">               2,093</t>
  </si>
  <si>
    <t xml:space="preserve">              79,184</t>
  </si>
  <si>
    <t xml:space="preserve">             172,773</t>
  </si>
  <si>
    <t xml:space="preserve">               5,470</t>
  </si>
  <si>
    <t xml:space="preserve">             211,388</t>
  </si>
  <si>
    <t xml:space="preserve">               1,644</t>
  </si>
  <si>
    <t xml:space="preserve">             155,700</t>
  </si>
  <si>
    <t xml:space="preserve">              55,689</t>
  </si>
  <si>
    <t xml:space="preserve">               1,957</t>
  </si>
  <si>
    <t xml:space="preserve">             201,482</t>
  </si>
  <si>
    <t xml:space="preserve">              94,040</t>
  </si>
  <si>
    <t xml:space="preserve">             107,442</t>
  </si>
  <si>
    <t xml:space="preserve">               2,219</t>
  </si>
  <si>
    <t xml:space="preserve">             180,433</t>
  </si>
  <si>
    <t xml:space="preserve">               1,935</t>
  </si>
  <si>
    <t xml:space="preserve">              63,977</t>
  </si>
  <si>
    <t xml:space="preserve">             116,456</t>
  </si>
  <si>
    <t xml:space="preserve">             157,369</t>
  </si>
  <si>
    <t xml:space="preserve">               1,727</t>
  </si>
  <si>
    <t xml:space="preserve">             475,593</t>
  </si>
  <si>
    <t xml:space="preserve">            -318,224</t>
  </si>
  <si>
    <t xml:space="preserve">               2,498</t>
  </si>
  <si>
    <t xml:space="preserve">             139,716</t>
  </si>
  <si>
    <t xml:space="preserve">               4,566</t>
  </si>
  <si>
    <t xml:space="preserve">             403,506</t>
  </si>
  <si>
    <t xml:space="preserve">            -263,790</t>
  </si>
  <si>
    <t xml:space="preserve">               1,893</t>
  </si>
  <si>
    <t xml:space="preserve">             130,199</t>
  </si>
  <si>
    <t xml:space="preserve">                 666</t>
  </si>
  <si>
    <t xml:space="preserve">             129,533</t>
  </si>
  <si>
    <t xml:space="preserve">               2,375</t>
  </si>
  <si>
    <t xml:space="preserve">             129,732</t>
  </si>
  <si>
    <t xml:space="preserve">               5,113</t>
  </si>
  <si>
    <t xml:space="preserve">             124,619</t>
  </si>
  <si>
    <t xml:space="preserve">               1,095</t>
  </si>
  <si>
    <t xml:space="preserve">             126,640</t>
  </si>
  <si>
    <t xml:space="preserve">               2,112</t>
  </si>
  <si>
    <t xml:space="preserve">             124,529</t>
  </si>
  <si>
    <t xml:space="preserve">             122,796</t>
  </si>
  <si>
    <t xml:space="preserve">              60,973</t>
  </si>
  <si>
    <t xml:space="preserve">              61,823</t>
  </si>
  <si>
    <t xml:space="preserve">               1,078</t>
  </si>
  <si>
    <t xml:space="preserve">             120,878</t>
  </si>
  <si>
    <t xml:space="preserve">                  88</t>
  </si>
  <si>
    <t xml:space="preserve">             741,159</t>
  </si>
  <si>
    <t xml:space="preserve">            -620,281</t>
  </si>
  <si>
    <t xml:space="preserve">             116,828</t>
  </si>
  <si>
    <t xml:space="preserve">             116,826</t>
  </si>
  <si>
    <t xml:space="preserve">               1,677</t>
  </si>
  <si>
    <t xml:space="preserve">             116,426</t>
  </si>
  <si>
    <t xml:space="preserve">                 824</t>
  </si>
  <si>
    <t xml:space="preserve">              13,572</t>
  </si>
  <si>
    <t xml:space="preserve">             102,853</t>
  </si>
  <si>
    <t xml:space="preserve">               1,110</t>
  </si>
  <si>
    <t xml:space="preserve">             113,498</t>
  </si>
  <si>
    <t xml:space="preserve">               1,084</t>
  </si>
  <si>
    <t xml:space="preserve">             101,820</t>
  </si>
  <si>
    <t xml:space="preserve">              11,678</t>
  </si>
  <si>
    <t xml:space="preserve">               1,510</t>
  </si>
  <si>
    <t xml:space="preserve">             108,278</t>
  </si>
  <si>
    <t xml:space="preserve">               1,212</t>
  </si>
  <si>
    <t xml:space="preserve">              37,482</t>
  </si>
  <si>
    <t xml:space="preserve">              70,796</t>
  </si>
  <si>
    <t xml:space="preserve">               1,762</t>
  </si>
  <si>
    <t xml:space="preserve">              99,067</t>
  </si>
  <si>
    <t xml:space="preserve">               3,315</t>
  </si>
  <si>
    <t xml:space="preserve">             196,969</t>
  </si>
  <si>
    <t xml:space="preserve">             -97,903</t>
  </si>
  <si>
    <t xml:space="preserve">               2,486</t>
  </si>
  <si>
    <t xml:space="preserve">              97,353</t>
  </si>
  <si>
    <t xml:space="preserve">               2,198</t>
  </si>
  <si>
    <t xml:space="preserve">             133,220</t>
  </si>
  <si>
    <t xml:space="preserve">             -35,867</t>
  </si>
  <si>
    <t xml:space="preserve">               1,139</t>
  </si>
  <si>
    <t xml:space="preserve">              82,963</t>
  </si>
  <si>
    <t xml:space="preserve">               4,253</t>
  </si>
  <si>
    <t xml:space="preserve">              42,755</t>
  </si>
  <si>
    <t xml:space="preserve">              40,207</t>
  </si>
  <si>
    <t xml:space="preserve">              75,519</t>
  </si>
  <si>
    <t xml:space="preserve">             350,984</t>
  </si>
  <si>
    <t xml:space="preserve">            -275,465</t>
  </si>
  <si>
    <t xml:space="preserve">               1,079</t>
  </si>
  <si>
    <t xml:space="preserve">              70,529</t>
  </si>
  <si>
    <t xml:space="preserve">             950,365</t>
  </si>
  <si>
    <t xml:space="preserve">            -879,836</t>
  </si>
  <si>
    <t xml:space="preserve">               1,685</t>
  </si>
  <si>
    <t xml:space="preserve">              67,854</t>
  </si>
  <si>
    <t xml:space="preserve">                 309</t>
  </si>
  <si>
    <t xml:space="preserve">             114,157</t>
  </si>
  <si>
    <t xml:space="preserve">             -46,303</t>
  </si>
  <si>
    <t xml:space="preserve">              67,259</t>
  </si>
  <si>
    <t xml:space="preserve">              67,245</t>
  </si>
  <si>
    <t xml:space="preserve">               1,421</t>
  </si>
  <si>
    <t xml:space="preserve">              60,535</t>
  </si>
  <si>
    <t xml:space="preserve">               2,411</t>
  </si>
  <si>
    <t xml:space="preserve">              37,922</t>
  </si>
  <si>
    <t xml:space="preserve">              22,613</t>
  </si>
  <si>
    <t xml:space="preserve">                 713</t>
  </si>
  <si>
    <t xml:space="preserve">              60,517</t>
  </si>
  <si>
    <t xml:space="preserve">                 381</t>
  </si>
  <si>
    <t xml:space="preserve">              15,754</t>
  </si>
  <si>
    <t xml:space="preserve">              44,763</t>
  </si>
  <si>
    <t xml:space="preserve">               3,025</t>
  </si>
  <si>
    <t xml:space="preserve">              54,671</t>
  </si>
  <si>
    <t xml:space="preserve">               1,186</t>
  </si>
  <si>
    <t xml:space="preserve">                 926</t>
  </si>
  <si>
    <t xml:space="preserve">              53,745</t>
  </si>
  <si>
    <t xml:space="preserve">               2,340</t>
  </si>
  <si>
    <t xml:space="preserve">              53,315</t>
  </si>
  <si>
    <t xml:space="preserve">              45,414</t>
  </si>
  <si>
    <t xml:space="preserve">               7,900</t>
  </si>
  <si>
    <t xml:space="preserve">              50,746</t>
  </si>
  <si>
    <t xml:space="preserve">              50,500</t>
  </si>
  <si>
    <t xml:space="preserve">              47,877</t>
  </si>
  <si>
    <t xml:space="preserve">               2,673</t>
  </si>
  <si>
    <t xml:space="preserve">              45,204</t>
  </si>
  <si>
    <t xml:space="preserve">               1,268</t>
  </si>
  <si>
    <t xml:space="preserve">              45,850</t>
  </si>
  <si>
    <t xml:space="preserve">                 818</t>
  </si>
  <si>
    <t xml:space="preserve">             393,420</t>
  </si>
  <si>
    <t xml:space="preserve">            -347,570</t>
  </si>
  <si>
    <t xml:space="preserve">               1,215</t>
  </si>
  <si>
    <t xml:space="preserve">              44,564</t>
  </si>
  <si>
    <t xml:space="preserve">              55,478</t>
  </si>
  <si>
    <t xml:space="preserve">             -10,915</t>
  </si>
  <si>
    <t xml:space="preserve">              44,417</t>
  </si>
  <si>
    <t xml:space="preserve">              48,254</t>
  </si>
  <si>
    <t xml:space="preserve">              44,208</t>
  </si>
  <si>
    <t xml:space="preserve">              69,002</t>
  </si>
  <si>
    <t xml:space="preserve">             -24,793</t>
  </si>
  <si>
    <t xml:space="preserve">                 472</t>
  </si>
  <si>
    <t xml:space="preserve">              42,124</t>
  </si>
  <si>
    <t xml:space="preserve">              27,924</t>
  </si>
  <si>
    <t xml:space="preserve">              14,201</t>
  </si>
  <si>
    <t xml:space="preserve">               1,023</t>
  </si>
  <si>
    <t xml:space="preserve">              41,624</t>
  </si>
  <si>
    <t xml:space="preserve">               6,509</t>
  </si>
  <si>
    <t xml:space="preserve">              35,114</t>
  </si>
  <si>
    <t xml:space="preserve">                 633</t>
  </si>
  <si>
    <t xml:space="preserve">             678,960</t>
  </si>
  <si>
    <t xml:space="preserve">            -637,914</t>
  </si>
  <si>
    <t xml:space="preserve">              11,374</t>
  </si>
  <si>
    <t xml:space="preserve">              40,606</t>
  </si>
  <si>
    <t xml:space="preserve">              18,023</t>
  </si>
  <si>
    <t xml:space="preserve">              22,583</t>
  </si>
  <si>
    <t xml:space="preserve">                 855</t>
  </si>
  <si>
    <t xml:space="preserve">              40,570</t>
  </si>
  <si>
    <t xml:space="preserve">               1,193</t>
  </si>
  <si>
    <t xml:space="preserve">              92,122</t>
  </si>
  <si>
    <t xml:space="preserve">             -51,552</t>
  </si>
  <si>
    <t xml:space="preserve">                 988</t>
  </si>
  <si>
    <t xml:space="preserve">              34,932</t>
  </si>
  <si>
    <t xml:space="preserve">             190,755</t>
  </si>
  <si>
    <t xml:space="preserve">            -155,823</t>
  </si>
  <si>
    <t xml:space="preserve">              33,005</t>
  </si>
  <si>
    <t xml:space="preserve">                 609</t>
  </si>
  <si>
    <t xml:space="preserve">              32,396</t>
  </si>
  <si>
    <t xml:space="preserve">                 441</t>
  </si>
  <si>
    <t xml:space="preserve">              31,897</t>
  </si>
  <si>
    <t xml:space="preserve">              19,070</t>
  </si>
  <si>
    <t xml:space="preserve">              12,827</t>
  </si>
  <si>
    <t xml:space="preserve">                 545</t>
  </si>
  <si>
    <t xml:space="preserve">              30,300</t>
  </si>
  <si>
    <t xml:space="preserve">                 548</t>
  </si>
  <si>
    <t xml:space="preserve">              11,851</t>
  </si>
  <si>
    <t xml:space="preserve">              18,449</t>
  </si>
  <si>
    <t xml:space="preserve">              29,263</t>
  </si>
  <si>
    <t xml:space="preserve">             285,843</t>
  </si>
  <si>
    <t xml:space="preserve">            -256,580</t>
  </si>
  <si>
    <t xml:space="preserve">                 430</t>
  </si>
  <si>
    <t xml:space="preserve">              28,474</t>
  </si>
  <si>
    <t xml:space="preserve">              28,437</t>
  </si>
  <si>
    <t xml:space="preserve">                 308</t>
  </si>
  <si>
    <t xml:space="preserve">               7,570</t>
  </si>
  <si>
    <t xml:space="preserve">              20,867</t>
  </si>
  <si>
    <t xml:space="preserve">                 951</t>
  </si>
  <si>
    <t xml:space="preserve">              27,087</t>
  </si>
  <si>
    <t xml:space="preserve">               7,786</t>
  </si>
  <si>
    <t xml:space="preserve">              19,301</t>
  </si>
  <si>
    <t xml:space="preserve">              26,599</t>
  </si>
  <si>
    <t xml:space="preserve">              26,475</t>
  </si>
  <si>
    <t xml:space="preserve">                 849</t>
  </si>
  <si>
    <t xml:space="preserve">              24,278</t>
  </si>
  <si>
    <t xml:space="preserve">               2,121</t>
  </si>
  <si>
    <t xml:space="preserve">              60,286</t>
  </si>
  <si>
    <t xml:space="preserve">             -36,008</t>
  </si>
  <si>
    <t xml:space="preserve">              23,199</t>
  </si>
  <si>
    <t xml:space="preserve">              10,004</t>
  </si>
  <si>
    <t xml:space="preserve">              13,195</t>
  </si>
  <si>
    <t xml:space="preserve">              21,354</t>
  </si>
  <si>
    <t xml:space="preserve">              20,836</t>
  </si>
  <si>
    <t xml:space="preserve">              20,637</t>
  </si>
  <si>
    <t xml:space="preserve">                 145</t>
  </si>
  <si>
    <t xml:space="preserve">               7,999</t>
  </si>
  <si>
    <t xml:space="preserve">              12,638</t>
  </si>
  <si>
    <t xml:space="preserve">              20,122</t>
  </si>
  <si>
    <t xml:space="preserve">               5,630</t>
  </si>
  <si>
    <t xml:space="preserve">              14,492</t>
  </si>
  <si>
    <t xml:space="preserve">               1,976</t>
  </si>
  <si>
    <t xml:space="preserve">              19,602</t>
  </si>
  <si>
    <t xml:space="preserve">              18,367</t>
  </si>
  <si>
    <t xml:space="preserve">              18,364</t>
  </si>
  <si>
    <t xml:space="preserve">                 771</t>
  </si>
  <si>
    <t xml:space="preserve">                 485</t>
  </si>
  <si>
    <t xml:space="preserve">              15,802</t>
  </si>
  <si>
    <t xml:space="preserve">               1,915</t>
  </si>
  <si>
    <t xml:space="preserve">                 349</t>
  </si>
  <si>
    <t xml:space="preserve">              17,218</t>
  </si>
  <si>
    <t xml:space="preserve">               3,594</t>
  </si>
  <si>
    <t xml:space="preserve">              13,624</t>
  </si>
  <si>
    <t xml:space="preserve">               1,558</t>
  </si>
  <si>
    <t xml:space="preserve">              17,010</t>
  </si>
  <si>
    <t xml:space="preserve">              16,975</t>
  </si>
  <si>
    <t xml:space="preserve">                 653</t>
  </si>
  <si>
    <t xml:space="preserve">              16,349</t>
  </si>
  <si>
    <t xml:space="preserve">              20,474</t>
  </si>
  <si>
    <t xml:space="preserve">              -4,125</t>
  </si>
  <si>
    <t xml:space="preserve">              15,900</t>
  </si>
  <si>
    <t xml:space="preserve">              17,295</t>
  </si>
  <si>
    <t xml:space="preserve">              -1,395</t>
  </si>
  <si>
    <t xml:space="preserve">                 311</t>
  </si>
  <si>
    <t xml:space="preserve">              15,065</t>
  </si>
  <si>
    <t xml:space="preserve">               5,097</t>
  </si>
  <si>
    <t xml:space="preserve">               9,968</t>
  </si>
  <si>
    <t xml:space="preserve">              14,945</t>
  </si>
  <si>
    <t xml:space="preserve">               9,842</t>
  </si>
  <si>
    <t xml:space="preserve">               5,102</t>
  </si>
  <si>
    <t xml:space="preserve">              13,665</t>
  </si>
  <si>
    <t xml:space="preserve">              13,656</t>
  </si>
  <si>
    <t xml:space="preserve">                 284</t>
  </si>
  <si>
    <t xml:space="preserve">              13,051</t>
  </si>
  <si>
    <t xml:space="preserve">               6,512</t>
  </si>
  <si>
    <t xml:space="preserve">               6,539</t>
  </si>
  <si>
    <t xml:space="preserve">              11,170</t>
  </si>
  <si>
    <t xml:space="preserve">              10,131</t>
  </si>
  <si>
    <t xml:space="preserve">              10,581</t>
  </si>
  <si>
    <t xml:space="preserve">              11,123</t>
  </si>
  <si>
    <t xml:space="preserve">                -541</t>
  </si>
  <si>
    <t xml:space="preserve">                 268</t>
  </si>
  <si>
    <t xml:space="preserve">              10,476</t>
  </si>
  <si>
    <t xml:space="preserve">                 906</t>
  </si>
  <si>
    <t xml:space="preserve">               9,570</t>
  </si>
  <si>
    <t xml:space="preserve">              10,080</t>
  </si>
  <si>
    <t xml:space="preserve">                 694</t>
  </si>
  <si>
    <t xml:space="preserve">               9,004</t>
  </si>
  <si>
    <t xml:space="preserve">               1,076</t>
  </si>
  <si>
    <t xml:space="preserve">                  55</t>
  </si>
  <si>
    <t xml:space="preserve">               9,960</t>
  </si>
  <si>
    <t xml:space="preserve">               5,787</t>
  </si>
  <si>
    <t xml:space="preserve">               4,173</t>
  </si>
  <si>
    <t xml:space="preserve">               9,894</t>
  </si>
  <si>
    <t xml:space="preserve">               6,596</t>
  </si>
  <si>
    <t xml:space="preserve">               3,299</t>
  </si>
  <si>
    <t xml:space="preserve">               9,676</t>
  </si>
  <si>
    <t xml:space="preserve">               5,876</t>
  </si>
  <si>
    <t xml:space="preserve">               9,482</t>
  </si>
  <si>
    <t xml:space="preserve">                 170</t>
  </si>
  <si>
    <t xml:space="preserve">               5,786</t>
  </si>
  <si>
    <t xml:space="preserve">               3,695</t>
  </si>
  <si>
    <t xml:space="preserve">               8,823</t>
  </si>
  <si>
    <t xml:space="preserve">               1,335</t>
  </si>
  <si>
    <t xml:space="preserve">               7,488</t>
  </si>
  <si>
    <t xml:space="preserve">                 261</t>
  </si>
  <si>
    <t xml:space="preserve">               8,155</t>
  </si>
  <si>
    <t xml:space="preserve">               2,438</t>
  </si>
  <si>
    <t xml:space="preserve">               5,718</t>
  </si>
  <si>
    <t xml:space="preserve">               7,820</t>
  </si>
  <si>
    <t xml:space="preserve">             186,348</t>
  </si>
  <si>
    <t xml:space="preserve">            -178,528</t>
  </si>
  <si>
    <t xml:space="preserve">              78,331</t>
  </si>
  <si>
    <t xml:space="preserve">             -70,727</t>
  </si>
  <si>
    <t xml:space="preserve">               3,015</t>
  </si>
  <si>
    <t xml:space="preserve">               3,524</t>
  </si>
  <si>
    <t xml:space="preserve">                 251</t>
  </si>
  <si>
    <t xml:space="preserve">               5,745</t>
  </si>
  <si>
    <t xml:space="preserve">               5,091</t>
  </si>
  <si>
    <t xml:space="preserve">               5,573</t>
  </si>
  <si>
    <t xml:space="preserve">                 226</t>
  </si>
  <si>
    <t xml:space="preserve">               2,217</t>
  </si>
  <si>
    <t xml:space="preserve">                 165</t>
  </si>
  <si>
    <t xml:space="preserve">               5,429</t>
  </si>
  <si>
    <t xml:space="preserve">                 950</t>
  </si>
  <si>
    <t xml:space="preserve">               4,478</t>
  </si>
  <si>
    <t xml:space="preserve">               5,119</t>
  </si>
  <si>
    <t xml:space="preserve">              31,663</t>
  </si>
  <si>
    <t xml:space="preserve">             -26,543</t>
  </si>
  <si>
    <t xml:space="preserve">               4,958</t>
  </si>
  <si>
    <t xml:space="preserve">              49,943</t>
  </si>
  <si>
    <t xml:space="preserve">             -44,986</t>
  </si>
  <si>
    <t xml:space="preserve">               4,936</t>
  </si>
  <si>
    <t xml:space="preserve">               4,838</t>
  </si>
  <si>
    <t xml:space="preserve">                 324</t>
  </si>
  <si>
    <t xml:space="preserve">               2,193</t>
  </si>
  <si>
    <t xml:space="preserve">               4,770</t>
  </si>
  <si>
    <t xml:space="preserve">               8,911</t>
  </si>
  <si>
    <t xml:space="preserve">              -4,141</t>
  </si>
  <si>
    <t xml:space="preserve">               4,583</t>
  </si>
  <si>
    <t xml:space="preserve">               4,582</t>
  </si>
  <si>
    <t xml:space="preserve">                 184</t>
  </si>
  <si>
    <t xml:space="preserve">               4,443</t>
  </si>
  <si>
    <t xml:space="preserve">              10,025</t>
  </si>
  <si>
    <t xml:space="preserve">              -5,581</t>
  </si>
  <si>
    <t xml:space="preserve">                 290</t>
  </si>
  <si>
    <t xml:space="preserve">               4,274</t>
  </si>
  <si>
    <t xml:space="preserve">              16,072</t>
  </si>
  <si>
    <t xml:space="preserve">             -11,797</t>
  </si>
  <si>
    <t xml:space="preserve">               4,046</t>
  </si>
  <si>
    <t xml:space="preserve">               2,786</t>
  </si>
  <si>
    <t xml:space="preserve">               1,260</t>
  </si>
  <si>
    <t xml:space="preserve">               3,975</t>
  </si>
  <si>
    <t xml:space="preserve">              38,033</t>
  </si>
  <si>
    <t xml:space="preserve">             -34,058</t>
  </si>
  <si>
    <t xml:space="preserve">               3,739</t>
  </si>
  <si>
    <t xml:space="preserve">               3,662</t>
  </si>
  <si>
    <t xml:space="preserve">               3,616</t>
  </si>
  <si>
    <t xml:space="preserve">               3,510</t>
  </si>
  <si>
    <t xml:space="preserve">                 371</t>
  </si>
  <si>
    <t xml:space="preserve">               3,139</t>
  </si>
  <si>
    <t xml:space="preserve">               3,422</t>
  </si>
  <si>
    <t xml:space="preserve">                 147</t>
  </si>
  <si>
    <t xml:space="preserve">               3,276</t>
  </si>
  <si>
    <t xml:space="preserve">               3,381</t>
  </si>
  <si>
    <t xml:space="preserve">                 238</t>
  </si>
  <si>
    <t xml:space="preserve">               3,143</t>
  </si>
  <si>
    <t xml:space="preserve">               3,240</t>
  </si>
  <si>
    <t xml:space="preserve">               3,949</t>
  </si>
  <si>
    <t xml:space="preserve">                -709</t>
  </si>
  <si>
    <t xml:space="preserve">               3,211</t>
  </si>
  <si>
    <t xml:space="preserve">               1,640</t>
  </si>
  <si>
    <t xml:space="preserve">               3,180</t>
  </si>
  <si>
    <t xml:space="preserve">               3,067</t>
  </si>
  <si>
    <t xml:space="preserve">               3,122</t>
  </si>
  <si>
    <t xml:space="preserve">               3,108</t>
  </si>
  <si>
    <t xml:space="preserve">               3,074</t>
  </si>
  <si>
    <t xml:space="preserve">                 812</t>
  </si>
  <si>
    <t xml:space="preserve">               2,262</t>
  </si>
  <si>
    <t xml:space="preserve">               2,999</t>
  </si>
  <si>
    <t xml:space="preserve">               1,167</t>
  </si>
  <si>
    <t xml:space="preserve">               1,831</t>
  </si>
  <si>
    <t xml:space="preserve">               2,760</t>
  </si>
  <si>
    <t xml:space="preserve">             165,791</t>
  </si>
  <si>
    <t xml:space="preserve">            -163,031</t>
  </si>
  <si>
    <t xml:space="preserve">               2,488</t>
  </si>
  <si>
    <t xml:space="preserve">               5,014</t>
  </si>
  <si>
    <t xml:space="preserve">              -2,526</t>
  </si>
  <si>
    <t xml:space="preserve">               2,304</t>
  </si>
  <si>
    <t xml:space="preserve">               2,276</t>
  </si>
  <si>
    <t xml:space="preserve">               4,512</t>
  </si>
  <si>
    <t xml:space="preserve">              -2,236</t>
  </si>
  <si>
    <t xml:space="preserve">               2,100</t>
  </si>
  <si>
    <t xml:space="preserve">               2,240</t>
  </si>
  <si>
    <t xml:space="preserve">                  91</t>
  </si>
  <si>
    <t xml:space="preserve">               2,238</t>
  </si>
  <si>
    <t xml:space="preserve">               2,129</t>
  </si>
  <si>
    <t xml:space="preserve">               2,237</t>
  </si>
  <si>
    <t xml:space="preserve">               1,958</t>
  </si>
  <si>
    <t xml:space="preserve">               2,070</t>
  </si>
  <si>
    <t xml:space="preserve">               7,083</t>
  </si>
  <si>
    <t xml:space="preserve">              -5,013</t>
  </si>
  <si>
    <t xml:space="preserve">               2,051</t>
  </si>
  <si>
    <t xml:space="preserve">                 372</t>
  </si>
  <si>
    <t xml:space="preserve">               1,951</t>
  </si>
  <si>
    <t xml:space="preserve">                 173</t>
  </si>
  <si>
    <t xml:space="preserve">               1,781</t>
  </si>
  <si>
    <t xml:space="preserve">                 870</t>
  </si>
  <si>
    <t xml:space="preserve">                 911</t>
  </si>
  <si>
    <t xml:space="preserve">               1,576</t>
  </si>
  <si>
    <t xml:space="preserve">               1,556</t>
  </si>
  <si>
    <t xml:space="preserve">              32,642</t>
  </si>
  <si>
    <t xml:space="preserve">             -31,086</t>
  </si>
  <si>
    <t xml:space="preserve">               1,459</t>
  </si>
  <si>
    <t xml:space="preserve">               1,423</t>
  </si>
  <si>
    <t xml:space="preserve">               1,349</t>
  </si>
  <si>
    <t xml:space="preserve">               1,327</t>
  </si>
  <si>
    <t xml:space="preserve">                 697</t>
  </si>
  <si>
    <t xml:space="preserve">                 630</t>
  </si>
  <si>
    <t xml:space="preserve">               1,269</t>
  </si>
  <si>
    <t xml:space="preserve">               2,606</t>
  </si>
  <si>
    <t xml:space="preserve">              -1,337</t>
  </si>
  <si>
    <t xml:space="preserve">               1,242</t>
  </si>
  <si>
    <t xml:space="preserve">                 979</t>
  </si>
  <si>
    <t xml:space="preserve">               1,204</t>
  </si>
  <si>
    <t xml:space="preserve">               1,184</t>
  </si>
  <si>
    <t xml:space="preserve">               1,044</t>
  </si>
  <si>
    <t xml:space="preserve">                 206</t>
  </si>
  <si>
    <t xml:space="preserve">               1,008</t>
  </si>
  <si>
    <t xml:space="preserve">                 932</t>
  </si>
  <si>
    <t xml:space="preserve">                 917</t>
  </si>
  <si>
    <t xml:space="preserve">                 878</t>
  </si>
  <si>
    <t xml:space="preserve">                 820</t>
  </si>
  <si>
    <t xml:space="preserve">                 646</t>
  </si>
  <si>
    <t xml:space="preserve">                 221</t>
  </si>
  <si>
    <t xml:space="preserve">                 224</t>
  </si>
  <si>
    <t xml:space="preserve">                 738</t>
  </si>
  <si>
    <t xml:space="preserve">              -1,155</t>
  </si>
  <si>
    <t xml:space="preserve">                 891</t>
  </si>
  <si>
    <t xml:space="preserve">                -213</t>
  </si>
  <si>
    <t xml:space="preserve">                 652</t>
  </si>
  <si>
    <t xml:space="preserve">               1,695</t>
  </si>
  <si>
    <t xml:space="preserve">              -1,043</t>
  </si>
  <si>
    <t xml:space="preserve">                 626</t>
  </si>
  <si>
    <t xml:space="preserve">               1,263</t>
  </si>
  <si>
    <t xml:space="preserve">                -637</t>
  </si>
  <si>
    <t xml:space="preserve">                 613</t>
  </si>
  <si>
    <t xml:space="preserve">                 599</t>
  </si>
  <si>
    <t xml:space="preserve">                 236</t>
  </si>
  <si>
    <t xml:space="preserve">                 575</t>
  </si>
  <si>
    <t xml:space="preserve">                 542</t>
  </si>
  <si>
    <t xml:space="preserve">              16,743</t>
  </si>
  <si>
    <t xml:space="preserve">             -16,202</t>
  </si>
  <si>
    <t xml:space="preserve">                 527</t>
  </si>
  <si>
    <t xml:space="preserve">               1,383</t>
  </si>
  <si>
    <t xml:space="preserve">                -855</t>
  </si>
  <si>
    <t xml:space="preserve">                 514</t>
  </si>
  <si>
    <t xml:space="preserve">                 492</t>
  </si>
  <si>
    <t xml:space="preserve">                 473</t>
  </si>
  <si>
    <t xml:space="preserve">                 390</t>
  </si>
  <si>
    <t xml:space="preserve">                 379</t>
  </si>
  <si>
    <t xml:space="preserve">                  87</t>
  </si>
  <si>
    <t xml:space="preserve">                 334</t>
  </si>
  <si>
    <t xml:space="preserve">                 113</t>
  </si>
  <si>
    <t xml:space="preserve">                 287</t>
  </si>
  <si>
    <t xml:space="preserve">                 286</t>
  </si>
  <si>
    <t xml:space="preserve">                 223</t>
  </si>
  <si>
    <t xml:space="preserve">                 -67</t>
  </si>
  <si>
    <t xml:space="preserve">                -190</t>
  </si>
  <si>
    <t xml:space="preserve">                 128</t>
  </si>
  <si>
    <t xml:space="preserve">                  94</t>
  </si>
  <si>
    <t xml:space="preserve">                 -65</t>
  </si>
  <si>
    <t xml:space="preserve">                 446</t>
  </si>
  <si>
    <t xml:space="preserve">                -404</t>
  </si>
  <si>
    <t xml:space="preserve">              10,322</t>
  </si>
  <si>
    <t xml:space="preserve">             -10,288</t>
  </si>
  <si>
    <t xml:space="preserve">                 -25</t>
  </si>
  <si>
    <t xml:space="preserve">                -182</t>
  </si>
  <si>
    <t xml:space="preserve">                 -53</t>
  </si>
  <si>
    <t xml:space="preserve">안타티카</t>
  </si>
  <si>
    <t xml:space="preserve">                 -15</t>
  </si>
  <si>
    <t xml:space="preserve">                -101</t>
  </si>
  <si>
    <t xml:space="preserve">                  -4</t>
  </si>
  <si>
    <t xml:space="preserve">              97,540</t>
  </si>
  <si>
    <t xml:space="preserve">          10,870,289</t>
  </si>
  <si>
    <t xml:space="preserve">           1,588,332</t>
  </si>
  <si>
    <t xml:space="preserve">          12,504,100</t>
  </si>
  <si>
    <t xml:space="preserve">          -1,633,812</t>
  </si>
  <si>
    <t xml:space="preserve">             238,028</t>
  </si>
  <si>
    <t xml:space="preserve">          10,605,998</t>
  </si>
  <si>
    <t xml:space="preserve">           1,564,989</t>
  </si>
  <si>
    <t xml:space="preserve">           6,139,710</t>
  </si>
  <si>
    <t xml:space="preserve">           4,466,288</t>
  </si>
  <si>
    <t xml:space="preserve">              63,844</t>
  </si>
  <si>
    <t xml:space="preserve">           4,836,983</t>
  </si>
  <si>
    <t xml:space="preserve">             210,292</t>
  </si>
  <si>
    <t xml:space="preserve">           2,496,615</t>
  </si>
  <si>
    <t xml:space="preserve">           2,340,368</t>
  </si>
  <si>
    <t xml:space="preserve">              44,177</t>
  </si>
  <si>
    <t xml:space="preserve">           3,302,394</t>
  </si>
  <si>
    <t xml:space="preserve">              22,654</t>
  </si>
  <si>
    <t xml:space="preserve">           2,318,181</t>
  </si>
  <si>
    <t xml:space="preserve">             984,213</t>
  </si>
  <si>
    <t xml:space="preserve">              24,032</t>
  </si>
  <si>
    <t xml:space="preserve">           2,515,707</t>
  </si>
  <si>
    <t xml:space="preserve">             214,931</t>
  </si>
  <si>
    <t xml:space="preserve">             202,744</t>
  </si>
  <si>
    <t xml:space="preserve">           2,312,963</t>
  </si>
  <si>
    <t xml:space="preserve">             143,635</t>
  </si>
  <si>
    <t xml:space="preserve">           2,304,321</t>
  </si>
  <si>
    <t xml:space="preserve">             423,832</t>
  </si>
  <si>
    <t xml:space="preserve">           4,477,625</t>
  </si>
  <si>
    <t xml:space="preserve">          -2,173,303</t>
  </si>
  <si>
    <t xml:space="preserve">              21,681</t>
  </si>
  <si>
    <t xml:space="preserve">           1,702,787</t>
  </si>
  <si>
    <t xml:space="preserve">              13,886</t>
  </si>
  <si>
    <t xml:space="preserve">             504,824</t>
  </si>
  <si>
    <t xml:space="preserve">           1,197,963</t>
  </si>
  <si>
    <t xml:space="preserve">              50,326</t>
  </si>
  <si>
    <t xml:space="preserve">           1,449,396</t>
  </si>
  <si>
    <t xml:space="preserve">              20,117</t>
  </si>
  <si>
    <t xml:space="preserve">             978,755</t>
  </si>
  <si>
    <t xml:space="preserve">             470,640</t>
  </si>
  <si>
    <t xml:space="preserve">              20,291</t>
  </si>
  <si>
    <t xml:space="preserve">           1,311,045</t>
  </si>
  <si>
    <t xml:space="preserve">              39,536</t>
  </si>
  <si>
    <t xml:space="preserve">           2,771,097</t>
  </si>
  <si>
    <t xml:space="preserve">          -1,460,053</t>
  </si>
  <si>
    <t xml:space="preserve">              18,257</t>
  </si>
  <si>
    <t xml:space="preserve">           1,044,406</t>
  </si>
  <si>
    <t xml:space="preserve">               8,124</t>
  </si>
  <si>
    <t xml:space="preserve">             599,038</t>
  </si>
  <si>
    <t xml:space="preserve">             445,368</t>
  </si>
  <si>
    <t xml:space="preserve">               7,255</t>
  </si>
  <si>
    <t xml:space="preserve">             957,555</t>
  </si>
  <si>
    <t xml:space="preserve">              73,622</t>
  </si>
  <si>
    <t xml:space="preserve">             883,933</t>
  </si>
  <si>
    <t xml:space="preserve">              20,890</t>
  </si>
  <si>
    <t xml:space="preserve">             888,574</t>
  </si>
  <si>
    <t xml:space="preserve">              37,353</t>
  </si>
  <si>
    <t xml:space="preserve">             516,845</t>
  </si>
  <si>
    <t xml:space="preserve">             371,729</t>
  </si>
  <si>
    <t xml:space="preserve">              17,347</t>
  </si>
  <si>
    <t xml:space="preserve">             882,438</t>
  </si>
  <si>
    <t xml:space="preserve">             183,405</t>
  </si>
  <si>
    <t xml:space="preserve">           1,708,847</t>
  </si>
  <si>
    <t xml:space="preserve">            -826,408</t>
  </si>
  <si>
    <t xml:space="preserve">              35,296</t>
  </si>
  <si>
    <t xml:space="preserve">             868,690</t>
  </si>
  <si>
    <t xml:space="preserve">              12,780</t>
  </si>
  <si>
    <t xml:space="preserve">           1,308,252</t>
  </si>
  <si>
    <t xml:space="preserve">            -439,561</t>
  </si>
  <si>
    <t xml:space="preserve">              15,453</t>
  </si>
  <si>
    <t xml:space="preserve">             853,685</t>
  </si>
  <si>
    <t xml:space="preserve">               2,871</t>
  </si>
  <si>
    <t xml:space="preserve">             127,752</t>
  </si>
  <si>
    <t xml:space="preserve">             725,933</t>
  </si>
  <si>
    <t xml:space="preserve">              10,838</t>
  </si>
  <si>
    <t xml:space="preserve">             825,085</t>
  </si>
  <si>
    <t xml:space="preserve">               6,073</t>
  </si>
  <si>
    <t xml:space="preserve">             546,848</t>
  </si>
  <si>
    <t xml:space="preserve">             278,237</t>
  </si>
  <si>
    <t xml:space="preserve">              24,472</t>
  </si>
  <si>
    <t xml:space="preserve">             735,015</t>
  </si>
  <si>
    <t xml:space="preserve">               6,549</t>
  </si>
  <si>
    <t xml:space="preserve">             337,085</t>
  </si>
  <si>
    <t xml:space="preserve">             397,930</t>
  </si>
  <si>
    <t xml:space="preserve">              13,939</t>
  </si>
  <si>
    <t xml:space="preserve">             708,664</t>
  </si>
  <si>
    <t xml:space="preserve">               9,340</t>
  </si>
  <si>
    <t xml:space="preserve">             881,235</t>
  </si>
  <si>
    <t xml:space="preserve">            -172,571</t>
  </si>
  <si>
    <t xml:space="preserve">              18,772</t>
  </si>
  <si>
    <t xml:space="preserve">             695,984</t>
  </si>
  <si>
    <t xml:space="preserve">              53,818</t>
  </si>
  <si>
    <t xml:space="preserve">             662,585</t>
  </si>
  <si>
    <t xml:space="preserve">              33,398</t>
  </si>
  <si>
    <t xml:space="preserve">               8,557</t>
  </si>
  <si>
    <t xml:space="preserve">             653,859</t>
  </si>
  <si>
    <t xml:space="preserve">               2,116</t>
  </si>
  <si>
    <t xml:space="preserve">             679,743</t>
  </si>
  <si>
    <t xml:space="preserve">             -25,884</t>
  </si>
  <si>
    <t xml:space="preserve">              19,273</t>
  </si>
  <si>
    <t xml:space="preserve">             588,905</t>
  </si>
  <si>
    <t xml:space="preserve">              23,312</t>
  </si>
  <si>
    <t xml:space="preserve">             522,425</t>
  </si>
  <si>
    <t xml:space="preserve">              66,479</t>
  </si>
  <si>
    <t xml:space="preserve">              12,173</t>
  </si>
  <si>
    <t xml:space="preserve">             493,853</t>
  </si>
  <si>
    <t xml:space="preserve">                 494</t>
  </si>
  <si>
    <t xml:space="preserve">             920,934</t>
  </si>
  <si>
    <t xml:space="preserve">            -427,081</t>
  </si>
  <si>
    <t xml:space="preserve">             448,243</t>
  </si>
  <si>
    <t xml:space="preserve">               2,561</t>
  </si>
  <si>
    <t xml:space="preserve">             120,168</t>
  </si>
  <si>
    <t xml:space="preserve">             328,074</t>
  </si>
  <si>
    <t xml:space="preserve">               7,759</t>
  </si>
  <si>
    <t xml:space="preserve">             448,114</t>
  </si>
  <si>
    <t xml:space="preserve">              23,558</t>
  </si>
  <si>
    <t xml:space="preserve">             733,258</t>
  </si>
  <si>
    <t xml:space="preserve">            -285,144</t>
  </si>
  <si>
    <t xml:space="preserve">               6,884</t>
  </si>
  <si>
    <t xml:space="preserve">             419,834</t>
  </si>
  <si>
    <t xml:space="preserve">              29,410</t>
  </si>
  <si>
    <t xml:space="preserve">             544,067</t>
  </si>
  <si>
    <t xml:space="preserve">            -124,233</t>
  </si>
  <si>
    <t xml:space="preserve">             416,240</t>
  </si>
  <si>
    <t xml:space="preserve">               8,043</t>
  </si>
  <si>
    <t xml:space="preserve">             408,197</t>
  </si>
  <si>
    <t xml:space="preserve">               5,693</t>
  </si>
  <si>
    <t xml:space="preserve">             387,507</t>
  </si>
  <si>
    <t xml:space="preserve">              10,057</t>
  </si>
  <si>
    <t xml:space="preserve">             188,412</t>
  </si>
  <si>
    <t xml:space="preserve">             199,095</t>
  </si>
  <si>
    <t xml:space="preserve">               4,736</t>
  </si>
  <si>
    <t xml:space="preserve">             372,386</t>
  </si>
  <si>
    <t xml:space="preserve">           2,084,771</t>
  </si>
  <si>
    <t xml:space="preserve">          -1,712,384</t>
  </si>
  <si>
    <t xml:space="preserve">               2,528</t>
  </si>
  <si>
    <t xml:space="preserve">             367,086</t>
  </si>
  <si>
    <t xml:space="preserve">              69,188</t>
  </si>
  <si>
    <t xml:space="preserve">             297,898</t>
  </si>
  <si>
    <t xml:space="preserve">               9,239</t>
  </si>
  <si>
    <t xml:space="preserve">             360,294</t>
  </si>
  <si>
    <t xml:space="preserve">               1,661</t>
  </si>
  <si>
    <t xml:space="preserve">             618,842</t>
  </si>
  <si>
    <t xml:space="preserve">            -258,548</t>
  </si>
  <si>
    <t xml:space="preserve">               3,322</t>
  </si>
  <si>
    <t xml:space="preserve">             340,865</t>
  </si>
  <si>
    <t xml:space="preserve">               3,705</t>
  </si>
  <si>
    <t xml:space="preserve">             131,787</t>
  </si>
  <si>
    <t xml:space="preserve">             209,078</t>
  </si>
  <si>
    <t xml:space="preserve">              10,897</t>
  </si>
  <si>
    <t xml:space="preserve">             286,238</t>
  </si>
  <si>
    <t xml:space="preserve">             286,182</t>
  </si>
  <si>
    <t xml:space="preserve">               2,017</t>
  </si>
  <si>
    <t xml:space="preserve">             271,689</t>
  </si>
  <si>
    <t xml:space="preserve">               1,890</t>
  </si>
  <si>
    <t xml:space="preserve">              97,690</t>
  </si>
  <si>
    <t xml:space="preserve">             173,999</t>
  </si>
  <si>
    <t xml:space="preserve">             255,954</t>
  </si>
  <si>
    <t xml:space="preserve">              99,846</t>
  </si>
  <si>
    <t xml:space="preserve">             156,108</t>
  </si>
  <si>
    <t xml:space="preserve">               3,397</t>
  </si>
  <si>
    <t xml:space="preserve">             237,257</t>
  </si>
  <si>
    <t xml:space="preserve">              31,901</t>
  </si>
  <si>
    <t xml:space="preserve">             203,678</t>
  </si>
  <si>
    <t xml:space="preserve">              33,578</t>
  </si>
  <si>
    <t xml:space="preserve">             211,356</t>
  </si>
  <si>
    <t xml:space="preserve">             211,355</t>
  </si>
  <si>
    <t xml:space="preserve">               6,087</t>
  </si>
  <si>
    <t xml:space="preserve">             193,196</t>
  </si>
  <si>
    <t xml:space="preserve">               1,686</t>
  </si>
  <si>
    <t xml:space="preserve">             147,817</t>
  </si>
  <si>
    <t xml:space="preserve">              45,379</t>
  </si>
  <si>
    <t xml:space="preserve">             187,460</t>
  </si>
  <si>
    <t xml:space="preserve">             187,446</t>
  </si>
  <si>
    <t xml:space="preserve">             180,050</t>
  </si>
  <si>
    <t xml:space="preserve">             179,890</t>
  </si>
  <si>
    <t xml:space="preserve">               2,079</t>
  </si>
  <si>
    <t xml:space="preserve">             142,419</t>
  </si>
  <si>
    <t xml:space="preserve">               2,676</t>
  </si>
  <si>
    <t xml:space="preserve">             139,743</t>
  </si>
  <si>
    <t xml:space="preserve">               2,675</t>
  </si>
  <si>
    <t xml:space="preserve">             136,729</t>
  </si>
  <si>
    <t xml:space="preserve">               1,838</t>
  </si>
  <si>
    <t xml:space="preserve">             546,553</t>
  </si>
  <si>
    <t xml:space="preserve">            -409,823</t>
  </si>
  <si>
    <t xml:space="preserve">             134,104</t>
  </si>
  <si>
    <t xml:space="preserve">               3,221</t>
  </si>
  <si>
    <t xml:space="preserve">             141,673</t>
  </si>
  <si>
    <t xml:space="preserve">              -7,569</t>
  </si>
  <si>
    <t xml:space="preserve">               2,426</t>
  </si>
  <si>
    <t xml:space="preserve">             121,140</t>
  </si>
  <si>
    <t xml:space="preserve">               1,584</t>
  </si>
  <si>
    <t xml:space="preserve">              53,012</t>
  </si>
  <si>
    <t xml:space="preserve">              68,128</t>
  </si>
  <si>
    <t xml:space="preserve">               1,165</t>
  </si>
  <si>
    <t xml:space="preserve">             121,003</t>
  </si>
  <si>
    <t xml:space="preserve">             155,548</t>
  </si>
  <si>
    <t xml:space="preserve">             -34,545</t>
  </si>
  <si>
    <t xml:space="preserve">               1,647</t>
  </si>
  <si>
    <t xml:space="preserve">             115,633</t>
  </si>
  <si>
    <t xml:space="preserve">                 691</t>
  </si>
  <si>
    <t xml:space="preserve">              27,316</t>
  </si>
  <si>
    <t xml:space="preserve">              88,317</t>
  </si>
  <si>
    <t xml:space="preserve">               2,747</t>
  </si>
  <si>
    <t xml:space="preserve">             110,611</t>
  </si>
  <si>
    <t xml:space="preserve">               4,481</t>
  </si>
  <si>
    <t xml:space="preserve">             286,047</t>
  </si>
  <si>
    <t xml:space="preserve">            -175,437</t>
  </si>
  <si>
    <t xml:space="preserve">               2,679</t>
  </si>
  <si>
    <t xml:space="preserve">             110,208</t>
  </si>
  <si>
    <t xml:space="preserve">               2,255</t>
  </si>
  <si>
    <t xml:space="preserve">             131,048</t>
  </si>
  <si>
    <t xml:space="preserve">             -20,840</t>
  </si>
  <si>
    <t xml:space="preserve">               1,689</t>
  </si>
  <si>
    <t xml:space="preserve">             109,546</t>
  </si>
  <si>
    <t xml:space="preserve">              39,817</t>
  </si>
  <si>
    <t xml:space="preserve">              69,729</t>
  </si>
  <si>
    <t xml:space="preserve">             102,630</t>
  </si>
  <si>
    <t xml:space="preserve">              13,189</t>
  </si>
  <si>
    <t xml:space="preserve">              89,441</t>
  </si>
  <si>
    <t xml:space="preserve">               2,087</t>
  </si>
  <si>
    <t xml:space="preserve">             102,423</t>
  </si>
  <si>
    <t xml:space="preserve">                 258</t>
  </si>
  <si>
    <t xml:space="preserve">              11,996</t>
  </si>
  <si>
    <t xml:space="preserve">              90,427</t>
  </si>
  <si>
    <t xml:space="preserve">               1,138</t>
  </si>
  <si>
    <t xml:space="preserve">              99,916</t>
  </si>
  <si>
    <t xml:space="preserve">             918,052</t>
  </si>
  <si>
    <t xml:space="preserve">            -818,136</t>
  </si>
  <si>
    <t xml:space="preserve">              95,760</t>
  </si>
  <si>
    <t xml:space="preserve">                 643</t>
  </si>
  <si>
    <t xml:space="preserve">              95,117</t>
  </si>
  <si>
    <t xml:space="preserve">               1,205</t>
  </si>
  <si>
    <t xml:space="preserve">              88,989</t>
  </si>
  <si>
    <t xml:space="preserve">              83,947</t>
  </si>
  <si>
    <t xml:space="preserve">               5,042</t>
  </si>
  <si>
    <t xml:space="preserve">              75,884</t>
  </si>
  <si>
    <t xml:space="preserve">              28,547</t>
  </si>
  <si>
    <t xml:space="preserve">              47,337</t>
  </si>
  <si>
    <t xml:space="preserve">               1,901</t>
  </si>
  <si>
    <t xml:space="preserve">              72,997</t>
  </si>
  <si>
    <t xml:space="preserve">                 495</t>
  </si>
  <si>
    <t xml:space="preserve">             213,877</t>
  </si>
  <si>
    <t xml:space="preserve">            -140,880</t>
  </si>
  <si>
    <t xml:space="preserve">               1,654</t>
  </si>
  <si>
    <t xml:space="preserve">              71,398</t>
  </si>
  <si>
    <t xml:space="preserve">               1,894</t>
  </si>
  <si>
    <t xml:space="preserve">              37,620</t>
  </si>
  <si>
    <t xml:space="preserve">              33,778</t>
  </si>
  <si>
    <t xml:space="preserve">               3,114</t>
  </si>
  <si>
    <t xml:space="preserve">              71,251</t>
  </si>
  <si>
    <t xml:space="preserve">              69,277</t>
  </si>
  <si>
    <t xml:space="preserve">              69,071</t>
  </si>
  <si>
    <t xml:space="preserve">               1,147</t>
  </si>
  <si>
    <t xml:space="preserve">              66,111</t>
  </si>
  <si>
    <t xml:space="preserve">             940,102</t>
  </si>
  <si>
    <t xml:space="preserve">            -873,991</t>
  </si>
  <si>
    <t xml:space="preserve">              63,140</t>
  </si>
  <si>
    <t xml:space="preserve">               2,188</t>
  </si>
  <si>
    <t xml:space="preserve">             132,351</t>
  </si>
  <si>
    <t xml:space="preserve">             -69,211</t>
  </si>
  <si>
    <t xml:space="preserve">               1,400</t>
  </si>
  <si>
    <t xml:space="preserve">              61,355</t>
  </si>
  <si>
    <t xml:space="preserve">                 794</t>
  </si>
  <si>
    <t xml:space="preserve">             346,018</t>
  </si>
  <si>
    <t xml:space="preserve">            -284,663</t>
  </si>
  <si>
    <t xml:space="preserve">              58,666</t>
  </si>
  <si>
    <t xml:space="preserve">                 910</t>
  </si>
  <si>
    <t xml:space="preserve">              40,659</t>
  </si>
  <si>
    <t xml:space="preserve">              18,007</t>
  </si>
  <si>
    <t xml:space="preserve">              57,077</t>
  </si>
  <si>
    <t xml:space="preserve">             578,341</t>
  </si>
  <si>
    <t xml:space="preserve">            -521,264</t>
  </si>
  <si>
    <t xml:space="preserve">               3,772</t>
  </si>
  <si>
    <t xml:space="preserve">              54,890</t>
  </si>
  <si>
    <t xml:space="preserve">               1,719</t>
  </si>
  <si>
    <t xml:space="preserve">               1,313</t>
  </si>
  <si>
    <t xml:space="preserve">              53,578</t>
  </si>
  <si>
    <t xml:space="preserve">                 471</t>
  </si>
  <si>
    <t xml:space="preserve">              54,755</t>
  </si>
  <si>
    <t xml:space="preserve">             229,343</t>
  </si>
  <si>
    <t xml:space="preserve">            -174,588</t>
  </si>
  <si>
    <t xml:space="preserve">               1,363</t>
  </si>
  <si>
    <t xml:space="preserve">              53,697</t>
  </si>
  <si>
    <t xml:space="preserve">              30,504</t>
  </si>
  <si>
    <t xml:space="preserve">              23,194</t>
  </si>
  <si>
    <t xml:space="preserve">               1,105</t>
  </si>
  <si>
    <t xml:space="preserve">              48,766</t>
  </si>
  <si>
    <t xml:space="preserve">              49,679</t>
  </si>
  <si>
    <t xml:space="preserve">               1,070</t>
  </si>
  <si>
    <t xml:space="preserve">              44,672</t>
  </si>
  <si>
    <t xml:space="preserve">              40,070</t>
  </si>
  <si>
    <t xml:space="preserve">               4,602</t>
  </si>
  <si>
    <t xml:space="preserve">               1,051</t>
  </si>
  <si>
    <t xml:space="preserve">              44,553</t>
  </si>
  <si>
    <t xml:space="preserve">               2,373</t>
  </si>
  <si>
    <t xml:space="preserve">             195,420</t>
  </si>
  <si>
    <t xml:space="preserve">            -150,867</t>
  </si>
  <si>
    <t xml:space="preserve">              10,699</t>
  </si>
  <si>
    <t xml:space="preserve">              39,849</t>
  </si>
  <si>
    <t xml:space="preserve">              19,578</t>
  </si>
  <si>
    <t xml:space="preserve">                 644</t>
  </si>
  <si>
    <t xml:space="preserve">              39,619</t>
  </si>
  <si>
    <t xml:space="preserve">                 530</t>
  </si>
  <si>
    <t xml:space="preserve">               8,046</t>
  </si>
  <si>
    <t xml:space="preserve">              31,573</t>
  </si>
  <si>
    <t xml:space="preserve">                 466</t>
  </si>
  <si>
    <t xml:space="preserve">              34,906</t>
  </si>
  <si>
    <t xml:space="preserve">              24,441</t>
  </si>
  <si>
    <t xml:space="preserve">              10,465</t>
  </si>
  <si>
    <t xml:space="preserve">                 515</t>
  </si>
  <si>
    <t xml:space="preserve">              34,495</t>
  </si>
  <si>
    <t xml:space="preserve">              24,358</t>
  </si>
  <si>
    <t xml:space="preserve">              10,137</t>
  </si>
  <si>
    <t xml:space="preserve">              34,416</t>
  </si>
  <si>
    <t xml:space="preserve">               7,241</t>
  </si>
  <si>
    <t xml:space="preserve">              27,176</t>
  </si>
  <si>
    <t xml:space="preserve">               1,174</t>
  </si>
  <si>
    <t xml:space="preserve">              33,993</t>
  </si>
  <si>
    <t xml:space="preserve">             359,525</t>
  </si>
  <si>
    <t xml:space="preserve">            -325,531</t>
  </si>
  <si>
    <t xml:space="preserve">                 903</t>
  </si>
  <si>
    <t xml:space="preserve">              33,540</t>
  </si>
  <si>
    <t xml:space="preserve">              63,448</t>
  </si>
  <si>
    <t xml:space="preserve">             -29,908</t>
  </si>
  <si>
    <t xml:space="preserve">                 563</t>
  </si>
  <si>
    <t xml:space="preserve">              32,935</t>
  </si>
  <si>
    <t xml:space="preserve">                 314</t>
  </si>
  <si>
    <t xml:space="preserve">              57,396</t>
  </si>
  <si>
    <t xml:space="preserve">             -24,461</t>
  </si>
  <si>
    <t xml:space="preserve">               2,059</t>
  </si>
  <si>
    <t xml:space="preserve">              31,176</t>
  </si>
  <si>
    <t xml:space="preserve">              30,169</t>
  </si>
  <si>
    <t xml:space="preserve">               1,083</t>
  </si>
  <si>
    <t xml:space="preserve">              28,315</t>
  </si>
  <si>
    <t xml:space="preserve">              17,837</t>
  </si>
  <si>
    <t xml:space="preserve">              10,478</t>
  </si>
  <si>
    <t xml:space="preserve">                 823</t>
  </si>
  <si>
    <t xml:space="preserve">              28,022</t>
  </si>
  <si>
    <t xml:space="preserve">              45,942</t>
  </si>
  <si>
    <t xml:space="preserve">             -17,921</t>
  </si>
  <si>
    <t xml:space="preserve">                 997</t>
  </si>
  <si>
    <t xml:space="preserve">              27,825</t>
  </si>
  <si>
    <t xml:space="preserve">              96,895</t>
  </si>
  <si>
    <t xml:space="preserve">             -69,069</t>
  </si>
  <si>
    <t xml:space="preserve">              27,477</t>
  </si>
  <si>
    <t xml:space="preserve">              11,032</t>
  </si>
  <si>
    <t xml:space="preserve">              16,444</t>
  </si>
  <si>
    <t xml:space="preserve">              26,587</t>
  </si>
  <si>
    <t xml:space="preserve">              14,285</t>
  </si>
  <si>
    <t xml:space="preserve">              12,302</t>
  </si>
  <si>
    <t xml:space="preserve">              22,177</t>
  </si>
  <si>
    <t xml:space="preserve">              22,172</t>
  </si>
  <si>
    <t xml:space="preserve">              21,358</t>
  </si>
  <si>
    <t xml:space="preserve">              10,046</t>
  </si>
  <si>
    <t xml:space="preserve">                 728</t>
  </si>
  <si>
    <t xml:space="preserve">              18,557</t>
  </si>
  <si>
    <t xml:space="preserve">                 556</t>
  </si>
  <si>
    <t xml:space="preserve">              10,253</t>
  </si>
  <si>
    <t xml:space="preserve">               8,305</t>
  </si>
  <si>
    <t xml:space="preserve">                 750</t>
  </si>
  <si>
    <t xml:space="preserve">              17,985</t>
  </si>
  <si>
    <t xml:space="preserve">                 958</t>
  </si>
  <si>
    <t xml:space="preserve">              16,256</t>
  </si>
  <si>
    <t xml:space="preserve">                 764</t>
  </si>
  <si>
    <t xml:space="preserve">              17,776</t>
  </si>
  <si>
    <t xml:space="preserve">              17,636</t>
  </si>
  <si>
    <t xml:space="preserve">              16,675</t>
  </si>
  <si>
    <t xml:space="preserve">                 319</t>
  </si>
  <si>
    <t xml:space="preserve">              16,224</t>
  </si>
  <si>
    <t xml:space="preserve">                 177</t>
  </si>
  <si>
    <t xml:space="preserve">               5,376</t>
  </si>
  <si>
    <t xml:space="preserve">              10,848</t>
  </si>
  <si>
    <t xml:space="preserve">                 328</t>
  </si>
  <si>
    <t xml:space="preserve">              15,350</t>
  </si>
  <si>
    <t xml:space="preserve">              10,144</t>
  </si>
  <si>
    <t xml:space="preserve">              14,933</t>
  </si>
  <si>
    <t xml:space="preserve">               2,090</t>
  </si>
  <si>
    <t xml:space="preserve">              12,843</t>
  </si>
  <si>
    <t xml:space="preserve">                 337</t>
  </si>
  <si>
    <t xml:space="preserve">              14,744</t>
  </si>
  <si>
    <t xml:space="preserve">              25,321</t>
  </si>
  <si>
    <t xml:space="preserve">             -10,577</t>
  </si>
  <si>
    <t xml:space="preserve">              13,883</t>
  </si>
  <si>
    <t xml:space="preserve">              14,210</t>
  </si>
  <si>
    <t xml:space="preserve">                -327</t>
  </si>
  <si>
    <t xml:space="preserve">                 353</t>
  </si>
  <si>
    <t xml:space="preserve">              13,689</t>
  </si>
  <si>
    <t xml:space="preserve">              16,954</t>
  </si>
  <si>
    <t xml:space="preserve">              -3,265</t>
  </si>
  <si>
    <t xml:space="preserve">              13,638</t>
  </si>
  <si>
    <t xml:space="preserve">              17,166</t>
  </si>
  <si>
    <t xml:space="preserve">              -3,528</t>
  </si>
  <si>
    <t xml:space="preserve">              13,088</t>
  </si>
  <si>
    <t xml:space="preserve">               7,610</t>
  </si>
  <si>
    <t xml:space="preserve">               5,478</t>
  </si>
  <si>
    <t xml:space="preserve">              12,262</t>
  </si>
  <si>
    <t xml:space="preserve">              14,574</t>
  </si>
  <si>
    <t xml:space="preserve">              -2,311</t>
  </si>
  <si>
    <t xml:space="preserve">                 525</t>
  </si>
  <si>
    <t xml:space="preserve">              11,826</t>
  </si>
  <si>
    <t xml:space="preserve">                 977</t>
  </si>
  <si>
    <t xml:space="preserve">                 105</t>
  </si>
  <si>
    <t xml:space="preserve">              11,481</t>
  </si>
  <si>
    <t xml:space="preserve">              73,646</t>
  </si>
  <si>
    <t xml:space="preserve">             -62,164</t>
  </si>
  <si>
    <t xml:space="preserve">                 272</t>
  </si>
  <si>
    <t xml:space="preserve">              10,737</t>
  </si>
  <si>
    <t xml:space="preserve">               2,110</t>
  </si>
  <si>
    <t xml:space="preserve">               8,627</t>
  </si>
  <si>
    <t xml:space="preserve">              10,530</t>
  </si>
  <si>
    <t xml:space="preserve">               8,409</t>
  </si>
  <si>
    <t xml:space="preserve">               2,120</t>
  </si>
  <si>
    <t xml:space="preserve">              10,506</t>
  </si>
  <si>
    <t xml:space="preserve">               7,455</t>
  </si>
  <si>
    <t xml:space="preserve">               3,051</t>
  </si>
  <si>
    <t xml:space="preserve">              10,500</t>
  </si>
  <si>
    <t xml:space="preserve">               2,062</t>
  </si>
  <si>
    <t xml:space="preserve">               8,438</t>
  </si>
  <si>
    <t xml:space="preserve">              10,221</t>
  </si>
  <si>
    <t xml:space="preserve">               6,242</t>
  </si>
  <si>
    <t xml:space="preserve">               3,979</t>
  </si>
  <si>
    <t xml:space="preserve">               9,794</t>
  </si>
  <si>
    <t xml:space="preserve">               9,343</t>
  </si>
  <si>
    <t xml:space="preserve">               8,315</t>
  </si>
  <si>
    <t xml:space="preserve">               8,196</t>
  </si>
  <si>
    <t xml:space="preserve">               7,123</t>
  </si>
  <si>
    <t xml:space="preserve">                 313</t>
  </si>
  <si>
    <t xml:space="preserve">               6,810</t>
  </si>
  <si>
    <t xml:space="preserve">               6,954</t>
  </si>
  <si>
    <t xml:space="preserve">               3,373</t>
  </si>
  <si>
    <t xml:space="preserve">               3,581</t>
  </si>
  <si>
    <t xml:space="preserve">               6,318</t>
  </si>
  <si>
    <t xml:space="preserve">                 289</t>
  </si>
  <si>
    <t xml:space="preserve">               6,745</t>
  </si>
  <si>
    <t xml:space="preserve">                -428</t>
  </si>
  <si>
    <t xml:space="preserve">               6,220</t>
  </si>
  <si>
    <t xml:space="preserve">               8,002</t>
  </si>
  <si>
    <t xml:space="preserve">              -1,782</t>
  </si>
  <si>
    <t xml:space="preserve">               5,399</t>
  </si>
  <si>
    <t xml:space="preserve">               3,070</t>
  </si>
  <si>
    <t xml:space="preserve">               5,303</t>
  </si>
  <si>
    <t xml:space="preserve">               5,186</t>
  </si>
  <si>
    <t xml:space="preserve">                  85</t>
  </si>
  <si>
    <t xml:space="preserve">               5,299</t>
  </si>
  <si>
    <t xml:space="preserve">             220,951</t>
  </si>
  <si>
    <t xml:space="preserve">            -215,652</t>
  </si>
  <si>
    <t xml:space="preserve">                 103</t>
  </si>
  <si>
    <t xml:space="preserve">               5,218</t>
  </si>
  <si>
    <t xml:space="preserve">              33,777</t>
  </si>
  <si>
    <t xml:space="preserve">             -28,559</t>
  </si>
  <si>
    <t xml:space="preserve">               5,104</t>
  </si>
  <si>
    <t xml:space="preserve">                 486</t>
  </si>
  <si>
    <t xml:space="preserve">               4,619</t>
  </si>
  <si>
    <t xml:space="preserve">                 431</t>
  </si>
  <si>
    <t xml:space="preserve">               5,031</t>
  </si>
  <si>
    <t xml:space="preserve">               1,479</t>
  </si>
  <si>
    <t xml:space="preserve">               3,553</t>
  </si>
  <si>
    <t xml:space="preserve">              11,484</t>
  </si>
  <si>
    <t xml:space="preserve">              -6,487</t>
  </si>
  <si>
    <t xml:space="preserve">               4,611</t>
  </si>
  <si>
    <t xml:space="preserve">               4,597</t>
  </si>
  <si>
    <t xml:space="preserve">                 248</t>
  </si>
  <si>
    <t xml:space="preserve">               4,592</t>
  </si>
  <si>
    <t xml:space="preserve">               2,094</t>
  </si>
  <si>
    <t xml:space="preserve">               2,497</t>
  </si>
  <si>
    <t xml:space="preserve">               4,526</t>
  </si>
  <si>
    <t xml:space="preserve">               4,380</t>
  </si>
  <si>
    <t xml:space="preserve">               1,277</t>
  </si>
  <si>
    <t xml:space="preserve">               3,103</t>
  </si>
  <si>
    <t xml:space="preserve">               4,331</t>
  </si>
  <si>
    <t xml:space="preserve">                 388</t>
  </si>
  <si>
    <t xml:space="preserve">               3,942</t>
  </si>
  <si>
    <t xml:space="preserve">               4,129</t>
  </si>
  <si>
    <t xml:space="preserve">               3,900</t>
  </si>
  <si>
    <t xml:space="preserve">               4,031</t>
  </si>
  <si>
    <t xml:space="preserve">               3,982</t>
  </si>
  <si>
    <t xml:space="preserve">               3,973</t>
  </si>
  <si>
    <t xml:space="preserve">               3,930</t>
  </si>
  <si>
    <t xml:space="preserve">               3,878</t>
  </si>
  <si>
    <t xml:space="preserve">              61,297</t>
  </si>
  <si>
    <t xml:space="preserve">             -57,420</t>
  </si>
  <si>
    <t xml:space="preserve">               3,874</t>
  </si>
  <si>
    <t xml:space="preserve">                 809</t>
  </si>
  <si>
    <t xml:space="preserve">              17,392</t>
  </si>
  <si>
    <t xml:space="preserve">             -13,518</t>
  </si>
  <si>
    <t xml:space="preserve">               3,803</t>
  </si>
  <si>
    <t xml:space="preserve">               3,740</t>
  </si>
  <si>
    <t xml:space="preserve">               2,907</t>
  </si>
  <si>
    <t xml:space="preserve">                 833</t>
  </si>
  <si>
    <t xml:space="preserve">               3,661</t>
  </si>
  <si>
    <t xml:space="preserve">               3,532</t>
  </si>
  <si>
    <t xml:space="preserve">               3,496</t>
  </si>
  <si>
    <t xml:space="preserve">                 684</t>
  </si>
  <si>
    <t xml:space="preserve">               2,813</t>
  </si>
  <si>
    <t xml:space="preserve">               3,377</t>
  </si>
  <si>
    <t xml:space="preserve">               3,288</t>
  </si>
  <si>
    <t xml:space="preserve">               2,905</t>
  </si>
  <si>
    <t xml:space="preserve">               2,667</t>
  </si>
  <si>
    <t xml:space="preserve">               2,865</t>
  </si>
  <si>
    <t xml:space="preserve">               2,761</t>
  </si>
  <si>
    <t xml:space="preserve">               2,682</t>
  </si>
  <si>
    <t xml:space="preserve">               2,547</t>
  </si>
  <si>
    <t xml:space="preserve">               2,822</t>
  </si>
  <si>
    <t xml:space="preserve">                -275</t>
  </si>
  <si>
    <t xml:space="preserve">               2,540</t>
  </si>
  <si>
    <t xml:space="preserve">              -1,071</t>
  </si>
  <si>
    <t xml:space="preserve">               2,468</t>
  </si>
  <si>
    <t xml:space="preserve">               2,311</t>
  </si>
  <si>
    <t xml:space="preserve">               2,194</t>
  </si>
  <si>
    <t xml:space="preserve">               2,282</t>
  </si>
  <si>
    <t xml:space="preserve">                  92</t>
  </si>
  <si>
    <t xml:space="preserve">               1,878</t>
  </si>
  <si>
    <t xml:space="preserve">                 193</t>
  </si>
  <si>
    <t xml:space="preserve">               2,060</t>
  </si>
  <si>
    <t xml:space="preserve">               2,076</t>
  </si>
  <si>
    <t xml:space="preserve">              -4,561</t>
  </si>
  <si>
    <t xml:space="preserve">               1,888</t>
  </si>
  <si>
    <t xml:space="preserve">                 435</t>
  </si>
  <si>
    <t xml:space="preserve">               1,774</t>
  </si>
  <si>
    <t xml:space="preserve">               1,306</t>
  </si>
  <si>
    <t xml:space="preserve">                 703</t>
  </si>
  <si>
    <t xml:space="preserve">               1,066</t>
  </si>
  <si>
    <t xml:space="preserve">               1,538</t>
  </si>
  <si>
    <t xml:space="preserve">               1,535</t>
  </si>
  <si>
    <t xml:space="preserve">               1,514</t>
  </si>
  <si>
    <t xml:space="preserve">               1,439</t>
  </si>
  <si>
    <t xml:space="preserve">               1,438</t>
  </si>
  <si>
    <t xml:space="preserve">               1,392</t>
  </si>
  <si>
    <t xml:space="preserve">               1,374</t>
  </si>
  <si>
    <t xml:space="preserve">               1,366</t>
  </si>
  <si>
    <t xml:space="preserve">                 672</t>
  </si>
  <si>
    <t xml:space="preserve">               1,351</t>
  </si>
  <si>
    <t xml:space="preserve">               1,337</t>
  </si>
  <si>
    <t xml:space="preserve">               1,270</t>
  </si>
  <si>
    <t xml:space="preserve">                 254</t>
  </si>
  <si>
    <t xml:space="preserve">               1,016</t>
  </si>
  <si>
    <t xml:space="preserve">               1,214</t>
  </si>
  <si>
    <t xml:space="preserve">               2,367</t>
  </si>
  <si>
    <t xml:space="preserve">              -1,222</t>
  </si>
  <si>
    <t xml:space="preserve">               1,129</t>
  </si>
  <si>
    <t xml:space="preserve">               1,104</t>
  </si>
  <si>
    <t xml:space="preserve">               1,128</t>
  </si>
  <si>
    <t xml:space="preserve">                 144</t>
  </si>
  <si>
    <t xml:space="preserve">                 984</t>
  </si>
  <si>
    <t xml:space="preserve">               1,103</t>
  </si>
  <si>
    <t xml:space="preserve">                 537</t>
  </si>
  <si>
    <t xml:space="preserve">               1,058</t>
  </si>
  <si>
    <t xml:space="preserve">               1,041</t>
  </si>
  <si>
    <t xml:space="preserve">               1,015</t>
  </si>
  <si>
    <t xml:space="preserve">                 889</t>
  </si>
  <si>
    <t xml:space="preserve">                 974</t>
  </si>
  <si>
    <t xml:space="preserve">              -7,020</t>
  </si>
  <si>
    <t xml:space="preserve">                 967</t>
  </si>
  <si>
    <t xml:space="preserve">                 960</t>
  </si>
  <si>
    <t xml:space="preserve">               1,785</t>
  </si>
  <si>
    <t xml:space="preserve">                -825</t>
  </si>
  <si>
    <t xml:space="preserve">                 865</t>
  </si>
  <si>
    <t xml:space="preserve">             111,812</t>
  </si>
  <si>
    <t xml:space="preserve">            -110,958</t>
  </si>
  <si>
    <t xml:space="preserve">                 811</t>
  </si>
  <si>
    <t xml:space="preserve">                 802</t>
  </si>
  <si>
    <t xml:space="preserve">                 786</t>
  </si>
  <si>
    <t xml:space="preserve">                 782</t>
  </si>
  <si>
    <t xml:space="preserve">                 580</t>
  </si>
  <si>
    <t xml:space="preserve">              95,852</t>
  </si>
  <si>
    <t xml:space="preserve">             -95,103</t>
  </si>
  <si>
    <t xml:space="preserve">                 741</t>
  </si>
  <si>
    <t xml:space="preserve">                 642</t>
  </si>
  <si>
    <t xml:space="preserve">                 549</t>
  </si>
  <si>
    <t xml:space="preserve">                 510</t>
  </si>
  <si>
    <t xml:space="preserve">                 158</t>
  </si>
  <si>
    <t xml:space="preserve">                 755</t>
  </si>
  <si>
    <t xml:space="preserve">                -457</t>
  </si>
  <si>
    <t xml:space="preserve">                 288</t>
  </si>
  <si>
    <t xml:space="preserve">              -1,551</t>
  </si>
  <si>
    <t xml:space="preserve">                 271</t>
  </si>
  <si>
    <t xml:space="preserve">                 176</t>
  </si>
  <si>
    <t xml:space="preserve">                 924</t>
  </si>
  <si>
    <t xml:space="preserve">                -743</t>
  </si>
  <si>
    <t xml:space="preserve">                 190</t>
  </si>
  <si>
    <t xml:space="preserve">                -139</t>
  </si>
  <si>
    <t xml:space="preserve">                -123</t>
  </si>
  <si>
    <t xml:space="preserve">                -392</t>
  </si>
  <si>
    <t xml:space="preserve">               6,047</t>
  </si>
  <si>
    <t xml:space="preserve">              -6,027</t>
  </si>
  <si>
    <t xml:space="preserve">                -282</t>
  </si>
  <si>
    <t xml:space="preserve">                 -51</t>
  </si>
  <si>
    <t xml:space="preserve">                  -9</t>
  </si>
  <si>
    <t xml:space="preserve">허드 앤 맥도날드 군도</t>
  </si>
  <si>
    <t xml:space="preserve">                 -42</t>
  </si>
  <si>
    <t xml:space="preserve">                 487</t>
  </si>
  <si>
    <t xml:space="preserve">                -487</t>
  </si>
  <si>
    <t xml:space="preserve">                 -21</t>
  </si>
  <si>
    <t xml:space="preserve">세인트 헬레나</t>
  </si>
  <si>
    <t xml:space="preserve">                 -14</t>
  </si>
  <si>
    <t xml:space="preserve">              92,179</t>
  </si>
  <si>
    <t xml:space="preserve">          10,446,428</t>
  </si>
  <si>
    <t xml:space="preserve">           1,612,762</t>
  </si>
  <si>
    <t xml:space="preserve">          11,339,130</t>
  </si>
  <si>
    <t xml:space="preserve">            -892,702</t>
  </si>
  <si>
    <t xml:space="preserve">             223,341</t>
  </si>
  <si>
    <t xml:space="preserve">          10,036,995</t>
  </si>
  <si>
    <t xml:space="preserve">           1,511,873</t>
  </si>
  <si>
    <t xml:space="preserve">           6,773,649</t>
  </si>
  <si>
    <t xml:space="preserve">           3,263,346</t>
  </si>
  <si>
    <t xml:space="preserve">              59,640</t>
  </si>
  <si>
    <t xml:space="preserve">           5,236,200</t>
  </si>
  <si>
    <t xml:space="preserve">             195,657</t>
  </si>
  <si>
    <t xml:space="preserve">           2,366,380</t>
  </si>
  <si>
    <t xml:space="preserve">           2,869,820</t>
  </si>
  <si>
    <t xml:space="preserve">              42,464</t>
  </si>
  <si>
    <t xml:space="preserve">           3,773,435</t>
  </si>
  <si>
    <t xml:space="preserve">              22,612</t>
  </si>
  <si>
    <t xml:space="preserve">           2,436,079</t>
  </si>
  <si>
    <t xml:space="preserve">           1,337,356</t>
  </si>
  <si>
    <t xml:space="preserve">              24,199</t>
  </si>
  <si>
    <t xml:space="preserve">           2,855,506</t>
  </si>
  <si>
    <t xml:space="preserve">             240,478</t>
  </si>
  <si>
    <t xml:space="preserve">             121,523</t>
  </si>
  <si>
    <t xml:space="preserve">           2,733,983</t>
  </si>
  <si>
    <t xml:space="preserve">             142,289</t>
  </si>
  <si>
    <t xml:space="preserve">           2,372,099</t>
  </si>
  <si>
    <t xml:space="preserve">             410,928</t>
  </si>
  <si>
    <t xml:space="preserve">           3,558,731</t>
  </si>
  <si>
    <t xml:space="preserve">          -1,186,633</t>
  </si>
  <si>
    <t xml:space="preserve">              19,378</t>
  </si>
  <si>
    <t xml:space="preserve">           1,615,438</t>
  </si>
  <si>
    <t xml:space="preserve">              13,368</t>
  </si>
  <si>
    <t xml:space="preserve">             628,280</t>
  </si>
  <si>
    <t xml:space="preserve">             987,158</t>
  </si>
  <si>
    <t xml:space="preserve">              49,733</t>
  </si>
  <si>
    <t xml:space="preserve">           1,587,493</t>
  </si>
  <si>
    <t xml:space="preserve">              19,367</t>
  </si>
  <si>
    <t xml:space="preserve">             861,460</t>
  </si>
  <si>
    <t xml:space="preserve">             726,033</t>
  </si>
  <si>
    <t xml:space="preserve">              20,178</t>
  </si>
  <si>
    <t xml:space="preserve">           1,136,166</t>
  </si>
  <si>
    <t xml:space="preserve">              44,107</t>
  </si>
  <si>
    <t xml:space="preserve">           2,473,402</t>
  </si>
  <si>
    <t xml:space="preserve">          -1,337,236</t>
  </si>
  <si>
    <t xml:space="preserve">              15,268</t>
  </si>
  <si>
    <t xml:space="preserve">           1,075,108</t>
  </si>
  <si>
    <t xml:space="preserve">             198,356</t>
  </si>
  <si>
    <t xml:space="preserve">           1,975,432</t>
  </si>
  <si>
    <t xml:space="preserve">            -900,324</t>
  </si>
  <si>
    <t xml:space="preserve">              18,620</t>
  </si>
  <si>
    <t xml:space="preserve">           1,067,191</t>
  </si>
  <si>
    <t xml:space="preserve">             702,788</t>
  </si>
  <si>
    <t xml:space="preserve">             364,403</t>
  </si>
  <si>
    <t xml:space="preserve">              33,981</t>
  </si>
  <si>
    <t xml:space="preserve">           1,026,452</t>
  </si>
  <si>
    <t xml:space="preserve">              12,688</t>
  </si>
  <si>
    <t xml:space="preserve">           1,103,601</t>
  </si>
  <si>
    <t xml:space="preserve">             -77,149</t>
  </si>
  <si>
    <t xml:space="preserve">              19,960</t>
  </si>
  <si>
    <t xml:space="preserve">             959,682</t>
  </si>
  <si>
    <t xml:space="preserve">              39,410</t>
  </si>
  <si>
    <t xml:space="preserve">             550,473</t>
  </si>
  <si>
    <t xml:space="preserve">             409,209</t>
  </si>
  <si>
    <t xml:space="preserve">              28,938</t>
  </si>
  <si>
    <t xml:space="preserve">             863,479</t>
  </si>
  <si>
    <t xml:space="preserve">               6,401</t>
  </si>
  <si>
    <t xml:space="preserve">             278,120</t>
  </si>
  <si>
    <t xml:space="preserve">             585,359</t>
  </si>
  <si>
    <t xml:space="preserve">               9,940</t>
  </si>
  <si>
    <t xml:space="preserve">             838,724</t>
  </si>
  <si>
    <t xml:space="preserve">               5,831</t>
  </si>
  <si>
    <t xml:space="preserve">             633,220</t>
  </si>
  <si>
    <t xml:space="preserve">             205,504</t>
  </si>
  <si>
    <t xml:space="preserve">              12,900</t>
  </si>
  <si>
    <t xml:space="preserve">             682,920</t>
  </si>
  <si>
    <t xml:space="preserve">               2,740</t>
  </si>
  <si>
    <t xml:space="preserve">             145,076</t>
  </si>
  <si>
    <t xml:space="preserve">             537,844</t>
  </si>
  <si>
    <t xml:space="preserve">               6,186</t>
  </si>
  <si>
    <t xml:space="preserve">             654,533</t>
  </si>
  <si>
    <t xml:space="preserve">               2,257</t>
  </si>
  <si>
    <t xml:space="preserve">              82,451</t>
  </si>
  <si>
    <t xml:space="preserve">             572,082</t>
  </si>
  <si>
    <t xml:space="preserve">              17,518</t>
  </si>
  <si>
    <t xml:space="preserve">             636,381</t>
  </si>
  <si>
    <t xml:space="preserve">              54,186</t>
  </si>
  <si>
    <t xml:space="preserve">             565,187</t>
  </si>
  <si>
    <t xml:space="preserve">              71,193</t>
  </si>
  <si>
    <t xml:space="preserve">              17,711</t>
  </si>
  <si>
    <t xml:space="preserve">             605,684</t>
  </si>
  <si>
    <t xml:space="preserve">              20,227</t>
  </si>
  <si>
    <t xml:space="preserve">             341,631</t>
  </si>
  <si>
    <t xml:space="preserve">             264,053</t>
  </si>
  <si>
    <t xml:space="preserve">             567,590</t>
  </si>
  <si>
    <t xml:space="preserve">             863,718</t>
  </si>
  <si>
    <t xml:space="preserve">            -296,128</t>
  </si>
  <si>
    <t xml:space="preserve">               6,646</t>
  </si>
  <si>
    <t xml:space="preserve">             500,967</t>
  </si>
  <si>
    <t xml:space="preserve">              22,379</t>
  </si>
  <si>
    <t xml:space="preserve">             604,025</t>
  </si>
  <si>
    <t xml:space="preserve">            -103,058</t>
  </si>
  <si>
    <t xml:space="preserve">              12,464</t>
  </si>
  <si>
    <t xml:space="preserve">             410,029</t>
  </si>
  <si>
    <t xml:space="preserve">             790,575</t>
  </si>
  <si>
    <t xml:space="preserve">            -380,545</t>
  </si>
  <si>
    <t xml:space="preserve">               8,760</t>
  </si>
  <si>
    <t xml:space="preserve">             405,682</t>
  </si>
  <si>
    <t xml:space="preserve">               2,126</t>
  </si>
  <si>
    <t xml:space="preserve">             530,884</t>
  </si>
  <si>
    <t xml:space="preserve">            -125,202</t>
  </si>
  <si>
    <t xml:space="preserve">             392,060</t>
  </si>
  <si>
    <t xml:space="preserve">             392,051</t>
  </si>
  <si>
    <t xml:space="preserve">               2,278</t>
  </si>
  <si>
    <t xml:space="preserve">             390,046</t>
  </si>
  <si>
    <t xml:space="preserve">               1,449</t>
  </si>
  <si>
    <t xml:space="preserve">              54,205</t>
  </si>
  <si>
    <t xml:space="preserve">             335,841</t>
  </si>
  <si>
    <t xml:space="preserve">               6,041</t>
  </si>
  <si>
    <t xml:space="preserve">             388,095</t>
  </si>
  <si>
    <t xml:space="preserve">              31,635</t>
  </si>
  <si>
    <t xml:space="preserve">             579,325</t>
  </si>
  <si>
    <t xml:space="preserve">            -191,231</t>
  </si>
  <si>
    <t xml:space="preserve">             373,712</t>
  </si>
  <si>
    <t xml:space="preserve">             510,577</t>
  </si>
  <si>
    <t xml:space="preserve">            -136,866</t>
  </si>
  <si>
    <t xml:space="preserve">               2,695</t>
  </si>
  <si>
    <t xml:space="preserve">             311,616</t>
  </si>
  <si>
    <t xml:space="preserve">               2,294</t>
  </si>
  <si>
    <t xml:space="preserve">              93,165</t>
  </si>
  <si>
    <t xml:space="preserve">             218,451</t>
  </si>
  <si>
    <t xml:space="preserve">               4,064</t>
  </si>
  <si>
    <t xml:space="preserve">             293,128</t>
  </si>
  <si>
    <t xml:space="preserve">           2,054,506</t>
  </si>
  <si>
    <t xml:space="preserve">          -1,761,378</t>
  </si>
  <si>
    <t xml:space="preserve">             278,004</t>
  </si>
  <si>
    <t xml:space="preserve">             277,919</t>
  </si>
  <si>
    <t xml:space="preserve">               4,897</t>
  </si>
  <si>
    <t xml:space="preserve">             273,139</t>
  </si>
  <si>
    <t xml:space="preserve">             319,592</t>
  </si>
  <si>
    <t xml:space="preserve">             -46,452</t>
  </si>
  <si>
    <t xml:space="preserve">               4,873</t>
  </si>
  <si>
    <t xml:space="preserve">             265,978</t>
  </si>
  <si>
    <t xml:space="preserve">               9,197</t>
  </si>
  <si>
    <t xml:space="preserve">             228,581</t>
  </si>
  <si>
    <t xml:space="preserve">              37,397</t>
  </si>
  <si>
    <t xml:space="preserve">               9,649</t>
  </si>
  <si>
    <t xml:space="preserve">             264,348</t>
  </si>
  <si>
    <t xml:space="preserve">             264,270</t>
  </si>
  <si>
    <t xml:space="preserve">               3,116</t>
  </si>
  <si>
    <t xml:space="preserve">             253,753</t>
  </si>
  <si>
    <t xml:space="preserve">              32,366</t>
  </si>
  <si>
    <t xml:space="preserve">             191,358</t>
  </si>
  <si>
    <t xml:space="preserve">              62,395</t>
  </si>
  <si>
    <t xml:space="preserve">               1,599</t>
  </si>
  <si>
    <t xml:space="preserve">             252,896</t>
  </si>
  <si>
    <t xml:space="preserve">               2,166</t>
  </si>
  <si>
    <t xml:space="preserve">              99,364</t>
  </si>
  <si>
    <t xml:space="preserve">             153,532</t>
  </si>
  <si>
    <t xml:space="preserve">               1,844</t>
  </si>
  <si>
    <t xml:space="preserve">             243,201</t>
  </si>
  <si>
    <t xml:space="preserve">              78,578</t>
  </si>
  <si>
    <t xml:space="preserve">             164,622</t>
  </si>
  <si>
    <t xml:space="preserve">             231,881</t>
  </si>
  <si>
    <t xml:space="preserve">               3,406</t>
  </si>
  <si>
    <t xml:space="preserve">              97,173</t>
  </si>
  <si>
    <t xml:space="preserve">             134,707</t>
  </si>
  <si>
    <t xml:space="preserve">             194,375</t>
  </si>
  <si>
    <t xml:space="preserve">             192,764</t>
  </si>
  <si>
    <t xml:space="preserve">               2,859</t>
  </si>
  <si>
    <t xml:space="preserve">             164,444</t>
  </si>
  <si>
    <t xml:space="preserve">               4,525</t>
  </si>
  <si>
    <t xml:space="preserve">             340,040</t>
  </si>
  <si>
    <t xml:space="preserve">            -175,597</t>
  </si>
  <si>
    <t xml:space="preserve">             144,208</t>
  </si>
  <si>
    <t xml:space="preserve">               1,012</t>
  </si>
  <si>
    <t xml:space="preserve">               1,157</t>
  </si>
  <si>
    <t xml:space="preserve">             143,051</t>
  </si>
  <si>
    <t xml:space="preserve">               2,245</t>
  </si>
  <si>
    <t xml:space="preserve">             143,311</t>
  </si>
  <si>
    <t xml:space="preserve">               1,518</t>
  </si>
  <si>
    <t xml:space="preserve">              30,324</t>
  </si>
  <si>
    <t xml:space="preserve">             112,988</t>
  </si>
  <si>
    <t xml:space="preserve">               5,403</t>
  </si>
  <si>
    <t xml:space="preserve">             140,594</t>
  </si>
  <si>
    <t xml:space="preserve">               1,638</t>
  </si>
  <si>
    <t xml:space="preserve">             149,157</t>
  </si>
  <si>
    <t xml:space="preserve">              -8,563</t>
  </si>
  <si>
    <t xml:space="preserve">             139,403</t>
  </si>
  <si>
    <t xml:space="preserve">               7,830</t>
  </si>
  <si>
    <t xml:space="preserve">             131,573</t>
  </si>
  <si>
    <t xml:space="preserve">                 255</t>
  </si>
  <si>
    <t xml:space="preserve">             138,300</t>
  </si>
  <si>
    <t xml:space="preserve">               8,119</t>
  </si>
  <si>
    <t xml:space="preserve">             130,182</t>
  </si>
  <si>
    <t xml:space="preserve">               1,564</t>
  </si>
  <si>
    <t xml:space="preserve">             127,519</t>
  </si>
  <si>
    <t xml:space="preserve">               1,198</t>
  </si>
  <si>
    <t xml:space="preserve">              95,433</t>
  </si>
  <si>
    <t xml:space="preserve">              32,086</t>
  </si>
  <si>
    <t xml:space="preserve">               1,720</t>
  </si>
  <si>
    <t xml:space="preserve">             122,760</t>
  </si>
  <si>
    <t xml:space="preserve">               1,049</t>
  </si>
  <si>
    <t xml:space="preserve">             121,711</t>
  </si>
  <si>
    <t xml:space="preserve">               2,467</t>
  </si>
  <si>
    <t xml:space="preserve">             107,525</t>
  </si>
  <si>
    <t xml:space="preserve">               1,296</t>
  </si>
  <si>
    <t xml:space="preserve">             362,960</t>
  </si>
  <si>
    <t xml:space="preserve">            -255,436</t>
  </si>
  <si>
    <t xml:space="preserve">               1,834</t>
  </si>
  <si>
    <t xml:space="preserve">             100,411</t>
  </si>
  <si>
    <t xml:space="preserve">               3,249</t>
  </si>
  <si>
    <t xml:space="preserve">             168,821</t>
  </si>
  <si>
    <t xml:space="preserve">             -68,410</t>
  </si>
  <si>
    <t xml:space="preserve">                 948</t>
  </si>
  <si>
    <t xml:space="preserve">              97,966</t>
  </si>
  <si>
    <t xml:space="preserve">             802,670</t>
  </si>
  <si>
    <t xml:space="preserve">            -704,704</t>
  </si>
  <si>
    <t xml:space="preserve">               1,517</t>
  </si>
  <si>
    <t xml:space="preserve">              93,441</t>
  </si>
  <si>
    <t xml:space="preserve">                 627</t>
  </si>
  <si>
    <t xml:space="preserve">              12,919</t>
  </si>
  <si>
    <t xml:space="preserve">              80,523</t>
  </si>
  <si>
    <t xml:space="preserve">               2,196</t>
  </si>
  <si>
    <t xml:space="preserve">              90,307</t>
  </si>
  <si>
    <t xml:space="preserve">               2,548</t>
  </si>
  <si>
    <t xml:space="preserve">             150,361</t>
  </si>
  <si>
    <t xml:space="preserve">             -60,054</t>
  </si>
  <si>
    <t xml:space="preserve">              88,291</t>
  </si>
  <si>
    <t xml:space="preserve">                 387</t>
  </si>
  <si>
    <t xml:space="preserve">              12,133</t>
  </si>
  <si>
    <t xml:space="preserve">              76,158</t>
  </si>
  <si>
    <t xml:space="preserve">               2,138</t>
  </si>
  <si>
    <t xml:space="preserve">              87,295</t>
  </si>
  <si>
    <t xml:space="preserve">               4,849</t>
  </si>
  <si>
    <t xml:space="preserve">              82,446</t>
  </si>
  <si>
    <t xml:space="preserve">              86,904</t>
  </si>
  <si>
    <t xml:space="preserve">               1,163</t>
  </si>
  <si>
    <t xml:space="preserve">             140,578</t>
  </si>
  <si>
    <t xml:space="preserve">             -53,675</t>
  </si>
  <si>
    <t xml:space="preserve">              62,442</t>
  </si>
  <si>
    <t xml:space="preserve">               1,102</t>
  </si>
  <si>
    <t xml:space="preserve">              61,925</t>
  </si>
  <si>
    <t xml:space="preserve">               4,622</t>
  </si>
  <si>
    <t xml:space="preserve">              26,783</t>
  </si>
  <si>
    <t xml:space="preserve">              35,142</t>
  </si>
  <si>
    <t xml:space="preserve">               1,097</t>
  </si>
  <si>
    <t xml:space="preserve">              57,180</t>
  </si>
  <si>
    <t xml:space="preserve">               2,295</t>
  </si>
  <si>
    <t xml:space="preserve">             118,544</t>
  </si>
  <si>
    <t xml:space="preserve">             -61,364</t>
  </si>
  <si>
    <t xml:space="preserve">              56,256</t>
  </si>
  <si>
    <t xml:space="preserve">              14,173</t>
  </si>
  <si>
    <t xml:space="preserve">              42,083</t>
  </si>
  <si>
    <t xml:space="preserve">               1,658</t>
  </si>
  <si>
    <t xml:space="preserve">              56,249</t>
  </si>
  <si>
    <t xml:space="preserve">             129,707</t>
  </si>
  <si>
    <t xml:space="preserve">             -73,458</t>
  </si>
  <si>
    <t xml:space="preserve">               1,461</t>
  </si>
  <si>
    <t xml:space="preserve">              52,840</t>
  </si>
  <si>
    <t xml:space="preserve">               1,953</t>
  </si>
  <si>
    <t xml:space="preserve">              37,395</t>
  </si>
  <si>
    <t xml:space="preserve">              15,445</t>
  </si>
  <si>
    <t xml:space="preserve">               1,322</t>
  </si>
  <si>
    <t xml:space="preserve">              50,621</t>
  </si>
  <si>
    <t xml:space="preserve">             102,160</t>
  </si>
  <si>
    <t xml:space="preserve">             -51,539</t>
  </si>
  <si>
    <t xml:space="preserve">               2,151</t>
  </si>
  <si>
    <t xml:space="preserve">              49,816</t>
  </si>
  <si>
    <t xml:space="preserve">              32,400</t>
  </si>
  <si>
    <t xml:space="preserve">              17,415</t>
  </si>
  <si>
    <t xml:space="preserve">                 658</t>
  </si>
  <si>
    <t xml:space="preserve">             178,407</t>
  </si>
  <si>
    <t xml:space="preserve">            -129,268</t>
  </si>
  <si>
    <t xml:space="preserve">                 698</t>
  </si>
  <si>
    <t xml:space="preserve">              48,410</t>
  </si>
  <si>
    <t xml:space="preserve">             799,690</t>
  </si>
  <si>
    <t xml:space="preserve">            -751,279</t>
  </si>
  <si>
    <t xml:space="preserve">                 999</t>
  </si>
  <si>
    <t xml:space="preserve">              45,410</t>
  </si>
  <si>
    <t xml:space="preserve">                 293</t>
  </si>
  <si>
    <t xml:space="preserve">              39,652</t>
  </si>
  <si>
    <t xml:space="preserve">               2,421</t>
  </si>
  <si>
    <t xml:space="preserve">              43,232</t>
  </si>
  <si>
    <t xml:space="preserve">              35,480</t>
  </si>
  <si>
    <t xml:space="preserve">               1,064</t>
  </si>
  <si>
    <t xml:space="preserve">              41,614</t>
  </si>
  <si>
    <t xml:space="preserve">              47,410</t>
  </si>
  <si>
    <t xml:space="preserve">              -5,796</t>
  </si>
  <si>
    <t xml:space="preserve">              40,946</t>
  </si>
  <si>
    <t xml:space="preserve">               1,121</t>
  </si>
  <si>
    <t xml:space="preserve">             113,143</t>
  </si>
  <si>
    <t xml:space="preserve">             -72,197</t>
  </si>
  <si>
    <t xml:space="preserve">              10,781</t>
  </si>
  <si>
    <t xml:space="preserve">              40,636</t>
  </si>
  <si>
    <t xml:space="preserve">               1,773</t>
  </si>
  <si>
    <t xml:space="preserve">              38,863</t>
  </si>
  <si>
    <t xml:space="preserve">              36,887</t>
  </si>
  <si>
    <t xml:space="preserve">                 391</t>
  </si>
  <si>
    <t xml:space="preserve">              21,523</t>
  </si>
  <si>
    <t xml:space="preserve">              15,364</t>
  </si>
  <si>
    <t xml:space="preserve">              32,915</t>
  </si>
  <si>
    <t xml:space="preserve">              28,051</t>
  </si>
  <si>
    <t xml:space="preserve">               4,864</t>
  </si>
  <si>
    <t xml:space="preserve">              31,868</t>
  </si>
  <si>
    <t xml:space="preserve">              31,531</t>
  </si>
  <si>
    <t xml:space="preserve">              31,587</t>
  </si>
  <si>
    <t xml:space="preserve">                 507</t>
  </si>
  <si>
    <t xml:space="preserve">               7,976</t>
  </si>
  <si>
    <t xml:space="preserve">              23,611</t>
  </si>
  <si>
    <t xml:space="preserve">                 834</t>
  </si>
  <si>
    <t xml:space="preserve">              28,779</t>
  </si>
  <si>
    <t xml:space="preserve">               2,010</t>
  </si>
  <si>
    <t xml:space="preserve">              18,771</t>
  </si>
  <si>
    <t xml:space="preserve">              10,008</t>
  </si>
  <si>
    <t xml:space="preserve">              28,107</t>
  </si>
  <si>
    <t xml:space="preserve">             855,805</t>
  </si>
  <si>
    <t xml:space="preserve">            -827,699</t>
  </si>
  <si>
    <t xml:space="preserve">              25,397</t>
  </si>
  <si>
    <t xml:space="preserve">               8,261</t>
  </si>
  <si>
    <t xml:space="preserve">              17,136</t>
  </si>
  <si>
    <t xml:space="preserve">              24,521</t>
  </si>
  <si>
    <t xml:space="preserve">              24,216</t>
  </si>
  <si>
    <t xml:space="preserve">              23,792</t>
  </si>
  <si>
    <t xml:space="preserve">             452,098</t>
  </si>
  <si>
    <t xml:space="preserve">            -428,307</t>
  </si>
  <si>
    <t xml:space="preserve">               1,125</t>
  </si>
  <si>
    <t xml:space="preserve">              23,225</t>
  </si>
  <si>
    <t xml:space="preserve">                 464</t>
  </si>
  <si>
    <t xml:space="preserve">               2,363</t>
  </si>
  <si>
    <t xml:space="preserve">              21,977</t>
  </si>
  <si>
    <t xml:space="preserve">               4,333</t>
  </si>
  <si>
    <t xml:space="preserve">              17,644</t>
  </si>
  <si>
    <t xml:space="preserve">              21,146</t>
  </si>
  <si>
    <t xml:space="preserve">               4,841</t>
  </si>
  <si>
    <t xml:space="preserve">              16,305</t>
  </si>
  <si>
    <t xml:space="preserve">              20,557</t>
  </si>
  <si>
    <t xml:space="preserve">              18,632</t>
  </si>
  <si>
    <t xml:space="preserve">               1,925</t>
  </si>
  <si>
    <t xml:space="preserve">               1,583</t>
  </si>
  <si>
    <t xml:space="preserve">              19,845</t>
  </si>
  <si>
    <t xml:space="preserve">              19,789</t>
  </si>
  <si>
    <t xml:space="preserve">               1,516</t>
  </si>
  <si>
    <t xml:space="preserve">              18,568</t>
  </si>
  <si>
    <t xml:space="preserve">                 681</t>
  </si>
  <si>
    <t xml:space="preserve">              17,543</t>
  </si>
  <si>
    <t xml:space="preserve">              15,937</t>
  </si>
  <si>
    <t xml:space="preserve">              16,961</t>
  </si>
  <si>
    <t xml:space="preserve">              26,187</t>
  </si>
  <si>
    <t xml:space="preserve">              -9,226</t>
  </si>
  <si>
    <t xml:space="preserve">                 560</t>
  </si>
  <si>
    <t xml:space="preserve">              16,359</t>
  </si>
  <si>
    <t xml:space="preserve">               8,425</t>
  </si>
  <si>
    <t xml:space="preserve">               7,934</t>
  </si>
  <si>
    <t xml:space="preserve">              16,087</t>
  </si>
  <si>
    <t xml:space="preserve">                 622</t>
  </si>
  <si>
    <t xml:space="preserve">               6,547</t>
  </si>
  <si>
    <t xml:space="preserve">               9,540</t>
  </si>
  <si>
    <t xml:space="preserve">              15,812</t>
  </si>
  <si>
    <t xml:space="preserve">              12,571</t>
  </si>
  <si>
    <t xml:space="preserve">              15,469</t>
  </si>
  <si>
    <t xml:space="preserve">              15,317</t>
  </si>
  <si>
    <t xml:space="preserve">              14,977</t>
  </si>
  <si>
    <t xml:space="preserve">               9,396</t>
  </si>
  <si>
    <t xml:space="preserve">               5,581</t>
  </si>
  <si>
    <t xml:space="preserve">              14,180</t>
  </si>
  <si>
    <t xml:space="preserve">               5,844</t>
  </si>
  <si>
    <t xml:space="preserve">              13,821</t>
  </si>
  <si>
    <t xml:space="preserve">              13,587</t>
  </si>
  <si>
    <t xml:space="preserve">               1,033</t>
  </si>
  <si>
    <t xml:space="preserve">              13,751</t>
  </si>
  <si>
    <t xml:space="preserve">               3,132</t>
  </si>
  <si>
    <t xml:space="preserve">              13,737</t>
  </si>
  <si>
    <t xml:space="preserve">                 133</t>
  </si>
  <si>
    <t xml:space="preserve">              12,164</t>
  </si>
  <si>
    <t xml:space="preserve">              13,176</t>
  </si>
  <si>
    <t xml:space="preserve">              11,489</t>
  </si>
  <si>
    <t xml:space="preserve">              13,076</t>
  </si>
  <si>
    <t xml:space="preserve">              12,713</t>
  </si>
  <si>
    <t xml:space="preserve">                 423</t>
  </si>
  <si>
    <t xml:space="preserve">              13,033</t>
  </si>
  <si>
    <t xml:space="preserve">              11,293</t>
  </si>
  <si>
    <t xml:space="preserve">              12,515</t>
  </si>
  <si>
    <t xml:space="preserve">               7,435</t>
  </si>
  <si>
    <t xml:space="preserve">               5,079</t>
  </si>
  <si>
    <t xml:space="preserve">              12,402</t>
  </si>
  <si>
    <t xml:space="preserve">              11,695</t>
  </si>
  <si>
    <t xml:space="preserve">              12,222</t>
  </si>
  <si>
    <t xml:space="preserve">              12,471</t>
  </si>
  <si>
    <t xml:space="preserve">                -249</t>
  </si>
  <si>
    <t xml:space="preserve">              11,789</t>
  </si>
  <si>
    <t xml:space="preserve">                 164</t>
  </si>
  <si>
    <t xml:space="preserve">               9,395</t>
  </si>
  <si>
    <t xml:space="preserve">                 467</t>
  </si>
  <si>
    <t xml:space="preserve">              11,096</t>
  </si>
  <si>
    <t xml:space="preserve">                 506</t>
  </si>
  <si>
    <t xml:space="preserve">              10,590</t>
  </si>
  <si>
    <t xml:space="preserve">               9,229</t>
  </si>
  <si>
    <t xml:space="preserve">               7,643</t>
  </si>
  <si>
    <t xml:space="preserve">                 240</t>
  </si>
  <si>
    <t xml:space="preserve">               9,105</t>
  </si>
  <si>
    <t xml:space="preserve">               1,708</t>
  </si>
  <si>
    <t xml:space="preserve">               7,396</t>
  </si>
  <si>
    <t xml:space="preserve">               8,330</t>
  </si>
  <si>
    <t xml:space="preserve">              12,237</t>
  </si>
  <si>
    <t xml:space="preserve">              -3,908</t>
  </si>
  <si>
    <t xml:space="preserve">               8,187</t>
  </si>
  <si>
    <t xml:space="preserve">               1,507</t>
  </si>
  <si>
    <t xml:space="preserve">               6,680</t>
  </si>
  <si>
    <t xml:space="preserve">               7,772</t>
  </si>
  <si>
    <t xml:space="preserve">               7,466</t>
  </si>
  <si>
    <t xml:space="preserve">               5,820</t>
  </si>
  <si>
    <t xml:space="preserve">               1,646</t>
  </si>
  <si>
    <t xml:space="preserve">               6,877</t>
  </si>
  <si>
    <t xml:space="preserve">              41,515</t>
  </si>
  <si>
    <t xml:space="preserve">             -34,638</t>
  </si>
  <si>
    <t xml:space="preserve">               6,769</t>
  </si>
  <si>
    <t xml:space="preserve">              30,320</t>
  </si>
  <si>
    <t xml:space="preserve">             -23,552</t>
  </si>
  <si>
    <t xml:space="preserve">               6,340</t>
  </si>
  <si>
    <t xml:space="preserve">               2,728</t>
  </si>
  <si>
    <t xml:space="preserve">               3,612</t>
  </si>
  <si>
    <t xml:space="preserve">               5,826</t>
  </si>
  <si>
    <t xml:space="preserve">              20,053</t>
  </si>
  <si>
    <t xml:space="preserve">             -14,227</t>
  </si>
  <si>
    <t xml:space="preserve">                 180</t>
  </si>
  <si>
    <t xml:space="preserve">               5,249</t>
  </si>
  <si>
    <t xml:space="preserve">                 252</t>
  </si>
  <si>
    <t xml:space="preserve">              10,828</t>
  </si>
  <si>
    <t xml:space="preserve">              -5,579</t>
  </si>
  <si>
    <t xml:space="preserve">               5,039</t>
  </si>
  <si>
    <t xml:space="preserve">                 205</t>
  </si>
  <si>
    <t xml:space="preserve">               2,750</t>
  </si>
  <si>
    <t xml:space="preserve">               2,288</t>
  </si>
  <si>
    <t xml:space="preserve">               4,523</t>
  </si>
  <si>
    <t xml:space="preserve">               4,506</t>
  </si>
  <si>
    <t xml:space="preserve">               4,200</t>
  </si>
  <si>
    <t xml:space="preserve">                 375</t>
  </si>
  <si>
    <t xml:space="preserve">               3,825</t>
  </si>
  <si>
    <t xml:space="preserve">                  95</t>
  </si>
  <si>
    <t xml:space="preserve">               4,099</t>
  </si>
  <si>
    <t xml:space="preserve">               3,955</t>
  </si>
  <si>
    <t xml:space="preserve">               4,091</t>
  </si>
  <si>
    <t xml:space="preserve">                 340</t>
  </si>
  <si>
    <t xml:space="preserve">               9,502</t>
  </si>
  <si>
    <t xml:space="preserve">              -5,411</t>
  </si>
  <si>
    <t xml:space="preserve">               4,090</t>
  </si>
  <si>
    <t xml:space="preserve">               3,833</t>
  </si>
  <si>
    <t xml:space="preserve">               3,977</t>
  </si>
  <si>
    <t xml:space="preserve">               3,976</t>
  </si>
  <si>
    <t xml:space="preserve">               3,904</t>
  </si>
  <si>
    <t xml:space="preserve">             117,440</t>
  </si>
  <si>
    <t xml:space="preserve">            -113,537</t>
  </si>
  <si>
    <t xml:space="preserve">               3,742</t>
  </si>
  <si>
    <t xml:space="preserve">             114,961</t>
  </si>
  <si>
    <t xml:space="preserve">            -111,220</t>
  </si>
  <si>
    <t xml:space="preserve">               3,572</t>
  </si>
  <si>
    <t xml:space="preserve">               2,109</t>
  </si>
  <si>
    <t xml:space="preserve">               1,464</t>
  </si>
  <si>
    <t xml:space="preserve">               3,568</t>
  </si>
  <si>
    <t xml:space="preserve">               3,511</t>
  </si>
  <si>
    <t xml:space="preserve">               3,509</t>
  </si>
  <si>
    <t xml:space="preserve">               3,455</t>
  </si>
  <si>
    <t xml:space="preserve">             100,783</t>
  </si>
  <si>
    <t xml:space="preserve">             -97,328</t>
  </si>
  <si>
    <t xml:space="preserve">               3,442</t>
  </si>
  <si>
    <t xml:space="preserve">               3,351</t>
  </si>
  <si>
    <t xml:space="preserve">               3,296</t>
  </si>
  <si>
    <t xml:space="preserve">               3,198</t>
  </si>
  <si>
    <t xml:space="preserve">               3,242</t>
  </si>
  <si>
    <t xml:space="preserve">              70,365</t>
  </si>
  <si>
    <t xml:space="preserve">             -67,123</t>
  </si>
  <si>
    <t xml:space="preserve">               3,145</t>
  </si>
  <si>
    <t xml:space="preserve">                 578</t>
  </si>
  <si>
    <t xml:space="preserve">               2,567</t>
  </si>
  <si>
    <t xml:space="preserve">                 209</t>
  </si>
  <si>
    <t xml:space="preserve">               2,996</t>
  </si>
  <si>
    <t xml:space="preserve">                 612</t>
  </si>
  <si>
    <t xml:space="preserve">               2,384</t>
  </si>
  <si>
    <t xml:space="preserve">                 110</t>
  </si>
  <si>
    <t xml:space="preserve">               2,787</t>
  </si>
  <si>
    <t xml:space="preserve">                 419</t>
  </si>
  <si>
    <t xml:space="preserve">               2,368</t>
  </si>
  <si>
    <t xml:space="preserve">               2,555</t>
  </si>
  <si>
    <t xml:space="preserve">               7,860</t>
  </si>
  <si>
    <t xml:space="preserve">              -5,305</t>
  </si>
  <si>
    <t xml:space="preserve">                 132</t>
  </si>
  <si>
    <t xml:space="preserve">               2,495</t>
  </si>
  <si>
    <t xml:space="preserve">               2,007</t>
  </si>
  <si>
    <t xml:space="preserve">               2,348</t>
  </si>
  <si>
    <t xml:space="preserve">               1,301</t>
  </si>
  <si>
    <t xml:space="preserve">               2,283</t>
  </si>
  <si>
    <t xml:space="preserve">               1,630</t>
  </si>
  <si>
    <t xml:space="preserve">               2,248</t>
  </si>
  <si>
    <t xml:space="preserve">               5,671</t>
  </si>
  <si>
    <t xml:space="preserve">              -3,673</t>
  </si>
  <si>
    <t xml:space="preserve">               1,705</t>
  </si>
  <si>
    <t xml:space="preserve">             112,578</t>
  </si>
  <si>
    <t xml:space="preserve">            -110,874</t>
  </si>
  <si>
    <t xml:space="preserve">               1,603</t>
  </si>
  <si>
    <t xml:space="preserve">               1,602</t>
  </si>
  <si>
    <t xml:space="preserve">              70,122</t>
  </si>
  <si>
    <t xml:space="preserve">             -68,520</t>
  </si>
  <si>
    <t xml:space="preserve">               1,465</t>
  </si>
  <si>
    <t xml:space="preserve">               1,370</t>
  </si>
  <si>
    <t xml:space="preserve">              10,533</t>
  </si>
  <si>
    <t xml:space="preserve">              -9,227</t>
  </si>
  <si>
    <t xml:space="preserve">              17,117</t>
  </si>
  <si>
    <t xml:space="preserve">             -15,913</t>
  </si>
  <si>
    <t xml:space="preserve">               1,202</t>
  </si>
  <si>
    <t xml:space="preserve">               1,201</t>
  </si>
  <si>
    <t xml:space="preserve">               1,539</t>
  </si>
  <si>
    <t xml:space="preserve">               1,142</t>
  </si>
  <si>
    <t xml:space="preserve">               1,113</t>
  </si>
  <si>
    <t xml:space="preserve">               1,075</t>
  </si>
  <si>
    <t xml:space="preserve">               3,780</t>
  </si>
  <si>
    <t xml:space="preserve">              -2,705</t>
  </si>
  <si>
    <t xml:space="preserve">                 682</t>
  </si>
  <si>
    <t xml:space="preserve">                 959</t>
  </si>
  <si>
    <t xml:space="preserve">                 956</t>
  </si>
  <si>
    <t xml:space="preserve">                 923</t>
  </si>
  <si>
    <t xml:space="preserve">                 879</t>
  </si>
  <si>
    <t xml:space="preserve">                 965</t>
  </si>
  <si>
    <t xml:space="preserve">                 -99</t>
  </si>
  <si>
    <t xml:space="preserve">                 825</t>
  </si>
  <si>
    <t xml:space="preserve">                 810</t>
  </si>
  <si>
    <t xml:space="preserve">                 792</t>
  </si>
  <si>
    <t xml:space="preserve">                 778</t>
  </si>
  <si>
    <t xml:space="preserve">                 759</t>
  </si>
  <si>
    <t xml:space="preserve">                 769</t>
  </si>
  <si>
    <t xml:space="preserve">                 712</t>
  </si>
  <si>
    <t xml:space="preserve">                 588</t>
  </si>
  <si>
    <t xml:space="preserve">                 662</t>
  </si>
  <si>
    <t xml:space="preserve">               1,899</t>
  </si>
  <si>
    <t xml:space="preserve">              -1,256</t>
  </si>
  <si>
    <t xml:space="preserve">               3,556</t>
  </si>
  <si>
    <t xml:space="preserve">              -2,933</t>
  </si>
  <si>
    <t xml:space="preserve">                 539</t>
  </si>
  <si>
    <t xml:space="preserve">                 534</t>
  </si>
  <si>
    <t xml:space="preserve">                 369</t>
  </si>
  <si>
    <t xml:space="preserve">                 296</t>
  </si>
  <si>
    <t xml:space="preserve">                 277</t>
  </si>
  <si>
    <t xml:space="preserve">                 709</t>
  </si>
  <si>
    <t xml:space="preserve">                -431</t>
  </si>
  <si>
    <t xml:space="preserve">              -1,397</t>
  </si>
  <si>
    <t xml:space="preserve">                 228</t>
  </si>
  <si>
    <t xml:space="preserve">                -336</t>
  </si>
  <si>
    <t xml:space="preserve">                -522</t>
  </si>
  <si>
    <t xml:space="preserve">                -128</t>
  </si>
  <si>
    <t xml:space="preserve">               3,193</t>
  </si>
  <si>
    <t xml:space="preserve">              -3,033</t>
  </si>
  <si>
    <t xml:space="preserve">                -156</t>
  </si>
  <si>
    <t xml:space="preserve">                -346</t>
  </si>
  <si>
    <t xml:space="preserve">                 -72</t>
  </si>
  <si>
    <t xml:space="preserve">                -394</t>
  </si>
  <si>
    <t xml:space="preserve">                 -40</t>
  </si>
  <si>
    <t xml:space="preserve">                 -38</t>
  </si>
  <si>
    <t xml:space="preserve">                -259</t>
  </si>
  <si>
    <t xml:space="preserve">                 -64</t>
  </si>
  <si>
    <t xml:space="preserve">국제통화기금</t>
  </si>
  <si>
    <t xml:space="preserve">                  -7</t>
  </si>
  <si>
    <t xml:space="preserve">해외교포</t>
  </si>
  <si>
    <t xml:space="preserve">                 -50</t>
  </si>
  <si>
    <t xml:space="preserve">스발비드 군도</t>
  </si>
  <si>
    <t xml:space="preserve">             230,675</t>
  </si>
  <si>
    <t xml:space="preserve">          11,208,004</t>
  </si>
  <si>
    <t xml:space="preserve">           1,416,269</t>
  </si>
  <si>
    <t xml:space="preserve">           5,986,429</t>
  </si>
  <si>
    <t xml:space="preserve">           5,221,576</t>
  </si>
  <si>
    <t xml:space="preserve">             125,291</t>
  </si>
  <si>
    <t xml:space="preserve">          10,424,044</t>
  </si>
  <si>
    <t xml:space="preserve">           1,442,951</t>
  </si>
  <si>
    <t xml:space="preserve">          11,498,332</t>
  </si>
  <si>
    <t xml:space="preserve">          -1,074,288</t>
  </si>
  <si>
    <t xml:space="preserve">              61,377</t>
  </si>
  <si>
    <t xml:space="preserve">           4,936,225</t>
  </si>
  <si>
    <t xml:space="preserve">             188,097</t>
  </si>
  <si>
    <t xml:space="preserve">           2,545,012</t>
  </si>
  <si>
    <t xml:space="preserve">           2,391,213</t>
  </si>
  <si>
    <t xml:space="preserve">              51,999</t>
  </si>
  <si>
    <t xml:space="preserve">           4,348,540</t>
  </si>
  <si>
    <t xml:space="preserve">              22,120</t>
  </si>
  <si>
    <t xml:space="preserve">           2,829,567</t>
  </si>
  <si>
    <t xml:space="preserve">           1,518,973</t>
  </si>
  <si>
    <t xml:space="preserve">              35,154</t>
  </si>
  <si>
    <t xml:space="preserve">           3,181,149</t>
  </si>
  <si>
    <t xml:space="preserve">             260,554</t>
  </si>
  <si>
    <t xml:space="preserve">             130,331</t>
  </si>
  <si>
    <t xml:space="preserve">           3,050,817</t>
  </si>
  <si>
    <t xml:space="preserve">             368,536</t>
  </si>
  <si>
    <t xml:space="preserve">           2,440,273</t>
  </si>
  <si>
    <t xml:space="preserve">             394,506</t>
  </si>
  <si>
    <t xml:space="preserve">           4,054,965</t>
  </si>
  <si>
    <t xml:space="preserve">          -1,614,693</t>
  </si>
  <si>
    <t xml:space="preserve">              19,148</t>
  </si>
  <si>
    <t xml:space="preserve">           1,582,585</t>
  </si>
  <si>
    <t xml:space="preserve">              13,091</t>
  </si>
  <si>
    <t xml:space="preserve">             480,172</t>
  </si>
  <si>
    <t xml:space="preserve">           1,102,413</t>
  </si>
  <si>
    <t xml:space="preserve">              52,905</t>
  </si>
  <si>
    <t xml:space="preserve">           1,529,376</t>
  </si>
  <si>
    <t xml:space="preserve">              18,200</t>
  </si>
  <si>
    <t xml:space="preserve">             849,317</t>
  </si>
  <si>
    <t xml:space="preserve">             680,060</t>
  </si>
  <si>
    <t xml:space="preserve">              22,713</t>
  </si>
  <si>
    <t xml:space="preserve">           1,205,201</t>
  </si>
  <si>
    <t xml:space="preserve">              38,249</t>
  </si>
  <si>
    <t xml:space="preserve">           2,103,128</t>
  </si>
  <si>
    <t xml:space="preserve">            -897,927</t>
  </si>
  <si>
    <t xml:space="preserve">              35,965</t>
  </si>
  <si>
    <t xml:space="preserve">           1,031,925</t>
  </si>
  <si>
    <t xml:space="preserve">              12,690</t>
  </si>
  <si>
    <t xml:space="preserve">           1,242,515</t>
  </si>
  <si>
    <t xml:space="preserve">            -210,589</t>
  </si>
  <si>
    <t xml:space="preserve">              33,258</t>
  </si>
  <si>
    <t xml:space="preserve">           1,026,685</t>
  </si>
  <si>
    <t xml:space="preserve">               6,473</t>
  </si>
  <si>
    <t xml:space="preserve">             315,402</t>
  </si>
  <si>
    <t xml:space="preserve">             711,283</t>
  </si>
  <si>
    <t xml:space="preserve">              16,697</t>
  </si>
  <si>
    <t xml:space="preserve">             978,440</t>
  </si>
  <si>
    <t xml:space="preserve">               8,175</t>
  </si>
  <si>
    <t xml:space="preserve">           1,101,780</t>
  </si>
  <si>
    <t xml:space="preserve">            -123,340</t>
  </si>
  <si>
    <t xml:space="preserve">              18,415</t>
  </si>
  <si>
    <t xml:space="preserve">             936,157</t>
  </si>
  <si>
    <t xml:space="preserve">              36,245</t>
  </si>
  <si>
    <t xml:space="preserve">             543,683</t>
  </si>
  <si>
    <t xml:space="preserve">             392,474</t>
  </si>
  <si>
    <t xml:space="preserve">               6,140</t>
  </si>
  <si>
    <t xml:space="preserve">             933,260</t>
  </si>
  <si>
    <t xml:space="preserve">              97,083</t>
  </si>
  <si>
    <t xml:space="preserve">             836,177</t>
  </si>
  <si>
    <t xml:space="preserve">               9,552</t>
  </si>
  <si>
    <t xml:space="preserve">             758,376</t>
  </si>
  <si>
    <t xml:space="preserve">               5,537</t>
  </si>
  <si>
    <t xml:space="preserve">             810,402</t>
  </si>
  <si>
    <t xml:space="preserve">             -52,026</t>
  </si>
  <si>
    <t xml:space="preserve">              11,968</t>
  </si>
  <si>
    <t xml:space="preserve">             682,947</t>
  </si>
  <si>
    <t xml:space="preserve">               2,648</t>
  </si>
  <si>
    <t xml:space="preserve">              94,388</t>
  </si>
  <si>
    <t xml:space="preserve">             588,559</t>
  </si>
  <si>
    <t xml:space="preserve">              18,319</t>
  </si>
  <si>
    <t xml:space="preserve">             648,696</t>
  </si>
  <si>
    <t xml:space="preserve">             640,720</t>
  </si>
  <si>
    <t xml:space="preserve">              14,771</t>
  </si>
  <si>
    <t xml:space="preserve">             648,527</t>
  </si>
  <si>
    <t xml:space="preserve">             167,902</t>
  </si>
  <si>
    <t xml:space="preserve">           1,715,779</t>
  </si>
  <si>
    <t xml:space="preserve">          -1,067,251</t>
  </si>
  <si>
    <t xml:space="preserve">              20,107</t>
  </si>
  <si>
    <t xml:space="preserve">             608,661</t>
  </si>
  <si>
    <t xml:space="preserve">              21,032</t>
  </si>
  <si>
    <t xml:space="preserve">             415,130</t>
  </si>
  <si>
    <t xml:space="preserve">             193,531</t>
  </si>
  <si>
    <t xml:space="preserve">             596,392</t>
  </si>
  <si>
    <t xml:space="preserve">             596,384</t>
  </si>
  <si>
    <t xml:space="preserve">               6,577</t>
  </si>
  <si>
    <t xml:space="preserve">             595,846</t>
  </si>
  <si>
    <t xml:space="preserve">              21,679</t>
  </si>
  <si>
    <t xml:space="preserve">             736,976</t>
  </si>
  <si>
    <t xml:space="preserve">            -141,130</t>
  </si>
  <si>
    <t xml:space="preserve">              12,759</t>
  </si>
  <si>
    <t xml:space="preserve">             531,999</t>
  </si>
  <si>
    <t xml:space="preserve">              10,419</t>
  </si>
  <si>
    <t xml:space="preserve">             958,923</t>
  </si>
  <si>
    <t xml:space="preserve">            -426,924</t>
  </si>
  <si>
    <t xml:space="preserve">              11,472</t>
  </si>
  <si>
    <t xml:space="preserve">             527,053</t>
  </si>
  <si>
    <t xml:space="preserve">                 526</t>
  </si>
  <si>
    <t xml:space="preserve">           1,215,952</t>
  </si>
  <si>
    <t xml:space="preserve">            -688,899</t>
  </si>
  <si>
    <t xml:space="preserve">               4,365</t>
  </si>
  <si>
    <t xml:space="preserve">             464,237</t>
  </si>
  <si>
    <t xml:space="preserve">           2,313,436</t>
  </si>
  <si>
    <t xml:space="preserve">          -1,849,199</t>
  </si>
  <si>
    <t xml:space="preserve">               8,574</t>
  </si>
  <si>
    <t xml:space="preserve">             402,034</t>
  </si>
  <si>
    <t xml:space="preserve">             487,962</t>
  </si>
  <si>
    <t xml:space="preserve">             -85,928</t>
  </si>
  <si>
    <t xml:space="preserve">             379,769</t>
  </si>
  <si>
    <t xml:space="preserve">              82,207</t>
  </si>
  <si>
    <t xml:space="preserve">             297,562</t>
  </si>
  <si>
    <t xml:space="preserve">               6,018</t>
  </si>
  <si>
    <t xml:space="preserve">             356,274</t>
  </si>
  <si>
    <t xml:space="preserve">              33,241</t>
  </si>
  <si>
    <t xml:space="preserve">             903,353</t>
  </si>
  <si>
    <t xml:space="preserve">            -547,078</t>
  </si>
  <si>
    <t xml:space="preserve">               8,089</t>
  </si>
  <si>
    <t xml:space="preserve">             339,619</t>
  </si>
  <si>
    <t xml:space="preserve">             410,072</t>
  </si>
  <si>
    <t xml:space="preserve">             -70,453</t>
  </si>
  <si>
    <t xml:space="preserve">               2,637</t>
  </si>
  <si>
    <t xml:space="preserve">             300,420</t>
  </si>
  <si>
    <t xml:space="preserve">               2,469</t>
  </si>
  <si>
    <t xml:space="preserve">             116,758</t>
  </si>
  <si>
    <t xml:space="preserve">             183,662</t>
  </si>
  <si>
    <t xml:space="preserve">             284,637</t>
  </si>
  <si>
    <t xml:space="preserve">              28,618</t>
  </si>
  <si>
    <t xml:space="preserve">             123,306</t>
  </si>
  <si>
    <t xml:space="preserve">             161,331</t>
  </si>
  <si>
    <t xml:space="preserve">               3,030</t>
  </si>
  <si>
    <t xml:space="preserve">             274,760</t>
  </si>
  <si>
    <t xml:space="preserve">             129,231</t>
  </si>
  <si>
    <t xml:space="preserve">             145,528</t>
  </si>
  <si>
    <t xml:space="preserve">               1,192</t>
  </si>
  <si>
    <t xml:space="preserve">             272,342</t>
  </si>
  <si>
    <t xml:space="preserve">               2,379</t>
  </si>
  <si>
    <t xml:space="preserve">             269,963</t>
  </si>
  <si>
    <t xml:space="preserve">               4,875</t>
  </si>
  <si>
    <t xml:space="preserve">             259,895</t>
  </si>
  <si>
    <t xml:space="preserve">             215,268</t>
  </si>
  <si>
    <t xml:space="preserve">              44,627</t>
  </si>
  <si>
    <t xml:space="preserve">               4,601</t>
  </si>
  <si>
    <t xml:space="preserve">             258,211</t>
  </si>
  <si>
    <t xml:space="preserve">             223,762</t>
  </si>
  <si>
    <t xml:space="preserve">              34,449</t>
  </si>
  <si>
    <t xml:space="preserve">               9,380</t>
  </si>
  <si>
    <t xml:space="preserve">             254,724</t>
  </si>
  <si>
    <t xml:space="preserve">             254,586</t>
  </si>
  <si>
    <t xml:space="preserve">               1,581</t>
  </si>
  <si>
    <t xml:space="preserve">             241,419</t>
  </si>
  <si>
    <t xml:space="preserve">               1,999</t>
  </si>
  <si>
    <t xml:space="preserve">             146,350</t>
  </si>
  <si>
    <t xml:space="preserve">              95,069</t>
  </si>
  <si>
    <t xml:space="preserve">               2,585</t>
  </si>
  <si>
    <t xml:space="preserve">             232,491</t>
  </si>
  <si>
    <t xml:space="preserve">               4,338</t>
  </si>
  <si>
    <t xml:space="preserve">             309,164</t>
  </si>
  <si>
    <t xml:space="preserve">             -76,673</t>
  </si>
  <si>
    <t xml:space="preserve">               1,880</t>
  </si>
  <si>
    <t xml:space="preserve">             220,550</t>
  </si>
  <si>
    <t xml:space="preserve">               1,390</t>
  </si>
  <si>
    <t xml:space="preserve">              72,515</t>
  </si>
  <si>
    <t xml:space="preserve">             148,034</t>
  </si>
  <si>
    <t xml:space="preserve">             212,796</t>
  </si>
  <si>
    <t xml:space="preserve">             212,795</t>
  </si>
  <si>
    <t xml:space="preserve">             184,032</t>
  </si>
  <si>
    <t xml:space="preserve">               7,881</t>
  </si>
  <si>
    <t xml:space="preserve">             176,151</t>
  </si>
  <si>
    <t xml:space="preserve">               2,056</t>
  </si>
  <si>
    <t xml:space="preserve">             182,463</t>
  </si>
  <si>
    <t xml:space="preserve">             178,563</t>
  </si>
  <si>
    <t xml:space="preserve">               6,004</t>
  </si>
  <si>
    <t xml:space="preserve">             151,189</t>
  </si>
  <si>
    <t xml:space="preserve">               1,448</t>
  </si>
  <si>
    <t xml:space="preserve">              83,455</t>
  </si>
  <si>
    <t xml:space="preserve">              67,734</t>
  </si>
  <si>
    <t xml:space="preserve">             150,341</t>
  </si>
  <si>
    <t xml:space="preserve">              30,054</t>
  </si>
  <si>
    <t xml:space="preserve">             120,287</t>
  </si>
  <si>
    <t xml:space="preserve">               1,582</t>
  </si>
  <si>
    <t xml:space="preserve">             143,499</t>
  </si>
  <si>
    <t xml:space="preserve">             152,989</t>
  </si>
  <si>
    <t xml:space="preserve">              -9,490</t>
  </si>
  <si>
    <t xml:space="preserve">               1,777</t>
  </si>
  <si>
    <t xml:space="preserve">             134,090</t>
  </si>
  <si>
    <t xml:space="preserve">             132,603</t>
  </si>
  <si>
    <t xml:space="preserve">             126,616</t>
  </si>
  <si>
    <t xml:space="preserve">             469,173</t>
  </si>
  <si>
    <t xml:space="preserve">            -342,557</t>
  </si>
  <si>
    <t xml:space="preserve">               2,038</t>
  </si>
  <si>
    <t xml:space="preserve">             126,377</t>
  </si>
  <si>
    <t xml:space="preserve">              37,705</t>
  </si>
  <si>
    <t xml:space="preserve">              88,672</t>
  </si>
  <si>
    <t xml:space="preserve">               1,134</t>
  </si>
  <si>
    <t xml:space="preserve">             119,947</t>
  </si>
  <si>
    <t xml:space="preserve">             733,490</t>
  </si>
  <si>
    <t xml:space="preserve">            -613,544</t>
  </si>
  <si>
    <t xml:space="preserve">             103,375</t>
  </si>
  <si>
    <t xml:space="preserve">                 442</t>
  </si>
  <si>
    <t xml:space="preserve">              15,698</t>
  </si>
  <si>
    <t xml:space="preserve">              87,677</t>
  </si>
  <si>
    <t xml:space="preserve">             101,042</t>
  </si>
  <si>
    <t xml:space="preserve">               2,966</t>
  </si>
  <si>
    <t xml:space="preserve">             154,113</t>
  </si>
  <si>
    <t xml:space="preserve">             -53,071</t>
  </si>
  <si>
    <t xml:space="preserve">               2,222</t>
  </si>
  <si>
    <t xml:space="preserve">              95,302</t>
  </si>
  <si>
    <t xml:space="preserve">               1,143</t>
  </si>
  <si>
    <t xml:space="preserve">             367,184</t>
  </si>
  <si>
    <t xml:space="preserve">            -271,881</t>
  </si>
  <si>
    <t xml:space="preserve">               2,131</t>
  </si>
  <si>
    <t xml:space="preserve">               2,160</t>
  </si>
  <si>
    <t xml:space="preserve">             161,403</t>
  </si>
  <si>
    <t xml:space="preserve">             -67,365</t>
  </si>
  <si>
    <t xml:space="preserve">              92,755</t>
  </si>
  <si>
    <t xml:space="preserve">              23,489</t>
  </si>
  <si>
    <t xml:space="preserve">              69,266</t>
  </si>
  <si>
    <t xml:space="preserve">             526,735</t>
  </si>
  <si>
    <t xml:space="preserve">            -441,075</t>
  </si>
  <si>
    <t xml:space="preserve">                 668</t>
  </si>
  <si>
    <t xml:space="preserve">              70,959</t>
  </si>
  <si>
    <t xml:space="preserve">                 561</t>
  </si>
  <si>
    <t xml:space="preserve">              70,398</t>
  </si>
  <si>
    <t xml:space="preserve">              69,568</t>
  </si>
  <si>
    <t xml:space="preserve">              69,565</t>
  </si>
  <si>
    <t xml:space="preserve">               1,067</t>
  </si>
  <si>
    <t xml:space="preserve">              67,731</t>
  </si>
  <si>
    <t xml:space="preserve">               5,169</t>
  </si>
  <si>
    <t xml:space="preserve">              33,177</t>
  </si>
  <si>
    <t xml:space="preserve">              34,555</t>
  </si>
  <si>
    <t xml:space="preserve">              63,096</t>
  </si>
  <si>
    <t xml:space="preserve">             202,583</t>
  </si>
  <si>
    <t xml:space="preserve">            -139,487</t>
  </si>
  <si>
    <t xml:space="preserve">               1,697</t>
  </si>
  <si>
    <t xml:space="preserve">              62,352</t>
  </si>
  <si>
    <t xml:space="preserve">             121,807</t>
  </si>
  <si>
    <t xml:space="preserve">             -59,455</t>
  </si>
  <si>
    <t xml:space="preserve">               2,803</t>
  </si>
  <si>
    <t xml:space="preserve">              56,641</t>
  </si>
  <si>
    <t xml:space="preserve">                 875</t>
  </si>
  <si>
    <t xml:space="preserve">               1,614</t>
  </si>
  <si>
    <t xml:space="preserve">              55,027</t>
  </si>
  <si>
    <t xml:space="preserve">               2,458</t>
  </si>
  <si>
    <t xml:space="preserve">              56,339</t>
  </si>
  <si>
    <t xml:space="preserve">              36,068</t>
  </si>
  <si>
    <t xml:space="preserve">              20,271</t>
  </si>
  <si>
    <t xml:space="preserve">              50,927</t>
  </si>
  <si>
    <t xml:space="preserve">               1,141</t>
  </si>
  <si>
    <t xml:space="preserve">              83,876</t>
  </si>
  <si>
    <t xml:space="preserve">             -32,948</t>
  </si>
  <si>
    <t xml:space="preserve">              49,357</t>
  </si>
  <si>
    <t xml:space="preserve">              78,611</t>
  </si>
  <si>
    <t xml:space="preserve">             -29,254</t>
  </si>
  <si>
    <t xml:space="preserve">              49,164</t>
  </si>
  <si>
    <t xml:space="preserve">             214,777</t>
  </si>
  <si>
    <t xml:space="preserve">            -165,612</t>
  </si>
  <si>
    <t xml:space="preserve">               1,161</t>
  </si>
  <si>
    <t xml:space="preserve">              48,224</t>
  </si>
  <si>
    <t xml:space="preserve">              18,277</t>
  </si>
  <si>
    <t xml:space="preserve">              29,947</t>
  </si>
  <si>
    <t xml:space="preserve">               1,376</t>
  </si>
  <si>
    <t xml:space="preserve">              42,929</t>
  </si>
  <si>
    <t xml:space="preserve">               1,943</t>
  </si>
  <si>
    <t xml:space="preserve">              38,135</t>
  </si>
  <si>
    <t xml:space="preserve">               4,794</t>
  </si>
  <si>
    <t xml:space="preserve">               2,216</t>
  </si>
  <si>
    <t xml:space="preserve">              42,921</t>
  </si>
  <si>
    <t xml:space="preserve">               3,808</t>
  </si>
  <si>
    <t xml:space="preserve">              39,113</t>
  </si>
  <si>
    <t xml:space="preserve">               1,253</t>
  </si>
  <si>
    <t xml:space="preserve">              41,743</t>
  </si>
  <si>
    <t xml:space="preserve">                 436</t>
  </si>
  <si>
    <t xml:space="preserve">              21,012</t>
  </si>
  <si>
    <t xml:space="preserve">              20,731</t>
  </si>
  <si>
    <t xml:space="preserve">              41,251</t>
  </si>
  <si>
    <t xml:space="preserve">              96,901</t>
  </si>
  <si>
    <t xml:space="preserve">             -55,650</t>
  </si>
  <si>
    <t xml:space="preserve">              39,519</t>
  </si>
  <si>
    <t xml:space="preserve">              38,446</t>
  </si>
  <si>
    <t xml:space="preserve">               1,073</t>
  </si>
  <si>
    <t xml:space="preserve">                 463</t>
  </si>
  <si>
    <t xml:space="preserve">              39,439</t>
  </si>
  <si>
    <t xml:space="preserve">                 361</t>
  </si>
  <si>
    <t xml:space="preserve">              18,189</t>
  </si>
  <si>
    <t xml:space="preserve">              21,250</t>
  </si>
  <si>
    <t xml:space="preserve">              38,286</t>
  </si>
  <si>
    <t xml:space="preserve">             117,468</t>
  </si>
  <si>
    <t xml:space="preserve">             -79,182</t>
  </si>
  <si>
    <t xml:space="preserve">              37,738</t>
  </si>
  <si>
    <t xml:space="preserve">              37,699</t>
  </si>
  <si>
    <t xml:space="preserve">              35,047</t>
  </si>
  <si>
    <t xml:space="preserve">             105,573</t>
  </si>
  <si>
    <t xml:space="preserve">             -70,526</t>
  </si>
  <si>
    <t xml:space="preserve">                 817</t>
  </si>
  <si>
    <t xml:space="preserve">              31,779</t>
  </si>
  <si>
    <t xml:space="preserve">               1,950</t>
  </si>
  <si>
    <t xml:space="preserve">              22,392</t>
  </si>
  <si>
    <t xml:space="preserve">               9,388</t>
  </si>
  <si>
    <t xml:space="preserve">                 531</t>
  </si>
  <si>
    <t xml:space="preserve">              29,372</t>
  </si>
  <si>
    <t xml:space="preserve">               9,737</t>
  </si>
  <si>
    <t xml:space="preserve">              19,635</t>
  </si>
  <si>
    <t xml:space="preserve">               6,842</t>
  </si>
  <si>
    <t xml:space="preserve">              28,913</t>
  </si>
  <si>
    <t xml:space="preserve">               4,447</t>
  </si>
  <si>
    <t xml:space="preserve">              24,466</t>
  </si>
  <si>
    <t xml:space="preserve">              28,181</t>
  </si>
  <si>
    <t xml:space="preserve">                 154</t>
  </si>
  <si>
    <t xml:space="preserve">              24,550</t>
  </si>
  <si>
    <t xml:space="preserve">               3,631</t>
  </si>
  <si>
    <t xml:space="preserve">               1,942</t>
  </si>
  <si>
    <t xml:space="preserve">              27,452</t>
  </si>
  <si>
    <t xml:space="preserve">              26,955</t>
  </si>
  <si>
    <t xml:space="preserve">               1,803</t>
  </si>
  <si>
    <t xml:space="preserve">              25,752</t>
  </si>
  <si>
    <t xml:space="preserve">                 586</t>
  </si>
  <si>
    <t xml:space="preserve">              23,798</t>
  </si>
  <si>
    <t xml:space="preserve">               8,314</t>
  </si>
  <si>
    <t xml:space="preserve">              15,483</t>
  </si>
  <si>
    <t xml:space="preserve">                 704</t>
  </si>
  <si>
    <t xml:space="preserve">              23,793</t>
  </si>
  <si>
    <t xml:space="preserve">              10,150</t>
  </si>
  <si>
    <t xml:space="preserve">              13,643</t>
  </si>
  <si>
    <t xml:space="preserve">              23,644</t>
  </si>
  <si>
    <t xml:space="preserve">              10,611</t>
  </si>
  <si>
    <t xml:space="preserve">               1,809</t>
  </si>
  <si>
    <t xml:space="preserve">              21,992</t>
  </si>
  <si>
    <t xml:space="preserve">              21,567</t>
  </si>
  <si>
    <t xml:space="preserve">                 939</t>
  </si>
  <si>
    <t xml:space="preserve">              15,245</t>
  </si>
  <si>
    <t xml:space="preserve">               6,322</t>
  </si>
  <si>
    <t xml:space="preserve">              18,925</t>
  </si>
  <si>
    <t xml:space="preserve">              18,496</t>
  </si>
  <si>
    <t xml:space="preserve">                 788</t>
  </si>
  <si>
    <t xml:space="preserve">              17,791</t>
  </si>
  <si>
    <t xml:space="preserve">              18,818</t>
  </si>
  <si>
    <t xml:space="preserve">              -1,027</t>
  </si>
  <si>
    <t xml:space="preserve">              17,430</t>
  </si>
  <si>
    <t xml:space="preserve">              11,894</t>
  </si>
  <si>
    <t xml:space="preserve">               5,535</t>
  </si>
  <si>
    <t xml:space="preserve">              16,929</t>
  </si>
  <si>
    <t xml:space="preserve">                 711</t>
  </si>
  <si>
    <t xml:space="preserve">               6,599</t>
  </si>
  <si>
    <t xml:space="preserve">              10,330</t>
  </si>
  <si>
    <t xml:space="preserve">                 398</t>
  </si>
  <si>
    <t xml:space="preserve">              16,758</t>
  </si>
  <si>
    <t xml:space="preserve">              11,733</t>
  </si>
  <si>
    <t xml:space="preserve">              16,629</t>
  </si>
  <si>
    <t xml:space="preserve">               1,312</t>
  </si>
  <si>
    <t xml:space="preserve">              15,775</t>
  </si>
  <si>
    <t xml:space="preserve">              44,174</t>
  </si>
  <si>
    <t xml:space="preserve">             -28,399</t>
  </si>
  <si>
    <t xml:space="preserve">              15,027</t>
  </si>
  <si>
    <t xml:space="preserve">              14,449</t>
  </si>
  <si>
    <t xml:space="preserve">              14,380</t>
  </si>
  <si>
    <t xml:space="preserve">               9,989</t>
  </si>
  <si>
    <t xml:space="preserve">                 838</t>
  </si>
  <si>
    <t xml:space="preserve">              14,263</t>
  </si>
  <si>
    <t xml:space="preserve">                 477</t>
  </si>
  <si>
    <t xml:space="preserve">               6,797</t>
  </si>
  <si>
    <t xml:space="preserve">              13,961</t>
  </si>
  <si>
    <t xml:space="preserve">              53,503</t>
  </si>
  <si>
    <t xml:space="preserve">             -39,542</t>
  </si>
  <si>
    <t xml:space="preserve">              13,292</t>
  </si>
  <si>
    <t xml:space="preserve">                 211</t>
  </si>
  <si>
    <t xml:space="preserve">              15,083</t>
  </si>
  <si>
    <t xml:space="preserve">              -1,790</t>
  </si>
  <si>
    <t xml:space="preserve">              12,219</t>
  </si>
  <si>
    <t xml:space="preserve">               9,475</t>
  </si>
  <si>
    <t xml:space="preserve">               2,744</t>
  </si>
  <si>
    <t xml:space="preserve">              12,158</t>
  </si>
  <si>
    <t xml:space="preserve">               4,116</t>
  </si>
  <si>
    <t xml:space="preserve">               8,042</t>
  </si>
  <si>
    <t xml:space="preserve">              11,791</t>
  </si>
  <si>
    <t xml:space="preserve">              10,998</t>
  </si>
  <si>
    <t xml:space="preserve">                 793</t>
  </si>
  <si>
    <t xml:space="preserve">              11,784</t>
  </si>
  <si>
    <t xml:space="preserve">              11,672</t>
  </si>
  <si>
    <t xml:space="preserve">                 322</t>
  </si>
  <si>
    <t xml:space="preserve">              11,735</t>
  </si>
  <si>
    <t xml:space="preserve">                 219</t>
  </si>
  <si>
    <t xml:space="preserve">              10,666</t>
  </si>
  <si>
    <t xml:space="preserve">               1,069</t>
  </si>
  <si>
    <t xml:space="preserve">              11,602</t>
  </si>
  <si>
    <t xml:space="preserve">               3,936</t>
  </si>
  <si>
    <t xml:space="preserve">                 437</t>
  </si>
  <si>
    <t xml:space="preserve">              11,595</t>
  </si>
  <si>
    <t xml:space="preserve">              10,583</t>
  </si>
  <si>
    <t xml:space="preserve">               9,636</t>
  </si>
  <si>
    <t xml:space="preserve">              10,374</t>
  </si>
  <si>
    <t xml:space="preserve">              10,371</t>
  </si>
  <si>
    <t xml:space="preserve">              10,340</t>
  </si>
  <si>
    <t xml:space="preserve">               7,773</t>
  </si>
  <si>
    <t xml:space="preserve">              10,321</t>
  </si>
  <si>
    <t xml:space="preserve">              27,028</t>
  </si>
  <si>
    <t xml:space="preserve">             -16,708</t>
  </si>
  <si>
    <t xml:space="preserve">               9,826</t>
  </si>
  <si>
    <t xml:space="preserve">               9,712</t>
  </si>
  <si>
    <t xml:space="preserve">               9,484</t>
  </si>
  <si>
    <t xml:space="preserve">               8,765</t>
  </si>
  <si>
    <t xml:space="preserve">               7,927</t>
  </si>
  <si>
    <t xml:space="preserve">               8,411</t>
  </si>
  <si>
    <t xml:space="preserve">               7,750</t>
  </si>
  <si>
    <t xml:space="preserve">               1,593</t>
  </si>
  <si>
    <t xml:space="preserve">               6,158</t>
  </si>
  <si>
    <t xml:space="preserve">               7,749</t>
  </si>
  <si>
    <t xml:space="preserve">               7,237</t>
  </si>
  <si>
    <t xml:space="preserve">                 540</t>
  </si>
  <si>
    <t xml:space="preserve">               6,537</t>
  </si>
  <si>
    <t xml:space="preserve">               6,961</t>
  </si>
  <si>
    <t xml:space="preserve">               4,548</t>
  </si>
  <si>
    <t xml:space="preserve">               2,414</t>
  </si>
  <si>
    <t xml:space="preserve">               6,552</t>
  </si>
  <si>
    <t xml:space="preserve">               8,754</t>
  </si>
  <si>
    <t xml:space="preserve">              -2,202</t>
  </si>
  <si>
    <t xml:space="preserve">               6,521</t>
  </si>
  <si>
    <t xml:space="preserve">               4,030</t>
  </si>
  <si>
    <t xml:space="preserve">               6,321</t>
  </si>
  <si>
    <t xml:space="preserve">              36,782</t>
  </si>
  <si>
    <t xml:space="preserve">             -30,460</t>
  </si>
  <si>
    <t xml:space="preserve">               6,070</t>
  </si>
  <si>
    <t xml:space="preserve">               5,932</t>
  </si>
  <si>
    <t xml:space="preserve">               5,910</t>
  </si>
  <si>
    <t xml:space="preserve">               5,409</t>
  </si>
  <si>
    <t xml:space="preserve">               8,413</t>
  </si>
  <si>
    <t xml:space="preserve">              -3,005</t>
  </si>
  <si>
    <t xml:space="preserve">               5,368</t>
  </si>
  <si>
    <t xml:space="preserve">                 659</t>
  </si>
  <si>
    <t xml:space="preserve">                 675</t>
  </si>
  <si>
    <t xml:space="preserve">               4,322</t>
  </si>
  <si>
    <t xml:space="preserve">               4,917</t>
  </si>
  <si>
    <t xml:space="preserve">               4,886</t>
  </si>
  <si>
    <t xml:space="preserve">               4,803</t>
  </si>
  <si>
    <t xml:space="preserve">               4,614</t>
  </si>
  <si>
    <t xml:space="preserve">               4,763</t>
  </si>
  <si>
    <t xml:space="preserve">               4,712</t>
  </si>
  <si>
    <t xml:space="preserve">               4,612</t>
  </si>
  <si>
    <t xml:space="preserve">               4,603</t>
  </si>
  <si>
    <t xml:space="preserve">               4,126</t>
  </si>
  <si>
    <t xml:space="preserve">             117,061</t>
  </si>
  <si>
    <t xml:space="preserve">            -112,935</t>
  </si>
  <si>
    <t xml:space="preserve">               4,007</t>
  </si>
  <si>
    <t xml:space="preserve">               1,945</t>
  </si>
  <si>
    <t xml:space="preserve">             154,359</t>
  </si>
  <si>
    <t xml:space="preserve">            -150,585</t>
  </si>
  <si>
    <t xml:space="preserve">               3,700</t>
  </si>
  <si>
    <t xml:space="preserve">               3,693</t>
  </si>
  <si>
    <t xml:space="preserve">               3,583</t>
  </si>
  <si>
    <t xml:space="preserve">                 259</t>
  </si>
  <si>
    <t xml:space="preserve">               3,000</t>
  </si>
  <si>
    <t xml:space="preserve">               3,428</t>
  </si>
  <si>
    <t xml:space="preserve">               1,486</t>
  </si>
  <si>
    <t xml:space="preserve">               3,337</t>
  </si>
  <si>
    <t xml:space="preserve">               1,042</t>
  </si>
  <si>
    <t xml:space="preserve">               3,205</t>
  </si>
  <si>
    <t xml:space="preserve">               4,231</t>
  </si>
  <si>
    <t xml:space="preserve">              -1,026</t>
  </si>
  <si>
    <t xml:space="preserve">               2,976</t>
  </si>
  <si>
    <t xml:space="preserve">               2,882</t>
  </si>
  <si>
    <t xml:space="preserve">               2,945</t>
  </si>
  <si>
    <t xml:space="preserve">               4,164</t>
  </si>
  <si>
    <t xml:space="preserve">              -1,219</t>
  </si>
  <si>
    <t xml:space="preserve">               2,580</t>
  </si>
  <si>
    <t xml:space="preserve">               2,356</t>
  </si>
  <si>
    <t xml:space="preserve">               2,344</t>
  </si>
  <si>
    <t xml:space="preserve">               2,241</t>
  </si>
  <si>
    <t xml:space="preserve">              29,288</t>
  </si>
  <si>
    <t xml:space="preserve">             -27,046</t>
  </si>
  <si>
    <t xml:space="preserve">               2,190</t>
  </si>
  <si>
    <t xml:space="preserve">               3,653</t>
  </si>
  <si>
    <t xml:space="preserve">              -1,463</t>
  </si>
  <si>
    <t xml:space="preserve">               1,996</t>
  </si>
  <si>
    <t xml:space="preserve">               1,858</t>
  </si>
  <si>
    <t xml:space="preserve">               1,870</t>
  </si>
  <si>
    <t xml:space="preserve">                 306</t>
  </si>
  <si>
    <t xml:space="preserve">               6,572</t>
  </si>
  <si>
    <t xml:space="preserve">              -4,702</t>
  </si>
  <si>
    <t xml:space="preserve">               1,645</t>
  </si>
  <si>
    <t xml:space="preserve">              35,962</t>
  </si>
  <si>
    <t xml:space="preserve">             -34,317</t>
  </si>
  <si>
    <t xml:space="preserve">               1,440</t>
  </si>
  <si>
    <t xml:space="preserve">               1,454</t>
  </si>
  <si>
    <t xml:space="preserve">              15,077</t>
  </si>
  <si>
    <t xml:space="preserve">             -13,638</t>
  </si>
  <si>
    <t xml:space="preserve">               1,435</t>
  </si>
  <si>
    <t xml:space="preserve">               1,419</t>
  </si>
  <si>
    <t xml:space="preserve">               1,384</t>
  </si>
  <si>
    <t xml:space="preserve">               5,495</t>
  </si>
  <si>
    <t xml:space="preserve">               1,275</t>
  </si>
  <si>
    <t xml:space="preserve">               1,258</t>
  </si>
  <si>
    <t xml:space="preserve">               1,111</t>
  </si>
  <si>
    <t xml:space="preserve">               1,244</t>
  </si>
  <si>
    <t xml:space="preserve">                 636</t>
  </si>
  <si>
    <t xml:space="preserve">               1,115</t>
  </si>
  <si>
    <t xml:space="preserve">                 942</t>
  </si>
  <si>
    <t xml:space="preserve">                 935</t>
  </si>
  <si>
    <t xml:space="preserve">                 929</t>
  </si>
  <si>
    <t xml:space="preserve">                 893</t>
  </si>
  <si>
    <t xml:space="preserve">                 872</t>
  </si>
  <si>
    <t xml:space="preserve">                 853</t>
  </si>
  <si>
    <t xml:space="preserve">                -202</t>
  </si>
  <si>
    <t xml:space="preserve">                 734</t>
  </si>
  <si>
    <t xml:space="preserve">               2,074</t>
  </si>
  <si>
    <t xml:space="preserve">                 722</t>
  </si>
  <si>
    <t xml:space="preserve">              35,763</t>
  </si>
  <si>
    <t xml:space="preserve">             -35,041</t>
  </si>
  <si>
    <t xml:space="preserve">               2,035</t>
  </si>
  <si>
    <t xml:space="preserve">              -1,353</t>
  </si>
  <si>
    <t xml:space="preserve">                 651</t>
  </si>
  <si>
    <t xml:space="preserve">                 347</t>
  </si>
  <si>
    <t xml:space="preserve">                 499</t>
  </si>
  <si>
    <t xml:space="preserve">               3,064</t>
  </si>
  <si>
    <t xml:space="preserve">              -2,594</t>
  </si>
  <si>
    <t xml:space="preserve">                 427</t>
  </si>
  <si>
    <t xml:space="preserve">                 399</t>
  </si>
  <si>
    <t xml:space="preserve">                 947</t>
  </si>
  <si>
    <t xml:space="preserve">                -548</t>
  </si>
  <si>
    <t xml:space="preserve">                 396</t>
  </si>
  <si>
    <t xml:space="preserve">                -333</t>
  </si>
  <si>
    <t xml:space="preserve">                 246</t>
  </si>
  <si>
    <t xml:space="preserve">                -200</t>
  </si>
  <si>
    <t xml:space="preserve">                -726</t>
  </si>
  <si>
    <t xml:space="preserve">              32,542</t>
  </si>
  <si>
    <t xml:space="preserve">             -32,408</t>
  </si>
  <si>
    <t xml:space="preserve">                -137</t>
  </si>
  <si>
    <t xml:space="preserve">                -138</t>
  </si>
  <si>
    <t xml:space="preserve">                -215</t>
  </si>
  <si>
    <t xml:space="preserve">                -379</t>
  </si>
  <si>
    <t xml:space="preserve">                 -49</t>
  </si>
  <si>
    <t xml:space="preserve">                 -11</t>
  </si>
  <si>
    <t xml:space="preserve">                 -20</t>
  </si>
  <si>
    <t xml:space="preserve">              -4,841</t>
  </si>
  <si>
    <t xml:space="preserve">                 297</t>
  </si>
  <si>
    <t xml:space="preserve">                -297</t>
  </si>
  <si>
    <t xml:space="preserve">                -334</t>
  </si>
  <si>
    <t xml:space="preserve">             101,454</t>
  </si>
  <si>
    <t xml:space="preserve">          11,047,812</t>
  </si>
  <si>
    <t xml:space="preserve">           1,777,986</t>
  </si>
  <si>
    <t xml:space="preserve">          12,422,355</t>
  </si>
  <si>
    <t xml:space="preserve">          -1,374,543</t>
  </si>
  <si>
    <t xml:space="preserve">             246,369</t>
  </si>
  <si>
    <t xml:space="preserve">          10,333,446</t>
  </si>
  <si>
    <t xml:space="preserve">           1,450,198</t>
  </si>
  <si>
    <t xml:space="preserve">           6,418,521</t>
  </si>
  <si>
    <t xml:space="preserve">           3,914,925</t>
  </si>
  <si>
    <t xml:space="preserve">              64,578</t>
  </si>
  <si>
    <t xml:space="preserve">           5,540,385</t>
  </si>
  <si>
    <t xml:space="preserve">             215,939</t>
  </si>
  <si>
    <t xml:space="preserve">           2,879,055</t>
  </si>
  <si>
    <t xml:space="preserve">           2,661,331</t>
  </si>
  <si>
    <t xml:space="preserve">              50,993</t>
  </si>
  <si>
    <t xml:space="preserve">           4,652,836</t>
  </si>
  <si>
    <t xml:space="preserve">              23,754</t>
  </si>
  <si>
    <t xml:space="preserve">           2,944,924</t>
  </si>
  <si>
    <t xml:space="preserve">           1,707,912</t>
  </si>
  <si>
    <t xml:space="preserve">             181,654</t>
  </si>
  <si>
    <t xml:space="preserve">           2,483,646</t>
  </si>
  <si>
    <t xml:space="preserve">             415,796</t>
  </si>
  <si>
    <t xml:space="preserve">           4,103,441</t>
  </si>
  <si>
    <t xml:space="preserve">          -1,619,795</t>
  </si>
  <si>
    <t xml:space="preserve">              26,292</t>
  </si>
  <si>
    <t xml:space="preserve">           2,348,329</t>
  </si>
  <si>
    <t xml:space="preserve">             299,705</t>
  </si>
  <si>
    <t xml:space="preserve">             192,301</t>
  </si>
  <si>
    <t xml:space="preserve">           2,156,027</t>
  </si>
  <si>
    <t xml:space="preserve">              60,095</t>
  </si>
  <si>
    <t xml:space="preserve">           1,795,829</t>
  </si>
  <si>
    <t xml:space="preserve">              20,185</t>
  </si>
  <si>
    <t xml:space="preserve">             927,559</t>
  </si>
  <si>
    <t xml:space="preserve">             868,270</t>
  </si>
  <si>
    <t xml:space="preserve">              22,174</t>
  </si>
  <si>
    <t xml:space="preserve">           1,781,514</t>
  </si>
  <si>
    <t xml:space="preserve">              14,777</t>
  </si>
  <si>
    <t xml:space="preserve">             505,445</t>
  </si>
  <si>
    <t xml:space="preserve">           1,276,069</t>
  </si>
  <si>
    <t xml:space="preserve">              23,660</t>
  </si>
  <si>
    <t xml:space="preserve">           1,203,119</t>
  </si>
  <si>
    <t xml:space="preserve">              36,336</t>
  </si>
  <si>
    <t xml:space="preserve">           2,574,826</t>
  </si>
  <si>
    <t xml:space="preserve">          -1,371,706</t>
  </si>
  <si>
    <t xml:space="preserve">              18,156</t>
  </si>
  <si>
    <t xml:space="preserve">           1,075,294</t>
  </si>
  <si>
    <t xml:space="preserve">               7,913</t>
  </si>
  <si>
    <t xml:space="preserve">             627,634</t>
  </si>
  <si>
    <t xml:space="preserve">             447,660</t>
  </si>
  <si>
    <t xml:space="preserve">           1,049,177</t>
  </si>
  <si>
    <t xml:space="preserve">              13,210</t>
  </si>
  <si>
    <t xml:space="preserve">           1,213,124</t>
  </si>
  <si>
    <t xml:space="preserve">            -163,947</t>
  </si>
  <si>
    <t xml:space="preserve">           1,048,524</t>
  </si>
  <si>
    <t xml:space="preserve">               6,443</t>
  </si>
  <si>
    <t xml:space="preserve">             262,598</t>
  </si>
  <si>
    <t xml:space="preserve">             785,925</t>
  </si>
  <si>
    <t xml:space="preserve">              11,161</t>
  </si>
  <si>
    <t xml:space="preserve">             969,714</t>
  </si>
  <si>
    <t xml:space="preserve">               6,358</t>
  </si>
  <si>
    <t xml:space="preserve">             711,782</t>
  </si>
  <si>
    <t xml:space="preserve">             257,932</t>
  </si>
  <si>
    <t xml:space="preserve">             884,254</t>
  </si>
  <si>
    <t xml:space="preserve">             127,509</t>
  </si>
  <si>
    <t xml:space="preserve">             756,746</t>
  </si>
  <si>
    <t xml:space="preserve">              19,129</t>
  </si>
  <si>
    <t xml:space="preserve">             802,649</t>
  </si>
  <si>
    <t xml:space="preserve">              38,227</t>
  </si>
  <si>
    <t xml:space="preserve">             670,765</t>
  </si>
  <si>
    <t xml:space="preserve">             131,884</t>
  </si>
  <si>
    <t xml:space="preserve">             786,930</t>
  </si>
  <si>
    <t xml:space="preserve">             786,912</t>
  </si>
  <si>
    <t xml:space="preserve">              19,254</t>
  </si>
  <si>
    <t xml:space="preserve">             719,584</t>
  </si>
  <si>
    <t xml:space="preserve">              20,967</t>
  </si>
  <si>
    <t xml:space="preserve">             381,185</t>
  </si>
  <si>
    <t xml:space="preserve">             338,399</t>
  </si>
  <si>
    <t xml:space="preserve">              16,163</t>
  </si>
  <si>
    <t xml:space="preserve">             694,525</t>
  </si>
  <si>
    <t xml:space="preserve">             180,859</t>
  </si>
  <si>
    <t xml:space="preserve">           2,024,932</t>
  </si>
  <si>
    <t xml:space="preserve">          -1,330,408</t>
  </si>
  <si>
    <t xml:space="preserve">              19,400</t>
  </si>
  <si>
    <t xml:space="preserve">             690,458</t>
  </si>
  <si>
    <t xml:space="preserve">              56,662</t>
  </si>
  <si>
    <t xml:space="preserve">             624,229</t>
  </si>
  <si>
    <t xml:space="preserve">              66,229</t>
  </si>
  <si>
    <t xml:space="preserve">               6,843</t>
  </si>
  <si>
    <t xml:space="preserve">             660,892</t>
  </si>
  <si>
    <t xml:space="preserve">               2,570</t>
  </si>
  <si>
    <t xml:space="preserve">             100,578</t>
  </si>
  <si>
    <t xml:space="preserve">             560,314</t>
  </si>
  <si>
    <t xml:space="preserve">              14,155</t>
  </si>
  <si>
    <t xml:space="preserve">             603,202</t>
  </si>
  <si>
    <t xml:space="preserve">              11,244</t>
  </si>
  <si>
    <t xml:space="preserve">             940,986</t>
  </si>
  <si>
    <t xml:space="preserve">            -337,784</t>
  </si>
  <si>
    <t xml:space="preserve">               7,711</t>
  </si>
  <si>
    <t xml:space="preserve">             564,242</t>
  </si>
  <si>
    <t xml:space="preserve">              20,184</t>
  </si>
  <si>
    <t xml:space="preserve">             831,277</t>
  </si>
  <si>
    <t xml:space="preserve">            -267,035</t>
  </si>
  <si>
    <t xml:space="preserve">               6,712</t>
  </si>
  <si>
    <t xml:space="preserve">             419,840</t>
  </si>
  <si>
    <t xml:space="preserve">              32,952</t>
  </si>
  <si>
    <t xml:space="preserve">             677,368</t>
  </si>
  <si>
    <t xml:space="preserve">            -257,528</t>
  </si>
  <si>
    <t xml:space="preserve">               9,460</t>
  </si>
  <si>
    <t xml:space="preserve">             402,748</t>
  </si>
  <si>
    <t xml:space="preserve">               1,879</t>
  </si>
  <si>
    <t xml:space="preserve">             530,124</t>
  </si>
  <si>
    <t xml:space="preserve">            -127,377</t>
  </si>
  <si>
    <t xml:space="preserve">              12,107</t>
  </si>
  <si>
    <t xml:space="preserve">             390,360</t>
  </si>
  <si>
    <t xml:space="preserve">           1,459,655</t>
  </si>
  <si>
    <t xml:space="preserve">          -1,069,295</t>
  </si>
  <si>
    <t xml:space="preserve">               4,907</t>
  </si>
  <si>
    <t xml:space="preserve">             382,228</t>
  </si>
  <si>
    <t xml:space="preserve">           2,241,789</t>
  </si>
  <si>
    <t xml:space="preserve">          -1,859,562</t>
  </si>
  <si>
    <t xml:space="preserve">               9,383</t>
  </si>
  <si>
    <t xml:space="preserve">             381,265</t>
  </si>
  <si>
    <t xml:space="preserve">             731,246</t>
  </si>
  <si>
    <t xml:space="preserve">            -349,980</t>
  </si>
  <si>
    <t xml:space="preserve">               3,435</t>
  </si>
  <si>
    <t xml:space="preserve">             351,975</t>
  </si>
  <si>
    <t xml:space="preserve">               3,426</t>
  </si>
  <si>
    <t xml:space="preserve">             105,271</t>
  </si>
  <si>
    <t xml:space="preserve">             246,704</t>
  </si>
  <si>
    <t xml:space="preserve">               2,443</t>
  </si>
  <si>
    <t xml:space="preserve">             351,906</t>
  </si>
  <si>
    <t xml:space="preserve">               1,498</t>
  </si>
  <si>
    <t xml:space="preserve">              70,088</t>
  </si>
  <si>
    <t xml:space="preserve">             281,818</t>
  </si>
  <si>
    <t xml:space="preserve">               5,571</t>
  </si>
  <si>
    <t xml:space="preserve">             343,734</t>
  </si>
  <si>
    <t xml:space="preserve">               9,320</t>
  </si>
  <si>
    <t xml:space="preserve">             212,276</t>
  </si>
  <si>
    <t xml:space="preserve">             131,458</t>
  </si>
  <si>
    <t xml:space="preserve">               2,769</t>
  </si>
  <si>
    <t xml:space="preserve">             328,121</t>
  </si>
  <si>
    <t xml:space="preserve">               2,459</t>
  </si>
  <si>
    <t xml:space="preserve">             135,979</t>
  </si>
  <si>
    <t xml:space="preserve">             192,143</t>
  </si>
  <si>
    <t xml:space="preserve">              11,364</t>
  </si>
  <si>
    <t xml:space="preserve">             318,108</t>
  </si>
  <si>
    <t xml:space="preserve">             317,162</t>
  </si>
  <si>
    <t xml:space="preserve">             306,662</t>
  </si>
  <si>
    <t xml:space="preserve">              55,153</t>
  </si>
  <si>
    <t xml:space="preserve">             251,509</t>
  </si>
  <si>
    <t xml:space="preserve">               3,802</t>
  </si>
  <si>
    <t xml:space="preserve">             280,638</t>
  </si>
  <si>
    <t xml:space="preserve">              25,340</t>
  </si>
  <si>
    <t xml:space="preserve">             179,111</t>
  </si>
  <si>
    <t xml:space="preserve">             101,526</t>
  </si>
  <si>
    <t xml:space="preserve">               5,461</t>
  </si>
  <si>
    <t xml:space="preserve">             274,641</t>
  </si>
  <si>
    <t xml:space="preserve">              21,999</t>
  </si>
  <si>
    <t xml:space="preserve">             252,642</t>
  </si>
  <si>
    <t xml:space="preserve">             261,895</t>
  </si>
  <si>
    <t xml:space="preserve">             162,794</t>
  </si>
  <si>
    <t xml:space="preserve">              99,101</t>
  </si>
  <si>
    <t xml:space="preserve">             227,469</t>
  </si>
  <si>
    <t xml:space="preserve">             227,369</t>
  </si>
  <si>
    <t xml:space="preserve">             212,097</t>
  </si>
  <si>
    <t xml:space="preserve">               1,750</t>
  </si>
  <si>
    <t xml:space="preserve">             184,513</t>
  </si>
  <si>
    <t xml:space="preserve">               3,943</t>
  </si>
  <si>
    <t xml:space="preserve">             208,217</t>
  </si>
  <si>
    <t xml:space="preserve">             -23,704</t>
  </si>
  <si>
    <t xml:space="preserve">               2,854</t>
  </si>
  <si>
    <t xml:space="preserve">             182,472</t>
  </si>
  <si>
    <t xml:space="preserve">             426,377</t>
  </si>
  <si>
    <t xml:space="preserve">            -243,905</t>
  </si>
  <si>
    <t xml:space="preserve">               1,860</t>
  </si>
  <si>
    <t xml:space="preserve">             131,457</t>
  </si>
  <si>
    <t xml:space="preserve">               3,086</t>
  </si>
  <si>
    <t xml:space="preserve">             128,371</t>
  </si>
  <si>
    <t xml:space="preserve">               1,807</t>
  </si>
  <si>
    <t xml:space="preserve">             128,276</t>
  </si>
  <si>
    <t xml:space="preserve">              93,237</t>
  </si>
  <si>
    <t xml:space="preserve">              35,039</t>
  </si>
  <si>
    <t xml:space="preserve">               1,808</t>
  </si>
  <si>
    <t xml:space="preserve">             121,414</t>
  </si>
  <si>
    <t xml:space="preserve">                 693</t>
  </si>
  <si>
    <t xml:space="preserve">              14,664</t>
  </si>
  <si>
    <t xml:space="preserve">             106,750</t>
  </si>
  <si>
    <t xml:space="preserve">               1,250</t>
  </si>
  <si>
    <t xml:space="preserve">             120,873</t>
  </si>
  <si>
    <t xml:space="preserve">             118,477</t>
  </si>
  <si>
    <t xml:space="preserve">               2,376</t>
  </si>
  <si>
    <t xml:space="preserve">             120,557</t>
  </si>
  <si>
    <t xml:space="preserve">               1,751</t>
  </si>
  <si>
    <t xml:space="preserve">              34,852</t>
  </si>
  <si>
    <t xml:space="preserve">              85,704</t>
  </si>
  <si>
    <t xml:space="preserve">             119,784</t>
  </si>
  <si>
    <t xml:space="preserve">             703,712</t>
  </si>
  <si>
    <t xml:space="preserve">            -583,928</t>
  </si>
  <si>
    <t xml:space="preserve">             116,359</t>
  </si>
  <si>
    <t xml:space="preserve">             116,358</t>
  </si>
  <si>
    <t xml:space="preserve">               2,832</t>
  </si>
  <si>
    <t xml:space="preserve">             116,251</t>
  </si>
  <si>
    <t xml:space="preserve">               4,938</t>
  </si>
  <si>
    <t xml:space="preserve">             347,714</t>
  </si>
  <si>
    <t xml:space="preserve">            -231,463</t>
  </si>
  <si>
    <t xml:space="preserve">               5,644</t>
  </si>
  <si>
    <t xml:space="preserve">             100,571</t>
  </si>
  <si>
    <t xml:space="preserve">               1,826</t>
  </si>
  <si>
    <t xml:space="preserve">             119,386</t>
  </si>
  <si>
    <t xml:space="preserve">             -18,815</t>
  </si>
  <si>
    <t xml:space="preserve">               2,711</t>
  </si>
  <si>
    <t xml:space="preserve">              98,144</t>
  </si>
  <si>
    <t xml:space="preserve">               2,355</t>
  </si>
  <si>
    <t xml:space="preserve">             157,872</t>
  </si>
  <si>
    <t xml:space="preserve">             -59,728</t>
  </si>
  <si>
    <t xml:space="preserve">              95,748</t>
  </si>
  <si>
    <t xml:space="preserve">               6,010</t>
  </si>
  <si>
    <t xml:space="preserve">              89,738</t>
  </si>
  <si>
    <t xml:space="preserve">              93,839</t>
  </si>
  <si>
    <t xml:space="preserve">               5,308</t>
  </si>
  <si>
    <t xml:space="preserve">              41,968</t>
  </si>
  <si>
    <t xml:space="preserve">              51,871</t>
  </si>
  <si>
    <t xml:space="preserve">              92,124</t>
  </si>
  <si>
    <t xml:space="preserve">               9,510</t>
  </si>
  <si>
    <t xml:space="preserve">              82,614</t>
  </si>
  <si>
    <t xml:space="preserve">              70,659</t>
  </si>
  <si>
    <t xml:space="preserve">              70,577</t>
  </si>
  <si>
    <t xml:space="preserve">              68,376</t>
  </si>
  <si>
    <t xml:space="preserve">              12,656</t>
  </si>
  <si>
    <t xml:space="preserve">              55,720</t>
  </si>
  <si>
    <t xml:space="preserve">               2,108</t>
  </si>
  <si>
    <t xml:space="preserve">              67,697</t>
  </si>
  <si>
    <t xml:space="preserve">                 456</t>
  </si>
  <si>
    <t xml:space="preserve">             154,458</t>
  </si>
  <si>
    <t xml:space="preserve">             -86,761</t>
  </si>
  <si>
    <t xml:space="preserve">               1,585</t>
  </si>
  <si>
    <t xml:space="preserve">              61,463</t>
  </si>
  <si>
    <t xml:space="preserve">             232,842</t>
  </si>
  <si>
    <t xml:space="preserve">            -171,378</t>
  </si>
  <si>
    <t xml:space="preserve">               2,578</t>
  </si>
  <si>
    <t xml:space="preserve">              58,000</t>
  </si>
  <si>
    <t xml:space="preserve">               2,092</t>
  </si>
  <si>
    <t xml:space="preserve">              46,221</t>
  </si>
  <si>
    <t xml:space="preserve">              11,779</t>
  </si>
  <si>
    <t xml:space="preserve">               1,665</t>
  </si>
  <si>
    <t xml:space="preserve">              54,536</t>
  </si>
  <si>
    <t xml:space="preserve">              48,952</t>
  </si>
  <si>
    <t xml:space="preserve">               5,584</t>
  </si>
  <si>
    <t xml:space="preserve">               2,341</t>
  </si>
  <si>
    <t xml:space="preserve">              53,857</t>
  </si>
  <si>
    <t xml:space="preserve">               5,184</t>
  </si>
  <si>
    <t xml:space="preserve">              48,674</t>
  </si>
  <si>
    <t xml:space="preserve">              51,000</t>
  </si>
  <si>
    <t xml:space="preserve">              49,314</t>
  </si>
  <si>
    <t xml:space="preserve">              49,205</t>
  </si>
  <si>
    <t xml:space="preserve">              11,640</t>
  </si>
  <si>
    <t xml:space="preserve">              37,565</t>
  </si>
  <si>
    <t xml:space="preserve">              48,825</t>
  </si>
  <si>
    <t xml:space="preserve">             107,367</t>
  </si>
  <si>
    <t xml:space="preserve">             -58,542</t>
  </si>
  <si>
    <t xml:space="preserve">              48,097</t>
  </si>
  <si>
    <t xml:space="preserve">             738,587</t>
  </si>
  <si>
    <t xml:space="preserve">            -690,491</t>
  </si>
  <si>
    <t xml:space="preserve">              45,103</t>
  </si>
  <si>
    <t xml:space="preserve">              96,992</t>
  </si>
  <si>
    <t xml:space="preserve">             -51,889</t>
  </si>
  <si>
    <t xml:space="preserve">               1,429</t>
  </si>
  <si>
    <t xml:space="preserve">              44,421</t>
  </si>
  <si>
    <t xml:space="preserve">              18,444</t>
  </si>
  <si>
    <t xml:space="preserve">              25,976</t>
  </si>
  <si>
    <t xml:space="preserve">               1,124</t>
  </si>
  <si>
    <t xml:space="preserve">              44,302</t>
  </si>
  <si>
    <t xml:space="preserve">              48,207</t>
  </si>
  <si>
    <t xml:space="preserve">              -3,905</t>
  </si>
  <si>
    <t xml:space="preserve">               1,188</t>
  </si>
  <si>
    <t xml:space="preserve">              43,126</t>
  </si>
  <si>
    <t xml:space="preserve">              17,747</t>
  </si>
  <si>
    <t xml:space="preserve">              25,379</t>
  </si>
  <si>
    <t xml:space="preserve">              40,744</t>
  </si>
  <si>
    <t xml:space="preserve">              38,773</t>
  </si>
  <si>
    <t xml:space="preserve">               1,972</t>
  </si>
  <si>
    <t xml:space="preserve">              39,334</t>
  </si>
  <si>
    <t xml:space="preserve">                 327</t>
  </si>
  <si>
    <t xml:space="preserve">              54,548</t>
  </si>
  <si>
    <t xml:space="preserve">              39,275</t>
  </si>
  <si>
    <t xml:space="preserve">               2,133</t>
  </si>
  <si>
    <t xml:space="preserve">              37,141</t>
  </si>
  <si>
    <t xml:space="preserve">               2,479</t>
  </si>
  <si>
    <t xml:space="preserve">              39,102</t>
  </si>
  <si>
    <t xml:space="preserve">                 912</t>
  </si>
  <si>
    <t xml:space="preserve">              36,630</t>
  </si>
  <si>
    <t xml:space="preserve">               1,339</t>
  </si>
  <si>
    <t xml:space="preserve">              37,808</t>
  </si>
  <si>
    <t xml:space="preserve">             144,284</t>
  </si>
  <si>
    <t xml:space="preserve">            -106,476</t>
  </si>
  <si>
    <t xml:space="preserve">                 555</t>
  </si>
  <si>
    <t xml:space="preserve">              37,282</t>
  </si>
  <si>
    <t xml:space="preserve">             441,214</t>
  </si>
  <si>
    <t xml:space="preserve">            -403,932</t>
  </si>
  <si>
    <t xml:space="preserve">              34,534</t>
  </si>
  <si>
    <t xml:space="preserve">                 417</t>
  </si>
  <si>
    <t xml:space="preserve">              12,136</t>
  </si>
  <si>
    <t xml:space="preserve">              33,216</t>
  </si>
  <si>
    <t xml:space="preserve">             123,011</t>
  </si>
  <si>
    <t xml:space="preserve">             -89,795</t>
  </si>
  <si>
    <t xml:space="preserve">                 836</t>
  </si>
  <si>
    <t xml:space="preserve">             594,345</t>
  </si>
  <si>
    <t xml:space="preserve">            -561,339</t>
  </si>
  <si>
    <t xml:space="preserve">              31,835</t>
  </si>
  <si>
    <t xml:space="preserve">              30,593</t>
  </si>
  <si>
    <t xml:space="preserve">              31,166</t>
  </si>
  <si>
    <t xml:space="preserve">              31,163</t>
  </si>
  <si>
    <t xml:space="preserve">              30,722</t>
  </si>
  <si>
    <t xml:space="preserve">              30,412</t>
  </si>
  <si>
    <t xml:space="preserve">                 869</t>
  </si>
  <si>
    <t xml:space="preserve">              28,838</t>
  </si>
  <si>
    <t xml:space="preserve">               1,754</t>
  </si>
  <si>
    <t xml:space="preserve">              46,312</t>
  </si>
  <si>
    <t xml:space="preserve">             -17,474</t>
  </si>
  <si>
    <t xml:space="preserve">               2,599</t>
  </si>
  <si>
    <t xml:space="preserve">              28,501</t>
  </si>
  <si>
    <t xml:space="preserve">              28,482</t>
  </si>
  <si>
    <t xml:space="preserve">              25,797</t>
  </si>
  <si>
    <t xml:space="preserve">               8,777</t>
  </si>
  <si>
    <t xml:space="preserve">              17,020</t>
  </si>
  <si>
    <t xml:space="preserve">               1,433</t>
  </si>
  <si>
    <t xml:space="preserve">              24,078</t>
  </si>
  <si>
    <t xml:space="preserve">              11,402</t>
  </si>
  <si>
    <t xml:space="preserve">              12,675</t>
  </si>
  <si>
    <t xml:space="preserve">              22,947</t>
  </si>
  <si>
    <t xml:space="preserve">              20,946</t>
  </si>
  <si>
    <t xml:space="preserve">               2,001</t>
  </si>
  <si>
    <t xml:space="preserve">                 690</t>
  </si>
  <si>
    <t xml:space="preserve">               9,789</t>
  </si>
  <si>
    <t xml:space="preserve">              12,931</t>
  </si>
  <si>
    <t xml:space="preserve">              22,402</t>
  </si>
  <si>
    <t xml:space="preserve">                 256</t>
  </si>
  <si>
    <t xml:space="preserve">               8,743</t>
  </si>
  <si>
    <t xml:space="preserve">              13,659</t>
  </si>
  <si>
    <t xml:space="preserve">                 940</t>
  </si>
  <si>
    <t xml:space="preserve">              21,251</t>
  </si>
  <si>
    <t xml:space="preserve">                 604</t>
  </si>
  <si>
    <t xml:space="preserve">              10,515</t>
  </si>
  <si>
    <t xml:space="preserve">              10,736</t>
  </si>
  <si>
    <t xml:space="preserve">              20,945</t>
  </si>
  <si>
    <t xml:space="preserve">               3,815</t>
  </si>
  <si>
    <t xml:space="preserve">              17,130</t>
  </si>
  <si>
    <t xml:space="preserve">              20,778</t>
  </si>
  <si>
    <t xml:space="preserve">               6,546</t>
  </si>
  <si>
    <t xml:space="preserve">              14,233</t>
  </si>
  <si>
    <t xml:space="preserve">                 380</t>
  </si>
  <si>
    <t xml:space="preserve">              20,562</t>
  </si>
  <si>
    <t xml:space="preserve">               3,617</t>
  </si>
  <si>
    <t xml:space="preserve">              16,945</t>
  </si>
  <si>
    <t xml:space="preserve">              20,555</t>
  </si>
  <si>
    <t xml:space="preserve">              11,859</t>
  </si>
  <si>
    <t xml:space="preserve">               8,696</t>
  </si>
  <si>
    <t xml:space="preserve">              18,630</t>
  </si>
  <si>
    <t xml:space="preserve">              42,758</t>
  </si>
  <si>
    <t xml:space="preserve">             -24,128</t>
  </si>
  <si>
    <t xml:space="preserve">              17,848</t>
  </si>
  <si>
    <t xml:space="preserve">              17,535</t>
  </si>
  <si>
    <t xml:space="preserve">              20,594</t>
  </si>
  <si>
    <t xml:space="preserve">              -3,458</t>
  </si>
  <si>
    <t xml:space="preserve">              16,703</t>
  </si>
  <si>
    <t xml:space="preserve">              10,043</t>
  </si>
  <si>
    <t xml:space="preserve">                 432</t>
  </si>
  <si>
    <t xml:space="preserve">              16,525</t>
  </si>
  <si>
    <t xml:space="preserve">               9,085</t>
  </si>
  <si>
    <t xml:space="preserve">               7,440</t>
  </si>
  <si>
    <t xml:space="preserve">                 671</t>
  </si>
  <si>
    <t xml:space="preserve">              14,470</t>
  </si>
  <si>
    <t xml:space="preserve">              14,051</t>
  </si>
  <si>
    <t xml:space="preserve">              14,223</t>
  </si>
  <si>
    <t xml:space="preserve">               1,655</t>
  </si>
  <si>
    <t xml:space="preserve">              12,568</t>
  </si>
  <si>
    <t xml:space="preserve">              13,269</t>
  </si>
  <si>
    <t xml:space="preserve">               7,533</t>
  </si>
  <si>
    <t xml:space="preserve">               5,736</t>
  </si>
  <si>
    <t xml:space="preserve">              12,956</t>
  </si>
  <si>
    <t xml:space="preserve">                 142</t>
  </si>
  <si>
    <t xml:space="preserve">              11,607</t>
  </si>
  <si>
    <t xml:space="preserve">              10,700</t>
  </si>
  <si>
    <t xml:space="preserve">              10,520</t>
  </si>
  <si>
    <t xml:space="preserve">              10,241</t>
  </si>
  <si>
    <t xml:space="preserve">              10,174</t>
  </si>
  <si>
    <t xml:space="preserve">               9,623</t>
  </si>
  <si>
    <t xml:space="preserve">              12,159</t>
  </si>
  <si>
    <t xml:space="preserve">              -2,535</t>
  </si>
  <si>
    <t xml:space="preserve">               9,352</t>
  </si>
  <si>
    <t xml:space="preserve">              75,110</t>
  </si>
  <si>
    <t xml:space="preserve">             -65,758</t>
  </si>
  <si>
    <t xml:space="preserve">               8,963</t>
  </si>
  <si>
    <t xml:space="preserve">               8,937</t>
  </si>
  <si>
    <t xml:space="preserve">               8,013</t>
  </si>
  <si>
    <t xml:space="preserve">               7,292</t>
  </si>
  <si>
    <t xml:space="preserve">                 508</t>
  </si>
  <si>
    <t xml:space="preserve">               7,858</t>
  </si>
  <si>
    <t xml:space="preserve">               5,562</t>
  </si>
  <si>
    <t xml:space="preserve">               7,670</t>
  </si>
  <si>
    <t xml:space="preserve">               7,377</t>
  </si>
  <si>
    <t xml:space="preserve">                 269</t>
  </si>
  <si>
    <t xml:space="preserve">               7,607</t>
  </si>
  <si>
    <t xml:space="preserve">               1,755</t>
  </si>
  <si>
    <t xml:space="preserve">               5,852</t>
  </si>
  <si>
    <t xml:space="preserve">               1,235</t>
  </si>
  <si>
    <t xml:space="preserve">               6,124</t>
  </si>
  <si>
    <t xml:space="preserve">              19,178</t>
  </si>
  <si>
    <t xml:space="preserve">             -11,886</t>
  </si>
  <si>
    <t xml:space="preserve">               6,888</t>
  </si>
  <si>
    <t xml:space="preserve">               2,524</t>
  </si>
  <si>
    <t xml:space="preserve">               4,364</t>
  </si>
  <si>
    <t xml:space="preserve">               6,677</t>
  </si>
  <si>
    <t xml:space="preserve">              36,039</t>
  </si>
  <si>
    <t xml:space="preserve">             -29,363</t>
  </si>
  <si>
    <t xml:space="preserve">               6,661</t>
  </si>
  <si>
    <t xml:space="preserve">                 620</t>
  </si>
  <si>
    <t xml:space="preserve">               6,349</t>
  </si>
  <si>
    <t xml:space="preserve">             177,692</t>
  </si>
  <si>
    <t xml:space="preserve">            -171,344</t>
  </si>
  <si>
    <t xml:space="preserve">               6,167</t>
  </si>
  <si>
    <t xml:space="preserve">               5,699</t>
  </si>
  <si>
    <t xml:space="preserve">              11,775</t>
  </si>
  <si>
    <t xml:space="preserve">              -6,076</t>
  </si>
  <si>
    <t xml:space="preserve">                 214</t>
  </si>
  <si>
    <t xml:space="preserve">               5,230</t>
  </si>
  <si>
    <t xml:space="preserve">               5,335</t>
  </si>
  <si>
    <t xml:space="preserve">               5,566</t>
  </si>
  <si>
    <t xml:space="preserve">                -231</t>
  </si>
  <si>
    <t xml:space="preserve">               4,985</t>
  </si>
  <si>
    <t xml:space="preserve">               9,579</t>
  </si>
  <si>
    <t xml:space="preserve">              -4,594</t>
  </si>
  <si>
    <t xml:space="preserve">               4,535</t>
  </si>
  <si>
    <t xml:space="preserve">               4,529</t>
  </si>
  <si>
    <t xml:space="preserve">                 199</t>
  </si>
  <si>
    <t xml:space="preserve">              10,065</t>
  </si>
  <si>
    <t xml:space="preserve">              -5,536</t>
  </si>
  <si>
    <t xml:space="preserve">               4,326</t>
  </si>
  <si>
    <t xml:space="preserve">               4,329</t>
  </si>
  <si>
    <t xml:space="preserve">               4,063</t>
  </si>
  <si>
    <t xml:space="preserve">               4,193</t>
  </si>
  <si>
    <t xml:space="preserve">               4,599</t>
  </si>
  <si>
    <t xml:space="preserve">                -406</t>
  </si>
  <si>
    <t xml:space="preserve">               4,162</t>
  </si>
  <si>
    <t xml:space="preserve">               2,018</t>
  </si>
  <si>
    <t xml:space="preserve">               2,145</t>
  </si>
  <si>
    <t xml:space="preserve">               3,576</t>
  </si>
  <si>
    <t xml:space="preserve">               3,718</t>
  </si>
  <si>
    <t xml:space="preserve">               3,550</t>
  </si>
  <si>
    <t xml:space="preserve">               3,046</t>
  </si>
  <si>
    <t xml:space="preserve">               3,400</t>
  </si>
  <si>
    <t xml:space="preserve">              42,244</t>
  </si>
  <si>
    <t xml:space="preserve">             -38,844</t>
  </si>
  <si>
    <t xml:space="preserve">               3,344</t>
  </si>
  <si>
    <t xml:space="preserve">               2,868</t>
  </si>
  <si>
    <t xml:space="preserve">               3,072</t>
  </si>
  <si>
    <t xml:space="preserve">               2,998</t>
  </si>
  <si>
    <t xml:space="preserve">               2,959</t>
  </si>
  <si>
    <t xml:space="preserve">               2,839</t>
  </si>
  <si>
    <t xml:space="preserve">                 724</t>
  </si>
  <si>
    <t xml:space="preserve">               2,065</t>
  </si>
  <si>
    <t xml:space="preserve">                 773</t>
  </si>
  <si>
    <t xml:space="preserve">               2,715</t>
  </si>
  <si>
    <t xml:space="preserve">                -316</t>
  </si>
  <si>
    <t xml:space="preserve">               2,601</t>
  </si>
  <si>
    <t xml:space="preserve">              37,667</t>
  </si>
  <si>
    <t xml:space="preserve">             -35,065</t>
  </si>
  <si>
    <t xml:space="preserve">                 945</t>
  </si>
  <si>
    <t xml:space="preserve">               2,423</t>
  </si>
  <si>
    <t xml:space="preserve">               2,401</t>
  </si>
  <si>
    <t xml:space="preserve">             130,943</t>
  </si>
  <si>
    <t xml:space="preserve">            -128,542</t>
  </si>
  <si>
    <t xml:space="preserve">               2,314</t>
  </si>
  <si>
    <t xml:space="preserve">                 868</t>
  </si>
  <si>
    <t xml:space="preserve">               1,446</t>
  </si>
  <si>
    <t xml:space="preserve">              13,406</t>
  </si>
  <si>
    <t xml:space="preserve">             -11,149</t>
  </si>
  <si>
    <t xml:space="preserve">               2,158</t>
  </si>
  <si>
    <t xml:space="preserve">               2,604</t>
  </si>
  <si>
    <t xml:space="preserve">               2,049</t>
  </si>
  <si>
    <t xml:space="preserve">               1,913</t>
  </si>
  <si>
    <t xml:space="preserve">               2,246</t>
  </si>
  <si>
    <t xml:space="preserve">               1,885</t>
  </si>
  <si>
    <t xml:space="preserve">               1,857</t>
  </si>
  <si>
    <t xml:space="preserve">              18,213</t>
  </si>
  <si>
    <t xml:space="preserve">             -16,356</t>
  </si>
  <si>
    <t xml:space="preserve">               1,794</t>
  </si>
  <si>
    <t xml:space="preserve">               1,700</t>
  </si>
  <si>
    <t xml:space="preserve">                 873</t>
  </si>
  <si>
    <t xml:space="preserve">               1,295</t>
  </si>
  <si>
    <t xml:space="preserve">                 500</t>
  </si>
  <si>
    <t xml:space="preserve">               1,266</t>
  </si>
  <si>
    <t xml:space="preserve">               1,099</t>
  </si>
  <si>
    <t xml:space="preserve">               3,444</t>
  </si>
  <si>
    <t xml:space="preserve">              -2,346</t>
  </si>
  <si>
    <t xml:space="preserve">               1,077</t>
  </si>
  <si>
    <t xml:space="preserve">               1,050</t>
  </si>
  <si>
    <t xml:space="preserve">               1,009</t>
  </si>
  <si>
    <t xml:space="preserve">                 954</t>
  </si>
  <si>
    <t xml:space="preserve">              -1,286</t>
  </si>
  <si>
    <t xml:space="preserve">               1,563</t>
  </si>
  <si>
    <t xml:space="preserve">                -633</t>
  </si>
  <si>
    <t xml:space="preserve">                 890</t>
  </si>
  <si>
    <t xml:space="preserve">              78,398</t>
  </si>
  <si>
    <t xml:space="preserve">             -77,526</t>
  </si>
  <si>
    <t xml:space="preserve">                 789</t>
  </si>
  <si>
    <t xml:space="preserve">                 756</t>
  </si>
  <si>
    <t xml:space="preserve">                 748</t>
  </si>
  <si>
    <t xml:space="preserve">                -576</t>
  </si>
  <si>
    <t xml:space="preserve">               1,043</t>
  </si>
  <si>
    <t xml:space="preserve">                -314</t>
  </si>
  <si>
    <t xml:space="preserve">                -844</t>
  </si>
  <si>
    <t xml:space="preserve">                 657</t>
  </si>
  <si>
    <t xml:space="preserve">                 565</t>
  </si>
  <si>
    <t xml:space="preserve">               1,329</t>
  </si>
  <si>
    <t xml:space="preserve">                -764</t>
  </si>
  <si>
    <t xml:space="preserve">                 370</t>
  </si>
  <si>
    <t xml:space="preserve">                -423</t>
  </si>
  <si>
    <t xml:space="preserve">                -149</t>
  </si>
  <si>
    <t xml:space="preserve">              16,309</t>
  </si>
  <si>
    <t xml:space="preserve">             -16,042</t>
  </si>
  <si>
    <t xml:space="preserve">                -166</t>
  </si>
  <si>
    <t xml:space="preserve">                -188</t>
  </si>
  <si>
    <t xml:space="preserve">               9,959</t>
  </si>
  <si>
    <t xml:space="preserve">              -9,924</t>
  </si>
  <si>
    <t xml:space="preserve">                -230</t>
  </si>
  <si>
    <t xml:space="preserve">                 -28</t>
  </si>
  <si>
    <t xml:space="preserve">                 -61</t>
  </si>
  <si>
    <t xml:space="preserve">                 -62</t>
  </si>
  <si>
    <t xml:space="preserve">                -158</t>
  </si>
  <si>
    <t xml:space="preserve">              89,602</t>
  </si>
  <si>
    <t xml:space="preserve">          10,990,269</t>
  </si>
  <si>
    <t xml:space="preserve">           1,543,898</t>
  </si>
  <si>
    <t xml:space="preserve">          11,556,618</t>
  </si>
  <si>
    <t xml:space="preserve">            -566,349</t>
  </si>
  <si>
    <t xml:space="preserve">             239,555</t>
  </si>
  <si>
    <t xml:space="preserve">           8,718,145</t>
  </si>
  <si>
    <t xml:space="preserve">           1,453,945</t>
  </si>
  <si>
    <t xml:space="preserve">           5,981,182</t>
  </si>
  <si>
    <t xml:space="preserve">           2,736,963</t>
  </si>
  <si>
    <t xml:space="preserve">              59,405</t>
  </si>
  <si>
    <t xml:space="preserve">           5,398,092</t>
  </si>
  <si>
    <t xml:space="preserve">             206,110</t>
  </si>
  <si>
    <t xml:space="preserve">           2,952,369</t>
  </si>
  <si>
    <t xml:space="preserve">           2,445,723</t>
  </si>
  <si>
    <t xml:space="preserve">              50,905</t>
  </si>
  <si>
    <t xml:space="preserve">           4,371,509</t>
  </si>
  <si>
    <t xml:space="preserve">              22,635</t>
  </si>
  <si>
    <t xml:space="preserve">           2,800,398</t>
  </si>
  <si>
    <t xml:space="preserve">           1,571,111</t>
  </si>
  <si>
    <t xml:space="preserve">              25,505</t>
  </si>
  <si>
    <t xml:space="preserve">           2,726,867</t>
  </si>
  <si>
    <t xml:space="preserve">             348,389</t>
  </si>
  <si>
    <t xml:space="preserve">             123,974</t>
  </si>
  <si>
    <t xml:space="preserve">           2,602,893</t>
  </si>
  <si>
    <t xml:space="preserve">             158,420</t>
  </si>
  <si>
    <t xml:space="preserve">           2,376,746</t>
  </si>
  <si>
    <t xml:space="preserve">             392,640</t>
  </si>
  <si>
    <t xml:space="preserve">           3,626,223</t>
  </si>
  <si>
    <t xml:space="preserve">          -1,249,477</t>
  </si>
  <si>
    <t xml:space="preserve">              50,178</t>
  </si>
  <si>
    <t xml:space="preserve">           2,164,627</t>
  </si>
  <si>
    <t xml:space="preserve">              24,420</t>
  </si>
  <si>
    <t xml:space="preserve">             835,297</t>
  </si>
  <si>
    <t xml:space="preserve">           1,329,329</t>
  </si>
  <si>
    <t xml:space="preserve">              18,678</t>
  </si>
  <si>
    <t xml:space="preserve">           1,591,153</t>
  </si>
  <si>
    <t xml:space="preserve">              13,537</t>
  </si>
  <si>
    <t xml:space="preserve">             538,802</t>
  </si>
  <si>
    <t xml:space="preserve">           1,052,351</t>
  </si>
  <si>
    <t xml:space="preserve">              20,605</t>
  </si>
  <si>
    <t xml:space="preserve">           1,499,722</t>
  </si>
  <si>
    <t xml:space="preserve">              36,798</t>
  </si>
  <si>
    <t xml:space="preserve">           2,400,638</t>
  </si>
  <si>
    <t xml:space="preserve">            -900,916</t>
  </si>
  <si>
    <t xml:space="preserve">              33,021</t>
  </si>
  <si>
    <t xml:space="preserve">           1,039,247</t>
  </si>
  <si>
    <t xml:space="preserve">              13,196</t>
  </si>
  <si>
    <t xml:space="preserve">           1,340,621</t>
  </si>
  <si>
    <t xml:space="preserve">            -301,374</t>
  </si>
  <si>
    <t xml:space="preserve">              28,014</t>
  </si>
  <si>
    <t xml:space="preserve">           1,032,044</t>
  </si>
  <si>
    <t xml:space="preserve">               5,947</t>
  </si>
  <si>
    <t xml:space="preserve">             266,736</t>
  </si>
  <si>
    <t xml:space="preserve">             765,308</t>
  </si>
  <si>
    <t xml:space="preserve">              14,920</t>
  </si>
  <si>
    <t xml:space="preserve">             997,130</t>
  </si>
  <si>
    <t xml:space="preserve">               8,096</t>
  </si>
  <si>
    <t xml:space="preserve">             620,792</t>
  </si>
  <si>
    <t xml:space="preserve">             376,337</t>
  </si>
  <si>
    <t xml:space="preserve">               6,636</t>
  </si>
  <si>
    <t xml:space="preserve">             977,528</t>
  </si>
  <si>
    <t xml:space="preserve">              18,046</t>
  </si>
  <si>
    <t xml:space="preserve">             621,858</t>
  </si>
  <si>
    <t xml:space="preserve">             355,670</t>
  </si>
  <si>
    <t xml:space="preserve">              10,011</t>
  </si>
  <si>
    <t xml:space="preserve">             875,032</t>
  </si>
  <si>
    <t xml:space="preserve">               5,631</t>
  </si>
  <si>
    <t xml:space="preserve">             596,168</t>
  </si>
  <si>
    <t xml:space="preserve">             278,865</t>
  </si>
  <si>
    <t xml:space="preserve">              17,092</t>
  </si>
  <si>
    <t xml:space="preserve">             782,905</t>
  </si>
  <si>
    <t xml:space="preserve">              43,950</t>
  </si>
  <si>
    <t xml:space="preserve">             429,508</t>
  </si>
  <si>
    <t xml:space="preserve">             353,396</t>
  </si>
  <si>
    <t xml:space="preserve">              14,301</t>
  </si>
  <si>
    <t xml:space="preserve">             758,699</t>
  </si>
  <si>
    <t xml:space="preserve">             171,274</t>
  </si>
  <si>
    <t xml:space="preserve">           1,712,143</t>
  </si>
  <si>
    <t xml:space="preserve">            -953,444</t>
  </si>
  <si>
    <t xml:space="preserve">               8,979</t>
  </si>
  <si>
    <t xml:space="preserve">             705,256</t>
  </si>
  <si>
    <t xml:space="preserve">               2,655</t>
  </si>
  <si>
    <t xml:space="preserve">             102,700</t>
  </si>
  <si>
    <t xml:space="preserve">             602,556</t>
  </si>
  <si>
    <t xml:space="preserve">              17,453</t>
  </si>
  <si>
    <t xml:space="preserve">             644,021</t>
  </si>
  <si>
    <t xml:space="preserve">              20,620</t>
  </si>
  <si>
    <t xml:space="preserve">             343,206</t>
  </si>
  <si>
    <t xml:space="preserve">             300,815</t>
  </si>
  <si>
    <t xml:space="preserve">              18,504</t>
  </si>
  <si>
    <t xml:space="preserve">             640,192</t>
  </si>
  <si>
    <t xml:space="preserve">              49,545</t>
  </si>
  <si>
    <t xml:space="preserve">             583,837</t>
  </si>
  <si>
    <t xml:space="preserve">              56,355</t>
  </si>
  <si>
    <t xml:space="preserve">             612,134</t>
  </si>
  <si>
    <t xml:space="preserve">             612,060</t>
  </si>
  <si>
    <t xml:space="preserve">              12,914</t>
  </si>
  <si>
    <t xml:space="preserve">             526,704</t>
  </si>
  <si>
    <t xml:space="preserve">             911,237</t>
  </si>
  <si>
    <t xml:space="preserve">            -384,533</t>
  </si>
  <si>
    <t xml:space="preserve">               6,172</t>
  </si>
  <si>
    <t xml:space="preserve">             487,198</t>
  </si>
  <si>
    <t xml:space="preserve">             402,100</t>
  </si>
  <si>
    <t xml:space="preserve">             425,958</t>
  </si>
  <si>
    <t xml:space="preserve">             425,950</t>
  </si>
  <si>
    <t xml:space="preserve">               9,261</t>
  </si>
  <si>
    <t xml:space="preserve">             358,648</t>
  </si>
  <si>
    <t xml:space="preserve">             375,281</t>
  </si>
  <si>
    <t xml:space="preserve">             -16,633</t>
  </si>
  <si>
    <t xml:space="preserve">               4,522</t>
  </si>
  <si>
    <t xml:space="preserve">             357,320</t>
  </si>
  <si>
    <t xml:space="preserve">           2,817,172</t>
  </si>
  <si>
    <t xml:space="preserve">          -2,459,853</t>
  </si>
  <si>
    <t xml:space="preserve">              10,559</t>
  </si>
  <si>
    <t xml:space="preserve">             356,822</t>
  </si>
  <si>
    <t xml:space="preserve">           1,748,694</t>
  </si>
  <si>
    <t xml:space="preserve">          -1,391,872</t>
  </si>
  <si>
    <t xml:space="preserve">               5,428</t>
  </si>
  <si>
    <t xml:space="preserve">             340,169</t>
  </si>
  <si>
    <t xml:space="preserve">              29,084</t>
  </si>
  <si>
    <t xml:space="preserve">             580,726</t>
  </si>
  <si>
    <t xml:space="preserve">            -240,557</t>
  </si>
  <si>
    <t xml:space="preserve">               8,181</t>
  </si>
  <si>
    <t xml:space="preserve">             325,632</t>
  </si>
  <si>
    <t xml:space="preserve">               1,300</t>
  </si>
  <si>
    <t xml:space="preserve">             716,558</t>
  </si>
  <si>
    <t xml:space="preserve">            -390,926</t>
  </si>
  <si>
    <t xml:space="preserve">               2,464</t>
  </si>
  <si>
    <t xml:space="preserve">             302,378</t>
  </si>
  <si>
    <t xml:space="preserve">               2,410</t>
  </si>
  <si>
    <t xml:space="preserve">             109,993</t>
  </si>
  <si>
    <t xml:space="preserve">             192,385</t>
  </si>
  <si>
    <t xml:space="preserve">               4,347</t>
  </si>
  <si>
    <t xml:space="preserve">             294,979</t>
  </si>
  <si>
    <t xml:space="preserve">             227,339</t>
  </si>
  <si>
    <t xml:space="preserve">              67,640</t>
  </si>
  <si>
    <t xml:space="preserve">               2,979</t>
  </si>
  <si>
    <t xml:space="preserve">             294,339</t>
  </si>
  <si>
    <t xml:space="preserve">               3,314</t>
  </si>
  <si>
    <t xml:space="preserve">              79,484</t>
  </si>
  <si>
    <t xml:space="preserve">             214,855</t>
  </si>
  <si>
    <t xml:space="preserve">              11,023</t>
  </si>
  <si>
    <t xml:space="preserve">             292,165</t>
  </si>
  <si>
    <t xml:space="preserve">             291,935</t>
  </si>
  <si>
    <t xml:space="preserve">               5,002</t>
  </si>
  <si>
    <t xml:space="preserve">             259,853</t>
  </si>
  <si>
    <t xml:space="preserve">              16,709</t>
  </si>
  <si>
    <t xml:space="preserve">             243,144</t>
  </si>
  <si>
    <t xml:space="preserve">               1,952</t>
  </si>
  <si>
    <t xml:space="preserve">             254,619</t>
  </si>
  <si>
    <t xml:space="preserve">              57,464</t>
  </si>
  <si>
    <t xml:space="preserve">             197,155</t>
  </si>
  <si>
    <t xml:space="preserve">               1,346</t>
  </si>
  <si>
    <t xml:space="preserve">             249,680</t>
  </si>
  <si>
    <t xml:space="preserve">               1,946</t>
  </si>
  <si>
    <t xml:space="preserve">             176,590</t>
  </si>
  <si>
    <t xml:space="preserve">              73,090</t>
  </si>
  <si>
    <t xml:space="preserve">               3,186</t>
  </si>
  <si>
    <t xml:space="preserve">             226,689</t>
  </si>
  <si>
    <t xml:space="preserve">              32,268</t>
  </si>
  <si>
    <t xml:space="preserve">             184,061</t>
  </si>
  <si>
    <t xml:space="preserve">              42,629</t>
  </si>
  <si>
    <t xml:space="preserve">               2,550</t>
  </si>
  <si>
    <t xml:space="preserve">             215,651</t>
  </si>
  <si>
    <t xml:space="preserve">               4,260</t>
  </si>
  <si>
    <t xml:space="preserve">             273,453</t>
  </si>
  <si>
    <t xml:space="preserve">             -57,803</t>
  </si>
  <si>
    <t xml:space="preserve">             212,890</t>
  </si>
  <si>
    <t xml:space="preserve">             211,584</t>
  </si>
  <si>
    <t xml:space="preserve">              67,195</t>
  </si>
  <si>
    <t xml:space="preserve">             144,389</t>
  </si>
  <si>
    <t xml:space="preserve">               2,480</t>
  </si>
  <si>
    <t xml:space="preserve">             156,573</t>
  </si>
  <si>
    <t xml:space="preserve">               1,240</t>
  </si>
  <si>
    <t xml:space="preserve">             266,548</t>
  </si>
  <si>
    <t xml:space="preserve">            -109,975</t>
  </si>
  <si>
    <t xml:space="preserve">               1,085</t>
  </si>
  <si>
    <t xml:space="preserve">             152,666</t>
  </si>
  <si>
    <t xml:space="preserve">               1,046</t>
  </si>
  <si>
    <t xml:space="preserve">             123,221</t>
  </si>
  <si>
    <t xml:space="preserve">              29,445</t>
  </si>
  <si>
    <t xml:space="preserve">               2,058</t>
  </si>
  <si>
    <t xml:space="preserve">             150,177</t>
  </si>
  <si>
    <t xml:space="preserve">               4,796</t>
  </si>
  <si>
    <t xml:space="preserve">             145,381</t>
  </si>
  <si>
    <t xml:space="preserve">               1,939</t>
  </si>
  <si>
    <t xml:space="preserve">             142,990</t>
  </si>
  <si>
    <t xml:space="preserve">             141,694</t>
  </si>
  <si>
    <t xml:space="preserve">               2,073</t>
  </si>
  <si>
    <t xml:space="preserve">             131,916</t>
  </si>
  <si>
    <t xml:space="preserve">               1,909</t>
  </si>
  <si>
    <t xml:space="preserve">              59,871</t>
  </si>
  <si>
    <t xml:space="preserve">              72,045</t>
  </si>
  <si>
    <t xml:space="preserve">               7,151</t>
  </si>
  <si>
    <t xml:space="preserve">             127,709</t>
  </si>
  <si>
    <t xml:space="preserve">             130,909</t>
  </si>
  <si>
    <t xml:space="preserve">              -3,199</t>
  </si>
  <si>
    <t xml:space="preserve">               1,620</t>
  </si>
  <si>
    <t xml:space="preserve">             105,628</t>
  </si>
  <si>
    <t xml:space="preserve">                 669</t>
  </si>
  <si>
    <t xml:space="preserve">              16,531</t>
  </si>
  <si>
    <t xml:space="preserve">              89,098</t>
  </si>
  <si>
    <t xml:space="preserve">             102,678</t>
  </si>
  <si>
    <t xml:space="preserve">               2,071</t>
  </si>
  <si>
    <t xml:space="preserve">             136,401</t>
  </si>
  <si>
    <t xml:space="preserve">             -33,723</t>
  </si>
  <si>
    <t xml:space="preserve">               1,522</t>
  </si>
  <si>
    <t xml:space="preserve">              98,549</t>
  </si>
  <si>
    <t xml:space="preserve">               3,135</t>
  </si>
  <si>
    <t xml:space="preserve">             140,771</t>
  </si>
  <si>
    <t xml:space="preserve">             -42,222</t>
  </si>
  <si>
    <t xml:space="preserve">              97,899</t>
  </si>
  <si>
    <t xml:space="preserve">              79,851</t>
  </si>
  <si>
    <t xml:space="preserve">              18,048</t>
  </si>
  <si>
    <t xml:space="preserve">               1,523</t>
  </si>
  <si>
    <t xml:space="preserve">              94,544</t>
  </si>
  <si>
    <t xml:space="preserve">               1,256</t>
  </si>
  <si>
    <t xml:space="preserve">              83,134</t>
  </si>
  <si>
    <t xml:space="preserve">              11,411</t>
  </si>
  <si>
    <t xml:space="preserve">                 894</t>
  </si>
  <si>
    <t xml:space="preserve">              86,824</t>
  </si>
  <si>
    <t xml:space="preserve">             833,480</t>
  </si>
  <si>
    <t xml:space="preserve">            -746,656</t>
  </si>
  <si>
    <t xml:space="preserve">              84,885</t>
  </si>
  <si>
    <t xml:space="preserve">              17,187</t>
  </si>
  <si>
    <t xml:space="preserve">              67,698</t>
  </si>
  <si>
    <t xml:space="preserve">              78,036</t>
  </si>
  <si>
    <t xml:space="preserve">                 961</t>
  </si>
  <si>
    <t xml:space="preserve">              74,695</t>
  </si>
  <si>
    <t xml:space="preserve">               4,421</t>
  </si>
  <si>
    <t xml:space="preserve">              29,484</t>
  </si>
  <si>
    <t xml:space="preserve">              45,211</t>
  </si>
  <si>
    <t xml:space="preserve">              74,450</t>
  </si>
  <si>
    <t xml:space="preserve">                 581</t>
  </si>
  <si>
    <t xml:space="preserve">             170,814</t>
  </si>
  <si>
    <t xml:space="preserve">             -96,365</t>
  </si>
  <si>
    <t xml:space="preserve">              71,150</t>
  </si>
  <si>
    <t xml:space="preserve">                 937</t>
  </si>
  <si>
    <t xml:space="preserve">             244,248</t>
  </si>
  <si>
    <t xml:space="preserve">            -173,098</t>
  </si>
  <si>
    <t xml:space="preserve">              65,947</t>
  </si>
  <si>
    <t xml:space="preserve">              60,758</t>
  </si>
  <si>
    <t xml:space="preserve">               5,189</t>
  </si>
  <si>
    <t xml:space="preserve">               1,053</t>
  </si>
  <si>
    <t xml:space="preserve">              63,727</t>
  </si>
  <si>
    <t xml:space="preserve">              62,278</t>
  </si>
  <si>
    <t xml:space="preserve">              51,238</t>
  </si>
  <si>
    <t xml:space="preserve">              49,838</t>
  </si>
  <si>
    <t xml:space="preserve">               1,285</t>
  </si>
  <si>
    <t xml:space="preserve">              50,748</t>
  </si>
  <si>
    <t xml:space="preserve">             232,701</t>
  </si>
  <si>
    <t xml:space="preserve">            -181,954</t>
  </si>
  <si>
    <t xml:space="preserve">              47,844</t>
  </si>
  <si>
    <t xml:space="preserve">              79,857</t>
  </si>
  <si>
    <t xml:space="preserve">             -32,013</t>
  </si>
  <si>
    <t xml:space="preserve">              46,869</t>
  </si>
  <si>
    <t xml:space="preserve">              41,818</t>
  </si>
  <si>
    <t xml:space="preserve">               1,035</t>
  </si>
  <si>
    <t xml:space="preserve">              42,931</t>
  </si>
  <si>
    <t xml:space="preserve">               2,268</t>
  </si>
  <si>
    <t xml:space="preserve">             105,863</t>
  </si>
  <si>
    <t xml:space="preserve">             -62,932</t>
  </si>
  <si>
    <t xml:space="preserve">              42,467</t>
  </si>
  <si>
    <t xml:space="preserve">              13,221</t>
  </si>
  <si>
    <t xml:space="preserve">              29,246</t>
  </si>
  <si>
    <t xml:space="preserve">              41,539</t>
  </si>
  <si>
    <t xml:space="preserve">               7,928</t>
  </si>
  <si>
    <t xml:space="preserve">              33,611</t>
  </si>
  <si>
    <t xml:space="preserve">               1,087</t>
  </si>
  <si>
    <t xml:space="preserve">              40,969</t>
  </si>
  <si>
    <t xml:space="preserve">                 389</t>
  </si>
  <si>
    <t xml:space="preserve">               6,499</t>
  </si>
  <si>
    <t xml:space="preserve">              34,470</t>
  </si>
  <si>
    <t xml:space="preserve">               1,065</t>
  </si>
  <si>
    <t xml:space="preserve">              37,536</t>
  </si>
  <si>
    <t xml:space="preserve">             725,970</t>
  </si>
  <si>
    <t xml:space="preserve">            -688,434</t>
  </si>
  <si>
    <t xml:space="preserve">              36,883</t>
  </si>
  <si>
    <t xml:space="preserve">              11,396</t>
  </si>
  <si>
    <t xml:space="preserve">              25,486</t>
  </si>
  <si>
    <t xml:space="preserve">               9,119</t>
  </si>
  <si>
    <t xml:space="preserve">              33,066</t>
  </si>
  <si>
    <t xml:space="preserve">              29,186</t>
  </si>
  <si>
    <t xml:space="preserve">              32,215</t>
  </si>
  <si>
    <t xml:space="preserve">              13,480</t>
  </si>
  <si>
    <t xml:space="preserve">              18,734</t>
  </si>
  <si>
    <t xml:space="preserve">              31,412</t>
  </si>
  <si>
    <t xml:space="preserve">              30,758</t>
  </si>
  <si>
    <t xml:space="preserve">              31,344</t>
  </si>
  <si>
    <t xml:space="preserve">              31,189</t>
  </si>
  <si>
    <t xml:space="preserve">              29,722</t>
  </si>
  <si>
    <t xml:space="preserve">             147,167</t>
  </si>
  <si>
    <t xml:space="preserve">            -117,445</t>
  </si>
  <si>
    <t xml:space="preserve">               2,736</t>
  </si>
  <si>
    <t xml:space="preserve">              29,407</t>
  </si>
  <si>
    <t xml:space="preserve">              29,401</t>
  </si>
  <si>
    <t xml:space="preserve">                 416</t>
  </si>
  <si>
    <t xml:space="preserve">              29,204</t>
  </si>
  <si>
    <t xml:space="preserve">              25,606</t>
  </si>
  <si>
    <t xml:space="preserve">               3,597</t>
  </si>
  <si>
    <t xml:space="preserve">                 365</t>
  </si>
  <si>
    <t xml:space="preserve">              29,060</t>
  </si>
  <si>
    <t xml:space="preserve">              17,208</t>
  </si>
  <si>
    <t xml:space="preserve">              11,852</t>
  </si>
  <si>
    <t xml:space="preserve">                 801</t>
  </si>
  <si>
    <t xml:space="preserve">              28,363</t>
  </si>
  <si>
    <t xml:space="preserve">             795,121</t>
  </si>
  <si>
    <t xml:space="preserve">            -766,758</t>
  </si>
  <si>
    <t xml:space="preserve">              27,550</t>
  </si>
  <si>
    <t xml:space="preserve">               1,107</t>
  </si>
  <si>
    <t xml:space="preserve">             -55,063</t>
  </si>
  <si>
    <t xml:space="preserve">               3,264</t>
  </si>
  <si>
    <t xml:space="preserve">              20,006</t>
  </si>
  <si>
    <t xml:space="preserve">                 591</t>
  </si>
  <si>
    <t xml:space="preserve">              20,367</t>
  </si>
  <si>
    <t xml:space="preserve">              38,825</t>
  </si>
  <si>
    <t xml:space="preserve">             -18,459</t>
  </si>
  <si>
    <t xml:space="preserve">              20,043</t>
  </si>
  <si>
    <t xml:space="preserve">             184,598</t>
  </si>
  <si>
    <t xml:space="preserve">            -164,555</t>
  </si>
  <si>
    <t xml:space="preserve">               1,294</t>
  </si>
  <si>
    <t xml:space="preserve">              19,808</t>
  </si>
  <si>
    <t xml:space="preserve">              14,689</t>
  </si>
  <si>
    <t xml:space="preserve">              17,914</t>
  </si>
  <si>
    <t xml:space="preserve">               9,868</t>
  </si>
  <si>
    <t xml:space="preserve">              17,003</t>
  </si>
  <si>
    <t xml:space="preserve">               6,376</t>
  </si>
  <si>
    <t xml:space="preserve">              10,627</t>
  </si>
  <si>
    <t xml:space="preserve">              16,816</t>
  </si>
  <si>
    <t xml:space="preserve">              53,355</t>
  </si>
  <si>
    <t xml:space="preserve">             -36,539</t>
  </si>
  <si>
    <t xml:space="preserve">              14,174</t>
  </si>
  <si>
    <t xml:space="preserve">               2,455</t>
  </si>
  <si>
    <t xml:space="preserve">              15,871</t>
  </si>
  <si>
    <t xml:space="preserve">              15,825</t>
  </si>
  <si>
    <t xml:space="preserve">              15,148</t>
  </si>
  <si>
    <t xml:space="preserve">              14,052</t>
  </si>
  <si>
    <t xml:space="preserve">              14,830</t>
  </si>
  <si>
    <t xml:space="preserve">               5,343</t>
  </si>
  <si>
    <t xml:space="preserve">               9,487</t>
  </si>
  <si>
    <t xml:space="preserve">              14,819</t>
  </si>
  <si>
    <t xml:space="preserve">              19,044</t>
  </si>
  <si>
    <t xml:space="preserve">              -4,225</t>
  </si>
  <si>
    <t xml:space="preserve">              14,712</t>
  </si>
  <si>
    <t xml:space="preserve">              14,709</t>
  </si>
  <si>
    <t xml:space="preserve">              14,608</t>
  </si>
  <si>
    <t xml:space="preserve">               7,705</t>
  </si>
  <si>
    <t xml:space="preserve">              14,000</t>
  </si>
  <si>
    <t xml:space="preserve">               9,781</t>
  </si>
  <si>
    <t xml:space="preserve">               4,219</t>
  </si>
  <si>
    <t xml:space="preserve">              13,725</t>
  </si>
  <si>
    <t xml:space="preserve">              11,878</t>
  </si>
  <si>
    <t xml:space="preserve">              13,555</t>
  </si>
  <si>
    <t xml:space="preserve">               1,841</t>
  </si>
  <si>
    <t xml:space="preserve">              11,714</t>
  </si>
  <si>
    <t xml:space="preserve">                 321</t>
  </si>
  <si>
    <t xml:space="preserve">              13,043</t>
  </si>
  <si>
    <t xml:space="preserve">               2,708</t>
  </si>
  <si>
    <t xml:space="preserve">              10,335</t>
  </si>
  <si>
    <t xml:space="preserve">              12,396</t>
  </si>
  <si>
    <t xml:space="preserve">               5,417</t>
  </si>
  <si>
    <t xml:space="preserve">                 725</t>
  </si>
  <si>
    <t xml:space="preserve">              11,581</t>
  </si>
  <si>
    <t xml:space="preserve">                 479</t>
  </si>
  <si>
    <t xml:space="preserve">              19,180</t>
  </si>
  <si>
    <t xml:space="preserve">              -7,599</t>
  </si>
  <si>
    <t xml:space="preserve">              11,480</t>
  </si>
  <si>
    <t xml:space="preserve">               1,162</t>
  </si>
  <si>
    <t xml:space="preserve">              10,317</t>
  </si>
  <si>
    <t xml:space="preserve">              11,203</t>
  </si>
  <si>
    <t xml:space="preserve">              12,510</t>
  </si>
  <si>
    <t xml:space="preserve">              -1,308</t>
  </si>
  <si>
    <t xml:space="preserve">              10,961</t>
  </si>
  <si>
    <t xml:space="preserve">             103,463</t>
  </si>
  <si>
    <t xml:space="preserve">             -92,502</t>
  </si>
  <si>
    <t xml:space="preserve">              10,518</t>
  </si>
  <si>
    <t xml:space="preserve">              10,485</t>
  </si>
  <si>
    <t xml:space="preserve">              52,722</t>
  </si>
  <si>
    <t xml:space="preserve">             -42,237</t>
  </si>
  <si>
    <t xml:space="preserve">              10,242</t>
  </si>
  <si>
    <t xml:space="preserve">              41,577</t>
  </si>
  <si>
    <t xml:space="preserve">             -31,335</t>
  </si>
  <si>
    <t xml:space="preserve">                 433</t>
  </si>
  <si>
    <t xml:space="preserve">               9,990</t>
  </si>
  <si>
    <t xml:space="preserve">               9,671</t>
  </si>
  <si>
    <t xml:space="preserve">               9,923</t>
  </si>
  <si>
    <t xml:space="preserve">              57,112</t>
  </si>
  <si>
    <t xml:space="preserve">             -47,190</t>
  </si>
  <si>
    <t xml:space="preserve">               9,779</t>
  </si>
  <si>
    <t xml:space="preserve">               9,876</t>
  </si>
  <si>
    <t xml:space="preserve">              24,716</t>
  </si>
  <si>
    <t xml:space="preserve">             -14,841</t>
  </si>
  <si>
    <t xml:space="preserve">                 266</t>
  </si>
  <si>
    <t xml:space="preserve">               9,382</t>
  </si>
  <si>
    <t xml:space="preserve">               7,729</t>
  </si>
  <si>
    <t xml:space="preserve">               8,462</t>
  </si>
  <si>
    <t xml:space="preserve">               9,300</t>
  </si>
  <si>
    <t xml:space="preserve">               7,656</t>
  </si>
  <si>
    <t xml:space="preserve">               3,165</t>
  </si>
  <si>
    <t xml:space="preserve">               5,931</t>
  </si>
  <si>
    <t xml:space="preserve">               9,047</t>
  </si>
  <si>
    <t xml:space="preserve">               5,093</t>
  </si>
  <si>
    <t xml:space="preserve">               3,954</t>
  </si>
  <si>
    <t xml:space="preserve">               8,825</t>
  </si>
  <si>
    <t xml:space="preserve">               8,699</t>
  </si>
  <si>
    <t xml:space="preserve">              10,513</t>
  </si>
  <si>
    <t xml:space="preserve">              -1,814</t>
  </si>
  <si>
    <t xml:space="preserve">               7,762</t>
  </si>
  <si>
    <t xml:space="preserve">               7,660</t>
  </si>
  <si>
    <t xml:space="preserve">               7,574</t>
  </si>
  <si>
    <t xml:space="preserve">               5,905</t>
  </si>
  <si>
    <t xml:space="preserve">               7,444</t>
  </si>
  <si>
    <t xml:space="preserve">               7,334</t>
  </si>
  <si>
    <t xml:space="preserve">               7,287</t>
  </si>
  <si>
    <t xml:space="preserve">               5,906</t>
  </si>
  <si>
    <t xml:space="preserve">               1,381</t>
  </si>
  <si>
    <t xml:space="preserve">               7,116</t>
  </si>
  <si>
    <t xml:space="preserve">              -4,177</t>
  </si>
  <si>
    <t xml:space="preserve">               6,494</t>
  </si>
  <si>
    <t xml:space="preserve">               6,166</t>
  </si>
  <si>
    <t xml:space="preserve">              85,350</t>
  </si>
  <si>
    <t xml:space="preserve">             -79,184</t>
  </si>
  <si>
    <t xml:space="preserve">               5,472</t>
  </si>
  <si>
    <t xml:space="preserve">               5,468</t>
  </si>
  <si>
    <t xml:space="preserve">               1,529</t>
  </si>
  <si>
    <t xml:space="preserve">               3,701</t>
  </si>
  <si>
    <t xml:space="preserve">               4,642</t>
  </si>
  <si>
    <t xml:space="preserve">               4,635</t>
  </si>
  <si>
    <t xml:space="preserve">               4,189</t>
  </si>
  <si>
    <t xml:space="preserve">               4,388</t>
  </si>
  <si>
    <t xml:space="preserve">               4,453</t>
  </si>
  <si>
    <t xml:space="preserve">               4,369</t>
  </si>
  <si>
    <t xml:space="preserve">               4,368</t>
  </si>
  <si>
    <t xml:space="preserve">               4,225</t>
  </si>
  <si>
    <t xml:space="preserve">               5,501</t>
  </si>
  <si>
    <t xml:space="preserve">              -1,240</t>
  </si>
  <si>
    <t xml:space="preserve">               4,169</t>
  </si>
  <si>
    <t xml:space="preserve">                 444</t>
  </si>
  <si>
    <t xml:space="preserve">               3,724</t>
  </si>
  <si>
    <t xml:space="preserve">               4,026</t>
  </si>
  <si>
    <t xml:space="preserve">             137,861</t>
  </si>
  <si>
    <t xml:space="preserve">            -133,835</t>
  </si>
  <si>
    <t xml:space="preserve">               3,838</t>
  </si>
  <si>
    <t xml:space="preserve">               3,261</t>
  </si>
  <si>
    <t xml:space="preserve">               3,362</t>
  </si>
  <si>
    <t xml:space="preserve">               3,041</t>
  </si>
  <si>
    <t xml:space="preserve">               2,962</t>
  </si>
  <si>
    <t xml:space="preserve">               2,698</t>
  </si>
  <si>
    <t xml:space="preserve">               2,827</t>
  </si>
  <si>
    <t xml:space="preserve">               2,821</t>
  </si>
  <si>
    <t xml:space="preserve">               2,799</t>
  </si>
  <si>
    <t xml:space="preserve">               1,628</t>
  </si>
  <si>
    <t xml:space="preserve">               2,608</t>
  </si>
  <si>
    <t xml:space="preserve">               2,474</t>
  </si>
  <si>
    <t xml:space="preserve">               1,561</t>
  </si>
  <si>
    <t xml:space="preserve">               1,441</t>
  </si>
  <si>
    <t xml:space="preserve">               1,017</t>
  </si>
  <si>
    <t xml:space="preserve">               2,403</t>
  </si>
  <si>
    <t xml:space="preserve">               2,400</t>
  </si>
  <si>
    <t xml:space="preserve">              88,462</t>
  </si>
  <si>
    <t xml:space="preserve">             -86,333</t>
  </si>
  <si>
    <t xml:space="preserve">                 606</t>
  </si>
  <si>
    <t xml:space="preserve">               2,105</t>
  </si>
  <si>
    <t xml:space="preserve">               1,941</t>
  </si>
  <si>
    <t xml:space="preserve">               1,707</t>
  </si>
  <si>
    <t xml:space="preserve">                 589</t>
  </si>
  <si>
    <t xml:space="preserve">               1,673</t>
  </si>
  <si>
    <t xml:space="preserve">               1,491</t>
  </si>
  <si>
    <t xml:space="preserve">               1,607</t>
  </si>
  <si>
    <t xml:space="preserve">               5,570</t>
  </si>
  <si>
    <t xml:space="preserve">              -3,963</t>
  </si>
  <si>
    <t xml:space="preserve">               1,489</t>
  </si>
  <si>
    <t xml:space="preserve">               1,267</t>
  </si>
  <si>
    <t xml:space="preserve">               5,016</t>
  </si>
  <si>
    <t xml:space="preserve">              -3,737</t>
  </si>
  <si>
    <t xml:space="preserve">               1,153</t>
  </si>
  <si>
    <t xml:space="preserve">               1,133</t>
  </si>
  <si>
    <t xml:space="preserve">                 757</t>
  </si>
  <si>
    <t xml:space="preserve">                 996</t>
  </si>
  <si>
    <t xml:space="preserve">               3,045</t>
  </si>
  <si>
    <t xml:space="preserve">              -2,160</t>
  </si>
  <si>
    <t xml:space="preserve">                 829</t>
  </si>
  <si>
    <t xml:space="preserve">                 768</t>
  </si>
  <si>
    <t xml:space="preserve">              86,783</t>
  </si>
  <si>
    <t xml:space="preserve">             -86,015</t>
  </si>
  <si>
    <t xml:space="preserve">                 740</t>
  </si>
  <si>
    <t xml:space="preserve">                 696</t>
  </si>
  <si>
    <t xml:space="preserve">                 629</t>
  </si>
  <si>
    <t xml:space="preserve">                -696</t>
  </si>
  <si>
    <t xml:space="preserve">                 501</t>
  </si>
  <si>
    <t xml:space="preserve">                 455</t>
  </si>
  <si>
    <t xml:space="preserve">               1,347</t>
  </si>
  <si>
    <t xml:space="preserve">                 409</t>
  </si>
  <si>
    <t xml:space="preserve">               1,080</t>
  </si>
  <si>
    <t xml:space="preserve">                -775</t>
  </si>
  <si>
    <t xml:space="preserve">                -271</t>
  </si>
  <si>
    <t xml:space="preserve">                 -68</t>
  </si>
  <si>
    <t xml:space="preserve">                -489</t>
  </si>
  <si>
    <t xml:space="preserve">                 -75</t>
  </si>
  <si>
    <t xml:space="preserve">                 498</t>
  </si>
  <si>
    <t xml:space="preserve">                -493</t>
  </si>
  <si>
    <t xml:space="preserve">                -371</t>
  </si>
  <si>
    <t xml:space="preserve">                 -60</t>
  </si>
  <si>
    <t xml:space="preserve">               4,839</t>
  </si>
  <si>
    <t xml:space="preserve">              -4,839</t>
  </si>
  <si>
    <t xml:space="preserve">                -304</t>
  </si>
  <si>
    <t xml:space="preserve">             100,881</t>
  </si>
  <si>
    <t xml:space="preserve">          11,679,519</t>
  </si>
  <si>
    <t xml:space="preserve">           1,822,270</t>
  </si>
  <si>
    <t xml:space="preserve">          13,508,598</t>
  </si>
  <si>
    <t xml:space="preserve">          -1,829,079</t>
  </si>
  <si>
    <t xml:space="preserve">             211,674</t>
  </si>
  <si>
    <t xml:space="preserve">          10,267,271</t>
  </si>
  <si>
    <t xml:space="preserve">           1,529,209</t>
  </si>
  <si>
    <t xml:space="preserve">           5,936,407</t>
  </si>
  <si>
    <t xml:space="preserve">           4,330,864</t>
  </si>
  <si>
    <t xml:space="preserve">              67,327</t>
  </si>
  <si>
    <t xml:space="preserve">           5,925,624</t>
  </si>
  <si>
    <t xml:space="preserve">             233,745</t>
  </si>
  <si>
    <t xml:space="preserve">           2,865,793</t>
  </si>
  <si>
    <t xml:space="preserve">           3,059,831</t>
  </si>
  <si>
    <t xml:space="preserve">              66,930</t>
  </si>
  <si>
    <t xml:space="preserve">           5,205,355</t>
  </si>
  <si>
    <t xml:space="preserve">              24,638</t>
  </si>
  <si>
    <t xml:space="preserve">           2,819,940</t>
  </si>
  <si>
    <t xml:space="preserve">           2,385,415</t>
  </si>
  <si>
    <t xml:space="preserve">              38,966</t>
  </si>
  <si>
    <t xml:space="preserve">           3,496,991</t>
  </si>
  <si>
    <t xml:space="preserve">             369,719</t>
  </si>
  <si>
    <t xml:space="preserve">             386,038</t>
  </si>
  <si>
    <t xml:space="preserve">           3,110,953</t>
  </si>
  <si>
    <t xml:space="preserve">             459,337</t>
  </si>
  <si>
    <t xml:space="preserve">           2,560,674</t>
  </si>
  <si>
    <t xml:space="preserve">             416,788</t>
  </si>
  <si>
    <t xml:space="preserve">           4,266,280</t>
  </si>
  <si>
    <t xml:space="preserve">          -1,705,607</t>
  </si>
  <si>
    <t xml:space="preserve">              21,298</t>
  </si>
  <si>
    <t xml:space="preserve">           1,721,596</t>
  </si>
  <si>
    <t xml:space="preserve">              13,864</t>
  </si>
  <si>
    <t xml:space="preserve">             626,758</t>
  </si>
  <si>
    <t xml:space="preserve">           1,094,837</t>
  </si>
  <si>
    <t xml:space="preserve">              55,260</t>
  </si>
  <si>
    <t xml:space="preserve">           1,510,021</t>
  </si>
  <si>
    <t xml:space="preserve">              18,917</t>
  </si>
  <si>
    <t xml:space="preserve">             833,656</t>
  </si>
  <si>
    <t xml:space="preserve">             676,364</t>
  </si>
  <si>
    <t xml:space="preserve">               6,943</t>
  </si>
  <si>
    <t xml:space="preserve">           1,424,460</t>
  </si>
  <si>
    <t xml:space="preserve">               2,506</t>
  </si>
  <si>
    <t xml:space="preserve">              95,366</t>
  </si>
  <si>
    <t xml:space="preserve">           1,329,094</t>
  </si>
  <si>
    <t xml:space="preserve">              25,601</t>
  </si>
  <si>
    <t xml:space="preserve">           1,344,041</t>
  </si>
  <si>
    <t xml:space="preserve">              40,371</t>
  </si>
  <si>
    <t xml:space="preserve">           2,769,550</t>
  </si>
  <si>
    <t xml:space="preserve">          -1,425,509</t>
  </si>
  <si>
    <t xml:space="preserve">              31,211</t>
  </si>
  <si>
    <t xml:space="preserve">           1,172,249</t>
  </si>
  <si>
    <t xml:space="preserve">               6,371</t>
  </si>
  <si>
    <t xml:space="preserve">             287,425</t>
  </si>
  <si>
    <t xml:space="preserve">             884,823</t>
  </si>
  <si>
    <t xml:space="preserve">              16,969</t>
  </si>
  <si>
    <t xml:space="preserve">           1,136,443</t>
  </si>
  <si>
    <t xml:space="preserve">               8,194</t>
  </si>
  <si>
    <t xml:space="preserve">             690,208</t>
  </si>
  <si>
    <t xml:space="preserve">             446,235</t>
  </si>
  <si>
    <t xml:space="preserve">           1,025,125</t>
  </si>
  <si>
    <t xml:space="preserve">              13,425</t>
  </si>
  <si>
    <t xml:space="preserve">           1,345,162</t>
  </si>
  <si>
    <t xml:space="preserve">            -320,037</t>
  </si>
  <si>
    <t xml:space="preserve">               9,030</t>
  </si>
  <si>
    <t xml:space="preserve">           1,006,036</t>
  </si>
  <si>
    <t xml:space="preserve">               3,047</t>
  </si>
  <si>
    <t xml:space="preserve">             188,820</t>
  </si>
  <si>
    <t xml:space="preserve">             817,216</t>
  </si>
  <si>
    <t xml:space="preserve">              10,578</t>
  </si>
  <si>
    <t xml:space="preserve">             959,711</t>
  </si>
  <si>
    <t xml:space="preserve">               5,989</t>
  </si>
  <si>
    <t xml:space="preserve">           1,448,693</t>
  </si>
  <si>
    <t xml:space="preserve">            -488,982</t>
  </si>
  <si>
    <t xml:space="preserve">              19,729</t>
  </si>
  <si>
    <t xml:space="preserve">             825,543</t>
  </si>
  <si>
    <t xml:space="preserve">              41,531</t>
  </si>
  <si>
    <t xml:space="preserve">             744,999</t>
  </si>
  <si>
    <t xml:space="preserve">              80,544</t>
  </si>
  <si>
    <t xml:space="preserve">              22,563</t>
  </si>
  <si>
    <t xml:space="preserve">             758,366</t>
  </si>
  <si>
    <t xml:space="preserve">              21,962</t>
  </si>
  <si>
    <t xml:space="preserve">             421,730</t>
  </si>
  <si>
    <t xml:space="preserve">             336,636</t>
  </si>
  <si>
    <t xml:space="preserve">              15,719</t>
  </si>
  <si>
    <t xml:space="preserve">             722,841</t>
  </si>
  <si>
    <t xml:space="preserve">             189,106</t>
  </si>
  <si>
    <t xml:space="preserve">           2,030,772</t>
  </si>
  <si>
    <t xml:space="preserve">          -1,307,931</t>
  </si>
  <si>
    <t xml:space="preserve">              21,643</t>
  </si>
  <si>
    <t xml:space="preserve">             708,735</t>
  </si>
  <si>
    <t xml:space="preserve">              51,947</t>
  </si>
  <si>
    <t xml:space="preserve">             612,170</t>
  </si>
  <si>
    <t xml:space="preserve">              96,565</t>
  </si>
  <si>
    <t xml:space="preserve">              14,413</t>
  </si>
  <si>
    <t xml:space="preserve">             599,882</t>
  </si>
  <si>
    <t xml:space="preserve">              12,192</t>
  </si>
  <si>
    <t xml:space="preserve">           1,026,768</t>
  </si>
  <si>
    <t xml:space="preserve">            -426,886</t>
  </si>
  <si>
    <t xml:space="preserve">               7,817</t>
  </si>
  <si>
    <t xml:space="preserve">             529,072</t>
  </si>
  <si>
    <t xml:space="preserve">              20,735</t>
  </si>
  <si>
    <t xml:space="preserve">             758,347</t>
  </si>
  <si>
    <t xml:space="preserve">            -229,275</t>
  </si>
  <si>
    <t xml:space="preserve">              11,369</t>
  </si>
  <si>
    <t xml:space="preserve">             480,784</t>
  </si>
  <si>
    <t xml:space="preserve">             460,281</t>
  </si>
  <si>
    <t xml:space="preserve">              20,503</t>
  </si>
  <si>
    <t xml:space="preserve">             480,232</t>
  </si>
  <si>
    <t xml:space="preserve">             480,036</t>
  </si>
  <si>
    <t xml:space="preserve">              12,892</t>
  </si>
  <si>
    <t xml:space="preserve">             476,234</t>
  </si>
  <si>
    <t xml:space="preserve">           1,118,033</t>
  </si>
  <si>
    <t xml:space="preserve">            -641,799</t>
  </si>
  <si>
    <t xml:space="preserve">              15,363</t>
  </si>
  <si>
    <t xml:space="preserve">             467,477</t>
  </si>
  <si>
    <t xml:space="preserve">             467,409</t>
  </si>
  <si>
    <t xml:space="preserve">             431,980</t>
  </si>
  <si>
    <t xml:space="preserve">              33,793</t>
  </si>
  <si>
    <t xml:space="preserve">             774,986</t>
  </si>
  <si>
    <t xml:space="preserve">            -343,006</t>
  </si>
  <si>
    <t xml:space="preserve">               4,752</t>
  </si>
  <si>
    <t xml:space="preserve">             429,792</t>
  </si>
  <si>
    <t xml:space="preserve">                 541</t>
  </si>
  <si>
    <t xml:space="preserve">           2,141,061</t>
  </si>
  <si>
    <t xml:space="preserve">          -1,711,269</t>
  </si>
  <si>
    <t xml:space="preserve">             421,925</t>
  </si>
  <si>
    <t xml:space="preserve">             421,701</t>
  </si>
  <si>
    <t xml:space="preserve">             417,156</t>
  </si>
  <si>
    <t xml:space="preserve">              10,636</t>
  </si>
  <si>
    <t xml:space="preserve">             416,221</t>
  </si>
  <si>
    <t xml:space="preserve">               1,622</t>
  </si>
  <si>
    <t xml:space="preserve">             716,443</t>
  </si>
  <si>
    <t xml:space="preserve">            -300,222</t>
  </si>
  <si>
    <t xml:space="preserve">               2,790</t>
  </si>
  <si>
    <t xml:space="preserve">             371,072</t>
  </si>
  <si>
    <t xml:space="preserve">               2,512</t>
  </si>
  <si>
    <t xml:space="preserve">             233,269</t>
  </si>
  <si>
    <t xml:space="preserve">             137,804</t>
  </si>
  <si>
    <t xml:space="preserve">               1,319</t>
  </si>
  <si>
    <t xml:space="preserve">             333,496</t>
  </si>
  <si>
    <t xml:space="preserve">              18,329</t>
  </si>
  <si>
    <t xml:space="preserve">             315,167</t>
  </si>
  <si>
    <t xml:space="preserve">               6,619</t>
  </si>
  <si>
    <t xml:space="preserve">             305,954</t>
  </si>
  <si>
    <t xml:space="preserve">              16,011</t>
  </si>
  <si>
    <t xml:space="preserve">             289,943</t>
  </si>
  <si>
    <t xml:space="preserve">             291,441</t>
  </si>
  <si>
    <t xml:space="preserve">               3,584</t>
  </si>
  <si>
    <t xml:space="preserve">             120,365</t>
  </si>
  <si>
    <t xml:space="preserve">             171,076</t>
  </si>
  <si>
    <t xml:space="preserve">               2,390</t>
  </si>
  <si>
    <t xml:space="preserve">             290,803</t>
  </si>
  <si>
    <t xml:space="preserve">              76,703</t>
  </si>
  <si>
    <t xml:space="preserve">             214,100</t>
  </si>
  <si>
    <t xml:space="preserve">               1,804</t>
  </si>
  <si>
    <t xml:space="preserve">             276,612</t>
  </si>
  <si>
    <t xml:space="preserve">               2,202</t>
  </si>
  <si>
    <t xml:space="preserve">             226,834</t>
  </si>
  <si>
    <t xml:space="preserve">              49,777</t>
  </si>
  <si>
    <t xml:space="preserve">               5,310</t>
  </si>
  <si>
    <t xml:space="preserve">             272,029</t>
  </si>
  <si>
    <t xml:space="preserve">               8,787</t>
  </si>
  <si>
    <t xml:space="preserve">             216,033</t>
  </si>
  <si>
    <t xml:space="preserve">              55,996</t>
  </si>
  <si>
    <t xml:space="preserve">             256,668</t>
  </si>
  <si>
    <t xml:space="preserve">             433,210</t>
  </si>
  <si>
    <t xml:space="preserve">            -176,543</t>
  </si>
  <si>
    <t xml:space="preserve">             244,422</t>
  </si>
  <si>
    <t xml:space="preserve">               1,574</t>
  </si>
  <si>
    <t xml:space="preserve">              60,422</t>
  </si>
  <si>
    <t xml:space="preserve">             184,000</t>
  </si>
  <si>
    <t xml:space="preserve">             240,676</t>
  </si>
  <si>
    <t xml:space="preserve">              29,789</t>
  </si>
  <si>
    <t xml:space="preserve">             157,502</t>
  </si>
  <si>
    <t xml:space="preserve">              83,175</t>
  </si>
  <si>
    <t xml:space="preserve">             235,401</t>
  </si>
  <si>
    <t xml:space="preserve">               4,655</t>
  </si>
  <si>
    <t xml:space="preserve">             343,061</t>
  </si>
  <si>
    <t xml:space="preserve">            -107,660</t>
  </si>
  <si>
    <t xml:space="preserve">               1,331</t>
  </si>
  <si>
    <t xml:space="preserve">             206,098</t>
  </si>
  <si>
    <t xml:space="preserve">             101,923</t>
  </si>
  <si>
    <t xml:space="preserve">             104,175</t>
  </si>
  <si>
    <t xml:space="preserve">               2,504</t>
  </si>
  <si>
    <t xml:space="preserve">             190,937</t>
  </si>
  <si>
    <t xml:space="preserve">             189,002</t>
  </si>
  <si>
    <t xml:space="preserve">             184,987</t>
  </si>
  <si>
    <t xml:space="preserve">              24,853</t>
  </si>
  <si>
    <t xml:space="preserve">             160,134</t>
  </si>
  <si>
    <t xml:space="preserve">             184,911</t>
  </si>
  <si>
    <t xml:space="preserve">              50,853</t>
  </si>
  <si>
    <t xml:space="preserve">             134,058</t>
  </si>
  <si>
    <t xml:space="preserve">             175,761</t>
  </si>
  <si>
    <t xml:space="preserve">               5,634</t>
  </si>
  <si>
    <t xml:space="preserve">             170,128</t>
  </si>
  <si>
    <t xml:space="preserve">               1,799</t>
  </si>
  <si>
    <t xml:space="preserve">             168,707</t>
  </si>
  <si>
    <t xml:space="preserve">              15,710</t>
  </si>
  <si>
    <t xml:space="preserve">             152,997</t>
  </si>
  <si>
    <t xml:space="preserve">               1,975</t>
  </si>
  <si>
    <t xml:space="preserve">             168,606</t>
  </si>
  <si>
    <t xml:space="preserve">               1,411</t>
  </si>
  <si>
    <t xml:space="preserve">              55,597</t>
  </si>
  <si>
    <t xml:space="preserve">             113,008</t>
  </si>
  <si>
    <t xml:space="preserve">               8,166</t>
  </si>
  <si>
    <t xml:space="preserve">             144,817</t>
  </si>
  <si>
    <t xml:space="preserve">              99,355</t>
  </si>
  <si>
    <t xml:space="preserve">              45,462</t>
  </si>
  <si>
    <t xml:space="preserve">               2,689</t>
  </si>
  <si>
    <t xml:space="preserve">             128,369</t>
  </si>
  <si>
    <t xml:space="preserve">               2,757</t>
  </si>
  <si>
    <t xml:space="preserve">              66,666</t>
  </si>
  <si>
    <t xml:space="preserve">              61,702</t>
  </si>
  <si>
    <t xml:space="preserve">               1,877</t>
  </si>
  <si>
    <t xml:space="preserve">             127,382</t>
  </si>
  <si>
    <t xml:space="preserve">               3,766</t>
  </si>
  <si>
    <t xml:space="preserve">             209,766</t>
  </si>
  <si>
    <t xml:space="preserve">             -82,384</t>
  </si>
  <si>
    <t xml:space="preserve">               2,600</t>
  </si>
  <si>
    <t xml:space="preserve">             118,950</t>
  </si>
  <si>
    <t xml:space="preserve">             129,691</t>
  </si>
  <si>
    <t xml:space="preserve">             -10,741</t>
  </si>
  <si>
    <t xml:space="preserve">             107,750</t>
  </si>
  <si>
    <t xml:space="preserve">             173,384</t>
  </si>
  <si>
    <t xml:space="preserve">             -65,634</t>
  </si>
  <si>
    <t xml:space="preserve">             105,326</t>
  </si>
  <si>
    <t xml:space="preserve">             889,013</t>
  </si>
  <si>
    <t xml:space="preserve">            -783,686</t>
  </si>
  <si>
    <t xml:space="preserve">             101,451</t>
  </si>
  <si>
    <t xml:space="preserve">             232,093</t>
  </si>
  <si>
    <t xml:space="preserve">            -130,641</t>
  </si>
  <si>
    <t xml:space="preserve">                 718</t>
  </si>
  <si>
    <t xml:space="preserve">             100,055</t>
  </si>
  <si>
    <t xml:space="preserve">              10,993</t>
  </si>
  <si>
    <t xml:space="preserve">              89,062</t>
  </si>
  <si>
    <t xml:space="preserve">              93,055</t>
  </si>
  <si>
    <t xml:space="preserve">            -801,805</t>
  </si>
  <si>
    <t xml:space="preserve">              72,350</t>
  </si>
  <si>
    <t xml:space="preserve">             528,389</t>
  </si>
  <si>
    <t xml:space="preserve">            -456,039</t>
  </si>
  <si>
    <t xml:space="preserve">              70,777</t>
  </si>
  <si>
    <t xml:space="preserve">              50,511</t>
  </si>
  <si>
    <t xml:space="preserve">              20,266</t>
  </si>
  <si>
    <t xml:space="preserve">              68,150</t>
  </si>
  <si>
    <t xml:space="preserve">              68,148</t>
  </si>
  <si>
    <t xml:space="preserve">              66,749</t>
  </si>
  <si>
    <t xml:space="preserve">               4,383</t>
  </si>
  <si>
    <t xml:space="preserve">              36,199</t>
  </si>
  <si>
    <t xml:space="preserve">              30,550</t>
  </si>
  <si>
    <t xml:space="preserve">              63,122</t>
  </si>
  <si>
    <t xml:space="preserve">              64,184</t>
  </si>
  <si>
    <t xml:space="preserve">              -1,063</t>
  </si>
  <si>
    <t xml:space="preserve">               1,408</t>
  </si>
  <si>
    <t xml:space="preserve">              61,071</t>
  </si>
  <si>
    <t xml:space="preserve">               9,409</t>
  </si>
  <si>
    <t xml:space="preserve">              51,662</t>
  </si>
  <si>
    <t xml:space="preserve">               3,647</t>
  </si>
  <si>
    <t xml:space="preserve">              60,067</t>
  </si>
  <si>
    <t xml:space="preserve">              57,022</t>
  </si>
  <si>
    <t xml:space="preserve">               1,463</t>
  </si>
  <si>
    <t xml:space="preserve">              58,776</t>
  </si>
  <si>
    <t xml:space="preserve">                 839</t>
  </si>
  <si>
    <t xml:space="preserve">              88,811</t>
  </si>
  <si>
    <t xml:space="preserve">             -30,035</t>
  </si>
  <si>
    <t xml:space="preserve">              50,168</t>
  </si>
  <si>
    <t xml:space="preserve">               3,273</t>
  </si>
  <si>
    <t xml:space="preserve">              74,642</t>
  </si>
  <si>
    <t xml:space="preserve">             -24,474</t>
  </si>
  <si>
    <t xml:space="preserve">               3,555</t>
  </si>
  <si>
    <t xml:space="preserve">              47,593</t>
  </si>
  <si>
    <t xml:space="preserve">              12,230</t>
  </si>
  <si>
    <t xml:space="preserve">              47,294</t>
  </si>
  <si>
    <t xml:space="preserve">              18,280</t>
  </si>
  <si>
    <t xml:space="preserve">              29,015</t>
  </si>
  <si>
    <t xml:space="preserve">              47,115</t>
  </si>
  <si>
    <t xml:space="preserve">              15,620</t>
  </si>
  <si>
    <t xml:space="preserve">              31,496</t>
  </si>
  <si>
    <t xml:space="preserve">              46,618</t>
  </si>
  <si>
    <t xml:space="preserve">              24,289</t>
  </si>
  <si>
    <t xml:space="preserve">              45,571</t>
  </si>
  <si>
    <t xml:space="preserve">              24,877</t>
  </si>
  <si>
    <t xml:space="preserve">              20,694</t>
  </si>
  <si>
    <t xml:space="preserve">               2,657</t>
  </si>
  <si>
    <t xml:space="preserve">             221,912</t>
  </si>
  <si>
    <t xml:space="preserve">            -178,344</t>
  </si>
  <si>
    <t xml:space="preserve">              41,683</t>
  </si>
  <si>
    <t xml:space="preserve">               1,144</t>
  </si>
  <si>
    <t xml:space="preserve">              68,977</t>
  </si>
  <si>
    <t xml:space="preserve">             -27,294</t>
  </si>
  <si>
    <t xml:space="preserve">               1,386</t>
  </si>
  <si>
    <t xml:space="preserve">              39,486</t>
  </si>
  <si>
    <t xml:space="preserve">               7,405</t>
  </si>
  <si>
    <t xml:space="preserve">              32,081</t>
  </si>
  <si>
    <t xml:space="preserve">               2,508</t>
  </si>
  <si>
    <t xml:space="preserve">              37,433</t>
  </si>
  <si>
    <t xml:space="preserve">                 670</t>
  </si>
  <si>
    <t xml:space="preserve">              36,763</t>
  </si>
  <si>
    <t xml:space="preserve">              36,015</t>
  </si>
  <si>
    <t xml:space="preserve">             380,844</t>
  </si>
  <si>
    <t xml:space="preserve">            -344,829</t>
  </si>
  <si>
    <t xml:space="preserve">              35,320</t>
  </si>
  <si>
    <t xml:space="preserve">                 751</t>
  </si>
  <si>
    <t xml:space="preserve">               8,037</t>
  </si>
  <si>
    <t xml:space="preserve">              27,283</t>
  </si>
  <si>
    <t xml:space="preserve">                 546</t>
  </si>
  <si>
    <t xml:space="preserve">              34,789</t>
  </si>
  <si>
    <t xml:space="preserve">              11,126</t>
  </si>
  <si>
    <t xml:space="preserve">              23,663</t>
  </si>
  <si>
    <t xml:space="preserve">              33,989</t>
  </si>
  <si>
    <t xml:space="preserve">             147,866</t>
  </si>
  <si>
    <t xml:space="preserve">            -113,877</t>
  </si>
  <si>
    <t xml:space="preserve">              33,522</t>
  </si>
  <si>
    <t xml:space="preserve">              32,969</t>
  </si>
  <si>
    <t xml:space="preserve">              31,419</t>
  </si>
  <si>
    <t xml:space="preserve">              22,183</t>
  </si>
  <si>
    <t xml:space="preserve">               1,652</t>
  </si>
  <si>
    <t xml:space="preserve">              31,014</t>
  </si>
  <si>
    <t xml:space="preserve">              26,999</t>
  </si>
  <si>
    <t xml:space="preserve">              27,906</t>
  </si>
  <si>
    <t xml:space="preserve">              37,576</t>
  </si>
  <si>
    <t xml:space="preserve">              -9,670</t>
  </si>
  <si>
    <t xml:space="preserve">              26,215</t>
  </si>
  <si>
    <t xml:space="preserve">              94,632</t>
  </si>
  <si>
    <t xml:space="preserve">             -68,417</t>
  </si>
  <si>
    <t xml:space="preserve">              26,206</t>
  </si>
  <si>
    <t xml:space="preserve">              22,813</t>
  </si>
  <si>
    <t xml:space="preserve">                 553</t>
  </si>
  <si>
    <t xml:space="preserve">              23,416</t>
  </si>
  <si>
    <t xml:space="preserve">               7,293</t>
  </si>
  <si>
    <t xml:space="preserve">              16,123</t>
  </si>
  <si>
    <t xml:space="preserve">              23,369</t>
  </si>
  <si>
    <t xml:space="preserve">               8,578</t>
  </si>
  <si>
    <t xml:space="preserve">              14,791</t>
  </si>
  <si>
    <t xml:space="preserve">              21,915</t>
  </si>
  <si>
    <t xml:space="preserve">               8,877</t>
  </si>
  <si>
    <t xml:space="preserve">              13,038</t>
  </si>
  <si>
    <t xml:space="preserve">              20,564</t>
  </si>
  <si>
    <t xml:space="preserve">              20,559</t>
  </si>
  <si>
    <t xml:space="preserve">                 701</t>
  </si>
  <si>
    <t xml:space="preserve">              20,209</t>
  </si>
  <si>
    <t xml:space="preserve">               1,830</t>
  </si>
  <si>
    <t xml:space="preserve">              41,580</t>
  </si>
  <si>
    <t xml:space="preserve">             -21,371</t>
  </si>
  <si>
    <t xml:space="preserve">              18,267</t>
  </si>
  <si>
    <t xml:space="preserve">              24,242</t>
  </si>
  <si>
    <t xml:space="preserve">              -5,974</t>
  </si>
  <si>
    <t xml:space="preserve">              18,078</t>
  </si>
  <si>
    <t xml:space="preserve">               6,980</t>
  </si>
  <si>
    <t xml:space="preserve">              11,098</t>
  </si>
  <si>
    <t xml:space="preserve">              17,956</t>
  </si>
  <si>
    <t xml:space="preserve">              17,910</t>
  </si>
  <si>
    <t xml:space="preserve">              16,799</t>
  </si>
  <si>
    <t xml:space="preserve">              13,732</t>
  </si>
  <si>
    <t xml:space="preserve">              16,761</t>
  </si>
  <si>
    <t xml:space="preserve">                 647</t>
  </si>
  <si>
    <t xml:space="preserve">              11,432</t>
  </si>
  <si>
    <t xml:space="preserve">               5,329</t>
  </si>
  <si>
    <t xml:space="preserve">              16,567</t>
  </si>
  <si>
    <t xml:space="preserve">              15,111</t>
  </si>
  <si>
    <t xml:space="preserve">              16,249</t>
  </si>
  <si>
    <t xml:space="preserve">               3,307</t>
  </si>
  <si>
    <t xml:space="preserve">              12,942</t>
  </si>
  <si>
    <t xml:space="preserve">              14,947</t>
  </si>
  <si>
    <t xml:space="preserve">              14,618</t>
  </si>
  <si>
    <t xml:space="preserve">              13,577</t>
  </si>
  <si>
    <t xml:space="preserve">              12,951</t>
  </si>
  <si>
    <t xml:space="preserve">              13,169</t>
  </si>
  <si>
    <t xml:space="preserve">               8,176</t>
  </si>
  <si>
    <t xml:space="preserve">               4,992</t>
  </si>
  <si>
    <t xml:space="preserve">              10,169</t>
  </si>
  <si>
    <t xml:space="preserve">              12,877</t>
  </si>
  <si>
    <t xml:space="preserve">                 359</t>
  </si>
  <si>
    <t xml:space="preserve">               6,104</t>
  </si>
  <si>
    <t xml:space="preserve">               6,773</t>
  </si>
  <si>
    <t xml:space="preserve">                 770</t>
  </si>
  <si>
    <t xml:space="preserve">              12,414</t>
  </si>
  <si>
    <t xml:space="preserve">              20,773</t>
  </si>
  <si>
    <t xml:space="preserve">              -8,358</t>
  </si>
  <si>
    <t xml:space="preserve">              12,190</t>
  </si>
  <si>
    <t xml:space="preserve">              14,187</t>
  </si>
  <si>
    <t xml:space="preserve">              -1,997</t>
  </si>
  <si>
    <t xml:space="preserve">              11,495</t>
  </si>
  <si>
    <t xml:space="preserve">               2,659</t>
  </si>
  <si>
    <t xml:space="preserve">               8,836</t>
  </si>
  <si>
    <t xml:space="preserve">              11,429</t>
  </si>
  <si>
    <t xml:space="preserve">              11,169</t>
  </si>
  <si>
    <t xml:space="preserve">              11,107</t>
  </si>
  <si>
    <t xml:space="preserve">               9,011</t>
  </si>
  <si>
    <t xml:space="preserve">                 208</t>
  </si>
  <si>
    <t xml:space="preserve">               9,803</t>
  </si>
  <si>
    <t xml:space="preserve">               5,356</t>
  </si>
  <si>
    <t xml:space="preserve">               9,788</t>
  </si>
  <si>
    <t xml:space="preserve">               1,197</t>
  </si>
  <si>
    <t xml:space="preserve">               8,591</t>
  </si>
  <si>
    <t xml:space="preserve">               9,307</t>
  </si>
  <si>
    <t xml:space="preserve">              83,468</t>
  </si>
  <si>
    <t xml:space="preserve">             -74,161</t>
  </si>
  <si>
    <t xml:space="preserve">               8,592</t>
  </si>
  <si>
    <t xml:space="preserve">               8,422</t>
  </si>
  <si>
    <t xml:space="preserve">               3,840</t>
  </si>
  <si>
    <t xml:space="preserve">               8,025</t>
  </si>
  <si>
    <t xml:space="preserve">               7,618</t>
  </si>
  <si>
    <t xml:space="preserve">                 274</t>
  </si>
  <si>
    <t xml:space="preserve">               4,555</t>
  </si>
  <si>
    <t xml:space="preserve">               3,063</t>
  </si>
  <si>
    <t xml:space="preserve">               6,618</t>
  </si>
  <si>
    <t xml:space="preserve">              72,703</t>
  </si>
  <si>
    <t xml:space="preserve">             -66,085</t>
  </si>
  <si>
    <t xml:space="preserve">               6,571</t>
  </si>
  <si>
    <t xml:space="preserve">              59,455</t>
  </si>
  <si>
    <t xml:space="preserve">             -52,884</t>
  </si>
  <si>
    <t xml:space="preserve">               6,520</t>
  </si>
  <si>
    <t xml:space="preserve">               1,203</t>
  </si>
  <si>
    <t xml:space="preserve">               5,316</t>
  </si>
  <si>
    <t xml:space="preserve">               1,814</t>
  </si>
  <si>
    <t xml:space="preserve">               4,273</t>
  </si>
  <si>
    <t xml:space="preserve">               5,948</t>
  </si>
  <si>
    <t xml:space="preserve">               5,276</t>
  </si>
  <si>
    <t xml:space="preserve">               5,690</t>
  </si>
  <si>
    <t xml:space="preserve">               5,617</t>
  </si>
  <si>
    <t xml:space="preserve">              -4,631</t>
  </si>
  <si>
    <t xml:space="preserve">               5,510</t>
  </si>
  <si>
    <t xml:space="preserve">               4,575</t>
  </si>
  <si>
    <t xml:space="preserve">               4,942</t>
  </si>
  <si>
    <t xml:space="preserve">               9,077</t>
  </si>
  <si>
    <t xml:space="preserve">              -4,136</t>
  </si>
  <si>
    <t xml:space="preserve">               4,450</t>
  </si>
  <si>
    <t xml:space="preserve">               3,457</t>
  </si>
  <si>
    <t xml:space="preserve">               4,202</t>
  </si>
  <si>
    <t xml:space="preserve">               4,053</t>
  </si>
  <si>
    <t xml:space="preserve">               3,933</t>
  </si>
  <si>
    <t xml:space="preserve">               3,923</t>
  </si>
  <si>
    <t xml:space="preserve">               3,793</t>
  </si>
  <si>
    <t xml:space="preserve">               3,703</t>
  </si>
  <si>
    <t xml:space="preserve">              74,444</t>
  </si>
  <si>
    <t xml:space="preserve">             -70,741</t>
  </si>
  <si>
    <t xml:space="preserve">               3,668</t>
  </si>
  <si>
    <t xml:space="preserve">               3,465</t>
  </si>
  <si>
    <t xml:space="preserve">               3,622</t>
  </si>
  <si>
    <t xml:space="preserve">              23,745</t>
  </si>
  <si>
    <t xml:space="preserve">             -20,123</t>
  </si>
  <si>
    <t xml:space="preserve">               3,598</t>
  </si>
  <si>
    <t xml:space="preserve">                 520</t>
  </si>
  <si>
    <t xml:space="preserve">               3,239</t>
  </si>
  <si>
    <t xml:space="preserve">               6,651</t>
  </si>
  <si>
    <t xml:space="preserve">              -3,413</t>
  </si>
  <si>
    <t xml:space="preserve">               2,125</t>
  </si>
  <si>
    <t xml:space="preserve">               1,096</t>
  </si>
  <si>
    <t xml:space="preserve">               3,073</t>
  </si>
  <si>
    <t xml:space="preserve">               2,963</t>
  </si>
  <si>
    <t xml:space="preserve">                 346</t>
  </si>
  <si>
    <t xml:space="preserve">               2,808</t>
  </si>
  <si>
    <t xml:space="preserve">               2,409</t>
  </si>
  <si>
    <t xml:space="preserve">               2,701</t>
  </si>
  <si>
    <t xml:space="preserve">               2,477</t>
  </si>
  <si>
    <t xml:space="preserve">               2,408</t>
  </si>
  <si>
    <t xml:space="preserve">               2,277</t>
  </si>
  <si>
    <t xml:space="preserve">                 523</t>
  </si>
  <si>
    <t xml:space="preserve">               1,694</t>
  </si>
  <si>
    <t xml:space="preserve">               2,127</t>
  </si>
  <si>
    <t xml:space="preserve">               6,735</t>
  </si>
  <si>
    <t xml:space="preserve">              -4,608</t>
  </si>
  <si>
    <t xml:space="preserve">                 532</t>
  </si>
  <si>
    <t xml:space="preserve">               2,054</t>
  </si>
  <si>
    <t xml:space="preserve">               1,978</t>
  </si>
  <si>
    <t xml:space="preserve">               1,965</t>
  </si>
  <si>
    <t xml:space="preserve">               2,069</t>
  </si>
  <si>
    <t xml:space="preserve">               1,730</t>
  </si>
  <si>
    <t xml:space="preserve">               1,545</t>
  </si>
  <si>
    <t xml:space="preserve">               1,521</t>
  </si>
  <si>
    <t xml:space="preserve">               1,357</t>
  </si>
  <si>
    <t xml:space="preserve">               1,173</t>
  </si>
  <si>
    <t xml:space="preserve">               1,353</t>
  </si>
  <si>
    <t xml:space="preserve">                 -79</t>
  </si>
  <si>
    <t xml:space="preserve">             147,168</t>
  </si>
  <si>
    <t xml:space="preserve">            -146,003</t>
  </si>
  <si>
    <t xml:space="preserve">               1,108</t>
  </si>
  <si>
    <t xml:space="preserve">              16,888</t>
  </si>
  <si>
    <t xml:space="preserve">             -15,824</t>
  </si>
  <si>
    <t xml:space="preserve">               5,304</t>
  </si>
  <si>
    <t xml:space="preserve">              -4,242</t>
  </si>
  <si>
    <t xml:space="preserve">               1,034</t>
  </si>
  <si>
    <t xml:space="preserve">               1,021</t>
  </si>
  <si>
    <t xml:space="preserve">               1,019</t>
  </si>
  <si>
    <t xml:space="preserve">               1,003</t>
  </si>
  <si>
    <t xml:space="preserve">              -1,421</t>
  </si>
  <si>
    <t xml:space="preserve">                 883</t>
  </si>
  <si>
    <t xml:space="preserve">                 860</t>
  </si>
  <si>
    <t xml:space="preserve">                -209</t>
  </si>
  <si>
    <t xml:space="preserve">                 806</t>
  </si>
  <si>
    <t xml:space="preserve">                 585</t>
  </si>
  <si>
    <t xml:space="preserve">                 783</t>
  </si>
  <si>
    <t xml:space="preserve">                 726</t>
  </si>
  <si>
    <t xml:space="preserve">                 972</t>
  </si>
  <si>
    <t xml:space="preserve">                -246</t>
  </si>
  <si>
    <t xml:space="preserve">                 716</t>
  </si>
  <si>
    <t xml:space="preserve">               5,969</t>
  </si>
  <si>
    <t xml:space="preserve">              -5,357</t>
  </si>
  <si>
    <t xml:space="preserve">                 584</t>
  </si>
  <si>
    <t xml:space="preserve">               4,438</t>
  </si>
  <si>
    <t xml:space="preserve">              -3,854</t>
  </si>
  <si>
    <t xml:space="preserve">                 582</t>
  </si>
  <si>
    <t xml:space="preserve">               1,761</t>
  </si>
  <si>
    <t xml:space="preserve">              -1,199</t>
  </si>
  <si>
    <t xml:space="preserve">                 529</t>
  </si>
  <si>
    <t xml:space="preserve">                -462</t>
  </si>
  <si>
    <t xml:space="preserve">                 516</t>
  </si>
  <si>
    <t xml:space="preserve">                 411</t>
  </si>
  <si>
    <t xml:space="preserve">                 -91</t>
  </si>
  <si>
    <t xml:space="preserve">              -1,291</t>
  </si>
  <si>
    <t xml:space="preserve">                 -22</t>
  </si>
  <si>
    <t xml:space="preserve">              87,114</t>
  </si>
  <si>
    <t xml:space="preserve">          11,551,156</t>
  </si>
  <si>
    <t xml:space="preserve">           1,685,758</t>
  </si>
  <si>
    <t xml:space="preserve">          11,359,093</t>
  </si>
  <si>
    <t xml:space="preserve">             192,064</t>
  </si>
  <si>
    <t xml:space="preserve">             169,834</t>
  </si>
  <si>
    <t xml:space="preserve">           8,711,425</t>
  </si>
  <si>
    <t xml:space="preserve">           1,415,233</t>
  </si>
  <si>
    <t xml:space="preserve">           6,283,534</t>
  </si>
  <si>
    <t xml:space="preserve">           2,427,891</t>
  </si>
  <si>
    <t xml:space="preserve">              53,363</t>
  </si>
  <si>
    <t xml:space="preserve">           5,157,834</t>
  </si>
  <si>
    <t xml:space="preserve">              21,260</t>
  </si>
  <si>
    <t xml:space="preserve">           2,974,683</t>
  </si>
  <si>
    <t xml:space="preserve">           2,183,152</t>
  </si>
  <si>
    <t xml:space="preserve">              58,738</t>
  </si>
  <si>
    <t xml:space="preserve">           5,101,558</t>
  </si>
  <si>
    <t xml:space="preserve">             207,283</t>
  </si>
  <si>
    <t xml:space="preserve">           2,732,631</t>
  </si>
  <si>
    <t xml:space="preserve">           2,368,927</t>
  </si>
  <si>
    <t xml:space="preserve">              25,821</t>
  </si>
  <si>
    <t xml:space="preserve">           3,064,910</t>
  </si>
  <si>
    <t xml:space="preserve">             340,015</t>
  </si>
  <si>
    <t xml:space="preserve">             936,205</t>
  </si>
  <si>
    <t xml:space="preserve">           2,128,705</t>
  </si>
  <si>
    <t xml:space="preserve">               9,253</t>
  </si>
  <si>
    <t xml:space="preserve">           2,860,765</t>
  </si>
  <si>
    <t xml:space="preserve">               2,173</t>
  </si>
  <si>
    <t xml:space="preserve">             781,871</t>
  </si>
  <si>
    <t xml:space="preserve">           2,078,894</t>
  </si>
  <si>
    <t xml:space="preserve">             210,783</t>
  </si>
  <si>
    <t xml:space="preserve">           2,219,360</t>
  </si>
  <si>
    <t xml:space="preserve">             415,918</t>
  </si>
  <si>
    <t xml:space="preserve">           3,853,664</t>
  </si>
  <si>
    <t xml:space="preserve">          -1,634,304</t>
  </si>
  <si>
    <t xml:space="preserve">              49,484</t>
  </si>
  <si>
    <t xml:space="preserve">           1,483,016</t>
  </si>
  <si>
    <t xml:space="preserve">              16,886</t>
  </si>
  <si>
    <t xml:space="preserve">           1,203,757</t>
  </si>
  <si>
    <t xml:space="preserve">             279,259</t>
  </si>
  <si>
    <t xml:space="preserve">              17,270</t>
  </si>
  <si>
    <t xml:space="preserve">           1,477,351</t>
  </si>
  <si>
    <t xml:space="preserve">              11,582</t>
  </si>
  <si>
    <t xml:space="preserve">             519,715</t>
  </si>
  <si>
    <t xml:space="preserve">             957,636</t>
  </si>
  <si>
    <t xml:space="preserve">              19,941</t>
  </si>
  <si>
    <t xml:space="preserve">           1,267,223</t>
  </si>
  <si>
    <t xml:space="preserve">              34,516</t>
  </si>
  <si>
    <t xml:space="preserve">           3,237,736</t>
  </si>
  <si>
    <t xml:space="preserve">          -1,970,513</t>
  </si>
  <si>
    <t xml:space="preserve">              12,966</t>
  </si>
  <si>
    <t xml:space="preserve">             946,692</t>
  </si>
  <si>
    <t xml:space="preserve">               7,347</t>
  </si>
  <si>
    <t xml:space="preserve">             777,890</t>
  </si>
  <si>
    <t xml:space="preserve">             168,802</t>
  </si>
  <si>
    <t xml:space="preserve">               8,986</t>
  </si>
  <si>
    <t xml:space="preserve">             830,323</t>
  </si>
  <si>
    <t xml:space="preserve">               5,398</t>
  </si>
  <si>
    <t xml:space="preserve">             657,563</t>
  </si>
  <si>
    <t xml:space="preserve">             172,760</t>
  </si>
  <si>
    <t xml:space="preserve">              29,656</t>
  </si>
  <si>
    <t xml:space="preserve">             778,221</t>
  </si>
  <si>
    <t xml:space="preserve">               5,823</t>
  </si>
  <si>
    <t xml:space="preserve">             327,592</t>
  </si>
  <si>
    <t xml:space="preserve">             450,629</t>
  </si>
  <si>
    <t xml:space="preserve">              16,361</t>
  </si>
  <si>
    <t xml:space="preserve">             751,025</t>
  </si>
  <si>
    <t xml:space="preserve">              41,154</t>
  </si>
  <si>
    <t xml:space="preserve">             487,576</t>
  </si>
  <si>
    <t xml:space="preserve">             263,450</t>
  </si>
  <si>
    <t xml:space="preserve">              13,987</t>
  </si>
  <si>
    <t xml:space="preserve">             733,667</t>
  </si>
  <si>
    <t xml:space="preserve">             177,879</t>
  </si>
  <si>
    <t xml:space="preserve">           1,623,844</t>
  </si>
  <si>
    <t xml:space="preserve">            -890,177</t>
  </si>
  <si>
    <t xml:space="preserve">              32,970</t>
  </si>
  <si>
    <t xml:space="preserve">             707,218</t>
  </si>
  <si>
    <t xml:space="preserve">              12,776</t>
  </si>
  <si>
    <t xml:space="preserve">           1,325,938</t>
  </si>
  <si>
    <t xml:space="preserve">            -618,720</t>
  </si>
  <si>
    <t xml:space="preserve">              19,775</t>
  </si>
  <si>
    <t xml:space="preserve">             637,105</t>
  </si>
  <si>
    <t xml:space="preserve">              43,773</t>
  </si>
  <si>
    <t xml:space="preserve">             519,433</t>
  </si>
  <si>
    <t xml:space="preserve">             117,672</t>
  </si>
  <si>
    <t xml:space="preserve">               6,507</t>
  </si>
  <si>
    <t xml:space="preserve">             562,919</t>
  </si>
  <si>
    <t xml:space="preserve">               2,631</t>
  </si>
  <si>
    <t xml:space="preserve">             148,992</t>
  </si>
  <si>
    <t xml:space="preserve">             413,927</t>
  </si>
  <si>
    <t xml:space="preserve">              12,518</t>
  </si>
  <si>
    <t xml:space="preserve">             554,478</t>
  </si>
  <si>
    <t xml:space="preserve">             815,030</t>
  </si>
  <si>
    <t xml:space="preserve">            -260,552</t>
  </si>
  <si>
    <t xml:space="preserve">               5,569</t>
  </si>
  <si>
    <t xml:space="preserve">             530,231</t>
  </si>
  <si>
    <t xml:space="preserve">               2,234</t>
  </si>
  <si>
    <t xml:space="preserve">              89,226</t>
  </si>
  <si>
    <t xml:space="preserve">             441,005</t>
  </si>
  <si>
    <t xml:space="preserve">              17,966</t>
  </si>
  <si>
    <t xml:space="preserve">             483,668</t>
  </si>
  <si>
    <t xml:space="preserve">              21,257</t>
  </si>
  <si>
    <t xml:space="preserve">             271,176</t>
  </si>
  <si>
    <t xml:space="preserve">             212,491</t>
  </si>
  <si>
    <t xml:space="preserve">             473,724</t>
  </si>
  <si>
    <t xml:space="preserve">              33,495</t>
  </si>
  <si>
    <t xml:space="preserve">             777,615</t>
  </si>
  <si>
    <t xml:space="preserve">            -303,891</t>
  </si>
  <si>
    <t xml:space="preserve">             462,064</t>
  </si>
  <si>
    <t xml:space="preserve">             462,062</t>
  </si>
  <si>
    <t xml:space="preserve">              14,921</t>
  </si>
  <si>
    <t xml:space="preserve">             461,542</t>
  </si>
  <si>
    <t xml:space="preserve">             461,496</t>
  </si>
  <si>
    <t xml:space="preserve">             399,249</t>
  </si>
  <si>
    <t xml:space="preserve">             399,241</t>
  </si>
  <si>
    <t xml:space="preserve">              10,678</t>
  </si>
  <si>
    <t xml:space="preserve">             386,330</t>
  </si>
  <si>
    <t xml:space="preserve">           1,021,176</t>
  </si>
  <si>
    <t xml:space="preserve">            -634,846</t>
  </si>
  <si>
    <t xml:space="preserve">             380,400</t>
  </si>
  <si>
    <t xml:space="preserve">               1,237</t>
  </si>
  <si>
    <t xml:space="preserve">             609,476</t>
  </si>
  <si>
    <t xml:space="preserve">            -229,076</t>
  </si>
  <si>
    <t xml:space="preserve">               4,035</t>
  </si>
  <si>
    <t xml:space="preserve">             346,605</t>
  </si>
  <si>
    <t xml:space="preserve">           2,614,247</t>
  </si>
  <si>
    <t xml:space="preserve">          -2,267,642</t>
  </si>
  <si>
    <t xml:space="preserve">               3,142</t>
  </si>
  <si>
    <t xml:space="preserve">             336,888</t>
  </si>
  <si>
    <t xml:space="preserve">              28,622</t>
  </si>
  <si>
    <t xml:space="preserve">             112,840</t>
  </si>
  <si>
    <t xml:space="preserve">             224,047</t>
  </si>
  <si>
    <t xml:space="preserve">               5,938</t>
  </si>
  <si>
    <t xml:space="preserve">             311,360</t>
  </si>
  <si>
    <t xml:space="preserve">              36,413</t>
  </si>
  <si>
    <t xml:space="preserve">             708,841</t>
  </si>
  <si>
    <t xml:space="preserve">            -397,482</t>
  </si>
  <si>
    <t xml:space="preserve">             297,391</t>
  </si>
  <si>
    <t xml:space="preserve">              89,415</t>
  </si>
  <si>
    <t xml:space="preserve">             207,976</t>
  </si>
  <si>
    <t xml:space="preserve">               4,271</t>
  </si>
  <si>
    <t xml:space="preserve">             278,641</t>
  </si>
  <si>
    <t xml:space="preserve">               8,588</t>
  </si>
  <si>
    <t xml:space="preserve">             206,130</t>
  </si>
  <si>
    <t xml:space="preserve">              72,511</t>
  </si>
  <si>
    <t xml:space="preserve">             257,721</t>
  </si>
  <si>
    <t xml:space="preserve">               1,557</t>
  </si>
  <si>
    <t xml:space="preserve">              74,917</t>
  </si>
  <si>
    <t xml:space="preserve">             182,805</t>
  </si>
  <si>
    <t xml:space="preserve">               2,824</t>
  </si>
  <si>
    <t xml:space="preserve">             255,131</t>
  </si>
  <si>
    <t xml:space="preserve">              84,637</t>
  </si>
  <si>
    <t xml:space="preserve">             170,494</t>
  </si>
  <si>
    <t xml:space="preserve">               1,360</t>
  </si>
  <si>
    <t xml:space="preserve">             243,299</t>
  </si>
  <si>
    <t xml:space="preserve">               1,995</t>
  </si>
  <si>
    <t xml:space="preserve">              93,495</t>
  </si>
  <si>
    <t xml:space="preserve">             149,804</t>
  </si>
  <si>
    <t xml:space="preserve">               5,986</t>
  </si>
  <si>
    <t xml:space="preserve">             242,638</t>
  </si>
  <si>
    <t xml:space="preserve">             317,725</t>
  </si>
  <si>
    <t xml:space="preserve">             -75,088</t>
  </si>
  <si>
    <t xml:space="preserve">             226,998</t>
  </si>
  <si>
    <t xml:space="preserve">              30,641</t>
  </si>
  <si>
    <t xml:space="preserve">             196,358</t>
  </si>
  <si>
    <t xml:space="preserve">             218,691</t>
  </si>
  <si>
    <t xml:space="preserve">               3,124</t>
  </si>
  <si>
    <t xml:space="preserve">              53,612</t>
  </si>
  <si>
    <t xml:space="preserve">             165,080</t>
  </si>
  <si>
    <t xml:space="preserve">             211,232</t>
  </si>
  <si>
    <t xml:space="preserve">               1,061</t>
  </si>
  <si>
    <t xml:space="preserve">             209,902</t>
  </si>
  <si>
    <t xml:space="preserve">               1,832</t>
  </si>
  <si>
    <t xml:space="preserve">             208,070</t>
  </si>
  <si>
    <t xml:space="preserve">             182,382</t>
  </si>
  <si>
    <t xml:space="preserve">              31,620</t>
  </si>
  <si>
    <t xml:space="preserve">             150,762</t>
  </si>
  <si>
    <t xml:space="preserve">             178,326</t>
  </si>
  <si>
    <t xml:space="preserve">             746,043</t>
  </si>
  <si>
    <t xml:space="preserve">            -567,717</t>
  </si>
  <si>
    <t xml:space="preserve">               6,934</t>
  </si>
  <si>
    <t xml:space="preserve">             168,537</t>
  </si>
  <si>
    <t xml:space="preserve">              93,178</t>
  </si>
  <si>
    <t xml:space="preserve">              75,359</t>
  </si>
  <si>
    <t xml:space="preserve">               2,732</t>
  </si>
  <si>
    <t xml:space="preserve">             144,776</t>
  </si>
  <si>
    <t xml:space="preserve">               8,964</t>
  </si>
  <si>
    <t xml:space="preserve">             362,833</t>
  </si>
  <si>
    <t xml:space="preserve">            -218,057</t>
  </si>
  <si>
    <t xml:space="preserve">             138,120</t>
  </si>
  <si>
    <t xml:space="preserve">               2,264</t>
  </si>
  <si>
    <t xml:space="preserve">             135,856</t>
  </si>
  <si>
    <t xml:space="preserve">               2,339</t>
  </si>
  <si>
    <t xml:space="preserve">             107,532</t>
  </si>
  <si>
    <t xml:space="preserve">             121,581</t>
  </si>
  <si>
    <t xml:space="preserve">             -14,048</t>
  </si>
  <si>
    <t xml:space="preserve">             102,650</t>
  </si>
  <si>
    <t xml:space="preserve">               1,332</t>
  </si>
  <si>
    <t xml:space="preserve">             102,418</t>
  </si>
  <si>
    <t xml:space="preserve">             102,288</t>
  </si>
  <si>
    <t xml:space="preserve">                 710</t>
  </si>
  <si>
    <t xml:space="preserve">              22,741</t>
  </si>
  <si>
    <t xml:space="preserve">              79,547</t>
  </si>
  <si>
    <t xml:space="preserve">              98,488</t>
  </si>
  <si>
    <t xml:space="preserve">               7,016</t>
  </si>
  <si>
    <t xml:space="preserve">              91,472</t>
  </si>
  <si>
    <t xml:space="preserve">               1,606</t>
  </si>
  <si>
    <t xml:space="preserve">              92,642</t>
  </si>
  <si>
    <t xml:space="preserve">               3,057</t>
  </si>
  <si>
    <t xml:space="preserve">             158,673</t>
  </si>
  <si>
    <t xml:space="preserve">             -66,031</t>
  </si>
  <si>
    <t xml:space="preserve">               2,446</t>
  </si>
  <si>
    <t xml:space="preserve">              86,957</t>
  </si>
  <si>
    <t xml:space="preserve">             377,734</t>
  </si>
  <si>
    <t xml:space="preserve">            -290,777</t>
  </si>
  <si>
    <t xml:space="preserve">                 969</t>
  </si>
  <si>
    <t xml:space="preserve">              77,002</t>
  </si>
  <si>
    <t xml:space="preserve">               4,177</t>
  </si>
  <si>
    <t xml:space="preserve">              21,725</t>
  </si>
  <si>
    <t xml:space="preserve">              55,277</t>
  </si>
  <si>
    <t xml:space="preserve">              63,241</t>
  </si>
  <si>
    <t xml:space="preserve">              49,761</t>
  </si>
  <si>
    <t xml:space="preserve">               2,324</t>
  </si>
  <si>
    <t xml:space="preserve">              56,025</t>
  </si>
  <si>
    <t xml:space="preserve">              38,584</t>
  </si>
  <si>
    <t xml:space="preserve">              17,441</t>
  </si>
  <si>
    <t xml:space="preserve">              53,451</t>
  </si>
  <si>
    <t xml:space="preserve">             611,752</t>
  </si>
  <si>
    <t xml:space="preserve">            -558,301</t>
  </si>
  <si>
    <t xml:space="preserve">              49,696</t>
  </si>
  <si>
    <t xml:space="preserve">             109,544</t>
  </si>
  <si>
    <t xml:space="preserve">             -59,848</t>
  </si>
  <si>
    <t xml:space="preserve">               3,512</t>
  </si>
  <si>
    <t xml:space="preserve">              48,951</t>
  </si>
  <si>
    <t xml:space="preserve">                 953</t>
  </si>
  <si>
    <t xml:space="preserve">              48,770</t>
  </si>
  <si>
    <t xml:space="preserve">             104,689</t>
  </si>
  <si>
    <t xml:space="preserve">             -55,919</t>
  </si>
  <si>
    <t xml:space="preserve">              44,209</t>
  </si>
  <si>
    <t xml:space="preserve">               1,002</t>
  </si>
  <si>
    <t xml:space="preserve">             113,799</t>
  </si>
  <si>
    <t xml:space="preserve">             -69,590</t>
  </si>
  <si>
    <t xml:space="preserve">              43,303</t>
  </si>
  <si>
    <t xml:space="preserve">              74,770</t>
  </si>
  <si>
    <t xml:space="preserve">             -31,467</t>
  </si>
  <si>
    <t xml:space="preserve">              42,255</t>
  </si>
  <si>
    <t xml:space="preserve">               1,612</t>
  </si>
  <si>
    <t xml:space="preserve">               2,670</t>
  </si>
  <si>
    <t xml:space="preserve">              39,585</t>
  </si>
  <si>
    <t xml:space="preserve">              42,047</t>
  </si>
  <si>
    <t xml:space="preserve">                 727</t>
  </si>
  <si>
    <t xml:space="preserve">             114,960</t>
  </si>
  <si>
    <t xml:space="preserve">             -72,913</t>
  </si>
  <si>
    <t xml:space="preserve">               2,710</t>
  </si>
  <si>
    <t xml:space="preserve">              38,479</t>
  </si>
  <si>
    <t xml:space="preserve">                 858</t>
  </si>
  <si>
    <t xml:space="preserve">              37,621</t>
  </si>
  <si>
    <t xml:space="preserve">              37,644</t>
  </si>
  <si>
    <t xml:space="preserve">             139,600</t>
  </si>
  <si>
    <t xml:space="preserve">            -101,957</t>
  </si>
  <si>
    <t xml:space="preserve">              36,676</t>
  </si>
  <si>
    <t xml:space="preserve">              36,499</t>
  </si>
  <si>
    <t xml:space="preserve">              36,121</t>
  </si>
  <si>
    <t xml:space="preserve">               8,337</t>
  </si>
  <si>
    <t xml:space="preserve">              27,784</t>
  </si>
  <si>
    <t xml:space="preserve">              36,040</t>
  </si>
  <si>
    <t xml:space="preserve">              26,789</t>
  </si>
  <si>
    <t xml:space="preserve">               9,251</t>
  </si>
  <si>
    <t xml:space="preserve">               1,222</t>
  </si>
  <si>
    <t xml:space="preserve">              35,839</t>
  </si>
  <si>
    <t xml:space="preserve">               4,668</t>
  </si>
  <si>
    <t xml:space="preserve">              50,487</t>
  </si>
  <si>
    <t xml:space="preserve">             -14,648</t>
  </si>
  <si>
    <t xml:space="preserve">              34,690</t>
  </si>
  <si>
    <t xml:space="preserve">                 428</t>
  </si>
  <si>
    <t xml:space="preserve">             102,396</t>
  </si>
  <si>
    <t xml:space="preserve">             -67,706</t>
  </si>
  <si>
    <t xml:space="preserve">              33,649</t>
  </si>
  <si>
    <t xml:space="preserve">              16,404</t>
  </si>
  <si>
    <t xml:space="preserve">              17,244</t>
  </si>
  <si>
    <t xml:space="preserve">              32,893</t>
  </si>
  <si>
    <t xml:space="preserve">                 602</t>
  </si>
  <si>
    <t xml:space="preserve">              32,291</t>
  </si>
  <si>
    <t xml:space="preserve">              31,839</t>
  </si>
  <si>
    <t xml:space="preserve">              52,273</t>
  </si>
  <si>
    <t xml:space="preserve">             -20,434</t>
  </si>
  <si>
    <t xml:space="preserve">              30,820</t>
  </si>
  <si>
    <t xml:space="preserve">              13,271</t>
  </si>
  <si>
    <t xml:space="preserve">              17,549</t>
  </si>
  <si>
    <t xml:space="preserve">              30,337</t>
  </si>
  <si>
    <t xml:space="preserve">             827,498</t>
  </si>
  <si>
    <t xml:space="preserve">            -797,161</t>
  </si>
  <si>
    <t xml:space="preserve">              29,425</t>
  </si>
  <si>
    <t xml:space="preserve">              28,834</t>
  </si>
  <si>
    <t xml:space="preserve">              90,811</t>
  </si>
  <si>
    <t xml:space="preserve">             -61,977</t>
  </si>
  <si>
    <t xml:space="preserve">              24,363</t>
  </si>
  <si>
    <t xml:space="preserve">               2,182</t>
  </si>
  <si>
    <t xml:space="preserve">              64,827</t>
  </si>
  <si>
    <t xml:space="preserve">             -40,464</t>
  </si>
  <si>
    <t xml:space="preserve">              22,992</t>
  </si>
  <si>
    <t xml:space="preserve">              14,871</t>
  </si>
  <si>
    <t xml:space="preserve">              22,887</t>
  </si>
  <si>
    <t xml:space="preserve">             212,930</t>
  </si>
  <si>
    <t xml:space="preserve">            -190,043</t>
  </si>
  <si>
    <t xml:space="preserve">              22,692</t>
  </si>
  <si>
    <t xml:space="preserve">              15,609</t>
  </si>
  <si>
    <t xml:space="preserve">              21,473</t>
  </si>
  <si>
    <t xml:space="preserve">              15,114</t>
  </si>
  <si>
    <t xml:space="preserve">              21,217</t>
  </si>
  <si>
    <t xml:space="preserve">              18,153</t>
  </si>
  <si>
    <t xml:space="preserve">              21,044</t>
  </si>
  <si>
    <t xml:space="preserve">               5,195</t>
  </si>
  <si>
    <t xml:space="preserve">              15,849</t>
  </si>
  <si>
    <t xml:space="preserve">              20,070</t>
  </si>
  <si>
    <t xml:space="preserve">              78,100</t>
  </si>
  <si>
    <t xml:space="preserve">             -58,030</t>
  </si>
  <si>
    <t xml:space="preserve">               7,638</t>
  </si>
  <si>
    <t xml:space="preserve">              11,427</t>
  </si>
  <si>
    <t xml:space="preserve">              18,704</t>
  </si>
  <si>
    <t xml:space="preserve">              18,339</t>
  </si>
  <si>
    <t xml:space="preserve">              18,681</t>
  </si>
  <si>
    <t xml:space="preserve">              33,928</t>
  </si>
  <si>
    <t xml:space="preserve">             -15,247</t>
  </si>
  <si>
    <t xml:space="preserve">              18,224</t>
  </si>
  <si>
    <t xml:space="preserve">               7,996</t>
  </si>
  <si>
    <t xml:space="preserve">              17,251</t>
  </si>
  <si>
    <t xml:space="preserve">              17,525</t>
  </si>
  <si>
    <t xml:space="preserve">                -274</t>
  </si>
  <si>
    <t xml:space="preserve">              16,547</t>
  </si>
  <si>
    <t xml:space="preserve">               4,998</t>
  </si>
  <si>
    <t xml:space="preserve">              11,548</t>
  </si>
  <si>
    <t xml:space="preserve">              15,168</t>
  </si>
  <si>
    <t xml:space="preserve">               9,812</t>
  </si>
  <si>
    <t xml:space="preserve">              15,122</t>
  </si>
  <si>
    <t xml:space="preserve">              12,844</t>
  </si>
  <si>
    <t xml:space="preserve">              14,645</t>
  </si>
  <si>
    <t xml:space="preserve">              20,999</t>
  </si>
  <si>
    <t xml:space="preserve">              -6,354</t>
  </si>
  <si>
    <t xml:space="preserve">              14,066</t>
  </si>
  <si>
    <t xml:space="preserve">              14,063</t>
  </si>
  <si>
    <t xml:space="preserve">              13,494</t>
  </si>
  <si>
    <t xml:space="preserve">              13,491</t>
  </si>
  <si>
    <t xml:space="preserve">              13,309</t>
  </si>
  <si>
    <t xml:space="preserve">              13,250</t>
  </si>
  <si>
    <t xml:space="preserve">                 325</t>
  </si>
  <si>
    <t xml:space="preserve">              11,230</t>
  </si>
  <si>
    <t xml:space="preserve">              12,448</t>
  </si>
  <si>
    <t xml:space="preserve">              -1,217</t>
  </si>
  <si>
    <t xml:space="preserve">              11,014</t>
  </si>
  <si>
    <t xml:space="preserve">               6,189</t>
  </si>
  <si>
    <t xml:space="preserve">               4,825</t>
  </si>
  <si>
    <t xml:space="preserve">              10,977</t>
  </si>
  <si>
    <t xml:space="preserve">              24,259</t>
  </si>
  <si>
    <t xml:space="preserve">             -13,281</t>
  </si>
  <si>
    <t xml:space="preserve">                 438</t>
  </si>
  <si>
    <t xml:space="preserve">                 265</t>
  </si>
  <si>
    <t xml:space="preserve">               6,904</t>
  </si>
  <si>
    <t xml:space="preserve">               3,855</t>
  </si>
  <si>
    <t xml:space="preserve">                 303</t>
  </si>
  <si>
    <t xml:space="preserve">              10,617</t>
  </si>
  <si>
    <t xml:space="preserve">               1,701</t>
  </si>
  <si>
    <t xml:space="preserve">               8,916</t>
  </si>
  <si>
    <t xml:space="preserve">              10,595</t>
  </si>
  <si>
    <t xml:space="preserve">              10,400</t>
  </si>
  <si>
    <t xml:space="preserve">               6,744</t>
  </si>
  <si>
    <t xml:space="preserve">               3,383</t>
  </si>
  <si>
    <t xml:space="preserve">               9,498</t>
  </si>
  <si>
    <t xml:space="preserve">               2,221</t>
  </si>
  <si>
    <t xml:space="preserve">               7,278</t>
  </si>
  <si>
    <t xml:space="preserve">               9,183</t>
  </si>
  <si>
    <t xml:space="preserve">               8,790</t>
  </si>
  <si>
    <t xml:space="preserve">               8,459</t>
  </si>
  <si>
    <t xml:space="preserve">               8,006</t>
  </si>
  <si>
    <t xml:space="preserve">               5,830</t>
  </si>
  <si>
    <t xml:space="preserve">               2,176</t>
  </si>
  <si>
    <t xml:space="preserve">               6,569</t>
  </si>
  <si>
    <t xml:space="preserve">              54,326</t>
  </si>
  <si>
    <t xml:space="preserve">             -47,757</t>
  </si>
  <si>
    <t xml:space="preserve">               6,281</t>
  </si>
  <si>
    <t xml:space="preserve">               4,827</t>
  </si>
  <si>
    <t xml:space="preserve">              13,310</t>
  </si>
  <si>
    <t xml:space="preserve">               5,943</t>
  </si>
  <si>
    <t xml:space="preserve">             157,629</t>
  </si>
  <si>
    <t xml:space="preserve">            -151,686</t>
  </si>
  <si>
    <t xml:space="preserve">               5,900</t>
  </si>
  <si>
    <t xml:space="preserve">               1,842</t>
  </si>
  <si>
    <t xml:space="preserve">               4,058</t>
  </si>
  <si>
    <t xml:space="preserve">               5,381</t>
  </si>
  <si>
    <t xml:space="preserve">               5,182</t>
  </si>
  <si>
    <t xml:space="preserve">               5,351</t>
  </si>
  <si>
    <t xml:space="preserve">                 300</t>
  </si>
  <si>
    <t xml:space="preserve">               4,342</t>
  </si>
  <si>
    <t xml:space="preserve">               5,324</t>
  </si>
  <si>
    <t xml:space="preserve">               3,852</t>
  </si>
  <si>
    <t xml:space="preserve">               4,761</t>
  </si>
  <si>
    <t xml:space="preserve">               2,346</t>
  </si>
  <si>
    <t xml:space="preserve">               8,628</t>
  </si>
  <si>
    <t xml:space="preserve">              -4,001</t>
  </si>
  <si>
    <t xml:space="preserve">               4,456</t>
  </si>
  <si>
    <t xml:space="preserve">               3,799</t>
  </si>
  <si>
    <t xml:space="preserve">               4,152</t>
  </si>
  <si>
    <t xml:space="preserve">               3,854</t>
  </si>
  <si>
    <t xml:space="preserve">               4,084</t>
  </si>
  <si>
    <t xml:space="preserve">               4,067</t>
  </si>
  <si>
    <t xml:space="preserve">               4,038</t>
  </si>
  <si>
    <t xml:space="preserve">              26,976</t>
  </si>
  <si>
    <t xml:space="preserve">             -22,938</t>
  </si>
  <si>
    <t xml:space="preserve">               3,915</t>
  </si>
  <si>
    <t xml:space="preserve">               3,851</t>
  </si>
  <si>
    <t xml:space="preserve">               3,820</t>
  </si>
  <si>
    <t xml:space="preserve">               3,819</t>
  </si>
  <si>
    <t xml:space="preserve">               3,760</t>
  </si>
  <si>
    <t xml:space="preserve">               3,995</t>
  </si>
  <si>
    <t xml:space="preserve">                -235</t>
  </si>
  <si>
    <t xml:space="preserve">               3,535</t>
  </si>
  <si>
    <t xml:space="preserve">               3,408</t>
  </si>
  <si>
    <t xml:space="preserve">               2,953</t>
  </si>
  <si>
    <t xml:space="preserve">               2,677</t>
  </si>
  <si>
    <t xml:space="preserve">               2,913</t>
  </si>
  <si>
    <t xml:space="preserve">              29,433</t>
  </si>
  <si>
    <t xml:space="preserve">             -26,519</t>
  </si>
  <si>
    <t xml:space="preserve">               2,856</t>
  </si>
  <si>
    <t xml:space="preserve">             178,652</t>
  </si>
  <si>
    <t xml:space="preserve">            -175,797</t>
  </si>
  <si>
    <t xml:space="preserve">                 163</t>
  </si>
  <si>
    <t xml:space="preserve">               2,849</t>
  </si>
  <si>
    <t xml:space="preserve">               2,594</t>
  </si>
  <si>
    <t xml:space="preserve">               2,485</t>
  </si>
  <si>
    <t xml:space="preserve">               2,573</t>
  </si>
  <si>
    <t xml:space="preserve">               2,019</t>
  </si>
  <si>
    <t xml:space="preserve">               2,560</t>
  </si>
  <si>
    <t xml:space="preserve">               2,365</t>
  </si>
  <si>
    <t xml:space="preserve">               2,392</t>
  </si>
  <si>
    <t xml:space="preserve">              -4,523</t>
  </si>
  <si>
    <t xml:space="preserve">               2,209</t>
  </si>
  <si>
    <t xml:space="preserve">               2,031</t>
  </si>
  <si>
    <t xml:space="preserve">                -329</t>
  </si>
  <si>
    <t xml:space="preserve">               2,012</t>
  </si>
  <si>
    <t xml:space="preserve">               1,289</t>
  </si>
  <si>
    <t xml:space="preserve">               1,792</t>
  </si>
  <si>
    <t xml:space="preserve">               1,668</t>
  </si>
  <si>
    <t xml:space="preserve">                 702</t>
  </si>
  <si>
    <t xml:space="preserve">             -17,501</t>
  </si>
  <si>
    <t xml:space="preserve">               1,552</t>
  </si>
  <si>
    <t xml:space="preserve">               1,500</t>
  </si>
  <si>
    <t xml:space="preserve">               1,154</t>
  </si>
  <si>
    <t xml:space="preserve">               1,060</t>
  </si>
  <si>
    <t xml:space="preserve">                 882</t>
  </si>
  <si>
    <t xml:space="preserve">                -134</t>
  </si>
  <si>
    <t xml:space="preserve">              26,656</t>
  </si>
  <si>
    <t xml:space="preserve">             -25,684</t>
  </si>
  <si>
    <t xml:space="preserve">                 966</t>
  </si>
  <si>
    <t xml:space="preserve">                 859</t>
  </si>
  <si>
    <t xml:space="preserve">                 800</t>
  </si>
  <si>
    <t xml:space="preserve">                -174</t>
  </si>
  <si>
    <t xml:space="preserve">                 579</t>
  </si>
  <si>
    <t xml:space="preserve">               2,627</t>
  </si>
  <si>
    <t xml:space="preserve">              -1,929</t>
  </si>
  <si>
    <t xml:space="preserve">              20,701</t>
  </si>
  <si>
    <t xml:space="preserve">             -20,015</t>
  </si>
  <si>
    <t xml:space="preserve">                 656</t>
  </si>
  <si>
    <t xml:space="preserve">               1,544</t>
  </si>
  <si>
    <t xml:space="preserve">                -879</t>
  </si>
  <si>
    <t xml:space="preserve">                 648</t>
  </si>
  <si>
    <t xml:space="preserve">              -2,264</t>
  </si>
  <si>
    <t xml:space="preserve">               1,468</t>
  </si>
  <si>
    <t xml:space="preserve">              -1,057</t>
  </si>
  <si>
    <t xml:space="preserve">                 -45</t>
  </si>
  <si>
    <t xml:space="preserve">              36,030</t>
  </si>
  <si>
    <t xml:space="preserve">             -35,807</t>
  </si>
  <si>
    <t xml:space="preserve">               1,889</t>
  </si>
  <si>
    <t xml:space="preserve">              -1,778</t>
  </si>
  <si>
    <t xml:space="preserve">                -116</t>
  </si>
  <si>
    <t xml:space="preserve">                -514</t>
  </si>
  <si>
    <t xml:space="preserve">                 -80</t>
  </si>
  <si>
    <t xml:space="preserve">                -238</t>
  </si>
  <si>
    <t xml:space="preserve">                 -18</t>
  </si>
  <si>
    <t xml:space="preserve">              93,764</t>
  </si>
  <si>
    <t xml:space="preserve">          12,040,141</t>
  </si>
  <si>
    <t xml:space="preserve">           1,832,219</t>
  </si>
  <si>
    <t xml:space="preserve">          11,962,698</t>
  </si>
  <si>
    <t xml:space="preserve">              77,443</t>
  </si>
  <si>
    <t xml:space="preserve">             184,632</t>
  </si>
  <si>
    <t xml:space="preserve">          10,352,809</t>
  </si>
  <si>
    <t xml:space="preserve">           1,392,346</t>
  </si>
  <si>
    <t xml:space="preserve">           6,102,242</t>
  </si>
  <si>
    <t xml:space="preserve">           4,250,568</t>
  </si>
  <si>
    <t xml:space="preserve">              61,043</t>
  </si>
  <si>
    <t xml:space="preserve">           5,401,863</t>
  </si>
  <si>
    <t xml:space="preserve">             226,371</t>
  </si>
  <si>
    <t xml:space="preserve">           2,553,003</t>
  </si>
  <si>
    <t xml:space="preserve">           2,848,860</t>
  </si>
  <si>
    <t xml:space="preserve">              55,612</t>
  </si>
  <si>
    <t xml:space="preserve">           4,116,109</t>
  </si>
  <si>
    <t xml:space="preserve">              22,822</t>
  </si>
  <si>
    <t xml:space="preserve">           2,789,480</t>
  </si>
  <si>
    <t xml:space="preserve">           1,326,629</t>
  </si>
  <si>
    <t xml:space="preserve">              29,988</t>
  </si>
  <si>
    <t xml:space="preserve">           3,762,282</t>
  </si>
  <si>
    <t xml:space="preserve">             388,887</t>
  </si>
  <si>
    <t xml:space="preserve">             620,895</t>
  </si>
  <si>
    <t xml:space="preserve">           3,141,388</t>
  </si>
  <si>
    <t xml:space="preserve">             270,317</t>
  </si>
  <si>
    <t xml:space="preserve">           2,306,195</t>
  </si>
  <si>
    <t xml:space="preserve">             429,680</t>
  </si>
  <si>
    <t xml:space="preserve">           3,934,707</t>
  </si>
  <si>
    <t xml:space="preserve">          -1,628,512</t>
  </si>
  <si>
    <t xml:space="preserve">              19,263</t>
  </si>
  <si>
    <t xml:space="preserve">           1,477,040</t>
  </si>
  <si>
    <t xml:space="preserve">              12,565</t>
  </si>
  <si>
    <t xml:space="preserve">             430,629</t>
  </si>
  <si>
    <t xml:space="preserve">           1,046,411</t>
  </si>
  <si>
    <t xml:space="preserve">           1,278,337</t>
  </si>
  <si>
    <t xml:space="preserve">              19,704</t>
  </si>
  <si>
    <t xml:space="preserve">           1,014,330</t>
  </si>
  <si>
    <t xml:space="preserve">             264,006</t>
  </si>
  <si>
    <t xml:space="preserve">              32,221</t>
  </si>
  <si>
    <t xml:space="preserve">           1,276,764</t>
  </si>
  <si>
    <t xml:space="preserve">              12,836</t>
  </si>
  <si>
    <t xml:space="preserve">           1,186,888</t>
  </si>
  <si>
    <t xml:space="preserve">              89,876</t>
  </si>
  <si>
    <t xml:space="preserve">              28,589</t>
  </si>
  <si>
    <t xml:space="preserve">           1,096,249</t>
  </si>
  <si>
    <t xml:space="preserve">               5,920</t>
  </si>
  <si>
    <t xml:space="preserve">             291,007</t>
  </si>
  <si>
    <t xml:space="preserve">             805,242</t>
  </si>
  <si>
    <t xml:space="preserve">              22,331</t>
  </si>
  <si>
    <t xml:space="preserve">           1,002,756</t>
  </si>
  <si>
    <t xml:space="preserve">              40,178</t>
  </si>
  <si>
    <t xml:space="preserve">           2,997,459</t>
  </si>
  <si>
    <t xml:space="preserve">          -1,994,703</t>
  </si>
  <si>
    <t xml:space="preserve">              13,471</t>
  </si>
  <si>
    <t xml:space="preserve">             908,778</t>
  </si>
  <si>
    <t xml:space="preserve">               7,721</t>
  </si>
  <si>
    <t xml:space="preserve">             623,927</t>
  </si>
  <si>
    <t xml:space="preserve">             284,851</t>
  </si>
  <si>
    <t xml:space="preserve">              17,594</t>
  </si>
  <si>
    <t xml:space="preserve">             874,918</t>
  </si>
  <si>
    <t xml:space="preserve">              40,940</t>
  </si>
  <si>
    <t xml:space="preserve">             480,302</t>
  </si>
  <si>
    <t xml:space="preserve">             394,616</t>
  </si>
  <si>
    <t xml:space="preserve">               9,389</t>
  </si>
  <si>
    <t xml:space="preserve">             820,092</t>
  </si>
  <si>
    <t xml:space="preserve">               5,489</t>
  </si>
  <si>
    <t xml:space="preserve">             855,195</t>
  </si>
  <si>
    <t xml:space="preserve">             -35,103</t>
  </si>
  <si>
    <t xml:space="preserve">             732,785</t>
  </si>
  <si>
    <t xml:space="preserve">              24,987</t>
  </si>
  <si>
    <t xml:space="preserve">             813,805</t>
  </si>
  <si>
    <t xml:space="preserve">             -81,020</t>
  </si>
  <si>
    <t xml:space="preserve">              23,123</t>
  </si>
  <si>
    <t xml:space="preserve">             725,659</t>
  </si>
  <si>
    <t xml:space="preserve">              46,375</t>
  </si>
  <si>
    <t xml:space="preserve">             536,837</t>
  </si>
  <si>
    <t xml:space="preserve">             188,822</t>
  </si>
  <si>
    <t xml:space="preserve">              11,713</t>
  </si>
  <si>
    <t xml:space="preserve">             711,304</t>
  </si>
  <si>
    <t xml:space="preserve">             735,565</t>
  </si>
  <si>
    <t xml:space="preserve">             -24,261</t>
  </si>
  <si>
    <t xml:space="preserve">              14,430</t>
  </si>
  <si>
    <t xml:space="preserve">             709,202</t>
  </si>
  <si>
    <t xml:space="preserve">             194,593</t>
  </si>
  <si>
    <t xml:space="preserve">           1,737,619</t>
  </si>
  <si>
    <t xml:space="preserve">          -1,028,417</t>
  </si>
  <si>
    <t xml:space="preserve">             652,252</t>
  </si>
  <si>
    <t xml:space="preserve">             652,206</t>
  </si>
  <si>
    <t xml:space="preserve">               6,654</t>
  </si>
  <si>
    <t xml:space="preserve">             620,469</t>
  </si>
  <si>
    <t xml:space="preserve">               2,935</t>
  </si>
  <si>
    <t xml:space="preserve">             157,043</t>
  </si>
  <si>
    <t xml:space="preserve">             463,426</t>
  </si>
  <si>
    <t xml:space="preserve">             618,440</t>
  </si>
  <si>
    <t xml:space="preserve">              22,673</t>
  </si>
  <si>
    <t xml:space="preserve">             354,012</t>
  </si>
  <si>
    <t xml:space="preserve">             264,428</t>
  </si>
  <si>
    <t xml:space="preserve">              13,048</t>
  </si>
  <si>
    <t xml:space="preserve">             552,242</t>
  </si>
  <si>
    <t xml:space="preserve">              10,315</t>
  </si>
  <si>
    <t xml:space="preserve">             812,708</t>
  </si>
  <si>
    <t xml:space="preserve">            -260,466</t>
  </si>
  <si>
    <t xml:space="preserve">               4,553</t>
  </si>
  <si>
    <t xml:space="preserve">             501,277</t>
  </si>
  <si>
    <t xml:space="preserve">           1,999,741</t>
  </si>
  <si>
    <t xml:space="preserve">          -1,498,464</t>
  </si>
  <si>
    <t xml:space="preserve">               6,301</t>
  </si>
  <si>
    <t xml:space="preserve">             435,894</t>
  </si>
  <si>
    <t xml:space="preserve">             104,245</t>
  </si>
  <si>
    <t xml:space="preserve">             331,650</t>
  </si>
  <si>
    <t xml:space="preserve">             408,149</t>
  </si>
  <si>
    <t xml:space="preserve">               2,022</t>
  </si>
  <si>
    <t xml:space="preserve">             464,903</t>
  </si>
  <si>
    <t xml:space="preserve">             -56,754</t>
  </si>
  <si>
    <t xml:space="preserve">              13,336</t>
  </si>
  <si>
    <t xml:space="preserve">             388,365</t>
  </si>
  <si>
    <t xml:space="preserve">             388,237</t>
  </si>
  <si>
    <t xml:space="preserve">             353,979</t>
  </si>
  <si>
    <t xml:space="preserve">               1,505</t>
  </si>
  <si>
    <t xml:space="preserve">              54,766</t>
  </si>
  <si>
    <t xml:space="preserve">             299,213</t>
  </si>
  <si>
    <t xml:space="preserve">               8,300</t>
  </si>
  <si>
    <t xml:space="preserve">             347,606</t>
  </si>
  <si>
    <t xml:space="preserve">             601,983</t>
  </si>
  <si>
    <t xml:space="preserve">            -254,377</t>
  </si>
  <si>
    <t xml:space="preserve">               2,478</t>
  </si>
  <si>
    <t xml:space="preserve">             321,103</t>
  </si>
  <si>
    <t xml:space="preserve">             113,110</t>
  </si>
  <si>
    <t xml:space="preserve">             207,993</t>
  </si>
  <si>
    <t xml:space="preserve">               2,818</t>
  </si>
  <si>
    <t xml:space="preserve">             319,006</t>
  </si>
  <si>
    <t xml:space="preserve">               4,005</t>
  </si>
  <si>
    <t xml:space="preserve">              71,004</t>
  </si>
  <si>
    <t xml:space="preserve">             248,003</t>
  </si>
  <si>
    <t xml:space="preserve">               2,150</t>
  </si>
  <si>
    <t xml:space="preserve">             311,929</t>
  </si>
  <si>
    <t xml:space="preserve">               5,974</t>
  </si>
  <si>
    <t xml:space="preserve">             305,955</t>
  </si>
  <si>
    <t xml:space="preserve">               5,110</t>
  </si>
  <si>
    <t xml:space="preserve">             303,236</t>
  </si>
  <si>
    <t xml:space="preserve">               8,195</t>
  </si>
  <si>
    <t xml:space="preserve">             229,545</t>
  </si>
  <si>
    <t xml:space="preserve">              73,691</t>
  </si>
  <si>
    <t xml:space="preserve">               6,620</t>
  </si>
  <si>
    <t xml:space="preserve">             301,986</t>
  </si>
  <si>
    <t xml:space="preserve">              35,060</t>
  </si>
  <si>
    <t xml:space="preserve">             771,408</t>
  </si>
  <si>
    <t xml:space="preserve">            -469,422</t>
  </si>
  <si>
    <t xml:space="preserve">               3,324</t>
  </si>
  <si>
    <t xml:space="preserve">             259,383</t>
  </si>
  <si>
    <t xml:space="preserve">              29,294</t>
  </si>
  <si>
    <t xml:space="preserve">              98,243</t>
  </si>
  <si>
    <t xml:space="preserve">             161,140</t>
  </si>
  <si>
    <t xml:space="preserve">               6,125</t>
  </si>
  <si>
    <t xml:space="preserve">             239,835</t>
  </si>
  <si>
    <t xml:space="preserve">              86,338</t>
  </si>
  <si>
    <t xml:space="preserve">             153,496</t>
  </si>
  <si>
    <t xml:space="preserve">               3,152</t>
  </si>
  <si>
    <t xml:space="preserve">             239,475</t>
  </si>
  <si>
    <t xml:space="preserve">             301,400</t>
  </si>
  <si>
    <t xml:space="preserve">             -61,925</t>
  </si>
  <si>
    <t xml:space="preserve">             205,439</t>
  </si>
  <si>
    <t xml:space="preserve">               2,389</t>
  </si>
  <si>
    <t xml:space="preserve">             203,170</t>
  </si>
  <si>
    <t xml:space="preserve">               1,565</t>
  </si>
  <si>
    <t xml:space="preserve">             201,605</t>
  </si>
  <si>
    <t xml:space="preserve">             186,809</t>
  </si>
  <si>
    <t xml:space="preserve">              13,441</t>
  </si>
  <si>
    <t xml:space="preserve">             173,368</t>
  </si>
  <si>
    <t xml:space="preserve">               1,569</t>
  </si>
  <si>
    <t xml:space="preserve">             186,061</t>
  </si>
  <si>
    <t xml:space="preserve">              60,775</t>
  </si>
  <si>
    <t xml:space="preserve">             125,286</t>
  </si>
  <si>
    <t xml:space="preserve">               2,568</t>
  </si>
  <si>
    <t xml:space="preserve">             173,648</t>
  </si>
  <si>
    <t xml:space="preserve">               3,686</t>
  </si>
  <si>
    <t xml:space="preserve">              46,966</t>
  </si>
  <si>
    <t xml:space="preserve">             126,682</t>
  </si>
  <si>
    <t xml:space="preserve">               8,616</t>
  </si>
  <si>
    <t xml:space="preserve">             145,745</t>
  </si>
  <si>
    <t xml:space="preserve">               1,715</t>
  </si>
  <si>
    <t xml:space="preserve">             132,396</t>
  </si>
  <si>
    <t xml:space="preserve">              13,349</t>
  </si>
  <si>
    <t xml:space="preserve">             129,295</t>
  </si>
  <si>
    <t xml:space="preserve">               3,534</t>
  </si>
  <si>
    <t xml:space="preserve">             173,583</t>
  </si>
  <si>
    <t xml:space="preserve">             -44,288</t>
  </si>
  <si>
    <t xml:space="preserve">             116,272</t>
  </si>
  <si>
    <t xml:space="preserve">               1,334</t>
  </si>
  <si>
    <t xml:space="preserve">              99,394</t>
  </si>
  <si>
    <t xml:space="preserve">              16,878</t>
  </si>
  <si>
    <t xml:space="preserve">             108,197</t>
  </si>
  <si>
    <t xml:space="preserve">              85,234</t>
  </si>
  <si>
    <t xml:space="preserve">              22,963</t>
  </si>
  <si>
    <t xml:space="preserve">             101,512</t>
  </si>
  <si>
    <t xml:space="preserve">             557,804</t>
  </si>
  <si>
    <t xml:space="preserve">            -456,292</t>
  </si>
  <si>
    <t xml:space="preserve">              93,049</t>
  </si>
  <si>
    <t xml:space="preserve">              19,707</t>
  </si>
  <si>
    <t xml:space="preserve">              73,342</t>
  </si>
  <si>
    <t xml:space="preserve">              91,770</t>
  </si>
  <si>
    <t xml:space="preserve">             470,653</t>
  </si>
  <si>
    <t xml:space="preserve">            -378,882</t>
  </si>
  <si>
    <t xml:space="preserve">               1,175</t>
  </si>
  <si>
    <t xml:space="preserve">              90,771</t>
  </si>
  <si>
    <t xml:space="preserve">               3,907</t>
  </si>
  <si>
    <t xml:space="preserve">              25,073</t>
  </si>
  <si>
    <t xml:space="preserve">              65,698</t>
  </si>
  <si>
    <t xml:space="preserve">               2,220</t>
  </si>
  <si>
    <t xml:space="preserve">              87,947</t>
  </si>
  <si>
    <t xml:space="preserve">               2,053</t>
  </si>
  <si>
    <t xml:space="preserve">             106,829</t>
  </si>
  <si>
    <t xml:space="preserve">             -18,882</t>
  </si>
  <si>
    <t xml:space="preserve">              83,502</t>
  </si>
  <si>
    <t xml:space="preserve">             626,924</t>
  </si>
  <si>
    <t xml:space="preserve">            -543,422</t>
  </si>
  <si>
    <t xml:space="preserve">               1,072</t>
  </si>
  <si>
    <t xml:space="preserve">              70,369</t>
  </si>
  <si>
    <t xml:space="preserve">               2,224</t>
  </si>
  <si>
    <t xml:space="preserve">              68,145</t>
  </si>
  <si>
    <t xml:space="preserve">                 892</t>
  </si>
  <si>
    <t xml:space="preserve">              70,128</t>
  </si>
  <si>
    <t xml:space="preserve">              70,250</t>
  </si>
  <si>
    <t xml:space="preserve">                -122</t>
  </si>
  <si>
    <t xml:space="preserve">              63,991</t>
  </si>
  <si>
    <t xml:space="preserve">             109,688</t>
  </si>
  <si>
    <t xml:space="preserve">             -45,697</t>
  </si>
  <si>
    <t xml:space="preserve">               2,589</t>
  </si>
  <si>
    <t xml:space="preserve">              61,833</t>
  </si>
  <si>
    <t xml:space="preserve">               2,032</t>
  </si>
  <si>
    <t xml:space="preserve">              44,335</t>
  </si>
  <si>
    <t xml:space="preserve">              17,498</t>
  </si>
  <si>
    <t xml:space="preserve">               1,172</t>
  </si>
  <si>
    <t xml:space="preserve">              61,397</t>
  </si>
  <si>
    <t xml:space="preserve">               2,303</t>
  </si>
  <si>
    <t xml:space="preserve">             256,830</t>
  </si>
  <si>
    <t xml:space="preserve">            -195,432</t>
  </si>
  <si>
    <t xml:space="preserve">              60,373</t>
  </si>
  <si>
    <t xml:space="preserve">              10,157</t>
  </si>
  <si>
    <t xml:space="preserve">              50,216</t>
  </si>
  <si>
    <t xml:space="preserve">               1,520</t>
  </si>
  <si>
    <t xml:space="preserve">              59,199</t>
  </si>
  <si>
    <t xml:space="preserve">             159,972</t>
  </si>
  <si>
    <t xml:space="preserve">            -100,773</t>
  </si>
  <si>
    <t xml:space="preserve">              56,741</t>
  </si>
  <si>
    <t xml:space="preserve">               5,289</t>
  </si>
  <si>
    <t xml:space="preserve">              51,452</t>
  </si>
  <si>
    <t xml:space="preserve">               1,734</t>
  </si>
  <si>
    <t xml:space="preserve">             213,946</t>
  </si>
  <si>
    <t xml:space="preserve">            -158,313</t>
  </si>
  <si>
    <t xml:space="preserve">              53,316</t>
  </si>
  <si>
    <t xml:space="preserve">             128,061</t>
  </si>
  <si>
    <t xml:space="preserve">             -74,745</t>
  </si>
  <si>
    <t xml:space="preserve">              47,592</t>
  </si>
  <si>
    <t xml:space="preserve">               7,101</t>
  </si>
  <si>
    <t xml:space="preserve">              40,491</t>
  </si>
  <si>
    <t xml:space="preserve">                 876</t>
  </si>
  <si>
    <t xml:space="preserve">              46,606</t>
  </si>
  <si>
    <t xml:space="preserve">               8,111</t>
  </si>
  <si>
    <t xml:space="preserve">              38,495</t>
  </si>
  <si>
    <t xml:space="preserve">               1,262</t>
  </si>
  <si>
    <t xml:space="preserve">              46,189</t>
  </si>
  <si>
    <t xml:space="preserve">              93,202</t>
  </si>
  <si>
    <t xml:space="preserve">             -47,013</t>
  </si>
  <si>
    <t xml:space="preserve">               3,375</t>
  </si>
  <si>
    <t xml:space="preserve">              46,030</t>
  </si>
  <si>
    <t xml:space="preserve">              46,026</t>
  </si>
  <si>
    <t xml:space="preserve">               2,909</t>
  </si>
  <si>
    <t xml:space="preserve">              45,304</t>
  </si>
  <si>
    <t xml:space="preserve">               4,255</t>
  </si>
  <si>
    <t xml:space="preserve">              41,049</t>
  </si>
  <si>
    <t xml:space="preserve">              42,103</t>
  </si>
  <si>
    <t xml:space="preserve">              32,099</t>
  </si>
  <si>
    <t xml:space="preserve">              39,307</t>
  </si>
  <si>
    <t xml:space="preserve">             422,947</t>
  </si>
  <si>
    <t xml:space="preserve">            -383,640</t>
  </si>
  <si>
    <t xml:space="preserve">              38,865</t>
  </si>
  <si>
    <t xml:space="preserve">              38,285</t>
  </si>
  <si>
    <t xml:space="preserve">               1,417</t>
  </si>
  <si>
    <t xml:space="preserve">              38,788</t>
  </si>
  <si>
    <t xml:space="preserve">               6,638</t>
  </si>
  <si>
    <t xml:space="preserve">              50,507</t>
  </si>
  <si>
    <t xml:space="preserve">             -11,719</t>
  </si>
  <si>
    <t xml:space="preserve">              10,099</t>
  </si>
  <si>
    <t xml:space="preserve">              38,489</t>
  </si>
  <si>
    <t xml:space="preserve">               1,788</t>
  </si>
  <si>
    <t xml:space="preserve">              36,701</t>
  </si>
  <si>
    <t xml:space="preserve">              38,421</t>
  </si>
  <si>
    <t xml:space="preserve">              62,729</t>
  </si>
  <si>
    <t xml:space="preserve">             -24,307</t>
  </si>
  <si>
    <t xml:space="preserve">              37,474</t>
  </si>
  <si>
    <t xml:space="preserve">              28,684</t>
  </si>
  <si>
    <t xml:space="preserve">              37,422</t>
  </si>
  <si>
    <t xml:space="preserve">             388,716</t>
  </si>
  <si>
    <t xml:space="preserve">            -351,294</t>
  </si>
  <si>
    <t xml:space="preserve">              35,667</t>
  </si>
  <si>
    <t xml:space="preserve">              14,217</t>
  </si>
  <si>
    <t xml:space="preserve">              21,451</t>
  </si>
  <si>
    <t xml:space="preserve">              34,452</t>
  </si>
  <si>
    <t xml:space="preserve">              33,652</t>
  </si>
  <si>
    <t xml:space="preserve">              34,292</t>
  </si>
  <si>
    <t xml:space="preserve">               3,595</t>
  </si>
  <si>
    <t xml:space="preserve">              30,697</t>
  </si>
  <si>
    <t xml:space="preserve">              33,903</t>
  </si>
  <si>
    <t xml:space="preserve">              70,678</t>
  </si>
  <si>
    <t xml:space="preserve">             -36,775</t>
  </si>
  <si>
    <t xml:space="preserve">              33,679</t>
  </si>
  <si>
    <t xml:space="preserve">              28,915</t>
  </si>
  <si>
    <t xml:space="preserve">              33,523</t>
  </si>
  <si>
    <t xml:space="preserve">              63,400</t>
  </si>
  <si>
    <t xml:space="preserve">             -29,877</t>
  </si>
  <si>
    <t xml:space="preserve">              25,785</t>
  </si>
  <si>
    <t xml:space="preserve">               3,905</t>
  </si>
  <si>
    <t xml:space="preserve">              21,880</t>
  </si>
  <si>
    <t xml:space="preserve">                 881</t>
  </si>
  <si>
    <t xml:space="preserve">              25,509</t>
  </si>
  <si>
    <t xml:space="preserve">               4,437</t>
  </si>
  <si>
    <t xml:space="preserve">              21,072</t>
  </si>
  <si>
    <t xml:space="preserve">              21,936</t>
  </si>
  <si>
    <t xml:space="preserve">              12,784</t>
  </si>
  <si>
    <t xml:space="preserve">               9,153</t>
  </si>
  <si>
    <t xml:space="preserve">              21,047</t>
  </si>
  <si>
    <t xml:space="preserve">               1,600</t>
  </si>
  <si>
    <t xml:space="preserve">              32,274</t>
  </si>
  <si>
    <t xml:space="preserve">             -11,227</t>
  </si>
  <si>
    <t xml:space="preserve">              20,858</t>
  </si>
  <si>
    <t xml:space="preserve">              16,010</t>
  </si>
  <si>
    <t xml:space="preserve">              20,639</t>
  </si>
  <si>
    <t xml:space="preserve">               8,262</t>
  </si>
  <si>
    <t xml:space="preserve">              12,377</t>
  </si>
  <si>
    <t xml:space="preserve">              18,894</t>
  </si>
  <si>
    <t xml:space="preserve">              21,803</t>
  </si>
  <si>
    <t xml:space="preserve">              -2,909</t>
  </si>
  <si>
    <t xml:space="preserve">              18,805</t>
  </si>
  <si>
    <t xml:space="preserve">              18,774</t>
  </si>
  <si>
    <t xml:space="preserve">              18,622</t>
  </si>
  <si>
    <t xml:space="preserve">              30,235</t>
  </si>
  <si>
    <t xml:space="preserve">             -11,613</t>
  </si>
  <si>
    <t xml:space="preserve">              17,842</t>
  </si>
  <si>
    <t xml:space="preserve">              17,840</t>
  </si>
  <si>
    <t xml:space="preserve">              17,147</t>
  </si>
  <si>
    <t xml:space="preserve">               3,959</t>
  </si>
  <si>
    <t xml:space="preserve">              13,188</t>
  </si>
  <si>
    <t xml:space="preserve">              16,621</t>
  </si>
  <si>
    <t xml:space="preserve">              20,410</t>
  </si>
  <si>
    <t xml:space="preserve">              -3,789</t>
  </si>
  <si>
    <t xml:space="preserve">              14,508</t>
  </si>
  <si>
    <t xml:space="preserve">               4,433</t>
  </si>
  <si>
    <t xml:space="preserve">              10,076</t>
  </si>
  <si>
    <t xml:space="preserve">              13,983</t>
  </si>
  <si>
    <t xml:space="preserve">               9,749</t>
  </si>
  <si>
    <t xml:space="preserve">               4,234</t>
  </si>
  <si>
    <t xml:space="preserve">              13,765</t>
  </si>
  <si>
    <t xml:space="preserve">              13,236</t>
  </si>
  <si>
    <t xml:space="preserve">              13,700</t>
  </si>
  <si>
    <t xml:space="preserve">              10,894</t>
  </si>
  <si>
    <t xml:space="preserve">               2,806</t>
  </si>
  <si>
    <t xml:space="preserve">              12,196</t>
  </si>
  <si>
    <t xml:space="preserve">              62,001</t>
  </si>
  <si>
    <t xml:space="preserve">             -49,804</t>
  </si>
  <si>
    <t xml:space="preserve">              11,289</t>
  </si>
  <si>
    <t xml:space="preserve">              10,314</t>
  </si>
  <si>
    <t xml:space="preserve">              11,148</t>
  </si>
  <si>
    <t xml:space="preserve">               3,591</t>
  </si>
  <si>
    <t xml:space="preserve">               7,557</t>
  </si>
  <si>
    <t xml:space="preserve">              10,907</t>
  </si>
  <si>
    <t xml:space="preserve">               1,494</t>
  </si>
  <si>
    <t xml:space="preserve">               9,413</t>
  </si>
  <si>
    <t xml:space="preserve">              10,142</t>
  </si>
  <si>
    <t xml:space="preserve">              10,138</t>
  </si>
  <si>
    <t xml:space="preserve">               9,731</t>
  </si>
  <si>
    <t xml:space="preserve">               5,612</t>
  </si>
  <si>
    <t xml:space="preserve">                 512</t>
  </si>
  <si>
    <t xml:space="preserve">               9,685</t>
  </si>
  <si>
    <t xml:space="preserve">               9,669</t>
  </si>
  <si>
    <t xml:space="preserve">               9,610</t>
  </si>
  <si>
    <t xml:space="preserve">               2,515</t>
  </si>
  <si>
    <t xml:space="preserve">               7,095</t>
  </si>
  <si>
    <t xml:space="preserve">               9,117</t>
  </si>
  <si>
    <t xml:space="preserve">               6,776</t>
  </si>
  <si>
    <t xml:space="preserve">               8,804</t>
  </si>
  <si>
    <t xml:space="preserve">               8,598</t>
  </si>
  <si>
    <t xml:space="preserve">               7,959</t>
  </si>
  <si>
    <t xml:space="preserve">               7,719</t>
  </si>
  <si>
    <t xml:space="preserve">              62,260</t>
  </si>
  <si>
    <t xml:space="preserve">             -54,541</t>
  </si>
  <si>
    <t xml:space="preserve">                 831</t>
  </si>
  <si>
    <t xml:space="preserve">               2,703</t>
  </si>
  <si>
    <t xml:space="preserve">               4,657</t>
  </si>
  <si>
    <t xml:space="preserve">               7,337</t>
  </si>
  <si>
    <t xml:space="preserve">               2,180</t>
  </si>
  <si>
    <t xml:space="preserve">               5,157</t>
  </si>
  <si>
    <t xml:space="preserve">               4,268</t>
  </si>
  <si>
    <t xml:space="preserve">               2,310</t>
  </si>
  <si>
    <t xml:space="preserve">              20,909</t>
  </si>
  <si>
    <t xml:space="preserve">             -14,419</t>
  </si>
  <si>
    <t xml:space="preserve">               6,286</t>
  </si>
  <si>
    <t xml:space="preserve">               6,113</t>
  </si>
  <si>
    <t xml:space="preserve">              35,241</t>
  </si>
  <si>
    <t xml:space="preserve">             -29,128</t>
  </si>
  <si>
    <t xml:space="preserve">               5,804</t>
  </si>
  <si>
    <t xml:space="preserve">               4,748</t>
  </si>
  <si>
    <t xml:space="preserve">               5,424</t>
  </si>
  <si>
    <t xml:space="preserve">               5,756</t>
  </si>
  <si>
    <t xml:space="preserve">               5,009</t>
  </si>
  <si>
    <t xml:space="preserve">               5,526</t>
  </si>
  <si>
    <t xml:space="preserve">                -517</t>
  </si>
  <si>
    <t xml:space="preserve">               4,593</t>
  </si>
  <si>
    <t xml:space="preserve">                 407</t>
  </si>
  <si>
    <t xml:space="preserve">               4,186</t>
  </si>
  <si>
    <t xml:space="preserve">               4,319</t>
  </si>
  <si>
    <t xml:space="preserve">              10,048</t>
  </si>
  <si>
    <t xml:space="preserve">              -5,729</t>
  </si>
  <si>
    <t xml:space="preserve">               4,121</t>
  </si>
  <si>
    <t xml:space="preserve">               7,690</t>
  </si>
  <si>
    <t xml:space="preserve">              -3,569</t>
  </si>
  <si>
    <t xml:space="preserve">               4,089</t>
  </si>
  <si>
    <t xml:space="preserve">              53,504</t>
  </si>
  <si>
    <t xml:space="preserve">             -49,415</t>
  </si>
  <si>
    <t xml:space="preserve">               3,924</t>
  </si>
  <si>
    <t xml:space="preserve">                 621</t>
  </si>
  <si>
    <t xml:space="preserve">               3,172</t>
  </si>
  <si>
    <t xml:space="preserve">               3,779</t>
  </si>
  <si>
    <t xml:space="preserve">               3,529</t>
  </si>
  <si>
    <t xml:space="preserve">                 250</t>
  </si>
  <si>
    <t xml:space="preserve">               3,776</t>
  </si>
  <si>
    <t xml:space="preserve">               3,437</t>
  </si>
  <si>
    <t xml:space="preserve">               3,719</t>
  </si>
  <si>
    <t xml:space="preserve">               3,220</t>
  </si>
  <si>
    <t xml:space="preserve">               3,088</t>
  </si>
  <si>
    <t xml:space="preserve">               2,869</t>
  </si>
  <si>
    <t xml:space="preserve">               2,768</t>
  </si>
  <si>
    <t xml:space="preserve">               5,374</t>
  </si>
  <si>
    <t xml:space="preserve">              -2,606</t>
  </si>
  <si>
    <t xml:space="preserve">               2,714</t>
  </si>
  <si>
    <t xml:space="preserve">               2,686</t>
  </si>
  <si>
    <t xml:space="preserve">              15,570</t>
  </si>
  <si>
    <t xml:space="preserve">             -12,884</t>
  </si>
  <si>
    <t xml:space="preserve">               2,651</t>
  </si>
  <si>
    <t xml:space="preserve">               2,517</t>
  </si>
  <si>
    <t xml:space="preserve">               2,611</t>
  </si>
  <si>
    <t xml:space="preserve">              51,567</t>
  </si>
  <si>
    <t xml:space="preserve">             -48,956</t>
  </si>
  <si>
    <t xml:space="preserve">               2,571</t>
  </si>
  <si>
    <t xml:space="preserve">               2,242</t>
  </si>
  <si>
    <t xml:space="preserve">               2,165</t>
  </si>
  <si>
    <t xml:space="preserve">               1,919</t>
  </si>
  <si>
    <t xml:space="preserve">               2,009</t>
  </si>
  <si>
    <t xml:space="preserve">               1,991</t>
  </si>
  <si>
    <t xml:space="preserve">               1,989</t>
  </si>
  <si>
    <t xml:space="preserve">               1,871</t>
  </si>
  <si>
    <t xml:space="preserve">               1,179</t>
  </si>
  <si>
    <t xml:space="preserve">               1,048</t>
  </si>
  <si>
    <t xml:space="preserve">               3,104</t>
  </si>
  <si>
    <t xml:space="preserve">              -1,658</t>
  </si>
  <si>
    <t xml:space="preserve">               1,378</t>
  </si>
  <si>
    <t xml:space="preserve">               1,321</t>
  </si>
  <si>
    <t xml:space="preserve">               1,210</t>
  </si>
  <si>
    <t xml:space="preserve">                 761</t>
  </si>
  <si>
    <t xml:space="preserve">             119,048</t>
  </si>
  <si>
    <t xml:space="preserve">            -117,776</t>
  </si>
  <si>
    <t xml:space="preserve">               1,233</t>
  </si>
  <si>
    <t xml:space="preserve">               1,183</t>
  </si>
  <si>
    <t xml:space="preserve">               4,727</t>
  </si>
  <si>
    <t xml:space="preserve">              -3,543</t>
  </si>
  <si>
    <t xml:space="preserve">               1,074</t>
  </si>
  <si>
    <t xml:space="preserve">               1,040</t>
  </si>
  <si>
    <t xml:space="preserve">               1,039</t>
  </si>
  <si>
    <t xml:space="preserve">               1,000</t>
  </si>
  <si>
    <t xml:space="preserve">                 920</t>
  </si>
  <si>
    <t xml:space="preserve">                 813</t>
  </si>
  <si>
    <t xml:space="preserve">                 902</t>
  </si>
  <si>
    <t xml:space="preserve">                 864</t>
  </si>
  <si>
    <t xml:space="preserve">                -731</t>
  </si>
  <si>
    <t xml:space="preserve">                 814</t>
  </si>
  <si>
    <t xml:space="preserve">               5,305</t>
  </si>
  <si>
    <t xml:space="preserve">              -4,518</t>
  </si>
  <si>
    <t xml:space="preserve">                 744</t>
  </si>
  <si>
    <t xml:space="preserve">              -1,520</t>
  </si>
  <si>
    <t xml:space="preserve">                -172</t>
  </si>
  <si>
    <t xml:space="preserve">                -654</t>
  </si>
  <si>
    <t xml:space="preserve">                 401</t>
  </si>
  <si>
    <t xml:space="preserve">               7,037</t>
  </si>
  <si>
    <t xml:space="preserve">              -6,672</t>
  </si>
  <si>
    <t xml:space="preserve">                -118</t>
  </si>
  <si>
    <t xml:space="preserve">                -189</t>
  </si>
  <si>
    <t xml:space="preserve">              28,100</t>
  </si>
  <si>
    <t xml:space="preserve">             -27,758</t>
  </si>
  <si>
    <t xml:space="preserve">              -2,068</t>
  </si>
  <si>
    <t xml:space="preserve">                -153</t>
  </si>
  <si>
    <t xml:space="preserve">                 -35</t>
  </si>
  <si>
    <t xml:space="preserve">노폴크 아일랜드</t>
  </si>
  <si>
    <t xml:space="preserve">             100,213</t>
  </si>
  <si>
    <t xml:space="preserve">          12,964,961</t>
  </si>
  <si>
    <t xml:space="preserve">           1,945,296</t>
  </si>
  <si>
    <t xml:space="preserve">          13,729,115</t>
  </si>
  <si>
    <t xml:space="preserve">            -764,154</t>
  </si>
  <si>
    <t xml:space="preserve">             232,653</t>
  </si>
  <si>
    <t xml:space="preserve">          12,335,136</t>
  </si>
  <si>
    <t xml:space="preserve">           1,267,690</t>
  </si>
  <si>
    <t xml:space="preserve">           6,773,605</t>
  </si>
  <si>
    <t xml:space="preserve">           5,561,531</t>
  </si>
  <si>
    <t xml:space="preserve">              67,807</t>
  </si>
  <si>
    <t xml:space="preserve">           6,281,464</t>
  </si>
  <si>
    <t xml:space="preserve">             233,578</t>
  </si>
  <si>
    <t xml:space="preserve">           2,948,980</t>
  </si>
  <si>
    <t xml:space="preserve">           3,332,484</t>
  </si>
  <si>
    <t xml:space="preserve">              68,113</t>
  </si>
  <si>
    <t xml:space="preserve">           5,131,207</t>
  </si>
  <si>
    <t xml:space="preserve">              25,051</t>
  </si>
  <si>
    <t xml:space="preserve">           2,874,434</t>
  </si>
  <si>
    <t xml:space="preserve">           2,256,773</t>
  </si>
  <si>
    <t xml:space="preserve">              38,739</t>
  </si>
  <si>
    <t xml:space="preserve">           4,624,114</t>
  </si>
  <si>
    <t xml:space="preserve">             391,772</t>
  </si>
  <si>
    <t xml:space="preserve">             343,481</t>
  </si>
  <si>
    <t xml:space="preserve">           4,280,633</t>
  </si>
  <si>
    <t xml:space="preserve">             274,877</t>
  </si>
  <si>
    <t xml:space="preserve">           2,456,896</t>
  </si>
  <si>
    <t xml:space="preserve">             444,364</t>
  </si>
  <si>
    <t xml:space="preserve">           4,673,371</t>
  </si>
  <si>
    <t xml:space="preserve">          -2,216,475</t>
  </si>
  <si>
    <t xml:space="preserve">              54,471</t>
  </si>
  <si>
    <t xml:space="preserve">           2,069,321</t>
  </si>
  <si>
    <t xml:space="preserve">              16,861</t>
  </si>
  <si>
    <t xml:space="preserve">           1,036,219</t>
  </si>
  <si>
    <t xml:space="preserve">           1,033,101</t>
  </si>
  <si>
    <t xml:space="preserve">              21,241</t>
  </si>
  <si>
    <t xml:space="preserve">           1,719,210</t>
  </si>
  <si>
    <t xml:space="preserve">              13,877</t>
  </si>
  <si>
    <t xml:space="preserve">             518,728</t>
  </si>
  <si>
    <t xml:space="preserve">           1,200,482</t>
  </si>
  <si>
    <t xml:space="preserve">              34,216</t>
  </si>
  <si>
    <t xml:space="preserve">           1,406,127</t>
  </si>
  <si>
    <t xml:space="preserve">              14,635</t>
  </si>
  <si>
    <t xml:space="preserve">           1,531,142</t>
  </si>
  <si>
    <t xml:space="preserve">            -125,016</t>
  </si>
  <si>
    <t xml:space="preserve">              26,009</t>
  </si>
  <si>
    <t xml:space="preserve">           1,400,778</t>
  </si>
  <si>
    <t xml:space="preserve">              37,609</t>
  </si>
  <si>
    <t xml:space="preserve">           2,965,264</t>
  </si>
  <si>
    <t xml:space="preserve">          -1,564,487</t>
  </si>
  <si>
    <t xml:space="preserve">              33,414</t>
  </si>
  <si>
    <t xml:space="preserve">           1,203,926</t>
  </si>
  <si>
    <t xml:space="preserve">               6,328</t>
  </si>
  <si>
    <t xml:space="preserve">             306,933</t>
  </si>
  <si>
    <t xml:space="preserve">             896,993</t>
  </si>
  <si>
    <t xml:space="preserve">              10,058</t>
  </si>
  <si>
    <t xml:space="preserve">           1,051,001</t>
  </si>
  <si>
    <t xml:space="preserve">             953,213</t>
  </si>
  <si>
    <t xml:space="preserve">              97,788</t>
  </si>
  <si>
    <t xml:space="preserve">              16,482</t>
  </si>
  <si>
    <t xml:space="preserve">           1,050,833</t>
  </si>
  <si>
    <t xml:space="preserve">               8,690</t>
  </si>
  <si>
    <t xml:space="preserve">             611,377</t>
  </si>
  <si>
    <t xml:space="preserve">             439,456</t>
  </si>
  <si>
    <t xml:space="preserve">           1,008,679</t>
  </si>
  <si>
    <t xml:space="preserve">           1,008,639</t>
  </si>
  <si>
    <t xml:space="preserve">              20,663</t>
  </si>
  <si>
    <t xml:space="preserve">             939,889</t>
  </si>
  <si>
    <t xml:space="preserve">              44,819</t>
  </si>
  <si>
    <t xml:space="preserve">             622,498</t>
  </si>
  <si>
    <t xml:space="preserve">             317,391</t>
  </si>
  <si>
    <t xml:space="preserve">               6,918</t>
  </si>
  <si>
    <t xml:space="preserve">             744,839</t>
  </si>
  <si>
    <t xml:space="preserve">               3,206</t>
  </si>
  <si>
    <t xml:space="preserve">             149,904</t>
  </si>
  <si>
    <t xml:space="preserve">             594,935</t>
  </si>
  <si>
    <t xml:space="preserve">              24,142</t>
  </si>
  <si>
    <t xml:space="preserve">             675,169</t>
  </si>
  <si>
    <t xml:space="preserve">              47,789</t>
  </si>
  <si>
    <t xml:space="preserve">             549,420</t>
  </si>
  <si>
    <t xml:space="preserve">             125,749</t>
  </si>
  <si>
    <t xml:space="preserve">              16,390</t>
  </si>
  <si>
    <t xml:space="preserve">             674,510</t>
  </si>
  <si>
    <t xml:space="preserve">             163,783</t>
  </si>
  <si>
    <t xml:space="preserve">           2,215,267</t>
  </si>
  <si>
    <t xml:space="preserve">          -1,540,758</t>
  </si>
  <si>
    <t xml:space="preserve">              14,099</t>
  </si>
  <si>
    <t xml:space="preserve">             639,532</t>
  </si>
  <si>
    <t xml:space="preserve">             649,531</t>
  </si>
  <si>
    <t xml:space="preserve">              -9,999</t>
  </si>
  <si>
    <t xml:space="preserve">               5,185</t>
  </si>
  <si>
    <t xml:space="preserve">             617,378</t>
  </si>
  <si>
    <t xml:space="preserve">           1,915,634</t>
  </si>
  <si>
    <t xml:space="preserve">          -1,298,256</t>
  </si>
  <si>
    <t xml:space="preserve">              25,734</t>
  </si>
  <si>
    <t xml:space="preserve">             598,291</t>
  </si>
  <si>
    <t xml:space="preserve">              25,097</t>
  </si>
  <si>
    <t xml:space="preserve">             430,526</t>
  </si>
  <si>
    <t xml:space="preserve">             167,765</t>
  </si>
  <si>
    <t xml:space="preserve">              13,618</t>
  </si>
  <si>
    <t xml:space="preserve">             586,435</t>
  </si>
  <si>
    <t xml:space="preserve">              11,951</t>
  </si>
  <si>
    <t xml:space="preserve">           1,191,102</t>
  </si>
  <si>
    <t xml:space="preserve">            -604,666</t>
  </si>
  <si>
    <t xml:space="preserve">               6,462</t>
  </si>
  <si>
    <t xml:space="preserve">             552,464</t>
  </si>
  <si>
    <t xml:space="preserve">               2,622</t>
  </si>
  <si>
    <t xml:space="preserve">             116,771</t>
  </si>
  <si>
    <t xml:space="preserve">             435,693</t>
  </si>
  <si>
    <t xml:space="preserve">              10,673</t>
  </si>
  <si>
    <t xml:space="preserve">             479,220</t>
  </si>
  <si>
    <t xml:space="preserve">               2,201</t>
  </si>
  <si>
    <t xml:space="preserve">             523,993</t>
  </si>
  <si>
    <t xml:space="preserve">             -44,773</t>
  </si>
  <si>
    <t xml:space="preserve">               7,045</t>
  </si>
  <si>
    <t xml:space="preserve">             429,905</t>
  </si>
  <si>
    <t xml:space="preserve">              36,066</t>
  </si>
  <si>
    <t xml:space="preserve">             746,056</t>
  </si>
  <si>
    <t xml:space="preserve">            -316,150</t>
  </si>
  <si>
    <t xml:space="preserve">             423,234</t>
  </si>
  <si>
    <t xml:space="preserve">              48,165</t>
  </si>
  <si>
    <t xml:space="preserve">             375,069</t>
  </si>
  <si>
    <t xml:space="preserve">             399,658</t>
  </si>
  <si>
    <t xml:space="preserve">             399,645</t>
  </si>
  <si>
    <t xml:space="preserve">               5,815</t>
  </si>
  <si>
    <t xml:space="preserve">             355,628</t>
  </si>
  <si>
    <t xml:space="preserve">               9,467</t>
  </si>
  <si>
    <t xml:space="preserve">             283,179</t>
  </si>
  <si>
    <t xml:space="preserve">              72,449</t>
  </si>
  <si>
    <t xml:space="preserve">               6,075</t>
  </si>
  <si>
    <t xml:space="preserve">             300,518</t>
  </si>
  <si>
    <t xml:space="preserve">             556,688</t>
  </si>
  <si>
    <t xml:space="preserve">            -256,171</t>
  </si>
  <si>
    <t xml:space="preserve">             298,150</t>
  </si>
  <si>
    <t xml:space="preserve">             121,474</t>
  </si>
  <si>
    <t xml:space="preserve">             176,675</t>
  </si>
  <si>
    <t xml:space="preserve">               3,544</t>
  </si>
  <si>
    <t xml:space="preserve">             285,334</t>
  </si>
  <si>
    <t xml:space="preserve">              26,393</t>
  </si>
  <si>
    <t xml:space="preserve">             129,679</t>
  </si>
  <si>
    <t xml:space="preserve">             155,655</t>
  </si>
  <si>
    <t xml:space="preserve">               8,921</t>
  </si>
  <si>
    <t xml:space="preserve">             281,780</t>
  </si>
  <si>
    <t xml:space="preserve">              28,323</t>
  </si>
  <si>
    <t xml:space="preserve">             799,727</t>
  </si>
  <si>
    <t xml:space="preserve">            -517,947</t>
  </si>
  <si>
    <t xml:space="preserve">               2,378</t>
  </si>
  <si>
    <t xml:space="preserve">             266,312</t>
  </si>
  <si>
    <t xml:space="preserve">              64,335</t>
  </si>
  <si>
    <t xml:space="preserve">             201,977</t>
  </si>
  <si>
    <t xml:space="preserve">               2,883</t>
  </si>
  <si>
    <t xml:space="preserve">             265,350</t>
  </si>
  <si>
    <t xml:space="preserve">               3,685</t>
  </si>
  <si>
    <t xml:space="preserve">             197,165</t>
  </si>
  <si>
    <t xml:space="preserve">              68,186</t>
  </si>
  <si>
    <t xml:space="preserve">             250,347</t>
  </si>
  <si>
    <t xml:space="preserve">             102,739</t>
  </si>
  <si>
    <t xml:space="preserve">             147,608</t>
  </si>
  <si>
    <t xml:space="preserve">               3,586</t>
  </si>
  <si>
    <t xml:space="preserve">             232,300</t>
  </si>
  <si>
    <t xml:space="preserve">             317,617</t>
  </si>
  <si>
    <t xml:space="preserve">             -85,317</t>
  </si>
  <si>
    <t xml:space="preserve">             212,789</t>
  </si>
  <si>
    <t xml:space="preserve">               2,312</t>
  </si>
  <si>
    <t xml:space="preserve">             195,681</t>
  </si>
  <si>
    <t xml:space="preserve">             192,970</t>
  </si>
  <si>
    <t xml:space="preserve">             190,008</t>
  </si>
  <si>
    <t xml:space="preserve">               1,338</t>
  </si>
  <si>
    <t xml:space="preserve">              54,705</t>
  </si>
  <si>
    <t xml:space="preserve">             135,302</t>
  </si>
  <si>
    <t xml:space="preserve">               2,949</t>
  </si>
  <si>
    <t xml:space="preserve">             166,842</t>
  </si>
  <si>
    <t xml:space="preserve">             387,970</t>
  </si>
  <si>
    <t xml:space="preserve">            -221,127</t>
  </si>
  <si>
    <t xml:space="preserve">             164,195</t>
  </si>
  <si>
    <t xml:space="preserve">             163,953</t>
  </si>
  <si>
    <t xml:space="preserve">               4,941</t>
  </si>
  <si>
    <t xml:space="preserve">             163,857</t>
  </si>
  <si>
    <t xml:space="preserve">             230,182</t>
  </si>
  <si>
    <t xml:space="preserve">             -66,325</t>
  </si>
  <si>
    <t xml:space="preserve">             158,303</t>
  </si>
  <si>
    <t xml:space="preserve">               3,748</t>
  </si>
  <si>
    <t xml:space="preserve">              49,803</t>
  </si>
  <si>
    <t xml:space="preserve">             108,500</t>
  </si>
  <si>
    <t xml:space="preserve">               8,852</t>
  </si>
  <si>
    <t xml:space="preserve">             153,889</t>
  </si>
  <si>
    <t xml:space="preserve">             178,435</t>
  </si>
  <si>
    <t xml:space="preserve">             -24,546</t>
  </si>
  <si>
    <t xml:space="preserve">             140,078</t>
  </si>
  <si>
    <t xml:space="preserve">               3,885</t>
  </si>
  <si>
    <t xml:space="preserve">             252,907</t>
  </si>
  <si>
    <t xml:space="preserve">            -112,829</t>
  </si>
  <si>
    <t xml:space="preserve">             137,853</t>
  </si>
  <si>
    <t xml:space="preserve">             179,247</t>
  </si>
  <si>
    <t xml:space="preserve">             -41,394</t>
  </si>
  <si>
    <t xml:space="preserve">             129,106</t>
  </si>
  <si>
    <t xml:space="preserve">             718,773</t>
  </si>
  <si>
    <t xml:space="preserve">            -589,666</t>
  </si>
  <si>
    <t xml:space="preserve">             126,665</t>
  </si>
  <si>
    <t xml:space="preserve">             794,390</t>
  </si>
  <si>
    <t xml:space="preserve">            -667,726</t>
  </si>
  <si>
    <t xml:space="preserve">             125,315</t>
  </si>
  <si>
    <t xml:space="preserve">               5,365</t>
  </si>
  <si>
    <t xml:space="preserve">             119,949</t>
  </si>
  <si>
    <t xml:space="preserve">               1,245</t>
  </si>
  <si>
    <t xml:space="preserve">             123,457</t>
  </si>
  <si>
    <t xml:space="preserve">              68,578</t>
  </si>
  <si>
    <t xml:space="preserve">              54,880</t>
  </si>
  <si>
    <t xml:space="preserve">               1,687</t>
  </si>
  <si>
    <t xml:space="preserve">             106,639</t>
  </si>
  <si>
    <t xml:space="preserve">              29,300</t>
  </si>
  <si>
    <t xml:space="preserve">              77,339</t>
  </si>
  <si>
    <t xml:space="preserve">               1,420</t>
  </si>
  <si>
    <t xml:space="preserve">              92,870</t>
  </si>
  <si>
    <t xml:space="preserve">               1,426</t>
  </si>
  <si>
    <t xml:space="preserve">             154,795</t>
  </si>
  <si>
    <t xml:space="preserve">             -61,924</t>
  </si>
  <si>
    <t xml:space="preserve">               1,343</t>
  </si>
  <si>
    <t xml:space="preserve">              78,190</t>
  </si>
  <si>
    <t xml:space="preserve">             146,920</t>
  </si>
  <si>
    <t xml:space="preserve">             -68,731</t>
  </si>
  <si>
    <t xml:space="preserve">               1,667</t>
  </si>
  <si>
    <t xml:space="preserve">              77,734</t>
  </si>
  <si>
    <t xml:space="preserve">             283,957</t>
  </si>
  <si>
    <t xml:space="preserve">            -206,224</t>
  </si>
  <si>
    <t xml:space="preserve">              73,129</t>
  </si>
  <si>
    <t xml:space="preserve">               4,105</t>
  </si>
  <si>
    <t xml:space="preserve">              46,411</t>
  </si>
  <si>
    <t xml:space="preserve">              26,718</t>
  </si>
  <si>
    <t xml:space="preserve">              73,046</t>
  </si>
  <si>
    <t xml:space="preserve">               2,489</t>
  </si>
  <si>
    <t xml:space="preserve">             146,276</t>
  </si>
  <si>
    <t xml:space="preserve">             -73,230</t>
  </si>
  <si>
    <t xml:space="preserve">              69,181</t>
  </si>
  <si>
    <t xml:space="preserve">             609,640</t>
  </si>
  <si>
    <t xml:space="preserve">            -540,459</t>
  </si>
  <si>
    <t xml:space="preserve">              69,120</t>
  </si>
  <si>
    <t xml:space="preserve">               2,047</t>
  </si>
  <si>
    <t xml:space="preserve">              67,073</t>
  </si>
  <si>
    <t xml:space="preserve">              67,598</t>
  </si>
  <si>
    <t xml:space="preserve">              12,466</t>
  </si>
  <si>
    <t xml:space="preserve">              55,133</t>
  </si>
  <si>
    <t xml:space="preserve">               1,117</t>
  </si>
  <si>
    <t xml:space="preserve">              66,605</t>
  </si>
  <si>
    <t xml:space="preserve">             106,902</t>
  </si>
  <si>
    <t xml:space="preserve">             -40,297</t>
  </si>
  <si>
    <t xml:space="preserve">              64,292</t>
  </si>
  <si>
    <t xml:space="preserve">                 723</t>
  </si>
  <si>
    <t xml:space="preserve">              63,569</t>
  </si>
  <si>
    <t xml:space="preserve">               2,795</t>
  </si>
  <si>
    <t xml:space="preserve">              59,906</t>
  </si>
  <si>
    <t xml:space="preserve">               2,391</t>
  </si>
  <si>
    <t xml:space="preserve">              52,713</t>
  </si>
  <si>
    <t xml:space="preserve">               7,193</t>
  </si>
  <si>
    <t xml:space="preserve">              58,642</t>
  </si>
  <si>
    <t xml:space="preserve">             233,144</t>
  </si>
  <si>
    <t xml:space="preserve">            -174,502</t>
  </si>
  <si>
    <t xml:space="preserve">               1,377</t>
  </si>
  <si>
    <t xml:space="preserve">              51,354</t>
  </si>
  <si>
    <t xml:space="preserve">             167,880</t>
  </si>
  <si>
    <t xml:space="preserve">            -116,526</t>
  </si>
  <si>
    <t xml:space="preserve">              51,047</t>
  </si>
  <si>
    <t xml:space="preserve">              37,351</t>
  </si>
  <si>
    <t xml:space="preserve">              13,696</t>
  </si>
  <si>
    <t xml:space="preserve">              45,800</t>
  </si>
  <si>
    <t xml:space="preserve">              67,712</t>
  </si>
  <si>
    <t xml:space="preserve">             -21,913</t>
  </si>
  <si>
    <t xml:space="preserve">              44,223</t>
  </si>
  <si>
    <t xml:space="preserve">              31,271</t>
  </si>
  <si>
    <t xml:space="preserve">              43,987</t>
  </si>
  <si>
    <t xml:space="preserve">               5,352</t>
  </si>
  <si>
    <t xml:space="preserve">              54,377</t>
  </si>
  <si>
    <t xml:space="preserve">             -10,390</t>
  </si>
  <si>
    <t xml:space="preserve">                 955</t>
  </si>
  <si>
    <t xml:space="preserve">              43,432</t>
  </si>
  <si>
    <t xml:space="preserve">               3,749</t>
  </si>
  <si>
    <t xml:space="preserve">              39,683</t>
  </si>
  <si>
    <t xml:space="preserve">              42,407</t>
  </si>
  <si>
    <t xml:space="preserve">              29,894</t>
  </si>
  <si>
    <t xml:space="preserve">               3,059</t>
  </si>
  <si>
    <t xml:space="preserve">              41,498</t>
  </si>
  <si>
    <t xml:space="preserve">               3,136</t>
  </si>
  <si>
    <t xml:space="preserve">              38,363</t>
  </si>
  <si>
    <t xml:space="preserve">              37,805</t>
  </si>
  <si>
    <t xml:space="preserve">              26,822</t>
  </si>
  <si>
    <t xml:space="preserve">              10,983</t>
  </si>
  <si>
    <t xml:space="preserve">              36,414</t>
  </si>
  <si>
    <t xml:space="preserve">              36,485</t>
  </si>
  <si>
    <t xml:space="preserve">                 -70</t>
  </si>
  <si>
    <t xml:space="preserve">               9,007</t>
  </si>
  <si>
    <t xml:space="preserve">              35,901</t>
  </si>
  <si>
    <t xml:space="preserve">               3,162</t>
  </si>
  <si>
    <t xml:space="preserve">              32,738</t>
  </si>
  <si>
    <t xml:space="preserve">               2,481</t>
  </si>
  <si>
    <t xml:space="preserve">              34,950</t>
  </si>
  <si>
    <t xml:space="preserve">              34,181</t>
  </si>
  <si>
    <t xml:space="preserve">              33,287</t>
  </si>
  <si>
    <t xml:space="preserve">              11,642</t>
  </si>
  <si>
    <t xml:space="preserve">              21,645</t>
  </si>
  <si>
    <t xml:space="preserve">              32,443</t>
  </si>
  <si>
    <t xml:space="preserve">              47,030</t>
  </si>
  <si>
    <t xml:space="preserve">             -14,587</t>
  </si>
  <si>
    <t xml:space="preserve">              31,558</t>
  </si>
  <si>
    <t xml:space="preserve">             162,033</t>
  </si>
  <si>
    <t xml:space="preserve">            -130,474</t>
  </si>
  <si>
    <t xml:space="preserve">              31,124</t>
  </si>
  <si>
    <t xml:space="preserve">               3,882</t>
  </si>
  <si>
    <t xml:space="preserve">              27,242</t>
  </si>
  <si>
    <t xml:space="preserve">              30,611</t>
  </si>
  <si>
    <t xml:space="preserve">              37,613</t>
  </si>
  <si>
    <t xml:space="preserve">              -7,003</t>
  </si>
  <si>
    <t xml:space="preserve">              30,040</t>
  </si>
  <si>
    <t xml:space="preserve">             238,394</t>
  </si>
  <si>
    <t xml:space="preserve">            -208,354</t>
  </si>
  <si>
    <t xml:space="preserve">              29,743</t>
  </si>
  <si>
    <t xml:space="preserve">              26,794</t>
  </si>
  <si>
    <t xml:space="preserve">              24,732</t>
  </si>
  <si>
    <t xml:space="preserve">               4,004</t>
  </si>
  <si>
    <t xml:space="preserve">              20,728</t>
  </si>
  <si>
    <t xml:space="preserve">              24,681</t>
  </si>
  <si>
    <t xml:space="preserve">              24,678</t>
  </si>
  <si>
    <t xml:space="preserve">              24,397</t>
  </si>
  <si>
    <t xml:space="preserve">              21,606</t>
  </si>
  <si>
    <t xml:space="preserve">               2,791</t>
  </si>
  <si>
    <t xml:space="preserve">              23,417</t>
  </si>
  <si>
    <t xml:space="preserve">               9,099</t>
  </si>
  <si>
    <t xml:space="preserve">              14,318</t>
  </si>
  <si>
    <t xml:space="preserve">              23,091</t>
  </si>
  <si>
    <t xml:space="preserve">              31,290</t>
  </si>
  <si>
    <t xml:space="preserve">              -8,199</t>
  </si>
  <si>
    <t xml:space="preserve">              22,749</t>
  </si>
  <si>
    <t xml:space="preserve">              22,746</t>
  </si>
  <si>
    <t xml:space="preserve">              20,542</t>
  </si>
  <si>
    <t xml:space="preserve">              20,344</t>
  </si>
  <si>
    <t xml:space="preserve">              20,257</t>
  </si>
  <si>
    <t xml:space="preserve">               6,415</t>
  </si>
  <si>
    <t xml:space="preserve">              16,370</t>
  </si>
  <si>
    <t xml:space="preserve">              13,655</t>
  </si>
  <si>
    <t xml:space="preserve">              15,621</t>
  </si>
  <si>
    <t xml:space="preserve">              86,851</t>
  </si>
  <si>
    <t xml:space="preserve">             -71,230</t>
  </si>
  <si>
    <t xml:space="preserve">              15,595</t>
  </si>
  <si>
    <t xml:space="preserve">               7,387</t>
  </si>
  <si>
    <t xml:space="preserve">               8,208</t>
  </si>
  <si>
    <t xml:space="preserve">                 815</t>
  </si>
  <si>
    <t xml:space="preserve">              15,486</t>
  </si>
  <si>
    <t xml:space="preserve">               6,482</t>
  </si>
  <si>
    <t xml:space="preserve">              15,300</t>
  </si>
  <si>
    <t xml:space="preserve">              14,970</t>
  </si>
  <si>
    <t xml:space="preserve">              13,970</t>
  </si>
  <si>
    <t xml:space="preserve">              13,676</t>
  </si>
  <si>
    <t xml:space="preserve">              11,974</t>
  </si>
  <si>
    <t xml:space="preserve">              13,047</t>
  </si>
  <si>
    <t xml:space="preserve">              12,802</t>
  </si>
  <si>
    <t xml:space="preserve">               9,230</t>
  </si>
  <si>
    <t xml:space="preserve">              16,424</t>
  </si>
  <si>
    <t xml:space="preserve">              -3,808</t>
  </si>
  <si>
    <t xml:space="preserve">              11,496</t>
  </si>
  <si>
    <t xml:space="preserve">              12,453</t>
  </si>
  <si>
    <t xml:space="preserve">              13,792</t>
  </si>
  <si>
    <t xml:space="preserve">              -1,339</t>
  </si>
  <si>
    <t xml:space="preserve">              11,769</t>
  </si>
  <si>
    <t xml:space="preserve">              23,501</t>
  </si>
  <si>
    <t xml:space="preserve">             -11,733</t>
  </si>
  <si>
    <t xml:space="preserve">              11,242</t>
  </si>
  <si>
    <t xml:space="preserve">              11,087</t>
  </si>
  <si>
    <t xml:space="preserve">               2,040</t>
  </si>
  <si>
    <t xml:space="preserve">              11,001</t>
  </si>
  <si>
    <t xml:space="preserve">               9,240</t>
  </si>
  <si>
    <t xml:space="preserve">               8,888</t>
  </si>
  <si>
    <t xml:space="preserve">               8,687</t>
  </si>
  <si>
    <t xml:space="preserve">               5,038</t>
  </si>
  <si>
    <t xml:space="preserve">               3,649</t>
  </si>
  <si>
    <t xml:space="preserve">               8,667</t>
  </si>
  <si>
    <t xml:space="preserve">                -608</t>
  </si>
  <si>
    <t xml:space="preserve">              14,856</t>
  </si>
  <si>
    <t xml:space="preserve">              -6,974</t>
  </si>
  <si>
    <t xml:space="preserve">               7,341</t>
  </si>
  <si>
    <t xml:space="preserve">               7,124</t>
  </si>
  <si>
    <t xml:space="preserve">               7,119</t>
  </si>
  <si>
    <t xml:space="preserve">               6,805</t>
  </si>
  <si>
    <t xml:space="preserve">               4,314</t>
  </si>
  <si>
    <t xml:space="preserve">               6,237</t>
  </si>
  <si>
    <t xml:space="preserve">               4,685</t>
  </si>
  <si>
    <t xml:space="preserve">               6,221</t>
  </si>
  <si>
    <t xml:space="preserve">               1,733</t>
  </si>
  <si>
    <t xml:space="preserve">               4,487</t>
  </si>
  <si>
    <t xml:space="preserve">               5,432</t>
  </si>
  <si>
    <t xml:space="preserve">              47,699</t>
  </si>
  <si>
    <t xml:space="preserve">             -42,267</t>
  </si>
  <si>
    <t xml:space="preserve">               5,318</t>
  </si>
  <si>
    <t xml:space="preserve">               5,128</t>
  </si>
  <si>
    <t xml:space="preserve">               4,720</t>
  </si>
  <si>
    <t xml:space="preserve">             124,585</t>
  </si>
  <si>
    <t xml:space="preserve">            -119,865</t>
  </si>
  <si>
    <t xml:space="preserve">               4,719</t>
  </si>
  <si>
    <t xml:space="preserve">               4,564</t>
  </si>
  <si>
    <t xml:space="preserve">               4,595</t>
  </si>
  <si>
    <t xml:space="preserve">             -15,946</t>
  </si>
  <si>
    <t xml:space="preserve">               4,405</t>
  </si>
  <si>
    <t xml:space="preserve">               4,264</t>
  </si>
  <si>
    <t xml:space="preserve">               4,204</t>
  </si>
  <si>
    <t xml:space="preserve">               4,143</t>
  </si>
  <si>
    <t xml:space="preserve">               1,022</t>
  </si>
  <si>
    <t xml:space="preserve">               3,120</t>
  </si>
  <si>
    <t xml:space="preserve">               4,114</t>
  </si>
  <si>
    <t xml:space="preserve">               2,430</t>
  </si>
  <si>
    <t xml:space="preserve">               4,081</t>
  </si>
  <si>
    <t xml:space="preserve">               3,856</t>
  </si>
  <si>
    <t xml:space="preserve">               3,998</t>
  </si>
  <si>
    <t xml:space="preserve">               3,675</t>
  </si>
  <si>
    <t xml:space="preserve">               3,570</t>
  </si>
  <si>
    <t xml:space="preserve">               6,474</t>
  </si>
  <si>
    <t xml:space="preserve">              -2,904</t>
  </si>
  <si>
    <t xml:space="preserve">               3,389</t>
  </si>
  <si>
    <t xml:space="preserve">               2,993</t>
  </si>
  <si>
    <t xml:space="preserve">               3,013</t>
  </si>
  <si>
    <t xml:space="preserve">               2,857</t>
  </si>
  <si>
    <t xml:space="preserve">               2,952</t>
  </si>
  <si>
    <t xml:space="preserve">              15,567</t>
  </si>
  <si>
    <t xml:space="preserve">             -12,615</t>
  </si>
  <si>
    <t xml:space="preserve">               1,018</t>
  </si>
  <si>
    <t xml:space="preserve">               2,102</t>
  </si>
  <si>
    <t xml:space="preserve">               2,730</t>
  </si>
  <si>
    <t xml:space="preserve">              -8,006</t>
  </si>
  <si>
    <t xml:space="preserve">               2,591</t>
  </si>
  <si>
    <t xml:space="preserve">              57,357</t>
  </si>
  <si>
    <t xml:space="preserve">             -54,777</t>
  </si>
  <si>
    <t xml:space="preserve">               2,135</t>
  </si>
  <si>
    <t xml:space="preserve">               2,085</t>
  </si>
  <si>
    <t xml:space="preserve">             -15,005</t>
  </si>
  <si>
    <t xml:space="preserve">               1,937</t>
  </si>
  <si>
    <t xml:space="preserve">               1,908</t>
  </si>
  <si>
    <t xml:space="preserve">               1,906</t>
  </si>
  <si>
    <t xml:space="preserve">               1,852</t>
  </si>
  <si>
    <t xml:space="preserve">               1,780</t>
  </si>
  <si>
    <t xml:space="preserve">                 968</t>
  </si>
  <si>
    <t xml:space="preserve">               1,578</t>
  </si>
  <si>
    <t xml:space="preserve">               1,712</t>
  </si>
  <si>
    <t xml:space="preserve">               1,572</t>
  </si>
  <si>
    <t xml:space="preserve">               1,132</t>
  </si>
  <si>
    <t xml:space="preserve">               1,428</t>
  </si>
  <si>
    <t xml:space="preserve">                 273</t>
  </si>
  <si>
    <t xml:space="preserve">               1,316</t>
  </si>
  <si>
    <t xml:space="preserve">               1,307</t>
  </si>
  <si>
    <t xml:space="preserve">                 635</t>
  </si>
  <si>
    <t xml:space="preserve">              12,767</t>
  </si>
  <si>
    <t xml:space="preserve">             -11,576</t>
  </si>
  <si>
    <t xml:space="preserve">              -1,495</t>
  </si>
  <si>
    <t xml:space="preserve">               2,271</t>
  </si>
  <si>
    <t xml:space="preserve">              -1,394</t>
  </si>
  <si>
    <t xml:space="preserve">               5,652</t>
  </si>
  <si>
    <t xml:space="preserve">              -4,786</t>
  </si>
  <si>
    <t xml:space="preserve">                 854</t>
  </si>
  <si>
    <t xml:space="preserve">                 843</t>
  </si>
  <si>
    <t xml:space="preserve">                 803</t>
  </si>
  <si>
    <t xml:space="preserve">                 787</t>
  </si>
  <si>
    <t xml:space="preserve">                 574</t>
  </si>
  <si>
    <t xml:space="preserve">               2,840</t>
  </si>
  <si>
    <t xml:space="preserve">              -2,193</t>
  </si>
  <si>
    <t xml:space="preserve">               6,671</t>
  </si>
  <si>
    <t xml:space="preserve">              -6,073</t>
  </si>
  <si>
    <t xml:space="preserve">               1,094</t>
  </si>
  <si>
    <t xml:space="preserve">                 465</t>
  </si>
  <si>
    <t xml:space="preserve">                 449</t>
  </si>
  <si>
    <t xml:space="preserve">                -885</t>
  </si>
  <si>
    <t xml:space="preserve">               4,283</t>
  </si>
  <si>
    <t xml:space="preserve">              -4,038</t>
  </si>
  <si>
    <t xml:space="preserve">                -429</t>
  </si>
  <si>
    <t xml:space="preserve">                -146</t>
  </si>
  <si>
    <t xml:space="preserve">                  -5</t>
  </si>
  <si>
    <t xml:space="preserve">                -113</t>
  </si>
  <si>
    <t xml:space="preserve">                -586</t>
  </si>
  <si>
    <t xml:space="preserve">              99,812</t>
  </si>
  <si>
    <t xml:space="preserve">          13,527,393</t>
  </si>
  <si>
    <t xml:space="preserve">           1,756,164</t>
  </si>
  <si>
    <t xml:space="preserve">          13,189,580</t>
  </si>
  <si>
    <t xml:space="preserve">             337,812</t>
  </si>
  <si>
    <t xml:space="preserve">             196,748</t>
  </si>
  <si>
    <t xml:space="preserve">          12,006,727</t>
  </si>
  <si>
    <t xml:space="preserve">           1,433,421</t>
  </si>
  <si>
    <t xml:space="preserve">           6,761,951</t>
  </si>
  <si>
    <t xml:space="preserve">           5,244,775</t>
  </si>
  <si>
    <t xml:space="preserve">              62,368</t>
  </si>
  <si>
    <t xml:space="preserve">           6,453,114</t>
  </si>
  <si>
    <t xml:space="preserve">             242,892</t>
  </si>
  <si>
    <t xml:space="preserve">           3,055,435</t>
  </si>
  <si>
    <t xml:space="preserve">           3,397,678</t>
  </si>
  <si>
    <t xml:space="preserve">              29,233</t>
  </si>
  <si>
    <t xml:space="preserve">           4,329,293</t>
  </si>
  <si>
    <t xml:space="preserve">             413,015</t>
  </si>
  <si>
    <t xml:space="preserve">             459,196</t>
  </si>
  <si>
    <t xml:space="preserve">           3,870,097</t>
  </si>
  <si>
    <t xml:space="preserve">              51,133</t>
  </si>
  <si>
    <t xml:space="preserve">           3,960,811</t>
  </si>
  <si>
    <t xml:space="preserve">           2,935,154</t>
  </si>
  <si>
    <t xml:space="preserve">           1,025,657</t>
  </si>
  <si>
    <t xml:space="preserve">             140,118</t>
  </si>
  <si>
    <t xml:space="preserve">           2,245,851</t>
  </si>
  <si>
    <t xml:space="preserve">             474,163</t>
  </si>
  <si>
    <t xml:space="preserve">           3,900,671</t>
  </si>
  <si>
    <t xml:space="preserve">          -1,654,820</t>
  </si>
  <si>
    <t xml:space="preserve">              49,371</t>
  </si>
  <si>
    <t xml:space="preserve">           1,702,991</t>
  </si>
  <si>
    <t xml:space="preserve">              19,349</t>
  </si>
  <si>
    <t xml:space="preserve">           1,223,711</t>
  </si>
  <si>
    <t xml:space="preserve">             479,281</t>
  </si>
  <si>
    <t xml:space="preserve">              20,424</t>
  </si>
  <si>
    <t xml:space="preserve">           1,684,688</t>
  </si>
  <si>
    <t xml:space="preserve">              12,817</t>
  </si>
  <si>
    <t xml:space="preserve">             525,074</t>
  </si>
  <si>
    <t xml:space="preserve">           1,159,614</t>
  </si>
  <si>
    <t xml:space="preserve">              28,430</t>
  </si>
  <si>
    <t xml:space="preserve">           1,336,850</t>
  </si>
  <si>
    <t xml:space="preserve">               6,003</t>
  </si>
  <si>
    <t xml:space="preserve">             381,492</t>
  </si>
  <si>
    <t xml:space="preserve">             955,358</t>
  </si>
  <si>
    <t xml:space="preserve">              23,650</t>
  </si>
  <si>
    <t xml:space="preserve">           1,232,942</t>
  </si>
  <si>
    <t xml:space="preserve">              49,215</t>
  </si>
  <si>
    <t xml:space="preserve">           3,373,170</t>
  </si>
  <si>
    <t xml:space="preserve">          -2,140,228</t>
  </si>
  <si>
    <t xml:space="preserve">              19,167</t>
  </si>
  <si>
    <t xml:space="preserve">           1,068,190</t>
  </si>
  <si>
    <t xml:space="preserve">              58,927</t>
  </si>
  <si>
    <t xml:space="preserve">             713,412</t>
  </si>
  <si>
    <t xml:space="preserve">             354,777</t>
  </si>
  <si>
    <t xml:space="preserve">              15,536</t>
  </si>
  <si>
    <t xml:space="preserve">           1,020,311</t>
  </si>
  <si>
    <t xml:space="preserve">               7,539</t>
  </si>
  <si>
    <t xml:space="preserve">             895,985</t>
  </si>
  <si>
    <t xml:space="preserve">             124,326</t>
  </si>
  <si>
    <t xml:space="preserve">              30,189</t>
  </si>
  <si>
    <t xml:space="preserve">             976,721</t>
  </si>
  <si>
    <t xml:space="preserve">              15,988</t>
  </si>
  <si>
    <t xml:space="preserve">           1,617,577</t>
  </si>
  <si>
    <t xml:space="preserve">            -640,856</t>
  </si>
  <si>
    <t xml:space="preserve">              19,603</t>
  </si>
  <si>
    <t xml:space="preserve">             870,058</t>
  </si>
  <si>
    <t xml:space="preserve">              44,277</t>
  </si>
  <si>
    <t xml:space="preserve">             497,130</t>
  </si>
  <si>
    <t xml:space="preserve">             372,928</t>
  </si>
  <si>
    <t xml:space="preserve">              16,157</t>
  </si>
  <si>
    <t xml:space="preserve">             791,108</t>
  </si>
  <si>
    <t xml:space="preserve">             167,106</t>
  </si>
  <si>
    <t xml:space="preserve">           1,628,526</t>
  </si>
  <si>
    <t xml:space="preserve">            -837,418</t>
  </si>
  <si>
    <t xml:space="preserve">               6,275</t>
  </si>
  <si>
    <t xml:space="preserve">             746,032</t>
  </si>
  <si>
    <t xml:space="preserve">               5,267</t>
  </si>
  <si>
    <t xml:space="preserve">             167,679</t>
  </si>
  <si>
    <t xml:space="preserve">             578,353</t>
  </si>
  <si>
    <t xml:space="preserve">              21,805</t>
  </si>
  <si>
    <t xml:space="preserve">             736,186</t>
  </si>
  <si>
    <t xml:space="preserve">              22,990</t>
  </si>
  <si>
    <t xml:space="preserve">             248,054</t>
  </si>
  <si>
    <t xml:space="preserve">             488,132</t>
  </si>
  <si>
    <t xml:space="preserve">               9,893</t>
  </si>
  <si>
    <t xml:space="preserve">             695,251</t>
  </si>
  <si>
    <t xml:space="preserve">           1,083,862</t>
  </si>
  <si>
    <t xml:space="preserve">            -388,610</t>
  </si>
  <si>
    <t xml:space="preserve">              13,204</t>
  </si>
  <si>
    <t xml:space="preserve">             662,361</t>
  </si>
  <si>
    <t xml:space="preserve">              11,057</t>
  </si>
  <si>
    <t xml:space="preserve">           1,105,099</t>
  </si>
  <si>
    <t xml:space="preserve">            -442,738</t>
  </si>
  <si>
    <t xml:space="preserve">               6,229</t>
  </si>
  <si>
    <t xml:space="preserve">             595,462</t>
  </si>
  <si>
    <t xml:space="preserve">              86,220</t>
  </si>
  <si>
    <t xml:space="preserve">             509,242</t>
  </si>
  <si>
    <t xml:space="preserve">               8,512</t>
  </si>
  <si>
    <t xml:space="preserve">             483,671</t>
  </si>
  <si>
    <t xml:space="preserve">              25,351</t>
  </si>
  <si>
    <t xml:space="preserve">             825,937</t>
  </si>
  <si>
    <t xml:space="preserve">            -342,266</t>
  </si>
  <si>
    <t xml:space="preserve">              11,674</t>
  </si>
  <si>
    <t xml:space="preserve">             465,642</t>
  </si>
  <si>
    <t xml:space="preserve">           1,256,074</t>
  </si>
  <si>
    <t xml:space="preserve">            -790,432</t>
  </si>
  <si>
    <t xml:space="preserve">             418,656</t>
  </si>
  <si>
    <t xml:space="preserve">             418,569</t>
  </si>
  <si>
    <t xml:space="preserve">               7,050</t>
  </si>
  <si>
    <t xml:space="preserve">             407,644</t>
  </si>
  <si>
    <t xml:space="preserve">              34,162</t>
  </si>
  <si>
    <t xml:space="preserve">             624,977</t>
  </si>
  <si>
    <t xml:space="preserve">            -217,333</t>
  </si>
  <si>
    <t xml:space="preserve">               9,952</t>
  </si>
  <si>
    <t xml:space="preserve">             394,975</t>
  </si>
  <si>
    <t xml:space="preserve">             571,172</t>
  </si>
  <si>
    <t xml:space="preserve">            -176,197</t>
  </si>
  <si>
    <t xml:space="preserve">             359,956</t>
  </si>
  <si>
    <t xml:space="preserve">              82,167</t>
  </si>
  <si>
    <t xml:space="preserve">             277,790</t>
  </si>
  <si>
    <t xml:space="preserve">               2,668</t>
  </si>
  <si>
    <t xml:space="preserve">             334,373</t>
  </si>
  <si>
    <t xml:space="preserve">               1,979</t>
  </si>
  <si>
    <t xml:space="preserve">             109,830</t>
  </si>
  <si>
    <t xml:space="preserve">             224,542</t>
  </si>
  <si>
    <t xml:space="preserve">             323,280</t>
  </si>
  <si>
    <t xml:space="preserve">              30,656</t>
  </si>
  <si>
    <t xml:space="preserve">             151,324</t>
  </si>
  <si>
    <t xml:space="preserve">             171,956</t>
  </si>
  <si>
    <t xml:space="preserve">               4,630</t>
  </si>
  <si>
    <t xml:space="preserve">             317,251</t>
  </si>
  <si>
    <t xml:space="preserve">           2,311,721</t>
  </si>
  <si>
    <t xml:space="preserve">          -1,994,471</t>
  </si>
  <si>
    <t xml:space="preserve">               6,083</t>
  </si>
  <si>
    <t xml:space="preserve">             303,363</t>
  </si>
  <si>
    <t xml:space="preserve">               9,778</t>
  </si>
  <si>
    <t xml:space="preserve">             221,376</t>
  </si>
  <si>
    <t xml:space="preserve">              81,987</t>
  </si>
  <si>
    <t xml:space="preserve">             294,994</t>
  </si>
  <si>
    <t xml:space="preserve">             294,954</t>
  </si>
  <si>
    <t xml:space="preserve">             282,137</t>
  </si>
  <si>
    <t xml:space="preserve">              71,360</t>
  </si>
  <si>
    <t xml:space="preserve">             210,777</t>
  </si>
  <si>
    <t xml:space="preserve">               3,418</t>
  </si>
  <si>
    <t xml:space="preserve">             263,183</t>
  </si>
  <si>
    <t xml:space="preserve">               4,034</t>
  </si>
  <si>
    <t xml:space="preserve">             296,184</t>
  </si>
  <si>
    <t xml:space="preserve">             -33,001</t>
  </si>
  <si>
    <t xml:space="preserve">               5,475</t>
  </si>
  <si>
    <t xml:space="preserve">             240,573</t>
  </si>
  <si>
    <t xml:space="preserve">               1,502</t>
  </si>
  <si>
    <t xml:space="preserve">             543,930</t>
  </si>
  <si>
    <t xml:space="preserve">            -303,356</t>
  </si>
  <si>
    <t xml:space="preserve">             217,817</t>
  </si>
  <si>
    <t xml:space="preserve">              95,031</t>
  </si>
  <si>
    <t xml:space="preserve">             122,786</t>
  </si>
  <si>
    <t xml:space="preserve">             211,245</t>
  </si>
  <si>
    <t xml:space="preserve">             211,243</t>
  </si>
  <si>
    <t xml:space="preserve">               1,681</t>
  </si>
  <si>
    <t xml:space="preserve">             173,199</t>
  </si>
  <si>
    <t xml:space="preserve">              44,119</t>
  </si>
  <si>
    <t xml:space="preserve">             129,079</t>
  </si>
  <si>
    <t xml:space="preserve">             168,989</t>
  </si>
  <si>
    <t xml:space="preserve">               2,016</t>
  </si>
  <si>
    <t xml:space="preserve">             166,972</t>
  </si>
  <si>
    <t xml:space="preserve">             157,248</t>
  </si>
  <si>
    <t xml:space="preserve">             122,865</t>
  </si>
  <si>
    <t xml:space="preserve">              34,383</t>
  </si>
  <si>
    <t xml:space="preserve">             148,465</t>
  </si>
  <si>
    <t xml:space="preserve">               1,412</t>
  </si>
  <si>
    <t xml:space="preserve">             147,053</t>
  </si>
  <si>
    <t xml:space="preserve">             146,299</t>
  </si>
  <si>
    <t xml:space="preserve">               3,399</t>
  </si>
  <si>
    <t xml:space="preserve">             289,298</t>
  </si>
  <si>
    <t xml:space="preserve">            -143,000</t>
  </si>
  <si>
    <t xml:space="preserve">               6,464</t>
  </si>
  <si>
    <t xml:space="preserve">             126,957</t>
  </si>
  <si>
    <t xml:space="preserve">             126,673</t>
  </si>
  <si>
    <t xml:space="preserve">               1,966</t>
  </si>
  <si>
    <t xml:space="preserve">             126,402</t>
  </si>
  <si>
    <t xml:space="preserve">               8,483</t>
  </si>
  <si>
    <t xml:space="preserve">             117,918</t>
  </si>
  <si>
    <t xml:space="preserve">             115,154</t>
  </si>
  <si>
    <t xml:space="preserve">             358,156</t>
  </si>
  <si>
    <t xml:space="preserve">            -243,002</t>
  </si>
  <si>
    <t xml:space="preserve">             112,214</t>
  </si>
  <si>
    <t xml:space="preserve">               4,247</t>
  </si>
  <si>
    <t xml:space="preserve">              45,432</t>
  </si>
  <si>
    <t xml:space="preserve">              66,783</t>
  </si>
  <si>
    <t xml:space="preserve">               4,294</t>
  </si>
  <si>
    <t xml:space="preserve">             110,300</t>
  </si>
  <si>
    <t xml:space="preserve">              18,547</t>
  </si>
  <si>
    <t xml:space="preserve">              91,753</t>
  </si>
  <si>
    <t xml:space="preserve">             105,248</t>
  </si>
  <si>
    <t xml:space="preserve">             623,728</t>
  </si>
  <si>
    <t xml:space="preserve">            -518,480</t>
  </si>
  <si>
    <t xml:space="preserve">             105,169</t>
  </si>
  <si>
    <t xml:space="preserve">               1,299</t>
  </si>
  <si>
    <t xml:space="preserve">             114,087</t>
  </si>
  <si>
    <t xml:space="preserve">              -8,917</t>
  </si>
  <si>
    <t xml:space="preserve">              99,444</t>
  </si>
  <si>
    <t xml:space="preserve">              99,442</t>
  </si>
  <si>
    <t xml:space="preserve">              95,854</t>
  </si>
  <si>
    <t xml:space="preserve">              18,015</t>
  </si>
  <si>
    <t xml:space="preserve">              77,839</t>
  </si>
  <si>
    <t xml:space="preserve">              90,828</t>
  </si>
  <si>
    <t xml:space="preserve">              95,985</t>
  </si>
  <si>
    <t xml:space="preserve">              -5,156</t>
  </si>
  <si>
    <t xml:space="preserve">                 631</t>
  </si>
  <si>
    <t xml:space="preserve">              19,673</t>
  </si>
  <si>
    <t xml:space="preserve">              69,241</t>
  </si>
  <si>
    <t xml:space="preserve">              85,476</t>
  </si>
  <si>
    <t xml:space="preserve">             101,149</t>
  </si>
  <si>
    <t xml:space="preserve">             -15,674</t>
  </si>
  <si>
    <t xml:space="preserve">               4,246</t>
  </si>
  <si>
    <t xml:space="preserve">              32,122</t>
  </si>
  <si>
    <t xml:space="preserve">              51,827</t>
  </si>
  <si>
    <t xml:space="preserve">              66,169</t>
  </si>
  <si>
    <t xml:space="preserve">             831,805</t>
  </si>
  <si>
    <t xml:space="preserve">            -765,636</t>
  </si>
  <si>
    <t xml:space="preserve">              65,915</t>
  </si>
  <si>
    <t xml:space="preserve">               1,904</t>
  </si>
  <si>
    <t xml:space="preserve">             105,586</t>
  </si>
  <si>
    <t xml:space="preserve">             -39,670</t>
  </si>
  <si>
    <t xml:space="preserve">              64,617</t>
  </si>
  <si>
    <t xml:space="preserve">              62,800</t>
  </si>
  <si>
    <t xml:space="preserve">             388,719</t>
  </si>
  <si>
    <t xml:space="preserve">            -325,919</t>
  </si>
  <si>
    <t xml:space="preserve">              60,109</t>
  </si>
  <si>
    <t xml:space="preserve">              15,764</t>
  </si>
  <si>
    <t xml:space="preserve">              55,069</t>
  </si>
  <si>
    <t xml:space="preserve">               5,851</t>
  </si>
  <si>
    <t xml:space="preserve">              49,218</t>
  </si>
  <si>
    <t xml:space="preserve">               2,558</t>
  </si>
  <si>
    <t xml:space="preserve">              54,132</t>
  </si>
  <si>
    <t xml:space="preserve">               2,453</t>
  </si>
  <si>
    <t xml:space="preserve">              59,832</t>
  </si>
  <si>
    <t xml:space="preserve">              -5,700</t>
  </si>
  <si>
    <t xml:space="preserve">              50,601</t>
  </si>
  <si>
    <t xml:space="preserve">               4,131</t>
  </si>
  <si>
    <t xml:space="preserve">              35,170</t>
  </si>
  <si>
    <t xml:space="preserve">              15,431</t>
  </si>
  <si>
    <t xml:space="preserve">              46,670</t>
  </si>
  <si>
    <t xml:space="preserve">                 844</t>
  </si>
  <si>
    <t xml:space="preserve">             244,782</t>
  </si>
  <si>
    <t xml:space="preserve">            -198,112</t>
  </si>
  <si>
    <t xml:space="preserve">               1,401</t>
  </si>
  <si>
    <t xml:space="preserve">              44,451</t>
  </si>
  <si>
    <t xml:space="preserve">             103,475</t>
  </si>
  <si>
    <t xml:space="preserve">             -59,024</t>
  </si>
  <si>
    <t xml:space="preserve">              43,307</t>
  </si>
  <si>
    <t xml:space="preserve">             655,214</t>
  </si>
  <si>
    <t xml:space="preserve">            -611,907</t>
  </si>
  <si>
    <t xml:space="preserve">              41,838</t>
  </si>
  <si>
    <t xml:space="preserve">             218,716</t>
  </si>
  <si>
    <t xml:space="preserve">            -176,878</t>
  </si>
  <si>
    <t xml:space="preserve">              39,239</t>
  </si>
  <si>
    <t xml:space="preserve">              37,356</t>
  </si>
  <si>
    <t xml:space="preserve">                 992</t>
  </si>
  <si>
    <t xml:space="preserve">              36,659</t>
  </si>
  <si>
    <t xml:space="preserve">             250,363</t>
  </si>
  <si>
    <t xml:space="preserve">            -213,704</t>
  </si>
  <si>
    <t xml:space="preserve">                 963</t>
  </si>
  <si>
    <t xml:space="preserve">              36,194</t>
  </si>
  <si>
    <t xml:space="preserve">             108,994</t>
  </si>
  <si>
    <t xml:space="preserve">             -72,800</t>
  </si>
  <si>
    <t xml:space="preserve">               2,471</t>
  </si>
  <si>
    <t xml:space="preserve">              34,061</t>
  </si>
  <si>
    <t xml:space="preserve">              33,321</t>
  </si>
  <si>
    <t xml:space="preserve">                 661</t>
  </si>
  <si>
    <t xml:space="preserve">              33,847</t>
  </si>
  <si>
    <t xml:space="preserve">              33,585</t>
  </si>
  <si>
    <t xml:space="preserve">              33,469</t>
  </si>
  <si>
    <t xml:space="preserve">              33,466</t>
  </si>
  <si>
    <t xml:space="preserve">              32,164</t>
  </si>
  <si>
    <t xml:space="preserve">              13,111</t>
  </si>
  <si>
    <t xml:space="preserve">              19,053</t>
  </si>
  <si>
    <t xml:space="preserve">              30,471</t>
  </si>
  <si>
    <t xml:space="preserve">              21,262</t>
  </si>
  <si>
    <t xml:space="preserve">              30,335</t>
  </si>
  <si>
    <t xml:space="preserve">              75,426</t>
  </si>
  <si>
    <t xml:space="preserve">             -45,091</t>
  </si>
  <si>
    <t xml:space="preserve">              29,543</t>
  </si>
  <si>
    <t xml:space="preserve">              20,514</t>
  </si>
  <si>
    <t xml:space="preserve">               9,029</t>
  </si>
  <si>
    <t xml:space="preserve">                 990</t>
  </si>
  <si>
    <t xml:space="preserve">              29,476</t>
  </si>
  <si>
    <t xml:space="preserve">              21,791</t>
  </si>
  <si>
    <t xml:space="preserve">               7,685</t>
  </si>
  <si>
    <t xml:space="preserve">              28,979</t>
  </si>
  <si>
    <t xml:space="preserve">              26,282</t>
  </si>
  <si>
    <t xml:space="preserve">              27,114</t>
  </si>
  <si>
    <t xml:space="preserve">              27,090</t>
  </si>
  <si>
    <t xml:space="preserve">               6,775</t>
  </si>
  <si>
    <t xml:space="preserve">              25,591</t>
  </si>
  <si>
    <t xml:space="preserve">              24,019</t>
  </si>
  <si>
    <t xml:space="preserve">              25,354</t>
  </si>
  <si>
    <t xml:space="preserve">               1,531</t>
  </si>
  <si>
    <t xml:space="preserve">              36,739</t>
  </si>
  <si>
    <t xml:space="preserve">             -11,384</t>
  </si>
  <si>
    <t xml:space="preserve">              23,901</t>
  </si>
  <si>
    <t xml:space="preserve">               3,080</t>
  </si>
  <si>
    <t xml:space="preserve">              20,821</t>
  </si>
  <si>
    <t xml:space="preserve">               5,240</t>
  </si>
  <si>
    <t xml:space="preserve">              17,373</t>
  </si>
  <si>
    <t xml:space="preserve">              22,253</t>
  </si>
  <si>
    <t xml:space="preserve">              22,094</t>
  </si>
  <si>
    <t xml:space="preserve">              21,039</t>
  </si>
  <si>
    <t xml:space="preserve">              23,238</t>
  </si>
  <si>
    <t xml:space="preserve">              19,984</t>
  </si>
  <si>
    <t xml:space="preserve">               1,413</t>
  </si>
  <si>
    <t xml:space="preserve">              20,492</t>
  </si>
  <si>
    <t xml:space="preserve">               4,658</t>
  </si>
  <si>
    <t xml:space="preserve">              15,834</t>
  </si>
  <si>
    <t xml:space="preserve">              19,724</t>
  </si>
  <si>
    <t xml:space="preserve">                 559</t>
  </si>
  <si>
    <t xml:space="preserve">               9,835</t>
  </si>
  <si>
    <t xml:space="preserve">               9,889</t>
  </si>
  <si>
    <t xml:space="preserve">              18,413</t>
  </si>
  <si>
    <t xml:space="preserve">               5,348</t>
  </si>
  <si>
    <t xml:space="preserve">              13,065</t>
  </si>
  <si>
    <t xml:space="preserve">              18,285</t>
  </si>
  <si>
    <t xml:space="preserve">              20,819</t>
  </si>
  <si>
    <t xml:space="preserve">                 425</t>
  </si>
  <si>
    <t xml:space="preserve">              16,885</t>
  </si>
  <si>
    <t xml:space="preserve">               8,958</t>
  </si>
  <si>
    <t xml:space="preserve">              16,771</t>
  </si>
  <si>
    <t xml:space="preserve">               1,779</t>
  </si>
  <si>
    <t xml:space="preserve">              14,992</t>
  </si>
  <si>
    <t xml:space="preserve">              16,138</t>
  </si>
  <si>
    <t xml:space="preserve">              15,657</t>
  </si>
  <si>
    <t xml:space="preserve">                 835</t>
  </si>
  <si>
    <t xml:space="preserve">              22,429</t>
  </si>
  <si>
    <t xml:space="preserve">              -6,771</t>
  </si>
  <si>
    <t xml:space="preserve">              13,364</t>
  </si>
  <si>
    <t xml:space="preserve">               3,709</t>
  </si>
  <si>
    <t xml:space="preserve">               9,655</t>
  </si>
  <si>
    <t xml:space="preserve">                 457</t>
  </si>
  <si>
    <t xml:space="preserve">              18,520</t>
  </si>
  <si>
    <t xml:space="preserve">              35,392</t>
  </si>
  <si>
    <t xml:space="preserve">             -22,172</t>
  </si>
  <si>
    <t xml:space="preserve">              12,655</t>
  </si>
  <si>
    <t xml:space="preserve">              12,653</t>
  </si>
  <si>
    <t xml:space="preserve">               1,010</t>
  </si>
  <si>
    <t xml:space="preserve">              11,508</t>
  </si>
  <si>
    <t xml:space="preserve">              12,399</t>
  </si>
  <si>
    <t xml:space="preserve">              11,470</t>
  </si>
  <si>
    <t xml:space="preserve">              10,486</t>
  </si>
  <si>
    <t xml:space="preserve">              11,401</t>
  </si>
  <si>
    <t xml:space="preserve">              10,812</t>
  </si>
  <si>
    <t xml:space="preserve">               6,816</t>
  </si>
  <si>
    <t xml:space="preserve">              11,177</t>
  </si>
  <si>
    <t xml:space="preserve">             161,055</t>
  </si>
  <si>
    <t xml:space="preserve">            -149,879</t>
  </si>
  <si>
    <t xml:space="preserve">              10,409</t>
  </si>
  <si>
    <t xml:space="preserve">               2,361</t>
  </si>
  <si>
    <t xml:space="preserve">              10,309</t>
  </si>
  <si>
    <t xml:space="preserve">              10,298</t>
  </si>
  <si>
    <t xml:space="preserve">               9,832</t>
  </si>
  <si>
    <t xml:space="preserve">              41,981</t>
  </si>
  <si>
    <t xml:space="preserve">             -32,149</t>
  </si>
  <si>
    <t xml:space="preserve">               9,606</t>
  </si>
  <si>
    <t xml:space="preserve">              11,812</t>
  </si>
  <si>
    <t xml:space="preserve">               8,456</t>
  </si>
  <si>
    <t xml:space="preserve">               6,346</t>
  </si>
  <si>
    <t xml:space="preserve">               8,213</t>
  </si>
  <si>
    <t xml:space="preserve">               7,746</t>
  </si>
  <si>
    <t xml:space="preserve">               8,039</t>
  </si>
  <si>
    <t xml:space="preserve">               5,975</t>
  </si>
  <si>
    <t xml:space="preserve">               7,761</t>
  </si>
  <si>
    <t xml:space="preserve">               1,497</t>
  </si>
  <si>
    <t xml:space="preserve">               6,264</t>
  </si>
  <si>
    <t xml:space="preserve">               7,675</t>
  </si>
  <si>
    <t xml:space="preserve">               5,309</t>
  </si>
  <si>
    <t xml:space="preserve">               2,366</t>
  </si>
  <si>
    <t xml:space="preserve">               7,467</t>
  </si>
  <si>
    <t xml:space="preserve">              72,873</t>
  </si>
  <si>
    <t xml:space="preserve">             -65,406</t>
  </si>
  <si>
    <t xml:space="preserve">               7,142</t>
  </si>
  <si>
    <t xml:space="preserve">               5,780</t>
  </si>
  <si>
    <t xml:space="preserve">               6,887</t>
  </si>
  <si>
    <t xml:space="preserve">               2,039</t>
  </si>
  <si>
    <t xml:space="preserve">               4,848</t>
  </si>
  <si>
    <t xml:space="preserve">               6,731</t>
  </si>
  <si>
    <t xml:space="preserve">               5,193</t>
  </si>
  <si>
    <t xml:space="preserve">               6,493</t>
  </si>
  <si>
    <t xml:space="preserve">               3,999</t>
  </si>
  <si>
    <t xml:space="preserve">               2,494</t>
  </si>
  <si>
    <t xml:space="preserve">               6,372</t>
  </si>
  <si>
    <t xml:space="preserve">              13,314</t>
  </si>
  <si>
    <t xml:space="preserve">              -6,942</t>
  </si>
  <si>
    <t xml:space="preserve">               5,812</t>
  </si>
  <si>
    <t xml:space="preserve">               4,639</t>
  </si>
  <si>
    <t xml:space="preserve">               4,472</t>
  </si>
  <si>
    <t xml:space="preserve">               7,349</t>
  </si>
  <si>
    <t xml:space="preserve">              -2,877</t>
  </si>
  <si>
    <t xml:space="preserve">               4,334</t>
  </si>
  <si>
    <t xml:space="preserve">               3,859</t>
  </si>
  <si>
    <t xml:space="preserve">                 896</t>
  </si>
  <si>
    <t xml:space="preserve">               3,786</t>
  </si>
  <si>
    <t xml:space="preserve">               3,620</t>
  </si>
  <si>
    <t xml:space="preserve">               3,784</t>
  </si>
  <si>
    <t xml:space="preserve">               3,744</t>
  </si>
  <si>
    <t xml:space="preserve">               3,664</t>
  </si>
  <si>
    <t xml:space="preserve">               1,255</t>
  </si>
  <si>
    <t xml:space="preserve">               2,362</t>
  </si>
  <si>
    <t xml:space="preserve">               3,246</t>
  </si>
  <si>
    <t xml:space="preserve">               1,666</t>
  </si>
  <si>
    <t xml:space="preserve">               2,922</t>
  </si>
  <si>
    <t xml:space="preserve">               2,645</t>
  </si>
  <si>
    <t xml:space="preserve">             174,644</t>
  </si>
  <si>
    <t xml:space="preserve">            -171,999</t>
  </si>
  <si>
    <t xml:space="preserve">               2,505</t>
  </si>
  <si>
    <t xml:space="preserve">               2,397</t>
  </si>
  <si>
    <t xml:space="preserve">               2,270</t>
  </si>
  <si>
    <t xml:space="preserve">              -2,093</t>
  </si>
  <si>
    <t xml:space="preserve">              35,491</t>
  </si>
  <si>
    <t xml:space="preserve">             -33,289</t>
  </si>
  <si>
    <t xml:space="preserve">               1,977</t>
  </si>
  <si>
    <t xml:space="preserve">               1,959</t>
  </si>
  <si>
    <t xml:space="preserve">               1,610</t>
  </si>
  <si>
    <t xml:space="preserve">               1,954</t>
  </si>
  <si>
    <t xml:space="preserve">                 283</t>
  </si>
  <si>
    <t xml:space="preserve">                -243</t>
  </si>
  <si>
    <t xml:space="preserve">               1,796</t>
  </si>
  <si>
    <t xml:space="preserve">              26,766</t>
  </si>
  <si>
    <t xml:space="preserve">             -24,971</t>
  </si>
  <si>
    <t xml:space="preserve">               1,488</t>
  </si>
  <si>
    <t xml:space="preserve">             160,753</t>
  </si>
  <si>
    <t xml:space="preserve">            -159,171</t>
  </si>
  <si>
    <t xml:space="preserve">               1,515</t>
  </si>
  <si>
    <t xml:space="preserve">               1,444</t>
  </si>
  <si>
    <t xml:space="preserve">               1,364</t>
  </si>
  <si>
    <t xml:space="preserve">               1,325</t>
  </si>
  <si>
    <t xml:space="preserve">                -716</t>
  </si>
  <si>
    <t xml:space="preserve">               1,120</t>
  </si>
  <si>
    <t xml:space="preserve">               1,927</t>
  </si>
  <si>
    <t xml:space="preserve">                -864</t>
  </si>
  <si>
    <t xml:space="preserve">                 837</t>
  </si>
  <si>
    <t xml:space="preserve">               1,045</t>
  </si>
  <si>
    <t xml:space="preserve">               1,251</t>
  </si>
  <si>
    <t xml:space="preserve">                 930</t>
  </si>
  <si>
    <t xml:space="preserve">                 861</t>
  </si>
  <si>
    <t xml:space="preserve">                 847</t>
  </si>
  <si>
    <t xml:space="preserve">                 797</t>
  </si>
  <si>
    <t xml:space="preserve">              17,298</t>
  </si>
  <si>
    <t xml:space="preserve">             -16,516</t>
  </si>
  <si>
    <t xml:space="preserve">                 720</t>
  </si>
  <si>
    <t xml:space="preserve">                -332</t>
  </si>
  <si>
    <t xml:space="preserve">                -948</t>
  </si>
  <si>
    <t xml:space="preserve">                -154</t>
  </si>
  <si>
    <t xml:space="preserve">               1,819</t>
  </si>
  <si>
    <t xml:space="preserve">              -1,274</t>
  </si>
  <si>
    <t xml:space="preserve">               6,821</t>
  </si>
  <si>
    <t xml:space="preserve">              -6,472</t>
  </si>
  <si>
    <t xml:space="preserve">               1,293</t>
  </si>
  <si>
    <t xml:space="preserve">                -954</t>
  </si>
  <si>
    <t xml:space="preserve">              -2,027</t>
  </si>
  <si>
    <t xml:space="preserve">                 -89</t>
  </si>
  <si>
    <t xml:space="preserve">                -162</t>
  </si>
  <si>
    <t xml:space="preserve">                 -78</t>
  </si>
  <si>
    <t xml:space="preserve">                -173</t>
  </si>
  <si>
    <t xml:space="preserve">                -169</t>
  </si>
  <si>
    <t xml:space="preserve">                 -27</t>
  </si>
  <si>
    <t xml:space="preserve">세인트 피레 미켈론</t>
  </si>
  <si>
    <t xml:space="preserve">              79,397</t>
  </si>
  <si>
    <t xml:space="preserve">          12,778,487</t>
  </si>
  <si>
    <t xml:space="preserve">           1,250,486</t>
  </si>
  <si>
    <t xml:space="preserve">          11,634,017</t>
  </si>
  <si>
    <t xml:space="preserve">           1,144,469</t>
  </si>
  <si>
    <t xml:space="preserve">             182,311</t>
  </si>
  <si>
    <t xml:space="preserve">          12,704,285</t>
  </si>
  <si>
    <t xml:space="preserve">           1,313,994</t>
  </si>
  <si>
    <t xml:space="preserve">           5,759,089</t>
  </si>
  <si>
    <t xml:space="preserve">           6,945,195</t>
  </si>
  <si>
    <t xml:space="preserve">              47,022</t>
  </si>
  <si>
    <t xml:space="preserve">           5,895,225</t>
  </si>
  <si>
    <t xml:space="preserve">             151,424</t>
  </si>
  <si>
    <t xml:space="preserve">           2,933,658</t>
  </si>
  <si>
    <t xml:space="preserve">           2,961,567</t>
  </si>
  <si>
    <t xml:space="preserve">              22,728</t>
  </si>
  <si>
    <t xml:space="preserve">           4,984,128</t>
  </si>
  <si>
    <t xml:space="preserve">             375,708</t>
  </si>
  <si>
    <t xml:space="preserve">             487,200</t>
  </si>
  <si>
    <t xml:space="preserve">           4,496,928</t>
  </si>
  <si>
    <t xml:space="preserve">              42,599</t>
  </si>
  <si>
    <t xml:space="preserve">           4,549,215</t>
  </si>
  <si>
    <t xml:space="preserve">           2,608,423</t>
  </si>
  <si>
    <t xml:space="preserve">           1,940,792</t>
  </si>
  <si>
    <t xml:space="preserve">              40,442</t>
  </si>
  <si>
    <t xml:space="preserve">           2,492,959</t>
  </si>
  <si>
    <t xml:space="preserve">              19,074</t>
  </si>
  <si>
    <t xml:space="preserve">           1,150,177</t>
  </si>
  <si>
    <t xml:space="preserve">           1,342,782</t>
  </si>
  <si>
    <t xml:space="preserve">             142,021</t>
  </si>
  <si>
    <t xml:space="preserve">           2,392,260</t>
  </si>
  <si>
    <t xml:space="preserve">             464,714</t>
  </si>
  <si>
    <t xml:space="preserve">           3,980,504</t>
  </si>
  <si>
    <t xml:space="preserve">          -1,588,244</t>
  </si>
  <si>
    <t xml:space="preserve">              19,040</t>
  </si>
  <si>
    <t xml:space="preserve">           1,739,790</t>
  </si>
  <si>
    <t xml:space="preserve">              11,696</t>
  </si>
  <si>
    <t xml:space="preserve">             453,648</t>
  </si>
  <si>
    <t xml:space="preserve">           1,286,142</t>
  </si>
  <si>
    <t xml:space="preserve">              25,778</t>
  </si>
  <si>
    <t xml:space="preserve">           1,733,073</t>
  </si>
  <si>
    <t xml:space="preserve">              13,861</t>
  </si>
  <si>
    <t xml:space="preserve">           1,366,812</t>
  </si>
  <si>
    <t xml:space="preserve">             366,261</t>
  </si>
  <si>
    <t xml:space="preserve">              23,956</t>
  </si>
  <si>
    <t xml:space="preserve">           1,143,777</t>
  </si>
  <si>
    <t xml:space="preserve">              44,957</t>
  </si>
  <si>
    <t xml:space="preserve">           2,443,962</t>
  </si>
  <si>
    <t xml:space="preserve">          -1,300,185</t>
  </si>
  <si>
    <t xml:space="preserve">              27,071</t>
  </si>
  <si>
    <t xml:space="preserve">           1,114,134</t>
  </si>
  <si>
    <t xml:space="preserve">             288,226</t>
  </si>
  <si>
    <t xml:space="preserve">             825,908</t>
  </si>
  <si>
    <t xml:space="preserve">               9,323</t>
  </si>
  <si>
    <t xml:space="preserve">           1,017,721</t>
  </si>
  <si>
    <t xml:space="preserve">               5,059</t>
  </si>
  <si>
    <t xml:space="preserve">           1,495,624</t>
  </si>
  <si>
    <t xml:space="preserve">            -477,903</t>
  </si>
  <si>
    <t xml:space="preserve">              34,655</t>
  </si>
  <si>
    <t xml:space="preserve">             952,839</t>
  </si>
  <si>
    <t xml:space="preserve">               7,818</t>
  </si>
  <si>
    <t xml:space="preserve">             755,150</t>
  </si>
  <si>
    <t xml:space="preserve">             197,689</t>
  </si>
  <si>
    <t xml:space="preserve">              23,360</t>
  </si>
  <si>
    <t xml:space="preserve">             911,587</t>
  </si>
  <si>
    <t xml:space="preserve">              52,874</t>
  </si>
  <si>
    <t xml:space="preserve">             787,363</t>
  </si>
  <si>
    <t xml:space="preserve">             124,223</t>
  </si>
  <si>
    <t xml:space="preserve">             822,419</t>
  </si>
  <si>
    <t xml:space="preserve">             822,342</t>
  </si>
  <si>
    <t xml:space="preserve">               5,997</t>
  </si>
  <si>
    <t xml:space="preserve">             795,020</t>
  </si>
  <si>
    <t xml:space="preserve">               6,120</t>
  </si>
  <si>
    <t xml:space="preserve">             141,385</t>
  </si>
  <si>
    <t xml:space="preserve">             653,634</t>
  </si>
  <si>
    <t xml:space="preserve">              17,704</t>
  </si>
  <si>
    <t xml:space="preserve">             729,847</t>
  </si>
  <si>
    <t xml:space="preserve">             138,534</t>
  </si>
  <si>
    <t xml:space="preserve">           1,541,844</t>
  </si>
  <si>
    <t xml:space="preserve">            -811,998</t>
  </si>
  <si>
    <t xml:space="preserve">              17,756</t>
  </si>
  <si>
    <t xml:space="preserve">             720,885</t>
  </si>
  <si>
    <t xml:space="preserve">              41,957</t>
  </si>
  <si>
    <t xml:space="preserve">             553,283</t>
  </si>
  <si>
    <t xml:space="preserve">             167,602</t>
  </si>
  <si>
    <t xml:space="preserve">               5,960</t>
  </si>
  <si>
    <t xml:space="preserve">             607,790</t>
  </si>
  <si>
    <t xml:space="preserve">              93,725</t>
  </si>
  <si>
    <t xml:space="preserve">             514,065</t>
  </si>
  <si>
    <t xml:space="preserve">              10,836</t>
  </si>
  <si>
    <t xml:space="preserve">             602,520</t>
  </si>
  <si>
    <t xml:space="preserve">           1,151,776</t>
  </si>
  <si>
    <t xml:space="preserve">            -549,256</t>
  </si>
  <si>
    <t xml:space="preserve">              19,391</t>
  </si>
  <si>
    <t xml:space="preserve">             574,861</t>
  </si>
  <si>
    <t xml:space="preserve">              22,256</t>
  </si>
  <si>
    <t xml:space="preserve">             417,527</t>
  </si>
  <si>
    <t xml:space="preserve">             157,334</t>
  </si>
  <si>
    <t xml:space="preserve">             547,352</t>
  </si>
  <si>
    <t xml:space="preserve">              10,403</t>
  </si>
  <si>
    <t xml:space="preserve">             916,517</t>
  </si>
  <si>
    <t xml:space="preserve">            -369,165</t>
  </si>
  <si>
    <t xml:space="preserve">              10,032</t>
  </si>
  <si>
    <t xml:space="preserve">             459,476</t>
  </si>
  <si>
    <t xml:space="preserve">               1,789</t>
  </si>
  <si>
    <t xml:space="preserve">             495,029</t>
  </si>
  <si>
    <t xml:space="preserve">             -35,553</t>
  </si>
  <si>
    <t xml:space="preserve">               2,704</t>
  </si>
  <si>
    <t xml:space="preserve">             420,143</t>
  </si>
  <si>
    <t xml:space="preserve">               1,206</t>
  </si>
  <si>
    <t xml:space="preserve">              67,710</t>
  </si>
  <si>
    <t xml:space="preserve">             352,433</t>
  </si>
  <si>
    <t xml:space="preserve">             404,753</t>
  </si>
  <si>
    <t xml:space="preserve">              18,273</t>
  </si>
  <si>
    <t xml:space="preserve">             386,479</t>
  </si>
  <si>
    <t xml:space="preserve">               6,375</t>
  </si>
  <si>
    <t xml:space="preserve">             393,665</t>
  </si>
  <si>
    <t xml:space="preserve">              29,327</t>
  </si>
  <si>
    <t xml:space="preserve">             636,400</t>
  </si>
  <si>
    <t xml:space="preserve">            -242,734</t>
  </si>
  <si>
    <t xml:space="preserve">               2,534</t>
  </si>
  <si>
    <t xml:space="preserve">             348,497</t>
  </si>
  <si>
    <t xml:space="preserve">             159,541</t>
  </si>
  <si>
    <t xml:space="preserve">             188,956</t>
  </si>
  <si>
    <t xml:space="preserve">               4,300</t>
  </si>
  <si>
    <t xml:space="preserve">             294,402</t>
  </si>
  <si>
    <t xml:space="preserve">           1,842,173</t>
  </si>
  <si>
    <t xml:space="preserve">          -1,547,771</t>
  </si>
  <si>
    <t xml:space="preserve">             290,746</t>
  </si>
  <si>
    <t xml:space="preserve">               9,270</t>
  </si>
  <si>
    <t xml:space="preserve">             198,464</t>
  </si>
  <si>
    <t xml:space="preserve">              92,282</t>
  </si>
  <si>
    <t xml:space="preserve">             274,132</t>
  </si>
  <si>
    <t xml:space="preserve">               4,396</t>
  </si>
  <si>
    <t xml:space="preserve">             269,736</t>
  </si>
  <si>
    <t xml:space="preserve">               3,355</t>
  </si>
  <si>
    <t xml:space="preserve">             267,382</t>
  </si>
  <si>
    <t xml:space="preserve">              23,569</t>
  </si>
  <si>
    <t xml:space="preserve">             116,194</t>
  </si>
  <si>
    <t xml:space="preserve">             151,188</t>
  </si>
  <si>
    <t xml:space="preserve">             259,492</t>
  </si>
  <si>
    <t xml:space="preserve">             259,103</t>
  </si>
  <si>
    <t xml:space="preserve">             257,316</t>
  </si>
  <si>
    <t xml:space="preserve">               3,384</t>
  </si>
  <si>
    <t xml:space="preserve">             232,636</t>
  </si>
  <si>
    <t xml:space="preserve">              24,680</t>
  </si>
  <si>
    <t xml:space="preserve">               5,517</t>
  </si>
  <si>
    <t xml:space="preserve">             249,198</t>
  </si>
  <si>
    <t xml:space="preserve">             518,742</t>
  </si>
  <si>
    <t xml:space="preserve">            -269,544</t>
  </si>
  <si>
    <t xml:space="preserve">               8,122</t>
  </si>
  <si>
    <t xml:space="preserve">             225,345</t>
  </si>
  <si>
    <t xml:space="preserve">              22,797</t>
  </si>
  <si>
    <t xml:space="preserve">             618,900</t>
  </si>
  <si>
    <t xml:space="preserve">            -393,556</t>
  </si>
  <si>
    <t xml:space="preserve">               6,873</t>
  </si>
  <si>
    <t xml:space="preserve">             184,402</t>
  </si>
  <si>
    <t xml:space="preserve">             184,333</t>
  </si>
  <si>
    <t xml:space="preserve">             164,137</t>
  </si>
  <si>
    <t xml:space="preserve">              81,679</t>
  </si>
  <si>
    <t xml:space="preserve">              82,459</t>
  </si>
  <si>
    <t xml:space="preserve">             158,356</t>
  </si>
  <si>
    <t xml:space="preserve">              52,322</t>
  </si>
  <si>
    <t xml:space="preserve">             106,034</t>
  </si>
  <si>
    <t xml:space="preserve">             151,871</t>
  </si>
  <si>
    <t xml:space="preserve">             150,360</t>
  </si>
  <si>
    <t xml:space="preserve">               2,081</t>
  </si>
  <si>
    <t xml:space="preserve">             146,672</t>
  </si>
  <si>
    <t xml:space="preserve">              58,400</t>
  </si>
  <si>
    <t xml:space="preserve">              88,272</t>
  </si>
  <si>
    <t xml:space="preserve">               8,842</t>
  </si>
  <si>
    <t xml:space="preserve">             121,938</t>
  </si>
  <si>
    <t xml:space="preserve">               1,604</t>
  </si>
  <si>
    <t xml:space="preserve">             126,832</t>
  </si>
  <si>
    <t xml:space="preserve">              -4,894</t>
  </si>
  <si>
    <t xml:space="preserve">               4,589</t>
  </si>
  <si>
    <t xml:space="preserve">             115,233</t>
  </si>
  <si>
    <t xml:space="preserve">             109,765</t>
  </si>
  <si>
    <t xml:space="preserve">               3,210</t>
  </si>
  <si>
    <t xml:space="preserve">             113,302</t>
  </si>
  <si>
    <t xml:space="preserve">              67,937</t>
  </si>
  <si>
    <t xml:space="preserve">              45,366</t>
  </si>
  <si>
    <t xml:space="preserve">               3,517</t>
  </si>
  <si>
    <t xml:space="preserve">             109,888</t>
  </si>
  <si>
    <t xml:space="preserve">             363,829</t>
  </si>
  <si>
    <t xml:space="preserve">            -253,941</t>
  </si>
  <si>
    <t xml:space="preserve">             109,543</t>
  </si>
  <si>
    <t xml:space="preserve">             182,222</t>
  </si>
  <si>
    <t xml:space="preserve">             -72,679</t>
  </si>
  <si>
    <t xml:space="preserve">              98,388</t>
  </si>
  <si>
    <t xml:space="preserve">               4,032</t>
  </si>
  <si>
    <t xml:space="preserve">             321,937</t>
  </si>
  <si>
    <t xml:space="preserve">            -223,549</t>
  </si>
  <si>
    <t xml:space="preserve">               2,274</t>
  </si>
  <si>
    <t xml:space="preserve">              94,732</t>
  </si>
  <si>
    <t xml:space="preserve">             141,696</t>
  </si>
  <si>
    <t xml:space="preserve">             -46,964</t>
  </si>
  <si>
    <t xml:space="preserve">              90,539</t>
  </si>
  <si>
    <t xml:space="preserve">             605,816</t>
  </si>
  <si>
    <t xml:space="preserve">            -515,276</t>
  </si>
  <si>
    <t xml:space="preserve">              86,408</t>
  </si>
  <si>
    <t xml:space="preserve">               3,447</t>
  </si>
  <si>
    <t xml:space="preserve">              34,054</t>
  </si>
  <si>
    <t xml:space="preserve">              52,355</t>
  </si>
  <si>
    <t xml:space="preserve">              81,523</t>
  </si>
  <si>
    <t xml:space="preserve">                 987</t>
  </si>
  <si>
    <t xml:space="preserve">              92,360</t>
  </si>
  <si>
    <t xml:space="preserve">             -10,837</t>
  </si>
  <si>
    <t xml:space="preserve">               1,492</t>
  </si>
  <si>
    <t xml:space="preserve">              72,731</t>
  </si>
  <si>
    <t xml:space="preserve">              16,174</t>
  </si>
  <si>
    <t xml:space="preserve">              56,557</t>
  </si>
  <si>
    <t xml:space="preserve">              72,085</t>
  </si>
  <si>
    <t xml:space="preserve">              71,669</t>
  </si>
  <si>
    <t xml:space="preserve">              68,723</t>
  </si>
  <si>
    <t xml:space="preserve">              65,731</t>
  </si>
  <si>
    <t xml:space="preserve">              12,758</t>
  </si>
  <si>
    <t xml:space="preserve">              52,973</t>
  </si>
  <si>
    <t xml:space="preserve">               1,304</t>
  </si>
  <si>
    <t xml:space="preserve">              62,382</t>
  </si>
  <si>
    <t xml:space="preserve">              20,497</t>
  </si>
  <si>
    <t xml:space="preserve">              41,885</t>
  </si>
  <si>
    <t xml:space="preserve">               1,745</t>
  </si>
  <si>
    <t xml:space="preserve">              61,097</t>
  </si>
  <si>
    <t xml:space="preserve">              45,112</t>
  </si>
  <si>
    <t xml:space="preserve">              15,986</t>
  </si>
  <si>
    <t xml:space="preserve">              58,434</t>
  </si>
  <si>
    <t xml:space="preserve">              50,862</t>
  </si>
  <si>
    <t xml:space="preserve">               1,540</t>
  </si>
  <si>
    <t xml:space="preserve">              56,170</t>
  </si>
  <si>
    <t xml:space="preserve">              94,206</t>
  </si>
  <si>
    <t xml:space="preserve">             -38,036</t>
  </si>
  <si>
    <t xml:space="preserve">              54,816</t>
  </si>
  <si>
    <t xml:space="preserve">              19,759</t>
  </si>
  <si>
    <t xml:space="preserve">              35,057</t>
  </si>
  <si>
    <t xml:space="preserve">               3,020</t>
  </si>
  <si>
    <t xml:space="preserve">              53,286</t>
  </si>
  <si>
    <t xml:space="preserve">             280,057</t>
  </si>
  <si>
    <t xml:space="preserve">            -226,771</t>
  </si>
  <si>
    <t xml:space="preserve">               1,597</t>
  </si>
  <si>
    <t xml:space="preserve">              48,086</t>
  </si>
  <si>
    <t xml:space="preserve">             318,004</t>
  </si>
  <si>
    <t xml:space="preserve">            -269,918</t>
  </si>
  <si>
    <t xml:space="preserve">              47,947</t>
  </si>
  <si>
    <t xml:space="preserve">              43,935</t>
  </si>
  <si>
    <t xml:space="preserve">               4,012</t>
  </si>
  <si>
    <t xml:space="preserve">              40,135</t>
  </si>
  <si>
    <t xml:space="preserve">              52,412</t>
  </si>
  <si>
    <t xml:space="preserve">             -12,277</t>
  </si>
  <si>
    <t xml:space="preserve">              39,072</t>
  </si>
  <si>
    <t xml:space="preserve">               3,980</t>
  </si>
  <si>
    <t xml:space="preserve">              35,092</t>
  </si>
  <si>
    <t xml:space="preserve">              36,897</t>
  </si>
  <si>
    <t xml:space="preserve">             114,036</t>
  </si>
  <si>
    <t xml:space="preserve">             -77,139</t>
  </si>
  <si>
    <t xml:space="preserve">                 970</t>
  </si>
  <si>
    <t xml:space="preserve">              36,093</t>
  </si>
  <si>
    <t xml:space="preserve">              47,219</t>
  </si>
  <si>
    <t xml:space="preserve">             -11,126</t>
  </si>
  <si>
    <t xml:space="preserve">               2,225</t>
  </si>
  <si>
    <t xml:space="preserve">              35,538</t>
  </si>
  <si>
    <t xml:space="preserve">               1,081</t>
  </si>
  <si>
    <t xml:space="preserve">               1,232</t>
  </si>
  <si>
    <t xml:space="preserve">              34,306</t>
  </si>
  <si>
    <t xml:space="preserve">              34,609</t>
  </si>
  <si>
    <t xml:space="preserve">             737,733</t>
  </si>
  <si>
    <t xml:space="preserve">            -703,123</t>
  </si>
  <si>
    <t xml:space="preserve">              34,401</t>
  </si>
  <si>
    <t xml:space="preserve">               7,112</t>
  </si>
  <si>
    <t xml:space="preserve">              27,290</t>
  </si>
  <si>
    <t xml:space="preserve">              32,810</t>
  </si>
  <si>
    <t xml:space="preserve">                 551</t>
  </si>
  <si>
    <t xml:space="preserve">              32,260</t>
  </si>
  <si>
    <t xml:space="preserve">              31,006</t>
  </si>
  <si>
    <t xml:space="preserve">               5,530</t>
  </si>
  <si>
    <t xml:space="preserve">              25,477</t>
  </si>
  <si>
    <t xml:space="preserve">              29,596</t>
  </si>
  <si>
    <t xml:space="preserve">             658,840</t>
  </si>
  <si>
    <t xml:space="preserve">            -629,244</t>
  </si>
  <si>
    <t xml:space="preserve">              29,448</t>
  </si>
  <si>
    <t xml:space="preserve">              17,637</t>
  </si>
  <si>
    <t xml:space="preserve">              11,811</t>
  </si>
  <si>
    <t xml:space="preserve">              29,298</t>
  </si>
  <si>
    <t xml:space="preserve">             403,490</t>
  </si>
  <si>
    <t xml:space="preserve">            -374,192</t>
  </si>
  <si>
    <t xml:space="preserve">              26,677</t>
  </si>
  <si>
    <t xml:space="preserve">             205,963</t>
  </si>
  <si>
    <t xml:space="preserve">            -179,285</t>
  </si>
  <si>
    <t xml:space="preserve">              59,019</t>
  </si>
  <si>
    <t xml:space="preserve">             -32,494</t>
  </si>
  <si>
    <t xml:space="preserve">               5,987</t>
  </si>
  <si>
    <t xml:space="preserve">              25,250</t>
  </si>
  <si>
    <t xml:space="preserve">              21,589</t>
  </si>
  <si>
    <t xml:space="preserve">              24,257</t>
  </si>
  <si>
    <t xml:space="preserve">              22,261</t>
  </si>
  <si>
    <t xml:space="preserve">              23,837</t>
  </si>
  <si>
    <t xml:space="preserve">              18,025</t>
  </si>
  <si>
    <t xml:space="preserve">               1,405</t>
  </si>
  <si>
    <t xml:space="preserve">              23,267</t>
  </si>
  <si>
    <t xml:space="preserve">               4,541</t>
  </si>
  <si>
    <t xml:space="preserve">              18,726</t>
  </si>
  <si>
    <t xml:space="preserve">              22,698</t>
  </si>
  <si>
    <t xml:space="preserve">               4,115</t>
  </si>
  <si>
    <t xml:space="preserve">              18,583</t>
  </si>
  <si>
    <t xml:space="preserve">              22,116</t>
  </si>
  <si>
    <t xml:space="preserve">              53,605</t>
  </si>
  <si>
    <t xml:space="preserve">             -31,489</t>
  </si>
  <si>
    <t xml:space="preserve">              21,062</t>
  </si>
  <si>
    <t xml:space="preserve">               8,731</t>
  </si>
  <si>
    <t xml:space="preserve">              12,331</t>
  </si>
  <si>
    <t xml:space="preserve">              20,431</t>
  </si>
  <si>
    <t xml:space="preserve">               7,918</t>
  </si>
  <si>
    <t xml:space="preserve">              12,513</t>
  </si>
  <si>
    <t xml:space="preserve">               2,549</t>
  </si>
  <si>
    <t xml:space="preserve">              20,179</t>
  </si>
  <si>
    <t xml:space="preserve">              20,164</t>
  </si>
  <si>
    <t xml:space="preserve">              19,949</t>
  </si>
  <si>
    <t xml:space="preserve">              19,343</t>
  </si>
  <si>
    <t xml:space="preserve">              19,112</t>
  </si>
  <si>
    <t xml:space="preserve">              17,673</t>
  </si>
  <si>
    <t xml:space="preserve">               8,085</t>
  </si>
  <si>
    <t xml:space="preserve">               9,588</t>
  </si>
  <si>
    <t xml:space="preserve">              17,460</t>
  </si>
  <si>
    <t xml:space="preserve">                 522</t>
  </si>
  <si>
    <t xml:space="preserve">              16,869</t>
  </si>
  <si>
    <t xml:space="preserve">               4,308</t>
  </si>
  <si>
    <t xml:space="preserve">              12,561</t>
  </si>
  <si>
    <t xml:space="preserve">              16,317</t>
  </si>
  <si>
    <t xml:space="preserve">               7,684</t>
  </si>
  <si>
    <t xml:space="preserve">               8,633</t>
  </si>
  <si>
    <t xml:space="preserve">              16,115</t>
  </si>
  <si>
    <t xml:space="preserve">               1,220</t>
  </si>
  <si>
    <t xml:space="preserve">              17,693</t>
  </si>
  <si>
    <t xml:space="preserve">              -1,577</t>
  </si>
  <si>
    <t xml:space="preserve">              15,925</t>
  </si>
  <si>
    <t xml:space="preserve">              14,008</t>
  </si>
  <si>
    <t xml:space="preserve">               1,917</t>
  </si>
  <si>
    <t xml:space="preserve">              15,480</t>
  </si>
  <si>
    <t xml:space="preserve">               1,055</t>
  </si>
  <si>
    <t xml:space="preserve">              14,425</t>
  </si>
  <si>
    <t xml:space="preserve">              14,388</t>
  </si>
  <si>
    <t xml:space="preserve">              15,029</t>
  </si>
  <si>
    <t xml:space="preserve">                -641</t>
  </si>
  <si>
    <t xml:space="preserve">              13,947</t>
  </si>
  <si>
    <t xml:space="preserve">               9,945</t>
  </si>
  <si>
    <t xml:space="preserve">               4,002</t>
  </si>
  <si>
    <t xml:space="preserve">              12,666</t>
  </si>
  <si>
    <t xml:space="preserve">              12,630</t>
  </si>
  <si>
    <t xml:space="preserve">              11,985</t>
  </si>
  <si>
    <t xml:space="preserve">              12,461</t>
  </si>
  <si>
    <t xml:space="preserve">                -476</t>
  </si>
  <si>
    <t xml:space="preserve">              11,575</t>
  </si>
  <si>
    <t xml:space="preserve">               9,027</t>
  </si>
  <si>
    <t xml:space="preserve">              11,541</t>
  </si>
  <si>
    <t xml:space="preserve">              11,409</t>
  </si>
  <si>
    <t xml:space="preserve">              11,393</t>
  </si>
  <si>
    <t xml:space="preserve">               1,948</t>
  </si>
  <si>
    <t xml:space="preserve">               9,444</t>
  </si>
  <si>
    <t xml:space="preserve">              11,196</t>
  </si>
  <si>
    <t xml:space="preserve">               3,208</t>
  </si>
  <si>
    <t xml:space="preserve">               7,988</t>
  </si>
  <si>
    <t xml:space="preserve">              10,729</t>
  </si>
  <si>
    <t xml:space="preserve">              10,448</t>
  </si>
  <si>
    <t xml:space="preserve">               8,865</t>
  </si>
  <si>
    <t xml:space="preserve">               3,516</t>
  </si>
  <si>
    <t xml:space="preserve">               5,350</t>
  </si>
  <si>
    <t xml:space="preserve">               8,785</t>
  </si>
  <si>
    <t xml:space="preserve">               7,393</t>
  </si>
  <si>
    <t xml:space="preserve">               1,292</t>
  </si>
  <si>
    <t xml:space="preserve">               7,038</t>
  </si>
  <si>
    <t xml:space="preserve">               8,191</t>
  </si>
  <si>
    <t xml:space="preserve">               7,390</t>
  </si>
  <si>
    <t xml:space="preserve">               7,530</t>
  </si>
  <si>
    <t xml:space="preserve">               4,828</t>
  </si>
  <si>
    <t xml:space="preserve">               7,458</t>
  </si>
  <si>
    <t xml:space="preserve">               4,777</t>
  </si>
  <si>
    <t xml:space="preserve">               2,681</t>
  </si>
  <si>
    <t xml:space="preserve">               6,796</t>
  </si>
  <si>
    <t xml:space="preserve">              10,158</t>
  </si>
  <si>
    <t xml:space="preserve">              -3,363</t>
  </si>
  <si>
    <t xml:space="preserve">               5,896</t>
  </si>
  <si>
    <t xml:space="preserve">               5,427</t>
  </si>
  <si>
    <t xml:space="preserve">               5,665</t>
  </si>
  <si>
    <t xml:space="preserve">              47,544</t>
  </si>
  <si>
    <t xml:space="preserve">             -41,879</t>
  </si>
  <si>
    <t xml:space="preserve">               5,655</t>
  </si>
  <si>
    <t xml:space="preserve">               5,639</t>
  </si>
  <si>
    <t xml:space="preserve">               2,345</t>
  </si>
  <si>
    <t xml:space="preserve">               3,294</t>
  </si>
  <si>
    <t xml:space="preserve">               5,621</t>
  </si>
  <si>
    <t xml:space="preserve">               4,233</t>
  </si>
  <si>
    <t xml:space="preserve">               1,388</t>
  </si>
  <si>
    <t xml:space="preserve">               5,071</t>
  </si>
  <si>
    <t xml:space="preserve">               4,923</t>
  </si>
  <si>
    <t xml:space="preserve">              10,487</t>
  </si>
  <si>
    <t xml:space="preserve">              -5,565</t>
  </si>
  <si>
    <t xml:space="preserve">               4,811</t>
  </si>
  <si>
    <t xml:space="preserve">              21,895</t>
  </si>
  <si>
    <t xml:space="preserve">             -17,084</t>
  </si>
  <si>
    <t xml:space="preserve">               4,793</t>
  </si>
  <si>
    <t xml:space="preserve">               4,756</t>
  </si>
  <si>
    <t xml:space="preserve">               4,040</t>
  </si>
  <si>
    <t xml:space="preserve">               4,695</t>
  </si>
  <si>
    <t xml:space="preserve">               3,901</t>
  </si>
  <si>
    <t xml:space="preserve">               4,359</t>
  </si>
  <si>
    <t xml:space="preserve">             132,957</t>
  </si>
  <si>
    <t xml:space="preserve">            -128,598</t>
  </si>
  <si>
    <t xml:space="preserve">               4,299</t>
  </si>
  <si>
    <t xml:space="preserve">               4,166</t>
  </si>
  <si>
    <t xml:space="preserve">               3,536</t>
  </si>
  <si>
    <t xml:space="preserve">               1,724</t>
  </si>
  <si>
    <t xml:space="preserve">               3,371</t>
  </si>
  <si>
    <t xml:space="preserve">               8,174</t>
  </si>
  <si>
    <t xml:space="preserve">              -4,803</t>
  </si>
  <si>
    <t xml:space="preserve">               3,095</t>
  </si>
  <si>
    <t xml:space="preserve">               2,616</t>
  </si>
  <si>
    <t xml:space="preserve">               1,180</t>
  </si>
  <si>
    <t xml:space="preserve">               1,873</t>
  </si>
  <si>
    <t xml:space="preserve">               2,250</t>
  </si>
  <si>
    <t xml:space="preserve">               1,864</t>
  </si>
  <si>
    <t xml:space="preserve">               2,186</t>
  </si>
  <si>
    <t xml:space="preserve">              -4,947</t>
  </si>
  <si>
    <t xml:space="preserve">               2,152</t>
  </si>
  <si>
    <t xml:space="preserve">               4,474</t>
  </si>
  <si>
    <t xml:space="preserve">              -2,436</t>
  </si>
  <si>
    <t xml:space="preserve">               1,238</t>
  </si>
  <si>
    <t xml:space="preserve">               1,618</t>
  </si>
  <si>
    <t xml:space="preserve">               1,548</t>
  </si>
  <si>
    <t xml:space="preserve">              -1,476</t>
  </si>
  <si>
    <t xml:space="preserve">               1,375</t>
  </si>
  <si>
    <t xml:space="preserve">              36,128</t>
  </si>
  <si>
    <t xml:space="preserve">             -34,753</t>
  </si>
  <si>
    <t xml:space="preserve">               4,222</t>
  </si>
  <si>
    <t xml:space="preserve">              -2,858</t>
  </si>
  <si>
    <t xml:space="preserve">               1,317</t>
  </si>
  <si>
    <t xml:space="preserve">             110,134</t>
  </si>
  <si>
    <t xml:space="preserve">            -108,817</t>
  </si>
  <si>
    <t xml:space="preserve">               1,721</t>
  </si>
  <si>
    <t xml:space="preserve">                -463</t>
  </si>
  <si>
    <t xml:space="preserve">               1,223</t>
  </si>
  <si>
    <t xml:space="preserve">             -34,869</t>
  </si>
  <si>
    <t xml:space="preserve">               4,418</t>
  </si>
  <si>
    <t xml:space="preserve">              -3,535</t>
  </si>
  <si>
    <t xml:space="preserve">                 826</t>
  </si>
  <si>
    <t xml:space="preserve">               1,650</t>
  </si>
  <si>
    <t xml:space="preserve">                -848</t>
  </si>
  <si>
    <t xml:space="preserve">                 799</t>
  </si>
  <si>
    <t xml:space="preserve">                 569</t>
  </si>
  <si>
    <t xml:space="preserve">                -935</t>
  </si>
  <si>
    <t xml:space="preserve">                 667</t>
  </si>
  <si>
    <t xml:space="preserve">                 632</t>
  </si>
  <si>
    <t xml:space="preserve">              -1,995</t>
  </si>
  <si>
    <t xml:space="preserve">                -660</t>
  </si>
  <si>
    <t xml:space="preserve">              34,521</t>
  </si>
  <si>
    <t xml:space="preserve">             -34,316</t>
  </si>
  <si>
    <t xml:space="preserve">                -432</t>
  </si>
  <si>
    <t xml:space="preserve">                 -12</t>
  </si>
  <si>
    <t xml:space="preserve">                -121</t>
  </si>
  <si>
    <t xml:space="preserve">          16,685,519</t>
  </si>
  <si>
    <t xml:space="preserve">           1,897,319</t>
  </si>
  <si>
    <t xml:space="preserve">          14,126,113</t>
  </si>
  <si>
    <t xml:space="preserve">           2,559,406</t>
  </si>
  <si>
    <t xml:space="preserve">             223,005</t>
  </si>
  <si>
    <t xml:space="preserve">          16,419,951</t>
  </si>
  <si>
    <t xml:space="preserve">           1,468,041</t>
  </si>
  <si>
    <t xml:space="preserve">           7,236,965</t>
  </si>
  <si>
    <t xml:space="preserve">           9,182,986</t>
  </si>
  <si>
    <t xml:space="preserve">              37,225</t>
  </si>
  <si>
    <t xml:space="preserve">           7,860,308</t>
  </si>
  <si>
    <t xml:space="preserve">             466,880</t>
  </si>
  <si>
    <t xml:space="preserve">             179,660</t>
  </si>
  <si>
    <t xml:space="preserve">           7,680,647</t>
  </si>
  <si>
    <t xml:space="preserve">              62,341</t>
  </si>
  <si>
    <t xml:space="preserve">           7,131,929</t>
  </si>
  <si>
    <t xml:space="preserve">             230,227</t>
  </si>
  <si>
    <t xml:space="preserve">           3,211,905</t>
  </si>
  <si>
    <t xml:space="preserve">           3,920,024</t>
  </si>
  <si>
    <t xml:space="preserve">              73,412</t>
  </si>
  <si>
    <t xml:space="preserve">           6,318,777</t>
  </si>
  <si>
    <t xml:space="preserve">              25,572</t>
  </si>
  <si>
    <t xml:space="preserve">           3,122,519</t>
  </si>
  <si>
    <t xml:space="preserve">           3,196,258</t>
  </si>
  <si>
    <t xml:space="preserve">             441,720</t>
  </si>
  <si>
    <t xml:space="preserve">           2,918,759</t>
  </si>
  <si>
    <t xml:space="preserve">             579,374</t>
  </si>
  <si>
    <t xml:space="preserve">           5,111,054</t>
  </si>
  <si>
    <t xml:space="preserve">          -2,192,296</t>
  </si>
  <si>
    <t xml:space="preserve">              29,258</t>
  </si>
  <si>
    <t xml:space="preserve">           2,827,370</t>
  </si>
  <si>
    <t xml:space="preserve">              38,769</t>
  </si>
  <si>
    <t xml:space="preserve">           2,633,673</t>
  </si>
  <si>
    <t xml:space="preserve">             193,696</t>
  </si>
  <si>
    <t xml:space="preserve">              50,415</t>
  </si>
  <si>
    <t xml:space="preserve">           2,075,543</t>
  </si>
  <si>
    <t xml:space="preserve">              21,063</t>
  </si>
  <si>
    <t xml:space="preserve">           1,334,552</t>
  </si>
  <si>
    <t xml:space="preserve">             740,992</t>
  </si>
  <si>
    <t xml:space="preserve">              22,128</t>
  </si>
  <si>
    <t xml:space="preserve">           1,966,478</t>
  </si>
  <si>
    <t xml:space="preserve">              14,720</t>
  </si>
  <si>
    <t xml:space="preserve">             634,089</t>
  </si>
  <si>
    <t xml:space="preserve">           1,332,389</t>
  </si>
  <si>
    <t xml:space="preserve">              33,172</t>
  </si>
  <si>
    <t xml:space="preserve">           1,718,916</t>
  </si>
  <si>
    <t xml:space="preserve">               7,117</t>
  </si>
  <si>
    <t xml:space="preserve">             385,015</t>
  </si>
  <si>
    <t xml:space="preserve">           1,333,901</t>
  </si>
  <si>
    <t xml:space="preserve">              21,323</t>
  </si>
  <si>
    <t xml:space="preserve">           1,502,995</t>
  </si>
  <si>
    <t xml:space="preserve">               9,032</t>
  </si>
  <si>
    <t xml:space="preserve">             858,527</t>
  </si>
  <si>
    <t xml:space="preserve">             644,468</t>
  </si>
  <si>
    <t xml:space="preserve">              10,891</t>
  </si>
  <si>
    <t xml:space="preserve">           1,464,541</t>
  </si>
  <si>
    <t xml:space="preserve">               5,880</t>
  </si>
  <si>
    <t xml:space="preserve">           1,562,040</t>
  </si>
  <si>
    <t xml:space="preserve">             -97,499</t>
  </si>
  <si>
    <t xml:space="preserve">              34,160</t>
  </si>
  <si>
    <t xml:space="preserve">           1,427,980</t>
  </si>
  <si>
    <t xml:space="preserve">              14,797</t>
  </si>
  <si>
    <t xml:space="preserve">           1,732,681</t>
  </si>
  <si>
    <t xml:space="preserve">            -304,701</t>
  </si>
  <si>
    <t xml:space="preserve">              22,743</t>
  </si>
  <si>
    <t xml:space="preserve">           1,124,092</t>
  </si>
  <si>
    <t xml:space="preserve">              51,958</t>
  </si>
  <si>
    <t xml:space="preserve">             812,839</t>
  </si>
  <si>
    <t xml:space="preserve">             311,253</t>
  </si>
  <si>
    <t xml:space="preserve">              18,260</t>
  </si>
  <si>
    <t xml:space="preserve">           1,007,521</t>
  </si>
  <si>
    <t xml:space="preserve">             140,566</t>
  </si>
  <si>
    <t xml:space="preserve">           2,094,911</t>
  </si>
  <si>
    <t xml:space="preserve">          -1,087,390</t>
  </si>
  <si>
    <t xml:space="preserve">              23,511</t>
  </si>
  <si>
    <t xml:space="preserve">             917,462</t>
  </si>
  <si>
    <t xml:space="preserve">              53,507</t>
  </si>
  <si>
    <t xml:space="preserve">             641,047</t>
  </si>
  <si>
    <t xml:space="preserve">             276,415</t>
  </si>
  <si>
    <t xml:space="preserve">               7,253</t>
  </si>
  <si>
    <t xml:space="preserve">             878,440</t>
  </si>
  <si>
    <t xml:space="preserve">               3,712</t>
  </si>
  <si>
    <t xml:space="preserve">             745,349</t>
  </si>
  <si>
    <t xml:space="preserve">             778,578</t>
  </si>
  <si>
    <t xml:space="preserve">             114,468</t>
  </si>
  <si>
    <t xml:space="preserve">             664,110</t>
  </si>
  <si>
    <t xml:space="preserve">               2,980</t>
  </si>
  <si>
    <t xml:space="preserve">             707,088</t>
  </si>
  <si>
    <t xml:space="preserve">               2,420</t>
  </si>
  <si>
    <t xml:space="preserve">             142,204</t>
  </si>
  <si>
    <t xml:space="preserve">             564,884</t>
  </si>
  <si>
    <t xml:space="preserve">              12,569</t>
  </si>
  <si>
    <t xml:space="preserve">             668,531</t>
  </si>
  <si>
    <t xml:space="preserve">              11,450</t>
  </si>
  <si>
    <t xml:space="preserve">             992,613</t>
  </si>
  <si>
    <t xml:space="preserve">            -324,081</t>
  </si>
  <si>
    <t xml:space="preserve">              22,735</t>
  </si>
  <si>
    <t xml:space="preserve">             665,551</t>
  </si>
  <si>
    <t xml:space="preserve">              23,473</t>
  </si>
  <si>
    <t xml:space="preserve">             367,204</t>
  </si>
  <si>
    <t xml:space="preserve">             298,347</t>
  </si>
  <si>
    <t xml:space="preserve">              11,240</t>
  </si>
  <si>
    <t xml:space="preserve">             583,641</t>
  </si>
  <si>
    <t xml:space="preserve">             373,254</t>
  </si>
  <si>
    <t xml:space="preserve">             210,387</t>
  </si>
  <si>
    <t xml:space="preserve">             582,810</t>
  </si>
  <si>
    <t xml:space="preserve">               5,587</t>
  </si>
  <si>
    <t xml:space="preserve">             577,223</t>
  </si>
  <si>
    <t xml:space="preserve">               3,974</t>
  </si>
  <si>
    <t xml:space="preserve">             501,644</t>
  </si>
  <si>
    <t xml:space="preserve">              28,890</t>
  </si>
  <si>
    <t xml:space="preserve">             129,870</t>
  </si>
  <si>
    <t xml:space="preserve">             371,774</t>
  </si>
  <si>
    <t xml:space="preserve">             501,275</t>
  </si>
  <si>
    <t xml:space="preserve">               9,607</t>
  </si>
  <si>
    <t xml:space="preserve">             491,668</t>
  </si>
  <si>
    <t xml:space="preserve">             492,570</t>
  </si>
  <si>
    <t xml:space="preserve">              36,044</t>
  </si>
  <si>
    <t xml:space="preserve">             885,304</t>
  </si>
  <si>
    <t xml:space="preserve">            -392,734</t>
  </si>
  <si>
    <t xml:space="preserve">               7,741</t>
  </si>
  <si>
    <t xml:space="preserve">             436,827</t>
  </si>
  <si>
    <t xml:space="preserve">              10,184</t>
  </si>
  <si>
    <t xml:space="preserve">             266,958</t>
  </si>
  <si>
    <t xml:space="preserve">             169,868</t>
  </si>
  <si>
    <t xml:space="preserve">               2,484</t>
  </si>
  <si>
    <t xml:space="preserve">             381,029</t>
  </si>
  <si>
    <t xml:space="preserve">               4,620</t>
  </si>
  <si>
    <t xml:space="preserve">              66,430</t>
  </si>
  <si>
    <t xml:space="preserve">             314,599</t>
  </si>
  <si>
    <t xml:space="preserve">               2,892</t>
  </si>
  <si>
    <t xml:space="preserve">             372,460</t>
  </si>
  <si>
    <t xml:space="preserve">              62,315</t>
  </si>
  <si>
    <t xml:space="preserve">             310,144</t>
  </si>
  <si>
    <t xml:space="preserve">               3,483</t>
  </si>
  <si>
    <t xml:space="preserve">             361,029</t>
  </si>
  <si>
    <t xml:space="preserve">             158,905</t>
  </si>
  <si>
    <t xml:space="preserve">             202,124</t>
  </si>
  <si>
    <t xml:space="preserve">             343,597</t>
  </si>
  <si>
    <t xml:space="preserve">             136,821</t>
  </si>
  <si>
    <t xml:space="preserve">             206,775</t>
  </si>
  <si>
    <t xml:space="preserve">               8,663</t>
  </si>
  <si>
    <t xml:space="preserve">             317,695</t>
  </si>
  <si>
    <t xml:space="preserve">              27,561</t>
  </si>
  <si>
    <t xml:space="preserve">           1,131,634</t>
  </si>
  <si>
    <t xml:space="preserve">            -813,939</t>
  </si>
  <si>
    <t xml:space="preserve">               7,179</t>
  </si>
  <si>
    <t xml:space="preserve">             293,483</t>
  </si>
  <si>
    <t xml:space="preserve">             598,579</t>
  </si>
  <si>
    <t xml:space="preserve">            -305,096</t>
  </si>
  <si>
    <t xml:space="preserve">             274,184</t>
  </si>
  <si>
    <t xml:space="preserve">               2,208</t>
  </si>
  <si>
    <t xml:space="preserve">             125,227</t>
  </si>
  <si>
    <t xml:space="preserve">             148,957</t>
  </si>
  <si>
    <t xml:space="preserve">             219,360</t>
  </si>
  <si>
    <t xml:space="preserve">             219,357</t>
  </si>
  <si>
    <t xml:space="preserve">             188,073</t>
  </si>
  <si>
    <t xml:space="preserve">               3,738</t>
  </si>
  <si>
    <t xml:space="preserve">             184,335</t>
  </si>
  <si>
    <t xml:space="preserve">             187,476</t>
  </si>
  <si>
    <t xml:space="preserve">               1,297</t>
  </si>
  <si>
    <t xml:space="preserve">              52,380</t>
  </si>
  <si>
    <t xml:space="preserve">             135,096</t>
  </si>
  <si>
    <t xml:space="preserve">             184,291</t>
  </si>
  <si>
    <t xml:space="preserve">              16,199</t>
  </si>
  <si>
    <t xml:space="preserve">             168,092</t>
  </si>
  <si>
    <t xml:space="preserve">               8,350</t>
  </si>
  <si>
    <t xml:space="preserve">             183,794</t>
  </si>
  <si>
    <t xml:space="preserve">             183,722</t>
  </si>
  <si>
    <t xml:space="preserve">             178,356</t>
  </si>
  <si>
    <t xml:space="preserve">             324,436</t>
  </si>
  <si>
    <t xml:space="preserve">            -146,080</t>
  </si>
  <si>
    <t xml:space="preserve">             171,398</t>
  </si>
  <si>
    <t xml:space="preserve">           1,194,716</t>
  </si>
  <si>
    <t xml:space="preserve">          -1,023,317</t>
  </si>
  <si>
    <t xml:space="preserve">               2,429</t>
  </si>
  <si>
    <t xml:space="preserve">             166,950</t>
  </si>
  <si>
    <t xml:space="preserve">               2,098</t>
  </si>
  <si>
    <t xml:space="preserve">             164,852</t>
  </si>
  <si>
    <t xml:space="preserve">               2,771</t>
  </si>
  <si>
    <t xml:space="preserve">             158,406</t>
  </si>
  <si>
    <t xml:space="preserve">           2,303,665</t>
  </si>
  <si>
    <t xml:space="preserve">          -2,145,259</t>
  </si>
  <si>
    <t xml:space="preserve">               4,295</t>
  </si>
  <si>
    <t xml:space="preserve">             157,823</t>
  </si>
  <si>
    <t xml:space="preserve">             123,868</t>
  </si>
  <si>
    <t xml:space="preserve">              33,955</t>
  </si>
  <si>
    <t xml:space="preserve">               5,514</t>
  </si>
  <si>
    <t xml:space="preserve">             156,468</t>
  </si>
  <si>
    <t xml:space="preserve">             146,860</t>
  </si>
  <si>
    <t xml:space="preserve">             142,420</t>
  </si>
  <si>
    <t xml:space="preserve">              47,876</t>
  </si>
  <si>
    <t xml:space="preserve">             141,272</t>
  </si>
  <si>
    <t xml:space="preserve">               3,161</t>
  </si>
  <si>
    <t xml:space="preserve">             191,436</t>
  </si>
  <si>
    <t xml:space="preserve">             -50,164</t>
  </si>
  <si>
    <t xml:space="preserve">               3,010</t>
  </si>
  <si>
    <t xml:space="preserve">             136,282</t>
  </si>
  <si>
    <t xml:space="preserve">              52,071</t>
  </si>
  <si>
    <t xml:space="preserve">              84,211</t>
  </si>
  <si>
    <t xml:space="preserve">               2,456</t>
  </si>
  <si>
    <t xml:space="preserve">             110,239</t>
  </si>
  <si>
    <t xml:space="preserve">             114,917</t>
  </si>
  <si>
    <t xml:space="preserve">              -4,678</t>
  </si>
  <si>
    <t xml:space="preserve">             108,744</t>
  </si>
  <si>
    <t xml:space="preserve">              19,192</t>
  </si>
  <si>
    <t xml:space="preserve">              89,552</t>
  </si>
  <si>
    <t xml:space="preserve">             108,502</t>
  </si>
  <si>
    <t xml:space="preserve">             695,698</t>
  </si>
  <si>
    <t xml:space="preserve">            -587,196</t>
  </si>
  <si>
    <t xml:space="preserve">             108,114</t>
  </si>
  <si>
    <t xml:space="preserve">             120,636</t>
  </si>
  <si>
    <t xml:space="preserve">             -12,522</t>
  </si>
  <si>
    <t xml:space="preserve">               1,164</t>
  </si>
  <si>
    <t xml:space="preserve">              88,885</t>
  </si>
  <si>
    <t xml:space="preserve">               4,560</t>
  </si>
  <si>
    <t xml:space="preserve">              49,941</t>
  </si>
  <si>
    <t xml:space="preserve">              38,943</t>
  </si>
  <si>
    <t xml:space="preserve">              86,671</t>
  </si>
  <si>
    <t xml:space="preserve">               9,861</t>
  </si>
  <si>
    <t xml:space="preserve">              76,811</t>
  </si>
  <si>
    <t xml:space="preserve">              78,335</t>
  </si>
  <si>
    <t xml:space="preserve">             266,805</t>
  </si>
  <si>
    <t xml:space="preserve">            -188,470</t>
  </si>
  <si>
    <t xml:space="preserve">               3,633</t>
  </si>
  <si>
    <t xml:space="preserve">              78,296</t>
  </si>
  <si>
    <t xml:space="preserve">              56,081</t>
  </si>
  <si>
    <t xml:space="preserve">              22,215</t>
  </si>
  <si>
    <t xml:space="preserve">              76,314</t>
  </si>
  <si>
    <t xml:space="preserve">             121,116</t>
  </si>
  <si>
    <t xml:space="preserve">             -44,802</t>
  </si>
  <si>
    <t xml:space="preserve">              61,410</t>
  </si>
  <si>
    <t xml:space="preserve">              37,842</t>
  </si>
  <si>
    <t xml:space="preserve">              61,363</t>
  </si>
  <si>
    <t xml:space="preserve">                 378</t>
  </si>
  <si>
    <t xml:space="preserve">              60,986</t>
  </si>
  <si>
    <t xml:space="preserve">              57,613</t>
  </si>
  <si>
    <t xml:space="preserve">               1,261</t>
  </si>
  <si>
    <t xml:space="preserve">              56,193</t>
  </si>
  <si>
    <t xml:space="preserve">               2,433</t>
  </si>
  <si>
    <t xml:space="preserve">              55,256</t>
  </si>
  <si>
    <t xml:space="preserve">             316,050</t>
  </si>
  <si>
    <t xml:space="preserve">            -260,795</t>
  </si>
  <si>
    <t xml:space="preserve">              54,720</t>
  </si>
  <si>
    <t xml:space="preserve">              36,660</t>
  </si>
  <si>
    <t xml:space="preserve">              18,060</t>
  </si>
  <si>
    <t xml:space="preserve">              54,605</t>
  </si>
  <si>
    <t xml:space="preserve">              54,329</t>
  </si>
  <si>
    <t xml:space="preserve">               2,029</t>
  </si>
  <si>
    <t xml:space="preserve">              54,189</t>
  </si>
  <si>
    <t xml:space="preserve">              44,971</t>
  </si>
  <si>
    <t xml:space="preserve">               9,218</t>
  </si>
  <si>
    <t xml:space="preserve">              52,923</t>
  </si>
  <si>
    <t xml:space="preserve">              30,479</t>
  </si>
  <si>
    <t xml:space="preserve">              22,444</t>
  </si>
  <si>
    <t xml:space="preserve">              42,724</t>
  </si>
  <si>
    <t xml:space="preserve">             503,535</t>
  </si>
  <si>
    <t xml:space="preserve">            -460,811</t>
  </si>
  <si>
    <t xml:space="preserve">              42,722</t>
  </si>
  <si>
    <t xml:space="preserve">              66,741</t>
  </si>
  <si>
    <t xml:space="preserve">             -24,019</t>
  </si>
  <si>
    <t xml:space="preserve">              42,489</t>
  </si>
  <si>
    <t xml:space="preserve">             167,680</t>
  </si>
  <si>
    <t xml:space="preserve">            -125,191</t>
  </si>
  <si>
    <t xml:space="preserve">              40,882</t>
  </si>
  <si>
    <t xml:space="preserve">              39,880</t>
  </si>
  <si>
    <t xml:space="preserve">              39,919</t>
  </si>
  <si>
    <t xml:space="preserve">              28,990</t>
  </si>
  <si>
    <t xml:space="preserve">              10,929</t>
  </si>
  <si>
    <t xml:space="preserve">              39,193</t>
  </si>
  <si>
    <t xml:space="preserve">              13,010</t>
  </si>
  <si>
    <t xml:space="preserve">              26,183</t>
  </si>
  <si>
    <t xml:space="preserve">              37,249</t>
  </si>
  <si>
    <t xml:space="preserve">              37,240</t>
  </si>
  <si>
    <t xml:space="preserve">              33,091</t>
  </si>
  <si>
    <t xml:space="preserve">             204,012</t>
  </si>
  <si>
    <t xml:space="preserve">            -170,922</t>
  </si>
  <si>
    <t xml:space="preserve">              32,929</t>
  </si>
  <si>
    <t xml:space="preserve">              40,363</t>
  </si>
  <si>
    <t xml:space="preserve">              -7,434</t>
  </si>
  <si>
    <t xml:space="preserve">              32,208</t>
  </si>
  <si>
    <t xml:space="preserve">              11,669</t>
  </si>
  <si>
    <t xml:space="preserve">              20,539</t>
  </si>
  <si>
    <t xml:space="preserve">              29,435</t>
  </si>
  <si>
    <t xml:space="preserve">              53,213</t>
  </si>
  <si>
    <t xml:space="preserve">             -23,779</t>
  </si>
  <si>
    <t xml:space="preserve">              28,804</t>
  </si>
  <si>
    <t xml:space="preserve">               6,633</t>
  </si>
  <si>
    <t xml:space="preserve">              22,171</t>
  </si>
  <si>
    <t xml:space="preserve">                 915</t>
  </si>
  <si>
    <t xml:space="preserve">              28,605</t>
  </si>
  <si>
    <t xml:space="preserve">               3,587</t>
  </si>
  <si>
    <t xml:space="preserve">              25,019</t>
  </si>
  <si>
    <t xml:space="preserve">              28,271</t>
  </si>
  <si>
    <t xml:space="preserve">              25,435</t>
  </si>
  <si>
    <t xml:space="preserve">              60,819</t>
  </si>
  <si>
    <t xml:space="preserve">             -33,515</t>
  </si>
  <si>
    <t xml:space="preserve">              26,669</t>
  </si>
  <si>
    <t xml:space="preserve">              10,822</t>
  </si>
  <si>
    <t xml:space="preserve">              15,847</t>
  </si>
  <si>
    <t xml:space="preserve">               1,398</t>
  </si>
  <si>
    <t xml:space="preserve">              26,154</t>
  </si>
  <si>
    <t xml:space="preserve">              90,467</t>
  </si>
  <si>
    <t xml:space="preserve">             -64,313</t>
  </si>
  <si>
    <t xml:space="preserve">              22,025</t>
  </si>
  <si>
    <t xml:space="preserve">                 781</t>
  </si>
  <si>
    <t xml:space="preserve">              21,247</t>
  </si>
  <si>
    <t xml:space="preserve">              19,910</t>
  </si>
  <si>
    <t xml:space="preserve">              21,089</t>
  </si>
  <si>
    <t xml:space="preserve">              22,676</t>
  </si>
  <si>
    <t xml:space="preserve">              -1,588</t>
  </si>
  <si>
    <t xml:space="preserve">              20,311</t>
  </si>
  <si>
    <t xml:space="preserve">              12,740</t>
  </si>
  <si>
    <t xml:space="preserve">              19,375</t>
  </si>
  <si>
    <t xml:space="preserve">              11,191</t>
  </si>
  <si>
    <t xml:space="preserve">               8,185</t>
  </si>
  <si>
    <t xml:space="preserve">              19,271</t>
  </si>
  <si>
    <t xml:space="preserve">              19,265</t>
  </si>
  <si>
    <t xml:space="preserve">              18,741</t>
  </si>
  <si>
    <t xml:space="preserve">              11,954</t>
  </si>
  <si>
    <t xml:space="preserve">               6,786</t>
  </si>
  <si>
    <t xml:space="preserve">              18,483</t>
  </si>
  <si>
    <t xml:space="preserve">               5,548</t>
  </si>
  <si>
    <t xml:space="preserve">              12,935</t>
  </si>
  <si>
    <t xml:space="preserve">                 971</t>
  </si>
  <si>
    <t xml:space="preserve">              18,464</t>
  </si>
  <si>
    <t xml:space="preserve">              20,134</t>
  </si>
  <si>
    <t xml:space="preserve">              -1,670</t>
  </si>
  <si>
    <t xml:space="preserve">              18,220</t>
  </si>
  <si>
    <t xml:space="preserve">                 408</t>
  </si>
  <si>
    <t xml:space="preserve">              17,813</t>
  </si>
  <si>
    <t xml:space="preserve">               8,171</t>
  </si>
  <si>
    <t xml:space="preserve">               9,473</t>
  </si>
  <si>
    <t xml:space="preserve">                 459</t>
  </si>
  <si>
    <t xml:space="preserve">              16,491</t>
  </si>
  <si>
    <t xml:space="preserve">               4,704</t>
  </si>
  <si>
    <t xml:space="preserve">              11,788</t>
  </si>
  <si>
    <t xml:space="preserve">              16,167</t>
  </si>
  <si>
    <t xml:space="preserve">               3,004</t>
  </si>
  <si>
    <t xml:space="preserve">              13,163</t>
  </si>
  <si>
    <t xml:space="preserve">              15,415</t>
  </si>
  <si>
    <t xml:space="preserve">              15,408</t>
  </si>
  <si>
    <t xml:space="preserve">              15,073</t>
  </si>
  <si>
    <t xml:space="preserve">               1,130</t>
  </si>
  <si>
    <t xml:space="preserve">              13,943</t>
  </si>
  <si>
    <t xml:space="preserve">              14,148</t>
  </si>
  <si>
    <t xml:space="preserve">              11,492</t>
  </si>
  <si>
    <t xml:space="preserve">              14,056</t>
  </si>
  <si>
    <t xml:space="preserve">              32,711</t>
  </si>
  <si>
    <t xml:space="preserve">             -18,655</t>
  </si>
  <si>
    <t xml:space="preserve">              12,950</t>
  </si>
  <si>
    <t xml:space="preserve">                 897</t>
  </si>
  <si>
    <t xml:space="preserve">              13,160</t>
  </si>
  <si>
    <t xml:space="preserve">               4,362</t>
  </si>
  <si>
    <t xml:space="preserve">              10,957</t>
  </si>
  <si>
    <t xml:space="preserve">             396,680</t>
  </si>
  <si>
    <t xml:space="preserve">            -385,723</t>
  </si>
  <si>
    <t xml:space="preserve">             221,759</t>
  </si>
  <si>
    <t xml:space="preserve">            -211,708</t>
  </si>
  <si>
    <t xml:space="preserve">               9,716</t>
  </si>
  <si>
    <t xml:space="preserve">               3,194</t>
  </si>
  <si>
    <t xml:space="preserve">               7,935</t>
  </si>
  <si>
    <t xml:space="preserve">               1,534</t>
  </si>
  <si>
    <t xml:space="preserve">              76,668</t>
  </si>
  <si>
    <t xml:space="preserve">             -69,008</t>
  </si>
  <si>
    <t xml:space="preserve">               7,633</t>
  </si>
  <si>
    <t xml:space="preserve">                 884</t>
  </si>
  <si>
    <t xml:space="preserve">               6,749</t>
  </si>
  <si>
    <t xml:space="preserve">               7,340</t>
  </si>
  <si>
    <t xml:space="preserve">              21,140</t>
  </si>
  <si>
    <t xml:space="preserve">             -13,799</t>
  </si>
  <si>
    <t xml:space="preserve">               7,027</t>
  </si>
  <si>
    <t xml:space="preserve">              13,741</t>
  </si>
  <si>
    <t xml:space="preserve">              -6,714</t>
  </si>
  <si>
    <t xml:space="preserve">               6,719</t>
  </si>
  <si>
    <t xml:space="preserve">               5,713</t>
  </si>
  <si>
    <t xml:space="preserve">               6,503</t>
  </si>
  <si>
    <t xml:space="preserve">               1,822</t>
  </si>
  <si>
    <t xml:space="preserve">               4,680</t>
  </si>
  <si>
    <t xml:space="preserve">               6,258</t>
  </si>
  <si>
    <t xml:space="preserve">               3,133</t>
  </si>
  <si>
    <t xml:space="preserve">               5,760</t>
  </si>
  <si>
    <t xml:space="preserve">               7,536</t>
  </si>
  <si>
    <t xml:space="preserve">              -1,776</t>
  </si>
  <si>
    <t xml:space="preserve">                 406</t>
  </si>
  <si>
    <t xml:space="preserve">               5,450</t>
  </si>
  <si>
    <t xml:space="preserve">               5,131</t>
  </si>
  <si>
    <t xml:space="preserve">               5,068</t>
  </si>
  <si>
    <t xml:space="preserve">             480,703</t>
  </si>
  <si>
    <t xml:space="preserve">            -475,664</t>
  </si>
  <si>
    <t xml:space="preserve">                -270</t>
  </si>
  <si>
    <t xml:space="preserve">               2,483</t>
  </si>
  <si>
    <t xml:space="preserve">               4,191</t>
  </si>
  <si>
    <t xml:space="preserve">                 841</t>
  </si>
  <si>
    <t xml:space="preserve">               3,350</t>
  </si>
  <si>
    <t xml:space="preserve">               4,187</t>
  </si>
  <si>
    <t xml:space="preserve">               3,964</t>
  </si>
  <si>
    <t xml:space="preserve">               1,320</t>
  </si>
  <si>
    <t xml:space="preserve">               4,150</t>
  </si>
  <si>
    <t xml:space="preserve">               4,142</t>
  </si>
  <si>
    <t xml:space="preserve">               3,771</t>
  </si>
  <si>
    <t xml:space="preserve">               3,963</t>
  </si>
  <si>
    <t xml:space="preserve">               3,807</t>
  </si>
  <si>
    <t xml:space="preserve">               9,182</t>
  </si>
  <si>
    <t xml:space="preserve">              -5,375</t>
  </si>
  <si>
    <t xml:space="preserve">               3,521</t>
  </si>
  <si>
    <t xml:space="preserve">              10,688</t>
  </si>
  <si>
    <t xml:space="preserve">              -7,166</t>
  </si>
  <si>
    <t xml:space="preserve">               3,340</t>
  </si>
  <si>
    <t xml:space="preserve">                 735</t>
  </si>
  <si>
    <t xml:space="preserve">               3,184</t>
  </si>
  <si>
    <t xml:space="preserve">               3,181</t>
  </si>
  <si>
    <t xml:space="preserve">               2,917</t>
  </si>
  <si>
    <t xml:space="preserve">               7,246</t>
  </si>
  <si>
    <t xml:space="preserve">              -4,329</t>
  </si>
  <si>
    <t xml:space="preserve">               2,895</t>
  </si>
  <si>
    <t xml:space="preserve">               2,876</t>
  </si>
  <si>
    <t xml:space="preserve">               3,650</t>
  </si>
  <si>
    <t xml:space="preserve">                -917</t>
  </si>
  <si>
    <t xml:space="preserve">                 357</t>
  </si>
  <si>
    <t xml:space="preserve">               2,694</t>
  </si>
  <si>
    <t xml:space="preserve">               2,693</t>
  </si>
  <si>
    <t xml:space="preserve">               2,641</t>
  </si>
  <si>
    <t xml:space="preserve">               2,581</t>
  </si>
  <si>
    <t xml:space="preserve">              26,339</t>
  </si>
  <si>
    <t xml:space="preserve">             -23,917</t>
  </si>
  <si>
    <t xml:space="preserve">               2,315</t>
  </si>
  <si>
    <t xml:space="preserve">               2,281</t>
  </si>
  <si>
    <t xml:space="preserve">               2,139</t>
  </si>
  <si>
    <t xml:space="preserve">             205,391</t>
  </si>
  <si>
    <t xml:space="preserve">            -203,253</t>
  </si>
  <si>
    <t xml:space="preserve">               3,037</t>
  </si>
  <si>
    <t xml:space="preserve">                -988</t>
  </si>
  <si>
    <t xml:space="preserve">                 392</t>
  </si>
  <si>
    <t xml:space="preserve">               1,892</t>
  </si>
  <si>
    <t xml:space="preserve">               1,732</t>
  </si>
  <si>
    <t xml:space="preserve">               1,861</t>
  </si>
  <si>
    <t xml:space="preserve">               1,813</t>
  </si>
  <si>
    <t xml:space="preserve">               1,766</t>
  </si>
  <si>
    <t xml:space="preserve">                 981</t>
  </si>
  <si>
    <t xml:space="preserve">               1,709</t>
  </si>
  <si>
    <t xml:space="preserve">               1,706</t>
  </si>
  <si>
    <t xml:space="preserve">               1,543</t>
  </si>
  <si>
    <t xml:space="preserve">               1,460</t>
  </si>
  <si>
    <t xml:space="preserve">              60,505</t>
  </si>
  <si>
    <t xml:space="preserve">             -59,144</t>
  </si>
  <si>
    <t xml:space="preserve">               1,342</t>
  </si>
  <si>
    <t xml:space="preserve">                -132</t>
  </si>
  <si>
    <t xml:space="preserve">                 730</t>
  </si>
  <si>
    <t xml:space="preserve">                 998</t>
  </si>
  <si>
    <t xml:space="preserve">                 978</t>
  </si>
  <si>
    <t xml:space="preserve">              26,482</t>
  </si>
  <si>
    <t xml:space="preserve">             -25,504</t>
  </si>
  <si>
    <t xml:space="preserve">                 846</t>
  </si>
  <si>
    <t xml:space="preserve">               3,353</t>
  </si>
  <si>
    <t xml:space="preserve">              -2,507</t>
  </si>
  <si>
    <t xml:space="preserve">                 -83</t>
  </si>
  <si>
    <t xml:space="preserve">                -836</t>
  </si>
  <si>
    <t xml:space="preserve">                 600</t>
  </si>
  <si>
    <t xml:space="preserve">                -494</t>
  </si>
  <si>
    <t xml:space="preserve">                 484</t>
  </si>
  <si>
    <t xml:space="preserve">              12,521</t>
  </si>
  <si>
    <t xml:space="preserve">             -12,037</t>
  </si>
  <si>
    <t xml:space="preserve">                 403</t>
  </si>
  <si>
    <t xml:space="preserve">              -5,165</t>
  </si>
  <si>
    <t xml:space="preserve">              35,085</t>
  </si>
  <si>
    <t xml:space="preserve">             -34,699</t>
  </si>
  <si>
    <t xml:space="preserve">                -878</t>
  </si>
  <si>
    <t xml:space="preserve">                -665</t>
  </si>
  <si>
    <t xml:space="preserve">                -989</t>
  </si>
  <si>
    <t xml:space="preserve">              43,863</t>
  </si>
  <si>
    <t xml:space="preserve">             -43,633</t>
  </si>
  <si>
    <t xml:space="preserve">                -571</t>
  </si>
  <si>
    <t xml:space="preserve">                 -34</t>
  </si>
  <si>
    <t xml:space="preserve">                 -74</t>
  </si>
  <si>
    <t xml:space="preserve">                 -82</t>
  </si>
  <si>
    <t xml:space="preserve">               2,664</t>
  </si>
  <si>
    <t xml:space="preserve">              -2,664</t>
  </si>
  <si>
    <t xml:space="preserve">             131,170</t>
  </si>
  <si>
    <t xml:space="preserve">          17,665,775</t>
  </si>
  <si>
    <t xml:space="preserve">           1,858,923</t>
  </si>
  <si>
    <t xml:space="preserve">          15,590,891</t>
  </si>
  <si>
    <t xml:space="preserve">           2,074,884</t>
  </si>
  <si>
    <t xml:space="preserve">             228,513</t>
  </si>
  <si>
    <t xml:space="preserve">          16,359,174</t>
  </si>
  <si>
    <t xml:space="preserve">           1,457,340</t>
  </si>
  <si>
    <t xml:space="preserve">           8,330,306</t>
  </si>
  <si>
    <t xml:space="preserve">           8,028,868</t>
  </si>
  <si>
    <t xml:space="preserve">              65,512</t>
  </si>
  <si>
    <t xml:space="preserve">           7,897,898</t>
  </si>
  <si>
    <t xml:space="preserve">             234,982</t>
  </si>
  <si>
    <t xml:space="preserve">           3,004,795</t>
  </si>
  <si>
    <t xml:space="preserve">           4,893,103</t>
  </si>
  <si>
    <t xml:space="preserve">              56,099</t>
  </si>
  <si>
    <t xml:space="preserve">           5,561,208</t>
  </si>
  <si>
    <t xml:space="preserve">              24,974</t>
  </si>
  <si>
    <t xml:space="preserve">           3,310,626</t>
  </si>
  <si>
    <t xml:space="preserve">           2,250,582</t>
  </si>
  <si>
    <t xml:space="preserve">              27,180</t>
  </si>
  <si>
    <t xml:space="preserve">           5,541,634</t>
  </si>
  <si>
    <t xml:space="preserve">             428,361</t>
  </si>
  <si>
    <t xml:space="preserve">             207,901</t>
  </si>
  <si>
    <t xml:space="preserve">           5,333,733</t>
  </si>
  <si>
    <t xml:space="preserve">             111,938</t>
  </si>
  <si>
    <t xml:space="preserve">           2,981,619</t>
  </si>
  <si>
    <t xml:space="preserve">             574,743</t>
  </si>
  <si>
    <t xml:space="preserve">           4,496,152</t>
  </si>
  <si>
    <t xml:space="preserve">          -1,514,533</t>
  </si>
  <si>
    <t xml:space="preserve">              22,961</t>
  </si>
  <si>
    <t xml:space="preserve">           2,416,741</t>
  </si>
  <si>
    <t xml:space="preserve">              14,116</t>
  </si>
  <si>
    <t xml:space="preserve">             698,212</t>
  </si>
  <si>
    <t xml:space="preserve">           1,718,529</t>
  </si>
  <si>
    <t xml:space="preserve">              26,902</t>
  </si>
  <si>
    <t xml:space="preserve">           2,205,441</t>
  </si>
  <si>
    <t xml:space="preserve">              35,005</t>
  </si>
  <si>
    <t xml:space="preserve">           2,632,237</t>
  </si>
  <si>
    <t xml:space="preserve">            -426,796</t>
  </si>
  <si>
    <t xml:space="preserve">              48,750</t>
  </si>
  <si>
    <t xml:space="preserve">           2,194,531</t>
  </si>
  <si>
    <t xml:space="preserve">              19,280</t>
  </si>
  <si>
    <t xml:space="preserve">           1,562,828</t>
  </si>
  <si>
    <t xml:space="preserve">             631,703</t>
  </si>
  <si>
    <t xml:space="preserve">              31,553</t>
  </si>
  <si>
    <t xml:space="preserve">           1,595,236</t>
  </si>
  <si>
    <t xml:space="preserve">             399,713</t>
  </si>
  <si>
    <t xml:space="preserve">           1,195,522</t>
  </si>
  <si>
    <t xml:space="preserve">              35,739</t>
  </si>
  <si>
    <t xml:space="preserve">           1,536,350</t>
  </si>
  <si>
    <t xml:space="preserve">              16,077</t>
  </si>
  <si>
    <t xml:space="preserve">           2,084,113</t>
  </si>
  <si>
    <t xml:space="preserve">            -547,762</t>
  </si>
  <si>
    <t xml:space="preserve">              18,055</t>
  </si>
  <si>
    <t xml:space="preserve">           1,348,184</t>
  </si>
  <si>
    <t xml:space="preserve">             970,526</t>
  </si>
  <si>
    <t xml:space="preserve">             377,658</t>
  </si>
  <si>
    <t xml:space="preserve">              23,380</t>
  </si>
  <si>
    <t xml:space="preserve">           1,145,190</t>
  </si>
  <si>
    <t xml:space="preserve">              44,845</t>
  </si>
  <si>
    <t xml:space="preserve">           1,124,027</t>
  </si>
  <si>
    <t xml:space="preserve">              21,163</t>
  </si>
  <si>
    <t xml:space="preserve">              25,057</t>
  </si>
  <si>
    <t xml:space="preserve">           1,065,299</t>
  </si>
  <si>
    <t xml:space="preserve">              47,818</t>
  </si>
  <si>
    <t xml:space="preserve">             686,480</t>
  </si>
  <si>
    <t xml:space="preserve">             378,819</t>
  </si>
  <si>
    <t xml:space="preserve">              11,025</t>
  </si>
  <si>
    <t xml:space="preserve">           1,054,937</t>
  </si>
  <si>
    <t xml:space="preserve">           1,088,099</t>
  </si>
  <si>
    <t xml:space="preserve">             -33,162</t>
  </si>
  <si>
    <t xml:space="preserve">              18,637</t>
  </si>
  <si>
    <t xml:space="preserve">             955,731</t>
  </si>
  <si>
    <t xml:space="preserve">             134,980</t>
  </si>
  <si>
    <t xml:space="preserve">           1,803,477</t>
  </si>
  <si>
    <t xml:space="preserve">            -847,746</t>
  </si>
  <si>
    <t xml:space="preserve">              14,549</t>
  </si>
  <si>
    <t xml:space="preserve">             909,174</t>
  </si>
  <si>
    <t xml:space="preserve">              11,042</t>
  </si>
  <si>
    <t xml:space="preserve">             855,425</t>
  </si>
  <si>
    <t xml:space="preserve">              53,749</t>
  </si>
  <si>
    <t xml:space="preserve">               7,005</t>
  </si>
  <si>
    <t xml:space="preserve">             835,217</t>
  </si>
  <si>
    <t xml:space="preserve">             196,481</t>
  </si>
  <si>
    <t xml:space="preserve">             638,737</t>
  </si>
  <si>
    <t xml:space="preserve">               7,716</t>
  </si>
  <si>
    <t xml:space="preserve">             796,088</t>
  </si>
  <si>
    <t xml:space="preserve">               2,450</t>
  </si>
  <si>
    <t xml:space="preserve">             114,240</t>
  </si>
  <si>
    <t xml:space="preserve">             681,847</t>
  </si>
  <si>
    <t xml:space="preserve">             778,069</t>
  </si>
  <si>
    <t xml:space="preserve">              25,594</t>
  </si>
  <si>
    <t xml:space="preserve">             787,597</t>
  </si>
  <si>
    <t xml:space="preserve">              -9,527</t>
  </si>
  <si>
    <t xml:space="preserve">              24,276</t>
  </si>
  <si>
    <t xml:space="preserve">             732,061</t>
  </si>
  <si>
    <t xml:space="preserve">              21,048</t>
  </si>
  <si>
    <t xml:space="preserve">             422,565</t>
  </si>
  <si>
    <t xml:space="preserve">             309,497</t>
  </si>
  <si>
    <t xml:space="preserve">             650,749</t>
  </si>
  <si>
    <t xml:space="preserve">               2,184</t>
  </si>
  <si>
    <t xml:space="preserve">             725,174</t>
  </si>
  <si>
    <t xml:space="preserve">             -74,424</t>
  </si>
  <si>
    <t xml:space="preserve">             542,321</t>
  </si>
  <si>
    <t xml:space="preserve">             542,263</t>
  </si>
  <si>
    <t xml:space="preserve">               7,728</t>
  </si>
  <si>
    <t xml:space="preserve">             468,192</t>
  </si>
  <si>
    <t xml:space="preserve">              31,325</t>
  </si>
  <si>
    <t xml:space="preserve">             692,920</t>
  </si>
  <si>
    <t xml:space="preserve">            -224,728</t>
  </si>
  <si>
    <t xml:space="preserve">               2,605</t>
  </si>
  <si>
    <t xml:space="preserve">             375,909</t>
  </si>
  <si>
    <t xml:space="preserve">              61,313</t>
  </si>
  <si>
    <t xml:space="preserve">             314,596</t>
  </si>
  <si>
    <t xml:space="preserve">               3,486</t>
  </si>
  <si>
    <t xml:space="preserve">             371,277</t>
  </si>
  <si>
    <t xml:space="preserve">               3,558</t>
  </si>
  <si>
    <t xml:space="preserve">             145,425</t>
  </si>
  <si>
    <t xml:space="preserve">             225,852</t>
  </si>
  <si>
    <t xml:space="preserve">             358,425</t>
  </si>
  <si>
    <t xml:space="preserve">              99,406</t>
  </si>
  <si>
    <t xml:space="preserve">             259,019</t>
  </si>
  <si>
    <t xml:space="preserve">               3,157</t>
  </si>
  <si>
    <t xml:space="preserve">             138,677</t>
  </si>
  <si>
    <t xml:space="preserve">             214,787</t>
  </si>
  <si>
    <t xml:space="preserve">               2,699</t>
  </si>
  <si>
    <t xml:space="preserve">             343,220</t>
  </si>
  <si>
    <t xml:space="preserve">               3,018</t>
  </si>
  <si>
    <t xml:space="preserve">              41,077</t>
  </si>
  <si>
    <t xml:space="preserve">             302,143</t>
  </si>
  <si>
    <t xml:space="preserve">             331,095</t>
  </si>
  <si>
    <t xml:space="preserve">             331,092</t>
  </si>
  <si>
    <t xml:space="preserve">               6,099</t>
  </si>
  <si>
    <t xml:space="preserve">             318,854</t>
  </si>
  <si>
    <t xml:space="preserve">               8,617</t>
  </si>
  <si>
    <t xml:space="preserve">             242,716</t>
  </si>
  <si>
    <t xml:space="preserve">              76,137</t>
  </si>
  <si>
    <t xml:space="preserve">               8,861</t>
  </si>
  <si>
    <t xml:space="preserve">             317,619</t>
  </si>
  <si>
    <t xml:space="preserve">               1,676</t>
  </si>
  <si>
    <t xml:space="preserve">             745,190</t>
  </si>
  <si>
    <t xml:space="preserve">            -427,571</t>
  </si>
  <si>
    <t xml:space="preserve">               3,359</t>
  </si>
  <si>
    <t xml:space="preserve">             294,131</t>
  </si>
  <si>
    <t xml:space="preserve">              24,367</t>
  </si>
  <si>
    <t xml:space="preserve">             198,554</t>
  </si>
  <si>
    <t xml:space="preserve">              95,577</t>
  </si>
  <si>
    <t xml:space="preserve">               4,140</t>
  </si>
  <si>
    <t xml:space="preserve">             282,827</t>
  </si>
  <si>
    <t xml:space="preserve">           1,905,141</t>
  </si>
  <si>
    <t xml:space="preserve">          -1,622,314</t>
  </si>
  <si>
    <t xml:space="preserve">             277,716</t>
  </si>
  <si>
    <t xml:space="preserve">             273,517</t>
  </si>
  <si>
    <t xml:space="preserve">             275,987</t>
  </si>
  <si>
    <t xml:space="preserve">              18,850</t>
  </si>
  <si>
    <t xml:space="preserve">             257,137</t>
  </si>
  <si>
    <t xml:space="preserve">             231,755</t>
  </si>
  <si>
    <t xml:space="preserve">           1,401,669</t>
  </si>
  <si>
    <t xml:space="preserve">          -1,169,915</t>
  </si>
  <si>
    <t xml:space="preserve">               1,829</t>
  </si>
  <si>
    <t xml:space="preserve">             214,649</t>
  </si>
  <si>
    <t xml:space="preserve">               1,369</t>
  </si>
  <si>
    <t xml:space="preserve">              66,759</t>
  </si>
  <si>
    <t xml:space="preserve">             147,890</t>
  </si>
  <si>
    <t xml:space="preserve">             211,544</t>
  </si>
  <si>
    <t xml:space="preserve">             208,745</t>
  </si>
  <si>
    <t xml:space="preserve">             208,685</t>
  </si>
  <si>
    <t xml:space="preserve">               1,371</t>
  </si>
  <si>
    <t xml:space="preserve">             194,575</t>
  </si>
  <si>
    <t xml:space="preserve">             102,095</t>
  </si>
  <si>
    <t xml:space="preserve">              92,480</t>
  </si>
  <si>
    <t xml:space="preserve">               2,656</t>
  </si>
  <si>
    <t xml:space="preserve">             181,029</t>
  </si>
  <si>
    <t xml:space="preserve">             178,334</t>
  </si>
  <si>
    <t xml:space="preserve">             177,058</t>
  </si>
  <si>
    <t xml:space="preserve">               4,665</t>
  </si>
  <si>
    <t xml:space="preserve">             306,815</t>
  </si>
  <si>
    <t xml:space="preserve">            -129,757</t>
  </si>
  <si>
    <t xml:space="preserve">               5,190</t>
  </si>
  <si>
    <t xml:space="preserve">             176,108</t>
  </si>
  <si>
    <t xml:space="preserve">             134,403</t>
  </si>
  <si>
    <t xml:space="preserve">              41,706</t>
  </si>
  <si>
    <t xml:space="preserve">             163,174</t>
  </si>
  <si>
    <t xml:space="preserve">               2,267</t>
  </si>
  <si>
    <t xml:space="preserve">             156,970</t>
  </si>
  <si>
    <t xml:space="preserve">               6,204</t>
  </si>
  <si>
    <t xml:space="preserve">             157,410</t>
  </si>
  <si>
    <t xml:space="preserve">             105,509</t>
  </si>
  <si>
    <t xml:space="preserve">              51,901</t>
  </si>
  <si>
    <t xml:space="preserve">              15,964</t>
  </si>
  <si>
    <t xml:space="preserve">             141,175</t>
  </si>
  <si>
    <t xml:space="preserve">             215,929</t>
  </si>
  <si>
    <t xml:space="preserve">             -74,754</t>
  </si>
  <si>
    <t xml:space="preserve">             139,953</t>
  </si>
  <si>
    <t xml:space="preserve">               3,538</t>
  </si>
  <si>
    <t xml:space="preserve">             149,872</t>
  </si>
  <si>
    <t xml:space="preserve">              -9,920</t>
  </si>
  <si>
    <t xml:space="preserve">             115,903</t>
  </si>
  <si>
    <t xml:space="preserve">             115,025</t>
  </si>
  <si>
    <t xml:space="preserve">             110,266</t>
  </si>
  <si>
    <t xml:space="preserve">               1,265</t>
  </si>
  <si>
    <t xml:space="preserve">             534,568</t>
  </si>
  <si>
    <t xml:space="preserve">            -424,302</t>
  </si>
  <si>
    <t xml:space="preserve">              99,231</t>
  </si>
  <si>
    <t xml:space="preserve">              29,681</t>
  </si>
  <si>
    <t xml:space="preserve">              69,550</t>
  </si>
  <si>
    <t xml:space="preserve">               2,406</t>
  </si>
  <si>
    <t xml:space="preserve">              84,556</t>
  </si>
  <si>
    <t xml:space="preserve">               2,351</t>
  </si>
  <si>
    <t xml:space="preserve">             158,283</t>
  </si>
  <si>
    <t xml:space="preserve">             -73,727</t>
  </si>
  <si>
    <t xml:space="preserve">              83,107</t>
  </si>
  <si>
    <t xml:space="preserve">               4,296</t>
  </si>
  <si>
    <t xml:space="preserve">              39,229</t>
  </si>
  <si>
    <t xml:space="preserve">              43,878</t>
  </si>
  <si>
    <t xml:space="preserve">               2,118</t>
  </si>
  <si>
    <t xml:space="preserve">              80,192</t>
  </si>
  <si>
    <t xml:space="preserve">             152,783</t>
  </si>
  <si>
    <t xml:space="preserve">             -72,591</t>
  </si>
  <si>
    <t xml:space="preserve">              74,833</t>
  </si>
  <si>
    <t xml:space="preserve">              18,521</t>
  </si>
  <si>
    <t xml:space="preserve">              56,312</t>
  </si>
  <si>
    <t xml:space="preserve">               1,601</t>
  </si>
  <si>
    <t xml:space="preserve">              67,714</t>
  </si>
  <si>
    <t xml:space="preserve">             193,868</t>
  </si>
  <si>
    <t xml:space="preserve">            -126,154</t>
  </si>
  <si>
    <t xml:space="preserve">               2,911</t>
  </si>
  <si>
    <t xml:space="preserve">              66,979</t>
  </si>
  <si>
    <t xml:space="preserve">              51,840</t>
  </si>
  <si>
    <t xml:space="preserve">              15,140</t>
  </si>
  <si>
    <t xml:space="preserve">              63,544</t>
  </si>
  <si>
    <t xml:space="preserve">               2,279</t>
  </si>
  <si>
    <t xml:space="preserve">              43,241</t>
  </si>
  <si>
    <t xml:space="preserve">              20,303</t>
  </si>
  <si>
    <t xml:space="preserve">              60,257</t>
  </si>
  <si>
    <t xml:space="preserve">              15,948</t>
  </si>
  <si>
    <t xml:space="preserve">              44,309</t>
  </si>
  <si>
    <t xml:space="preserve">               3,866</t>
  </si>
  <si>
    <t xml:space="preserve">              55,852</t>
  </si>
  <si>
    <t xml:space="preserve">               1,114</t>
  </si>
  <si>
    <t xml:space="preserve">               1,372</t>
  </si>
  <si>
    <t xml:space="preserve">              54,479</t>
  </si>
  <si>
    <t xml:space="preserve">              54,641</t>
  </si>
  <si>
    <t xml:space="preserve">             611,867</t>
  </si>
  <si>
    <t xml:space="preserve">            -557,225</t>
  </si>
  <si>
    <t xml:space="preserve">               1,194</t>
  </si>
  <si>
    <t xml:space="preserve">              52,232</t>
  </si>
  <si>
    <t xml:space="preserve">              81,364</t>
  </si>
  <si>
    <t xml:space="preserve">             -29,132</t>
  </si>
  <si>
    <t xml:space="preserve">               2,300</t>
  </si>
  <si>
    <t xml:space="preserve">              50,252</t>
  </si>
  <si>
    <t xml:space="preserve">              50,236</t>
  </si>
  <si>
    <t xml:space="preserve">              48,201</t>
  </si>
  <si>
    <t xml:space="preserve">               8,402</t>
  </si>
  <si>
    <t xml:space="preserve">              39,799</t>
  </si>
  <si>
    <t xml:space="preserve">               1,738</t>
  </si>
  <si>
    <t xml:space="preserve">              46,884</t>
  </si>
  <si>
    <t xml:space="preserve">               1,960</t>
  </si>
  <si>
    <t xml:space="preserve">             136,829</t>
  </si>
  <si>
    <t xml:space="preserve">             -89,945</t>
  </si>
  <si>
    <t xml:space="preserve">              43,476</t>
  </si>
  <si>
    <t xml:space="preserve">              42,948</t>
  </si>
  <si>
    <t xml:space="preserve">              42,503</t>
  </si>
  <si>
    <t xml:space="preserve">             324,075</t>
  </si>
  <si>
    <t xml:space="preserve">            -281,572</t>
  </si>
  <si>
    <t xml:space="preserve">              42,445</t>
  </si>
  <si>
    <t xml:space="preserve">             199,764</t>
  </si>
  <si>
    <t xml:space="preserve">            -157,319</t>
  </si>
  <si>
    <t xml:space="preserve">              42,223</t>
  </si>
  <si>
    <t xml:space="preserve">              42,208</t>
  </si>
  <si>
    <t xml:space="preserve">              36,159</t>
  </si>
  <si>
    <t xml:space="preserve">              38,732</t>
  </si>
  <si>
    <t xml:space="preserve">              29,038</t>
  </si>
  <si>
    <t xml:space="preserve">               9,693</t>
  </si>
  <si>
    <t xml:space="preserve">               9,283</t>
  </si>
  <si>
    <t xml:space="preserve">              36,687</t>
  </si>
  <si>
    <t xml:space="preserve">              68,643</t>
  </si>
  <si>
    <t xml:space="preserve">             -31,956</t>
  </si>
  <si>
    <t xml:space="preserve">              33,697</t>
  </si>
  <si>
    <t xml:space="preserve">              46,433</t>
  </si>
  <si>
    <t xml:space="preserve">             -12,735</t>
  </si>
  <si>
    <t xml:space="preserve">               1,431</t>
  </si>
  <si>
    <t xml:space="preserve">              30,356</t>
  </si>
  <si>
    <t xml:space="preserve">             116,377</t>
  </si>
  <si>
    <t xml:space="preserve">             -86,021</t>
  </si>
  <si>
    <t xml:space="preserve">              29,505</t>
  </si>
  <si>
    <t xml:space="preserve">               9,634</t>
  </si>
  <si>
    <t xml:space="preserve">              19,871</t>
  </si>
  <si>
    <t xml:space="preserve">              29,320</t>
  </si>
  <si>
    <t xml:space="preserve">              26,850</t>
  </si>
  <si>
    <t xml:space="preserve">               3,191</t>
  </si>
  <si>
    <t xml:space="preserve">              28,500</t>
  </si>
  <si>
    <t xml:space="preserve">              27,693</t>
  </si>
  <si>
    <t xml:space="preserve">               7,596</t>
  </si>
  <si>
    <t xml:space="preserve">              26,398</t>
  </si>
  <si>
    <t xml:space="preserve">              13,838</t>
  </si>
  <si>
    <t xml:space="preserve">              12,560</t>
  </si>
  <si>
    <t xml:space="preserve">              26,104</t>
  </si>
  <si>
    <t xml:space="preserve">              26,045</t>
  </si>
  <si>
    <t xml:space="preserve">              25,512</t>
  </si>
  <si>
    <t xml:space="preserve">              24,399</t>
  </si>
  <si>
    <t xml:space="preserve">              21,516</t>
  </si>
  <si>
    <t xml:space="preserve">              24,274</t>
  </si>
  <si>
    <t xml:space="preserve">               4,330</t>
  </si>
  <si>
    <t xml:space="preserve">              19,944</t>
  </si>
  <si>
    <t xml:space="preserve">              23,934</t>
  </si>
  <si>
    <t xml:space="preserve">              15,187</t>
  </si>
  <si>
    <t xml:space="preserve">               8,747</t>
  </si>
  <si>
    <t xml:space="preserve">              23,374</t>
  </si>
  <si>
    <t xml:space="preserve">               9,257</t>
  </si>
  <si>
    <t xml:space="preserve">              14,117</t>
  </si>
  <si>
    <t xml:space="preserve">              19,810</t>
  </si>
  <si>
    <t xml:space="preserve">              19,804</t>
  </si>
  <si>
    <t xml:space="preserve">              18,438</t>
  </si>
  <si>
    <t xml:space="preserve">               9,518</t>
  </si>
  <si>
    <t xml:space="preserve">               8,920</t>
  </si>
  <si>
    <t xml:space="preserve">              17,826</t>
  </si>
  <si>
    <t xml:space="preserve">               2,683</t>
  </si>
  <si>
    <t xml:space="preserve">              15,143</t>
  </si>
  <si>
    <t xml:space="preserve">              17,467</t>
  </si>
  <si>
    <t xml:space="preserve">                 638</t>
  </si>
  <si>
    <t xml:space="preserve">              16,829</t>
  </si>
  <si>
    <t xml:space="preserve">              17,422</t>
  </si>
  <si>
    <t xml:space="preserve">               3,458</t>
  </si>
  <si>
    <t xml:space="preserve">              13,964</t>
  </si>
  <si>
    <t xml:space="preserve">              17,417</t>
  </si>
  <si>
    <t xml:space="preserve">              13,411</t>
  </si>
  <si>
    <t xml:space="preserve">               4,006</t>
  </si>
  <si>
    <t xml:space="preserve">              17,217</t>
  </si>
  <si>
    <t xml:space="preserve">              14,551</t>
  </si>
  <si>
    <t xml:space="preserve">               2,666</t>
  </si>
  <si>
    <t xml:space="preserve">              16,892</t>
  </si>
  <si>
    <t xml:space="preserve">              55,615</t>
  </si>
  <si>
    <t xml:space="preserve">             -38,723</t>
  </si>
  <si>
    <t xml:space="preserve">              15,484</t>
  </si>
  <si>
    <t xml:space="preserve">               3,274</t>
  </si>
  <si>
    <t xml:space="preserve">              15,174</t>
  </si>
  <si>
    <t xml:space="preserve">              21,212</t>
  </si>
  <si>
    <t xml:space="preserve">              -6,038</t>
  </si>
  <si>
    <t xml:space="preserve">              14,647</t>
  </si>
  <si>
    <t xml:space="preserve">              13,760</t>
  </si>
  <si>
    <t xml:space="preserve">                 887</t>
  </si>
  <si>
    <t xml:space="preserve">              14,632</t>
  </si>
  <si>
    <t xml:space="preserve">              13,742</t>
  </si>
  <si>
    <t xml:space="preserve">              14,439</t>
  </si>
  <si>
    <t xml:space="preserve">              39,580</t>
  </si>
  <si>
    <t xml:space="preserve">             -25,141</t>
  </si>
  <si>
    <t xml:space="preserve">              14,378</t>
  </si>
  <si>
    <t xml:space="preserve">              12,314</t>
  </si>
  <si>
    <t xml:space="preserve">              13,714</t>
  </si>
  <si>
    <t xml:space="preserve">              13,489</t>
  </si>
  <si>
    <t xml:space="preserve">               8,846</t>
  </si>
  <si>
    <t xml:space="preserve">               4,643</t>
  </si>
  <si>
    <t xml:space="preserve">              13,436</t>
  </si>
  <si>
    <t xml:space="preserve">               8,822</t>
  </si>
  <si>
    <t xml:space="preserve">              13,129</t>
  </si>
  <si>
    <t xml:space="preserve">               6,634</t>
  </si>
  <si>
    <t xml:space="preserve">               6,495</t>
  </si>
  <si>
    <t xml:space="preserve">              11,195</t>
  </si>
  <si>
    <t xml:space="preserve">               9,354</t>
  </si>
  <si>
    <t xml:space="preserve">              11,113</t>
  </si>
  <si>
    <t xml:space="preserve">                 329</t>
  </si>
  <si>
    <t xml:space="preserve">               9,895</t>
  </si>
  <si>
    <t xml:space="preserve">               3,066</t>
  </si>
  <si>
    <t xml:space="preserve">               6,829</t>
  </si>
  <si>
    <t xml:space="preserve">                 674</t>
  </si>
  <si>
    <t xml:space="preserve">               9,301</t>
  </si>
  <si>
    <t xml:space="preserve">              27,513</t>
  </si>
  <si>
    <t xml:space="preserve">             -18,212</t>
  </si>
  <si>
    <t xml:space="preserve">              15,535</t>
  </si>
  <si>
    <t xml:space="preserve">              -7,487</t>
  </si>
  <si>
    <t xml:space="preserve">               7,691</t>
  </si>
  <si>
    <t xml:space="preserve">              15,293</t>
  </si>
  <si>
    <t xml:space="preserve">              -7,602</t>
  </si>
  <si>
    <t xml:space="preserve">               6,741</t>
  </si>
  <si>
    <t xml:space="preserve">               6,733</t>
  </si>
  <si>
    <t xml:space="preserve">               6,673</t>
  </si>
  <si>
    <t xml:space="preserve">               6,456</t>
  </si>
  <si>
    <t xml:space="preserve">               3,341</t>
  </si>
  <si>
    <t xml:space="preserve">               3,115</t>
  </si>
  <si>
    <t xml:space="preserve">               5,843</t>
  </si>
  <si>
    <t xml:space="preserve">               6,051</t>
  </si>
  <si>
    <t xml:space="preserve">               5,959</t>
  </si>
  <si>
    <t xml:space="preserve">              64,157</t>
  </si>
  <si>
    <t xml:space="preserve">             -58,198</t>
  </si>
  <si>
    <t xml:space="preserve">               2,807</t>
  </si>
  <si>
    <t xml:space="preserve">               2,894</t>
  </si>
  <si>
    <t xml:space="preserve">              10,802</t>
  </si>
  <si>
    <t xml:space="preserve">              -5,150</t>
  </si>
  <si>
    <t xml:space="preserve">               5,377</t>
  </si>
  <si>
    <t xml:space="preserve">               5,375</t>
  </si>
  <si>
    <t xml:space="preserve">               5,165</t>
  </si>
  <si>
    <t xml:space="preserve">               8,582</t>
  </si>
  <si>
    <t xml:space="preserve">              -3,417</t>
  </si>
  <si>
    <t xml:space="preserve">               5,044</t>
  </si>
  <si>
    <t xml:space="preserve">               4,899</t>
  </si>
  <si>
    <t xml:space="preserve">               4,613</t>
  </si>
  <si>
    <t xml:space="preserve">               8,987</t>
  </si>
  <si>
    <t xml:space="preserve">              -4,352</t>
  </si>
  <si>
    <t xml:space="preserve">               4,267</t>
  </si>
  <si>
    <t xml:space="preserve">               4,346</t>
  </si>
  <si>
    <t xml:space="preserve">             153,987</t>
  </si>
  <si>
    <t xml:space="preserve">            -149,640</t>
  </si>
  <si>
    <t xml:space="preserve">               4,250</t>
  </si>
  <si>
    <t xml:space="preserve">               3,420</t>
  </si>
  <si>
    <t xml:space="preserve">               4,022</t>
  </si>
  <si>
    <t xml:space="preserve">               6,849</t>
  </si>
  <si>
    <t xml:space="preserve">              -2,827</t>
  </si>
  <si>
    <t xml:space="preserve">               3,826</t>
  </si>
  <si>
    <t xml:space="preserve">              48,899</t>
  </si>
  <si>
    <t xml:space="preserve">             -45,072</t>
  </si>
  <si>
    <t xml:space="preserve">               3,147</t>
  </si>
  <si>
    <t xml:space="preserve">                 840</t>
  </si>
  <si>
    <t xml:space="preserve">               2,625</t>
  </si>
  <si>
    <t xml:space="preserve">               3,117</t>
  </si>
  <si>
    <t xml:space="preserve">               2,912</t>
  </si>
  <si>
    <t xml:space="preserve">               2,678</t>
  </si>
  <si>
    <t xml:space="preserve">               2,046</t>
  </si>
  <si>
    <t xml:space="preserve">               2,551</t>
  </si>
  <si>
    <t xml:space="preserve">               2,439</t>
  </si>
  <si>
    <t xml:space="preserve">               3,278</t>
  </si>
  <si>
    <t xml:space="preserve">                -839</t>
  </si>
  <si>
    <t xml:space="preserve">               2,334</t>
  </si>
  <si>
    <t xml:space="preserve">              24,536</t>
  </si>
  <si>
    <t xml:space="preserve">             -22,202</t>
  </si>
  <si>
    <t xml:space="preserve">               1,981</t>
  </si>
  <si>
    <t xml:space="preserve">               1,787</t>
  </si>
  <si>
    <t xml:space="preserve">               1,575</t>
  </si>
  <si>
    <t xml:space="preserve">               1,674</t>
  </si>
  <si>
    <t xml:space="preserve">             322,487</t>
  </si>
  <si>
    <t xml:space="preserve">            -320,813</t>
  </si>
  <si>
    <t xml:space="preserve">               1,595</t>
  </si>
  <si>
    <t xml:space="preserve">               2,634</t>
  </si>
  <si>
    <t xml:space="preserve">              -1,247</t>
  </si>
  <si>
    <t xml:space="preserve">               1,354</t>
  </si>
  <si>
    <t xml:space="preserve">               1,340</t>
  </si>
  <si>
    <t xml:space="preserve">               1,345</t>
  </si>
  <si>
    <t xml:space="preserve">              18,266</t>
  </si>
  <si>
    <t xml:space="preserve">             -17,056</t>
  </si>
  <si>
    <t xml:space="preserve">                -695</t>
  </si>
  <si>
    <t xml:space="preserve">               1,427</t>
  </si>
  <si>
    <t xml:space="preserve">                -326</t>
  </si>
  <si>
    <t xml:space="preserve">               1,089</t>
  </si>
  <si>
    <t xml:space="preserve">              15,367</t>
  </si>
  <si>
    <t xml:space="preserve">             -14,310</t>
  </si>
  <si>
    <t xml:space="preserve">               2,441</t>
  </si>
  <si>
    <t xml:space="preserve">              -1,503</t>
  </si>
  <si>
    <t xml:space="preserve">              -1,250</t>
  </si>
  <si>
    <t xml:space="preserve">              53,205</t>
  </si>
  <si>
    <t xml:space="preserve">             -52,686</t>
  </si>
  <si>
    <t xml:space="preserve">                -715</t>
  </si>
  <si>
    <t xml:space="preserve">                -499</t>
  </si>
  <si>
    <t xml:space="preserve">               5,942</t>
  </si>
  <si>
    <t xml:space="preserve">              -5,534</t>
  </si>
  <si>
    <t xml:space="preserve">               3,052</t>
  </si>
  <si>
    <t xml:space="preserve">              -2,662</t>
  </si>
  <si>
    <t xml:space="preserve">               3,789</t>
  </si>
  <si>
    <t xml:space="preserve">              -3,443</t>
  </si>
  <si>
    <t xml:space="preserve">               1,905</t>
  </si>
  <si>
    <t xml:space="preserve">              -1,598</t>
  </si>
  <si>
    <t xml:space="preserve">                -241</t>
  </si>
  <si>
    <t xml:space="preserve">                 -36</t>
  </si>
  <si>
    <t xml:space="preserve">              27,637</t>
  </si>
  <si>
    <t xml:space="preserve">             -27,630</t>
  </si>
  <si>
    <t xml:space="preserve">                -107</t>
  </si>
  <si>
    <t xml:space="preserve">                -161</t>
  </si>
  <si>
    <t xml:space="preserve">                -117</t>
  </si>
  <si>
    <t xml:space="preserve">             102,203</t>
  </si>
  <si>
    <t xml:space="preserve">          18,883,274</t>
  </si>
  <si>
    <t xml:space="preserve">           1,741,649</t>
  </si>
  <si>
    <t xml:space="preserve">          15,097,201</t>
  </si>
  <si>
    <t xml:space="preserve">           3,786,072</t>
  </si>
  <si>
    <t xml:space="preserve">             209,755</t>
  </si>
  <si>
    <t xml:space="preserve">          15,981,424</t>
  </si>
  <si>
    <t xml:space="preserve">           1,437,883</t>
  </si>
  <si>
    <t xml:space="preserve">           7,518,119</t>
  </si>
  <si>
    <t xml:space="preserve">           8,463,305</t>
  </si>
  <si>
    <t xml:space="preserve">              58,194</t>
  </si>
  <si>
    <t xml:space="preserve">           8,444,947</t>
  </si>
  <si>
    <t xml:space="preserve">             219,659</t>
  </si>
  <si>
    <t xml:space="preserve">           2,623,560</t>
  </si>
  <si>
    <t xml:space="preserve">           5,821,387</t>
  </si>
  <si>
    <t xml:space="preserve">              49,453</t>
  </si>
  <si>
    <t xml:space="preserve">           6,664,227</t>
  </si>
  <si>
    <t xml:space="preserve">              23,523</t>
  </si>
  <si>
    <t xml:space="preserve">           3,137,224</t>
  </si>
  <si>
    <t xml:space="preserve">           3,527,003</t>
  </si>
  <si>
    <t xml:space="preserve">              21,666</t>
  </si>
  <si>
    <t xml:space="preserve">           6,466,679</t>
  </si>
  <si>
    <t xml:space="preserve">             399,314</t>
  </si>
  <si>
    <t xml:space="preserve">             248,816</t>
  </si>
  <si>
    <t xml:space="preserve">           6,217,863</t>
  </si>
  <si>
    <t xml:space="preserve">              94,098</t>
  </si>
  <si>
    <t xml:space="preserve">           2,640,922</t>
  </si>
  <si>
    <t xml:space="preserve">             542,648</t>
  </si>
  <si>
    <t xml:space="preserve">           4,292,956</t>
  </si>
  <si>
    <t xml:space="preserve">          -1,652,034</t>
  </si>
  <si>
    <t xml:space="preserve">              45,063</t>
  </si>
  <si>
    <t xml:space="preserve">           2,304,935</t>
  </si>
  <si>
    <t xml:space="preserve">              18,778</t>
  </si>
  <si>
    <t xml:space="preserve">           1,337,718</t>
  </si>
  <si>
    <t xml:space="preserve">             967,217</t>
  </si>
  <si>
    <t xml:space="preserve">              26,117</t>
  </si>
  <si>
    <t xml:space="preserve">           2,095,885</t>
  </si>
  <si>
    <t xml:space="preserve">           3,021,929</t>
  </si>
  <si>
    <t xml:space="preserve">            -926,044</t>
  </si>
  <si>
    <t xml:space="preserve">              19,153</t>
  </si>
  <si>
    <t xml:space="preserve">           1,955,195</t>
  </si>
  <si>
    <t xml:space="preserve">              13,266</t>
  </si>
  <si>
    <t xml:space="preserve">             652,952</t>
  </si>
  <si>
    <t xml:space="preserve">           1,302,243</t>
  </si>
  <si>
    <t xml:space="preserve">              30,249</t>
  </si>
  <si>
    <t xml:space="preserve">           1,699,997</t>
  </si>
  <si>
    <t xml:space="preserve">               6,455</t>
  </si>
  <si>
    <t xml:space="preserve">             403,071</t>
  </si>
  <si>
    <t xml:space="preserve">           1,296,926</t>
  </si>
  <si>
    <t xml:space="preserve">           1,532,847</t>
  </si>
  <si>
    <t xml:space="preserve">               7,547</t>
  </si>
  <si>
    <t xml:space="preserve">             575,071</t>
  </si>
  <si>
    <t xml:space="preserve">             957,776</t>
  </si>
  <si>
    <t xml:space="preserve">              33,201</t>
  </si>
  <si>
    <t xml:space="preserve">           1,461,439</t>
  </si>
  <si>
    <t xml:space="preserve">           1,386,275</t>
  </si>
  <si>
    <t xml:space="preserve">              75,164</t>
  </si>
  <si>
    <t xml:space="preserve">              10,090</t>
  </si>
  <si>
    <t xml:space="preserve">           1,298,149</t>
  </si>
  <si>
    <t xml:space="preserve">               5,414</t>
  </si>
  <si>
    <t xml:space="preserve">           1,371,006</t>
  </si>
  <si>
    <t xml:space="preserve">             -72,857</t>
  </si>
  <si>
    <t xml:space="preserve">              20,795</t>
  </si>
  <si>
    <t xml:space="preserve">           1,121,829</t>
  </si>
  <si>
    <t xml:space="preserve">              46,786</t>
  </si>
  <si>
    <t xml:space="preserve">           1,136,033</t>
  </si>
  <si>
    <t xml:space="preserve">             -14,204</t>
  </si>
  <si>
    <t xml:space="preserve">              22,824</t>
  </si>
  <si>
    <t xml:space="preserve">             913,773</t>
  </si>
  <si>
    <t xml:space="preserve">              48,414</t>
  </si>
  <si>
    <t xml:space="preserve">             636,930</t>
  </si>
  <si>
    <t xml:space="preserve">             276,842</t>
  </si>
  <si>
    <t xml:space="preserve">              12,004</t>
  </si>
  <si>
    <t xml:space="preserve">             912,941</t>
  </si>
  <si>
    <t xml:space="preserve">              10,524</t>
  </si>
  <si>
    <t xml:space="preserve">             887,287</t>
  </si>
  <si>
    <t xml:space="preserve">              25,654</t>
  </si>
  <si>
    <t xml:space="preserve">              18,344</t>
  </si>
  <si>
    <t xml:space="preserve">             816,249</t>
  </si>
  <si>
    <t xml:space="preserve">             125,646</t>
  </si>
  <si>
    <t xml:space="preserve">           1,994,427</t>
  </si>
  <si>
    <t xml:space="preserve">          -1,178,178</t>
  </si>
  <si>
    <t xml:space="preserve">               5,619</t>
  </si>
  <si>
    <t xml:space="preserve">             782,801</t>
  </si>
  <si>
    <t xml:space="preserve">             134,961</t>
  </si>
  <si>
    <t xml:space="preserve">             647,841</t>
  </si>
  <si>
    <t xml:space="preserve">             693,427</t>
  </si>
  <si>
    <t xml:space="preserve">             693,381</t>
  </si>
  <si>
    <t xml:space="preserve">               6,574</t>
  </si>
  <si>
    <t xml:space="preserve">             672,197</t>
  </si>
  <si>
    <t xml:space="preserve">               2,239</t>
  </si>
  <si>
    <t xml:space="preserve">             115,798</t>
  </si>
  <si>
    <t xml:space="preserve">             556,399</t>
  </si>
  <si>
    <t xml:space="preserve">              20,118</t>
  </si>
  <si>
    <t xml:space="preserve">             568,289</t>
  </si>
  <si>
    <t xml:space="preserve">              20,153</t>
  </si>
  <si>
    <t xml:space="preserve">             379,555</t>
  </si>
  <si>
    <t xml:space="preserve">             188,734</t>
  </si>
  <si>
    <t xml:space="preserve">              11,865</t>
  </si>
  <si>
    <t xml:space="preserve">             561,552</t>
  </si>
  <si>
    <t xml:space="preserve">             518,210</t>
  </si>
  <si>
    <t xml:space="preserve">              43,343</t>
  </si>
  <si>
    <t xml:space="preserve">             436,968</t>
  </si>
  <si>
    <t xml:space="preserve">              90,133</t>
  </si>
  <si>
    <t xml:space="preserve">             346,835</t>
  </si>
  <si>
    <t xml:space="preserve">               7,163</t>
  </si>
  <si>
    <t xml:space="preserve">             433,549</t>
  </si>
  <si>
    <t xml:space="preserve">              31,659</t>
  </si>
  <si>
    <t xml:space="preserve">             720,147</t>
  </si>
  <si>
    <t xml:space="preserve">            -286,598</t>
  </si>
  <si>
    <t xml:space="preserve">             379,222</t>
  </si>
  <si>
    <t xml:space="preserve">               3,286</t>
  </si>
  <si>
    <t xml:space="preserve">             136,354</t>
  </si>
  <si>
    <t xml:space="preserve">             242,868</t>
  </si>
  <si>
    <t xml:space="preserve">               3,071</t>
  </si>
  <si>
    <t xml:space="preserve">             369,372</t>
  </si>
  <si>
    <t xml:space="preserve">              29,191</t>
  </si>
  <si>
    <t xml:space="preserve">             161,081</t>
  </si>
  <si>
    <t xml:space="preserve">             208,291</t>
  </si>
  <si>
    <t xml:space="preserve">               6,228</t>
  </si>
  <si>
    <t xml:space="preserve">             354,408</t>
  </si>
  <si>
    <t xml:space="preserve">             260,926</t>
  </si>
  <si>
    <t xml:space="preserve">              93,482</t>
  </si>
  <si>
    <t xml:space="preserve">             338,097</t>
  </si>
  <si>
    <t xml:space="preserve">             338,094</t>
  </si>
  <si>
    <t xml:space="preserve">               5,488</t>
  </si>
  <si>
    <t xml:space="preserve">             336,767</t>
  </si>
  <si>
    <t xml:space="preserve">           1,784,355</t>
  </si>
  <si>
    <t xml:space="preserve">          -1,447,588</t>
  </si>
  <si>
    <t xml:space="preserve">               3,268</t>
  </si>
  <si>
    <t xml:space="preserve">             293,980</t>
  </si>
  <si>
    <t xml:space="preserve">             280,390</t>
  </si>
  <si>
    <t xml:space="preserve">              13,590</t>
  </si>
  <si>
    <t xml:space="preserve">             286,626</t>
  </si>
  <si>
    <t xml:space="preserve">               1,450</t>
  </si>
  <si>
    <t xml:space="preserve">             478,038</t>
  </si>
  <si>
    <t xml:space="preserve">            -191,412</t>
  </si>
  <si>
    <t xml:space="preserve">               3,557</t>
  </si>
  <si>
    <t xml:space="preserve">             279,291</t>
  </si>
  <si>
    <t xml:space="preserve">           2,352,918</t>
  </si>
  <si>
    <t xml:space="preserve">          -2,073,626</t>
  </si>
  <si>
    <t xml:space="preserve">             276,648</t>
  </si>
  <si>
    <t xml:space="preserve">              21,499</t>
  </si>
  <si>
    <t xml:space="preserve">             611,250</t>
  </si>
  <si>
    <t xml:space="preserve">            -334,602</t>
  </si>
  <si>
    <t xml:space="preserve">             264,602</t>
  </si>
  <si>
    <t xml:space="preserve">               3,317</t>
  </si>
  <si>
    <t xml:space="preserve">              35,661</t>
  </si>
  <si>
    <t xml:space="preserve">             228,941</t>
  </si>
  <si>
    <t xml:space="preserve">             254,826</t>
  </si>
  <si>
    <t xml:space="preserve">               2,164</t>
  </si>
  <si>
    <t xml:space="preserve">             157,862</t>
  </si>
  <si>
    <t xml:space="preserve">              96,964</t>
  </si>
  <si>
    <t xml:space="preserve">             250,627</t>
  </si>
  <si>
    <t xml:space="preserve">               1,619</t>
  </si>
  <si>
    <t xml:space="preserve">             249,009</t>
  </si>
  <si>
    <t xml:space="preserve">               2,454</t>
  </si>
  <si>
    <t xml:space="preserve">             250,124</t>
  </si>
  <si>
    <t xml:space="preserve">               1,318</t>
  </si>
  <si>
    <t xml:space="preserve">              65,780</t>
  </si>
  <si>
    <t xml:space="preserve">             184,345</t>
  </si>
  <si>
    <t xml:space="preserve">             233,164</t>
  </si>
  <si>
    <t xml:space="preserve">             232,889</t>
  </si>
  <si>
    <t xml:space="preserve">               1,397</t>
  </si>
  <si>
    <t xml:space="preserve">             212,965</t>
  </si>
  <si>
    <t xml:space="preserve">             122,845</t>
  </si>
  <si>
    <t xml:space="preserve">              90,120</t>
  </si>
  <si>
    <t xml:space="preserve">             211,446</t>
  </si>
  <si>
    <t xml:space="preserve">             211,445</t>
  </si>
  <si>
    <t xml:space="preserve">             203,340</t>
  </si>
  <si>
    <t xml:space="preserve">             203,316</t>
  </si>
  <si>
    <t xml:space="preserve">              56,164</t>
  </si>
  <si>
    <t xml:space="preserve">             126,999</t>
  </si>
  <si>
    <t xml:space="preserve">               4,550</t>
  </si>
  <si>
    <t xml:space="preserve">             159,673</t>
  </si>
  <si>
    <t xml:space="preserve">             230,667</t>
  </si>
  <si>
    <t xml:space="preserve">             -70,994</t>
  </si>
  <si>
    <t xml:space="preserve">               1,967</t>
  </si>
  <si>
    <t xml:space="preserve">             158,862</t>
  </si>
  <si>
    <t xml:space="preserve">               1,884</t>
  </si>
  <si>
    <t xml:space="preserve">             156,978</t>
  </si>
  <si>
    <t xml:space="preserve">               1,833</t>
  </si>
  <si>
    <t xml:space="preserve">             158,015</t>
  </si>
  <si>
    <t xml:space="preserve">               1,169</t>
  </si>
  <si>
    <t xml:space="preserve">              72,251</t>
  </si>
  <si>
    <t xml:space="preserve">              85,764</t>
  </si>
  <si>
    <t xml:space="preserve">               2,155</t>
  </si>
  <si>
    <t xml:space="preserve">             147,656</t>
  </si>
  <si>
    <t xml:space="preserve">              83,314</t>
  </si>
  <si>
    <t xml:space="preserve">              64,342</t>
  </si>
  <si>
    <t xml:space="preserve">               1,722</t>
  </si>
  <si>
    <t xml:space="preserve">             132,789</t>
  </si>
  <si>
    <t xml:space="preserve">              14,071</t>
  </si>
  <si>
    <t xml:space="preserve">               1,998</t>
  </si>
  <si>
    <t xml:space="preserve">             141,425</t>
  </si>
  <si>
    <t xml:space="preserve">               2,967</t>
  </si>
  <si>
    <t xml:space="preserve">             163,229</t>
  </si>
  <si>
    <t xml:space="preserve">             -21,804</t>
  </si>
  <si>
    <t xml:space="preserve">              97,984</t>
  </si>
  <si>
    <t xml:space="preserve">              97,659</t>
  </si>
  <si>
    <t xml:space="preserve">              90,221</t>
  </si>
  <si>
    <t xml:space="preserve">              10,592</t>
  </si>
  <si>
    <t xml:space="preserve">              79,629</t>
  </si>
  <si>
    <t xml:space="preserve">              87,263</t>
  </si>
  <si>
    <t xml:space="preserve">             141,997</t>
  </si>
  <si>
    <t xml:space="preserve">             -54,733</t>
  </si>
  <si>
    <t xml:space="preserve">              86,772</t>
  </si>
  <si>
    <t xml:space="preserve">               1,086</t>
  </si>
  <si>
    <t xml:space="preserve">             520,294</t>
  </si>
  <si>
    <t xml:space="preserve">            -433,523</t>
  </si>
  <si>
    <t xml:space="preserve">              72,103</t>
  </si>
  <si>
    <t xml:space="preserve">              76,005</t>
  </si>
  <si>
    <t xml:space="preserve">               8,250</t>
  </si>
  <si>
    <t xml:space="preserve">              67,756</t>
  </si>
  <si>
    <t xml:space="preserve">              71,148</t>
  </si>
  <si>
    <t xml:space="preserve">               2,516</t>
  </si>
  <si>
    <t xml:space="preserve">              68,632</t>
  </si>
  <si>
    <t xml:space="preserve">              66,203</t>
  </si>
  <si>
    <t xml:space="preserve">             158,805</t>
  </si>
  <si>
    <t xml:space="preserve">             -92,602</t>
  </si>
  <si>
    <t xml:space="preserve">              62,788</t>
  </si>
  <si>
    <t xml:space="preserve">             292,359</t>
  </si>
  <si>
    <t xml:space="preserve">            -229,571</t>
  </si>
  <si>
    <t xml:space="preserve">              60,821</t>
  </si>
  <si>
    <t xml:space="preserve">               4,945</t>
  </si>
  <si>
    <t xml:space="preserve">              26,427</t>
  </si>
  <si>
    <t xml:space="preserve">              34,393</t>
  </si>
  <si>
    <t xml:space="preserve">               1,373</t>
  </si>
  <si>
    <t xml:space="preserve">              57,588</t>
  </si>
  <si>
    <t xml:space="preserve">             164,883</t>
  </si>
  <si>
    <t xml:space="preserve">            -107,295</t>
  </si>
  <si>
    <t xml:space="preserve">               2,738</t>
  </si>
  <si>
    <t xml:space="preserve">              55,713</t>
  </si>
  <si>
    <t xml:space="preserve">              46,951</t>
  </si>
  <si>
    <t xml:space="preserve">               8,762</t>
  </si>
  <si>
    <t xml:space="preserve">               1,224</t>
  </si>
  <si>
    <t xml:space="preserve">             110,638</t>
  </si>
  <si>
    <t xml:space="preserve">             -57,323</t>
  </si>
  <si>
    <t xml:space="preserve">               1,189</t>
  </si>
  <si>
    <t xml:space="preserve">              51,711</t>
  </si>
  <si>
    <t xml:space="preserve">               7,783</t>
  </si>
  <si>
    <t xml:space="preserve">              43,928</t>
  </si>
  <si>
    <t xml:space="preserve">               3,251</t>
  </si>
  <si>
    <t xml:space="preserve">              50,569</t>
  </si>
  <si>
    <t xml:space="preserve">               3,492</t>
  </si>
  <si>
    <t xml:space="preserve">              47,077</t>
  </si>
  <si>
    <t xml:space="preserve">              48,157</t>
  </si>
  <si>
    <t xml:space="preserve">              24,080</t>
  </si>
  <si>
    <t xml:space="preserve">              24,077</t>
  </si>
  <si>
    <t xml:space="preserve">               1,642</t>
  </si>
  <si>
    <t xml:space="preserve">              46,296</t>
  </si>
  <si>
    <t xml:space="preserve">             109,551</t>
  </si>
  <si>
    <t xml:space="preserve">             -63,256</t>
  </si>
  <si>
    <t xml:space="preserve">              43,440</t>
  </si>
  <si>
    <t xml:space="preserve">               2,153</t>
  </si>
  <si>
    <t xml:space="preserve">              36,025</t>
  </si>
  <si>
    <t xml:space="preserve">              41,198</t>
  </si>
  <si>
    <t xml:space="preserve">              14,468</t>
  </si>
  <si>
    <t xml:space="preserve">              26,731</t>
  </si>
  <si>
    <t xml:space="preserve">              40,497</t>
  </si>
  <si>
    <t xml:space="preserve">              39,761</t>
  </si>
  <si>
    <t xml:space="preserve">                 660</t>
  </si>
  <si>
    <t xml:space="preserve">              38,256</t>
  </si>
  <si>
    <t xml:space="preserve">                 562</t>
  </si>
  <si>
    <t xml:space="preserve">               7,862</t>
  </si>
  <si>
    <t xml:space="preserve">              30,394</t>
  </si>
  <si>
    <t xml:space="preserve">              37,303</t>
  </si>
  <si>
    <t xml:space="preserve">             540,553</t>
  </si>
  <si>
    <t xml:space="preserve">            -503,250</t>
  </si>
  <si>
    <t xml:space="preserve">              35,376</t>
  </si>
  <si>
    <t xml:space="preserve">             936,942</t>
  </si>
  <si>
    <t xml:space="preserve">            -901,566</t>
  </si>
  <si>
    <t xml:space="preserve">               2,263</t>
  </si>
  <si>
    <t xml:space="preserve">              34,672</t>
  </si>
  <si>
    <t xml:space="preserve">              33,723</t>
  </si>
  <si>
    <t xml:space="preserve">              64,029</t>
  </si>
  <si>
    <t xml:space="preserve">             -30,306</t>
  </si>
  <si>
    <t xml:space="preserve">              31,514</t>
  </si>
  <si>
    <t xml:space="preserve">              18,314</t>
  </si>
  <si>
    <t xml:space="preserve">              13,200</t>
  </si>
  <si>
    <t xml:space="preserve">              30,877</t>
  </si>
  <si>
    <t xml:space="preserve">              34,970</t>
  </si>
  <si>
    <t xml:space="preserve">              -4,093</t>
  </si>
  <si>
    <t xml:space="preserve">               7,502</t>
  </si>
  <si>
    <t xml:space="preserve">              30,336</t>
  </si>
  <si>
    <t xml:space="preserve">             212,253</t>
  </si>
  <si>
    <t xml:space="preserve">            -181,917</t>
  </si>
  <si>
    <t xml:space="preserve">              29,702</t>
  </si>
  <si>
    <t xml:space="preserve">               5,996</t>
  </si>
  <si>
    <t xml:space="preserve">              23,706</t>
  </si>
  <si>
    <t xml:space="preserve">              28,394</t>
  </si>
  <si>
    <t xml:space="preserve">              59,214</t>
  </si>
  <si>
    <t xml:space="preserve">             -30,820</t>
  </si>
  <si>
    <t xml:space="preserve">              26,875</t>
  </si>
  <si>
    <t xml:space="preserve">               9,063</t>
  </si>
  <si>
    <t xml:space="preserve">              17,812</t>
  </si>
  <si>
    <t xml:space="preserve">               3,022</t>
  </si>
  <si>
    <t xml:space="preserve">              25,891</t>
  </si>
  <si>
    <t xml:space="preserve">                 732</t>
  </si>
  <si>
    <t xml:space="preserve">              25,624</t>
  </si>
  <si>
    <t xml:space="preserve">              25,623</t>
  </si>
  <si>
    <t xml:space="preserve">              41,306</t>
  </si>
  <si>
    <t xml:space="preserve">             -17,153</t>
  </si>
  <si>
    <t xml:space="preserve">              16,192</t>
  </si>
  <si>
    <t xml:space="preserve">               7,361</t>
  </si>
  <si>
    <t xml:space="preserve">              23,512</t>
  </si>
  <si>
    <t xml:space="preserve">               2,778</t>
  </si>
  <si>
    <t xml:space="preserve">              23,074</t>
  </si>
  <si>
    <t xml:space="preserve">               9,616</t>
  </si>
  <si>
    <t xml:space="preserve">              13,458</t>
  </si>
  <si>
    <t xml:space="preserve">               1,839</t>
  </si>
  <si>
    <t xml:space="preserve">              22,868</t>
  </si>
  <si>
    <t xml:space="preserve">              11,078</t>
  </si>
  <si>
    <t xml:space="preserve">              11,790</t>
  </si>
  <si>
    <t xml:space="preserve">              22,831</t>
  </si>
  <si>
    <t xml:space="preserve">             144,999</t>
  </si>
  <si>
    <t xml:space="preserve">            -122,167</t>
  </si>
  <si>
    <t xml:space="preserve">              22,407</t>
  </si>
  <si>
    <t xml:space="preserve">              13,423</t>
  </si>
  <si>
    <t xml:space="preserve">               8,984</t>
  </si>
  <si>
    <t xml:space="preserve">              22,191</t>
  </si>
  <si>
    <t xml:space="preserve">              22,188</t>
  </si>
  <si>
    <t xml:space="preserve">              20,374</t>
  </si>
  <si>
    <t xml:space="preserve">              20,372</t>
  </si>
  <si>
    <t xml:space="preserve">               2,285</t>
  </si>
  <si>
    <t xml:space="preserve">              16,988</t>
  </si>
  <si>
    <t xml:space="preserve">                 827</t>
  </si>
  <si>
    <t xml:space="preserve">              18,864</t>
  </si>
  <si>
    <t xml:space="preserve">               9,299</t>
  </si>
  <si>
    <t xml:space="preserve">               9,565</t>
  </si>
  <si>
    <t xml:space="preserve">              18,365</t>
  </si>
  <si>
    <t xml:space="preserve">              14,923</t>
  </si>
  <si>
    <t xml:space="preserve">              16,450</t>
  </si>
  <si>
    <t xml:space="preserve">               9,736</t>
  </si>
  <si>
    <t xml:space="preserve">               6,714</t>
  </si>
  <si>
    <t xml:space="preserve">              15,583</t>
  </si>
  <si>
    <t xml:space="preserve">              15,294</t>
  </si>
  <si>
    <t xml:space="preserve">              15,573</t>
  </si>
  <si>
    <t xml:space="preserve">               7,136</t>
  </si>
  <si>
    <t xml:space="preserve">               8,437</t>
  </si>
  <si>
    <t xml:space="preserve">              14,868</t>
  </si>
  <si>
    <t xml:space="preserve">              16,994</t>
  </si>
  <si>
    <t xml:space="preserve">              -2,126</t>
  </si>
  <si>
    <t xml:space="preserve">              14,775</t>
  </si>
  <si>
    <t xml:space="preserve">              18,624</t>
  </si>
  <si>
    <t xml:space="preserve">              -4,476</t>
  </si>
  <si>
    <t xml:space="preserve">              56,328</t>
  </si>
  <si>
    <t xml:space="preserve">             -42,295</t>
  </si>
  <si>
    <t xml:space="preserve">              12,960</t>
  </si>
  <si>
    <t xml:space="preserve">               1,924</t>
  </si>
  <si>
    <t xml:space="preserve">              11,036</t>
  </si>
  <si>
    <t xml:space="preserve">              12,162</t>
  </si>
  <si>
    <t xml:space="preserve">              12,534</t>
  </si>
  <si>
    <t xml:space="preserve">              11,992</t>
  </si>
  <si>
    <t xml:space="preserve">              11,041</t>
  </si>
  <si>
    <t xml:space="preserve">              11,139</t>
  </si>
  <si>
    <t xml:space="preserve">              16,640</t>
  </si>
  <si>
    <t xml:space="preserve">              -5,502</t>
  </si>
  <si>
    <t xml:space="preserve">              10,720</t>
  </si>
  <si>
    <t xml:space="preserve">              49,964</t>
  </si>
  <si>
    <t xml:space="preserve">             -39,244</t>
  </si>
  <si>
    <t xml:space="preserve">               9,405</t>
  </si>
  <si>
    <t xml:space="preserve">              13,937</t>
  </si>
  <si>
    <t xml:space="preserve">              -4,532</t>
  </si>
  <si>
    <t xml:space="preserve">               9,344</t>
  </si>
  <si>
    <t xml:space="preserve">              10,047</t>
  </si>
  <si>
    <t xml:space="preserve">                -703</t>
  </si>
  <si>
    <t xml:space="preserve">               8,299</t>
  </si>
  <si>
    <t xml:space="preserve">               7,809</t>
  </si>
  <si>
    <t xml:space="preserve">               7,245</t>
  </si>
  <si>
    <t xml:space="preserve">               8,091</t>
  </si>
  <si>
    <t xml:space="preserve">             174,510</t>
  </si>
  <si>
    <t xml:space="preserve">            -166,419</t>
  </si>
  <si>
    <t xml:space="preserve">               7,984</t>
  </si>
  <si>
    <t xml:space="preserve">               7,917</t>
  </si>
  <si>
    <t xml:space="preserve">               7,775</t>
  </si>
  <si>
    <t xml:space="preserve">              11,838</t>
  </si>
  <si>
    <t xml:space="preserve">              -4,063</t>
  </si>
  <si>
    <t xml:space="preserve">               7,109</t>
  </si>
  <si>
    <t xml:space="preserve">               1,790</t>
  </si>
  <si>
    <t xml:space="preserve">               5,319</t>
  </si>
  <si>
    <t xml:space="preserve">               5,894</t>
  </si>
  <si>
    <t xml:space="preserve">               3,401</t>
  </si>
  <si>
    <t xml:space="preserve">               5,741</t>
  </si>
  <si>
    <t xml:space="preserve">              36,284</t>
  </si>
  <si>
    <t xml:space="preserve">             -30,543</t>
  </si>
  <si>
    <t xml:space="preserve">               5,715</t>
  </si>
  <si>
    <t xml:space="preserve">               5,669</t>
  </si>
  <si>
    <t xml:space="preserve">               5,235</t>
  </si>
  <si>
    <t xml:space="preserve">               4,949</t>
  </si>
  <si>
    <t xml:space="preserve">               5,211</t>
  </si>
  <si>
    <t xml:space="preserve">                 688</t>
  </si>
  <si>
    <t xml:space="preserve">               4,913</t>
  </si>
  <si>
    <t xml:space="preserve">               4,357</t>
  </si>
  <si>
    <t xml:space="preserve">               4,598</t>
  </si>
  <si>
    <t xml:space="preserve">               9,956</t>
  </si>
  <si>
    <t xml:space="preserve">              -5,429</t>
  </si>
  <si>
    <t xml:space="preserve">               4,224</t>
  </si>
  <si>
    <t xml:space="preserve">               4,211</t>
  </si>
  <si>
    <t xml:space="preserve">               2,159</t>
  </si>
  <si>
    <t xml:space="preserve">               4,072</t>
  </si>
  <si>
    <t xml:space="preserve">               2,817</t>
  </si>
  <si>
    <t xml:space="preserve">               3,950</t>
  </si>
  <si>
    <t xml:space="preserve">              82,061</t>
  </si>
  <si>
    <t xml:space="preserve">             -78,111</t>
  </si>
  <si>
    <t xml:space="preserve">               3,588</t>
  </si>
  <si>
    <t xml:space="preserve">               7,243</t>
  </si>
  <si>
    <t xml:space="preserve">              -3,688</t>
  </si>
  <si>
    <t xml:space="preserve">               3,497</t>
  </si>
  <si>
    <t xml:space="preserve">               1,757</t>
  </si>
  <si>
    <t xml:space="preserve">               3,255</t>
  </si>
  <si>
    <t xml:space="preserve">               1,473</t>
  </si>
  <si>
    <t xml:space="preserve">               3,035</t>
  </si>
  <si>
    <t xml:space="preserve">               2,903</t>
  </si>
  <si>
    <t xml:space="preserve">              -9,607</t>
  </si>
  <si>
    <t xml:space="preserve">               2,860</t>
  </si>
  <si>
    <t xml:space="preserve">             141,929</t>
  </si>
  <si>
    <t xml:space="preserve">            -139,069</t>
  </si>
  <si>
    <t xml:space="preserve">              -4,161</t>
  </si>
  <si>
    <t xml:space="preserve">               3,333</t>
  </si>
  <si>
    <t xml:space="preserve">                -910</t>
  </si>
  <si>
    <t xml:space="preserve">             324,566</t>
  </si>
  <si>
    <t xml:space="preserve">            -322,296</t>
  </si>
  <si>
    <t xml:space="preserve">               2,140</t>
  </si>
  <si>
    <t xml:space="preserve">               1,696</t>
  </si>
  <si>
    <t xml:space="preserve">               2,048</t>
  </si>
  <si>
    <t xml:space="preserve">               2,000</t>
  </si>
  <si>
    <t xml:space="preserve">                 566</t>
  </si>
  <si>
    <t xml:space="preserve">               1,963</t>
  </si>
  <si>
    <t xml:space="preserve">               1,940</t>
  </si>
  <si>
    <t xml:space="preserve">             254,164</t>
  </si>
  <si>
    <t xml:space="preserve">            -252,687</t>
  </si>
  <si>
    <t xml:space="preserve">               1,196</t>
  </si>
  <si>
    <t xml:space="preserve">               1,088</t>
  </si>
  <si>
    <t xml:space="preserve">              33,037</t>
  </si>
  <si>
    <t xml:space="preserve">             -31,950</t>
  </si>
  <si>
    <t xml:space="preserve">              12,724</t>
  </si>
  <si>
    <t xml:space="preserve">             -11,657</t>
  </si>
  <si>
    <t xml:space="preserve">               1,716</t>
  </si>
  <si>
    <t xml:space="preserve">                 862</t>
  </si>
  <si>
    <t xml:space="preserve">                 762</t>
  </si>
  <si>
    <t xml:space="preserve">               1,330</t>
  </si>
  <si>
    <t xml:space="preserve">                -594</t>
  </si>
  <si>
    <t xml:space="preserve">              -1,746</t>
  </si>
  <si>
    <t xml:space="preserve">              -2,288</t>
  </si>
  <si>
    <t xml:space="preserve">                -759</t>
  </si>
  <si>
    <t xml:space="preserve">               1,091</t>
  </si>
  <si>
    <t xml:space="preserve">                 -98</t>
  </si>
  <si>
    <t xml:space="preserve">                 -96</t>
  </si>
  <si>
    <t xml:space="preserve">                 -76</t>
  </si>
  <si>
    <t xml:space="preserve">              69,083</t>
  </si>
  <si>
    <t xml:space="preserve">             -68,918</t>
  </si>
  <si>
    <t xml:space="preserve">                 -33</t>
  </si>
  <si>
    <t xml:space="preserve">                -102</t>
  </si>
  <si>
    <t xml:space="preserve">                -605</t>
  </si>
  <si>
    <t xml:space="preserve">                -127</t>
  </si>
  <si>
    <t xml:space="preserve">             105,915</t>
  </si>
  <si>
    <t xml:space="preserve">          20,002,319</t>
  </si>
  <si>
    <t xml:space="preserve">           1,974,381</t>
  </si>
  <si>
    <t xml:space="preserve">          16,422,805</t>
  </si>
  <si>
    <t xml:space="preserve">           3,579,514</t>
  </si>
  <si>
    <t xml:space="preserve">             182,732</t>
  </si>
  <si>
    <t xml:space="preserve">          20,001,822</t>
  </si>
  <si>
    <t xml:space="preserve">           1,412,975</t>
  </si>
  <si>
    <t xml:space="preserve">           7,910,343</t>
  </si>
  <si>
    <t xml:space="preserve">          12,091,479</t>
  </si>
  <si>
    <t xml:space="preserve">              36,903</t>
  </si>
  <si>
    <t xml:space="preserve">           9,095,014</t>
  </si>
  <si>
    <t xml:space="preserve">             350,417</t>
  </si>
  <si>
    <t xml:space="preserve">             215,249</t>
  </si>
  <si>
    <t xml:space="preserve">           8,879,765</t>
  </si>
  <si>
    <t xml:space="preserve">              67,353</t>
  </si>
  <si>
    <t xml:space="preserve">           8,610,837</t>
  </si>
  <si>
    <t xml:space="preserve">             222,920</t>
  </si>
  <si>
    <t xml:space="preserve">           3,141,864</t>
  </si>
  <si>
    <t xml:space="preserve">           5,468,973</t>
  </si>
  <si>
    <t xml:space="preserve">              84,758</t>
  </si>
  <si>
    <t xml:space="preserve">           8,322,974</t>
  </si>
  <si>
    <t xml:space="preserve">              24,774</t>
  </si>
  <si>
    <t xml:space="preserve">           3,770,739</t>
  </si>
  <si>
    <t xml:space="preserve">           4,552,235</t>
  </si>
  <si>
    <t xml:space="preserve">              57,633</t>
  </si>
  <si>
    <t xml:space="preserve">           3,148,227</t>
  </si>
  <si>
    <t xml:space="preserve">           1,586,265</t>
  </si>
  <si>
    <t xml:space="preserve">           1,561,962</t>
  </si>
  <si>
    <t xml:space="preserve">             210,435</t>
  </si>
  <si>
    <t xml:space="preserve">           2,797,701</t>
  </si>
  <si>
    <t xml:space="preserve">             553,599</t>
  </si>
  <si>
    <t xml:space="preserve">           4,987,562</t>
  </si>
  <si>
    <t xml:space="preserve">          -2,189,861</t>
  </si>
  <si>
    <t xml:space="preserve">              39,807</t>
  </si>
  <si>
    <t xml:space="preserve">           2,457,720</t>
  </si>
  <si>
    <t xml:space="preserve">           1,788,989</t>
  </si>
  <si>
    <t xml:space="preserve">             668,731</t>
  </si>
  <si>
    <t xml:space="preserve">              20,855</t>
  </si>
  <si>
    <t xml:space="preserve">           2,104,346</t>
  </si>
  <si>
    <t xml:space="preserve">              14,322</t>
  </si>
  <si>
    <t xml:space="preserve">             774,957</t>
  </si>
  <si>
    <t xml:space="preserve">           1,329,389</t>
  </si>
  <si>
    <t xml:space="preserve">              38,389</t>
  </si>
  <si>
    <t xml:space="preserve">           2,054,192</t>
  </si>
  <si>
    <t xml:space="preserve">              31,499</t>
  </si>
  <si>
    <t xml:space="preserve">           2,976,172</t>
  </si>
  <si>
    <t xml:space="preserve">            -921,980</t>
  </si>
  <si>
    <t xml:space="preserve">              36,906</t>
  </si>
  <si>
    <t xml:space="preserve">           1,973,584</t>
  </si>
  <si>
    <t xml:space="preserve">               6,830</t>
  </si>
  <si>
    <t xml:space="preserve">             364,806</t>
  </si>
  <si>
    <t xml:space="preserve">           1,608,779</t>
  </si>
  <si>
    <t xml:space="preserve">              20,747</t>
  </si>
  <si>
    <t xml:space="preserve">           1,569,669</t>
  </si>
  <si>
    <t xml:space="preserve">               8,716</t>
  </si>
  <si>
    <t xml:space="preserve">             701,521</t>
  </si>
  <si>
    <t xml:space="preserve">             868,148</t>
  </si>
  <si>
    <t xml:space="preserve">              10,796</t>
  </si>
  <si>
    <t xml:space="preserve">           1,394,426</t>
  </si>
  <si>
    <t xml:space="preserve">               5,439</t>
  </si>
  <si>
    <t xml:space="preserve">           1,338,844</t>
  </si>
  <si>
    <t xml:space="preserve">              55,582</t>
  </si>
  <si>
    <t xml:space="preserve">              24,741</t>
  </si>
  <si>
    <t xml:space="preserve">           1,167,452</t>
  </si>
  <si>
    <t xml:space="preserve">              48,326</t>
  </si>
  <si>
    <t xml:space="preserve">             961,946</t>
  </si>
  <si>
    <t xml:space="preserve">             205,506</t>
  </si>
  <si>
    <t xml:space="preserve">               7,154</t>
  </si>
  <si>
    <t xml:space="preserve">           1,107,801</t>
  </si>
  <si>
    <t xml:space="preserve">               2,531</t>
  </si>
  <si>
    <t xml:space="preserve">             121,386</t>
  </si>
  <si>
    <t xml:space="preserve">             986,415</t>
  </si>
  <si>
    <t xml:space="preserve">              22,753</t>
  </si>
  <si>
    <t xml:space="preserve">           1,051,971</t>
  </si>
  <si>
    <t xml:space="preserve">              48,461</t>
  </si>
  <si>
    <t xml:space="preserve">             785,028</t>
  </si>
  <si>
    <t xml:space="preserve">             266,943</t>
  </si>
  <si>
    <t xml:space="preserve">               6,479</t>
  </si>
  <si>
    <t xml:space="preserve">             938,498</t>
  </si>
  <si>
    <t xml:space="preserve">               3,003</t>
  </si>
  <si>
    <t xml:space="preserve">             165,134</t>
  </si>
  <si>
    <t xml:space="preserve">             773,364</t>
  </si>
  <si>
    <t xml:space="preserve">              23,919</t>
  </si>
  <si>
    <t xml:space="preserve">             880,905</t>
  </si>
  <si>
    <t xml:space="preserve">             121,702</t>
  </si>
  <si>
    <t xml:space="preserve">           2,155,380</t>
  </si>
  <si>
    <t xml:space="preserve">          -1,274,475</t>
  </si>
  <si>
    <t xml:space="preserve">              13,101</t>
  </si>
  <si>
    <t xml:space="preserve">             846,839</t>
  </si>
  <si>
    <t xml:space="preserve">              11,349</t>
  </si>
  <si>
    <t xml:space="preserve">             949,493</t>
  </si>
  <si>
    <t xml:space="preserve">            -102,654</t>
  </si>
  <si>
    <t xml:space="preserve">             735,552</t>
  </si>
  <si>
    <t xml:space="preserve">              20,750</t>
  </si>
  <si>
    <t xml:space="preserve">             422,554</t>
  </si>
  <si>
    <t xml:space="preserve">             312,998</t>
  </si>
  <si>
    <t xml:space="preserve">             715,752</t>
  </si>
  <si>
    <t xml:space="preserve">             715,610</t>
  </si>
  <si>
    <t xml:space="preserve">                 422</t>
  </si>
  <si>
    <t xml:space="preserve">             699,668</t>
  </si>
  <si>
    <t xml:space="preserve">             696,086</t>
  </si>
  <si>
    <t xml:space="preserve">              15,674</t>
  </si>
  <si>
    <t xml:space="preserve">             642,113</t>
  </si>
  <si>
    <t xml:space="preserve">             348,323</t>
  </si>
  <si>
    <t xml:space="preserve">             293,790</t>
  </si>
  <si>
    <t xml:space="preserve">               7,063</t>
  </si>
  <si>
    <t xml:space="preserve">             492,491</t>
  </si>
  <si>
    <t xml:space="preserve">           1,610,157</t>
  </si>
  <si>
    <t xml:space="preserve">          -1,117,666</t>
  </si>
  <si>
    <t xml:space="preserve">               4,842</t>
  </si>
  <si>
    <t xml:space="preserve">             482,026</t>
  </si>
  <si>
    <t xml:space="preserve">           2,695,754</t>
  </si>
  <si>
    <t xml:space="preserve">          -2,213,728</t>
  </si>
  <si>
    <t xml:space="preserve">               2,900</t>
  </si>
  <si>
    <t xml:space="preserve">             428,211</t>
  </si>
  <si>
    <t xml:space="preserve">               2,774</t>
  </si>
  <si>
    <t xml:space="preserve">             123,573</t>
  </si>
  <si>
    <t xml:space="preserve">             304,638</t>
  </si>
  <si>
    <t xml:space="preserve">               7,276</t>
  </si>
  <si>
    <t xml:space="preserve">             422,331</t>
  </si>
  <si>
    <t xml:space="preserve">              32,194</t>
  </si>
  <si>
    <t xml:space="preserve">             761,530</t>
  </si>
  <si>
    <t xml:space="preserve">            -339,200</t>
  </si>
  <si>
    <t xml:space="preserve">             392,398</t>
  </si>
  <si>
    <t xml:space="preserve">             113,568</t>
  </si>
  <si>
    <t xml:space="preserve">             278,830</t>
  </si>
  <si>
    <t xml:space="preserve">               3,347</t>
  </si>
  <si>
    <t xml:space="preserve">             370,566</t>
  </si>
  <si>
    <t xml:space="preserve">             104,260</t>
  </si>
  <si>
    <t xml:space="preserve">             266,306</t>
  </si>
  <si>
    <t xml:space="preserve">               8,150</t>
  </si>
  <si>
    <t xml:space="preserve">             363,966</t>
  </si>
  <si>
    <t xml:space="preserve">               1,527</t>
  </si>
  <si>
    <t xml:space="preserve">             596,652</t>
  </si>
  <si>
    <t xml:space="preserve">            -232,687</t>
  </si>
  <si>
    <t xml:space="preserve">               4,061</t>
  </si>
  <si>
    <t xml:space="preserve">             358,427</t>
  </si>
  <si>
    <t xml:space="preserve">              21,447</t>
  </si>
  <si>
    <t xml:space="preserve">             190,289</t>
  </si>
  <si>
    <t xml:space="preserve">             168,138</t>
  </si>
  <si>
    <t xml:space="preserve">              10,194</t>
  </si>
  <si>
    <t xml:space="preserve">             340,763</t>
  </si>
  <si>
    <t xml:space="preserve">              20,279</t>
  </si>
  <si>
    <t xml:space="preserve">             773,935</t>
  </si>
  <si>
    <t xml:space="preserve">            -433,172</t>
  </si>
  <si>
    <t xml:space="preserve">             328,879</t>
  </si>
  <si>
    <t xml:space="preserve">               7,933</t>
  </si>
  <si>
    <t xml:space="preserve">             251,871</t>
  </si>
  <si>
    <t xml:space="preserve">              77,008</t>
  </si>
  <si>
    <t xml:space="preserve">             278,818</t>
  </si>
  <si>
    <t xml:space="preserve">             278,803</t>
  </si>
  <si>
    <t xml:space="preserve">               4,044</t>
  </si>
  <si>
    <t xml:space="preserve">             274,765</t>
  </si>
  <si>
    <t xml:space="preserve">               4,903</t>
  </si>
  <si>
    <t xml:space="preserve">             397,965</t>
  </si>
  <si>
    <t xml:space="preserve">            -123,200</t>
  </si>
  <si>
    <t xml:space="preserve">               1,684</t>
  </si>
  <si>
    <t xml:space="preserve">             269,594</t>
  </si>
  <si>
    <t xml:space="preserve">             125,092</t>
  </si>
  <si>
    <t xml:space="preserve">             144,501</t>
  </si>
  <si>
    <t xml:space="preserve">               9,811</t>
  </si>
  <si>
    <t xml:space="preserve">             253,154</t>
  </si>
  <si>
    <t xml:space="preserve">             253,151</t>
  </si>
  <si>
    <t xml:space="preserve">             211,278</t>
  </si>
  <si>
    <t xml:space="preserve">               2,308</t>
  </si>
  <si>
    <t xml:space="preserve">             197,364</t>
  </si>
  <si>
    <t xml:space="preserve">               2,961</t>
  </si>
  <si>
    <t xml:space="preserve">             166,705</t>
  </si>
  <si>
    <t xml:space="preserve">             186,325</t>
  </si>
  <si>
    <t xml:space="preserve">               1,758</t>
  </si>
  <si>
    <t xml:space="preserve">              80,163</t>
  </si>
  <si>
    <t xml:space="preserve">             106,162</t>
  </si>
  <si>
    <t xml:space="preserve">              10,875</t>
  </si>
  <si>
    <t xml:space="preserve">             174,166</t>
  </si>
  <si>
    <t xml:space="preserve">               1,875</t>
  </si>
  <si>
    <t xml:space="preserve">             161,465</t>
  </si>
  <si>
    <t xml:space="preserve">              12,701</t>
  </si>
  <si>
    <t xml:space="preserve">               5,563</t>
  </si>
  <si>
    <t xml:space="preserve">             170,915</t>
  </si>
  <si>
    <t xml:space="preserve">             125,249</t>
  </si>
  <si>
    <t xml:space="preserve">              45,666</t>
  </si>
  <si>
    <t xml:space="preserve">             152,815</t>
  </si>
  <si>
    <t xml:space="preserve">               5,085</t>
  </si>
  <si>
    <t xml:space="preserve">             147,730</t>
  </si>
  <si>
    <t xml:space="preserve">             149,854</t>
  </si>
  <si>
    <t xml:space="preserve">               2,205</t>
  </si>
  <si>
    <t xml:space="preserve">             147,649</t>
  </si>
  <si>
    <t xml:space="preserve">             139,706</t>
  </si>
  <si>
    <t xml:space="preserve">              53,835</t>
  </si>
  <si>
    <t xml:space="preserve">              85,870</t>
  </si>
  <si>
    <t xml:space="preserve">             130,912</t>
  </si>
  <si>
    <t xml:space="preserve">             130,911</t>
  </si>
  <si>
    <t xml:space="preserve">               1,451</t>
  </si>
  <si>
    <t xml:space="preserve">             124,903</t>
  </si>
  <si>
    <t xml:space="preserve">              90,571</t>
  </si>
  <si>
    <t xml:space="preserve">              34,332</t>
  </si>
  <si>
    <t xml:space="preserve">               6,987</t>
  </si>
  <si>
    <t xml:space="preserve">             120,890</t>
  </si>
  <si>
    <t xml:space="preserve">             767,975</t>
  </si>
  <si>
    <t xml:space="preserve">            -647,085</t>
  </si>
  <si>
    <t xml:space="preserve">               2,148</t>
  </si>
  <si>
    <t xml:space="preserve">             119,869</t>
  </si>
  <si>
    <t xml:space="preserve">             155,981</t>
  </si>
  <si>
    <t xml:space="preserve">             -36,112</t>
  </si>
  <si>
    <t xml:space="preserve">             117,228</t>
  </si>
  <si>
    <t xml:space="preserve">               4,787</t>
  </si>
  <si>
    <t xml:space="preserve">             258,577</t>
  </si>
  <si>
    <t xml:space="preserve">            -141,349</t>
  </si>
  <si>
    <t xml:space="preserve">             110,566</t>
  </si>
  <si>
    <t xml:space="preserve">             109,430</t>
  </si>
  <si>
    <t xml:space="preserve">             103,569</t>
  </si>
  <si>
    <t xml:space="preserve">               3,843</t>
  </si>
  <si>
    <t xml:space="preserve">              99,726</t>
  </si>
  <si>
    <t xml:space="preserve">              92,131</t>
  </si>
  <si>
    <t xml:space="preserve">              16,040</t>
  </si>
  <si>
    <t xml:space="preserve">              76,091</t>
  </si>
  <si>
    <t xml:space="preserve">              86,311</t>
  </si>
  <si>
    <t xml:space="preserve">             297,082</t>
  </si>
  <si>
    <t xml:space="preserve">            -210,771</t>
  </si>
  <si>
    <t xml:space="preserve">               1,820</t>
  </si>
  <si>
    <t xml:space="preserve">              76,949</t>
  </si>
  <si>
    <t xml:space="preserve">              51,405</t>
  </si>
  <si>
    <t xml:space="preserve">              25,545</t>
  </si>
  <si>
    <t xml:space="preserve">               1,955</t>
  </si>
  <si>
    <t xml:space="preserve">              76,534</t>
  </si>
  <si>
    <t xml:space="preserve">             224,485</t>
  </si>
  <si>
    <t xml:space="preserve">            -147,951</t>
  </si>
  <si>
    <t xml:space="preserve">               1,207</t>
  </si>
  <si>
    <t xml:space="preserve">              74,852</t>
  </si>
  <si>
    <t xml:space="preserve">               4,486</t>
  </si>
  <si>
    <t xml:space="preserve">              23,242</t>
  </si>
  <si>
    <t xml:space="preserve">              51,610</t>
  </si>
  <si>
    <t xml:space="preserve">               4,786</t>
  </si>
  <si>
    <t xml:space="preserve">              73,754</t>
  </si>
  <si>
    <t xml:space="preserve">             425,563</t>
  </si>
  <si>
    <t xml:space="preserve">            -351,809</t>
  </si>
  <si>
    <t xml:space="preserve">              72,756</t>
  </si>
  <si>
    <t xml:space="preserve">              34,958</t>
  </si>
  <si>
    <t xml:space="preserve">              37,799</t>
  </si>
  <si>
    <t xml:space="preserve">              70,492</t>
  </si>
  <si>
    <t xml:space="preserve">              18,026</t>
  </si>
  <si>
    <t xml:space="preserve">              52,466</t>
  </si>
  <si>
    <t xml:space="preserve">               1,151</t>
  </si>
  <si>
    <t xml:space="preserve">              68,739</t>
  </si>
  <si>
    <t xml:space="preserve">              26,842</t>
  </si>
  <si>
    <t xml:space="preserve">              41,897</t>
  </si>
  <si>
    <t xml:space="preserve">               4,060</t>
  </si>
  <si>
    <t xml:space="preserve">              66,151</t>
  </si>
  <si>
    <t xml:space="preserve">               2,596</t>
  </si>
  <si>
    <t xml:space="preserve">              63,555</t>
  </si>
  <si>
    <t xml:space="preserve">              65,184</t>
  </si>
  <si>
    <t xml:space="preserve">             187,704</t>
  </si>
  <si>
    <t xml:space="preserve">            -122,520</t>
  </si>
  <si>
    <t xml:space="preserve">              62,269</t>
  </si>
  <si>
    <t xml:space="preserve">               2,720</t>
  </si>
  <si>
    <t xml:space="preserve">              63,399</t>
  </si>
  <si>
    <t xml:space="preserve">              -1,130</t>
  </si>
  <si>
    <t xml:space="preserve">              59,593</t>
  </si>
  <si>
    <t xml:space="preserve">               3,554</t>
  </si>
  <si>
    <t xml:space="preserve">              56,040</t>
  </si>
  <si>
    <t xml:space="preserve">              58,840</t>
  </si>
  <si>
    <t xml:space="preserve">             140,696</t>
  </si>
  <si>
    <t xml:space="preserve">             -81,856</t>
  </si>
  <si>
    <t xml:space="preserve">              58,616</t>
  </si>
  <si>
    <t xml:space="preserve">               2,099</t>
  </si>
  <si>
    <t xml:space="preserve">             212,029</t>
  </si>
  <si>
    <t xml:space="preserve">            -153,413</t>
  </si>
  <si>
    <t xml:space="preserve">              58,061</t>
  </si>
  <si>
    <t xml:space="preserve">             254,887</t>
  </si>
  <si>
    <t xml:space="preserve">            -196,826</t>
  </si>
  <si>
    <t xml:space="preserve">              57,751</t>
  </si>
  <si>
    <t xml:space="preserve">             185,083</t>
  </si>
  <si>
    <t xml:space="preserve">            -127,331</t>
  </si>
  <si>
    <t xml:space="preserve">              54,281</t>
  </si>
  <si>
    <t xml:space="preserve">              14,669</t>
  </si>
  <si>
    <t xml:space="preserve">              39,613</t>
  </si>
  <si>
    <t xml:space="preserve">              44,588</t>
  </si>
  <si>
    <t xml:space="preserve">              67,498</t>
  </si>
  <si>
    <t xml:space="preserve">             -22,910</t>
  </si>
  <si>
    <t xml:space="preserve">              43,823</t>
  </si>
  <si>
    <t xml:space="preserve">              43,437</t>
  </si>
  <si>
    <t xml:space="preserve">                 973</t>
  </si>
  <si>
    <t xml:space="preserve">              40,320</t>
  </si>
  <si>
    <t xml:space="preserve">             475,540</t>
  </si>
  <si>
    <t xml:space="preserve">            -435,220</t>
  </si>
  <si>
    <t xml:space="preserve">              10,756</t>
  </si>
  <si>
    <t xml:space="preserve">              40,139</t>
  </si>
  <si>
    <t xml:space="preserve">              56,731</t>
  </si>
  <si>
    <t xml:space="preserve">             -16,592</t>
  </si>
  <si>
    <t xml:space="preserve">              38,591</t>
  </si>
  <si>
    <t xml:space="preserve">             845,455</t>
  </si>
  <si>
    <t xml:space="preserve">            -806,864</t>
  </si>
  <si>
    <t xml:space="preserve">               2,621</t>
  </si>
  <si>
    <t xml:space="preserve">              37,691</t>
  </si>
  <si>
    <t xml:space="preserve">              37,134</t>
  </si>
  <si>
    <t xml:space="preserve">                 706</t>
  </si>
  <si>
    <t xml:space="preserve">              35,435</t>
  </si>
  <si>
    <t xml:space="preserve">               9,137</t>
  </si>
  <si>
    <t xml:space="preserve">              26,298</t>
  </si>
  <si>
    <t xml:space="preserve">              35,337</t>
  </si>
  <si>
    <t xml:space="preserve">              76,249</t>
  </si>
  <si>
    <t xml:space="preserve">             -40,911</t>
  </si>
  <si>
    <t xml:space="preserve">               2,215</t>
  </si>
  <si>
    <t xml:space="preserve">              33,533</t>
  </si>
  <si>
    <t xml:space="preserve">               6,902</t>
  </si>
  <si>
    <t xml:space="preserve">              26,631</t>
  </si>
  <si>
    <t xml:space="preserve">              31,951</t>
  </si>
  <si>
    <t xml:space="preserve">               2,227</t>
  </si>
  <si>
    <t xml:space="preserve">              30,166</t>
  </si>
  <si>
    <t xml:space="preserve">               3,461</t>
  </si>
  <si>
    <t xml:space="preserve">              28,552</t>
  </si>
  <si>
    <t xml:space="preserve">              10,426</t>
  </si>
  <si>
    <t xml:space="preserve">              18,127</t>
  </si>
  <si>
    <t xml:space="preserve">              25,768</t>
  </si>
  <si>
    <t xml:space="preserve">              22,400</t>
  </si>
  <si>
    <t xml:space="preserve">                 857</t>
  </si>
  <si>
    <t xml:space="preserve">              25,456</t>
  </si>
  <si>
    <t xml:space="preserve">              17,286</t>
  </si>
  <si>
    <t xml:space="preserve">               8,170</t>
  </si>
  <si>
    <t xml:space="preserve">              25,260</t>
  </si>
  <si>
    <t xml:space="preserve">               4,077</t>
  </si>
  <si>
    <t xml:space="preserve">              21,183</t>
  </si>
  <si>
    <t xml:space="preserve">                 964</t>
  </si>
  <si>
    <t xml:space="preserve">              24,759</t>
  </si>
  <si>
    <t xml:space="preserve">              15,222</t>
  </si>
  <si>
    <t xml:space="preserve">               9,537</t>
  </si>
  <si>
    <t xml:space="preserve">              23,656</t>
  </si>
  <si>
    <t xml:space="preserve">               9,806</t>
  </si>
  <si>
    <t xml:space="preserve">              13,850</t>
  </si>
  <si>
    <t xml:space="preserve">              22,447</t>
  </si>
  <si>
    <t xml:space="preserve">              22,419</t>
  </si>
  <si>
    <t xml:space="preserve">              21,402</t>
  </si>
  <si>
    <t xml:space="preserve">              33,263</t>
  </si>
  <si>
    <t xml:space="preserve">             -11,861</t>
  </si>
  <si>
    <t xml:space="preserve">              20,247</t>
  </si>
  <si>
    <t xml:space="preserve">              20,052</t>
  </si>
  <si>
    <t xml:space="preserve">              20,189</t>
  </si>
  <si>
    <t xml:space="preserve">              10,762</t>
  </si>
  <si>
    <t xml:space="preserve">              19,739</t>
  </si>
  <si>
    <t xml:space="preserve">              19,537</t>
  </si>
  <si>
    <t xml:space="preserve">              10,898</t>
  </si>
  <si>
    <t xml:space="preserve">               8,639</t>
  </si>
  <si>
    <t xml:space="preserve">              16,195</t>
  </si>
  <si>
    <t xml:space="preserve">              17,750</t>
  </si>
  <si>
    <t xml:space="preserve">              68,019</t>
  </si>
  <si>
    <t xml:space="preserve">             -50,269</t>
  </si>
  <si>
    <t xml:space="preserve">              17,642</t>
  </si>
  <si>
    <t xml:space="preserve">              10,843</t>
  </si>
  <si>
    <t xml:space="preserve">               6,800</t>
  </si>
  <si>
    <t xml:space="preserve">              17,311</t>
  </si>
  <si>
    <t xml:space="preserve">              15,198</t>
  </si>
  <si>
    <t xml:space="preserve">               2,113</t>
  </si>
  <si>
    <t xml:space="preserve">              16,809</t>
  </si>
  <si>
    <t xml:space="preserve">              19,699</t>
  </si>
  <si>
    <t xml:space="preserve">              -2,890</t>
  </si>
  <si>
    <t xml:space="preserve">              16,555</t>
  </si>
  <si>
    <t xml:space="preserve">              12,450</t>
  </si>
  <si>
    <t xml:space="preserve">              16,142</t>
  </si>
  <si>
    <t xml:space="preserve">               9,020</t>
  </si>
  <si>
    <t xml:space="preserve">               7,122</t>
  </si>
  <si>
    <t xml:space="preserve">              15,120</t>
  </si>
  <si>
    <t xml:space="preserve">              82,691</t>
  </si>
  <si>
    <t xml:space="preserve">             -67,571</t>
  </si>
  <si>
    <t xml:space="preserve">              14,723</t>
  </si>
  <si>
    <t xml:space="preserve">               5,589</t>
  </si>
  <si>
    <t xml:space="preserve">               9,133</t>
  </si>
  <si>
    <t xml:space="preserve">              14,630</t>
  </si>
  <si>
    <t xml:space="preserve">              14,715</t>
  </si>
  <si>
    <t xml:space="preserve">                 -86</t>
  </si>
  <si>
    <t xml:space="preserve">              14,334</t>
  </si>
  <si>
    <t xml:space="preserve">              12,455</t>
  </si>
  <si>
    <t xml:space="preserve">              13,085</t>
  </si>
  <si>
    <t xml:space="preserve">               7,513</t>
  </si>
  <si>
    <t xml:space="preserve">               5,572</t>
  </si>
  <si>
    <t xml:space="preserve">              12,143</t>
  </si>
  <si>
    <t xml:space="preserve">               8,890</t>
  </si>
  <si>
    <t xml:space="preserve">              11,612</t>
  </si>
  <si>
    <t xml:space="preserve">               3,128</t>
  </si>
  <si>
    <t xml:space="preserve">              11,462</t>
  </si>
  <si>
    <t xml:space="preserve">               9,927</t>
  </si>
  <si>
    <t xml:space="preserve">               9,921</t>
  </si>
  <si>
    <t xml:space="preserve">               9,513</t>
  </si>
  <si>
    <t xml:space="preserve">              11,314</t>
  </si>
  <si>
    <t xml:space="preserve">              -1,801</t>
  </si>
  <si>
    <t xml:space="preserve">               9,403</t>
  </si>
  <si>
    <t xml:space="preserve">               7,058</t>
  </si>
  <si>
    <t xml:space="preserve">               8,308</t>
  </si>
  <si>
    <t xml:space="preserve">               7,065</t>
  </si>
  <si>
    <t xml:space="preserve">               7,571</t>
  </si>
  <si>
    <t xml:space="preserve">               1,693</t>
  </si>
  <si>
    <t xml:space="preserve">               5,878</t>
  </si>
  <si>
    <t xml:space="preserve">               7,445</t>
  </si>
  <si>
    <t xml:space="preserve">               8,333</t>
  </si>
  <si>
    <t xml:space="preserve">                -888</t>
  </si>
  <si>
    <t xml:space="preserve">               6,647</t>
  </si>
  <si>
    <t xml:space="preserve">               6,417</t>
  </si>
  <si>
    <t xml:space="preserve">               6,622</t>
  </si>
  <si>
    <t xml:space="preserve">               3,368</t>
  </si>
  <si>
    <t xml:space="preserve">               5,662</t>
  </si>
  <si>
    <t xml:space="preserve">             303,905</t>
  </si>
  <si>
    <t xml:space="preserve">            -298,243</t>
  </si>
  <si>
    <t xml:space="preserve">               5,600</t>
  </si>
  <si>
    <t xml:space="preserve">               4,633</t>
  </si>
  <si>
    <t xml:space="preserve">               4,833</t>
  </si>
  <si>
    <t xml:space="preserve">               4,545</t>
  </si>
  <si>
    <t xml:space="preserve">               4,625</t>
  </si>
  <si>
    <t xml:space="preserve">               4,600</t>
  </si>
  <si>
    <t xml:space="preserve">               4,381</t>
  </si>
  <si>
    <t xml:space="preserve">               4,572</t>
  </si>
  <si>
    <t xml:space="preserve">              -2,775</t>
  </si>
  <si>
    <t xml:space="preserve">               3,921</t>
  </si>
  <si>
    <t xml:space="preserve">               4,427</t>
  </si>
  <si>
    <t xml:space="preserve">               4,100</t>
  </si>
  <si>
    <t xml:space="preserve">               3,806</t>
  </si>
  <si>
    <t xml:space="preserve">               4,051</t>
  </si>
  <si>
    <t xml:space="preserve">               4,048</t>
  </si>
  <si>
    <t xml:space="preserve">               3,899</t>
  </si>
  <si>
    <t xml:space="preserve">              10,641</t>
  </si>
  <si>
    <t xml:space="preserve">              -6,742</t>
  </si>
  <si>
    <t xml:space="preserve">               3,894</t>
  </si>
  <si>
    <t xml:space="preserve">              11,963</t>
  </si>
  <si>
    <t xml:space="preserve">              -8,069</t>
  </si>
  <si>
    <t xml:space="preserve">               3,655</t>
  </si>
  <si>
    <t xml:space="preserve">                 976</t>
  </si>
  <si>
    <t xml:space="preserve">               3,515</t>
  </si>
  <si>
    <t xml:space="preserve">               3,537</t>
  </si>
  <si>
    <t xml:space="preserve">               3,514</t>
  </si>
  <si>
    <t xml:space="preserve">               3,498</t>
  </si>
  <si>
    <t xml:space="preserve">               3,297</t>
  </si>
  <si>
    <t xml:space="preserve">               2,658</t>
  </si>
  <si>
    <t xml:space="preserve">               3,048</t>
  </si>
  <si>
    <t xml:space="preserve">              46,054</t>
  </si>
  <si>
    <t xml:space="preserve">             -43,218</t>
  </si>
  <si>
    <t xml:space="preserve">               5,778</t>
  </si>
  <si>
    <t xml:space="preserve">              -3,174</t>
  </si>
  <si>
    <t xml:space="preserve">               2,579</t>
  </si>
  <si>
    <t xml:space="preserve">              25,829</t>
  </si>
  <si>
    <t xml:space="preserve">             -23,250</t>
  </si>
  <si>
    <t xml:space="preserve">               2,404</t>
  </si>
  <si>
    <t xml:space="preserve">               2,492</t>
  </si>
  <si>
    <t xml:space="preserve">               2,335</t>
  </si>
  <si>
    <t xml:space="preserve">               2,688</t>
  </si>
  <si>
    <t xml:space="preserve">                -199</t>
  </si>
  <si>
    <t xml:space="preserve">               2,331</t>
  </si>
  <si>
    <t xml:space="preserve">               2,299</t>
  </si>
  <si>
    <t xml:space="preserve">                 483</t>
  </si>
  <si>
    <t xml:space="preserve">                -850</t>
  </si>
  <si>
    <t xml:space="preserve">               3,755</t>
  </si>
  <si>
    <t xml:space="preserve">              -1,781</t>
  </si>
  <si>
    <t xml:space="preserve">               1,013</t>
  </si>
  <si>
    <t xml:space="preserve">               1,559</t>
  </si>
  <si>
    <t xml:space="preserve">               1,664</t>
  </si>
  <si>
    <t xml:space="preserve">               1,071</t>
  </si>
  <si>
    <t xml:space="preserve">              13,810</t>
  </si>
  <si>
    <t xml:space="preserve">             -12,538</t>
  </si>
  <si>
    <t xml:space="preserve">               1,218</t>
  </si>
  <si>
    <t xml:space="preserve">                -164</t>
  </si>
  <si>
    <t xml:space="preserve">                 753</t>
  </si>
  <si>
    <t xml:space="preserve">                 780</t>
  </si>
  <si>
    <t xml:space="preserve">              16,140</t>
  </si>
  <si>
    <t xml:space="preserve">             -15,349</t>
  </si>
  <si>
    <t xml:space="preserve">              54,039</t>
  </si>
  <si>
    <t xml:space="preserve">             -53,307</t>
  </si>
  <si>
    <t xml:space="preserve">               2,535</t>
  </si>
  <si>
    <t xml:space="preserve">              -1,855</t>
  </si>
  <si>
    <t xml:space="preserve">                -466</t>
  </si>
  <si>
    <t xml:space="preserve">                 888</t>
  </si>
  <si>
    <t xml:space="preserve">                -388</t>
  </si>
  <si>
    <t xml:space="preserve">              -1,657</t>
  </si>
  <si>
    <t xml:space="preserve">                -450</t>
  </si>
  <si>
    <t xml:space="preserve">               1,649</t>
  </si>
  <si>
    <t xml:space="preserve">              -1,307</t>
  </si>
  <si>
    <t xml:space="preserve">                -632</t>
  </si>
  <si>
    <t xml:space="preserve">                -584</t>
  </si>
  <si>
    <t xml:space="preserve">                -207</t>
  </si>
  <si>
    <t xml:space="preserve">                -103</t>
  </si>
  <si>
    <t xml:space="preserve">                -196</t>
  </si>
  <si>
    <t xml:space="preserve">                 -31</t>
  </si>
  <si>
    <t xml:space="preserve">                 -16</t>
  </si>
  <si>
    <t xml:space="preserve">                 -66</t>
  </si>
  <si>
    <t xml:space="preserve">             130,981</t>
  </si>
  <si>
    <t xml:space="preserve">          21,681,184</t>
  </si>
  <si>
    <t xml:space="preserve">           2,037,469</t>
  </si>
  <si>
    <t xml:space="preserve">          16,317,852</t>
  </si>
  <si>
    <t xml:space="preserve">           5,363,331</t>
  </si>
  <si>
    <t xml:space="preserve">             172,422</t>
  </si>
  <si>
    <t xml:space="preserve">          17,474,061</t>
  </si>
  <si>
    <t xml:space="preserve">           1,382,641</t>
  </si>
  <si>
    <t xml:space="preserve">           8,967,205</t>
  </si>
  <si>
    <t xml:space="preserve">           8,506,856</t>
  </si>
  <si>
    <t xml:space="preserve">              75,198</t>
  </si>
  <si>
    <t xml:space="preserve">           9,933,400</t>
  </si>
  <si>
    <t xml:space="preserve">             234,196</t>
  </si>
  <si>
    <t xml:space="preserve">           3,504,676</t>
  </si>
  <si>
    <t xml:space="preserve">           6,428,724</t>
  </si>
  <si>
    <t xml:space="preserve">              25,745</t>
  </si>
  <si>
    <t xml:space="preserve">           6,654,372</t>
  </si>
  <si>
    <t xml:space="preserve">             357,165</t>
  </si>
  <si>
    <t xml:space="preserve">             117,305</t>
  </si>
  <si>
    <t xml:space="preserve">           6,537,067</t>
  </si>
  <si>
    <t xml:space="preserve">              54,210</t>
  </si>
  <si>
    <t xml:space="preserve">           5,677,910</t>
  </si>
  <si>
    <t xml:space="preserve">              26,126</t>
  </si>
  <si>
    <t xml:space="preserve">           4,327,678</t>
  </si>
  <si>
    <t xml:space="preserve">           1,350,232</t>
  </si>
  <si>
    <t xml:space="preserve">              11,597</t>
  </si>
  <si>
    <t xml:space="preserve">           3,108,773</t>
  </si>
  <si>
    <t xml:space="preserve">               5,578</t>
  </si>
  <si>
    <t xml:space="preserve">           1,081,859</t>
  </si>
  <si>
    <t xml:space="preserve">           2,026,914</t>
  </si>
  <si>
    <t xml:space="preserve">             114,905</t>
  </si>
  <si>
    <t xml:space="preserve">           2,753,565</t>
  </si>
  <si>
    <t xml:space="preserve">             612,308</t>
  </si>
  <si>
    <t xml:space="preserve">           4,904,968</t>
  </si>
  <si>
    <t xml:space="preserve">          -2,151,403</t>
  </si>
  <si>
    <t xml:space="preserve">              24,261</t>
  </si>
  <si>
    <t xml:space="preserve">           2,583,451</t>
  </si>
  <si>
    <t xml:space="preserve">              14,724</t>
  </si>
  <si>
    <t xml:space="preserve">             728,278</t>
  </si>
  <si>
    <t xml:space="preserve">           1,855,173</t>
  </si>
  <si>
    <t xml:space="preserve">              41,542</t>
  </si>
  <si>
    <t xml:space="preserve">           2,579,528</t>
  </si>
  <si>
    <t xml:space="preserve">              17,325</t>
  </si>
  <si>
    <t xml:space="preserve">           1,702,262</t>
  </si>
  <si>
    <t xml:space="preserve">             877,266</t>
  </si>
  <si>
    <t xml:space="preserve">              55,287</t>
  </si>
  <si>
    <t xml:space="preserve">           2,441,077</t>
  </si>
  <si>
    <t xml:space="preserve">              18,405</t>
  </si>
  <si>
    <t xml:space="preserve">           1,335,845</t>
  </si>
  <si>
    <t xml:space="preserve">           1,105,232</t>
  </si>
  <si>
    <t xml:space="preserve">           1,858,304</t>
  </si>
  <si>
    <t xml:space="preserve">             404,969</t>
  </si>
  <si>
    <t xml:space="preserve">           1,453,335</t>
  </si>
  <si>
    <t xml:space="preserve">              33,326</t>
  </si>
  <si>
    <t xml:space="preserve">           1,806,271</t>
  </si>
  <si>
    <t xml:space="preserve">              31,582</t>
  </si>
  <si>
    <t xml:space="preserve">           3,262,155</t>
  </si>
  <si>
    <t xml:space="preserve">          -1,455,884</t>
  </si>
  <si>
    <t xml:space="preserve">              18,546</t>
  </si>
  <si>
    <t xml:space="preserve">           1,329,958</t>
  </si>
  <si>
    <t xml:space="preserve">           1,322,124</t>
  </si>
  <si>
    <t xml:space="preserve">               7,834</t>
  </si>
  <si>
    <t xml:space="preserve">              20,445</t>
  </si>
  <si>
    <t xml:space="preserve">           1,050,798</t>
  </si>
  <si>
    <t xml:space="preserve">              49,532</t>
  </si>
  <si>
    <t xml:space="preserve">             941,519</t>
  </si>
  <si>
    <t xml:space="preserve">             109,279</t>
  </si>
  <si>
    <t xml:space="preserve">              28,317</t>
  </si>
  <si>
    <t xml:space="preserve">           1,034,388</t>
  </si>
  <si>
    <t xml:space="preserve">              48,997</t>
  </si>
  <si>
    <t xml:space="preserve">             689,530</t>
  </si>
  <si>
    <t xml:space="preserve">             344,858</t>
  </si>
  <si>
    <t xml:space="preserve">           1,016,033</t>
  </si>
  <si>
    <t xml:space="preserve">             122,497</t>
  </si>
  <si>
    <t xml:space="preserve">           1,867,273</t>
  </si>
  <si>
    <t xml:space="preserve">            -851,240</t>
  </si>
  <si>
    <t xml:space="preserve">               6,927</t>
  </si>
  <si>
    <t xml:space="preserve">             985,560</t>
  </si>
  <si>
    <t xml:space="preserve">             108,542</t>
  </si>
  <si>
    <t xml:space="preserve">             877,019</t>
  </si>
  <si>
    <t xml:space="preserve">             902,381</t>
  </si>
  <si>
    <t xml:space="preserve">              21,165</t>
  </si>
  <si>
    <t xml:space="preserve">             376,463</t>
  </si>
  <si>
    <t xml:space="preserve">             525,918</t>
  </si>
  <si>
    <t xml:space="preserve">               7,089</t>
  </si>
  <si>
    <t xml:space="preserve">             872,172</t>
  </si>
  <si>
    <t xml:space="preserve">               2,915</t>
  </si>
  <si>
    <t xml:space="preserve">             174,045</t>
  </si>
  <si>
    <t xml:space="preserve">             698,127</t>
  </si>
  <si>
    <t xml:space="preserve">             866,457</t>
  </si>
  <si>
    <t xml:space="preserve">             866,453</t>
  </si>
  <si>
    <t xml:space="preserve">              14,349</t>
  </si>
  <si>
    <t xml:space="preserve">             843,850</t>
  </si>
  <si>
    <t xml:space="preserve">              11,873</t>
  </si>
  <si>
    <t xml:space="preserve">           1,147,470</t>
  </si>
  <si>
    <t xml:space="preserve">            -303,619</t>
  </si>
  <si>
    <t xml:space="preserve">             691,480</t>
  </si>
  <si>
    <t xml:space="preserve">             590,474</t>
  </si>
  <si>
    <t xml:space="preserve">             101,005</t>
  </si>
  <si>
    <t xml:space="preserve">             564,235</t>
  </si>
  <si>
    <t xml:space="preserve">              17,988</t>
  </si>
  <si>
    <t xml:space="preserve">             627,186</t>
  </si>
  <si>
    <t xml:space="preserve">             -62,951</t>
  </si>
  <si>
    <t xml:space="preserve">               5,094</t>
  </si>
  <si>
    <t xml:space="preserve">             512,595</t>
  </si>
  <si>
    <t xml:space="preserve">           3,377,693</t>
  </si>
  <si>
    <t xml:space="preserve">          -2,865,098</t>
  </si>
  <si>
    <t xml:space="preserve">             496,557</t>
  </si>
  <si>
    <t xml:space="preserve">               2,130</t>
  </si>
  <si>
    <t xml:space="preserve">             150,733</t>
  </si>
  <si>
    <t xml:space="preserve">             345,824</t>
  </si>
  <si>
    <t xml:space="preserve">               5,978</t>
  </si>
  <si>
    <t xml:space="preserve">             481,291</t>
  </si>
  <si>
    <t xml:space="preserve">             196,802</t>
  </si>
  <si>
    <t xml:space="preserve">             284,489</t>
  </si>
  <si>
    <t xml:space="preserve">               7,833</t>
  </si>
  <si>
    <t xml:space="preserve">             427,570</t>
  </si>
  <si>
    <t xml:space="preserve">              32,844</t>
  </si>
  <si>
    <t xml:space="preserve">             734,768</t>
  </si>
  <si>
    <t xml:space="preserve">            -307,199</t>
  </si>
  <si>
    <t xml:space="preserve">             421,060</t>
  </si>
  <si>
    <t xml:space="preserve">             410,807</t>
  </si>
  <si>
    <t xml:space="preserve">               3,593</t>
  </si>
  <si>
    <t xml:space="preserve">             414,740</t>
  </si>
  <si>
    <t xml:space="preserve">              23,465</t>
  </si>
  <si>
    <t xml:space="preserve">             163,490</t>
  </si>
  <si>
    <t xml:space="preserve">             251,250</t>
  </si>
  <si>
    <t xml:space="preserve">             388,389</t>
  </si>
  <si>
    <t xml:space="preserve">           1,626,954</t>
  </si>
  <si>
    <t xml:space="preserve">          -1,238,565</t>
  </si>
  <si>
    <t xml:space="preserve">               8,011</t>
  </si>
  <si>
    <t xml:space="preserve">             380,403</t>
  </si>
  <si>
    <t xml:space="preserve">               1,458</t>
  </si>
  <si>
    <t xml:space="preserve">             742,869</t>
  </si>
  <si>
    <t xml:space="preserve">            -362,466</t>
  </si>
  <si>
    <t xml:space="preserve">               3,204</t>
  </si>
  <si>
    <t xml:space="preserve">             363,607</t>
  </si>
  <si>
    <t xml:space="preserve">             118,187</t>
  </si>
  <si>
    <t xml:space="preserve">             245,420</t>
  </si>
  <si>
    <t xml:space="preserve">             272,662</t>
  </si>
  <si>
    <t xml:space="preserve">              10,763</t>
  </si>
  <si>
    <t xml:space="preserve">             261,898</t>
  </si>
  <si>
    <t xml:space="preserve">             267,530</t>
  </si>
  <si>
    <t xml:space="preserve">              64,956</t>
  </si>
  <si>
    <t xml:space="preserve">             202,574</t>
  </si>
  <si>
    <t xml:space="preserve">             252,219</t>
  </si>
  <si>
    <t xml:space="preserve">              63,222</t>
  </si>
  <si>
    <t xml:space="preserve">             188,998</t>
  </si>
  <si>
    <t xml:space="preserve">             236,016</t>
  </si>
  <si>
    <t xml:space="preserve">             236,012</t>
  </si>
  <si>
    <t xml:space="preserve">               2,977</t>
  </si>
  <si>
    <t xml:space="preserve">             218,547</t>
  </si>
  <si>
    <t xml:space="preserve">             380,611</t>
  </si>
  <si>
    <t xml:space="preserve">            -162,064</t>
  </si>
  <si>
    <t xml:space="preserve">             215,799</t>
  </si>
  <si>
    <t xml:space="preserve">             215,798</t>
  </si>
  <si>
    <t xml:space="preserve">             215,097</t>
  </si>
  <si>
    <t xml:space="preserve">             172,281</t>
  </si>
  <si>
    <t xml:space="preserve">              10,091</t>
  </si>
  <si>
    <t xml:space="preserve">             214,259</t>
  </si>
  <si>
    <t xml:space="preserve">             214,237</t>
  </si>
  <si>
    <t xml:space="preserve">             210,643</t>
  </si>
  <si>
    <t xml:space="preserve">              38,904</t>
  </si>
  <si>
    <t xml:space="preserve">             171,739</t>
  </si>
  <si>
    <t xml:space="preserve">             202,123</t>
  </si>
  <si>
    <t xml:space="preserve">               2,083</t>
  </si>
  <si>
    <t xml:space="preserve">             170,998</t>
  </si>
  <si>
    <t xml:space="preserve">               4,755</t>
  </si>
  <si>
    <t xml:space="preserve">             200,040</t>
  </si>
  <si>
    <t xml:space="preserve">               1,150</t>
  </si>
  <si>
    <t xml:space="preserve">             569,500</t>
  </si>
  <si>
    <t xml:space="preserve">            -369,460</t>
  </si>
  <si>
    <t xml:space="preserve">               2,405</t>
  </si>
  <si>
    <t xml:space="preserve">             182,239</t>
  </si>
  <si>
    <t xml:space="preserve">               7,060</t>
  </si>
  <si>
    <t xml:space="preserve">             175,179</t>
  </si>
  <si>
    <t xml:space="preserve">             171,927</t>
  </si>
  <si>
    <t xml:space="preserve">             150,884</t>
  </si>
  <si>
    <t xml:space="preserve">              21,043</t>
  </si>
  <si>
    <t xml:space="preserve">              10,294</t>
  </si>
  <si>
    <t xml:space="preserve">             164,077</t>
  </si>
  <si>
    <t xml:space="preserve">             171,752</t>
  </si>
  <si>
    <t xml:space="preserve">              -7,675</t>
  </si>
  <si>
    <t xml:space="preserve">               5,338</t>
  </si>
  <si>
    <t xml:space="preserve">             157,738</t>
  </si>
  <si>
    <t xml:space="preserve">             141,837</t>
  </si>
  <si>
    <t xml:space="preserve">              15,901</t>
  </si>
  <si>
    <t xml:space="preserve">               1,786</t>
  </si>
  <si>
    <t xml:space="preserve">             147,894</t>
  </si>
  <si>
    <t xml:space="preserve">              43,847</t>
  </si>
  <si>
    <t xml:space="preserve">             104,047</t>
  </si>
  <si>
    <t xml:space="preserve">             142,664</t>
  </si>
  <si>
    <t xml:space="preserve">             151,208</t>
  </si>
  <si>
    <t xml:space="preserve">              -8,544</t>
  </si>
  <si>
    <t xml:space="preserve">               3,981</t>
  </si>
  <si>
    <t xml:space="preserve">             133,374</t>
  </si>
  <si>
    <t xml:space="preserve">             155,428</t>
  </si>
  <si>
    <t xml:space="preserve">             -22,054</t>
  </si>
  <si>
    <t xml:space="preserve">               1,305</t>
  </si>
  <si>
    <t xml:space="preserve">             124,153</t>
  </si>
  <si>
    <t xml:space="preserve">             114,848</t>
  </si>
  <si>
    <t xml:space="preserve">             121,952</t>
  </si>
  <si>
    <t xml:space="preserve">             121,524</t>
  </si>
  <si>
    <t xml:space="preserve">             111,533</t>
  </si>
  <si>
    <t xml:space="preserve">                 663</t>
  </si>
  <si>
    <t xml:space="preserve">              19,131</t>
  </si>
  <si>
    <t xml:space="preserve">              92,402</t>
  </si>
  <si>
    <t xml:space="preserve">             109,589</t>
  </si>
  <si>
    <t xml:space="preserve">              94,218</t>
  </si>
  <si>
    <t xml:space="preserve">              98,048</t>
  </si>
  <si>
    <t xml:space="preserve">              -3,830</t>
  </si>
  <si>
    <t xml:space="preserve">               1,453</t>
  </si>
  <si>
    <t xml:space="preserve">              91,094</t>
  </si>
  <si>
    <t xml:space="preserve">             123,201</t>
  </si>
  <si>
    <t xml:space="preserve">             -32,106</t>
  </si>
  <si>
    <t xml:space="preserve">              87,896</t>
  </si>
  <si>
    <t xml:space="preserve">             688,744</t>
  </si>
  <si>
    <t xml:space="preserve">            -600,847</t>
  </si>
  <si>
    <t xml:space="preserve">              83,574</t>
  </si>
  <si>
    <t xml:space="preserve">              27,250</t>
  </si>
  <si>
    <t xml:space="preserve">              56,323</t>
  </si>
  <si>
    <t xml:space="preserve">              81,240</t>
  </si>
  <si>
    <t xml:space="preserve">               2,843</t>
  </si>
  <si>
    <t xml:space="preserve">              38,440</t>
  </si>
  <si>
    <t xml:space="preserve">              42,801</t>
  </si>
  <si>
    <t xml:space="preserve">               2,948</t>
  </si>
  <si>
    <t xml:space="preserve">              77,389</t>
  </si>
  <si>
    <t xml:space="preserve">             327,255</t>
  </si>
  <si>
    <t xml:space="preserve">            -249,867</t>
  </si>
  <si>
    <t xml:space="preserve">              77,016</t>
  </si>
  <si>
    <t xml:space="preserve">              69,240</t>
  </si>
  <si>
    <t xml:space="preserve">              75,665</t>
  </si>
  <si>
    <t xml:space="preserve">               4,722</t>
  </si>
  <si>
    <t xml:space="preserve">              29,832</t>
  </si>
  <si>
    <t xml:space="preserve">              45,833</t>
  </si>
  <si>
    <t xml:space="preserve">              68,347</t>
  </si>
  <si>
    <t xml:space="preserve">             273,135</t>
  </si>
  <si>
    <t xml:space="preserve">            -204,787</t>
  </si>
  <si>
    <t xml:space="preserve">               2,802</t>
  </si>
  <si>
    <t xml:space="preserve">              59,064</t>
  </si>
  <si>
    <t xml:space="preserve">               2,593</t>
  </si>
  <si>
    <t xml:space="preserve">              58,043</t>
  </si>
  <si>
    <t xml:space="preserve">              56,832</t>
  </si>
  <si>
    <t xml:space="preserve">               1,728</t>
  </si>
  <si>
    <t xml:space="preserve">              55,104</t>
  </si>
  <si>
    <t xml:space="preserve">              56,105</t>
  </si>
  <si>
    <t xml:space="preserve">             192,062</t>
  </si>
  <si>
    <t xml:space="preserve">            -135,956</t>
  </si>
  <si>
    <t xml:space="preserve">              52,237</t>
  </si>
  <si>
    <t xml:space="preserve">             247,578</t>
  </si>
  <si>
    <t xml:space="preserve">            -195,341</t>
  </si>
  <si>
    <t xml:space="preserve">              50,192</t>
  </si>
  <si>
    <t xml:space="preserve">              46,998</t>
  </si>
  <si>
    <t xml:space="preserve">                 695</t>
  </si>
  <si>
    <t xml:space="preserve">              49,779</t>
  </si>
  <si>
    <t xml:space="preserve">              44,926</t>
  </si>
  <si>
    <t xml:space="preserve">              10,450</t>
  </si>
  <si>
    <t xml:space="preserve">              48,204</t>
  </si>
  <si>
    <t xml:space="preserve">             184,054</t>
  </si>
  <si>
    <t xml:space="preserve">            -135,850</t>
  </si>
  <si>
    <t xml:space="preserve">              45,503</t>
  </si>
  <si>
    <t xml:space="preserve">             118,056</t>
  </si>
  <si>
    <t xml:space="preserve">             -72,553</t>
  </si>
  <si>
    <t xml:space="preserve">              41,842</t>
  </si>
  <si>
    <t xml:space="preserve">              40,924</t>
  </si>
  <si>
    <t xml:space="preserve">              39,141</t>
  </si>
  <si>
    <t xml:space="preserve">              39,992</t>
  </si>
  <si>
    <t xml:space="preserve">                -852</t>
  </si>
  <si>
    <t xml:space="preserve">               1,902</t>
  </si>
  <si>
    <t xml:space="preserve">              37,964</t>
  </si>
  <si>
    <t xml:space="preserve">              73,132</t>
  </si>
  <si>
    <t xml:space="preserve">             -35,168</t>
  </si>
  <si>
    <t xml:space="preserve">              37,459</t>
  </si>
  <si>
    <t xml:space="preserve">             367,402</t>
  </si>
  <si>
    <t xml:space="preserve">            -329,943</t>
  </si>
  <si>
    <t xml:space="preserve">              34,731</t>
  </si>
  <si>
    <t xml:space="preserve">              37,655</t>
  </si>
  <si>
    <t xml:space="preserve">              -2,924</t>
  </si>
  <si>
    <t xml:space="preserve">              34,549</t>
  </si>
  <si>
    <t xml:space="preserve">              64,394</t>
  </si>
  <si>
    <t xml:space="preserve">             -29,845</t>
  </si>
  <si>
    <t xml:space="preserve">              33,294</t>
  </si>
  <si>
    <t xml:space="preserve">               3,518</t>
  </si>
  <si>
    <t xml:space="preserve">              29,776</t>
  </si>
  <si>
    <t xml:space="preserve">              32,236</t>
  </si>
  <si>
    <t xml:space="preserve">              28,813</t>
  </si>
  <si>
    <t xml:space="preserve">              31,561</t>
  </si>
  <si>
    <t xml:space="preserve">              31,451</t>
  </si>
  <si>
    <t xml:space="preserve">              15,617</t>
  </si>
  <si>
    <t xml:space="preserve">              30,243</t>
  </si>
  <si>
    <t xml:space="preserve">              27,635</t>
  </si>
  <si>
    <t xml:space="preserve">               1,028</t>
  </si>
  <si>
    <t xml:space="preserve">              29,336</t>
  </si>
  <si>
    <t xml:space="preserve">               9,355</t>
  </si>
  <si>
    <t xml:space="preserve">              19,981</t>
  </si>
  <si>
    <t xml:space="preserve">              28,929</t>
  </si>
  <si>
    <t xml:space="preserve">              21,528</t>
  </si>
  <si>
    <t xml:space="preserve">              25,908</t>
  </si>
  <si>
    <t xml:space="preserve">              25,590</t>
  </si>
  <si>
    <t xml:space="preserve">                 521</t>
  </si>
  <si>
    <t xml:space="preserve">              24,737</t>
  </si>
  <si>
    <t xml:space="preserve">               8,572</t>
  </si>
  <si>
    <t xml:space="preserve">              16,166</t>
  </si>
  <si>
    <t xml:space="preserve">              24,115</t>
  </si>
  <si>
    <t xml:space="preserve">             435,048</t>
  </si>
  <si>
    <t xml:space="preserve">            -410,933</t>
  </si>
  <si>
    <t xml:space="preserve">              23,726</t>
  </si>
  <si>
    <t xml:space="preserve">              70,895</t>
  </si>
  <si>
    <t xml:space="preserve">             -47,169</t>
  </si>
  <si>
    <t xml:space="preserve">              23,265</t>
  </si>
  <si>
    <t xml:space="preserve">               9,966</t>
  </si>
  <si>
    <t xml:space="preserve">              13,299</t>
  </si>
  <si>
    <t xml:space="preserve">              22,882</t>
  </si>
  <si>
    <t xml:space="preserve">              33,911</t>
  </si>
  <si>
    <t xml:space="preserve">             -11,029</t>
  </si>
  <si>
    <t xml:space="preserve">              22,315</t>
  </si>
  <si>
    <t xml:space="preserve">               9,410</t>
  </si>
  <si>
    <t xml:space="preserve">              12,905</t>
  </si>
  <si>
    <t xml:space="preserve">              21,767</t>
  </si>
  <si>
    <t xml:space="preserve">              20,693</t>
  </si>
  <si>
    <t xml:space="preserve">              20,038</t>
  </si>
  <si>
    <t xml:space="preserve">              29,850</t>
  </si>
  <si>
    <t xml:space="preserve">              -9,812</t>
  </si>
  <si>
    <t xml:space="preserve">              19,814</t>
  </si>
  <si>
    <t xml:space="preserve">               1,980</t>
  </si>
  <si>
    <t xml:space="preserve">              17,834</t>
  </si>
  <si>
    <t xml:space="preserve">              18,604</t>
  </si>
  <si>
    <t xml:space="preserve">              21,306</t>
  </si>
  <si>
    <t xml:space="preserve">              -2,702</t>
  </si>
  <si>
    <t xml:space="preserve">              18,131</t>
  </si>
  <si>
    <t xml:space="preserve">               6,713</t>
  </si>
  <si>
    <t xml:space="preserve">              11,418</t>
  </si>
  <si>
    <t xml:space="preserve">              16,335</t>
  </si>
  <si>
    <t xml:space="preserve">              13,704</t>
  </si>
  <si>
    <t xml:space="preserve">              16,231</t>
  </si>
  <si>
    <t xml:space="preserve">              16,214</t>
  </si>
  <si>
    <t xml:space="preserve">              15,927</t>
  </si>
  <si>
    <t xml:space="preserve">               2,896</t>
  </si>
  <si>
    <t xml:space="preserve">              13,031</t>
  </si>
  <si>
    <t xml:space="preserve">              15,761</t>
  </si>
  <si>
    <t xml:space="preserve">              15,579</t>
  </si>
  <si>
    <t xml:space="preserve">              15,296</t>
  </si>
  <si>
    <t xml:space="preserve">              26,102</t>
  </si>
  <si>
    <t xml:space="preserve">             -10,806</t>
  </si>
  <si>
    <t xml:space="preserve">                 758</t>
  </si>
  <si>
    <t xml:space="preserve">              14,398</t>
  </si>
  <si>
    <t xml:space="preserve">              14,255</t>
  </si>
  <si>
    <t xml:space="preserve">                 385</t>
  </si>
  <si>
    <t xml:space="preserve">              13,946</t>
  </si>
  <si>
    <t xml:space="preserve">               6,384</t>
  </si>
  <si>
    <t xml:space="preserve">               7,562</t>
  </si>
  <si>
    <t xml:space="preserve">               9,215</t>
  </si>
  <si>
    <t xml:space="preserve">               4,226</t>
  </si>
  <si>
    <t xml:space="preserve">              13,351</t>
  </si>
  <si>
    <t xml:space="preserve">               9,751</t>
  </si>
  <si>
    <t xml:space="preserve">               3,600</t>
  </si>
  <si>
    <t xml:space="preserve">              13,234</t>
  </si>
  <si>
    <t xml:space="preserve">              11,747</t>
  </si>
  <si>
    <t xml:space="preserve">              12,203</t>
  </si>
  <si>
    <t xml:space="preserve">               4,737</t>
  </si>
  <si>
    <t xml:space="preserve">              11,773</t>
  </si>
  <si>
    <t xml:space="preserve">               1,587</t>
  </si>
  <si>
    <t xml:space="preserve">              10,186</t>
  </si>
  <si>
    <t xml:space="preserve">              10,739</t>
  </si>
  <si>
    <t xml:space="preserve">               4,057</t>
  </si>
  <si>
    <t xml:space="preserve">               6,682</t>
  </si>
  <si>
    <t xml:space="preserve">              10,502</t>
  </si>
  <si>
    <t xml:space="preserve">                 316</t>
  </si>
  <si>
    <t xml:space="preserve">              10,234</t>
  </si>
  <si>
    <t xml:space="preserve">               1,984</t>
  </si>
  <si>
    <t xml:space="preserve">               8,799</t>
  </si>
  <si>
    <t xml:space="preserve">               2,482</t>
  </si>
  <si>
    <t xml:space="preserve">               6,317</t>
  </si>
  <si>
    <t xml:space="preserve">               8,157</t>
  </si>
  <si>
    <t xml:space="preserve">               8,134</t>
  </si>
  <si>
    <t xml:space="preserve">               7,468</t>
  </si>
  <si>
    <t xml:space="preserve">               7,167</t>
  </si>
  <si>
    <t xml:space="preserve">               6,559</t>
  </si>
  <si>
    <t xml:space="preserve">               5,561</t>
  </si>
  <si>
    <t xml:space="preserve">               6,031</t>
  </si>
  <si>
    <t xml:space="preserve">               5,897</t>
  </si>
  <si>
    <t xml:space="preserve">               5,949</t>
  </si>
  <si>
    <t xml:space="preserve">               5,538</t>
  </si>
  <si>
    <t xml:space="preserve">               5,775</t>
  </si>
  <si>
    <t xml:space="preserve">              27,572</t>
  </si>
  <si>
    <t xml:space="preserve">             -21,796</t>
  </si>
  <si>
    <t xml:space="preserve">               5,596</t>
  </si>
  <si>
    <t xml:space="preserve">              12,205</t>
  </si>
  <si>
    <t xml:space="preserve">              -6,744</t>
  </si>
  <si>
    <t xml:space="preserve">              -3,635</t>
  </si>
  <si>
    <t xml:space="preserve">              -5,370</t>
  </si>
  <si>
    <t xml:space="preserve">               4,870</t>
  </si>
  <si>
    <t xml:space="preserve">               4,280</t>
  </si>
  <si>
    <t xml:space="preserve">               4,817</t>
  </si>
  <si>
    <t xml:space="preserve">               4,726</t>
  </si>
  <si>
    <t xml:space="preserve">               4,688</t>
  </si>
  <si>
    <t xml:space="preserve">               5,872</t>
  </si>
  <si>
    <t xml:space="preserve">              -1,184</t>
  </si>
  <si>
    <t xml:space="preserve">               4,617</t>
  </si>
  <si>
    <t xml:space="preserve">              11,814</t>
  </si>
  <si>
    <t xml:space="preserve">              -7,197</t>
  </si>
  <si>
    <t xml:space="preserve">               4,596</t>
  </si>
  <si>
    <t xml:space="preserve">             173,730</t>
  </si>
  <si>
    <t xml:space="preserve">            -169,141</t>
  </si>
  <si>
    <t xml:space="preserve">               4,580</t>
  </si>
  <si>
    <t xml:space="preserve">                 402</t>
  </si>
  <si>
    <t xml:space="preserve">               4,509</t>
  </si>
  <si>
    <t xml:space="preserve">               3,726</t>
  </si>
  <si>
    <t xml:space="preserve">               3,506</t>
  </si>
  <si>
    <t xml:space="preserve">               2,879</t>
  </si>
  <si>
    <t xml:space="preserve">               3,467</t>
  </si>
  <si>
    <t xml:space="preserve">               3,121</t>
  </si>
  <si>
    <t xml:space="preserve">               3,424</t>
  </si>
  <si>
    <t xml:space="preserve">               3,110</t>
  </si>
  <si>
    <t xml:space="preserve">               2,431</t>
  </si>
  <si>
    <t xml:space="preserve">               3,109</t>
  </si>
  <si>
    <t xml:space="preserve">             227,879</t>
  </si>
  <si>
    <t xml:space="preserve">            -224,770</t>
  </si>
  <si>
    <t xml:space="preserve">               3,079</t>
  </si>
  <si>
    <t xml:space="preserve">               2,926</t>
  </si>
  <si>
    <t xml:space="preserve">               1,160</t>
  </si>
  <si>
    <t xml:space="preserve">               2,649</t>
  </si>
  <si>
    <t xml:space="preserve">               2,187</t>
  </si>
  <si>
    <t xml:space="preserve">              25,527</t>
  </si>
  <si>
    <t xml:space="preserve">             -22,981</t>
  </si>
  <si>
    <t xml:space="preserve">               2,091</t>
  </si>
  <si>
    <t xml:space="preserve">               1,805</t>
  </si>
  <si>
    <t xml:space="preserve">               1,713</t>
  </si>
  <si>
    <t xml:space="preserve">             124,458</t>
  </si>
  <si>
    <t xml:space="preserve">            -122,745</t>
  </si>
  <si>
    <t xml:space="preserve">               1,546</t>
  </si>
  <si>
    <t xml:space="preserve">               1,476</t>
  </si>
  <si>
    <t xml:space="preserve">               1,404</t>
  </si>
  <si>
    <t xml:space="preserve">               3,920</t>
  </si>
  <si>
    <t xml:space="preserve">              -2,741</t>
  </si>
  <si>
    <t xml:space="preserve">               1,030</t>
  </si>
  <si>
    <t xml:space="preserve">                 944</t>
  </si>
  <si>
    <t xml:space="preserve">                 919</t>
  </si>
  <si>
    <t xml:space="preserve">              -1,355</t>
  </si>
  <si>
    <t xml:space="preserve">               2,960</t>
  </si>
  <si>
    <t xml:space="preserve">              -2,043</t>
  </si>
  <si>
    <t xml:space="preserve">                 905</t>
  </si>
  <si>
    <t xml:space="preserve">               6,063</t>
  </si>
  <si>
    <t xml:space="preserve">              -5,158</t>
  </si>
  <si>
    <t xml:space="preserve">                -300</t>
  </si>
  <si>
    <t xml:space="preserve">                -448</t>
  </si>
  <si>
    <t xml:space="preserve">                -524</t>
  </si>
  <si>
    <t xml:space="preserve">                -996</t>
  </si>
  <si>
    <t xml:space="preserve">             124,094</t>
  </si>
  <si>
    <t xml:space="preserve">            -123,597</t>
  </si>
  <si>
    <t xml:space="preserve">                -928</t>
  </si>
  <si>
    <t xml:space="preserve">                -843</t>
  </si>
  <si>
    <t xml:space="preserve">                -612</t>
  </si>
  <si>
    <t xml:space="preserve">               1,718</t>
  </si>
  <si>
    <t xml:space="preserve">              -1,627</t>
  </si>
  <si>
    <t xml:space="preserve">                -373</t>
  </si>
  <si>
    <t xml:space="preserve">                 -93</t>
  </si>
  <si>
    <t xml:space="preserve">                 -87</t>
  </si>
  <si>
    <t xml:space="preserve">                 -54</t>
  </si>
  <si>
    <t xml:space="preserve">이 시트의 모든 셀은 원본 시트를 참조하는 수식입니다. 원본은 숫자가 텍스트(쉼표 포함)로 저장되어 있어 VALUE/SUBSTITUTE로 숫자화했습니다. 직접 입력하지 마세요.</t>
  </si>
  <si>
    <t xml:space="preserve">연도</t>
  </si>
  <si>
    <t xml:space="preserve">월</t>
  </si>
  <si>
    <r>
      <rPr>
        <b val="true"/>
        <sz val="10"/>
        <color rgb="FFFFFFFF"/>
        <rFont val="맑은 고딕"/>
        <family val="0"/>
        <charset val="1"/>
      </rPr>
      <t xml:space="preserve">HS</t>
    </r>
    <r>
      <rPr>
        <b val="true"/>
        <sz val="10"/>
        <color rgb="FFFFFFFF"/>
        <rFont val="WenQuanYi Zen Hei"/>
        <family val="2"/>
      </rPr>
      <t xml:space="preserve">코드</t>
    </r>
  </si>
  <si>
    <r>
      <rPr>
        <b val="true"/>
        <sz val="14"/>
        <color rgb="FF1F3864"/>
        <rFont val="WenQuanYi Zen Hei"/>
        <family val="2"/>
      </rPr>
      <t xml:space="preserve">① 합계 정합성 검증 — 개별항목의 합 </t>
    </r>
    <r>
      <rPr>
        <b val="true"/>
        <sz val="14"/>
        <color rgb="FF1F3864"/>
        <rFont val="맑은 고딕"/>
        <family val="0"/>
        <charset val="1"/>
      </rPr>
      <t xml:space="preserve">vs </t>
    </r>
    <r>
      <rPr>
        <b val="true"/>
        <sz val="14"/>
        <color rgb="FF1F3864"/>
        <rFont val="WenQuanYi Zen Hei"/>
        <family val="2"/>
      </rPr>
      <t xml:space="preserve">총합 </t>
    </r>
    <r>
      <rPr>
        <b val="true"/>
        <sz val="14"/>
        <color rgb="FF1F3864"/>
        <rFont val="맑은 고딕"/>
        <family val="0"/>
        <charset val="1"/>
      </rPr>
      <t xml:space="preserve">(5</t>
    </r>
    <r>
      <rPr>
        <b val="true"/>
        <sz val="14"/>
        <color rgb="FF1F3864"/>
        <rFont val="WenQuanYi Zen Hei"/>
        <family val="2"/>
      </rPr>
      <t xml:space="preserve">개 원본 시트 교차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</si>
  <si>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원본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개 시트는 숫자가 텍스트로 저장되어 있어 「데이터</t>
    </r>
    <r>
      <rPr>
        <i val="true"/>
        <sz val="9"/>
        <color rgb="FF595959"/>
        <rFont val="맑은 고딕"/>
        <family val="0"/>
        <charset val="1"/>
      </rPr>
      <t xml:space="preserve">_○○</t>
    </r>
    <r>
      <rPr>
        <i val="true"/>
        <sz val="9"/>
        <color rgb="FF595959"/>
        <rFont val="WenQuanYi Zen Hei"/>
        <family val="2"/>
      </rPr>
      <t xml:space="preserve">」 정제 시트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수식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를 거쳐 검증합니다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 시트는 수정하지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</si>
  <si>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허용오차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원본이 반올림 제공되므로 아래 값 이내의 차이는 반올림 오차로 판정합니다</t>
    </r>
    <r>
      <rPr>
        <i val="true"/>
        <sz val="9"/>
        <color rgb="FF595959"/>
        <rFont val="맑은 고딕"/>
        <family val="0"/>
        <charset val="1"/>
      </rPr>
      <t xml:space="preserve">. (</t>
    </r>
    <r>
      <rPr>
        <i val="true"/>
        <sz val="9"/>
        <color rgb="FF595959"/>
        <rFont val="WenQuanYi Zen Hei"/>
        <family val="2"/>
      </rPr>
      <t xml:space="preserve">노란색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입력 셀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</si>
  <si>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허용오차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중량</t>
    </r>
    <r>
      <rPr>
        <b val="true"/>
        <sz val="10"/>
        <color rgb="FF000000"/>
        <rFont val="맑은 고딕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</si>
  <si>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허용오차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천달러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</si>
  <si>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국가별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품목별 허용오차</t>
    </r>
  </si>
  <si>
    <r>
      <rPr>
        <i val="true"/>
        <sz val="9"/>
        <color rgb="FF595959"/>
        <rFont val="WenQuanYi Zen Hei"/>
        <family val="2"/>
      </rPr>
      <t xml:space="preserve">행 수가 많은 시트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국가별 </t>
    </r>
    <r>
      <rPr>
        <i val="true"/>
        <sz val="9"/>
        <color rgb="FF595959"/>
        <rFont val="맑은 고딕"/>
        <family val="0"/>
        <charset val="1"/>
      </rPr>
      <t xml:space="preserve">4,475</t>
    </r>
    <r>
      <rPr>
        <i val="true"/>
        <sz val="9"/>
        <color rgb="FF595959"/>
        <rFont val="WenQuanYi Zen Hei"/>
        <family val="2"/>
      </rPr>
      <t xml:space="preserve">행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품목별 </t>
    </r>
    <r>
      <rPr>
        <i val="true"/>
        <sz val="9"/>
        <color rgb="FF595959"/>
        <rFont val="맑은 고딕"/>
        <family val="0"/>
        <charset val="1"/>
      </rPr>
      <t xml:space="preserve">1,826</t>
    </r>
    <r>
      <rPr>
        <i val="true"/>
        <sz val="9"/>
        <color rgb="FF595959"/>
        <rFont val="WenQuanYi Zen Hei"/>
        <family val="2"/>
      </rPr>
      <t xml:space="preserve">행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반올림 누적이 커서 별도 허용오차를 둡니다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</si>
  <si>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1] </t>
    </r>
    <r>
      <rPr>
        <b val="true"/>
        <sz val="11"/>
        <color rgb="FF1F3864"/>
        <rFont val="WenQuanYi Zen Hei"/>
        <family val="2"/>
      </rPr>
      <t xml:space="preserve">「수출입 총괄」 총계행 </t>
    </r>
    <r>
      <rPr>
        <b val="true"/>
        <sz val="11"/>
        <color rgb="FF1F3864"/>
        <rFont val="맑은 고딕"/>
        <family val="0"/>
        <charset val="1"/>
      </rPr>
      <t xml:space="preserve">vs 19</t>
    </r>
    <r>
      <rPr>
        <b val="true"/>
        <sz val="11"/>
        <color rgb="FF1F3864"/>
        <rFont val="WenQuanYi Zen Hei"/>
        <family val="2"/>
      </rPr>
      <t xml:space="preserve">개월</t>
    </r>
    <r>
      <rPr>
        <b val="true"/>
        <sz val="11"/>
        <color rgb="FF1F3864"/>
        <rFont val="맑은 고딕"/>
        <family val="0"/>
        <charset val="1"/>
      </rPr>
      <t xml:space="preserve">(2025.01~2026.07) </t>
    </r>
    <r>
      <rPr>
        <b val="true"/>
        <sz val="11"/>
        <color rgb="FF1F3864"/>
        <rFont val="WenQuanYi Zen Hei"/>
        <family val="2"/>
      </rPr>
      <t xml:space="preserve">합계</t>
    </r>
  </si>
  <si>
    <t xml:space="preserve">항목</t>
  </si>
  <si>
    <r>
      <rPr>
        <b val="true"/>
        <sz val="9"/>
        <color rgb="FFFFFFFF"/>
        <rFont val="WenQuanYi Zen Hei"/>
        <family val="2"/>
      </rPr>
      <t xml:space="preserve">총계행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원본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</si>
  <si>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월별 합계</t>
  </si>
  <si>
    <t xml:space="preserve">차이</t>
  </si>
  <si>
    <t xml:space="preserve">판정</t>
  </si>
  <si>
    <r>
      <rPr>
        <b val="true"/>
        <sz val="10"/>
        <color rgb="FF000000"/>
        <rFont val="WenQuanYi Zen Hei"/>
        <family val="2"/>
      </rPr>
      <t xml:space="preserve">수출 중량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</si>
  <si>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 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</si>
  <si>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수입 중량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</si>
  <si>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수입 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</si>
  <si>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무역수지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</si>
  <si>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2] </t>
    </r>
    <r>
      <rPr>
        <b val="true"/>
        <sz val="11"/>
        <color rgb="FF1F3864"/>
        <rFont val="WenQuanYi Zen Hei"/>
        <family val="2"/>
      </rPr>
      <t xml:space="preserve">무역수지 항등식 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수출금액 − 수입금액 </t>
    </r>
    <r>
      <rPr>
        <b val="true"/>
        <sz val="11"/>
        <color rgb="FF1F3864"/>
        <rFont val="맑은 고딕"/>
        <family val="0"/>
        <charset val="1"/>
      </rPr>
      <t xml:space="preserve">= </t>
    </r>
    <r>
      <rPr>
        <b val="true"/>
        <sz val="11"/>
        <color rgb="FF1F3864"/>
        <rFont val="WenQuanYi Zen Hei"/>
        <family val="2"/>
      </rPr>
      <t xml:space="preserve">무역수지</t>
    </r>
  </si>
  <si>
    <t xml:space="preserve">수출금액</t>
  </si>
  <si>
    <t xml:space="preserve">계산값</t>
  </si>
  <si>
    <t xml:space="preserve">원본 무역수지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</si>
  <si>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3] </t>
    </r>
    <r>
      <rPr>
        <b val="true"/>
        <sz val="11"/>
        <color rgb="FF1F3864"/>
        <rFont val="WenQuanYi Zen Hei"/>
        <family val="2"/>
      </rPr>
      <t xml:space="preserve">「성질별」 대분류 </t>
    </r>
    <r>
      <rPr>
        <b val="true"/>
        <sz val="11"/>
        <color rgb="FF1F3864"/>
        <rFont val="맑은 고딕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개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월별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</si>
  <si>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성질별 금액 합</t>
  </si>
  <si>
    <t xml:space="preserve">총괄 수출금액</t>
  </si>
  <si>
    <t xml:space="preserve">성질별 중량 합</t>
  </si>
  <si>
    <t xml:space="preserve">총괄 수출중량</t>
  </si>
  <si>
    <r>
      <rPr>
        <b val="true"/>
        <sz val="10"/>
        <color rgb="FF000000"/>
        <rFont val="맑은 고딕"/>
        <family val="0"/>
        <charset val="1"/>
      </rPr>
      <t xml:space="preserve">19</t>
    </r>
    <r>
      <rPr>
        <b val="true"/>
        <sz val="10"/>
        <color rgb="FF000000"/>
        <rFont val="WenQuanYi Zen Hei"/>
        <family val="2"/>
      </rPr>
      <t xml:space="preserve">개월 누계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</si>
  <si>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4] </t>
    </r>
    <r>
      <rPr>
        <b val="true"/>
        <sz val="11"/>
        <color rgb="FF1F3864"/>
        <rFont val="WenQuanYi Zen Hei"/>
        <family val="2"/>
      </rPr>
      <t xml:space="preserve">「성질별」 중분류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대분류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경공업품 가</t>
    </r>
    <r>
      <rPr>
        <b val="true"/>
        <sz val="11"/>
        <color rgb="FF1F3864"/>
        <rFont val="맑은 고딕"/>
        <family val="0"/>
        <charset val="1"/>
      </rPr>
      <t xml:space="preserve">~</t>
    </r>
    <r>
      <rPr>
        <b val="true"/>
        <sz val="11"/>
        <color rgb="FF1F3864"/>
        <rFont val="WenQuanYi Zen Hei"/>
        <family val="2"/>
      </rPr>
      <t xml:space="preserve">카 </t>
    </r>
    <r>
      <rPr>
        <b val="true"/>
        <sz val="11"/>
        <color rgb="FF1F3864"/>
        <rFont val="맑은 고딕"/>
        <family val="0"/>
        <charset val="1"/>
      </rPr>
      <t xml:space="preserve">/ </t>
    </r>
    <r>
      <rPr>
        <b val="true"/>
        <sz val="11"/>
        <color rgb="FF1F3864"/>
        <rFont val="WenQuanYi Zen Hei"/>
        <family val="2"/>
      </rPr>
      <t xml:space="preserve">중화학공업품 가</t>
    </r>
    <r>
      <rPr>
        <b val="true"/>
        <sz val="11"/>
        <color rgb="FF1F3864"/>
        <rFont val="맑은 고딕"/>
        <family val="0"/>
        <charset val="1"/>
      </rPr>
      <t xml:space="preserve">~</t>
    </r>
    <r>
      <rPr>
        <b val="true"/>
        <sz val="11"/>
        <color rgb="FF1F3864"/>
        <rFont val="WenQuanYi Zen Hei"/>
        <family val="2"/>
      </rPr>
      <t xml:space="preserve">바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</si>
  <si>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3.</t>
    </r>
    <r>
      <rPr>
        <b val="true"/>
        <sz val="9"/>
        <color rgb="FFFFFFFF"/>
        <rFont val="WenQuanYi Zen Hei"/>
        <family val="2"/>
      </rPr>
      <t xml:space="preserve">경공업품</t>
    </r>
  </si>
  <si>
    <t xml:space="preserve">중분류 합</t>
  </si>
  <si>
    <r>
      <rPr>
        <b val="true"/>
        <sz val="9"/>
        <color rgb="FFFFFFFF"/>
        <rFont val="맑은 고딕"/>
        <family val="0"/>
        <charset val="1"/>
      </rPr>
      <t xml:space="preserve">4.</t>
    </r>
    <r>
      <rPr>
        <b val="true"/>
        <sz val="9"/>
        <color rgb="FFFFFFFF"/>
        <rFont val="WenQuanYi Zen Hei"/>
        <family val="2"/>
      </rPr>
      <t xml:space="preserve">중화학공업품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</si>
  <si>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5] </t>
    </r>
    <r>
      <rPr>
        <b val="true"/>
        <sz val="11"/>
        <color rgb="FF1F3864"/>
        <rFont val="WenQuanYi Zen Hei"/>
        <family val="2"/>
      </rPr>
      <t xml:space="preserve">「신성질별」 대분류 </t>
    </r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개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수입 양방향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</si>
  <si>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신성질별 수출 합</t>
  </si>
  <si>
    <t xml:space="preserve">신성질별 수입 합</t>
  </si>
  <si>
    <t xml:space="preserve">총괄 수입금액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</si>
  <si>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6] </t>
    </r>
    <r>
      <rPr>
        <b val="true"/>
        <sz val="11"/>
        <color rgb="FF1F3864"/>
        <rFont val="WenQuanYi Zen Hei"/>
        <family val="2"/>
      </rPr>
      <t xml:space="preserve">「신성질별」 중분류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대분류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 기준 차이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</si>
  <si>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1.</t>
    </r>
    <r>
      <rPr>
        <b val="true"/>
        <sz val="9"/>
        <color rgb="FFFFFFFF"/>
        <rFont val="WenQuanYi Zen Hei"/>
        <family val="2"/>
      </rPr>
      <t xml:space="preserve">소비재 차이</t>
    </r>
  </si>
  <si>
    <r>
      <rPr>
        <b val="true"/>
        <sz val="9"/>
        <color rgb="FFFFFFFF"/>
        <rFont val="맑은 고딕"/>
        <family val="0"/>
        <charset val="1"/>
      </rPr>
      <t xml:space="preserve">2.</t>
    </r>
    <r>
      <rPr>
        <b val="true"/>
        <sz val="9"/>
        <color rgb="FFFFFFFF"/>
        <rFont val="WenQuanYi Zen Hei"/>
        <family val="2"/>
      </rPr>
      <t xml:space="preserve">원자재 차이</t>
    </r>
  </si>
  <si>
    <r>
      <rPr>
        <b val="true"/>
        <sz val="9"/>
        <color rgb="FFFFFFFF"/>
        <rFont val="맑은 고딕"/>
        <family val="0"/>
        <charset val="1"/>
      </rPr>
      <t xml:space="preserve">3.</t>
    </r>
    <r>
      <rPr>
        <b val="true"/>
        <sz val="9"/>
        <color rgb="FFFFFFFF"/>
        <rFont val="WenQuanYi Zen Hei"/>
        <family val="2"/>
      </rPr>
      <t xml:space="preserve">자본재 차이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</si>
  <si>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7] </t>
    </r>
    <r>
      <rPr>
        <b val="true"/>
        <sz val="11"/>
        <color rgb="FF1F3864"/>
        <rFont val="WenQuanYi Zen Hei"/>
        <family val="2"/>
      </rPr>
      <t xml:space="preserve">「품목별</t>
    </r>
    <r>
      <rPr>
        <b val="true"/>
        <sz val="11"/>
        <color rgb="FF1F3864"/>
        <rFont val="맑은 고딕"/>
        <family val="0"/>
        <charset val="1"/>
      </rPr>
      <t xml:space="preserve">(HS)</t>
    </r>
    <r>
      <rPr>
        <b val="true"/>
        <sz val="11"/>
        <color rgb="FF1F3864"/>
        <rFont val="WenQuanYi Zen Hei"/>
        <family val="2"/>
      </rPr>
      <t xml:space="preserve">」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— ★ 체계적 차이 발견 구간</t>
    </r>
  </si>
  <si>
    <t xml:space="preserve">품목별 수출 합</t>
  </si>
  <si>
    <t xml:space="preserve">차이 비율</t>
  </si>
  <si>
    <t xml:space="preserve">품목별 수입 합</t>
  </si>
  <si>
    <r>
      <rPr>
        <i val="true"/>
        <sz val="9"/>
        <color rgb="FFC00000"/>
        <rFont val="WenQuanYi Zen Hei"/>
        <family val="2"/>
      </rPr>
      <t xml:space="preserve">★ 품목별 시트는 매월 총괄보다 수출 </t>
    </r>
    <r>
      <rPr>
        <i val="true"/>
        <sz val="9"/>
        <color rgb="FFC00000"/>
        <rFont val="맑은 고딕"/>
        <family val="0"/>
        <charset val="1"/>
      </rPr>
      <t xml:space="preserve">2~3</t>
    </r>
    <r>
      <rPr>
        <i val="true"/>
        <sz val="9"/>
        <color rgb="FFC00000"/>
        <rFont val="WenQuanYi Zen Hei"/>
        <family val="2"/>
      </rPr>
      <t xml:space="preserve">천만 천달러</t>
    </r>
    <r>
      <rPr>
        <i val="true"/>
        <sz val="9"/>
        <color rgb="FFC00000"/>
        <rFont val="맑은 고딕"/>
        <family val="0"/>
        <charset val="1"/>
      </rPr>
      <t xml:space="preserve">(-0.04%), </t>
    </r>
    <r>
      <rPr>
        <i val="true"/>
        <sz val="9"/>
        <color rgb="FFC00000"/>
        <rFont val="WenQuanYi Zen Hei"/>
        <family val="2"/>
      </rPr>
      <t xml:space="preserve">수입 </t>
    </r>
    <r>
      <rPr>
        <i val="true"/>
        <sz val="9"/>
        <color rgb="FFC00000"/>
        <rFont val="맑은 고딕"/>
        <family val="0"/>
        <charset val="1"/>
      </rPr>
      <t xml:space="preserve">1~6</t>
    </r>
    <r>
      <rPr>
        <i val="true"/>
        <sz val="9"/>
        <color rgb="FFC00000"/>
        <rFont val="WenQuanYi Zen Hei"/>
        <family val="2"/>
      </rPr>
      <t xml:space="preserve">천만 천달러 작습니다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반올림 오차</t>
    </r>
    <r>
      <rPr>
        <i val="true"/>
        <sz val="9"/>
        <color rgb="FFC00000"/>
        <rFont val="맑은 고딕"/>
        <family val="0"/>
        <charset val="1"/>
      </rPr>
      <t xml:space="preserve">(±100 </t>
    </r>
    <r>
      <rPr>
        <i val="true"/>
        <sz val="9"/>
        <color rgb="FFC00000"/>
        <rFont val="WenQuanYi Zen Hei"/>
        <family val="2"/>
      </rPr>
      <t xml:space="preserve">수준</t>
    </r>
    <r>
      <rPr>
        <i val="true"/>
        <sz val="9"/>
        <color rgb="FFC00000"/>
        <rFont val="맑은 고딕"/>
        <family val="0"/>
        <charset val="1"/>
      </rPr>
      <t xml:space="preserve">)</t>
    </r>
    <r>
      <rPr>
        <i val="true"/>
        <sz val="9"/>
        <color rgb="FFC00000"/>
        <rFont val="WenQuanYi Zen Hei"/>
        <family val="2"/>
      </rPr>
      <t xml:space="preserve">로 설명되지 않는 체계적 차이입니다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이 시트에 실제로 들어 있는 </t>
    </r>
    <r>
      <rPr>
        <i val="true"/>
        <sz val="9"/>
        <color rgb="FFC00000"/>
        <rFont val="맑은 고딕"/>
        <family val="0"/>
        <charset val="1"/>
      </rPr>
      <t xml:space="preserve">HS</t>
    </r>
    <r>
      <rPr>
        <i val="true"/>
        <sz val="9"/>
        <color rgb="FFC00000"/>
        <rFont val="WenQuanYi Zen Hei"/>
        <family val="2"/>
      </rPr>
      <t xml:space="preserve">류를 세어 보면 </t>
    </r>
    <r>
      <rPr>
        <i val="true"/>
        <sz val="9"/>
        <color rgb="FFC00000"/>
        <rFont val="맑은 고딕"/>
        <family val="0"/>
        <charset val="1"/>
      </rPr>
      <t xml:space="preserve">01~97</t>
    </r>
    <r>
      <rPr>
        <i val="true"/>
        <sz val="9"/>
        <color rgb="FFC00000"/>
        <rFont val="WenQuanYi Zen Hei"/>
        <family val="2"/>
      </rPr>
      <t xml:space="preserve">류</t>
    </r>
    <r>
      <rPr>
        <i val="true"/>
        <sz val="9"/>
        <color rgb="FFC00000"/>
        <rFont val="맑은 고딕"/>
        <family val="0"/>
        <charset val="1"/>
      </rPr>
      <t xml:space="preserve">(77</t>
    </r>
    <r>
      <rPr>
        <i val="true"/>
        <sz val="9"/>
        <color rgb="FFC00000"/>
        <rFont val="WenQuanYi Zen Hei"/>
        <family val="2"/>
      </rPr>
      <t xml:space="preserve">류는 </t>
    </r>
    <r>
      <rPr>
        <i val="true"/>
        <sz val="9"/>
        <color rgb="FFC00000"/>
        <rFont val="맑은 고딕"/>
        <family val="0"/>
        <charset val="1"/>
      </rPr>
      <t xml:space="preserve">HS </t>
    </r>
    <r>
      <rPr>
        <i val="true"/>
        <sz val="9"/>
        <color rgb="FFC00000"/>
        <rFont val="WenQuanYi Zen Hei"/>
        <family val="2"/>
      </rPr>
      <t xml:space="preserve">결번</t>
    </r>
    <r>
      <rPr>
        <i val="true"/>
        <sz val="9"/>
        <color rgb="FFC00000"/>
        <rFont val="맑은 고딕"/>
        <family val="0"/>
        <charset val="1"/>
      </rPr>
      <t xml:space="preserve">) 96</t>
    </r>
    <r>
      <rPr>
        <i val="true"/>
        <sz val="9"/>
        <color rgb="FFC00000"/>
        <rFont val="WenQuanYi Zen Hei"/>
        <family val="2"/>
      </rPr>
      <t xml:space="preserve">개와 값이 모두 </t>
    </r>
    <r>
      <rPr>
        <i val="true"/>
        <sz val="9"/>
        <color rgb="FFC00000"/>
        <rFont val="맑은 고딕"/>
        <family val="0"/>
        <charset val="1"/>
      </rPr>
      <t xml:space="preserve">0</t>
    </r>
    <r>
      <rPr>
        <i val="true"/>
        <sz val="9"/>
        <color rgb="FFC00000"/>
        <rFont val="WenQuanYi Zen Hei"/>
        <family val="2"/>
      </rPr>
      <t xml:space="preserve">인 </t>
    </r>
    <r>
      <rPr>
        <i val="true"/>
        <sz val="9"/>
        <color rgb="FFC00000"/>
        <rFont val="맑은 고딕"/>
        <family val="0"/>
        <charset val="1"/>
      </rPr>
      <t xml:space="preserve">99</t>
    </r>
    <r>
      <rPr>
        <i val="true"/>
        <sz val="9"/>
        <color rgb="FFC00000"/>
        <rFont val="WenQuanYi Zen Hei"/>
        <family val="2"/>
      </rPr>
      <t xml:space="preserve">류뿐이고</t>
    </r>
    <r>
      <rPr>
        <i val="true"/>
        <sz val="9"/>
        <color rgb="FFC00000"/>
        <rFont val="맑은 고딕"/>
        <family val="0"/>
        <charset val="1"/>
      </rPr>
      <t xml:space="preserve">, 98</t>
    </r>
    <r>
      <rPr>
        <i val="true"/>
        <sz val="9"/>
        <color rgb="FFC00000"/>
        <rFont val="WenQuanYi Zen Hei"/>
        <family val="2"/>
      </rPr>
      <t xml:space="preserve">류</t>
    </r>
    <r>
      <rPr>
        <i val="true"/>
        <sz val="9"/>
        <color rgb="FFC00000"/>
        <rFont val="맑은 고딕"/>
        <family val="0"/>
        <charset val="1"/>
      </rPr>
      <t xml:space="preserve">(</t>
    </r>
    <r>
      <rPr>
        <i val="true"/>
        <sz val="9"/>
        <color rgb="FFC00000"/>
        <rFont val="WenQuanYi Zen Hei"/>
        <family val="2"/>
      </rPr>
      <t xml:space="preserve">특수분류 </t>
    </r>
    <r>
      <rPr>
        <i val="true"/>
        <sz val="9"/>
        <color rgb="FFC00000"/>
        <rFont val="맑은 고딕"/>
        <family val="0"/>
        <charset val="1"/>
      </rPr>
      <t xml:space="preserve">- </t>
    </r>
    <r>
      <rPr>
        <i val="true"/>
        <sz val="9"/>
        <color rgb="FFC00000"/>
        <rFont val="WenQuanYi Zen Hei"/>
        <family val="2"/>
      </rPr>
      <t xml:space="preserve">여행자 휴대품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별송품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소액물품 등</t>
    </r>
    <r>
      <rPr>
        <i val="true"/>
        <sz val="9"/>
        <color rgb="FFC00000"/>
        <rFont val="맑은 고딕"/>
        <family val="0"/>
        <charset val="1"/>
      </rPr>
      <t xml:space="preserve">)</t>
    </r>
    <r>
      <rPr>
        <i val="true"/>
        <sz val="9"/>
        <color rgb="FFC00000"/>
        <rFont val="WenQuanYi Zen Hei"/>
        <family val="2"/>
      </rPr>
      <t xml:space="preserve">가 통째로 빠져 있습니다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그만큼이 차이로 나타나는 것으로 보입니다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품목별 시트로 전체 합계를 대체하면 이만큼 과소집계됩니다</t>
    </r>
    <r>
      <rPr>
        <i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</si>
  <si>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8] </t>
    </r>
    <r>
      <rPr>
        <b val="true"/>
        <sz val="11"/>
        <color rgb="FF1F3864"/>
        <rFont val="WenQuanYi Zen Hei"/>
        <family val="2"/>
      </rPr>
      <t xml:space="preserve">「국가별」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</t>
    </r>
  </si>
  <si>
    <t xml:space="preserve">국가별 수출 합</t>
  </si>
  <si>
    <t xml:space="preserve">국가별 수입 합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</si>
  <si>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9] 5</t>
    </r>
    <r>
      <rPr>
        <b val="true"/>
        <sz val="11"/>
        <color rgb="FF1F3864"/>
        <rFont val="WenQuanYi Zen Hei"/>
        <family val="2"/>
      </rPr>
      <t xml:space="preserve">개 시트 교차검증 — </t>
    </r>
    <r>
      <rPr>
        <b val="true"/>
        <sz val="11"/>
        <color rgb="FF1F3864"/>
        <rFont val="맑은 고딕"/>
        <family val="0"/>
        <charset val="1"/>
      </rPr>
      <t xml:space="preserve">19</t>
    </r>
    <r>
      <rPr>
        <b val="true"/>
        <sz val="11"/>
        <color rgb="FF1F3864"/>
        <rFont val="WenQuanYi Zen Hei"/>
        <family val="2"/>
      </rPr>
      <t xml:space="preserve">개월 총계</t>
    </r>
  </si>
  <si>
    <t xml:space="preserve">구분</t>
  </si>
  <si>
    <r>
      <rPr>
        <b val="true"/>
        <sz val="9"/>
        <color rgb="FFFFFFFF"/>
        <rFont val="WenQuanYi Zen Hei"/>
        <family val="2"/>
      </rPr>
      <t xml:space="preserve">수출 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</si>
  <si>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r>
      <rPr>
        <b val="true"/>
        <sz val="9"/>
        <color rgb="FFFFFFFF"/>
        <rFont val="WenQuanYi Zen Hei"/>
        <family val="2"/>
      </rPr>
      <t xml:space="preserve">수입 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</si>
  <si>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r>
      <rPr>
        <b val="true"/>
        <sz val="9"/>
        <color rgb="FFFFFFFF"/>
        <rFont val="WenQuanYi Zen Hei"/>
        <family val="2"/>
      </rPr>
      <t xml:space="preserve">수출 중량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톤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</si>
  <si>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기준값</t>
  </si>
  <si>
    <r>
      <rPr>
        <b val="true"/>
        <sz val="10"/>
        <color rgb="FF000000"/>
        <rFont val="WenQuanYi Zen Hei"/>
        <family val="2"/>
      </rPr>
      <t xml:space="preserve">성질별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수출만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</si>
  <si>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-</t>
  </si>
  <si>
    <r>
      <rPr>
        <sz val="10"/>
        <color rgb="FF000000"/>
        <rFont val="WenQuanYi Zen Hei"/>
        <family val="2"/>
      </rPr>
      <t xml:space="preserve">대분류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개 합계</t>
    </r>
  </si>
  <si>
    <t xml:space="preserve">신성질별</t>
  </si>
  <si>
    <r>
      <rPr>
        <sz val="10"/>
        <color rgb="FF000000"/>
        <rFont val="WenQuanYi Zen Hei"/>
        <family val="2"/>
      </rPr>
      <t xml:space="preserve">대분류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합계</t>
    </r>
  </si>
  <si>
    <r>
      <rPr>
        <b val="true"/>
        <sz val="10"/>
        <color rgb="FF000000"/>
        <rFont val="WenQuanYi Zen Hei"/>
        <family val="2"/>
      </rPr>
      <t xml:space="preserve">품목별</t>
    </r>
    <r>
      <rPr>
        <b val="true"/>
        <sz val="10"/>
        <color rgb="FF000000"/>
        <rFont val="맑은 고딕"/>
        <family val="0"/>
        <charset val="1"/>
      </rPr>
      <t xml:space="preserve">(HS)</t>
    </r>
  </si>
  <si>
    <r>
      <rPr>
        <sz val="10"/>
        <color rgb="FF000000"/>
        <rFont val="맑은 고딕"/>
        <family val="0"/>
        <charset val="1"/>
      </rPr>
      <t xml:space="preserve">HS 01~97</t>
    </r>
    <r>
      <rPr>
        <sz val="10"/>
        <color rgb="FF000000"/>
        <rFont val="WenQuanYi Zen Hei"/>
        <family val="2"/>
      </rPr>
      <t xml:space="preserve">류만 → 과소</t>
    </r>
  </si>
  <si>
    <t xml:space="preserve">국가별</t>
  </si>
  <si>
    <r>
      <rPr>
        <sz val="10"/>
        <color rgb="FF000000"/>
        <rFont val="WenQuanYi Zen Hei"/>
        <family val="2"/>
      </rPr>
      <t xml:space="preserve">반올림 누적</t>
    </r>
    <r>
      <rPr>
        <sz val="10"/>
        <color rgb="FF000000"/>
        <rFont val="맑은 고딕"/>
        <family val="0"/>
        <charset val="1"/>
      </rPr>
      <t xml:space="preserve">(4,475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</si>
  <si>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총괄 대비 차이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최대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</si>
  <si>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품목별 제외 기준</t>
  </si>
  <si>
    <t xml:space="preserve">검증 총평</t>
  </si>
  <si>
    <r>
      <rPr>
        <b val="true"/>
        <sz val="14"/>
        <color rgb="FF1F3864"/>
        <rFont val="WenQuanYi Zen Hei"/>
        <family val="2"/>
      </rPr>
      <t xml:space="preserve">② 월별 추이 </t>
    </r>
    <r>
      <rPr>
        <b val="true"/>
        <sz val="14"/>
        <color rgb="FF1F3864"/>
        <rFont val="맑은 고딕"/>
        <family val="0"/>
        <charset val="1"/>
      </rPr>
      <t xml:space="preserve">(2025.01 ~ 2026.07, 19</t>
    </r>
    <r>
      <rPr>
        <b val="true"/>
        <sz val="14"/>
        <color rgb="FF1F3864"/>
        <rFont val="WenQuanYi Zen Hei"/>
        <family val="2"/>
      </rPr>
      <t xml:space="preserve">개월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</si>
  <si>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「데이터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총괄」을 참조합니다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일평균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금액</t>
    </r>
    <r>
      <rPr>
        <i val="true"/>
        <sz val="9"/>
        <color rgb="FF595959"/>
        <rFont val="맑은 고딕"/>
        <family val="0"/>
        <charset val="1"/>
      </rPr>
      <t xml:space="preserve">÷</t>
    </r>
    <r>
      <rPr>
        <i val="true"/>
        <sz val="9"/>
        <color rgb="FF595959"/>
        <rFont val="WenQuanYi Zen Hei"/>
        <family val="2"/>
      </rPr>
      <t xml:space="preserve">조업일수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영업일 보정</t>
    </r>
    <r>
      <rPr>
        <i val="true"/>
        <sz val="9"/>
        <color rgb="FF595959"/>
        <rFont val="맑은 고딕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단가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금액</t>
    </r>
    <r>
      <rPr>
        <i val="true"/>
        <sz val="9"/>
        <color rgb="FF595959"/>
        <rFont val="맑은 고딕"/>
        <family val="0"/>
        <charset val="1"/>
      </rPr>
      <t xml:space="preserve">÷</t>
    </r>
    <r>
      <rPr>
        <i val="true"/>
        <sz val="9"/>
        <color rgb="FF595959"/>
        <rFont val="WenQuanYi Zen Hei"/>
        <family val="2"/>
      </rPr>
      <t xml:space="preserve">중량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순상품교역조건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수출단가</t>
    </r>
    <r>
      <rPr>
        <i val="true"/>
        <sz val="9"/>
        <color rgb="FF595959"/>
        <rFont val="맑은 고딕"/>
        <family val="0"/>
        <charset val="1"/>
      </rPr>
      <t xml:space="preserve">÷</t>
    </r>
    <r>
      <rPr>
        <i val="true"/>
        <sz val="9"/>
        <color rgb="FF595959"/>
        <rFont val="WenQuanYi Zen Hei"/>
        <family val="2"/>
      </rPr>
      <t xml:space="preserve">수입단가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</si>
  <si>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전년동월비는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개월 전 값이 있는 </t>
    </r>
    <r>
      <rPr>
        <i val="true"/>
        <sz val="9"/>
        <color rgb="FF595959"/>
        <rFont val="맑은 고딕"/>
        <family val="0"/>
        <charset val="1"/>
      </rPr>
      <t xml:space="preserve">2026.01</t>
    </r>
    <r>
      <rPr>
        <i val="true"/>
        <sz val="9"/>
        <color rgb="FF595959"/>
        <rFont val="WenQuanYi Zen Hei"/>
        <family val="2"/>
      </rPr>
      <t xml:space="preserve">부터 계산됩니다</t>
    </r>
    <r>
      <rPr>
        <i val="true"/>
        <sz val="9"/>
        <color rgb="FF595959"/>
        <rFont val="맑은 고딕"/>
        <family val="0"/>
        <charset val="1"/>
      </rPr>
      <t xml:space="preserve">. 12</t>
    </r>
    <r>
      <rPr>
        <i val="true"/>
        <sz val="9"/>
        <color rgb="FF595959"/>
        <rFont val="WenQuanYi Zen Hei"/>
        <family val="2"/>
      </rPr>
      <t xml:space="preserve">개월 이동합은 최근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개월 누계로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계절성을 제거한 추세선입니다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</si>
  <si>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9"/>
        <color rgb="FFFFFFFF"/>
        <rFont val="WenQuanYi Zen Hei"/>
        <family val="2"/>
      </rPr>
      <t xml:space="preserve">무역수지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</si>
  <si>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t xml:space="preserve">수출 전월비</t>
  </si>
  <si>
    <t xml:space="preserve">수입 전월비</t>
  </si>
  <si>
    <t xml:space="preserve">수출 전년동월비</t>
  </si>
  <si>
    <t xml:space="preserve">수입 전년동월비</t>
  </si>
  <si>
    <t xml:space="preserve">수지 전년동월증감</t>
  </si>
  <si>
    <r>
      <rPr>
        <b val="true"/>
        <sz val="9"/>
        <color rgb="FFFFFFFF"/>
        <rFont val="WenQuanYi Zen Hei"/>
        <family val="2"/>
      </rPr>
      <t xml:space="preserve">일평균 수출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$)</t>
    </r>
  </si>
  <si>
    <t xml:space="preserve">일평균 전월비</t>
  </si>
  <si>
    <r>
      <rPr>
        <b val="true"/>
        <sz val="9"/>
        <color rgb="FFFFFFFF"/>
        <rFont val="WenQuanYi Zen Hei"/>
        <family val="2"/>
      </rPr>
      <t xml:space="preserve">수출단가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$/</t>
    </r>
    <r>
      <rPr>
        <b val="true"/>
        <sz val="9"/>
        <color rgb="FFFFFFFF"/>
        <rFont val="WenQuanYi Zen Hei"/>
        <family val="2"/>
      </rPr>
      <t xml:space="preserve">톤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</si>
  <si>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수입단가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천</t>
    </r>
    <r>
      <rPr>
        <b val="true"/>
        <sz val="9"/>
        <color rgb="FFFFFFFF"/>
        <rFont val="맑은 고딕"/>
        <family val="0"/>
        <charset val="1"/>
      </rPr>
      <t xml:space="preserve">$/</t>
    </r>
    <r>
      <rPr>
        <b val="true"/>
        <sz val="9"/>
        <color rgb="FFFFFFFF"/>
        <rFont val="WenQuanYi Zen Hei"/>
        <family val="2"/>
      </rPr>
      <t xml:space="preserve">톤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</si>
  <si>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순상품교역조건</t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</si>
  <si>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12</t>
    </r>
    <r>
      <rPr>
        <b val="true"/>
        <sz val="9"/>
        <color rgb="FFFFFFFF"/>
        <rFont val="WenQuanYi Zen Hei"/>
        <family val="2"/>
      </rPr>
      <t xml:space="preserve">개월 이동합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</si>
  <si>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12</t>
    </r>
    <r>
      <rPr>
        <b val="true"/>
        <sz val="9"/>
        <color rgb="FFFFFFFF"/>
        <rFont val="WenQuanYi Zen Hei"/>
        <family val="2"/>
      </rPr>
      <t xml:space="preserve">개월 이동합</t>
    </r>
  </si>
  <si>
    <r>
      <rPr>
        <b val="true"/>
        <sz val="10"/>
        <color rgb="FF000000"/>
        <rFont val="맑은 고딕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년 연간</t>
    </r>
    <r>
      <rPr>
        <b val="true"/>
        <sz val="10"/>
        <color rgb="FF000000"/>
        <rFont val="맑은 고딕"/>
        <family val="0"/>
        <charset val="1"/>
      </rPr>
      <t xml:space="preserve">(12</t>
    </r>
    <r>
      <rPr>
        <b val="true"/>
        <sz val="10"/>
        <color rgb="FF000000"/>
        <rFont val="WenQuanYi Zen Hei"/>
        <family val="2"/>
      </rPr>
      <t xml:space="preserve">개월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</si>
  <si>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2025.01~07</t>
  </si>
  <si>
    <t xml:space="preserve">2026.01~07</t>
  </si>
  <si>
    <r>
      <rPr>
        <b val="true"/>
        <sz val="10"/>
        <color rgb="FF000000"/>
        <rFont val="WenQuanYi Zen Hei"/>
        <family val="2"/>
      </rPr>
      <t xml:space="preserve">동기비</t>
    </r>
    <r>
      <rPr>
        <b val="true"/>
        <sz val="10"/>
        <color rgb="FF000000"/>
        <rFont val="맑은 고딕"/>
        <family val="0"/>
        <charset val="1"/>
      </rPr>
      <t xml:space="preserve">(26.1~7 vs 25.1~7)</t>
    </r>
  </si>
  <si>
    <r>
      <rPr>
        <i val="true"/>
        <sz val="9"/>
        <color rgb="FF595959"/>
        <rFont val="WenQuanYi Zen Hei"/>
        <family val="2"/>
      </rPr>
      <t xml:space="preserve">맨 아래 행의 무역수지</t>
    </r>
    <r>
      <rPr>
        <i val="true"/>
        <sz val="9"/>
        <color rgb="FF595959"/>
        <rFont val="맑은 고딕"/>
        <family val="0"/>
        <charset val="1"/>
      </rPr>
      <t xml:space="preserve">(G</t>
    </r>
    <r>
      <rPr>
        <i val="true"/>
        <sz val="9"/>
        <color rgb="FF595959"/>
        <rFont val="WenQuanYi Zen Hei"/>
        <family val="2"/>
      </rPr>
      <t xml:space="preserve">열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비율이 아니라 증감액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천달러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</si>
  <si>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③ 전년 동기 대비 </t>
    </r>
    <r>
      <rPr>
        <b val="true"/>
        <sz val="14"/>
        <color rgb="FF1F3864"/>
        <rFont val="맑은 고딕"/>
        <family val="0"/>
        <charset val="1"/>
      </rPr>
      <t xml:space="preserve">(2026.01~07 vs 2025.01~07)</t>
    </r>
  </si>
  <si>
    <r>
      <rPr>
        <i val="true"/>
        <sz val="9"/>
        <color rgb="FF595959"/>
        <rFont val="WenQuanYi Zen Hei"/>
        <family val="2"/>
      </rPr>
      <t xml:space="preserve">모든 값은 정제 시트에 대한 </t>
    </r>
    <r>
      <rPr>
        <i val="true"/>
        <sz val="9"/>
        <color rgb="FF595959"/>
        <rFont val="맑은 고딕"/>
        <family val="0"/>
        <charset val="1"/>
      </rPr>
      <t xml:space="preserve">SUMIFS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연도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월 조건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기여도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해당 항목 증감액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전체 수출 증감액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</si>
  <si>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성질별 시트에는 수출만 있으므로 </t>
    </r>
    <r>
      <rPr>
        <i val="true"/>
        <sz val="9"/>
        <color rgb="FF595959"/>
        <rFont val="맑은 고딕"/>
        <family val="0"/>
        <charset val="1"/>
      </rPr>
      <t xml:space="preserve">[B]</t>
    </r>
    <r>
      <rPr>
        <i val="true"/>
        <sz val="9"/>
        <color rgb="FF595959"/>
        <rFont val="WenQuanYi Zen Hei"/>
        <family val="2"/>
      </rPr>
      <t xml:space="preserve">는 수출만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신성질별에는 수입도 있어 </t>
    </r>
    <r>
      <rPr>
        <i val="true"/>
        <sz val="9"/>
        <color rgb="FF595959"/>
        <rFont val="맑은 고딕"/>
        <family val="0"/>
        <charset val="1"/>
      </rPr>
      <t xml:space="preserve">[C]</t>
    </r>
    <r>
      <rPr>
        <i val="true"/>
        <sz val="9"/>
        <color rgb="FF595959"/>
        <rFont val="WenQuanYi Zen Hei"/>
        <family val="2"/>
      </rPr>
      <t xml:space="preserve">는 수출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수입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무역수지를 모두 비교합니다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</si>
  <si>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총괄 지표</t>
    </r>
  </si>
  <si>
    <t xml:space="preserve">지표</t>
  </si>
  <si>
    <t xml:space="preserve">증감</t>
  </si>
  <si>
    <t xml:space="preserve">증감률</t>
  </si>
  <si>
    <r>
      <rPr>
        <b val="true"/>
        <sz val="9"/>
        <color rgb="FFFFFFFF"/>
        <rFont val="맑은 고딕"/>
        <family val="0"/>
        <charset val="1"/>
      </rPr>
      <t xml:space="preserve">2025</t>
    </r>
    <r>
      <rPr>
        <b val="true"/>
        <sz val="9"/>
        <color rgb="FFFFFFFF"/>
        <rFont val="WenQuanYi Zen Hei"/>
        <family val="2"/>
      </rPr>
      <t xml:space="preserve">년 연간</t>
    </r>
  </si>
  <si>
    <r>
      <rPr>
        <b val="true"/>
        <sz val="9"/>
        <color rgb="FFFFFFFF"/>
        <rFont val="맑은 고딕"/>
        <family val="0"/>
        <charset val="1"/>
      </rPr>
      <t xml:space="preserve">2026</t>
    </r>
    <r>
      <rPr>
        <b val="true"/>
        <sz val="9"/>
        <color rgb="FFFFFFFF"/>
        <rFont val="WenQuanYi Zen Hei"/>
        <family val="2"/>
      </rPr>
      <t xml:space="preserve">년 연환산</t>
    </r>
    <r>
      <rPr>
        <b val="true"/>
        <sz val="9"/>
        <color rgb="FFFFFFFF"/>
        <rFont val="맑은 고딕"/>
        <family val="0"/>
        <charset val="1"/>
      </rPr>
      <t xml:space="preserve">*</t>
    </r>
  </si>
  <si>
    <t xml:space="preserve">총괄</t>
  </si>
  <si>
    <r>
      <rPr>
        <b val="true"/>
        <sz val="10"/>
        <color rgb="FF000000"/>
        <rFont val="WenQuanYi Zen Hei"/>
        <family val="2"/>
      </rPr>
      <t xml:space="preserve">일평균 수출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</si>
  <si>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수출단가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$/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</si>
  <si>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수입단가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$/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</si>
  <si>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맑은 고딕"/>
        <family val="0"/>
        <charset val="1"/>
      </rPr>
      <t xml:space="preserve">* 2026</t>
    </r>
    <r>
      <rPr>
        <i val="true"/>
        <sz val="9"/>
        <color rgb="FF595959"/>
        <rFont val="WenQuanYi Zen Hei"/>
        <family val="2"/>
      </rPr>
      <t xml:space="preserve">년 연환산 </t>
    </r>
    <r>
      <rPr>
        <i val="true"/>
        <sz val="9"/>
        <color rgb="FF595959"/>
        <rFont val="맑은 고딕"/>
        <family val="0"/>
        <charset val="1"/>
      </rPr>
      <t xml:space="preserve">= 1~7</t>
    </r>
    <r>
      <rPr>
        <i val="true"/>
        <sz val="9"/>
        <color rgb="FF595959"/>
        <rFont val="WenQuanYi Zen Hei"/>
        <family val="2"/>
      </rPr>
      <t xml:space="preserve">월 실적 </t>
    </r>
    <r>
      <rPr>
        <i val="true"/>
        <sz val="9"/>
        <color rgb="FF595959"/>
        <rFont val="맑은 고딕"/>
        <family val="0"/>
        <charset val="1"/>
      </rPr>
      <t xml:space="preserve">÷ 7 × 12 (</t>
    </r>
    <r>
      <rPr>
        <i val="true"/>
        <sz val="9"/>
        <color rgb="FF595959"/>
        <rFont val="WenQuanYi Zen Hei"/>
        <family val="2"/>
      </rPr>
      <t xml:space="preserve">단순 환산이며 계절성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조업일수는 반영하지 않은 참고치입니다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단가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일평균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교역조건은 환산 없이 실적값입니다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</si>
  <si>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성질별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 금액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</si>
  <si>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증감액</t>
  </si>
  <si>
    <t xml:space="preserve">기여도</t>
  </si>
  <si>
    <r>
      <rPr>
        <b val="true"/>
        <sz val="9"/>
        <color rgb="FFFFFFFF"/>
        <rFont val="맑은 고딕"/>
        <family val="0"/>
        <charset val="1"/>
      </rPr>
      <t xml:space="preserve">26</t>
    </r>
    <r>
      <rPr>
        <b val="true"/>
        <sz val="9"/>
        <color rgb="FFFFFFFF"/>
        <rFont val="WenQuanYi Zen Hei"/>
        <family val="2"/>
      </rPr>
      <t xml:space="preserve">년 비중</t>
    </r>
  </si>
  <si>
    <r>
      <rPr>
        <b val="true"/>
        <sz val="9"/>
        <color rgb="FFFFFFFF"/>
        <rFont val="맑은 고딕"/>
        <family val="0"/>
        <charset val="1"/>
      </rPr>
      <t xml:space="preserve">2026</t>
    </r>
    <r>
      <rPr>
        <b val="true"/>
        <sz val="9"/>
        <color rgb="FFFFFFFF"/>
        <rFont val="WenQuanYi Zen Hei"/>
        <family val="2"/>
      </rPr>
      <t xml:space="preserve">년 </t>
    </r>
    <r>
      <rPr>
        <b val="true"/>
        <sz val="9"/>
        <color rgb="FFFFFFFF"/>
        <rFont val="맑은 고딕"/>
        <family val="0"/>
        <charset val="1"/>
      </rPr>
      <t xml:space="preserve">7</t>
    </r>
    <r>
      <rPr>
        <b val="true"/>
        <sz val="9"/>
        <color rgb="FFFFFFFF"/>
        <rFont val="WenQuanYi Zen Hei"/>
        <family val="2"/>
      </rPr>
      <t xml:space="preserve">월</t>
    </r>
  </si>
  <si>
    <t xml:space="preserve">전월비</t>
  </si>
  <si>
    <t xml:space="preserve">전년동월비</t>
  </si>
  <si>
    <t xml:space="preserve">대분류</t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</si>
  <si>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식료 및 직접소비재</t>
    </r>
  </si>
  <si>
    <r>
      <rPr>
        <b val="true"/>
        <sz val="10"/>
        <color rgb="FF000000"/>
        <rFont val="맑은 고딕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원료 및 연료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</si>
  <si>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경공업품</t>
    </r>
  </si>
  <si>
    <t xml:space="preserve">중분류</t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</si>
  <si>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섬유원료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</si>
  <si>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섬유사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</si>
  <si>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직 물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</si>
  <si>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기타 섬유제품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</si>
  <si>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의 류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</si>
  <si>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목제품</t>
    </r>
  </si>
  <si>
    <r>
      <rPr>
        <sz val="10"/>
        <color rgb="FF000000"/>
        <rFont val="WenQuanYi Zen Hei"/>
        <family val="2"/>
      </rPr>
      <t xml:space="preserve">사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가죽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고무 및 신발류</t>
    </r>
  </si>
  <si>
    <r>
      <rPr>
        <sz val="10"/>
        <color rgb="FF000000"/>
        <rFont val="WenQuanYi Zen Hei"/>
        <family val="2"/>
      </rPr>
      <t xml:space="preserve">아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귀금속 및 보석류</t>
    </r>
  </si>
  <si>
    <r>
      <rPr>
        <sz val="10"/>
        <color rgb="FF000000"/>
        <rFont val="WenQuanYi Zen Hei"/>
        <family val="2"/>
      </rPr>
      <t xml:space="preserve">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기타 비금속 광물제품</t>
    </r>
  </si>
  <si>
    <r>
      <rPr>
        <sz val="10"/>
        <color rgb="FF000000"/>
        <rFont val="WenQuanYi Zen Hei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완구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운동용구 및 악기</t>
    </r>
  </si>
  <si>
    <r>
      <rPr>
        <sz val="10"/>
        <color rgb="FF000000"/>
        <rFont val="WenQuanYi Zen Hei"/>
        <family val="2"/>
      </rPr>
      <t xml:space="preserve">카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 타</t>
    </r>
  </si>
  <si>
    <r>
      <rPr>
        <b val="true"/>
        <sz val="10"/>
        <color rgb="FF000000"/>
        <rFont val="맑은 고딕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중화학 공업품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</si>
  <si>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화공품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</si>
  <si>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철강제품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</si>
  <si>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기계류와 정밀기기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</si>
  <si>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전자제품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</si>
  <si>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</si>
  <si>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기 타</t>
    </r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</si>
  <si>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신성질별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 금액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</si>
  <si>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소비재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</si>
  <si>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직접소비재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</si>
  <si>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내구소비재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</si>
  <si>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비내구소비재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</si>
  <si>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간이세율적용분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</si>
  <si>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원자재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</si>
  <si>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동식물성 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</si>
  <si>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섬유류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</si>
  <si>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광산물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</si>
  <si>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철강 및 금속제품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</si>
  <si>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화학공업제품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</si>
  <si>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 원자재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</si>
  <si>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자본재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</si>
  <si>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</si>
  <si>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기계류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</si>
  <si>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제품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</si>
  <si>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부품</t>
    </r>
  </si>
  <si>
    <r>
      <rPr>
        <b val="true"/>
        <sz val="11"/>
        <color rgb="FF1F3864"/>
        <rFont val="맑은 고딕"/>
        <family val="0"/>
        <charset val="1"/>
      </rPr>
      <t xml:space="preserve">[D] </t>
    </r>
    <r>
      <rPr>
        <b val="true"/>
        <sz val="11"/>
        <color rgb="FF1F3864"/>
        <rFont val="WenQuanYi Zen Hei"/>
        <family val="2"/>
      </rPr>
      <t xml:space="preserve">신성질별 — 수입 및 무역수지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</si>
  <si>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수입 </t>
    </r>
    <r>
      <rPr>
        <b val="true"/>
        <sz val="9"/>
        <color rgb="FFFFFFFF"/>
        <rFont val="맑은 고딕"/>
        <family val="0"/>
        <charset val="1"/>
      </rPr>
      <t xml:space="preserve">25.1~7</t>
    </r>
  </si>
  <si>
    <r>
      <rPr>
        <b val="true"/>
        <sz val="9"/>
        <color rgb="FFFFFFFF"/>
        <rFont val="WenQuanYi Zen Hei"/>
        <family val="2"/>
      </rPr>
      <t xml:space="preserve">수입 </t>
    </r>
    <r>
      <rPr>
        <b val="true"/>
        <sz val="9"/>
        <color rgb="FFFFFFFF"/>
        <rFont val="맑은 고딕"/>
        <family val="0"/>
        <charset val="1"/>
      </rPr>
      <t xml:space="preserve">26.1~7</t>
    </r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</si>
  <si>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26.1~7</t>
    </r>
  </si>
  <si>
    <r>
      <rPr>
        <b val="true"/>
        <sz val="9"/>
        <color rgb="FFFFFFFF"/>
        <rFont val="WenQuanYi Zen Hei"/>
        <family val="2"/>
      </rPr>
      <t xml:space="preserve">무역수지 </t>
    </r>
    <r>
      <rPr>
        <b val="true"/>
        <sz val="9"/>
        <color rgb="FFFFFFFF"/>
        <rFont val="맑은 고딕"/>
        <family val="0"/>
        <charset val="1"/>
      </rPr>
      <t xml:space="preserve">25.1~7</t>
    </r>
  </si>
  <si>
    <r>
      <rPr>
        <b val="true"/>
        <sz val="9"/>
        <color rgb="FFFFFFFF"/>
        <rFont val="WenQuanYi Zen Hei"/>
        <family val="2"/>
      </rPr>
      <t xml:space="preserve">무역수지 </t>
    </r>
    <r>
      <rPr>
        <b val="true"/>
        <sz val="9"/>
        <color rgb="FFFFFFFF"/>
        <rFont val="맑은 고딕"/>
        <family val="0"/>
        <charset val="1"/>
      </rPr>
      <t xml:space="preserve">26.1~7</t>
    </r>
  </si>
  <si>
    <t xml:space="preserve">수지 증감</t>
  </si>
  <si>
    <r>
      <rPr>
        <b val="true"/>
        <sz val="14"/>
        <color rgb="FF1F3864"/>
        <rFont val="WenQuanYi Zen Hei"/>
        <family val="2"/>
      </rPr>
      <t xml:space="preserve">④ 품목별</t>
    </r>
    <r>
      <rPr>
        <b val="true"/>
        <sz val="14"/>
        <color rgb="FF1F3864"/>
        <rFont val="맑은 고딕"/>
        <family val="0"/>
        <charset val="1"/>
      </rPr>
      <t xml:space="preserve">(HS 2</t>
    </r>
    <r>
      <rPr>
        <b val="true"/>
        <sz val="14"/>
        <color rgb="FF1F3864"/>
        <rFont val="WenQuanYi Zen Hei"/>
        <family val="2"/>
      </rPr>
      <t xml:space="preserve">단위</t>
    </r>
    <r>
      <rPr>
        <b val="true"/>
        <sz val="14"/>
        <color rgb="FF1F3864"/>
        <rFont val="맑은 고딕"/>
        <family val="0"/>
        <charset val="1"/>
      </rPr>
      <t xml:space="preserve">) — </t>
    </r>
    <r>
      <rPr>
        <b val="true"/>
        <sz val="14"/>
        <color rgb="FF1F3864"/>
        <rFont val="WenQuanYi Zen Hei"/>
        <family val="2"/>
      </rPr>
      <t xml:space="preserve">전년 동기 대비</t>
    </r>
  </si>
  <si>
    <r>
      <rPr>
        <i val="true"/>
        <sz val="9"/>
        <color rgb="FF595959"/>
        <rFont val="WenQuanYi Zen Hei"/>
        <family val="2"/>
      </rPr>
      <t xml:space="preserve">원본에 들어 있는 </t>
    </r>
    <r>
      <rPr>
        <i val="true"/>
        <sz val="9"/>
        <color rgb="FF595959"/>
        <rFont val="맑은 고딕"/>
        <family val="0"/>
        <charset val="1"/>
      </rPr>
      <t xml:space="preserve">HS</t>
    </r>
    <r>
      <rPr>
        <i val="true"/>
        <sz val="9"/>
        <color rgb="FF595959"/>
        <rFont val="WenQuanYi Zen Hei"/>
        <family val="2"/>
      </rPr>
      <t xml:space="preserve">류 전체</t>
    </r>
    <r>
      <rPr>
        <i val="true"/>
        <sz val="9"/>
        <color rgb="FF595959"/>
        <rFont val="맑은 고딕"/>
        <family val="0"/>
        <charset val="1"/>
      </rPr>
      <t xml:space="preserve">(01~97</t>
    </r>
    <r>
      <rPr>
        <i val="true"/>
        <sz val="9"/>
        <color rgb="FF595959"/>
        <rFont val="WenQuanYi Zen Hei"/>
        <family val="2"/>
      </rPr>
      <t xml:space="preserve">류 중 </t>
    </r>
    <r>
      <rPr>
        <i val="true"/>
        <sz val="9"/>
        <color rgb="FF595959"/>
        <rFont val="맑은 고딕"/>
        <family val="0"/>
        <charset val="1"/>
      </rPr>
      <t xml:space="preserve">96</t>
    </r>
    <r>
      <rPr>
        <i val="true"/>
        <sz val="9"/>
        <color rgb="FF595959"/>
        <rFont val="WenQuanYi Zen Hei"/>
        <family val="2"/>
      </rPr>
      <t xml:space="preserve">개 </t>
    </r>
    <r>
      <rPr>
        <i val="true"/>
        <sz val="9"/>
        <color rgb="FF595959"/>
        <rFont val="맑은 고딕"/>
        <family val="0"/>
        <charset val="1"/>
      </rPr>
      <t xml:space="preserve">+ 99</t>
    </r>
    <r>
      <rPr>
        <i val="true"/>
        <sz val="9"/>
        <color rgb="FF595959"/>
        <rFont val="WenQuanYi Zen Hei"/>
        <family val="2"/>
      </rPr>
      <t xml:space="preserve">류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정렬은 </t>
    </r>
    <r>
      <rPr>
        <i val="true"/>
        <sz val="9"/>
        <color rgb="FF595959"/>
        <rFont val="맑은 고딕"/>
        <family val="0"/>
        <charset val="1"/>
      </rPr>
      <t xml:space="preserve">2026.01~07 </t>
    </r>
    <r>
      <rPr>
        <i val="true"/>
        <sz val="9"/>
        <color rgb="FF595959"/>
        <rFont val="WenQuanYi Zen Hei"/>
        <family val="2"/>
      </rPr>
      <t xml:space="preserve">수출금액 기준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작성 시점 고정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수식 자동 재정렬 아님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품목명은 </t>
    </r>
    <r>
      <rPr>
        <i val="true"/>
        <sz val="9"/>
        <color rgb="FF595959"/>
        <rFont val="맑은 고딕"/>
        <family val="0"/>
        <charset val="1"/>
      </rPr>
      <t xml:space="preserve">INDEX/MATCH</t>
    </r>
    <r>
      <rPr>
        <i val="true"/>
        <sz val="9"/>
        <color rgb="FF595959"/>
        <rFont val="WenQuanYi Zen Hei"/>
        <family val="2"/>
      </rPr>
      <t xml:space="preserve">로 원본에서 가져옵니다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</si>
  <si>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C00000"/>
        <rFont val="WenQuanYi Zen Hei"/>
        <family val="2"/>
      </rPr>
      <t xml:space="preserve">★ 이 시트의 합계는 총괄보다 수출 </t>
    </r>
    <r>
      <rPr>
        <i val="true"/>
        <sz val="9"/>
        <color rgb="FFC00000"/>
        <rFont val="맑은 고딕"/>
        <family val="0"/>
        <charset val="1"/>
      </rPr>
      <t xml:space="preserve">-0.04% </t>
    </r>
    <r>
      <rPr>
        <i val="true"/>
        <sz val="9"/>
        <color rgb="FFC00000"/>
        <rFont val="WenQuanYi Zen Hei"/>
        <family val="2"/>
      </rPr>
      <t xml:space="preserve">작습니다</t>
    </r>
    <r>
      <rPr>
        <i val="true"/>
        <sz val="9"/>
        <color rgb="FFC00000"/>
        <rFont val="맑은 고딕"/>
        <family val="0"/>
        <charset val="1"/>
      </rPr>
      <t xml:space="preserve">(</t>
    </r>
    <r>
      <rPr>
        <i val="true"/>
        <sz val="9"/>
        <color rgb="FFC00000"/>
        <rFont val="WenQuanYi Zen Hei"/>
        <family val="2"/>
      </rPr>
      <t xml:space="preserve">검증 </t>
    </r>
    <r>
      <rPr>
        <i val="true"/>
        <sz val="9"/>
        <color rgb="FFC00000"/>
        <rFont val="맑은 고딕"/>
        <family val="0"/>
        <charset val="1"/>
      </rPr>
      <t xml:space="preserve">7 </t>
    </r>
    <r>
      <rPr>
        <i val="true"/>
        <sz val="9"/>
        <color rgb="FFC00000"/>
        <rFont val="WenQuanYi Zen Hei"/>
        <family val="2"/>
      </rPr>
      <t xml:space="preserve">참조</t>
    </r>
    <r>
      <rPr>
        <i val="true"/>
        <sz val="9"/>
        <color rgb="FFC00000"/>
        <rFont val="맑은 고딕"/>
        <family val="0"/>
        <charset val="1"/>
      </rPr>
      <t xml:space="preserve">). 98</t>
    </r>
    <r>
      <rPr>
        <i val="true"/>
        <sz val="9"/>
        <color rgb="FFC00000"/>
        <rFont val="WenQuanYi Zen Hei"/>
        <family val="2"/>
      </rPr>
      <t xml:space="preserve">류</t>
    </r>
    <r>
      <rPr>
        <i val="true"/>
        <sz val="9"/>
        <color rgb="FFC00000"/>
        <rFont val="맑은 고딕"/>
        <family val="0"/>
        <charset val="1"/>
      </rPr>
      <t xml:space="preserve">(</t>
    </r>
    <r>
      <rPr>
        <i val="true"/>
        <sz val="9"/>
        <color rgb="FFC00000"/>
        <rFont val="WenQuanYi Zen Hei"/>
        <family val="2"/>
      </rPr>
      <t xml:space="preserve">특수분류</t>
    </r>
    <r>
      <rPr>
        <i val="true"/>
        <sz val="9"/>
        <color rgb="FFC00000"/>
        <rFont val="맑은 고딕"/>
        <family val="0"/>
        <charset val="1"/>
      </rPr>
      <t xml:space="preserve">)</t>
    </r>
    <r>
      <rPr>
        <i val="true"/>
        <sz val="9"/>
        <color rgb="FFC00000"/>
        <rFont val="WenQuanYi Zen Hei"/>
        <family val="2"/>
      </rPr>
      <t xml:space="preserve">가 원본에 없기 때문이며</t>
    </r>
    <r>
      <rPr>
        <i val="true"/>
        <sz val="9"/>
        <color rgb="FFC00000"/>
        <rFont val="맑은 고딕"/>
        <family val="0"/>
        <charset val="1"/>
      </rPr>
      <t xml:space="preserve">, </t>
    </r>
    <r>
      <rPr>
        <i val="true"/>
        <sz val="9"/>
        <color rgb="FFC00000"/>
        <rFont val="WenQuanYi Zen Hei"/>
        <family val="2"/>
      </rPr>
      <t xml:space="preserve">품목 간 비교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순위에는 문제가 없습니다</t>
    </r>
    <r>
      <rPr>
        <i val="true"/>
        <sz val="9"/>
        <color rgb="FFC00000"/>
        <rFont val="맑은 고딕"/>
        <family val="0"/>
        <charset val="1"/>
      </rPr>
      <t xml:space="preserve">.</t>
    </r>
  </si>
  <si>
    <t xml:space="preserve">HS</t>
  </si>
  <si>
    <r>
      <rPr>
        <b val="true"/>
        <sz val="9"/>
        <color rgb="FFFFFFFF"/>
        <rFont val="WenQuanYi Zen Hei"/>
        <family val="2"/>
      </rPr>
      <t xml:space="preserve">수출 </t>
    </r>
    <r>
      <rPr>
        <b val="true"/>
        <sz val="9"/>
        <color rgb="FFFFFFFF"/>
        <rFont val="맑은 고딕"/>
        <family val="0"/>
        <charset val="1"/>
      </rPr>
      <t xml:space="preserve">25.1~7</t>
    </r>
  </si>
  <si>
    <t xml:space="preserve">수입 증감률</t>
  </si>
  <si>
    <r>
      <rPr>
        <b val="true"/>
        <sz val="10"/>
        <color rgb="FF000000"/>
        <rFont val="WenQuanYi Zen Hei"/>
        <family val="2"/>
      </rPr>
      <t xml:space="preserve">합계</t>
    </r>
    <r>
      <rPr>
        <b val="true"/>
        <sz val="10"/>
        <color rgb="FF000000"/>
        <rFont val="맑은 고딕"/>
        <family val="0"/>
        <charset val="1"/>
      </rPr>
      <t xml:space="preserve">(HS 01~97)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</si>
  <si>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참고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상위 </t>
    </r>
    <r>
      <rPr>
        <b val="true"/>
        <sz val="11"/>
        <color rgb="FF1F3864"/>
        <rFont val="맑은 고딕"/>
        <family val="0"/>
        <charset val="1"/>
      </rPr>
      <t xml:space="preserve">8</t>
    </r>
    <r>
      <rPr>
        <b val="true"/>
        <sz val="11"/>
        <color rgb="FF1F3864"/>
        <rFont val="WenQuanYi Zen Hei"/>
        <family val="2"/>
      </rPr>
      <t xml:space="preserve">개 품목 월별 수출금액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그래프용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</si>
  <si>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WenQuanYi Zen Hei"/>
        <family val="2"/>
      </rPr>
      <t xml:space="preserve">⑤ 국가별 — 전년 동기 대비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상위 </t>
    </r>
    <r>
      <rPr>
        <b val="true"/>
        <sz val="14"/>
        <color rgb="FF1F3864"/>
        <rFont val="맑은 고딕"/>
        <family val="0"/>
        <charset val="1"/>
      </rPr>
      <t xml:space="preserve">40</t>
    </r>
    <r>
      <rPr>
        <b val="true"/>
        <sz val="14"/>
        <color rgb="FF1F3864"/>
        <rFont val="WenQuanYi Zen Hei"/>
        <family val="2"/>
      </rPr>
      <t xml:space="preserve">개국 </t>
    </r>
    <r>
      <rPr>
        <b val="true"/>
        <sz val="14"/>
        <color rgb="FF1F3864"/>
        <rFont val="맑은 고딕"/>
        <family val="0"/>
        <charset val="1"/>
      </rPr>
      <t xml:space="preserve">+ </t>
    </r>
    <r>
      <rPr>
        <b val="true"/>
        <sz val="14"/>
        <color rgb="FF1F3864"/>
        <rFont val="WenQuanYi Zen Hei"/>
        <family val="2"/>
      </rPr>
      <t xml:space="preserve">기타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</si>
  <si>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정렬은 </t>
    </r>
    <r>
      <rPr>
        <i val="true"/>
        <sz val="9"/>
        <color rgb="FF595959"/>
        <rFont val="맑은 고딕"/>
        <family val="0"/>
        <charset val="1"/>
      </rPr>
      <t xml:space="preserve">2026.01~07 </t>
    </r>
    <r>
      <rPr>
        <i val="true"/>
        <sz val="9"/>
        <color rgb="FF595959"/>
        <rFont val="WenQuanYi Zen Hei"/>
        <family val="2"/>
      </rPr>
      <t xml:space="preserve">수출금액 기준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작성 시점 고정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「기타」 행은 총괄 합계에서 상위 </t>
    </r>
    <r>
      <rPr>
        <i val="true"/>
        <sz val="9"/>
        <color rgb="FF595959"/>
        <rFont val="맑은 고딕"/>
        <family val="0"/>
        <charset val="1"/>
      </rPr>
      <t xml:space="preserve">40</t>
    </r>
    <r>
      <rPr>
        <i val="true"/>
        <sz val="9"/>
        <color rgb="FF595959"/>
        <rFont val="WenQuanYi Zen Hei"/>
        <family val="2"/>
      </rPr>
      <t xml:space="preserve">개국을 뺀 값이므로 </t>
    </r>
    <r>
      <rPr>
        <i val="true"/>
        <sz val="9"/>
        <color rgb="FF595959"/>
        <rFont val="맑은 고딕"/>
        <family val="0"/>
        <charset val="1"/>
      </rPr>
      <t xml:space="preserve">248</t>
    </r>
    <r>
      <rPr>
        <i val="true"/>
        <sz val="9"/>
        <color rgb="FF595959"/>
        <rFont val="WenQuanYi Zen Hei"/>
        <family val="2"/>
      </rPr>
      <t xml:space="preserve">개국 전체가 빠짐없이 집계됩니다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</si>
  <si>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순위</t>
  </si>
  <si>
    <r>
      <rPr>
        <b val="true"/>
        <sz val="9"/>
        <color rgb="FFFFFFFF"/>
        <rFont val="WenQuanYi Zen Hei"/>
        <family val="2"/>
      </rPr>
      <t xml:space="preserve">점유율 </t>
    </r>
    <r>
      <rPr>
        <b val="true"/>
        <sz val="9"/>
        <color rgb="FFFFFFFF"/>
        <rFont val="맑은 고딕"/>
        <family val="0"/>
        <charset val="1"/>
      </rPr>
      <t xml:space="preserve">25</t>
    </r>
  </si>
  <si>
    <r>
      <rPr>
        <b val="true"/>
        <sz val="9"/>
        <color rgb="FFFFFFFF"/>
        <rFont val="WenQuanYi Zen Hei"/>
        <family val="2"/>
      </rPr>
      <t xml:space="preserve">점유율 </t>
    </r>
    <r>
      <rPr>
        <b val="true"/>
        <sz val="9"/>
        <color rgb="FFFFFFFF"/>
        <rFont val="맑은 고딕"/>
        <family val="0"/>
        <charset val="1"/>
      </rPr>
      <t xml:space="preserve">26</t>
    </r>
  </si>
  <si>
    <t xml:space="preserve">점유율 변화</t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</si>
  <si>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25.1~7</t>
    </r>
  </si>
  <si>
    <r>
      <rPr>
        <b val="true"/>
        <sz val="9"/>
        <color rgb="FFFFFFFF"/>
        <rFont val="WenQuanYi Zen Hei"/>
        <family val="2"/>
      </rPr>
      <t xml:space="preserve">수지 </t>
    </r>
    <r>
      <rPr>
        <b val="true"/>
        <sz val="9"/>
        <color rgb="FFFFFFFF"/>
        <rFont val="맑은 고딕"/>
        <family val="0"/>
        <charset val="1"/>
      </rPr>
      <t xml:space="preserve">26.1~7</t>
    </r>
  </si>
  <si>
    <r>
      <rPr>
        <b val="true"/>
        <sz val="10"/>
        <color rgb="FF000000"/>
        <rFont val="WenQuanYi Zen Hei"/>
        <family val="2"/>
      </rPr>
      <t xml:space="preserve">기타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그 외 국가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</si>
  <si>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합계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전체 국가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</si>
  <si>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합계 행이 총괄과 </t>
    </r>
    <r>
      <rPr>
        <i val="true"/>
        <sz val="9"/>
        <color rgb="FF595959"/>
        <rFont val="맑은 고딕"/>
        <family val="0"/>
        <charset val="1"/>
      </rPr>
      <t xml:space="preserve">100.00%</t>
    </r>
    <r>
      <rPr>
        <i val="true"/>
        <sz val="9"/>
        <color rgb="FF595959"/>
        <rFont val="WenQuanYi Zen Hei"/>
        <family val="2"/>
      </rPr>
      <t xml:space="preserve">로 맞으면 국가 집계가 빠짐없이 이루어진 것입니다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</si>
  <si>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참고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상위 </t>
    </r>
    <r>
      <rPr>
        <b val="true"/>
        <sz val="11"/>
        <color rgb="FF1F3864"/>
        <rFont val="맑은 고딕"/>
        <family val="0"/>
        <charset val="1"/>
      </rPr>
      <t xml:space="preserve">8</t>
    </r>
    <r>
      <rPr>
        <b val="true"/>
        <sz val="11"/>
        <color rgb="FF1F3864"/>
        <rFont val="WenQuanYi Zen Hei"/>
        <family val="2"/>
      </rPr>
      <t xml:space="preserve">개국 월별 수출금액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그래프용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</si>
  <si>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참고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수출 집중도 추이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그래프용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</si>
  <si>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중국</t>
    </r>
    <r>
      <rPr>
        <b val="true"/>
        <sz val="10"/>
        <color rgb="FF000000"/>
        <rFont val="맑은 고딕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홍콩</t>
    </r>
    <r>
      <rPr>
        <b val="true"/>
        <sz val="10"/>
        <color rgb="FF000000"/>
        <rFont val="맑은 고딕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대만 비중</t>
    </r>
  </si>
  <si>
    <r>
      <rPr>
        <b val="true"/>
        <sz val="10"/>
        <color rgb="FF000000"/>
        <rFont val="WenQuanYi Zen Hei"/>
        <family val="2"/>
      </rPr>
      <t xml:space="preserve">상위 </t>
    </r>
    <r>
      <rPr>
        <b val="true"/>
        <sz val="10"/>
        <color rgb="FF000000"/>
        <rFont val="맑은 고딕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개국 비중</t>
    </r>
  </si>
  <si>
    <t xml:space="preserve">미국 비중</t>
  </si>
  <si>
    <r>
      <rPr>
        <i val="true"/>
        <sz val="9"/>
        <color rgb="FF595959"/>
        <rFont val="WenQuanYi Zen Hei"/>
        <family val="2"/>
      </rPr>
      <t xml:space="preserve">상위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개국 </t>
    </r>
    <r>
      <rPr>
        <i val="true"/>
        <sz val="9"/>
        <color rgb="FF595959"/>
        <rFont val="맑은 고딕"/>
        <family val="0"/>
        <charset val="1"/>
      </rPr>
      <t xml:space="preserve">= 2026.01~07 </t>
    </r>
    <r>
      <rPr>
        <i val="true"/>
        <sz val="9"/>
        <color rgb="FF595959"/>
        <rFont val="WenQuanYi Zen Hei"/>
        <family val="2"/>
      </rPr>
      <t xml:space="preserve">수출 기준 중국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미국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베트남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홍콩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대만</t>
    </r>
  </si>
  <si>
    <r>
      <rPr>
        <b val="true"/>
        <sz val="14"/>
        <color rgb="FF1F3864"/>
        <rFont val="WenQuanYi Zen Hei"/>
        <family val="2"/>
      </rPr>
      <t xml:space="preserve">⑥ 그래프 — 분석</t>
    </r>
    <r>
      <rPr>
        <b val="true"/>
        <sz val="14"/>
        <color rgb="FF1F3864"/>
        <rFont val="맑은 고딕"/>
        <family val="0"/>
        <charset val="1"/>
      </rPr>
      <t xml:space="preserve">2~</t>
    </r>
    <r>
      <rPr>
        <b val="true"/>
        <sz val="14"/>
        <color rgb="FF1F3864"/>
        <rFont val="WenQuanYi Zen Hei"/>
        <family val="2"/>
      </rPr>
      <t xml:space="preserve">분석</t>
    </r>
    <r>
      <rPr>
        <b val="true"/>
        <sz val="14"/>
        <color rgb="FF1F3864"/>
        <rFont val="맑은 고딕"/>
        <family val="0"/>
        <charset val="1"/>
      </rPr>
      <t xml:space="preserve">5 </t>
    </r>
    <r>
      <rPr>
        <b val="true"/>
        <sz val="14"/>
        <color rgb="FF1F3864"/>
        <rFont val="WenQuanYi Zen Hei"/>
        <family val="2"/>
      </rPr>
      <t xml:space="preserve">데이터를 그대로 참조</t>
    </r>
  </si>
  <si>
    <r>
      <rPr>
        <i val="true"/>
        <sz val="9"/>
        <color rgb="FF595959"/>
        <rFont val="WenQuanYi Zen Hei"/>
        <family val="2"/>
      </rPr>
      <t xml:space="preserve">아래 보조표는 그래프 전용이며 모두 수식입니다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원본이 바뀌면 표와 그래프가 함께 갱신됩니다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</si>
  <si>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신성질별 대분류 월별 수출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수입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</si>
  <si>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소비재 수출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</si>
  <si>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원자재 수출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</si>
  <si>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자본재 수출</t>
    </r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</si>
  <si>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소비재 수입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</si>
  <si>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원자재 수입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</si>
  <si>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자본재 수입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</si>
  <si>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국가별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수출 증감액 </t>
    </r>
    <r>
      <rPr>
        <b val="true"/>
        <sz val="11"/>
        <color rgb="FF1F3864"/>
        <rFont val="맑은 고딕"/>
        <family val="0"/>
        <charset val="1"/>
      </rPr>
      <t xml:space="preserve">(2026 vs 2025,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 — </t>
    </r>
    <r>
      <rPr>
        <b val="true"/>
        <sz val="11"/>
        <color rgb="FF1F3864"/>
        <rFont val="WenQuanYi Zen Hei"/>
        <family val="2"/>
      </rPr>
      <t xml:space="preserve">상위 </t>
    </r>
    <r>
      <rPr>
        <b val="true"/>
        <sz val="11"/>
        <color rgb="FF1F3864"/>
        <rFont val="맑은 고딕"/>
        <family val="0"/>
        <charset val="1"/>
      </rPr>
      <t xml:space="preserve">15 / </t>
    </r>
    <r>
      <rPr>
        <b val="true"/>
        <sz val="11"/>
        <color rgb="FF1F3864"/>
        <rFont val="WenQuanYi Zen Hei"/>
        <family val="2"/>
      </rPr>
      <t xml:space="preserve">하위 </t>
    </r>
    <r>
      <rPr>
        <b val="true"/>
        <sz val="11"/>
        <color rgb="FF1F3864"/>
        <rFont val="맑은 고딕"/>
        <family val="0"/>
        <charset val="1"/>
      </rPr>
      <t xml:space="preserve">5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</si>
  <si>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3. </t>
    </r>
    <r>
      <rPr>
        <b val="true"/>
        <sz val="11"/>
        <color rgb="FF1F3864"/>
        <rFont val="WenQuanYi Zen Hei"/>
        <family val="2"/>
      </rPr>
      <t xml:space="preserve">품목별</t>
    </r>
    <r>
      <rPr>
        <b val="true"/>
        <sz val="11"/>
        <color rgb="FF1F3864"/>
        <rFont val="맑은 고딕"/>
        <family val="0"/>
        <charset val="1"/>
      </rPr>
      <t xml:space="preserve">(HS) 1~7</t>
    </r>
    <r>
      <rPr>
        <b val="true"/>
        <sz val="11"/>
        <color rgb="FF1F3864"/>
        <rFont val="WenQuanYi Zen Hei"/>
        <family val="2"/>
      </rPr>
      <t xml:space="preserve">월 수출 증감액 상위 </t>
    </r>
    <r>
      <rPr>
        <b val="true"/>
        <sz val="11"/>
        <color rgb="FF1F3864"/>
        <rFont val="맑은 고딕"/>
        <family val="0"/>
        <charset val="1"/>
      </rPr>
      <t xml:space="preserve">15 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</si>
  <si>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품목</t>
  </si>
  <si>
    <r>
      <rPr>
        <sz val="10"/>
        <color rgb="FF000000"/>
        <rFont val="맑은 고딕"/>
        <family val="0"/>
        <charset val="1"/>
      </rPr>
      <t xml:space="preserve">85. </t>
    </r>
    <r>
      <rPr>
        <sz val="10"/>
        <color rgb="FF000000"/>
        <rFont val="WenQuanYi Zen Hei"/>
        <family val="2"/>
      </rPr>
      <t xml:space="preserve">전기기기와 그 부분품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녹음기ㆍ음성 재생</t>
    </r>
  </si>
  <si>
    <r>
      <rPr>
        <sz val="10"/>
        <color rgb="FF000000"/>
        <rFont val="맑은 고딕"/>
        <family val="0"/>
        <charset val="1"/>
      </rPr>
      <t xml:space="preserve">84. </t>
    </r>
    <r>
      <rPr>
        <sz val="10"/>
        <color rgb="FF000000"/>
        <rFont val="WenQuanYi Zen Hei"/>
        <family val="2"/>
      </rPr>
      <t xml:space="preserve">원자로ㆍ보일러ㆍ기계류와 이들의 부분품</t>
    </r>
  </si>
  <si>
    <r>
      <rPr>
        <sz val="10"/>
        <color rgb="FF000000"/>
        <rFont val="맑은 고딕"/>
        <family val="0"/>
        <charset val="1"/>
      </rPr>
      <t xml:space="preserve">27. </t>
    </r>
    <r>
      <rPr>
        <sz val="10"/>
        <color rgb="FF000000"/>
        <rFont val="WenQuanYi Zen Hei"/>
        <family val="2"/>
      </rPr>
      <t xml:space="preserve">광물성 연료ㆍ광물유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鑛物油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와 이들의 증</t>
    </r>
  </si>
  <si>
    <r>
      <rPr>
        <sz val="10"/>
        <color rgb="FF000000"/>
        <rFont val="맑은 고딕"/>
        <family val="0"/>
        <charset val="1"/>
      </rPr>
      <t xml:space="preserve">71. </t>
    </r>
    <r>
      <rPr>
        <sz val="10"/>
        <color rgb="FF000000"/>
        <rFont val="WenQuanYi Zen Hei"/>
        <family val="2"/>
      </rPr>
      <t xml:space="preserve">천연진주ㆍ양식진주ㆍ귀석ㆍ반귀석ㆍ귀금속ㆍ귀</t>
    </r>
  </si>
  <si>
    <r>
      <rPr>
        <sz val="10"/>
        <color rgb="FF000000"/>
        <rFont val="맑은 고딕"/>
        <family val="0"/>
        <charset val="1"/>
      </rPr>
      <t xml:space="preserve">89. </t>
    </r>
    <r>
      <rPr>
        <sz val="10"/>
        <color rgb="FF000000"/>
        <rFont val="WenQuanYi Zen Hei"/>
        <family val="2"/>
      </rPr>
      <t xml:space="preserve">선박과 수상 구조물</t>
    </r>
  </si>
  <si>
    <r>
      <rPr>
        <sz val="10"/>
        <color rgb="FF000000"/>
        <rFont val="맑은 고딕"/>
        <family val="0"/>
        <charset val="1"/>
      </rPr>
      <t xml:space="preserve">33. </t>
    </r>
    <r>
      <rPr>
        <sz val="10"/>
        <color rgb="FF000000"/>
        <rFont val="WenQuanYi Zen Hei"/>
        <family val="2"/>
      </rPr>
      <t xml:space="preserve">정유</t>
    </r>
    <r>
      <rPr>
        <sz val="10"/>
        <color rgb="FF000000"/>
        <rFont val="맑은 고딕"/>
        <family val="0"/>
        <charset val="1"/>
      </rPr>
      <t xml:space="preserve">(essential oil)</t>
    </r>
    <r>
      <rPr>
        <sz val="10"/>
        <color rgb="FF000000"/>
        <rFont val="WenQuanYi Zen Hei"/>
        <family val="2"/>
      </rPr>
      <t xml:space="preserve">와 레지노</t>
    </r>
  </si>
  <si>
    <r>
      <rPr>
        <sz val="10"/>
        <color rgb="FF000000"/>
        <rFont val="맑은 고딕"/>
        <family val="0"/>
        <charset val="1"/>
      </rPr>
      <t xml:space="preserve">74. </t>
    </r>
    <r>
      <rPr>
        <sz val="10"/>
        <color rgb="FF000000"/>
        <rFont val="WenQuanYi Zen Hei"/>
        <family val="2"/>
      </rPr>
      <t xml:space="preserve">구리와 그 제품</t>
    </r>
  </si>
  <si>
    <r>
      <rPr>
        <sz val="10"/>
        <color rgb="FF000000"/>
        <rFont val="맑은 고딕"/>
        <family val="0"/>
        <charset val="1"/>
      </rPr>
      <t xml:space="preserve">28. </t>
    </r>
    <r>
      <rPr>
        <sz val="10"/>
        <color rgb="FF000000"/>
        <rFont val="WenQuanYi Zen Hei"/>
        <family val="2"/>
      </rPr>
      <t xml:space="preserve">무기화학품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귀금속ㆍ희토류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稀土類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금속ㆍ</t>
    </r>
  </si>
  <si>
    <r>
      <rPr>
        <sz val="10"/>
        <color rgb="FF000000"/>
        <rFont val="맑은 고딕"/>
        <family val="0"/>
        <charset val="1"/>
      </rPr>
      <t xml:space="preserve">39. </t>
    </r>
    <r>
      <rPr>
        <sz val="10"/>
        <color rgb="FF000000"/>
        <rFont val="WenQuanYi Zen Hei"/>
        <family val="2"/>
      </rPr>
      <t xml:space="preserve">플라스틱과 그 제품</t>
    </r>
  </si>
  <si>
    <r>
      <rPr>
        <sz val="10"/>
        <color rgb="FF000000"/>
        <rFont val="맑은 고딕"/>
        <family val="0"/>
        <charset val="1"/>
      </rPr>
      <t xml:space="preserve">30. </t>
    </r>
    <r>
      <rPr>
        <sz val="10"/>
        <color rgb="FF000000"/>
        <rFont val="WenQuanYi Zen Hei"/>
        <family val="2"/>
      </rPr>
      <t xml:space="preserve">의료용품</t>
    </r>
  </si>
  <si>
    <r>
      <rPr>
        <sz val="10"/>
        <color rgb="FF000000"/>
        <rFont val="맑은 고딕"/>
        <family val="0"/>
        <charset val="1"/>
      </rPr>
      <t xml:space="preserve">76. </t>
    </r>
    <r>
      <rPr>
        <sz val="10"/>
        <color rgb="FF000000"/>
        <rFont val="WenQuanYi Zen Hei"/>
        <family val="2"/>
      </rPr>
      <t xml:space="preserve">알루미늄과 그 제품</t>
    </r>
  </si>
  <si>
    <r>
      <rPr>
        <sz val="10"/>
        <color rgb="FF000000"/>
        <rFont val="맑은 고딕"/>
        <family val="0"/>
        <charset val="1"/>
      </rPr>
      <t xml:space="preserve">29. </t>
    </r>
    <r>
      <rPr>
        <sz val="10"/>
        <color rgb="FF000000"/>
        <rFont val="WenQuanYi Zen Hei"/>
        <family val="2"/>
      </rPr>
      <t xml:space="preserve">유기화학품</t>
    </r>
  </si>
  <si>
    <r>
      <rPr>
        <sz val="10"/>
        <color rgb="FF000000"/>
        <rFont val="맑은 고딕"/>
        <family val="0"/>
        <charset val="1"/>
      </rPr>
      <t xml:space="preserve">90. </t>
    </r>
    <r>
      <rPr>
        <sz val="10"/>
        <color rgb="FF000000"/>
        <rFont val="WenQuanYi Zen Hei"/>
        <family val="2"/>
      </rPr>
      <t xml:space="preserve">광학기기ㆍ사진용 기기ㆍ영화용 기기ㆍ측정기</t>
    </r>
  </si>
  <si>
    <r>
      <rPr>
        <sz val="10"/>
        <color rgb="FF000000"/>
        <rFont val="맑은 고딕"/>
        <family val="0"/>
        <charset val="1"/>
      </rPr>
      <t xml:space="preserve">38. </t>
    </r>
    <r>
      <rPr>
        <sz val="10"/>
        <color rgb="FF000000"/>
        <rFont val="WenQuanYi Zen Hei"/>
        <family val="2"/>
      </rPr>
      <t xml:space="preserve">각종 화학공업 생산품</t>
    </r>
  </si>
  <si>
    <r>
      <rPr>
        <sz val="10"/>
        <color rgb="FF000000"/>
        <rFont val="맑은 고딕"/>
        <family val="0"/>
        <charset val="1"/>
      </rPr>
      <t xml:space="preserve">03. </t>
    </r>
    <r>
      <rPr>
        <sz val="10"/>
        <color rgb="FF000000"/>
        <rFont val="WenQuanYi Zen Hei"/>
        <family val="2"/>
      </rPr>
      <t xml:space="preserve">어류ㆍ갑각류ㆍ연체동물과 그 밖의 수생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水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</si>
  <si>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4. </t>
    </r>
    <r>
      <rPr>
        <b val="true"/>
        <sz val="11"/>
        <color rgb="FF1F3864"/>
        <rFont val="WenQuanYi Zen Hei"/>
        <family val="2"/>
      </rPr>
      <t xml:space="preserve">신성질별 중분류 무역수지 </t>
    </r>
    <r>
      <rPr>
        <b val="true"/>
        <sz val="11"/>
        <color rgb="FF1F3864"/>
        <rFont val="맑은 고딕"/>
        <family val="0"/>
        <charset val="1"/>
      </rPr>
      <t xml:space="preserve">(2026.01~07,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</si>
  <si>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⑦ 분석 결과 해설 — 숫자가 말하는 것</t>
  </si>
  <si>
    <r>
      <rPr>
        <i val="true"/>
        <sz val="9"/>
        <color rgb="FF595959"/>
        <rFont val="맑은 고딕"/>
        <family val="0"/>
        <charset val="1"/>
      </rPr>
      <t xml:space="preserve">[</t>
    </r>
    <r>
      <rPr>
        <i val="true"/>
        <sz val="9"/>
        <color rgb="FF595959"/>
        <rFont val="WenQuanYi Zen Hei"/>
        <family val="2"/>
      </rPr>
      <t xml:space="preserve">핵심 수치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표는 모두 수식이며 원본이 바뀌면 자동 갱신됩니다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본문 서술의 숫자는 </t>
    </r>
    <r>
      <rPr>
        <i val="true"/>
        <sz val="9"/>
        <color rgb="FF595959"/>
        <rFont val="맑은 고딕"/>
        <family val="0"/>
        <charset val="1"/>
      </rPr>
      <t xml:space="preserve">2025.01~2026.07 </t>
    </r>
    <r>
      <rPr>
        <i val="true"/>
        <sz val="9"/>
        <color rgb="FF595959"/>
        <rFont val="WenQuanYi Zen Hei"/>
        <family val="2"/>
      </rPr>
      <t xml:space="preserve">자료 기준입니다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</si>
  <si>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핵심 수치</t>
    </r>
    <r>
      <rPr>
        <b val="true"/>
        <sz val="11"/>
        <color rgb="FF1F3864"/>
        <rFont val="맑은 고딕"/>
        <family val="0"/>
        <charset val="1"/>
      </rPr>
      <t xml:space="preserve">] 2026.01~07 vs 2025.01~07 (</t>
    </r>
    <r>
      <rPr>
        <b val="true"/>
        <sz val="11"/>
        <color rgb="FF1F3864"/>
        <rFont val="WenQuanYi Zen Hei"/>
        <family val="2"/>
      </rPr>
      <t xml:space="preserve">단위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톤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</si>
  <si>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일평균 수출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</si>
  <si>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수출 증가 </t>
    </r>
    <r>
      <rPr>
        <b val="true"/>
        <sz val="11"/>
        <color rgb="FF1F3864"/>
        <rFont val="맑은 고딕"/>
        <family val="0"/>
        <charset val="1"/>
      </rPr>
      <t xml:space="preserve">331 → 2,000</t>
    </r>
    <r>
      <rPr>
        <b val="true"/>
        <sz val="11"/>
        <color rgb="FF1F3864"/>
        <rFont val="WenQuanYi Zen Hei"/>
        <family val="2"/>
      </rPr>
      <t xml:space="preserve">억 달러를 누가 만들었나</t>
    </r>
    <r>
      <rPr>
        <b val="true"/>
        <sz val="11"/>
        <color rgb="FF1F3864"/>
        <rFont val="맑은 고딕"/>
        <family val="0"/>
        <charset val="1"/>
      </rPr>
      <t xml:space="preserve">] 1~7</t>
    </r>
    <r>
      <rPr>
        <b val="true"/>
        <sz val="11"/>
        <color rgb="FF1F3864"/>
        <rFont val="WenQuanYi Zen Hei"/>
        <family val="2"/>
      </rPr>
      <t xml:space="preserve">월 증감액 상위</t>
    </r>
  </si>
  <si>
    <r>
      <rPr>
        <b val="true"/>
        <sz val="10"/>
        <color rgb="FF000000"/>
        <rFont val="WenQuanYi Zen Hei"/>
        <family val="2"/>
      </rPr>
      <t xml:space="preserve">라</t>
    </r>
    <r>
      <rPr>
        <b val="true"/>
        <sz val="10"/>
        <color rgb="FF000000"/>
        <rFont val="맑은 고딕"/>
        <family val="0"/>
        <charset val="1"/>
      </rPr>
      <t xml:space="preserve">.IT</t>
    </r>
    <r>
      <rPr>
        <b val="true"/>
        <sz val="10"/>
        <color rgb="FF000000"/>
        <rFont val="WenQuanYi Zen Hei"/>
        <family val="2"/>
      </rPr>
      <t xml:space="preserve">부품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</si>
  <si>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.IT</t>
    </r>
    <r>
      <rPr>
        <b val="true"/>
        <sz val="10"/>
        <color rgb="FF000000"/>
        <rFont val="WenQuanYi Zen Hei"/>
        <family val="2"/>
      </rPr>
      <t xml:space="preserve">제품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</si>
  <si>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광산물</t>
    </r>
  </si>
  <si>
    <r>
      <rPr>
        <b val="true"/>
        <sz val="10"/>
        <color rgb="FF000000"/>
        <rFont val="WenQuanYi Zen Hei"/>
        <family val="2"/>
      </rPr>
      <t xml:space="preserve">가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수송장비</t>
    </r>
  </si>
  <si>
    <r>
      <rPr>
        <b val="true"/>
        <sz val="10"/>
        <color rgb="FF000000"/>
        <rFont val="WenQuanYi Zen Hei"/>
        <family val="2"/>
      </rPr>
      <t xml:space="preserve">나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내구소비재</t>
    </r>
  </si>
  <si>
    <r>
      <rPr>
        <sz val="10"/>
        <color rgb="FF000000"/>
        <rFont val="WenQuanYi Zen Hei"/>
        <family val="2"/>
      </rPr>
      <t xml:space="preserve">품목</t>
    </r>
    <r>
      <rPr>
        <sz val="10"/>
        <color rgb="FF000000"/>
        <rFont val="맑은 고딕"/>
        <family val="0"/>
        <charset val="1"/>
      </rPr>
      <t xml:space="preserve">(HS)</t>
    </r>
  </si>
  <si>
    <r>
      <rPr>
        <sz val="10"/>
        <color rgb="FF000000"/>
        <rFont val="맑은 고딕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류</t>
    </r>
  </si>
  <si>
    <r>
      <rPr>
        <sz val="10"/>
        <color rgb="FF000000"/>
        <rFont val="맑은 고딕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류</t>
    </r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</si>
  <si>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자료 구성과 이번 분석의 범위</t>
    </r>
  </si>
  <si>
    <r>
      <rPr>
        <sz val="10"/>
        <color rgb="FF000000"/>
        <rFont val="맑은 고딕"/>
        <family val="0"/>
        <charset val="1"/>
      </rPr>
      <t xml:space="preserve">· 5</t>
    </r>
    <r>
      <rPr>
        <sz val="10"/>
        <color rgb="FF000000"/>
        <rFont val="WenQuanYi Zen Hei"/>
        <family val="2"/>
      </rPr>
      <t xml:space="preserve">개 원본 시트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품목별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성질별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신성질별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국가별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모두 </t>
    </r>
    <r>
      <rPr>
        <sz val="10"/>
        <color rgb="FF000000"/>
        <rFont val="맑은 고딕"/>
        <family val="0"/>
        <charset val="1"/>
      </rPr>
      <t xml:space="preserve">2025.01~2026.07 19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수리일 기준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단위는 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톤</t>
    </r>
    <r>
      <rPr>
        <sz val="10"/>
        <color rgb="FF000000"/>
        <rFont val="맑은 고딕"/>
        <family val="0"/>
        <charset val="1"/>
      </rPr>
      <t xml:space="preserve">(TON)·</t>
    </r>
    <r>
      <rPr>
        <sz val="10"/>
        <color rgb="FF000000"/>
        <rFont val="WenQuanYi Zen Hei"/>
        <family val="2"/>
      </rPr>
      <t xml:space="preserve">천달러입니다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</si>
  <si>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원본은 숫자가 텍스트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쉼표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공백 포함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로 저장되어 있어 계산이 불가능한 상태였습니다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그래서 「데이터</t>
    </r>
    <r>
      <rPr>
        <sz val="10"/>
        <color rgb="FF000000"/>
        <rFont val="맑은 고딕"/>
        <family val="0"/>
        <charset val="1"/>
      </rPr>
      <t xml:space="preserve">_○○</t>
    </r>
    <r>
      <rPr>
        <sz val="10"/>
        <color rgb="FF000000"/>
        <rFont val="WenQuanYi Zen Hei"/>
        <family val="2"/>
      </rPr>
      <t xml:space="preserve">」 정제 시트를 만들어 </t>
    </r>
    <r>
      <rPr>
        <sz val="10"/>
        <color rgb="FF000000"/>
        <rFont val="맑은 고딕"/>
        <family val="0"/>
        <charset val="1"/>
      </rPr>
      <t xml:space="preserve">VALUE/SUBSTITUTE </t>
    </r>
    <r>
      <rPr>
        <sz val="10"/>
        <color rgb="FF000000"/>
        <rFont val="WenQuanYi Zen Hei"/>
        <family val="2"/>
      </rPr>
      <t xml:space="preserve">수식으로 숫자화하고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모든 분석은 그 정제 시트를 참조합니다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 시트는 값 하나도 수정하지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</si>
  <si>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시트별 담고 있는 범위가 다릅니다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성질별은 수출만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신성질별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품목별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국가별은 수출과 수입을 모두 담습니다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국가별에는 중량이 없어 국가별 단가는 계산할 수 없습니다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</si>
  <si>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2026</t>
    </r>
    <r>
      <rPr>
        <sz val="10"/>
        <color rgb="FF000000"/>
        <rFont val="WenQuanYi Zen Hei"/>
        <family val="2"/>
      </rPr>
      <t xml:space="preserve">년은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월까지만 있으므로 연간 비교는 성립하지 않습니다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분석의 기본 비교 단위는 </t>
    </r>
    <r>
      <rPr>
        <sz val="10"/>
        <color rgb="FF000000"/>
        <rFont val="맑은 고딕"/>
        <family val="0"/>
        <charset val="1"/>
      </rPr>
      <t xml:space="preserve">2026.01~07 vs 2025.01~07(</t>
    </r>
    <r>
      <rPr>
        <sz val="10"/>
        <color rgb="FF000000"/>
        <rFont val="WenQuanYi Zen Hei"/>
        <family val="2"/>
      </rPr>
      <t xml:space="preserve">동기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의 연환산 열은 단순 참고치입니다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</si>
  <si>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합계 정합성 — 네 개 시트는 일치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품목별 시트만 체계적으로 작습니다</t>
    </r>
  </si>
  <si>
    <r>
      <rPr>
        <sz val="10"/>
        <color rgb="FF000000"/>
        <rFont val="맑은 고딕"/>
        <family val="0"/>
        <charset val="1"/>
      </rPr>
      <t xml:space="preserve">· 9</t>
    </r>
    <r>
      <rPr>
        <sz val="10"/>
        <color rgb="FF000000"/>
        <rFont val="WenQuanYi Zen Hei"/>
        <family val="2"/>
      </rPr>
      <t xml:space="preserve">종 검증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총괄 총계행 </t>
    </r>
    <r>
      <rPr>
        <sz val="10"/>
        <color rgb="FF000000"/>
        <rFont val="맑은 고딕"/>
        <family val="0"/>
        <charset val="1"/>
      </rPr>
      <t xml:space="preserve">vs 19</t>
    </r>
    <r>
      <rPr>
        <sz val="10"/>
        <color rgb="FF000000"/>
        <rFont val="WenQuanYi Zen Hei"/>
        <family val="2"/>
      </rPr>
      <t xml:space="preserve">개월 합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무역수지 항등식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성질별 대분류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중분류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신성질별 대분류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중분류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수입</t>
    </r>
    <r>
      <rPr>
        <sz val="10"/>
        <color rgb="FF000000"/>
        <rFont val="맑은 고딕"/>
        <family val="0"/>
        <charset val="1"/>
      </rPr>
      <t xml:space="preserve">) / </t>
    </r>
    <r>
      <rPr>
        <sz val="10"/>
        <color rgb="FF000000"/>
        <rFont val="WenQuanYi Zen Hei"/>
        <family val="2"/>
      </rPr>
      <t xml:space="preserve">품목별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국가별 </t>
    </r>
    <r>
      <rPr>
        <sz val="10"/>
        <color rgb="FF000000"/>
        <rFont val="맑은 고딕"/>
        <family val="0"/>
        <charset val="1"/>
      </rPr>
      <t xml:space="preserve">/ 5</t>
    </r>
    <r>
      <rPr>
        <sz val="10"/>
        <color rgb="FF000000"/>
        <rFont val="WenQuanYi Zen Hei"/>
        <family val="2"/>
      </rPr>
      <t xml:space="preserve">개 시트 교차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수식으로 수행했습니다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</si>
  <si>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총괄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성질별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신성질별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국가별은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개월 총계가 수출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조 </t>
    </r>
    <r>
      <rPr>
        <sz val="10"/>
        <color rgb="FF000000"/>
        <rFont val="맑은 고딕"/>
        <family val="0"/>
        <charset val="1"/>
      </rPr>
      <t xml:space="preserve">3,043</t>
    </r>
    <r>
      <rPr>
        <sz val="10"/>
        <color rgb="FF000000"/>
        <rFont val="WenQuanYi Zen Hei"/>
        <family val="2"/>
      </rPr>
      <t xml:space="preserve">억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천만 천달러 선에서 최대 </t>
    </r>
    <r>
      <rPr>
        <sz val="10"/>
        <color rgb="FF000000"/>
        <rFont val="맑은 고딕"/>
        <family val="0"/>
        <charset val="1"/>
      </rPr>
      <t xml:space="preserve">27</t>
    </r>
    <r>
      <rPr>
        <sz val="10"/>
        <color rgb="FF000000"/>
        <rFont val="WenQuanYi Zen Hei"/>
        <family val="2"/>
      </rPr>
      <t xml:space="preserve">천달러</t>
    </r>
    <r>
      <rPr>
        <sz val="10"/>
        <color rgb="FF000000"/>
        <rFont val="맑은 고딕"/>
        <family val="0"/>
        <charset val="1"/>
      </rPr>
      <t xml:space="preserve">(0.000002%) </t>
    </r>
    <r>
      <rPr>
        <sz val="10"/>
        <color rgb="FF000000"/>
        <rFont val="WenQuanYi Zen Hei"/>
        <family val="2"/>
      </rPr>
      <t xml:space="preserve">차이로 일치합니다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국가별은 </t>
    </r>
    <r>
      <rPr>
        <sz val="10"/>
        <color rgb="FF000000"/>
        <rFont val="맑은 고딕"/>
        <family val="0"/>
        <charset val="1"/>
      </rPr>
      <t xml:space="preserve">4,475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신성질별은 </t>
    </r>
    <r>
      <rPr>
        <sz val="10"/>
        <color rgb="FF000000"/>
        <rFont val="맑은 고딕"/>
        <family val="0"/>
        <charset val="1"/>
      </rPr>
      <t xml:space="preserve">323</t>
    </r>
    <r>
      <rPr>
        <sz val="10"/>
        <color rgb="FF000000"/>
        <rFont val="WenQuanYi Zen Hei"/>
        <family val="2"/>
      </rPr>
      <t xml:space="preserve">행의 반올림이 누적된 결과로 데이터 오류가 아닙니다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</si>
  <si>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★ </t>
    </r>
    <r>
      <rPr>
        <sz val="10"/>
        <color rgb="FF000000"/>
        <rFont val="WenQuanYi Zen Hei"/>
        <family val="2"/>
      </rPr>
      <t xml:space="preserve">품목별</t>
    </r>
    <r>
      <rPr>
        <sz val="10"/>
        <color rgb="FF000000"/>
        <rFont val="맑은 고딕"/>
        <family val="0"/>
        <charset val="1"/>
      </rPr>
      <t xml:space="preserve">(HS) </t>
    </r>
    <r>
      <rPr>
        <sz val="10"/>
        <color rgb="FF000000"/>
        <rFont val="WenQuanYi Zen Hei"/>
        <family val="2"/>
      </rPr>
      <t xml:space="preserve">시트만 다릅니다</t>
    </r>
    <r>
      <rPr>
        <sz val="10"/>
        <color rgb="FF000000"/>
        <rFont val="맑은 고딕"/>
        <family val="0"/>
        <charset val="1"/>
      </rPr>
      <t xml:space="preserve">. 19</t>
    </r>
    <r>
      <rPr>
        <sz val="10"/>
        <color rgb="FF000000"/>
        <rFont val="WenQuanYi Zen Hei"/>
        <family val="2"/>
      </rPr>
      <t xml:space="preserve">개월 합이 수출 −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억 </t>
    </r>
    <r>
      <rPr>
        <sz val="10"/>
        <color rgb="FF000000"/>
        <rFont val="맑은 고딕"/>
        <family val="0"/>
        <charset val="1"/>
      </rPr>
      <t xml:space="preserve">9,946</t>
    </r>
    <r>
      <rPr>
        <sz val="10"/>
        <color rgb="FF000000"/>
        <rFont val="WenQuanYi Zen Hei"/>
        <family val="2"/>
      </rPr>
      <t xml:space="preserve">만 천달러</t>
    </r>
    <r>
      <rPr>
        <sz val="10"/>
        <color rgb="FF000000"/>
        <rFont val="맑은 고딕"/>
        <family val="0"/>
        <charset val="1"/>
      </rPr>
      <t xml:space="preserve">(−0.038%), </t>
    </r>
    <r>
      <rPr>
        <sz val="10"/>
        <color rgb="FF000000"/>
        <rFont val="WenQuanYi Zen Hei"/>
        <family val="2"/>
      </rPr>
      <t xml:space="preserve">수입 −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억 </t>
    </r>
    <r>
      <rPr>
        <sz val="10"/>
        <color rgb="FF000000"/>
        <rFont val="맑은 고딕"/>
        <family val="0"/>
        <charset val="1"/>
      </rPr>
      <t xml:space="preserve">8,429</t>
    </r>
    <r>
      <rPr>
        <sz val="10"/>
        <color rgb="FF000000"/>
        <rFont val="WenQuanYi Zen Hei"/>
        <family val="2"/>
      </rPr>
      <t xml:space="preserve">만 천달러</t>
    </r>
    <r>
      <rPr>
        <sz val="10"/>
        <color rgb="FF000000"/>
        <rFont val="맑은 고딕"/>
        <family val="0"/>
        <charset val="1"/>
      </rPr>
      <t xml:space="preserve">(−0.036%)</t>
    </r>
    <r>
      <rPr>
        <sz val="10"/>
        <color rgb="FF000000"/>
        <rFont val="WenQuanYi Zen Hei"/>
        <family val="2"/>
      </rPr>
      <t xml:space="preserve">로 총괄보다 작고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 차이가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개월 내내 매월 나타납니다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수출 월 </t>
    </r>
    <r>
      <rPr>
        <sz val="10"/>
        <color rgb="FF000000"/>
        <rFont val="맑은 고딕"/>
        <family val="0"/>
        <charset val="1"/>
      </rPr>
      <t xml:space="preserve">2~3</t>
    </r>
    <r>
      <rPr>
        <sz val="10"/>
        <color rgb="FF000000"/>
        <rFont val="WenQuanYi Zen Hei"/>
        <family val="2"/>
      </rPr>
      <t xml:space="preserve">천만 천달러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반올림으로는 설명되지 않는 체계적 차이입니다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</si>
  <si>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원인을 원본에서 직접 확인했습니다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품목별 시트에 실제로 존재하는 </t>
    </r>
    <r>
      <rPr>
        <sz val="10"/>
        <color rgb="FF000000"/>
        <rFont val="맑은 고딕"/>
        <family val="0"/>
        <charset val="1"/>
      </rPr>
      <t xml:space="preserve">HS</t>
    </r>
    <r>
      <rPr>
        <sz val="10"/>
        <color rgb="FF000000"/>
        <rFont val="WenQuanYi Zen Hei"/>
        <family val="2"/>
      </rPr>
      <t xml:space="preserve">류는 </t>
    </r>
    <r>
      <rPr>
        <sz val="10"/>
        <color rgb="FF000000"/>
        <rFont val="맑은 고딕"/>
        <family val="0"/>
        <charset val="1"/>
      </rPr>
      <t xml:space="preserve">01~97</t>
    </r>
    <r>
      <rPr>
        <sz val="10"/>
        <color rgb="FF000000"/>
        <rFont val="WenQuanYi Zen Hei"/>
        <family val="2"/>
      </rPr>
      <t xml:space="preserve">류 중 </t>
    </r>
    <r>
      <rPr>
        <sz val="10"/>
        <color rgb="FF000000"/>
        <rFont val="맑은 고딕"/>
        <family val="0"/>
        <charset val="1"/>
      </rPr>
      <t xml:space="preserve">96</t>
    </r>
    <r>
      <rPr>
        <sz val="10"/>
        <color rgb="FF000000"/>
        <rFont val="WenQuanYi Zen Hei"/>
        <family val="2"/>
      </rPr>
      <t xml:space="preserve">개</t>
    </r>
    <r>
      <rPr>
        <sz val="10"/>
        <color rgb="FF000000"/>
        <rFont val="맑은 고딕"/>
        <family val="0"/>
        <charset val="1"/>
      </rPr>
      <t xml:space="preserve">(77</t>
    </r>
    <r>
      <rPr>
        <sz val="10"/>
        <color rgb="FF000000"/>
        <rFont val="WenQuanYi Zen Hei"/>
        <family val="2"/>
      </rPr>
      <t xml:space="preserve">류는 </t>
    </r>
    <r>
      <rPr>
        <sz val="10"/>
        <color rgb="FF000000"/>
        <rFont val="맑은 고딕"/>
        <family val="0"/>
        <charset val="1"/>
      </rPr>
      <t xml:space="preserve">HS </t>
    </r>
    <r>
      <rPr>
        <sz val="10"/>
        <color rgb="FF000000"/>
        <rFont val="WenQuanYi Zen Hei"/>
        <family val="2"/>
      </rPr>
      <t xml:space="preserve">자체 결번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와 값이 전부 </t>
    </r>
    <r>
      <rPr>
        <sz val="10"/>
        <color rgb="FF000000"/>
        <rFont val="맑은 고딕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인 </t>
    </r>
    <r>
      <rPr>
        <sz val="10"/>
        <color rgb="FF000000"/>
        <rFont val="맑은 고딕"/>
        <family val="0"/>
        <charset val="1"/>
      </rPr>
      <t xml:space="preserve">99</t>
    </r>
    <r>
      <rPr>
        <sz val="10"/>
        <color rgb="FF000000"/>
        <rFont val="WenQuanYi Zen Hei"/>
        <family val="2"/>
      </rPr>
      <t xml:space="preserve">류뿐이고</t>
    </r>
    <r>
      <rPr>
        <sz val="10"/>
        <color rgb="FF000000"/>
        <rFont val="맑은 고딕"/>
        <family val="0"/>
        <charset val="1"/>
      </rPr>
      <t xml:space="preserve">, 98</t>
    </r>
    <r>
      <rPr>
        <sz val="10"/>
        <color rgb="FF000000"/>
        <rFont val="WenQuanYi Zen Hei"/>
        <family val="2"/>
      </rPr>
      <t xml:space="preserve">류가 통째로 없습니다</t>
    </r>
    <r>
      <rPr>
        <sz val="10"/>
        <color rgb="FF000000"/>
        <rFont val="맑은 고딕"/>
        <family val="0"/>
        <charset val="1"/>
      </rPr>
      <t xml:space="preserve">. 98</t>
    </r>
    <r>
      <rPr>
        <sz val="10"/>
        <color rgb="FF000000"/>
        <rFont val="WenQuanYi Zen Hei"/>
        <family val="2"/>
      </rPr>
      <t xml:space="preserve">류는 여행자 휴대품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별송품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소액물품 등 특수분류로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총괄에는 포함되지만 품목별 조회에서는 빠진 것으로 보입니다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실무상 의미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품목별 시트로 전체 수출입 총액을 대체하면 약 </t>
    </r>
    <r>
      <rPr>
        <sz val="10"/>
        <color rgb="FF000000"/>
        <rFont val="맑은 고딕"/>
        <family val="0"/>
        <charset val="1"/>
      </rPr>
      <t xml:space="preserve">0.04% </t>
    </r>
    <r>
      <rPr>
        <sz val="10"/>
        <color rgb="FF000000"/>
        <rFont val="WenQuanYi Zen Hei"/>
        <family val="2"/>
      </rPr>
      <t xml:space="preserve">과소집계됩니다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 간 비교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순위 분석에는 영향이 없습니다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</si>
  <si>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2026.06~07</t>
    </r>
    <r>
      <rPr>
        <sz val="10"/>
        <color rgb="FF000000"/>
        <rFont val="WenQuanYi Zen Hei"/>
        <family val="2"/>
      </rPr>
      <t xml:space="preserve">에는 품목별 수입 차이가 −</t>
    </r>
    <r>
      <rPr>
        <sz val="10"/>
        <color rgb="FF000000"/>
        <rFont val="맑은 고딕"/>
        <family val="0"/>
        <charset val="1"/>
      </rPr>
      <t xml:space="preserve">5,795</t>
    </r>
    <r>
      <rPr>
        <sz val="10"/>
        <color rgb="FF000000"/>
        <rFont val="WenQuanYi Zen Hei"/>
        <family val="2"/>
      </rPr>
      <t xml:space="preserve">만</t>
    </r>
    <r>
      <rPr>
        <sz val="10"/>
        <color rgb="FF000000"/>
        <rFont val="맑은 고딕"/>
        <family val="0"/>
        <charset val="1"/>
      </rPr>
      <t xml:space="preserve">·−4,745</t>
    </r>
    <r>
      <rPr>
        <sz val="10"/>
        <color rgb="FF000000"/>
        <rFont val="WenQuanYi Zen Hei"/>
        <family val="2"/>
      </rPr>
      <t xml:space="preserve">만 천달러로 평소</t>
    </r>
    <r>
      <rPr>
        <sz val="10"/>
        <color rgb="FF000000"/>
        <rFont val="맑은 고딕"/>
        <family val="0"/>
        <charset val="1"/>
      </rPr>
      <t xml:space="preserve">(−1~2</t>
    </r>
    <r>
      <rPr>
        <sz val="10"/>
        <color rgb="FF000000"/>
        <rFont val="WenQuanYi Zen Hei"/>
        <family val="2"/>
      </rPr>
      <t xml:space="preserve">천만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보다 커집니다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특수분류 수입이 최근 늘었을 가능성이 있어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관세청 원자료에서 </t>
    </r>
    <r>
      <rPr>
        <sz val="10"/>
        <color rgb="FF000000"/>
        <rFont val="맑은 고딕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류를 따로 조회해 확인해 보시길 권합니다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</si>
  <si>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3. </t>
    </r>
    <r>
      <rPr>
        <b val="true"/>
        <sz val="11"/>
        <color rgb="FF1F3864"/>
        <rFont val="WenQuanYi Zen Hei"/>
        <family val="2"/>
      </rPr>
      <t xml:space="preserve">총괄 추이 — </t>
    </r>
    <r>
      <rPr>
        <b val="true"/>
        <sz val="11"/>
        <color rgb="FF1F3864"/>
        <rFont val="맑은 고딕"/>
        <family val="0"/>
        <charset val="1"/>
      </rPr>
      <t xml:space="preserve">2026</t>
    </r>
    <r>
      <rPr>
        <b val="true"/>
        <sz val="11"/>
        <color rgb="FF1F3864"/>
        <rFont val="WenQuanYi Zen Hei"/>
        <family val="2"/>
      </rPr>
      <t xml:space="preserve">년의 수출 급증은 달력 효과가 아닙니다</t>
    </r>
  </si>
  <si>
    <r>
      <rPr>
        <sz val="10"/>
        <color rgb="FF000000"/>
        <rFont val="맑은 고딕"/>
        <family val="0"/>
        <charset val="1"/>
      </rPr>
      <t xml:space="preserve">· 2026.01~07 </t>
    </r>
    <r>
      <rPr>
        <sz val="10"/>
        <color rgb="FF000000"/>
        <rFont val="WenQuanYi Zen Hei"/>
        <family val="2"/>
      </rPr>
      <t xml:space="preserve">수출은 </t>
    </r>
    <r>
      <rPr>
        <sz val="10"/>
        <color rgb="FF000000"/>
        <rFont val="맑은 고딕"/>
        <family val="0"/>
        <charset val="1"/>
      </rPr>
      <t xml:space="preserve">5,950.6</t>
    </r>
    <r>
      <rPr>
        <sz val="10"/>
        <color rgb="FF000000"/>
        <rFont val="WenQuanYi Zen Hei"/>
        <family val="2"/>
      </rPr>
      <t xml:space="preserve">억 달러로 전년 동기 </t>
    </r>
    <r>
      <rPr>
        <sz val="10"/>
        <color rgb="FF000000"/>
        <rFont val="맑은 고딕"/>
        <family val="0"/>
        <charset val="1"/>
      </rPr>
      <t xml:space="preserve">3,953.9</t>
    </r>
    <r>
      <rPr>
        <sz val="10"/>
        <color rgb="FF000000"/>
        <rFont val="WenQuanYi Zen Hei"/>
        <family val="2"/>
      </rPr>
      <t xml:space="preserve">억 달러 대비 </t>
    </r>
    <r>
      <rPr>
        <sz val="10"/>
        <color rgb="FF000000"/>
        <rFont val="맑은 고딕"/>
        <family val="0"/>
        <charset val="1"/>
      </rPr>
      <t xml:space="preserve">+50.5%(+1,996.7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수입은 </t>
    </r>
    <r>
      <rPr>
        <sz val="10"/>
        <color rgb="FF000000"/>
        <rFont val="맑은 고딕"/>
        <family val="0"/>
        <charset val="1"/>
      </rPr>
      <t xml:space="preserve">+18.2%</t>
    </r>
    <r>
      <rPr>
        <sz val="10"/>
        <color rgb="FF000000"/>
        <rFont val="WenQuanYi Zen Hei"/>
        <family val="2"/>
      </rPr>
      <t xml:space="preserve">에 그쳐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무역수지는 </t>
    </r>
    <r>
      <rPr>
        <sz val="10"/>
        <color rgb="FF000000"/>
        <rFont val="맑은 고딕"/>
        <family val="0"/>
        <charset val="1"/>
      </rPr>
      <t xml:space="preserve">339.3</t>
    </r>
    <r>
      <rPr>
        <sz val="10"/>
        <color rgb="FF000000"/>
        <rFont val="WenQuanYi Zen Hei"/>
        <family val="2"/>
      </rPr>
      <t xml:space="preserve">억 달러 → </t>
    </r>
    <r>
      <rPr>
        <sz val="10"/>
        <color rgb="FF000000"/>
        <rFont val="맑은 고딕"/>
        <family val="0"/>
        <charset val="1"/>
      </rPr>
      <t xml:space="preserve">1,677.6</t>
    </r>
    <r>
      <rPr>
        <sz val="10"/>
        <color rgb="FF000000"/>
        <rFont val="WenQuanYi Zen Hei"/>
        <family val="2"/>
      </rPr>
      <t xml:space="preserve">억 달러로 </t>
    </r>
    <r>
      <rPr>
        <sz val="10"/>
        <color rgb="FF000000"/>
        <rFont val="맑은 고딕"/>
        <family val="0"/>
        <charset val="1"/>
      </rPr>
      <t xml:space="preserve">1,338.3</t>
    </r>
    <r>
      <rPr>
        <sz val="10"/>
        <color rgb="FF000000"/>
        <rFont val="WenQuanYi Zen Hei"/>
        <family val="2"/>
      </rPr>
      <t xml:space="preserve">억 달러 확대되었습니다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</si>
  <si>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전년동월비는 </t>
    </r>
    <r>
      <rPr>
        <sz val="10"/>
        <color rgb="FF000000"/>
        <rFont val="맑은 고딕"/>
        <family val="0"/>
        <charset val="1"/>
      </rPr>
      <t xml:space="preserve">2026.01 +33.9%</t>
    </r>
    <r>
      <rPr>
        <sz val="10"/>
        <color rgb="FF000000"/>
        <rFont val="WenQuanYi Zen Hei"/>
        <family val="2"/>
      </rPr>
      <t xml:space="preserve">에서 매달 높아져 </t>
    </r>
    <r>
      <rPr>
        <sz val="10"/>
        <color rgb="FF000000"/>
        <rFont val="맑은 고딕"/>
        <family val="0"/>
        <charset val="1"/>
      </rPr>
      <t xml:space="preserve">2026.06 +70.4%</t>
    </r>
    <r>
      <rPr>
        <sz val="10"/>
        <color rgb="FF000000"/>
        <rFont val="WenQuanYi Zen Hei"/>
        <family val="2"/>
      </rPr>
      <t xml:space="preserve">로 정점을 찍고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+63.0%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12</t>
    </r>
    <r>
      <rPr>
        <sz val="10"/>
        <color rgb="FF000000"/>
        <rFont val="WenQuanYi Zen Hei"/>
        <family val="2"/>
      </rPr>
      <t xml:space="preserve">개월 이동합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2 R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7,093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9,090</t>
    </r>
    <r>
      <rPr>
        <sz val="10"/>
        <color rgb="FF000000"/>
        <rFont val="WenQuanYi Zen Hei"/>
        <family val="2"/>
      </rPr>
      <t xml:space="preserve">억 달러로 계단식 상승이며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계절성을 제거해도 추세가 꺾인 신호는 아직 없습니다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</si>
  <si>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조업일수는 </t>
    </r>
    <r>
      <rPr>
        <sz val="10"/>
        <color rgb="FF000000"/>
        <rFont val="맑은 고딕"/>
        <family val="0"/>
        <charset val="1"/>
      </rPr>
      <t xml:space="preserve">155.5</t>
    </r>
    <r>
      <rPr>
        <sz val="10"/>
        <color rgb="FF000000"/>
        <rFont val="WenQuanYi Zen Hei"/>
        <family val="2"/>
      </rPr>
      <t xml:space="preserve">일 → </t>
    </r>
    <r>
      <rPr>
        <sz val="10"/>
        <color rgb="FF000000"/>
        <rFont val="맑은 고딕"/>
        <family val="0"/>
        <charset val="1"/>
      </rPr>
      <t xml:space="preserve">156.5</t>
    </r>
    <r>
      <rPr>
        <sz val="10"/>
        <color rgb="FF000000"/>
        <rFont val="WenQuanYi Zen Hei"/>
        <family val="2"/>
      </rPr>
      <t xml:space="preserve">일로 </t>
    </r>
    <r>
      <rPr>
        <sz val="10"/>
        <color rgb="FF000000"/>
        <rFont val="맑은 고딕"/>
        <family val="0"/>
        <charset val="1"/>
      </rPr>
      <t xml:space="preserve">+0.6%</t>
    </r>
    <r>
      <rPr>
        <sz val="10"/>
        <color rgb="FF000000"/>
        <rFont val="WenQuanYi Zen Hei"/>
        <family val="2"/>
      </rPr>
      <t xml:space="preserve">뿐입니다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일평균 수출이 </t>
    </r>
    <r>
      <rPr>
        <sz val="10"/>
        <color rgb="FF000000"/>
        <rFont val="맑은 고딕"/>
        <family val="0"/>
        <charset val="1"/>
      </rPr>
      <t xml:space="preserve">254</t>
    </r>
    <r>
      <rPr>
        <sz val="10"/>
        <color rgb="FF000000"/>
        <rFont val="WenQuanYi Zen Hei"/>
        <family val="2"/>
      </rPr>
      <t xml:space="preserve">만 → </t>
    </r>
    <r>
      <rPr>
        <sz val="10"/>
        <color rgb="FF000000"/>
        <rFont val="맑은 고딕"/>
        <family val="0"/>
        <charset val="1"/>
      </rPr>
      <t xml:space="preserve">380</t>
    </r>
    <r>
      <rPr>
        <sz val="10"/>
        <color rgb="FF000000"/>
        <rFont val="WenQuanYi Zen Hei"/>
        <family val="2"/>
      </rPr>
      <t xml:space="preserve">만 천달러로 </t>
    </r>
    <r>
      <rPr>
        <sz val="10"/>
        <color rgb="FF000000"/>
        <rFont val="맑은 고딕"/>
        <family val="0"/>
        <charset val="1"/>
      </rPr>
      <t xml:space="preserve">+49.5% </t>
    </r>
    <r>
      <rPr>
        <sz val="10"/>
        <color rgb="FF000000"/>
        <rFont val="WenQuanYi Zen Hei"/>
        <family val="2"/>
      </rPr>
      <t xml:space="preserve">늘었으니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증가분은 영업일 증가가 아닌 실질 증가입니다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</si>
  <si>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다만 </t>
    </r>
    <r>
      <rPr>
        <sz val="10"/>
        <color rgb="FF000000"/>
        <rFont val="맑은 고딕"/>
        <family val="0"/>
        <charset val="1"/>
      </rPr>
      <t xml:space="preserve">2026.07</t>
    </r>
    <r>
      <rPr>
        <sz val="10"/>
        <color rgb="FF000000"/>
        <rFont val="WenQuanYi Zen Hei"/>
        <family val="2"/>
      </rPr>
      <t xml:space="preserve">은 전월비 −</t>
    </r>
    <r>
      <rPr>
        <sz val="10"/>
        <color rgb="FF000000"/>
        <rFont val="맑은 고딕"/>
        <family val="0"/>
        <charset val="1"/>
      </rPr>
      <t xml:space="preserve">2.9%, </t>
    </r>
    <r>
      <rPr>
        <sz val="10"/>
        <color rgb="FF000000"/>
        <rFont val="WenQuanYi Zen Hei"/>
        <family val="2"/>
      </rPr>
      <t xml:space="preserve">일평균 기준으로는 −</t>
    </r>
    <r>
      <rPr>
        <sz val="10"/>
        <color rgb="FF000000"/>
        <rFont val="맑은 고딕"/>
        <family val="0"/>
        <charset val="1"/>
      </rPr>
      <t xml:space="preserve">9.0%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(7</t>
    </r>
    <r>
      <rPr>
        <sz val="10"/>
        <color rgb="FF000000"/>
        <rFont val="WenQuanYi Zen Hei"/>
        <family val="2"/>
      </rPr>
      <t xml:space="preserve">월 조업일수 </t>
    </r>
    <r>
      <rPr>
        <sz val="10"/>
        <color rgb="FF000000"/>
        <rFont val="맑은 고딕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일 </t>
    </r>
    <r>
      <rPr>
        <sz val="10"/>
        <color rgb="FF000000"/>
        <rFont val="맑은 고딕"/>
        <family val="0"/>
        <charset val="1"/>
      </rPr>
      <t xml:space="preserve">&gt; 6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22.5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월 합계가 보여주는 것보다 실제 둔화 폭이 큽니다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</si>
  <si>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4. </t>
    </r>
    <r>
      <rPr>
        <b val="true"/>
        <sz val="11"/>
        <color rgb="FF1F3864"/>
        <rFont val="WenQuanYi Zen Hei"/>
        <family val="2"/>
      </rPr>
      <t xml:space="preserve">성장의 정체 — 물량은 줄었는데 금액은 </t>
    </r>
    <r>
      <rPr>
        <b val="true"/>
        <sz val="11"/>
        <color rgb="FF1F3864"/>
        <rFont val="맑은 고딕"/>
        <family val="0"/>
        <charset val="1"/>
      </rPr>
      <t xml:space="preserve">50% </t>
    </r>
    <r>
      <rPr>
        <b val="true"/>
        <sz val="11"/>
        <color rgb="FF1F3864"/>
        <rFont val="WenQuanYi Zen Hei"/>
        <family val="2"/>
      </rPr>
      <t xml:space="preserve">늘었습니다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</si>
  <si>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수출 중량은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억 </t>
    </r>
    <r>
      <rPr>
        <sz val="10"/>
        <color rgb="FF000000"/>
        <rFont val="맑은 고딕"/>
        <family val="0"/>
        <charset val="1"/>
      </rPr>
      <t xml:space="preserve">1,474</t>
    </r>
    <r>
      <rPr>
        <sz val="10"/>
        <color rgb="FF000000"/>
        <rFont val="WenQuanYi Zen Hei"/>
        <family val="2"/>
      </rPr>
      <t xml:space="preserve">만 톤 →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억 </t>
    </r>
    <r>
      <rPr>
        <sz val="10"/>
        <color rgb="FF000000"/>
        <rFont val="맑은 고딕"/>
        <family val="0"/>
        <charset val="1"/>
      </rPr>
      <t xml:space="preserve">987</t>
    </r>
    <r>
      <rPr>
        <sz val="10"/>
        <color rgb="FF000000"/>
        <rFont val="WenQuanYi Zen Hei"/>
        <family val="2"/>
      </rPr>
      <t xml:space="preserve">만 톤으로 오히려 −</t>
    </r>
    <r>
      <rPr>
        <sz val="10"/>
        <color rgb="FF000000"/>
        <rFont val="맑은 고딕"/>
        <family val="0"/>
        <charset val="1"/>
      </rPr>
      <t xml:space="preserve">4.2% </t>
    </r>
    <r>
      <rPr>
        <sz val="10"/>
        <color rgb="FF000000"/>
        <rFont val="WenQuanYi Zen Hei"/>
        <family val="2"/>
      </rPr>
      <t xml:space="preserve">감소했습니다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그런데 금액은 </t>
    </r>
    <r>
      <rPr>
        <sz val="10"/>
        <color rgb="FF000000"/>
        <rFont val="맑은 고딕"/>
        <family val="0"/>
        <charset val="1"/>
      </rPr>
      <t xml:space="preserve">+50.5%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 단가가 </t>
    </r>
    <r>
      <rPr>
        <sz val="10"/>
        <color rgb="FF000000"/>
        <rFont val="맑은 고딕"/>
        <family val="0"/>
        <charset val="1"/>
      </rPr>
      <t xml:space="preserve">3.446 → 5.416 </t>
    </r>
    <r>
      <rPr>
        <sz val="10"/>
        <color rgb="FF000000"/>
        <rFont val="WenQuanYi Zen Hei"/>
        <family val="2"/>
      </rPr>
      <t xml:space="preserve">천달러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톤</t>
    </r>
    <r>
      <rPr>
        <sz val="10"/>
        <color rgb="FF000000"/>
        <rFont val="맑은 고딕"/>
        <family val="0"/>
        <charset val="1"/>
      </rPr>
      <t xml:space="preserve">(+57.2%)</t>
    </r>
    <r>
      <rPr>
        <sz val="10"/>
        <color rgb="FF000000"/>
        <rFont val="WenQuanYi Zen Hei"/>
        <family val="2"/>
      </rPr>
      <t xml:space="preserve">으로 뛰었기 때문입니다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</si>
  <si>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수입 단가도 </t>
    </r>
    <r>
      <rPr>
        <sz val="10"/>
        <color rgb="FF000000"/>
        <rFont val="맑은 고딕"/>
        <family val="0"/>
        <charset val="1"/>
      </rPr>
      <t xml:space="preserve">1.166 → 1.362(+16.8%) </t>
    </r>
    <r>
      <rPr>
        <sz val="10"/>
        <color rgb="FF000000"/>
        <rFont val="WenQuanYi Zen Hei"/>
        <family val="2"/>
      </rPr>
      <t xml:space="preserve">올랐지만 상승 폭이 훨씬 작아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순상품교역조건은 </t>
    </r>
    <r>
      <rPr>
        <sz val="10"/>
        <color rgb="FF000000"/>
        <rFont val="맑은 고딕"/>
        <family val="0"/>
        <charset val="1"/>
      </rPr>
      <t xml:space="preserve">2.955 → 3.978</t>
    </r>
    <r>
      <rPr>
        <sz val="10"/>
        <color rgb="FF000000"/>
        <rFont val="WenQuanYi Zen Hei"/>
        <family val="2"/>
      </rPr>
      <t xml:space="preserve">배</t>
    </r>
    <r>
      <rPr>
        <sz val="10"/>
        <color rgb="FF000000"/>
        <rFont val="맑은 고딕"/>
        <family val="0"/>
        <charset val="1"/>
      </rPr>
      <t xml:space="preserve">(+34.6%)</t>
    </r>
    <r>
      <rPr>
        <sz val="10"/>
        <color rgb="FF000000"/>
        <rFont val="WenQuanYi Zen Hei"/>
        <family val="2"/>
      </rPr>
      <t xml:space="preserve">로 개선되었습니다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무역수지 </t>
    </r>
    <r>
      <rPr>
        <sz val="10"/>
        <color rgb="FF000000"/>
        <rFont val="맑은 고딕"/>
        <family val="0"/>
        <charset val="1"/>
      </rPr>
      <t xml:space="preserve">1,338</t>
    </r>
    <r>
      <rPr>
        <sz val="10"/>
        <color rgb="FF000000"/>
        <rFont val="WenQuanYi Zen Hei"/>
        <family val="2"/>
      </rPr>
      <t xml:space="preserve">억 달러 증가의 실체는 물량 확대가 아니라 이 단가 격차입니다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</si>
  <si>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 구조는 되돌림에 취약합니다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실제로 </t>
    </r>
    <r>
      <rPr>
        <sz val="10"/>
        <color rgb="FF000000"/>
        <rFont val="맑은 고딕"/>
        <family val="0"/>
        <charset val="1"/>
      </rPr>
      <t xml:space="preserve">2026.07 </t>
    </r>
    <r>
      <rPr>
        <sz val="10"/>
        <color rgb="FF000000"/>
        <rFont val="WenQuanYi Zen Hei"/>
        <family val="2"/>
      </rPr>
      <t xml:space="preserve">수출단가는 </t>
    </r>
    <r>
      <rPr>
        <sz val="10"/>
        <color rgb="FF000000"/>
        <rFont val="맑은 고딕"/>
        <family val="0"/>
        <charset val="1"/>
      </rPr>
      <t xml:space="preserve">6.499 → 5.603(−13.8%)</t>
    </r>
    <r>
      <rPr>
        <sz val="10"/>
        <color rgb="FF000000"/>
        <rFont val="WenQuanYi Zen Hei"/>
        <family val="2"/>
      </rPr>
      <t xml:space="preserve">로 떨어졌고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같은 달 무역수지도 </t>
    </r>
    <r>
      <rPr>
        <sz val="10"/>
        <color rgb="FF000000"/>
        <rFont val="맑은 고딕"/>
        <family val="0"/>
        <charset val="1"/>
      </rPr>
      <t xml:space="preserve">359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304</t>
    </r>
    <r>
      <rPr>
        <sz val="10"/>
        <color rgb="FF000000"/>
        <rFont val="WenQuanYi Zen Hei"/>
        <family val="2"/>
      </rPr>
      <t xml:space="preserve">억 달러로 줄었습니다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단가가 정상화되면 물량이 그대로여도 흑자는 빠르게 축소됩니다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</si>
  <si>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5. </t>
    </r>
    <r>
      <rPr>
        <b val="true"/>
        <sz val="11"/>
        <color rgb="FF1F3864"/>
        <rFont val="WenQuanYi Zen Hei"/>
        <family val="2"/>
      </rPr>
      <t xml:space="preserve">품목 — 반도체</t>
    </r>
    <r>
      <rPr>
        <b val="true"/>
        <sz val="11"/>
        <color rgb="FF1F3864"/>
        <rFont val="맑은 고딕"/>
        <family val="0"/>
        <charset val="1"/>
      </rPr>
      <t xml:space="preserve">·IT </t>
    </r>
    <r>
      <rPr>
        <b val="true"/>
        <sz val="11"/>
        <color rgb="FF1F3864"/>
        <rFont val="WenQuanYi Zen Hei"/>
        <family val="2"/>
      </rPr>
      <t xml:space="preserve">한 축이 증가분의 </t>
    </r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분의 </t>
    </r>
    <r>
      <rPr>
        <b val="true"/>
        <sz val="11"/>
        <color rgb="FF1F3864"/>
        <rFont val="맑은 고딕"/>
        <family val="0"/>
        <charset val="1"/>
      </rPr>
      <t xml:space="preserve">2</t>
    </r>
    <r>
      <rPr>
        <b val="true"/>
        <sz val="11"/>
        <color rgb="FF1F3864"/>
        <rFont val="WenQuanYi Zen Hei"/>
        <family val="2"/>
      </rPr>
      <t xml:space="preserve">를 만들었습니다</t>
    </r>
  </si>
  <si>
    <r>
      <rPr>
        <sz val="10"/>
        <color rgb="FF000000"/>
        <rFont val="맑은 고딕"/>
        <family val="0"/>
        <charset val="1"/>
      </rPr>
      <t xml:space="preserve">· HS 2</t>
    </r>
    <r>
      <rPr>
        <sz val="10"/>
        <color rgb="FF000000"/>
        <rFont val="WenQuanYi Zen Hei"/>
        <family val="2"/>
      </rPr>
      <t xml:space="preserve">단위 기준으로 </t>
    </r>
    <r>
      <rPr>
        <sz val="10"/>
        <color rgb="FF000000"/>
        <rFont val="맑은 고딕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전기기기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반도체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1,231.3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2,568.7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(+108.6%)</t>
    </r>
    <r>
      <rPr>
        <sz val="10"/>
        <color rgb="FF000000"/>
        <rFont val="WenQuanYi Zen Hei"/>
        <family val="2"/>
      </rPr>
      <t xml:space="preserve">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전체 수출 증가분의 </t>
    </r>
    <r>
      <rPr>
        <sz val="10"/>
        <color rgb="FF000000"/>
        <rFont val="맑은 고딕"/>
        <family val="0"/>
        <charset val="1"/>
      </rPr>
      <t xml:space="preserve">67.0%</t>
    </r>
    <r>
      <rPr>
        <sz val="10"/>
        <color rgb="FF000000"/>
        <rFont val="WenQuanYi Zen Hei"/>
        <family val="2"/>
      </rPr>
      <t xml:space="preserve">를 혼자 만들었습니다</t>
    </r>
    <r>
      <rPr>
        <sz val="10"/>
        <color rgb="FF000000"/>
        <rFont val="맑은 고딕"/>
        <family val="0"/>
        <charset val="1"/>
      </rPr>
      <t xml:space="preserve">. 84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기계류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+36.2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기여도 </t>
    </r>
    <r>
      <rPr>
        <sz val="10"/>
        <color rgb="FF000000"/>
        <rFont val="맑은 고딕"/>
        <family val="0"/>
        <charset val="1"/>
      </rPr>
      <t xml:space="preserve">18.1%)</t>
    </r>
    <r>
      <rPr>
        <sz val="10"/>
        <color rgb="FF000000"/>
        <rFont val="WenQuanYi Zen Hei"/>
        <family val="2"/>
      </rPr>
      <t xml:space="preserve">로 뒤를 잇습니다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두 품목만으로 증가분의 </t>
    </r>
    <r>
      <rPr>
        <sz val="10"/>
        <color rgb="FF000000"/>
        <rFont val="맑은 고딕"/>
        <family val="0"/>
        <charset val="1"/>
      </rPr>
      <t xml:space="preserve">85%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</si>
  <si>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신성질별로 보면 같은 현상이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 </t>
    </r>
    <r>
      <rPr>
        <sz val="10"/>
        <color rgb="FF000000"/>
        <rFont val="맑은 고딕"/>
        <family val="0"/>
        <charset val="1"/>
      </rPr>
      <t xml:space="preserve">981.2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2,443.4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(+149.0%, </t>
    </r>
    <r>
      <rPr>
        <sz val="10"/>
        <color rgb="FF000000"/>
        <rFont val="WenQuanYi Zen Hei"/>
        <family val="2"/>
      </rPr>
      <t xml:space="preserve">기여도 </t>
    </r>
    <r>
      <rPr>
        <sz val="10"/>
        <color rgb="FF000000"/>
        <rFont val="맑은 고딕"/>
        <family val="0"/>
        <charset val="1"/>
      </rPr>
      <t xml:space="preserve">73.2%), IT</t>
    </r>
    <r>
      <rPr>
        <sz val="10"/>
        <color rgb="FF000000"/>
        <rFont val="WenQuanYi Zen Hei"/>
        <family val="2"/>
      </rPr>
      <t xml:space="preserve">제품 </t>
    </r>
    <r>
      <rPr>
        <sz val="10"/>
        <color rgb="FF000000"/>
        <rFont val="맑은 고딕"/>
        <family val="0"/>
        <charset val="1"/>
      </rPr>
      <t xml:space="preserve">+98.1%</t>
    </r>
    <r>
      <rPr>
        <sz val="10"/>
        <color rgb="FF000000"/>
        <rFont val="WenQuanYi Zen Hei"/>
        <family val="2"/>
      </rPr>
      <t xml:space="preserve">로 나타납니다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자본재 전체는 </t>
    </r>
    <r>
      <rPr>
        <sz val="10"/>
        <color rgb="FF000000"/>
        <rFont val="맑은 고딕"/>
        <family val="0"/>
        <charset val="1"/>
      </rPr>
      <t xml:space="preserve">+77.8%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</si>
  <si>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반대로 소비재는 −</t>
    </r>
    <r>
      <rPr>
        <sz val="10"/>
        <color rgb="FF000000"/>
        <rFont val="맑은 고딕"/>
        <family val="0"/>
        <charset val="1"/>
      </rPr>
      <t xml:space="preserve">0.4%</t>
    </r>
    <r>
      <rPr>
        <sz val="10"/>
        <color rgb="FF000000"/>
        <rFont val="WenQuanYi Zen Hei"/>
        <family val="2"/>
      </rPr>
      <t xml:space="preserve">로 사실상 역성장했고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그중 내구소비재는 −</t>
    </r>
    <r>
      <rPr>
        <sz val="10"/>
        <color rgb="FF000000"/>
        <rFont val="맑은 고딕"/>
        <family val="0"/>
        <charset val="1"/>
      </rPr>
      <t xml:space="preserve">7.2%(−28.1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87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자동차 등 차량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도 −</t>
    </r>
    <r>
      <rPr>
        <sz val="10"/>
        <color rgb="FF000000"/>
        <rFont val="맑은 고딕"/>
        <family val="0"/>
        <charset val="1"/>
      </rPr>
      <t xml:space="preserve">1.0%</t>
    </r>
    <r>
      <rPr>
        <sz val="10"/>
        <color rgb="FF000000"/>
        <rFont val="WenQuanYi Zen Hei"/>
        <family val="2"/>
      </rPr>
      <t xml:space="preserve">로 줄었습니다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즉 이번 호황은 전 품목 확산형이 아니라 </t>
    </r>
    <r>
      <rPr>
        <sz val="10"/>
        <color rgb="FF000000"/>
        <rFont val="맑은 고딕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편중형입니다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</si>
  <si>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71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귀금속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보석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+154.9%</t>
    </r>
    <r>
      <rPr>
        <sz val="10"/>
        <color rgb="FF000000"/>
        <rFont val="WenQuanYi Zen Hei"/>
        <family val="2"/>
      </rPr>
      <t xml:space="preserve">로 증가율이 가장 높지만 비중은 </t>
    </r>
    <r>
      <rPr>
        <sz val="10"/>
        <color rgb="FF000000"/>
        <rFont val="맑은 고딕"/>
        <family val="0"/>
        <charset val="1"/>
      </rPr>
      <t xml:space="preserve">1.7%</t>
    </r>
    <r>
      <rPr>
        <sz val="10"/>
        <color rgb="FF000000"/>
        <rFont val="WenQuanYi Zen Hei"/>
        <family val="2"/>
      </rPr>
      <t xml:space="preserve">로 작고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월별 등락이 매우 큽니다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규모가 작은 품목의 높은 증가율에 과도한 의미를 두지 않는 편이 좋습니다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</si>
  <si>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무역수지 관점에서는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부품이 </t>
    </r>
    <r>
      <rPr>
        <sz val="10"/>
        <color rgb="FF000000"/>
        <rFont val="맑은 고딕"/>
        <family val="0"/>
        <charset val="1"/>
      </rPr>
      <t xml:space="preserve">+1,745.4</t>
    </r>
    <r>
      <rPr>
        <sz val="10"/>
        <color rgb="FF000000"/>
        <rFont val="WenQuanYi Zen Hei"/>
        <family val="2"/>
      </rPr>
      <t xml:space="preserve">억 달러 흑자를 내는 반면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광산물이 −</t>
    </r>
    <r>
      <rPr>
        <sz val="10"/>
        <color rgb="FF000000"/>
        <rFont val="맑은 고딕"/>
        <family val="0"/>
        <charset val="1"/>
      </rPr>
      <t xml:space="preserve">709.1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기계류가 −</t>
    </r>
    <r>
      <rPr>
        <sz val="10"/>
        <color rgb="FF000000"/>
        <rFont val="맑은 고딕"/>
        <family val="0"/>
        <charset val="1"/>
      </rPr>
      <t xml:space="preserve">82.2</t>
    </r>
    <r>
      <rPr>
        <sz val="10"/>
        <color rgb="FF000000"/>
        <rFont val="WenQuanYi Zen Hei"/>
        <family val="2"/>
      </rPr>
      <t xml:space="preserve">억 달러 적자입니다</t>
    </r>
    <r>
      <rPr>
        <sz val="10"/>
        <color rgb="FF000000"/>
        <rFont val="맑은 고딕"/>
        <family val="0"/>
        <charset val="1"/>
      </rPr>
      <t xml:space="preserve">. 27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광물성 연료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−</t>
    </r>
    <r>
      <rPr>
        <sz val="10"/>
        <color rgb="FF000000"/>
        <rFont val="맑은 고딕"/>
        <family val="0"/>
        <charset val="1"/>
      </rPr>
      <t xml:space="preserve">557.4</t>
    </r>
    <r>
      <rPr>
        <sz val="10"/>
        <color rgb="FF000000"/>
        <rFont val="WenQuanYi Zen Hei"/>
        <family val="2"/>
      </rPr>
      <t xml:space="preserve">억 달러로 단일 최대 적자 품목입니다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 호황에도 에너지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원자재 수입 구조는 그대로라는 뜻입니다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</si>
  <si>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6. </t>
    </r>
    <r>
      <rPr>
        <b val="true"/>
        <sz val="11"/>
        <color rgb="FF1F3864"/>
        <rFont val="WenQuanYi Zen Hei"/>
        <family val="2"/>
      </rPr>
      <t xml:space="preserve">국가 — 증가는 중화권과 미국에 집중되어 있습니다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</si>
  <si>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증가액 상위는 중국 </t>
    </r>
    <r>
      <rPr>
        <sz val="10"/>
        <color rgb="FF000000"/>
        <rFont val="맑은 고딕"/>
        <family val="0"/>
        <charset val="1"/>
      </rPr>
      <t xml:space="preserve">+496.7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기여도 </t>
    </r>
    <r>
      <rPr>
        <sz val="10"/>
        <color rgb="FF000000"/>
        <rFont val="맑은 고딕"/>
        <family val="0"/>
        <charset val="1"/>
      </rPr>
      <t xml:space="preserve">24.9%), </t>
    </r>
    <r>
      <rPr>
        <sz val="10"/>
        <color rgb="FF000000"/>
        <rFont val="WenQuanYi Zen Hei"/>
        <family val="2"/>
      </rPr>
      <t xml:space="preserve">미국 </t>
    </r>
    <r>
      <rPr>
        <sz val="10"/>
        <color rgb="FF000000"/>
        <rFont val="맑은 고딕"/>
        <family val="0"/>
        <charset val="1"/>
      </rPr>
      <t xml:space="preserve">+384.8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(19.3%), </t>
    </r>
    <r>
      <rPr>
        <sz val="10"/>
        <color rgb="FF000000"/>
        <rFont val="WenQuanYi Zen Hei"/>
        <family val="2"/>
      </rPr>
      <t xml:space="preserve">홍콩 </t>
    </r>
    <r>
      <rPr>
        <sz val="10"/>
        <color rgb="FF000000"/>
        <rFont val="맑은 고딕"/>
        <family val="0"/>
        <charset val="1"/>
      </rPr>
      <t xml:space="preserve">+277.8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(13.9%), </t>
    </r>
    <r>
      <rPr>
        <sz val="10"/>
        <color rgb="FF000000"/>
        <rFont val="WenQuanYi Zen Hei"/>
        <family val="2"/>
      </rPr>
      <t xml:space="preserve">베트남 </t>
    </r>
    <r>
      <rPr>
        <sz val="10"/>
        <color rgb="FF000000"/>
        <rFont val="맑은 고딕"/>
        <family val="0"/>
        <charset val="1"/>
      </rPr>
      <t xml:space="preserve">+197.0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(9.9%), </t>
    </r>
    <r>
      <rPr>
        <sz val="10"/>
        <color rgb="FF000000"/>
        <rFont val="WenQuanYi Zen Hei"/>
        <family val="2"/>
      </rPr>
      <t xml:space="preserve">대만 </t>
    </r>
    <r>
      <rPr>
        <sz val="10"/>
        <color rgb="FF000000"/>
        <rFont val="맑은 고딕"/>
        <family val="0"/>
        <charset val="1"/>
      </rPr>
      <t xml:space="preserve">+159.7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(8.0%) </t>
    </r>
    <r>
      <rPr>
        <sz val="10"/>
        <color rgb="FF000000"/>
        <rFont val="WenQuanYi Zen Hei"/>
        <family val="2"/>
      </rPr>
      <t xml:space="preserve">달러입니다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개국이 증가분의 </t>
    </r>
    <r>
      <rPr>
        <sz val="10"/>
        <color rgb="FF000000"/>
        <rFont val="맑은 고딕"/>
        <family val="0"/>
        <charset val="1"/>
      </rPr>
      <t xml:space="preserve">76%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</si>
  <si>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특히 홍콩은 </t>
    </r>
    <r>
      <rPr>
        <sz val="10"/>
        <color rgb="FF000000"/>
        <rFont val="맑은 고딕"/>
        <family val="0"/>
        <charset val="1"/>
      </rPr>
      <t xml:space="preserve">+161.9%, </t>
    </r>
    <r>
      <rPr>
        <sz val="10"/>
        <color rgb="FF000000"/>
        <rFont val="WenQuanYi Zen Hei"/>
        <family val="2"/>
      </rPr>
      <t xml:space="preserve">대만 </t>
    </r>
    <r>
      <rPr>
        <sz val="10"/>
        <color rgb="FF000000"/>
        <rFont val="맑은 고딕"/>
        <family val="0"/>
        <charset val="1"/>
      </rPr>
      <t xml:space="preserve">+63.6%, </t>
    </r>
    <r>
      <rPr>
        <sz val="10"/>
        <color rgb="FF000000"/>
        <rFont val="WenQuanYi Zen Hei"/>
        <family val="2"/>
      </rPr>
      <t xml:space="preserve">말레이시아 </t>
    </r>
    <r>
      <rPr>
        <sz val="10"/>
        <color rgb="FF000000"/>
        <rFont val="맑은 고딕"/>
        <family val="0"/>
        <charset val="1"/>
      </rPr>
      <t xml:space="preserve">+76.1%, </t>
    </r>
    <r>
      <rPr>
        <sz val="10"/>
        <color rgb="FF000000"/>
        <rFont val="WenQuanYi Zen Hei"/>
        <family val="2"/>
      </rPr>
      <t xml:space="preserve">필리핀 </t>
    </r>
    <r>
      <rPr>
        <sz val="10"/>
        <color rgb="FF000000"/>
        <rFont val="맑은 고딕"/>
        <family val="0"/>
        <charset val="1"/>
      </rPr>
      <t xml:space="preserve">+78.4%</t>
    </r>
    <r>
      <rPr>
        <sz val="10"/>
        <color rgb="FF000000"/>
        <rFont val="WenQuanYi Zen Hei"/>
        <family val="2"/>
      </rPr>
      <t xml:space="preserve">로 반도체 공급망에 걸친 국가들이 함께 뛰었습니다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홍콩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대만은 최종 소비지라기보다 중계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후공정 성격이 강해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실수요와 재고 이동을 구분해서 볼 필요가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</si>
  <si>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대중 무역수지는 −</t>
    </r>
    <r>
      <rPr>
        <sz val="10"/>
        <color rgb="FF000000"/>
        <rFont val="맑은 고딕"/>
        <family val="0"/>
        <charset val="1"/>
      </rPr>
      <t xml:space="preserve">82.8</t>
    </r>
    <r>
      <rPr>
        <sz val="10"/>
        <color rgb="FF000000"/>
        <rFont val="WenQuanYi Zen Hei"/>
        <family val="2"/>
      </rPr>
      <t xml:space="preserve">억 달러 적자에서 </t>
    </r>
    <r>
      <rPr>
        <sz val="10"/>
        <color rgb="FF000000"/>
        <rFont val="맑은 고딕"/>
        <family val="0"/>
        <charset val="1"/>
      </rPr>
      <t xml:space="preserve">+188.5</t>
    </r>
    <r>
      <rPr>
        <sz val="10"/>
        <color rgb="FF000000"/>
        <rFont val="WenQuanYi Zen Hei"/>
        <family val="2"/>
      </rPr>
      <t xml:space="preserve">억 달러 흑자로 </t>
    </r>
    <r>
      <rPr>
        <sz val="10"/>
        <color rgb="FF000000"/>
        <rFont val="맑은 고딕"/>
        <family val="0"/>
        <charset val="1"/>
      </rPr>
      <t xml:space="preserve">271.2</t>
    </r>
    <r>
      <rPr>
        <sz val="10"/>
        <color rgb="FF000000"/>
        <rFont val="WenQuanYi Zen Hei"/>
        <family val="2"/>
      </rPr>
      <t xml:space="preserve">억 달러 전환되었습니다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대미 흑자도 </t>
    </r>
    <r>
      <rPr>
        <sz val="10"/>
        <color rgb="FF000000"/>
        <rFont val="맑은 고딕"/>
        <family val="0"/>
        <charset val="1"/>
      </rPr>
      <t xml:space="preserve">301.8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584.6</t>
    </r>
    <r>
      <rPr>
        <sz val="10"/>
        <color rgb="FF000000"/>
        <rFont val="WenQuanYi Zen Hei"/>
        <family val="2"/>
      </rPr>
      <t xml:space="preserve">억 달러로 커졌습니다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반면 사우디아라비아</t>
    </r>
    <r>
      <rPr>
        <sz val="10"/>
        <color rgb="FF000000"/>
        <rFont val="맑은 고딕"/>
        <family val="0"/>
        <charset val="1"/>
      </rPr>
      <t xml:space="preserve">(−144.6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일본</t>
    </r>
    <r>
      <rPr>
        <sz val="10"/>
        <color rgb="FF000000"/>
        <rFont val="맑은 고딕"/>
        <family val="0"/>
        <charset val="1"/>
      </rPr>
      <t xml:space="preserve">(−129.4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아랍에미리트</t>
    </r>
    <r>
      <rPr>
        <sz val="10"/>
        <color rgb="FF000000"/>
        <rFont val="맑은 고딕"/>
        <family val="0"/>
        <charset val="1"/>
      </rPr>
      <t xml:space="preserve">(−73.4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적자가 유지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확대되었습니다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에너지 수입국에 대한 적자 구조는 그대로입니다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</si>
  <si>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집중도는 뚜렷하게 높아졌습니다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상위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개국 비중은 </t>
    </r>
    <r>
      <rPr>
        <sz val="10"/>
        <color rgb="FF000000"/>
        <rFont val="맑은 고딕"/>
        <family val="0"/>
        <charset val="1"/>
      </rPr>
      <t xml:space="preserve">2025.01 56.2%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2026.06 64.8%</t>
    </r>
    <r>
      <rPr>
        <sz val="10"/>
        <color rgb="FF000000"/>
        <rFont val="WenQuanYi Zen Hei"/>
        <family val="2"/>
      </rPr>
      <t xml:space="preserve">까지 올랐고</t>
    </r>
    <r>
      <rPr>
        <sz val="10"/>
        <color rgb="FF000000"/>
        <rFont val="맑은 고딕"/>
        <family val="0"/>
        <charset val="1"/>
      </rPr>
      <t xml:space="preserve">(7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62.1%), </t>
    </r>
    <r>
      <rPr>
        <sz val="10"/>
        <color rgb="FF000000"/>
        <rFont val="WenQuanYi Zen Hei"/>
        <family val="2"/>
      </rPr>
      <t xml:space="preserve">중국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홍콩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대만 합계 비중은 </t>
    </r>
    <r>
      <rPr>
        <sz val="10"/>
        <color rgb="FF000000"/>
        <rFont val="맑은 고딕"/>
        <family val="0"/>
        <charset val="1"/>
      </rPr>
      <t xml:space="preserve">27.1% → 34.4%</t>
    </r>
    <r>
      <rPr>
        <sz val="10"/>
        <color rgb="FF000000"/>
        <rFont val="WenQuanYi Zen Hei"/>
        <family val="2"/>
      </rPr>
      <t xml:space="preserve">가 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</t>
    </r>
    <r>
      <rPr>
        <sz val="10"/>
        <color rgb="FF000000"/>
        <rFont val="맑은 고딕"/>
        <family val="0"/>
        <charset val="1"/>
      </rPr>
      <t xml:space="preserve">(IT)</t>
    </r>
    <r>
      <rPr>
        <sz val="10"/>
        <color rgb="FF000000"/>
        <rFont val="WenQuanYi Zen Hei"/>
        <family val="2"/>
      </rPr>
      <t xml:space="preserve">과 지역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중화권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의 이중 집중입니다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</si>
  <si>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감소국도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덴마크 −</t>
    </r>
    <r>
      <rPr>
        <sz val="10"/>
        <color rgb="FF000000"/>
        <rFont val="맑은 고딕"/>
        <family val="0"/>
        <charset val="1"/>
      </rPr>
      <t xml:space="preserve">65.0%, </t>
    </r>
    <r>
      <rPr>
        <sz val="10"/>
        <color rgb="FF000000"/>
        <rFont val="WenQuanYi Zen Hei"/>
        <family val="2"/>
      </rPr>
      <t xml:space="preserve">카자흐스탄 −</t>
    </r>
    <r>
      <rPr>
        <sz val="10"/>
        <color rgb="FF000000"/>
        <rFont val="맑은 고딕"/>
        <family val="0"/>
        <charset val="1"/>
      </rPr>
      <t xml:space="preserve">41.2%, </t>
    </r>
    <r>
      <rPr>
        <sz val="10"/>
        <color rgb="FF000000"/>
        <rFont val="WenQuanYi Zen Hei"/>
        <family val="2"/>
      </rPr>
      <t xml:space="preserve">라이베리아 −</t>
    </r>
    <r>
      <rPr>
        <sz val="10"/>
        <color rgb="FF000000"/>
        <rFont val="맑은 고딕"/>
        <family val="0"/>
        <charset val="1"/>
      </rPr>
      <t xml:space="preserve">22.8%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라이베리아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마샬군도는 선박 편의치적국이므로 선박 인도 일정에 따라 크게 흔들리는 항목이며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추세로 읽지 않는 편이 좋습니다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</si>
  <si>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7. 2026</t>
    </r>
    <r>
      <rPr>
        <b val="true"/>
        <sz val="11"/>
        <color rgb="FF1F3864"/>
        <rFont val="WenQuanYi Zen Hei"/>
        <family val="2"/>
      </rPr>
      <t xml:space="preserve">년 </t>
    </r>
    <r>
      <rPr>
        <b val="true"/>
        <sz val="11"/>
        <color rgb="FF1F3864"/>
        <rFont val="맑은 고딕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월에 무슨 일이 있었나</t>
    </r>
  </si>
  <si>
    <r>
      <rPr>
        <sz val="10"/>
        <color rgb="FF000000"/>
        <rFont val="맑은 고딕"/>
        <family val="0"/>
        <charset val="1"/>
      </rPr>
      <t xml:space="preserve">· 7</t>
    </r>
    <r>
      <rPr>
        <sz val="10"/>
        <color rgb="FF000000"/>
        <rFont val="WenQuanYi Zen Hei"/>
        <family val="2"/>
      </rPr>
      <t xml:space="preserve">월 수출은 </t>
    </r>
    <r>
      <rPr>
        <sz val="10"/>
        <color rgb="FF000000"/>
        <rFont val="맑은 고딕"/>
        <family val="0"/>
        <charset val="1"/>
      </rPr>
      <t xml:space="preserve">989.6</t>
    </r>
    <r>
      <rPr>
        <sz val="10"/>
        <color rgb="FF000000"/>
        <rFont val="WenQuanYi Zen Hei"/>
        <family val="2"/>
      </rPr>
      <t xml:space="preserve">억 달러로 전월비 −</t>
    </r>
    <r>
      <rPr>
        <sz val="10"/>
        <color rgb="FF000000"/>
        <rFont val="맑은 고딕"/>
        <family val="0"/>
        <charset val="1"/>
      </rPr>
      <t xml:space="preserve">2.9%(</t>
    </r>
    <r>
      <rPr>
        <sz val="10"/>
        <color rgb="FF000000"/>
        <rFont val="WenQuanYi Zen Hei"/>
        <family val="2"/>
      </rPr>
      <t xml:space="preserve">일평균 −</t>
    </r>
    <r>
      <rPr>
        <sz val="10"/>
        <color rgb="FF000000"/>
        <rFont val="맑은 고딕"/>
        <family val="0"/>
        <charset val="1"/>
      </rPr>
      <t xml:space="preserve">9.0%)</t>
    </r>
    <r>
      <rPr>
        <sz val="10"/>
        <color rgb="FF000000"/>
        <rFont val="WenQuanYi Zen Hei"/>
        <family val="2"/>
      </rPr>
      <t xml:space="preserve">이지만 전년동월비로는 여전히 </t>
    </r>
    <r>
      <rPr>
        <sz val="10"/>
        <color rgb="FF000000"/>
        <rFont val="맑은 고딕"/>
        <family val="0"/>
        <charset val="1"/>
      </rPr>
      <t xml:space="preserve">+63.0%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즉 추세 이탈이라기보다 높은 수준에서의 조정입니다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</si>
  <si>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감소는 특정 지역에 몰려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대만 −</t>
    </r>
    <r>
      <rPr>
        <sz val="10"/>
        <color rgb="FF000000"/>
        <rFont val="맑은 고딕"/>
        <family val="0"/>
        <charset val="1"/>
      </rPr>
      <t xml:space="preserve">31.8%, </t>
    </r>
    <r>
      <rPr>
        <sz val="10"/>
        <color rgb="FF000000"/>
        <rFont val="WenQuanYi Zen Hei"/>
        <family val="2"/>
      </rPr>
      <t xml:space="preserve">홍콩 −</t>
    </r>
    <r>
      <rPr>
        <sz val="10"/>
        <color rgb="FF000000"/>
        <rFont val="맑은 고딕"/>
        <family val="0"/>
        <charset val="1"/>
      </rPr>
      <t xml:space="preserve">26.8%, </t>
    </r>
    <r>
      <rPr>
        <sz val="10"/>
        <color rgb="FF000000"/>
        <rFont val="WenQuanYi Zen Hei"/>
        <family val="2"/>
      </rPr>
      <t xml:space="preserve">싱가포르 −</t>
    </r>
    <r>
      <rPr>
        <sz val="10"/>
        <color rgb="FF000000"/>
        <rFont val="맑은 고딕"/>
        <family val="0"/>
        <charset val="1"/>
      </rPr>
      <t xml:space="preserve">22.5%, </t>
    </r>
    <r>
      <rPr>
        <sz val="10"/>
        <color rgb="FF000000"/>
        <rFont val="WenQuanYi Zen Hei"/>
        <family val="2"/>
      </rPr>
      <t xml:space="preserve">미국 −</t>
    </r>
    <r>
      <rPr>
        <sz val="10"/>
        <color rgb="FF000000"/>
        <rFont val="맑은 고딕"/>
        <family val="0"/>
        <charset val="1"/>
      </rPr>
      <t xml:space="preserve">12.6%</t>
    </r>
    <r>
      <rPr>
        <sz val="10"/>
        <color rgb="FF000000"/>
        <rFont val="WenQuanYi Zen Hei"/>
        <family val="2"/>
      </rPr>
      <t xml:space="preserve">인 반면 중국은 </t>
    </r>
    <r>
      <rPr>
        <sz val="10"/>
        <color rgb="FF000000"/>
        <rFont val="맑은 고딕"/>
        <family val="0"/>
        <charset val="1"/>
      </rPr>
      <t xml:space="preserve">+8.4%, </t>
    </r>
    <r>
      <rPr>
        <sz val="10"/>
        <color rgb="FF000000"/>
        <rFont val="WenQuanYi Zen Hei"/>
        <family val="2"/>
      </rPr>
      <t xml:space="preserve">베트남 </t>
    </r>
    <r>
      <rPr>
        <sz val="10"/>
        <color rgb="FF000000"/>
        <rFont val="맑은 고딕"/>
        <family val="0"/>
        <charset val="1"/>
      </rPr>
      <t xml:space="preserve">+15.4%, </t>
    </r>
    <r>
      <rPr>
        <sz val="10"/>
        <color rgb="FF000000"/>
        <rFont val="WenQuanYi Zen Hei"/>
        <family val="2"/>
      </rPr>
      <t xml:space="preserve">인도 </t>
    </r>
    <r>
      <rPr>
        <sz val="10"/>
        <color rgb="FF000000"/>
        <rFont val="맑은 고딕"/>
        <family val="0"/>
        <charset val="1"/>
      </rPr>
      <t xml:space="preserve">+22.8%</t>
    </r>
    <r>
      <rPr>
        <sz val="10"/>
        <color rgb="FF000000"/>
        <rFont val="WenQuanYi Zen Hei"/>
        <family val="2"/>
      </rPr>
      <t xml:space="preserve">로 늘었습니다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</si>
  <si>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품목에서는 </t>
    </r>
    <r>
      <rPr>
        <sz val="10"/>
        <color rgb="FF000000"/>
        <rFont val="맑은 고딕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기계류</t>
    </r>
    <r>
      <rPr>
        <sz val="10"/>
        <color rgb="FF000000"/>
        <rFont val="맑은 고딕"/>
        <family val="0"/>
        <charset val="1"/>
      </rPr>
      <t xml:space="preserve">) −16.6%, 71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귀금속</t>
    </r>
    <r>
      <rPr>
        <sz val="10"/>
        <color rgb="FF000000"/>
        <rFont val="맑은 고딕"/>
        <family val="0"/>
        <charset val="1"/>
      </rPr>
      <t xml:space="preserve">) −21.8%, 85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전기기기</t>
    </r>
    <r>
      <rPr>
        <sz val="10"/>
        <color rgb="FF000000"/>
        <rFont val="맑은 고딕"/>
        <family val="0"/>
        <charset val="1"/>
      </rPr>
      <t xml:space="preserve">) −1.9%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85</t>
    </r>
    <r>
      <rPr>
        <sz val="10"/>
        <color rgb="FF000000"/>
        <rFont val="WenQuanYi Zen Hei"/>
        <family val="2"/>
      </rPr>
      <t xml:space="preserve">류가 소폭 감소에 그친 반면 </t>
    </r>
    <r>
      <rPr>
        <sz val="10"/>
        <color rgb="FF000000"/>
        <rFont val="맑은 고딕"/>
        <family val="0"/>
        <charset val="1"/>
      </rPr>
      <t xml:space="preserve">84</t>
    </r>
    <r>
      <rPr>
        <sz val="10"/>
        <color rgb="FF000000"/>
        <rFont val="WenQuanYi Zen Hei"/>
        <family val="2"/>
      </rPr>
      <t xml:space="preserve">류 감소가 컸다는 점은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반도체 자체보다 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기계 쪽 주문이 먼저 쉬어간 모습으로 읽힙니다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</si>
  <si>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한편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수입 중량은 </t>
    </r>
    <r>
      <rPr>
        <sz val="10"/>
        <color rgb="FF000000"/>
        <rFont val="맑은 고딕"/>
        <family val="0"/>
        <charset val="1"/>
      </rPr>
      <t xml:space="preserve">5,114</t>
    </r>
    <r>
      <rPr>
        <sz val="10"/>
        <color rgb="FF000000"/>
        <rFont val="WenQuanYi Zen Hei"/>
        <family val="2"/>
      </rPr>
      <t xml:space="preserve">만 톤으로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개월 중 최대인데 수입 금액은 </t>
    </r>
    <r>
      <rPr>
        <sz val="10"/>
        <color rgb="FF000000"/>
        <rFont val="맑은 고딕"/>
        <family val="0"/>
        <charset val="1"/>
      </rPr>
      <t xml:space="preserve">+3.8%</t>
    </r>
    <r>
      <rPr>
        <sz val="10"/>
        <color rgb="FF000000"/>
        <rFont val="WenQuanYi Zen Hei"/>
        <family val="2"/>
      </rPr>
      <t xml:space="preserve">만 늘었습니다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수입 단가 −</t>
    </r>
    <r>
      <rPr>
        <sz val="10"/>
        <color rgb="FF000000"/>
        <rFont val="맑은 고딕"/>
        <family val="0"/>
        <charset val="1"/>
      </rPr>
      <t xml:space="preserve">11.3%). </t>
    </r>
    <r>
      <rPr>
        <sz val="10"/>
        <color rgb="FF000000"/>
        <rFont val="WenQuanYi Zen Hei"/>
        <family val="2"/>
      </rPr>
      <t xml:space="preserve">원자재를 더 싸게 더 많이 들여왔다는 뜻으로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향후 수출 마진에는 우호적인 신호입니다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</si>
  <si>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8. </t>
    </r>
    <r>
      <rPr>
        <b val="true"/>
        <sz val="11"/>
        <color rgb="FF1F3864"/>
        <rFont val="WenQuanYi Zen Hei"/>
        <family val="2"/>
      </rPr>
      <t xml:space="preserve">이 분석이 갖는 의미</t>
    </r>
  </si>
  <si>
    <r>
      <rPr>
        <sz val="10"/>
        <color rgb="FF000000"/>
        <rFont val="맑은 고딕"/>
        <family val="0"/>
        <charset val="1"/>
      </rPr>
      <t xml:space="preserve">· ① </t>
    </r>
    <r>
      <rPr>
        <sz val="10"/>
        <color rgb="FF000000"/>
        <rFont val="WenQuanYi Zen Hei"/>
        <family val="2"/>
      </rPr>
      <t xml:space="preserve">이중 집중 리스크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 증가의 </t>
    </r>
    <r>
      <rPr>
        <sz val="10"/>
        <color rgb="FF000000"/>
        <rFont val="맑은 고딕"/>
        <family val="0"/>
        <charset val="1"/>
      </rPr>
      <t xml:space="preserve">67%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HS 85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, 76%</t>
    </r>
    <r>
      <rPr>
        <sz val="10"/>
        <color rgb="FF000000"/>
        <rFont val="WenQuanYi Zen Hei"/>
        <family val="2"/>
      </rPr>
      <t xml:space="preserve">가 상위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개국에서 나왔습니다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반도체 사이클과 중화권 수요 중 하나만 꺾여도 전체 수출이 같이 꺾이는 구조입니다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분산 효과를 기대할 만한 완충 품목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소비재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자동차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오히려 감소했습니다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</si>
  <si>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② </t>
    </r>
    <r>
      <rPr>
        <sz val="10"/>
        <color rgb="FF000000"/>
        <rFont val="WenQuanYi Zen Hei"/>
        <family val="2"/>
      </rPr>
      <t xml:space="preserve">흑자의 질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지금의 흑자는 물량</t>
    </r>
    <r>
      <rPr>
        <sz val="10"/>
        <color rgb="FF000000"/>
        <rFont val="맑은 고딕"/>
        <family val="0"/>
        <charset val="1"/>
      </rPr>
      <t xml:space="preserve">(−4.2%)</t>
    </r>
    <r>
      <rPr>
        <sz val="10"/>
        <color rgb="FF000000"/>
        <rFont val="WenQuanYi Zen Hei"/>
        <family val="2"/>
      </rPr>
      <t xml:space="preserve">이 아니라 단가</t>
    </r>
    <r>
      <rPr>
        <sz val="10"/>
        <color rgb="FF000000"/>
        <rFont val="맑은 고딕"/>
        <family val="0"/>
        <charset val="1"/>
      </rPr>
      <t xml:space="preserve">(+57.2%)</t>
    </r>
    <r>
      <rPr>
        <sz val="10"/>
        <color rgb="FF000000"/>
        <rFont val="WenQuanYi Zen Hei"/>
        <family val="2"/>
      </rPr>
      <t xml:space="preserve">에서 나왔습니다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단가는 사이클성이 강하므로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흑자 </t>
    </r>
    <r>
      <rPr>
        <sz val="10"/>
        <color rgb="FF000000"/>
        <rFont val="맑은 고딕"/>
        <family val="0"/>
        <charset val="1"/>
      </rPr>
      <t xml:space="preserve">1,678</t>
    </r>
    <r>
      <rPr>
        <sz val="10"/>
        <color rgb="FF000000"/>
        <rFont val="WenQuanYi Zen Hei"/>
        <family val="2"/>
      </rPr>
      <t xml:space="preserve">억 달러를 항상성 있는 체력으로 보기는 어렵습니다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월의 단가 −</t>
    </r>
    <r>
      <rPr>
        <sz val="10"/>
        <color rgb="FF000000"/>
        <rFont val="맑은 고딕"/>
        <family val="0"/>
        <charset val="1"/>
      </rPr>
      <t xml:space="preserve">13.8%</t>
    </r>
    <r>
      <rPr>
        <sz val="10"/>
        <color rgb="FF000000"/>
        <rFont val="WenQuanYi Zen Hei"/>
        <family val="2"/>
      </rPr>
      <t xml:space="preserve">와 흑자 축소가 그 민감도를 보여줍니다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</si>
  <si>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③ </t>
    </r>
    <r>
      <rPr>
        <sz val="10"/>
        <color rgb="FF000000"/>
        <rFont val="WenQuanYi Zen Hei"/>
        <family val="2"/>
      </rPr>
      <t xml:space="preserve">수입도 같이 늘고 있습니다</t>
    </r>
    <r>
      <rPr>
        <sz val="10"/>
        <color rgb="FF000000"/>
        <rFont val="맑은 고딕"/>
        <family val="0"/>
        <charset val="1"/>
      </rPr>
      <t xml:space="preserve">. IT</t>
    </r>
    <r>
      <rPr>
        <sz val="10"/>
        <color rgb="FF000000"/>
        <rFont val="WenQuanYi Zen Hei"/>
        <family val="2"/>
      </rPr>
      <t xml:space="preserve">부품 수입이 </t>
    </r>
    <r>
      <rPr>
        <sz val="10"/>
        <color rgb="FF000000"/>
        <rFont val="맑은 고딕"/>
        <family val="0"/>
        <charset val="1"/>
      </rPr>
      <t xml:space="preserve">+40.6%(496.4</t>
    </r>
    <r>
      <rPr>
        <sz val="10"/>
        <color rgb="FF000000"/>
        <rFont val="WenQuanYi Zen Hei"/>
        <family val="2"/>
      </rPr>
      <t xml:space="preserve">억 → </t>
    </r>
    <r>
      <rPr>
        <sz val="10"/>
        <color rgb="FF000000"/>
        <rFont val="맑은 고딕"/>
        <family val="0"/>
        <charset val="1"/>
      </rPr>
      <t xml:space="preserve">698.0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중간재를 들여와 완제품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부품을 내보내는 구조라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수출이 꺾이면 수입도 함께 줄어 무역수지는 생각보다 완만하게 조정될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</si>
  <si>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④ </t>
    </r>
    <r>
      <rPr>
        <sz val="10"/>
        <color rgb="FF000000"/>
        <rFont val="WenQuanYi Zen Hei"/>
        <family val="2"/>
      </rPr>
      <t xml:space="preserve">에너지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원자재 적자는 상수입니다</t>
    </r>
    <r>
      <rPr>
        <sz val="10"/>
        <color rgb="FF000000"/>
        <rFont val="맑은 고딕"/>
        <family val="0"/>
        <charset val="1"/>
      </rPr>
      <t xml:space="preserve">. 27</t>
    </r>
    <r>
      <rPr>
        <sz val="10"/>
        <color rgb="FF000000"/>
        <rFont val="WenQuanYi Zen Hei"/>
        <family val="2"/>
      </rPr>
      <t xml:space="preserve">류 −</t>
    </r>
    <r>
      <rPr>
        <sz val="10"/>
        <color rgb="FF000000"/>
        <rFont val="맑은 고딕"/>
        <family val="0"/>
        <charset val="1"/>
      </rPr>
      <t xml:space="preserve">557.4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26</t>
    </r>
    <r>
      <rPr>
        <sz val="10"/>
        <color rgb="FF000000"/>
        <rFont val="WenQuanYi Zen Hei"/>
        <family val="2"/>
      </rPr>
      <t xml:space="preserve">류 −</t>
    </r>
    <r>
      <rPr>
        <sz val="10"/>
        <color rgb="FF000000"/>
        <rFont val="맑은 고딕"/>
        <family val="0"/>
        <charset val="1"/>
      </rPr>
      <t xml:space="preserve">147.8</t>
    </r>
    <r>
      <rPr>
        <sz val="10"/>
        <color rgb="FF000000"/>
        <rFont val="WenQuanYi Zen Hei"/>
        <family val="2"/>
      </rPr>
      <t xml:space="preserve">억 달러 적자는 수출 호황과 무관하게 유지됩니다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유가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광물가가 반등하면 흑자는 수출과 무관하게 줄어듭니다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</si>
  <si>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⑤ </t>
    </r>
    <r>
      <rPr>
        <sz val="10"/>
        <color rgb="FF000000"/>
        <rFont val="WenQuanYi Zen Hei"/>
        <family val="2"/>
      </rPr>
      <t xml:space="preserve">매월 볼 지표 다섯 개 </t>
    </r>
    <r>
      <rPr>
        <sz val="10"/>
        <color rgb="FF000000"/>
        <rFont val="맑은 고딕"/>
        <family val="0"/>
        <charset val="1"/>
      </rPr>
      <t xml:space="preserve">: HS 85</t>
    </r>
    <r>
      <rPr>
        <sz val="10"/>
        <color rgb="FF000000"/>
        <rFont val="WenQuanYi Zen Hei"/>
        <family val="2"/>
      </rPr>
      <t xml:space="preserve">류 전년동월비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방향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수출 단가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흑자의 지속성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조업일수 보정 일평균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달력 착시 제거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상위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개국 비중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집중도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순상품교역조건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채산성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모두 분석</t>
    </r>
    <r>
      <rPr>
        <sz val="10"/>
        <color rgb="FF000000"/>
        <rFont val="맑은 고딕"/>
        <family val="0"/>
        <charset val="1"/>
      </rPr>
      <t xml:space="preserve">2·4·5</t>
    </r>
    <r>
      <rPr>
        <sz val="10"/>
        <color rgb="FF000000"/>
        <rFont val="WenQuanYi Zen Hei"/>
        <family val="2"/>
      </rPr>
      <t xml:space="preserve">에서 매월 값만 갱신하면 그대로 추적됩니다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</si>
  <si>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9. </t>
    </r>
    <r>
      <rPr>
        <b val="true"/>
        <sz val="11"/>
        <color rgb="FF1F3864"/>
        <rFont val="WenQuanYi Zen Hei"/>
        <family val="2"/>
      </rPr>
      <t xml:space="preserve">한계와 확인이 필요한 부분</t>
    </r>
  </si>
  <si>
    <r>
      <rPr>
        <sz val="10"/>
        <color rgb="FF000000"/>
        <rFont val="맑은 고딕"/>
        <family val="0"/>
        <charset val="1"/>
      </rPr>
      <t xml:space="preserve">· 2026</t>
    </r>
    <r>
      <rPr>
        <sz val="10"/>
        <color rgb="FF000000"/>
        <rFont val="WenQuanYi Zen Hei"/>
        <family val="2"/>
      </rPr>
      <t xml:space="preserve">년은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개월치뿐이므로 연간 비교는 불가능합니다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의 연환산 열은 </t>
    </r>
    <r>
      <rPr>
        <sz val="10"/>
        <color rgb="FF000000"/>
        <rFont val="맑은 고딕"/>
        <family val="0"/>
        <charset val="1"/>
      </rPr>
      <t xml:space="preserve">1~7</t>
    </r>
    <r>
      <rPr>
        <sz val="10"/>
        <color rgb="FF000000"/>
        <rFont val="WenQuanYi Zen Hei"/>
        <family val="2"/>
      </rPr>
      <t xml:space="preserve">월을 단순히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개월로 늘린 참고치이며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계절성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연말 밀어내기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반영하지 않습니다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 실적을 보면 </t>
    </r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월이 연중 최고</t>
    </r>
    <r>
      <rPr>
        <sz val="10"/>
        <color rgb="FF000000"/>
        <rFont val="맑은 고딕"/>
        <family val="0"/>
        <charset val="1"/>
      </rPr>
      <t xml:space="preserve">(695.1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</si>
  <si>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품목별 시트의 −</t>
    </r>
    <r>
      <rPr>
        <sz val="10"/>
        <color rgb="FF000000"/>
        <rFont val="맑은 고딕"/>
        <family val="0"/>
        <charset val="1"/>
      </rPr>
      <t xml:space="preserve">0.04% </t>
    </r>
    <r>
      <rPr>
        <sz val="10"/>
        <color rgb="FF000000"/>
        <rFont val="WenQuanYi Zen Hei"/>
        <family val="2"/>
      </rPr>
      <t xml:space="preserve">과소집계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검증 </t>
    </r>
    <r>
      <rPr>
        <sz val="10"/>
        <color rgb="FF000000"/>
        <rFont val="맑은 고딕"/>
        <family val="0"/>
        <charset val="1"/>
      </rPr>
      <t xml:space="preserve">7)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류 부재를 원본에서 확인한 결과이지만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차이 금액이 정확히 </t>
    </r>
    <r>
      <rPr>
        <sz val="10"/>
        <color rgb="FF000000"/>
        <rFont val="맑은 고딕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류 규모와 일치하는지는 별도 조회로만 검증할 수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총액이 중요한 용도라면 총괄 시트를 기준으로 삼으십시오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</si>
  <si>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국가별 시트에는 중량이 없어 국가별 단가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물량 분석이 불가능하고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성질별 시트에는 수입이 없어 성질별 무역수지를 만들 수 없습니다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신성질별로는 가능해 분석</t>
    </r>
    <r>
      <rPr>
        <sz val="10"/>
        <color rgb="FF000000"/>
        <rFont val="맑은 고딕"/>
        <family val="0"/>
        <charset val="1"/>
      </rPr>
      <t xml:space="preserve">3-D</t>
    </r>
    <r>
      <rPr>
        <sz val="10"/>
        <color rgb="FF000000"/>
        <rFont val="WenQuanYi Zen Hei"/>
        <family val="2"/>
      </rPr>
      <t xml:space="preserve">에 넣었습니다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</si>
  <si>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금액은 명목 달러 기준이며 환율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물가 조정이 되어 있지 않습니다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단가 상승분에는 실제 가격 상승과 품목 구성 변화가 섞여 있어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완전히 분리하려면 품목별 수량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개수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자료가 필요합니다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</si>
  <si>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홍콩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마샬군도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라이베리아처럼 중계무역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편의치적 성격이 강한 상대국은 최종 수요지와 다를 수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최종 소비지 기준 분석이 필요하면 별도 자료가 있어야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</si>
  <si>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작성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업로드된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개 원본 파일만을 근거로 산출했으며 외부 자료를 참조하지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</si>
</sst>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"/>
    <numFmt numFmtId="167" formatCode="#,##0.0"/>
    <numFmt numFmtId="168" formatCode="#,##0"/>
    <numFmt numFmtId="169" formatCode="0.00%"/>
    <numFmt numFmtId="170" formatCode="0.0%;[RED]\-0.0%;\-"/>
    <numFmt numFmtId="171" formatCode="#,##0.000"/>
    <numFmt numFmtId="172" formatCode="0.000"/>
    <numFmt numFmtId="173" formatCode="\+0.00&quot;%p&quot;;[RED]\-0.00&quot;%p&quot;;\-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맑은 고딕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sz val="10"/>
      <name val="WenQuanYi Zen Hei"/>
      <family val="2"/>
      <charset val="1"/>
    </font>
    <font>
      <b val="true"/>
      <sz val="10"/>
      <name val="WenQuanYi Zen Hei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i val="true"/>
      <sz val="9"/>
      <color rgb="FF595959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sz val="10"/>
      <color rgb="FFC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i val="true"/>
      <sz val="9"/>
      <color rgb="FFC00000"/>
      <name val="WenQuanYi Zen Hei"/>
      <family val="2"/>
    </font>
    <font>
      <i val="true"/>
      <sz val="9"/>
      <color rgb="FFC00000"/>
      <name val="맑은 고딕"/>
      <family val="0"/>
      <charset val="1"/>
    </font>
    <font>
      <b val="true"/>
      <sz val="10"/>
      <color rgb="FF008000"/>
      <name val="WenQuanYi Zen Hei"/>
      <family val="2"/>
    </font>
    <font>
      <b val="true"/>
      <sz val="11"/>
      <color rgb="FF008000"/>
      <name val="WenQuanYi Zen Hei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264478"/>
      </patternFill>
    </fill>
    <fill>
      <patternFill patternType="solid">
        <fgColor rgb="FF548235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5B9BD5"/>
      <rgbColor rgb="FF993366"/>
      <rgbColor rgb="FFFCE4D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1F3864"/>
      <rgbColor rgb="FF70AD47"/>
      <rgbColor rgb="FF003300"/>
      <rgbColor rgb="FF333300"/>
      <rgbColor rgb="FF9E480E"/>
      <rgbColor rgb="FF993366"/>
      <rgbColor rgb="FF2644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월별 수출·수입 금액과 무역수지 (2025.01~2026.07)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분석2_월별추이!E5</c:f>
              <c:strCache>
                <c:ptCount val="1"/>
                <c:pt idx="0">
                  <c:v>수출 금액(천$)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분석2_월별추이!$E$6:$E$24</c:f>
              <c:numCache>
                <c:formatCode>#,##0</c:formatCode>
                <c:ptCount val="19"/>
                <c:pt idx="0">
                  <c:v>49176984</c:v>
                </c:pt>
                <c:pt idx="1">
                  <c:v>52292301</c:v>
                </c:pt>
                <c:pt idx="2">
                  <c:v>58064562</c:v>
                </c:pt>
                <c:pt idx="3">
                  <c:v>58035745</c:v>
                </c:pt>
                <c:pt idx="4">
                  <c:v>57261063</c:v>
                </c:pt>
                <c:pt idx="5">
                  <c:v>59833797</c:v>
                </c:pt>
                <c:pt idx="6">
                  <c:v>60724322</c:v>
                </c:pt>
                <c:pt idx="7">
                  <c:v>58259332</c:v>
                </c:pt>
                <c:pt idx="8">
                  <c:v>65904118</c:v>
                </c:pt>
                <c:pt idx="9">
                  <c:v>59511578</c:v>
                </c:pt>
                <c:pt idx="10">
                  <c:v>60752618</c:v>
                </c:pt>
                <c:pt idx="11">
                  <c:v>69513624</c:v>
                </c:pt>
                <c:pt idx="12">
                  <c:v>65843937</c:v>
                </c:pt>
                <c:pt idx="13">
                  <c:v>67642547</c:v>
                </c:pt>
                <c:pt idx="14">
                  <c:v>87333128</c:v>
                </c:pt>
                <c:pt idx="15">
                  <c:v>85751883</c:v>
                </c:pt>
                <c:pt idx="16">
                  <c:v>87576083</c:v>
                </c:pt>
                <c:pt idx="17">
                  <c:v>101956159</c:v>
                </c:pt>
                <c:pt idx="18">
                  <c:v>98959099</c:v>
                </c:pt>
              </c:numCache>
            </c:numRef>
          </c:val>
        </c:ser>
        <c:ser>
          <c:idx val="1"/>
          <c:order val="1"/>
          <c:tx>
            <c:strRef>
              <c:f>분석2_월별추이!F5</c:f>
              <c:strCache>
                <c:ptCount val="1"/>
                <c:pt idx="0">
                  <c:v>수입 금액(천$)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분석2_월별추이!$F$6:$F$24</c:f>
              <c:numCache>
                <c:formatCode>#,##0</c:formatCode>
                <c:ptCount val="19"/>
                <c:pt idx="0">
                  <c:v>51172292</c:v>
                </c:pt>
                <c:pt idx="1">
                  <c:v>48328741</c:v>
                </c:pt>
                <c:pt idx="2">
                  <c:v>53341032</c:v>
                </c:pt>
                <c:pt idx="3">
                  <c:v>53232716</c:v>
                </c:pt>
                <c:pt idx="4">
                  <c:v>50345116</c:v>
                </c:pt>
                <c:pt idx="5">
                  <c:v>50825746</c:v>
                </c:pt>
                <c:pt idx="6">
                  <c:v>54210371</c:v>
                </c:pt>
                <c:pt idx="7">
                  <c:v>51856624</c:v>
                </c:pt>
                <c:pt idx="8">
                  <c:v>56419614</c:v>
                </c:pt>
                <c:pt idx="9">
                  <c:v>53510827</c:v>
                </c:pt>
                <c:pt idx="10">
                  <c:v>51284605</c:v>
                </c:pt>
                <c:pt idx="11">
                  <c:v>57367684</c:v>
                </c:pt>
                <c:pt idx="12">
                  <c:v>57143469</c:v>
                </c:pt>
                <c:pt idx="13">
                  <c:v>51933913</c:v>
                </c:pt>
                <c:pt idx="14">
                  <c:v>60753446</c:v>
                </c:pt>
                <c:pt idx="15">
                  <c:v>62104908</c:v>
                </c:pt>
                <c:pt idx="16">
                  <c:v>60748350</c:v>
                </c:pt>
                <c:pt idx="17">
                  <c:v>66051586</c:v>
                </c:pt>
                <c:pt idx="18">
                  <c:v>68567473</c:v>
                </c:pt>
              </c:numCache>
            </c:numRef>
          </c:val>
        </c:ser>
        <c:gapWidth val="150"/>
        <c:overlap val="0"/>
        <c:axId val="12813263"/>
        <c:axId val="10496707"/>
      </c:barChart>
      <c:lineChart>
        <c:grouping val="standard"/>
        <c:varyColors val="0"/>
        <c:ser>
          <c:idx val="2"/>
          <c:order val="2"/>
          <c:tx>
            <c:strRef>
              <c:f>분석2_월별추이!G5</c:f>
              <c:strCache>
                <c:ptCount val="1"/>
                <c:pt idx="0">
                  <c:v>무역수지(천$)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분석2_월별추이!$G$6:$G$24</c:f>
              <c:numCache>
                <c:formatCode>#,##0</c:formatCode>
                <c:ptCount val="19"/>
                <c:pt idx="0">
                  <c:v>-1995308</c:v>
                </c:pt>
                <c:pt idx="1">
                  <c:v>3963560</c:v>
                </c:pt>
                <c:pt idx="2">
                  <c:v>4723530</c:v>
                </c:pt>
                <c:pt idx="3">
                  <c:v>4803029</c:v>
                </c:pt>
                <c:pt idx="4">
                  <c:v>6915946</c:v>
                </c:pt>
                <c:pt idx="5">
                  <c:v>9008051</c:v>
                </c:pt>
                <c:pt idx="6">
                  <c:v>6513951</c:v>
                </c:pt>
                <c:pt idx="7">
                  <c:v>6402708</c:v>
                </c:pt>
                <c:pt idx="8">
                  <c:v>9484504</c:v>
                </c:pt>
                <c:pt idx="9">
                  <c:v>6000751</c:v>
                </c:pt>
                <c:pt idx="10">
                  <c:v>9468013</c:v>
                </c:pt>
                <c:pt idx="11">
                  <c:v>12145941</c:v>
                </c:pt>
                <c:pt idx="12">
                  <c:v>8700468</c:v>
                </c:pt>
                <c:pt idx="13">
                  <c:v>15708634</c:v>
                </c:pt>
                <c:pt idx="14">
                  <c:v>26579682</c:v>
                </c:pt>
                <c:pt idx="15">
                  <c:v>23646975</c:v>
                </c:pt>
                <c:pt idx="16">
                  <c:v>26827733</c:v>
                </c:pt>
                <c:pt idx="17">
                  <c:v>35904573</c:v>
                </c:pt>
                <c:pt idx="18">
                  <c:v>30391625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513296"/>
        <c:axId val="31589646"/>
      </c:lineChart>
      <c:catAx>
        <c:axId val="128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96707"/>
        <c:crosses val="autoZero"/>
        <c:auto val="1"/>
        <c:lblAlgn val="ctr"/>
        <c:lblOffset val="100"/>
        <c:noMultiLvlLbl val="0"/>
      </c:catAx>
      <c:valAx>
        <c:axId val="104967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13263"/>
        <c:crosses val="autoZero"/>
        <c:crossBetween val="between"/>
      </c:valAx>
      <c:catAx>
        <c:axId val="5051329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89646"/>
        <c:crosses val="autoZero"/>
        <c:auto val="1"/>
        <c:lblAlgn val="ctr"/>
        <c:lblOffset val="100"/>
        <c:noMultiLvlLbl val="0"/>
      </c:catAx>
      <c:valAx>
        <c:axId val="3158964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무역수지(천$)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1329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전년 동월 대비 증감률 (2026.01~07)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분석2_월별추이!J5</c:f>
              <c:strCache>
                <c:ptCount val="1"/>
                <c:pt idx="0">
                  <c:v>수출 전년동월비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분석2_월별추이!$J$6:$J$24</c:f>
              <c:numCache>
                <c:formatCode>0.0%;[RED]\-0.0%;\-</c:formatCode>
                <c:ptCount val="19"/>
                <c:pt idx="12">
                  <c:v>0.338917754695977</c:v>
                </c:pt>
                <c:pt idx="13">
                  <c:v>0.293546960192094</c:v>
                </c:pt>
                <c:pt idx="14">
                  <c:v>0.504069349562992</c:v>
                </c:pt>
                <c:pt idx="15">
                  <c:v>0.477570125101349</c:v>
                </c:pt>
                <c:pt idx="16">
                  <c:v>0.529417695232099</c:v>
                </c:pt>
                <c:pt idx="17">
                  <c:v>0.70398945264998</c:v>
                </c:pt>
                <c:pt idx="18">
                  <c:v>0.629645185663827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분석2_월별추이!K5</c:f>
              <c:strCache>
                <c:ptCount val="1"/>
                <c:pt idx="0">
                  <c:v>수입 전년동월비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분석2_월별추이!$K$6:$K$24</c:f>
              <c:numCache>
                <c:formatCode>0.0%;[RED]\-0.0%;\-</c:formatCode>
                <c:ptCount val="19"/>
                <c:pt idx="12">
                  <c:v>0.116687698882043</c:v>
                </c:pt>
                <c:pt idx="13">
                  <c:v>0.0745968532472219</c:v>
                </c:pt>
                <c:pt idx="14">
                  <c:v>0.138962703233788</c:v>
                </c:pt>
                <c:pt idx="15">
                  <c:v>0.166668031741984</c:v>
                </c:pt>
                <c:pt idx="16">
                  <c:v>0.206638395668807</c:v>
                </c:pt>
                <c:pt idx="17">
                  <c:v>0.299569434750648</c:v>
                </c:pt>
                <c:pt idx="18">
                  <c:v>0.26484050441197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675766"/>
        <c:axId val="50322279"/>
      </c:lineChart>
      <c:catAx>
        <c:axId val="336757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22279"/>
        <c:crosses val="autoZero"/>
        <c:auto val="1"/>
        <c:lblAlgn val="ctr"/>
        <c:lblOffset val="100"/>
        <c:noMultiLvlLbl val="0"/>
      </c:catAx>
      <c:valAx>
        <c:axId val="503222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전년동월비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-0.0%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757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12개월 이동합 — 계절성을 제거한 추세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분석2_월별추이!R5</c:f>
              <c:strCache>
                <c:ptCount val="1"/>
                <c:pt idx="0">
                  <c:v>수출 12개월 이동합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분석2_월별추이!$R$6:$R$24</c:f>
              <c:numCache>
                <c:formatCode>#,##0</c:formatCode>
                <c:ptCount val="19"/>
                <c:pt idx="11">
                  <c:v>709330044</c:v>
                </c:pt>
                <c:pt idx="12">
                  <c:v>725996997</c:v>
                </c:pt>
                <c:pt idx="13">
                  <c:v>741347243</c:v>
                </c:pt>
                <c:pt idx="14">
                  <c:v>770615809</c:v>
                </c:pt>
                <c:pt idx="15">
                  <c:v>798331947</c:v>
                </c:pt>
                <c:pt idx="16">
                  <c:v>828646967</c:v>
                </c:pt>
                <c:pt idx="17">
                  <c:v>870769329</c:v>
                </c:pt>
                <c:pt idx="18">
                  <c:v>909004106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분석2_월별추이!S5</c:f>
              <c:strCache>
                <c:ptCount val="1"/>
                <c:pt idx="0">
                  <c:v>수지 12개월 이동합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분석2_월별추이!$S$6:$S$24</c:f>
              <c:numCache>
                <c:formatCode>#,##0</c:formatCode>
                <c:ptCount val="19"/>
                <c:pt idx="11">
                  <c:v>77434676</c:v>
                </c:pt>
                <c:pt idx="12">
                  <c:v>88130452</c:v>
                </c:pt>
                <c:pt idx="13">
                  <c:v>99875526</c:v>
                </c:pt>
                <c:pt idx="14">
                  <c:v>121731678</c:v>
                </c:pt>
                <c:pt idx="15">
                  <c:v>140575624</c:v>
                </c:pt>
                <c:pt idx="16">
                  <c:v>160487411</c:v>
                </c:pt>
                <c:pt idx="17">
                  <c:v>187383933</c:v>
                </c:pt>
                <c:pt idx="18">
                  <c:v>211261607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03490"/>
        <c:axId val="58278947"/>
      </c:lineChart>
      <c:catAx>
        <c:axId val="2903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78947"/>
        <c:crosses val="autoZero"/>
        <c:auto val="1"/>
        <c:lblAlgn val="ctr"/>
        <c:lblOffset val="100"/>
        <c:noMultiLvlLbl val="0"/>
      </c:catAx>
      <c:valAx>
        <c:axId val="582789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3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일평균 수출금액과 조업일수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분석2_월별추이!M5</c:f>
              <c:strCache>
                <c:ptCount val="1"/>
                <c:pt idx="0">
                  <c:v>일평균 수출(천$)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분석2_월별추이!$M$6:$M$24</c:f>
              <c:numCache>
                <c:formatCode>#,##0</c:formatCode>
                <c:ptCount val="19"/>
                <c:pt idx="0">
                  <c:v>2458849.2</c:v>
                </c:pt>
                <c:pt idx="1">
                  <c:v>2376922.77272727</c:v>
                </c:pt>
                <c:pt idx="2">
                  <c:v>2639298.27272727</c:v>
                </c:pt>
                <c:pt idx="3">
                  <c:v>2418156.04166667</c:v>
                </c:pt>
                <c:pt idx="4">
                  <c:v>2663305.25581395</c:v>
                </c:pt>
                <c:pt idx="5">
                  <c:v>2849228.42857143</c:v>
                </c:pt>
                <c:pt idx="6">
                  <c:v>2428972.88</c:v>
                </c:pt>
                <c:pt idx="7">
                  <c:v>2589303.64444444</c:v>
                </c:pt>
                <c:pt idx="8">
                  <c:v>2746004.91666667</c:v>
                </c:pt>
                <c:pt idx="9">
                  <c:v>2975578.9</c:v>
                </c:pt>
                <c:pt idx="10">
                  <c:v>2700116.35555556</c:v>
                </c:pt>
                <c:pt idx="11">
                  <c:v>2896401</c:v>
                </c:pt>
                <c:pt idx="12">
                  <c:v>2801869.65957447</c:v>
                </c:pt>
                <c:pt idx="13">
                  <c:v>3560134.05263158</c:v>
                </c:pt>
                <c:pt idx="14">
                  <c:v>3797092.52173913</c:v>
                </c:pt>
                <c:pt idx="15">
                  <c:v>3572995.125</c:v>
                </c:pt>
                <c:pt idx="16">
                  <c:v>4272004.04878049</c:v>
                </c:pt>
                <c:pt idx="17">
                  <c:v>4531384.84444444</c:v>
                </c:pt>
                <c:pt idx="18">
                  <c:v>4123295.79166667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039864"/>
        <c:axId val="87668025"/>
      </c:lineChart>
      <c:barChart>
        <c:barDir val="col"/>
        <c:grouping val="clustered"/>
        <c:varyColors val="0"/>
        <c:ser>
          <c:idx val="1"/>
          <c:order val="1"/>
          <c:tx>
            <c:strRef>
              <c:f>분석2_월별추이!B5</c:f>
              <c:strCache>
                <c:ptCount val="1"/>
                <c:pt idx="0">
                  <c:v>조업일수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분석2_월별추이!$B$6:$B$24</c:f>
              <c:numCache>
                <c:formatCode>#,##0.0</c:formatCode>
                <c:ptCount val="19"/>
                <c:pt idx="0">
                  <c:v>20</c:v>
                </c:pt>
                <c:pt idx="1">
                  <c:v>22</c:v>
                </c:pt>
                <c:pt idx="2">
                  <c:v>22</c:v>
                </c:pt>
                <c:pt idx="3">
                  <c:v>24</c:v>
                </c:pt>
                <c:pt idx="4">
                  <c:v>21.5</c:v>
                </c:pt>
                <c:pt idx="5">
                  <c:v>21</c:v>
                </c:pt>
                <c:pt idx="6">
                  <c:v>25</c:v>
                </c:pt>
                <c:pt idx="7">
                  <c:v>22.5</c:v>
                </c:pt>
                <c:pt idx="8">
                  <c:v>24</c:v>
                </c:pt>
                <c:pt idx="9">
                  <c:v>20</c:v>
                </c:pt>
                <c:pt idx="10">
                  <c:v>22.5</c:v>
                </c:pt>
                <c:pt idx="11">
                  <c:v>24</c:v>
                </c:pt>
                <c:pt idx="12">
                  <c:v>23.5</c:v>
                </c:pt>
                <c:pt idx="13">
                  <c:v>19</c:v>
                </c:pt>
                <c:pt idx="14">
                  <c:v>23</c:v>
                </c:pt>
                <c:pt idx="15">
                  <c:v>24</c:v>
                </c:pt>
                <c:pt idx="16">
                  <c:v>20.5</c:v>
                </c:pt>
                <c:pt idx="17">
                  <c:v>22.5</c:v>
                </c:pt>
                <c:pt idx="18">
                  <c:v>24</c:v>
                </c:pt>
              </c:numCache>
            </c:numRef>
          </c:val>
        </c:ser>
        <c:gapWidth val="200"/>
        <c:overlap val="0"/>
        <c:axId val="42483467"/>
        <c:axId val="62893947"/>
      </c:barChart>
      <c:catAx>
        <c:axId val="4003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68025"/>
        <c:crosses val="autoZero"/>
        <c:auto val="1"/>
        <c:lblAlgn val="ctr"/>
        <c:lblOffset val="100"/>
        <c:noMultiLvlLbl val="0"/>
      </c:catAx>
      <c:valAx>
        <c:axId val="876680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일평균 수출(천달러)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39864"/>
        <c:crosses val="autoZero"/>
        <c:crossBetween val="between"/>
      </c:valAx>
      <c:catAx>
        <c:axId val="4248346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3947"/>
        <c:crosses val="autoZero"/>
        <c:auto val="1"/>
        <c:lblAlgn val="ctr"/>
        <c:lblOffset val="100"/>
        <c:noMultiLvlLbl val="0"/>
      </c:catAx>
      <c:valAx>
        <c:axId val="6289394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조업일수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8346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수출·수입 단가와 순상품교역조건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분석2_월별추이!O5</c:f>
              <c:strCache>
                <c:ptCount val="1"/>
                <c:pt idx="0">
                  <c:v>수출단가(천$/톤)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분석2_월별추이!$O$6:$O$24</c:f>
              <c:numCache>
                <c:formatCode>#,##0.000</c:formatCode>
                <c:ptCount val="19"/>
                <c:pt idx="0">
                  <c:v>3.28146229699887</c:v>
                </c:pt>
                <c:pt idx="1">
                  <c:v>3.23753347060804</c:v>
                </c:pt>
                <c:pt idx="2">
                  <c:v>3.69789463797475</c:v>
                </c:pt>
                <c:pt idx="3">
                  <c:v>3.31106749140048</c:v>
                </c:pt>
                <c:pt idx="4">
                  <c:v>3.45498483602965</c:v>
                </c:pt>
                <c:pt idx="5">
                  <c:v>3.68862695799073</c:v>
                </c:pt>
                <c:pt idx="6">
                  <c:v>3.4540060584028</c:v>
                </c:pt>
                <c:pt idx="7">
                  <c:v>3.40326197813722</c:v>
                </c:pt>
                <c:pt idx="8">
                  <c:v>3.64580406453761</c:v>
                </c:pt>
                <c:pt idx="9">
                  <c:v>3.71545213571618</c:v>
                </c:pt>
                <c:pt idx="10">
                  <c:v>4.15968620378295</c:v>
                </c:pt>
                <c:pt idx="11">
                  <c:v>3.8666162477146</c:v>
                </c:pt>
                <c:pt idx="12">
                  <c:v>3.93334183515196</c:v>
                </c:pt>
                <c:pt idx="13">
                  <c:v>4.33563886970023</c:v>
                </c:pt>
                <c:pt idx="14">
                  <c:v>5.3975134627075</c:v>
                </c:pt>
                <c:pt idx="15">
                  <c:v>5.94933001330775</c:v>
                </c:pt>
                <c:pt idx="16">
                  <c:v>6.44438795970537</c:v>
                </c:pt>
                <c:pt idx="17">
                  <c:v>6.49902094450867</c:v>
                </c:pt>
                <c:pt idx="18">
                  <c:v>5.6033570099028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분석2_월별추이!P5</c:f>
              <c:strCache>
                <c:ptCount val="1"/>
                <c:pt idx="0">
                  <c:v>수입단가(천$/톤)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분석2_월별추이!$P$6:$P$24</c:f>
              <c:numCache>
                <c:formatCode>#,##0.000</c:formatCode>
                <c:ptCount val="19"/>
                <c:pt idx="0">
                  <c:v>1.06770570956981</c:v>
                </c:pt>
                <c:pt idx="1">
                  <c:v>1.16356103782381</c:v>
                </c:pt>
                <c:pt idx="2">
                  <c:v>1.27122761887282</c:v>
                </c:pt>
                <c:pt idx="3">
                  <c:v>1.17624127116845</c:v>
                </c:pt>
                <c:pt idx="4">
                  <c:v>1.1699874891919</c:v>
                </c:pt>
                <c:pt idx="5">
                  <c:v>1.18949384340714</c:v>
                </c:pt>
                <c:pt idx="6">
                  <c:v>1.14030552574688</c:v>
                </c:pt>
                <c:pt idx="7">
                  <c:v>1.06608915438261</c:v>
                </c:pt>
                <c:pt idx="8">
                  <c:v>1.19335019266815</c:v>
                </c:pt>
                <c:pt idx="9">
                  <c:v>1.12474665110652</c:v>
                </c:pt>
                <c:pt idx="10">
                  <c:v>1.17752070608676</c:v>
                </c:pt>
                <c:pt idx="11">
                  <c:v>1.20747618444904</c:v>
                </c:pt>
                <c:pt idx="12">
                  <c:v>1.14252396529967</c:v>
                </c:pt>
                <c:pt idx="13">
                  <c:v>1.19930648959583</c:v>
                </c:pt>
                <c:pt idx="14">
                  <c:v>1.38184635867779</c:v>
                </c:pt>
                <c:pt idx="15">
                  <c:v>1.47874177743768</c:v>
                </c:pt>
                <c:pt idx="16">
                  <c:v>1.52912533912799</c:v>
                </c:pt>
                <c:pt idx="17">
                  <c:v>1.51185634742235</c:v>
                </c:pt>
                <c:pt idx="18">
                  <c:v>1.34067020127308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486128"/>
        <c:axId val="54544933"/>
      </c:lineChart>
      <c:lineChart>
        <c:grouping val="standard"/>
        <c:varyColors val="0"/>
        <c:ser>
          <c:idx val="2"/>
          <c:order val="2"/>
          <c:tx>
            <c:strRef>
              <c:f>분석2_월별추이!Q5</c:f>
              <c:strCache>
                <c:ptCount val="1"/>
                <c:pt idx="0">
                  <c:v>순상품교역조건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분석2_월별추이!$A$6:$A$24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분석2_월별추이!$Q$6:$Q$24</c:f>
              <c:numCache>
                <c:formatCode>0.000</c:formatCode>
                <c:ptCount val="19"/>
                <c:pt idx="0">
                  <c:v>3.07337711842057</c:v>
                </c:pt>
                <c:pt idx="1">
                  <c:v>2.7824354420316</c:v>
                </c:pt>
                <c:pt idx="2">
                  <c:v>2.90891621852397</c:v>
                </c:pt>
                <c:pt idx="3">
                  <c:v>2.81495605753687</c:v>
                </c:pt>
                <c:pt idx="4">
                  <c:v>2.9530100688649</c:v>
                </c:pt>
                <c:pt idx="5">
                  <c:v>3.1010055061951</c:v>
                </c:pt>
                <c:pt idx="6">
                  <c:v>3.02901808367587</c:v>
                </c:pt>
                <c:pt idx="7">
                  <c:v>3.19228646511099</c:v>
                </c:pt>
                <c:pt idx="8">
                  <c:v>3.05509990859107</c:v>
                </c:pt>
                <c:pt idx="9">
                  <c:v>3.30336803586919</c:v>
                </c:pt>
                <c:pt idx="10">
                  <c:v>3.53258009161197</c:v>
                </c:pt>
                <c:pt idx="11">
                  <c:v>3.20222982242826</c:v>
                </c:pt>
                <c:pt idx="12">
                  <c:v>3.44267775085164</c:v>
                </c:pt>
                <c:pt idx="13">
                  <c:v>3.61512166182087</c:v>
                </c:pt>
                <c:pt idx="14">
                  <c:v>3.90601562092045</c:v>
                </c:pt>
                <c:pt idx="15">
                  <c:v>4.02323793381735</c:v>
                </c:pt>
                <c:pt idx="16">
                  <c:v>4.21442755201504</c:v>
                </c:pt>
                <c:pt idx="17">
                  <c:v>4.29870268798303</c:v>
                </c:pt>
                <c:pt idx="18">
                  <c:v>4.17951932144231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019521"/>
        <c:axId val="30570708"/>
      </c:lineChart>
      <c:catAx>
        <c:axId val="544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44933"/>
        <c:crosses val="autoZero"/>
        <c:auto val="1"/>
        <c:lblAlgn val="ctr"/>
        <c:lblOffset val="100"/>
        <c:noMultiLvlLbl val="0"/>
      </c:catAx>
      <c:valAx>
        <c:axId val="545449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천달러/톤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86128"/>
        <c:crosses val="autoZero"/>
        <c:crossBetween val="between"/>
      </c:valAx>
      <c:catAx>
        <c:axId val="8201952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70708"/>
        <c:crosses val="autoZero"/>
        <c:auto val="1"/>
        <c:lblAlgn val="ctr"/>
        <c:lblOffset val="100"/>
        <c:noMultiLvlLbl val="0"/>
      </c:catAx>
      <c:valAx>
        <c:axId val="3057070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교역조건(배)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1952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6. 신성질별 대분류 월별 수출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분석6_그래프!A6</c:f>
              <c:strCache>
                <c:ptCount val="1"/>
                <c:pt idx="0">
                  <c:v>1.소비재 수출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분석6_그래프!$B$5:$T$5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분석6_그래프!$B$6:$T$6</c:f>
              <c:numCache>
                <c:formatCode>#,##0</c:formatCode>
                <c:ptCount val="19"/>
                <c:pt idx="0">
                  <c:v>6837296</c:v>
                </c:pt>
                <c:pt idx="1">
                  <c:v>8228531</c:v>
                </c:pt>
                <c:pt idx="2">
                  <c:v>8401761</c:v>
                </c:pt>
                <c:pt idx="3">
                  <c:v>8915915</c:v>
                </c:pt>
                <c:pt idx="4">
                  <c:v>8287531</c:v>
                </c:pt>
                <c:pt idx="5">
                  <c:v>8216283</c:v>
                </c:pt>
                <c:pt idx="6">
                  <c:v>8020782</c:v>
                </c:pt>
                <c:pt idx="7">
                  <c:v>7242562</c:v>
                </c:pt>
                <c:pt idx="8">
                  <c:v>8625008</c:v>
                </c:pt>
                <c:pt idx="9">
                  <c:v>7573129</c:v>
                </c:pt>
                <c:pt idx="10">
                  <c:v>8343363</c:v>
                </c:pt>
                <c:pt idx="11">
                  <c:v>8057411</c:v>
                </c:pt>
                <c:pt idx="12">
                  <c:v>7671931</c:v>
                </c:pt>
                <c:pt idx="13">
                  <c:v>6598332</c:v>
                </c:pt>
                <c:pt idx="14">
                  <c:v>8402972</c:v>
                </c:pt>
                <c:pt idx="15">
                  <c:v>8692026</c:v>
                </c:pt>
                <c:pt idx="16">
                  <c:v>7818478</c:v>
                </c:pt>
                <c:pt idx="17">
                  <c:v>8762452</c:v>
                </c:pt>
                <c:pt idx="18">
                  <c:v>8749031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분석6_그래프!A7</c:f>
              <c:strCache>
                <c:ptCount val="1"/>
                <c:pt idx="0">
                  <c:v>2.원자재 수출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분석6_그래프!$B$5:$T$5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분석6_그래프!$B$7:$T$7</c:f>
              <c:numCache>
                <c:formatCode>#,##0</c:formatCode>
                <c:ptCount val="19"/>
                <c:pt idx="0">
                  <c:v>14770147</c:v>
                </c:pt>
                <c:pt idx="1">
                  <c:v>16029324</c:v>
                </c:pt>
                <c:pt idx="2">
                  <c:v>15375651</c:v>
                </c:pt>
                <c:pt idx="3">
                  <c:v>16732501</c:v>
                </c:pt>
                <c:pt idx="4">
                  <c:v>15509215</c:v>
                </c:pt>
                <c:pt idx="5">
                  <c:v>16023552</c:v>
                </c:pt>
                <c:pt idx="6">
                  <c:v>17071052</c:v>
                </c:pt>
                <c:pt idx="7">
                  <c:v>15767753</c:v>
                </c:pt>
                <c:pt idx="8">
                  <c:v>17227677</c:v>
                </c:pt>
                <c:pt idx="9">
                  <c:v>15011770</c:v>
                </c:pt>
                <c:pt idx="10">
                  <c:v>14758355</c:v>
                </c:pt>
                <c:pt idx="11">
                  <c:v>17036478</c:v>
                </c:pt>
                <c:pt idx="12">
                  <c:v>16383039</c:v>
                </c:pt>
                <c:pt idx="13">
                  <c:v>16305033</c:v>
                </c:pt>
                <c:pt idx="14">
                  <c:v>20857696</c:v>
                </c:pt>
                <c:pt idx="15">
                  <c:v>20089347</c:v>
                </c:pt>
                <c:pt idx="16">
                  <c:v>19373529</c:v>
                </c:pt>
                <c:pt idx="17">
                  <c:v>20737509</c:v>
                </c:pt>
                <c:pt idx="18">
                  <c:v>20962899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분석6_그래프!A8</c:f>
              <c:strCache>
                <c:ptCount val="1"/>
                <c:pt idx="0">
                  <c:v>3.자본재 수출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분석6_그래프!$B$5:$T$5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분석6_그래프!$B$8:$T$8</c:f>
              <c:numCache>
                <c:formatCode>#,##0</c:formatCode>
                <c:ptCount val="19"/>
                <c:pt idx="0">
                  <c:v>27569540</c:v>
                </c:pt>
                <c:pt idx="1">
                  <c:v>28034447</c:v>
                </c:pt>
                <c:pt idx="2">
                  <c:v>34287150</c:v>
                </c:pt>
                <c:pt idx="3">
                  <c:v>32387330</c:v>
                </c:pt>
                <c:pt idx="4">
                  <c:v>33464317</c:v>
                </c:pt>
                <c:pt idx="5">
                  <c:v>35593962</c:v>
                </c:pt>
                <c:pt idx="6">
                  <c:v>35632489</c:v>
                </c:pt>
                <c:pt idx="7">
                  <c:v>35249017</c:v>
                </c:pt>
                <c:pt idx="8">
                  <c:v>40051433</c:v>
                </c:pt>
                <c:pt idx="9">
                  <c:v>36926679</c:v>
                </c:pt>
                <c:pt idx="10">
                  <c:v>37650901</c:v>
                </c:pt>
                <c:pt idx="11">
                  <c:v>44419736</c:v>
                </c:pt>
                <c:pt idx="12">
                  <c:v>41788967</c:v>
                </c:pt>
                <c:pt idx="13">
                  <c:v>44739182</c:v>
                </c:pt>
                <c:pt idx="14">
                  <c:v>58072460</c:v>
                </c:pt>
                <c:pt idx="15">
                  <c:v>56970510</c:v>
                </c:pt>
                <c:pt idx="16">
                  <c:v>60384076</c:v>
                </c:pt>
                <c:pt idx="17">
                  <c:v>72456198</c:v>
                </c:pt>
                <c:pt idx="18">
                  <c:v>69247169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763439"/>
        <c:axId val="31046005"/>
      </c:lineChart>
      <c:catAx>
        <c:axId val="1176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46005"/>
        <c:crosses val="autoZero"/>
        <c:auto val="1"/>
        <c:lblAlgn val="ctr"/>
        <c:lblOffset val="100"/>
        <c:noMultiLvlLbl val="0"/>
      </c:catAx>
      <c:valAx>
        <c:axId val="310460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63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7. 신성질별 대분류 월별 수입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분석6_그래프!A9</c:f>
              <c:strCache>
                <c:ptCount val="1"/>
                <c:pt idx="0">
                  <c:v>1.소비재 수입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분석6_그래프!$B$5:$T$5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분석6_그래프!$B$9:$T$9</c:f>
              <c:numCache>
                <c:formatCode>#,##0</c:formatCode>
                <c:ptCount val="19"/>
                <c:pt idx="0">
                  <c:v>6754074</c:v>
                </c:pt>
                <c:pt idx="1">
                  <c:v>6448029</c:v>
                </c:pt>
                <c:pt idx="2">
                  <c:v>7347078</c:v>
                </c:pt>
                <c:pt idx="3">
                  <c:v>7650462</c:v>
                </c:pt>
                <c:pt idx="4">
                  <c:v>7228337</c:v>
                </c:pt>
                <c:pt idx="5">
                  <c:v>7198366</c:v>
                </c:pt>
                <c:pt idx="6">
                  <c:v>7850147</c:v>
                </c:pt>
                <c:pt idx="7">
                  <c:v>7498399</c:v>
                </c:pt>
                <c:pt idx="8">
                  <c:v>8095423</c:v>
                </c:pt>
                <c:pt idx="9">
                  <c:v>7003694</c:v>
                </c:pt>
                <c:pt idx="10">
                  <c:v>6870624</c:v>
                </c:pt>
                <c:pt idx="11">
                  <c:v>7634514</c:v>
                </c:pt>
                <c:pt idx="12">
                  <c:v>7743674</c:v>
                </c:pt>
                <c:pt idx="13">
                  <c:v>6949607</c:v>
                </c:pt>
                <c:pt idx="14">
                  <c:v>7709640</c:v>
                </c:pt>
                <c:pt idx="15">
                  <c:v>8082254</c:v>
                </c:pt>
                <c:pt idx="16">
                  <c:v>7422611</c:v>
                </c:pt>
                <c:pt idx="17">
                  <c:v>8022008</c:v>
                </c:pt>
                <c:pt idx="18">
                  <c:v>7785820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분석6_그래프!A10</c:f>
              <c:strCache>
                <c:ptCount val="1"/>
                <c:pt idx="0">
                  <c:v>2.원자재 수입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분석6_그래프!$B$5:$T$5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분석6_그래프!$B$10:$T$10</c:f>
              <c:numCache>
                <c:formatCode>#,##0</c:formatCode>
                <c:ptCount val="19"/>
                <c:pt idx="0">
                  <c:v>25300265</c:v>
                </c:pt>
                <c:pt idx="1">
                  <c:v>23085893</c:v>
                </c:pt>
                <c:pt idx="2">
                  <c:v>23899187</c:v>
                </c:pt>
                <c:pt idx="3">
                  <c:v>24559602</c:v>
                </c:pt>
                <c:pt idx="4">
                  <c:v>23233610</c:v>
                </c:pt>
                <c:pt idx="5">
                  <c:v>22410143</c:v>
                </c:pt>
                <c:pt idx="6">
                  <c:v>24368736</c:v>
                </c:pt>
                <c:pt idx="7">
                  <c:v>24126559</c:v>
                </c:pt>
                <c:pt idx="8">
                  <c:v>24958281</c:v>
                </c:pt>
                <c:pt idx="9">
                  <c:v>25489878</c:v>
                </c:pt>
                <c:pt idx="10">
                  <c:v>23068300</c:v>
                </c:pt>
                <c:pt idx="11">
                  <c:v>25016056</c:v>
                </c:pt>
                <c:pt idx="12">
                  <c:v>26351255</c:v>
                </c:pt>
                <c:pt idx="13">
                  <c:v>23329194</c:v>
                </c:pt>
                <c:pt idx="14">
                  <c:v>26403177</c:v>
                </c:pt>
                <c:pt idx="15">
                  <c:v>27754951</c:v>
                </c:pt>
                <c:pt idx="16">
                  <c:v>28422667</c:v>
                </c:pt>
                <c:pt idx="17">
                  <c:v>29137952</c:v>
                </c:pt>
                <c:pt idx="18">
                  <c:v>31504435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분석6_그래프!A11</c:f>
              <c:strCache>
                <c:ptCount val="1"/>
                <c:pt idx="0">
                  <c:v>3.자본재 수입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분석6_그래프!$B$5:$T$5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분석6_그래프!$B$11:$T$11</c:f>
              <c:numCache>
                <c:formatCode>#,##0</c:formatCode>
                <c:ptCount val="19"/>
                <c:pt idx="0">
                  <c:v>19117953</c:v>
                </c:pt>
                <c:pt idx="1">
                  <c:v>18794820</c:v>
                </c:pt>
                <c:pt idx="2">
                  <c:v>22094767</c:v>
                </c:pt>
                <c:pt idx="3">
                  <c:v>21022652</c:v>
                </c:pt>
                <c:pt idx="4">
                  <c:v>19883169</c:v>
                </c:pt>
                <c:pt idx="5">
                  <c:v>21217237</c:v>
                </c:pt>
                <c:pt idx="6">
                  <c:v>21991488</c:v>
                </c:pt>
                <c:pt idx="7">
                  <c:v>20231665</c:v>
                </c:pt>
                <c:pt idx="8">
                  <c:v>23365909</c:v>
                </c:pt>
                <c:pt idx="9">
                  <c:v>21017256</c:v>
                </c:pt>
                <c:pt idx="10">
                  <c:v>21345681</c:v>
                </c:pt>
                <c:pt idx="11">
                  <c:v>24717113</c:v>
                </c:pt>
                <c:pt idx="12">
                  <c:v>23048540</c:v>
                </c:pt>
                <c:pt idx="13">
                  <c:v>21655111</c:v>
                </c:pt>
                <c:pt idx="14">
                  <c:v>26640629</c:v>
                </c:pt>
                <c:pt idx="15">
                  <c:v>26267703</c:v>
                </c:pt>
                <c:pt idx="16">
                  <c:v>24903071</c:v>
                </c:pt>
                <c:pt idx="17">
                  <c:v>28891626</c:v>
                </c:pt>
                <c:pt idx="18">
                  <c:v>29277218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844982"/>
        <c:axId val="6213538"/>
      </c:lineChart>
      <c:catAx>
        <c:axId val="528449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3538"/>
        <c:crosses val="autoZero"/>
        <c:auto val="1"/>
        <c:lblAlgn val="ctr"/>
        <c:lblOffset val="100"/>
        <c:noMultiLvlLbl val="0"/>
      </c:catAx>
      <c:valAx>
        <c:axId val="62135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449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8. 품목별(HS) 상위 8개 월별 수출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'분석4_품목별(HS)'!B107</c:f>
              <c:strCache>
                <c:ptCount val="1"/>
                <c:pt idx="0">
                  <c:v>전기기기와 그 부분품, 녹음기ㆍ음성 재생기ㆍ텔레비전의 영상과 음성의 기록기ㆍ재생기와 이들의 부분품ㆍ부속품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'분석4_품목별(HS)'!$C$107:$U$107</c:f>
              <c:numCache>
                <c:formatCode>#,##0</c:formatCode>
                <c:ptCount val="19"/>
                <c:pt idx="0">
                  <c:v>14503290</c:v>
                </c:pt>
                <c:pt idx="1">
                  <c:v>15082652</c:v>
                </c:pt>
                <c:pt idx="2">
                  <c:v>18113797</c:v>
                </c:pt>
                <c:pt idx="3">
                  <c:v>17098985</c:v>
                </c:pt>
                <c:pt idx="4">
                  <c:v>18809466</c:v>
                </c:pt>
                <c:pt idx="5">
                  <c:v>19535265</c:v>
                </c:pt>
                <c:pt idx="6">
                  <c:v>19989877</c:v>
                </c:pt>
                <c:pt idx="7">
                  <c:v>20463780</c:v>
                </c:pt>
                <c:pt idx="8">
                  <c:v>22344339</c:v>
                </c:pt>
                <c:pt idx="9">
                  <c:v>20790549</c:v>
                </c:pt>
                <c:pt idx="10">
                  <c:v>22241662</c:v>
                </c:pt>
                <c:pt idx="11">
                  <c:v>25992347</c:v>
                </c:pt>
                <c:pt idx="12">
                  <c:v>25047980</c:v>
                </c:pt>
                <c:pt idx="13">
                  <c:v>28041015</c:v>
                </c:pt>
                <c:pt idx="14">
                  <c:v>35645727</c:v>
                </c:pt>
                <c:pt idx="15">
                  <c:v>36211589</c:v>
                </c:pt>
                <c:pt idx="16">
                  <c:v>40230637</c:v>
                </c:pt>
                <c:pt idx="17">
                  <c:v>46280277</c:v>
                </c:pt>
                <c:pt idx="18">
                  <c:v>45417101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'분석4_품목별(HS)'!B108</c:f>
              <c:strCache>
                <c:ptCount val="1"/>
                <c:pt idx="0">
                  <c:v>원자로ㆍ보일러ㆍ기계류와 이들의 부분품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'분석4_품목별(HS)'!$C$108:$U$108</c:f>
              <c:numCache>
                <c:formatCode>#,##0</c:formatCode>
                <c:ptCount val="19"/>
                <c:pt idx="0">
                  <c:v>5702602</c:v>
                </c:pt>
                <c:pt idx="1">
                  <c:v>6017125</c:v>
                </c:pt>
                <c:pt idx="2">
                  <c:v>7421429</c:v>
                </c:pt>
                <c:pt idx="3">
                  <c:v>7038785</c:v>
                </c:pt>
                <c:pt idx="4">
                  <c:v>6838785</c:v>
                </c:pt>
                <c:pt idx="5">
                  <c:v>7429562</c:v>
                </c:pt>
                <c:pt idx="6">
                  <c:v>7485072</c:v>
                </c:pt>
                <c:pt idx="7">
                  <c:v>6462986</c:v>
                </c:pt>
                <c:pt idx="8">
                  <c:v>7805028</c:v>
                </c:pt>
                <c:pt idx="9">
                  <c:v>6307730</c:v>
                </c:pt>
                <c:pt idx="10">
                  <c:v>7692368</c:v>
                </c:pt>
                <c:pt idx="11">
                  <c:v>8929338</c:v>
                </c:pt>
                <c:pt idx="12">
                  <c:v>8277088</c:v>
                </c:pt>
                <c:pt idx="13">
                  <c:v>9458905</c:v>
                </c:pt>
                <c:pt idx="14">
                  <c:v>12701168</c:v>
                </c:pt>
                <c:pt idx="15">
                  <c:v>11623503</c:v>
                </c:pt>
                <c:pt idx="16">
                  <c:v>12074910</c:v>
                </c:pt>
                <c:pt idx="17">
                  <c:v>16352067</c:v>
                </c:pt>
                <c:pt idx="18">
                  <c:v>13644786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'분석4_품목별(HS)'!B109</c:f>
              <c:strCache>
                <c:ptCount val="1"/>
                <c:pt idx="0">
                  <c:v>철도용이나 궤도용 외의 차량과 그 부분품ㆍ부속품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'분석4_품목별(HS)'!$C$109:$U$109</c:f>
              <c:numCache>
                <c:formatCode>#,##0</c:formatCode>
                <c:ptCount val="19"/>
                <c:pt idx="0">
                  <c:v>6545132</c:v>
                </c:pt>
                <c:pt idx="1">
                  <c:v>7721370</c:v>
                </c:pt>
                <c:pt idx="2">
                  <c:v>8087252</c:v>
                </c:pt>
                <c:pt idx="3">
                  <c:v>8497645</c:v>
                </c:pt>
                <c:pt idx="4">
                  <c:v>7679192</c:v>
                </c:pt>
                <c:pt idx="5">
                  <c:v>8230226</c:v>
                </c:pt>
                <c:pt idx="6">
                  <c:v>7697863</c:v>
                </c:pt>
                <c:pt idx="7">
                  <c:v>7000138</c:v>
                </c:pt>
                <c:pt idx="8">
                  <c:v>8461889</c:v>
                </c:pt>
                <c:pt idx="9">
                  <c:v>6909678</c:v>
                </c:pt>
                <c:pt idx="10">
                  <c:v>7861930</c:v>
                </c:pt>
                <c:pt idx="11">
                  <c:v>7644009</c:v>
                </c:pt>
                <c:pt idx="12">
                  <c:v>7562422</c:v>
                </c:pt>
                <c:pt idx="13">
                  <c:v>6152886</c:v>
                </c:pt>
                <c:pt idx="14">
                  <c:v>8020422</c:v>
                </c:pt>
                <c:pt idx="15">
                  <c:v>7859533</c:v>
                </c:pt>
                <c:pt idx="16">
                  <c:v>7227360</c:v>
                </c:pt>
                <c:pt idx="17">
                  <c:v>8746465</c:v>
                </c:pt>
                <c:pt idx="18">
                  <c:v>8335789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'분석4_품목별(HS)'!B110</c:f>
              <c:strCache>
                <c:ptCount val="1"/>
                <c:pt idx="0">
                  <c:v>광물성 연료ㆍ광물유(鑛物油)와 이들의 증류물, 역청(瀝靑)물질, 광물성 왁스</c:v>
                </c:pt>
              </c:strCache>
            </c:strRef>
          </c:tx>
          <c:spPr>
            <a:solidFill>
              <a:srgbClr val="ffc000"/>
            </a:solidFill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'분석4_품목별(HS)'!$C$110:$U$110</c:f>
              <c:numCache>
                <c:formatCode>#,##0</c:formatCode>
                <c:ptCount val="19"/>
                <c:pt idx="0">
                  <c:v>3606096</c:v>
                </c:pt>
                <c:pt idx="1">
                  <c:v>4072937</c:v>
                </c:pt>
                <c:pt idx="2">
                  <c:v>3466285</c:v>
                </c:pt>
                <c:pt idx="3">
                  <c:v>3842945</c:v>
                </c:pt>
                <c:pt idx="4">
                  <c:v>3755662</c:v>
                </c:pt>
                <c:pt idx="5">
                  <c:v>3907126</c:v>
                </c:pt>
                <c:pt idx="6">
                  <c:v>4407315</c:v>
                </c:pt>
                <c:pt idx="7">
                  <c:v>4260591</c:v>
                </c:pt>
                <c:pt idx="8">
                  <c:v>4322838</c:v>
                </c:pt>
                <c:pt idx="9">
                  <c:v>3933652</c:v>
                </c:pt>
                <c:pt idx="10">
                  <c:v>3380154</c:v>
                </c:pt>
                <c:pt idx="11">
                  <c:v>4279615</c:v>
                </c:pt>
                <c:pt idx="12">
                  <c:v>3868333</c:v>
                </c:pt>
                <c:pt idx="13">
                  <c:v>4210226</c:v>
                </c:pt>
                <c:pt idx="14">
                  <c:v>6411300</c:v>
                </c:pt>
                <c:pt idx="15">
                  <c:v>5156235</c:v>
                </c:pt>
                <c:pt idx="16">
                  <c:v>5298536</c:v>
                </c:pt>
                <c:pt idx="17">
                  <c:v>5500624</c:v>
                </c:pt>
                <c:pt idx="18">
                  <c:v>5896407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'분석4_품목별(HS)'!B111</c:f>
              <c:strCache>
                <c:ptCount val="1"/>
                <c:pt idx="0">
                  <c:v>플라스틱과 그 제품</c:v>
                </c:pt>
              </c:strCache>
            </c:strRef>
          </c:tx>
          <c:spPr>
            <a:solidFill>
              <a:srgbClr val="5b9bd5"/>
            </a:solidFill>
            <a:ln w="219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'분석4_품목별(HS)'!$C$111:$U$111</c:f>
              <c:numCache>
                <c:formatCode>#,##0</c:formatCode>
                <c:ptCount val="19"/>
                <c:pt idx="0">
                  <c:v>2634109</c:v>
                </c:pt>
                <c:pt idx="1">
                  <c:v>2993339</c:v>
                </c:pt>
                <c:pt idx="2">
                  <c:v>2864112</c:v>
                </c:pt>
                <c:pt idx="3">
                  <c:v>3164916</c:v>
                </c:pt>
                <c:pt idx="4">
                  <c:v>2749744</c:v>
                </c:pt>
                <c:pt idx="5">
                  <c:v>2722389</c:v>
                </c:pt>
                <c:pt idx="6">
                  <c:v>3063537</c:v>
                </c:pt>
                <c:pt idx="7">
                  <c:v>2708020</c:v>
                </c:pt>
                <c:pt idx="8">
                  <c:v>3099678</c:v>
                </c:pt>
                <c:pt idx="9">
                  <c:v>2501159</c:v>
                </c:pt>
                <c:pt idx="10">
                  <c:v>2489906</c:v>
                </c:pt>
                <c:pt idx="11">
                  <c:v>2849819</c:v>
                </c:pt>
                <c:pt idx="12">
                  <c:v>2786655</c:v>
                </c:pt>
                <c:pt idx="13">
                  <c:v>2600571</c:v>
                </c:pt>
                <c:pt idx="14">
                  <c:v>2896890</c:v>
                </c:pt>
                <c:pt idx="15">
                  <c:v>3340102</c:v>
                </c:pt>
                <c:pt idx="16">
                  <c:v>2958951</c:v>
                </c:pt>
                <c:pt idx="17">
                  <c:v>3292799</c:v>
                </c:pt>
                <c:pt idx="18">
                  <c:v>3405002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'분석4_품목별(HS)'!B112</c:f>
              <c:strCache>
                <c:ptCount val="1"/>
                <c:pt idx="0">
                  <c:v>선박과 수상 구조물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'분석4_품목별(HS)'!$C$112:$U$112</c:f>
              <c:numCache>
                <c:formatCode>#,##0</c:formatCode>
                <c:ptCount val="19"/>
                <c:pt idx="0">
                  <c:v>2356716</c:v>
                </c:pt>
                <c:pt idx="1">
                  <c:v>1435746</c:v>
                </c:pt>
                <c:pt idx="2">
                  <c:v>3020110</c:v>
                </c:pt>
                <c:pt idx="3">
                  <c:v>1806786</c:v>
                </c:pt>
                <c:pt idx="4">
                  <c:v>2123018</c:v>
                </c:pt>
                <c:pt idx="5">
                  <c:v>2293326</c:v>
                </c:pt>
                <c:pt idx="6">
                  <c:v>2062824</c:v>
                </c:pt>
                <c:pt idx="7">
                  <c:v>2941546</c:v>
                </c:pt>
                <c:pt idx="8">
                  <c:v>2724561</c:v>
                </c:pt>
                <c:pt idx="9">
                  <c:v>4582113</c:v>
                </c:pt>
                <c:pt idx="10">
                  <c:v>1682410</c:v>
                </c:pt>
                <c:pt idx="11">
                  <c:v>2838894</c:v>
                </c:pt>
                <c:pt idx="12">
                  <c:v>2314307</c:v>
                </c:pt>
                <c:pt idx="13">
                  <c:v>2104220</c:v>
                </c:pt>
                <c:pt idx="14">
                  <c:v>3353562</c:v>
                </c:pt>
                <c:pt idx="15">
                  <c:v>2723853</c:v>
                </c:pt>
                <c:pt idx="16">
                  <c:v>2457847</c:v>
                </c:pt>
                <c:pt idx="17">
                  <c:v>2662952</c:v>
                </c:pt>
                <c:pt idx="18">
                  <c:v>3066991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'분석4_품목별(HS)'!B113</c:f>
              <c:strCache>
                <c:ptCount val="1"/>
                <c:pt idx="0">
                  <c:v>철강</c:v>
                </c:pt>
              </c:strCache>
            </c:strRef>
          </c:tx>
          <c:spPr>
            <a:solidFill>
              <a:srgbClr val="264478"/>
            </a:solidFill>
            <a:ln w="21960">
              <a:solidFill>
                <a:srgbClr val="2644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'분석4_품목별(HS)'!$C$113:$U$113</c:f>
              <c:numCache>
                <c:formatCode>#,##0</c:formatCode>
                <c:ptCount val="19"/>
                <c:pt idx="0">
                  <c:v>1929700</c:v>
                </c:pt>
                <c:pt idx="1">
                  <c:v>1929526</c:v>
                </c:pt>
                <c:pt idx="2">
                  <c:v>1844526</c:v>
                </c:pt>
                <c:pt idx="3">
                  <c:v>2164233</c:v>
                </c:pt>
                <c:pt idx="4">
                  <c:v>1927363</c:v>
                </c:pt>
                <c:pt idx="5">
                  <c:v>1757624</c:v>
                </c:pt>
                <c:pt idx="6">
                  <c:v>2076452</c:v>
                </c:pt>
                <c:pt idx="7">
                  <c:v>1840464</c:v>
                </c:pt>
                <c:pt idx="8">
                  <c:v>2014850</c:v>
                </c:pt>
                <c:pt idx="9">
                  <c:v>1772436</c:v>
                </c:pt>
                <c:pt idx="10">
                  <c:v>1670397</c:v>
                </c:pt>
                <c:pt idx="11">
                  <c:v>1863783</c:v>
                </c:pt>
                <c:pt idx="12">
                  <c:v>1924678</c:v>
                </c:pt>
                <c:pt idx="13">
                  <c:v>1877958</c:v>
                </c:pt>
                <c:pt idx="14">
                  <c:v>1922047</c:v>
                </c:pt>
                <c:pt idx="15">
                  <c:v>1939452</c:v>
                </c:pt>
                <c:pt idx="16">
                  <c:v>1869834</c:v>
                </c:pt>
                <c:pt idx="17">
                  <c:v>1973742</c:v>
                </c:pt>
                <c:pt idx="18">
                  <c:v>2098527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'분석4_품목별(HS)'!B114</c:f>
              <c:strCache>
                <c:ptCount val="1"/>
                <c:pt idx="0">
                  <c:v>유기화학품</c:v>
                </c:pt>
              </c:strCache>
            </c:strRef>
          </c:tx>
          <c:spPr>
            <a:solidFill>
              <a:srgbClr val="9e480e"/>
            </a:solidFill>
            <a:ln w="21960">
              <a:solidFill>
                <a:srgbClr val="9e48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'분석4_품목별(HS)'!$C$106:$U$106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'분석4_품목별(HS)'!$C$114:$U$114</c:f>
              <c:numCache>
                <c:formatCode>#,##0</c:formatCode>
                <c:ptCount val="19"/>
                <c:pt idx="0">
                  <c:v>1618152</c:v>
                </c:pt>
                <c:pt idx="1">
                  <c:v>1720428</c:v>
                </c:pt>
                <c:pt idx="2">
                  <c:v>1611319</c:v>
                </c:pt>
                <c:pt idx="3">
                  <c:v>1554189</c:v>
                </c:pt>
                <c:pt idx="4">
                  <c:v>1474854</c:v>
                </c:pt>
                <c:pt idx="5">
                  <c:v>1572396</c:v>
                </c:pt>
                <c:pt idx="6">
                  <c:v>1626140</c:v>
                </c:pt>
                <c:pt idx="7">
                  <c:v>1554893</c:v>
                </c:pt>
                <c:pt idx="8">
                  <c:v>1702423</c:v>
                </c:pt>
                <c:pt idx="9">
                  <c:v>1429506</c:v>
                </c:pt>
                <c:pt idx="10">
                  <c:v>1436329</c:v>
                </c:pt>
                <c:pt idx="11">
                  <c:v>1667103</c:v>
                </c:pt>
                <c:pt idx="12">
                  <c:v>1677439</c:v>
                </c:pt>
                <c:pt idx="13">
                  <c:v>1540886</c:v>
                </c:pt>
                <c:pt idx="14">
                  <c:v>2013831</c:v>
                </c:pt>
                <c:pt idx="15">
                  <c:v>1704029</c:v>
                </c:pt>
                <c:pt idx="16">
                  <c:v>1533365</c:v>
                </c:pt>
                <c:pt idx="17">
                  <c:v>1685657</c:v>
                </c:pt>
                <c:pt idx="18">
                  <c:v>1836067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128360"/>
        <c:axId val="13060569"/>
      </c:lineChart>
      <c:catAx>
        <c:axId val="671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60569"/>
        <c:crosses val="autoZero"/>
        <c:auto val="1"/>
        <c:lblAlgn val="ctr"/>
        <c:lblOffset val="100"/>
        <c:noMultiLvlLbl val="0"/>
      </c:catAx>
      <c:valAx>
        <c:axId val="130605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28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9. 국가별 상위 8개국 월별 수출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분석5_국가별!B51</c:f>
              <c:strCache>
                <c:ptCount val="1"/>
                <c:pt idx="0">
                  <c:v>중국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분석5_국가별!$C$51:$U$51</c:f>
              <c:numCache>
                <c:formatCode>#,##0</c:formatCode>
                <c:ptCount val="19"/>
                <c:pt idx="0">
                  <c:v>9204172</c:v>
                </c:pt>
                <c:pt idx="1">
                  <c:v>9505605</c:v>
                </c:pt>
                <c:pt idx="2">
                  <c:v>10057086</c:v>
                </c:pt>
                <c:pt idx="3">
                  <c:v>10870289</c:v>
                </c:pt>
                <c:pt idx="4">
                  <c:v>10446428</c:v>
                </c:pt>
                <c:pt idx="5">
                  <c:v>10424044</c:v>
                </c:pt>
                <c:pt idx="6">
                  <c:v>11047812</c:v>
                </c:pt>
                <c:pt idx="7">
                  <c:v>10990269</c:v>
                </c:pt>
                <c:pt idx="8">
                  <c:v>11679519</c:v>
                </c:pt>
                <c:pt idx="9">
                  <c:v>11551156</c:v>
                </c:pt>
                <c:pt idx="10">
                  <c:v>12040141</c:v>
                </c:pt>
                <c:pt idx="11">
                  <c:v>12964961</c:v>
                </c:pt>
                <c:pt idx="12">
                  <c:v>13527393</c:v>
                </c:pt>
                <c:pt idx="13">
                  <c:v>12778487</c:v>
                </c:pt>
                <c:pt idx="14">
                  <c:v>16685519</c:v>
                </c:pt>
                <c:pt idx="15">
                  <c:v>17665775</c:v>
                </c:pt>
                <c:pt idx="16">
                  <c:v>18883274</c:v>
                </c:pt>
                <c:pt idx="17">
                  <c:v>20002319</c:v>
                </c:pt>
                <c:pt idx="18">
                  <c:v>21681184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분석5_국가별!B52</c:f>
              <c:strCache>
                <c:ptCount val="1"/>
                <c:pt idx="0">
                  <c:v>미국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분석5_국가별!$C$52:$U$52</c:f>
              <c:numCache>
                <c:formatCode>#,##0</c:formatCode>
                <c:ptCount val="19"/>
                <c:pt idx="0">
                  <c:v>9282567</c:v>
                </c:pt>
                <c:pt idx="1">
                  <c:v>9889640</c:v>
                </c:pt>
                <c:pt idx="2">
                  <c:v>11109476</c:v>
                </c:pt>
                <c:pt idx="3">
                  <c:v>10605998</c:v>
                </c:pt>
                <c:pt idx="4">
                  <c:v>10036995</c:v>
                </c:pt>
                <c:pt idx="5">
                  <c:v>11208004</c:v>
                </c:pt>
                <c:pt idx="6">
                  <c:v>10333446</c:v>
                </c:pt>
                <c:pt idx="7">
                  <c:v>8718145</c:v>
                </c:pt>
                <c:pt idx="8">
                  <c:v>10267271</c:v>
                </c:pt>
                <c:pt idx="9">
                  <c:v>8711425</c:v>
                </c:pt>
                <c:pt idx="10">
                  <c:v>10352809</c:v>
                </c:pt>
                <c:pt idx="11">
                  <c:v>12335136</c:v>
                </c:pt>
                <c:pt idx="12">
                  <c:v>12006727</c:v>
                </c:pt>
                <c:pt idx="13">
                  <c:v>12704285</c:v>
                </c:pt>
                <c:pt idx="14">
                  <c:v>16419951</c:v>
                </c:pt>
                <c:pt idx="15">
                  <c:v>16359174</c:v>
                </c:pt>
                <c:pt idx="16">
                  <c:v>15981424</c:v>
                </c:pt>
                <c:pt idx="17">
                  <c:v>20001822</c:v>
                </c:pt>
                <c:pt idx="18">
                  <c:v>17474061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분석5_국가별!B53</c:f>
              <c:strCache>
                <c:ptCount val="1"/>
                <c:pt idx="0">
                  <c:v>베트남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분석5_국가별!$C$53:$U$53</c:f>
              <c:numCache>
                <c:formatCode>#,##0</c:formatCode>
                <c:ptCount val="19"/>
                <c:pt idx="0">
                  <c:v>4356972</c:v>
                </c:pt>
                <c:pt idx="1">
                  <c:v>4733818</c:v>
                </c:pt>
                <c:pt idx="2">
                  <c:v>5025872</c:v>
                </c:pt>
                <c:pt idx="3">
                  <c:v>4836983</c:v>
                </c:pt>
                <c:pt idx="4">
                  <c:v>5236200</c:v>
                </c:pt>
                <c:pt idx="5">
                  <c:v>4936225</c:v>
                </c:pt>
                <c:pt idx="6">
                  <c:v>5540385</c:v>
                </c:pt>
                <c:pt idx="7">
                  <c:v>5398092</c:v>
                </c:pt>
                <c:pt idx="8">
                  <c:v>5925624</c:v>
                </c:pt>
                <c:pt idx="9">
                  <c:v>5101558</c:v>
                </c:pt>
                <c:pt idx="10">
                  <c:v>5401863</c:v>
                </c:pt>
                <c:pt idx="11">
                  <c:v>6281464</c:v>
                </c:pt>
                <c:pt idx="12">
                  <c:v>6453114</c:v>
                </c:pt>
                <c:pt idx="13">
                  <c:v>5895225</c:v>
                </c:pt>
                <c:pt idx="14">
                  <c:v>7131929</c:v>
                </c:pt>
                <c:pt idx="15">
                  <c:v>7897898</c:v>
                </c:pt>
                <c:pt idx="16">
                  <c:v>8444947</c:v>
                </c:pt>
                <c:pt idx="17">
                  <c:v>8610837</c:v>
                </c:pt>
                <c:pt idx="18">
                  <c:v>9933400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분석5_국가별!B54</c:f>
              <c:strCache>
                <c:ptCount val="1"/>
                <c:pt idx="0">
                  <c:v>홍콩</c:v>
                </c:pt>
              </c:strCache>
            </c:strRef>
          </c:tx>
          <c:spPr>
            <a:solidFill>
              <a:srgbClr val="ffc000"/>
            </a:solidFill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분석5_국가별!$C$54:$U$54</c:f>
              <c:numCache>
                <c:formatCode>#,##0</c:formatCode>
                <c:ptCount val="19"/>
                <c:pt idx="0">
                  <c:v>1685484</c:v>
                </c:pt>
                <c:pt idx="1">
                  <c:v>1888440</c:v>
                </c:pt>
                <c:pt idx="2">
                  <c:v>2681760</c:v>
                </c:pt>
                <c:pt idx="3">
                  <c:v>2515707</c:v>
                </c:pt>
                <c:pt idx="4">
                  <c:v>2855506</c:v>
                </c:pt>
                <c:pt idx="5">
                  <c:v>3181149</c:v>
                </c:pt>
                <c:pt idx="6">
                  <c:v>2348329</c:v>
                </c:pt>
                <c:pt idx="7">
                  <c:v>2726867</c:v>
                </c:pt>
                <c:pt idx="8">
                  <c:v>3496991</c:v>
                </c:pt>
                <c:pt idx="9">
                  <c:v>3064910</c:v>
                </c:pt>
                <c:pt idx="10">
                  <c:v>3762282</c:v>
                </c:pt>
                <c:pt idx="11">
                  <c:v>4624114</c:v>
                </c:pt>
                <c:pt idx="12">
                  <c:v>4329293</c:v>
                </c:pt>
                <c:pt idx="13">
                  <c:v>4984128</c:v>
                </c:pt>
                <c:pt idx="14">
                  <c:v>7860308</c:v>
                </c:pt>
                <c:pt idx="15">
                  <c:v>5541634</c:v>
                </c:pt>
                <c:pt idx="16">
                  <c:v>6466679</c:v>
                </c:pt>
                <c:pt idx="17">
                  <c:v>9095014</c:v>
                </c:pt>
                <c:pt idx="18">
                  <c:v>6654372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분석5_국가별!B55</c:f>
              <c:strCache>
                <c:ptCount val="1"/>
                <c:pt idx="0">
                  <c:v>대만</c:v>
                </c:pt>
              </c:strCache>
            </c:strRef>
          </c:tx>
          <c:spPr>
            <a:solidFill>
              <a:srgbClr val="5b9bd5"/>
            </a:solidFill>
            <a:ln w="219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분석5_국가별!$C$55:$U$55</c:f>
              <c:numCache>
                <c:formatCode>#,##0</c:formatCode>
                <c:ptCount val="19"/>
                <c:pt idx="0">
                  <c:v>2438188</c:v>
                </c:pt>
                <c:pt idx="1">
                  <c:v>2751970</c:v>
                </c:pt>
                <c:pt idx="2">
                  <c:v>3820712</c:v>
                </c:pt>
                <c:pt idx="3">
                  <c:v>3302394</c:v>
                </c:pt>
                <c:pt idx="4">
                  <c:v>3773435</c:v>
                </c:pt>
                <c:pt idx="5">
                  <c:v>4348540</c:v>
                </c:pt>
                <c:pt idx="6">
                  <c:v>4652836</c:v>
                </c:pt>
                <c:pt idx="7">
                  <c:v>4371509</c:v>
                </c:pt>
                <c:pt idx="8">
                  <c:v>5205355</c:v>
                </c:pt>
                <c:pt idx="9">
                  <c:v>5157834</c:v>
                </c:pt>
                <c:pt idx="10">
                  <c:v>4116109</c:v>
                </c:pt>
                <c:pt idx="11">
                  <c:v>5131207</c:v>
                </c:pt>
                <c:pt idx="12">
                  <c:v>3960811</c:v>
                </c:pt>
                <c:pt idx="13">
                  <c:v>4549215</c:v>
                </c:pt>
                <c:pt idx="14">
                  <c:v>6318777</c:v>
                </c:pt>
                <c:pt idx="15">
                  <c:v>5561208</c:v>
                </c:pt>
                <c:pt idx="16">
                  <c:v>6664227</c:v>
                </c:pt>
                <c:pt idx="17">
                  <c:v>8322974</c:v>
                </c:pt>
                <c:pt idx="18">
                  <c:v>5677910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분석5_국가별!B56</c:f>
              <c:strCache>
                <c:ptCount val="1"/>
                <c:pt idx="0">
                  <c:v>일본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분석5_국가별!$C$56:$U$56</c:f>
              <c:numCache>
                <c:formatCode>#,##0</c:formatCode>
                <c:ptCount val="19"/>
                <c:pt idx="0">
                  <c:v>2363797</c:v>
                </c:pt>
                <c:pt idx="1">
                  <c:v>2265014</c:v>
                </c:pt>
                <c:pt idx="2">
                  <c:v>2158842</c:v>
                </c:pt>
                <c:pt idx="3">
                  <c:v>2304321</c:v>
                </c:pt>
                <c:pt idx="4">
                  <c:v>2372099</c:v>
                </c:pt>
                <c:pt idx="5">
                  <c:v>2440273</c:v>
                </c:pt>
                <c:pt idx="6">
                  <c:v>2483646</c:v>
                </c:pt>
                <c:pt idx="7">
                  <c:v>2376746</c:v>
                </c:pt>
                <c:pt idx="8">
                  <c:v>2560674</c:v>
                </c:pt>
                <c:pt idx="9">
                  <c:v>2219360</c:v>
                </c:pt>
                <c:pt idx="10">
                  <c:v>2306195</c:v>
                </c:pt>
                <c:pt idx="11">
                  <c:v>2456896</c:v>
                </c:pt>
                <c:pt idx="12">
                  <c:v>2245851</c:v>
                </c:pt>
                <c:pt idx="13">
                  <c:v>2392260</c:v>
                </c:pt>
                <c:pt idx="14">
                  <c:v>2918759</c:v>
                </c:pt>
                <c:pt idx="15">
                  <c:v>2981619</c:v>
                </c:pt>
                <c:pt idx="16">
                  <c:v>2640922</c:v>
                </c:pt>
                <c:pt idx="17">
                  <c:v>2797701</c:v>
                </c:pt>
                <c:pt idx="18">
                  <c:v>2753565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분석5_국가별!B57</c:f>
              <c:strCache>
                <c:ptCount val="1"/>
                <c:pt idx="0">
                  <c:v>싱가포르</c:v>
                </c:pt>
              </c:strCache>
            </c:strRef>
          </c:tx>
          <c:spPr>
            <a:solidFill>
              <a:srgbClr val="264478"/>
            </a:solidFill>
            <a:ln w="21960">
              <a:solidFill>
                <a:srgbClr val="2644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분석5_국가별!$C$57:$U$57</c:f>
              <c:numCache>
                <c:formatCode>#,##0</c:formatCode>
                <c:ptCount val="19"/>
                <c:pt idx="0">
                  <c:v>1162020</c:v>
                </c:pt>
                <c:pt idx="1">
                  <c:v>1629460</c:v>
                </c:pt>
                <c:pt idx="2">
                  <c:v>1894030</c:v>
                </c:pt>
                <c:pt idx="3">
                  <c:v>1449396</c:v>
                </c:pt>
                <c:pt idx="4">
                  <c:v>1587493</c:v>
                </c:pt>
                <c:pt idx="5">
                  <c:v>1529376</c:v>
                </c:pt>
                <c:pt idx="6">
                  <c:v>1795829</c:v>
                </c:pt>
                <c:pt idx="7">
                  <c:v>2164627</c:v>
                </c:pt>
                <c:pt idx="8">
                  <c:v>1510021</c:v>
                </c:pt>
                <c:pt idx="9">
                  <c:v>1483016</c:v>
                </c:pt>
                <c:pt idx="10">
                  <c:v>1278337</c:v>
                </c:pt>
                <c:pt idx="11">
                  <c:v>2069321</c:v>
                </c:pt>
                <c:pt idx="12">
                  <c:v>1702991</c:v>
                </c:pt>
                <c:pt idx="13">
                  <c:v>2492959</c:v>
                </c:pt>
                <c:pt idx="14">
                  <c:v>2075543</c:v>
                </c:pt>
                <c:pt idx="15">
                  <c:v>2194531</c:v>
                </c:pt>
                <c:pt idx="16">
                  <c:v>2304935</c:v>
                </c:pt>
                <c:pt idx="17">
                  <c:v>3148227</c:v>
                </c:pt>
                <c:pt idx="18">
                  <c:v>2441077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분석5_국가별!B58</c:f>
              <c:strCache>
                <c:ptCount val="1"/>
                <c:pt idx="0">
                  <c:v>인도</c:v>
                </c:pt>
              </c:strCache>
            </c:strRef>
          </c:tx>
          <c:spPr>
            <a:solidFill>
              <a:srgbClr val="9e480e"/>
            </a:solidFill>
            <a:ln w="21960">
              <a:solidFill>
                <a:srgbClr val="9e48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분석5_국가별!$C$50:$U$50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분석5_국가별!$C$58:$U$58</c:f>
              <c:numCache>
                <c:formatCode>#,##0</c:formatCode>
                <c:ptCount val="19"/>
                <c:pt idx="0">
                  <c:v>1463921</c:v>
                </c:pt>
                <c:pt idx="1">
                  <c:v>1595804</c:v>
                </c:pt>
                <c:pt idx="2">
                  <c:v>1502347</c:v>
                </c:pt>
                <c:pt idx="3">
                  <c:v>1702787</c:v>
                </c:pt>
                <c:pt idx="4">
                  <c:v>1615438</c:v>
                </c:pt>
                <c:pt idx="5">
                  <c:v>1582585</c:v>
                </c:pt>
                <c:pt idx="6">
                  <c:v>1781514</c:v>
                </c:pt>
                <c:pt idx="7">
                  <c:v>1591153</c:v>
                </c:pt>
                <c:pt idx="8">
                  <c:v>1721596</c:v>
                </c:pt>
                <c:pt idx="9">
                  <c:v>1477351</c:v>
                </c:pt>
                <c:pt idx="10">
                  <c:v>1477040</c:v>
                </c:pt>
                <c:pt idx="11">
                  <c:v>1719210</c:v>
                </c:pt>
                <c:pt idx="12">
                  <c:v>1684688</c:v>
                </c:pt>
                <c:pt idx="13">
                  <c:v>1739790</c:v>
                </c:pt>
                <c:pt idx="14">
                  <c:v>1966478</c:v>
                </c:pt>
                <c:pt idx="15">
                  <c:v>2416741</c:v>
                </c:pt>
                <c:pt idx="16">
                  <c:v>1955195</c:v>
                </c:pt>
                <c:pt idx="17">
                  <c:v>2104346</c:v>
                </c:pt>
                <c:pt idx="18">
                  <c:v>2583451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583918"/>
        <c:axId val="56768586"/>
      </c:lineChart>
      <c:catAx>
        <c:axId val="64583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68586"/>
        <c:crosses val="autoZero"/>
        <c:auto val="1"/>
        <c:lblAlgn val="ctr"/>
        <c:lblOffset val="100"/>
        <c:noMultiLvlLbl val="0"/>
      </c:catAx>
      <c:valAx>
        <c:axId val="567685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83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10. 국가별 1~7월 수출 증감액 (상위 15 / 하위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분석6_그래프!B14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분석6_그래프!$A$15:$A$34</c:f>
              <c:strCache>
                <c:ptCount val="20"/>
                <c:pt idx="0">
                  <c:v>중국</c:v>
                </c:pt>
                <c:pt idx="1">
                  <c:v>미국</c:v>
                </c:pt>
                <c:pt idx="2">
                  <c:v>홍콩</c:v>
                </c:pt>
                <c:pt idx="3">
                  <c:v>베트남</c:v>
                </c:pt>
                <c:pt idx="4">
                  <c:v>대만</c:v>
                </c:pt>
                <c:pt idx="5">
                  <c:v>호주</c:v>
                </c:pt>
                <c:pt idx="6">
                  <c:v>싱가포르</c:v>
                </c:pt>
                <c:pt idx="7">
                  <c:v>말레이시아</c:v>
                </c:pt>
                <c:pt idx="8">
                  <c:v>필리핀</c:v>
                </c:pt>
                <c:pt idx="9">
                  <c:v>네덜란드</c:v>
                </c:pt>
                <c:pt idx="10">
                  <c:v>인도</c:v>
                </c:pt>
                <c:pt idx="11">
                  <c:v>마샬군도</c:v>
                </c:pt>
                <c:pt idx="12">
                  <c:v>일본</c:v>
                </c:pt>
                <c:pt idx="13">
                  <c:v>멕시코</c:v>
                </c:pt>
                <c:pt idx="14">
                  <c:v>태국</c:v>
                </c:pt>
                <c:pt idx="15">
                  <c:v>프랑스</c:v>
                </c:pt>
                <c:pt idx="16">
                  <c:v>아랍에미리트 연합</c:v>
                </c:pt>
                <c:pt idx="17">
                  <c:v>카자흐스탄</c:v>
                </c:pt>
                <c:pt idx="18">
                  <c:v>라이베리아</c:v>
                </c:pt>
                <c:pt idx="19">
                  <c:v>덴마크</c:v>
                </c:pt>
              </c:strCache>
            </c:strRef>
          </c:cat>
          <c:val>
            <c:numRef>
              <c:f>분석6_그래프!$B$15:$B$34</c:f>
              <c:numCache>
                <c:formatCode>#,##0</c:formatCode>
                <c:ptCount val="20"/>
                <c:pt idx="0">
                  <c:v>49668515</c:v>
                </c:pt>
                <c:pt idx="1">
                  <c:v>38481318</c:v>
                </c:pt>
                <c:pt idx="2">
                  <c:v>27775053</c:v>
                </c:pt>
                <c:pt idx="3">
                  <c:v>19700895</c:v>
                </c:pt>
                <c:pt idx="4">
                  <c:v>15967047</c:v>
                </c:pt>
                <c:pt idx="5">
                  <c:v>5706814</c:v>
                </c:pt>
                <c:pt idx="6">
                  <c:v>5312659</c:v>
                </c:pt>
                <c:pt idx="7">
                  <c:v>5260921</c:v>
                </c:pt>
                <c:pt idx="8">
                  <c:v>4963239</c:v>
                </c:pt>
                <c:pt idx="9">
                  <c:v>4949706</c:v>
                </c:pt>
                <c:pt idx="10">
                  <c:v>3206293</c:v>
                </c:pt>
                <c:pt idx="11">
                  <c:v>2465833</c:v>
                </c:pt>
                <c:pt idx="12">
                  <c:v>2342685</c:v>
                </c:pt>
                <c:pt idx="13">
                  <c:v>2240394</c:v>
                </c:pt>
                <c:pt idx="14">
                  <c:v>1950660</c:v>
                </c:pt>
                <c:pt idx="15">
                  <c:v>-369461</c:v>
                </c:pt>
                <c:pt idx="16">
                  <c:v>-403855</c:v>
                </c:pt>
                <c:pt idx="17">
                  <c:v>-732931</c:v>
                </c:pt>
                <c:pt idx="18">
                  <c:v>-750785</c:v>
                </c:pt>
                <c:pt idx="19">
                  <c:v>-1027008</c:v>
                </c:pt>
              </c:numCache>
            </c:numRef>
          </c:val>
        </c:ser>
        <c:gapWidth val="150"/>
        <c:overlap val="0"/>
        <c:axId val="41930844"/>
        <c:axId val="64559501"/>
      </c:barChart>
      <c:catAx>
        <c:axId val="41930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59501"/>
        <c:crosses val="autoZero"/>
        <c:auto val="1"/>
        <c:lblAlgn val="ctr"/>
        <c:lblOffset val="100"/>
        <c:noMultiLvlLbl val="0"/>
      </c:catAx>
      <c:valAx>
        <c:axId val="64559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308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11. 품목별(HS) 1~7월 수출 증감액 상위 15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분석6_그래프!B37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분석6_그래프!$A$38:$A$52</c:f>
              <c:strCache>
                <c:ptCount val="15"/>
                <c:pt idx="0">
                  <c:v>85. 전기기기와 그 부분품, 녹음기ㆍ음성 재생</c:v>
                </c:pt>
                <c:pt idx="1">
                  <c:v>84. 원자로ㆍ보일러ㆍ기계류와 이들의 부분품</c:v>
                </c:pt>
                <c:pt idx="2">
                  <c:v>27. 광물성 연료ㆍ광물유(鑛物油)와 이들의 증</c:v>
                </c:pt>
                <c:pt idx="3">
                  <c:v>71. 천연진주ㆍ양식진주ㆍ귀석ㆍ반귀석ㆍ귀금속ㆍ귀</c:v>
                </c:pt>
                <c:pt idx="4">
                  <c:v>89. 선박과 수상 구조물</c:v>
                </c:pt>
                <c:pt idx="5">
                  <c:v>33. 정유(essential oil)와 레지노</c:v>
                </c:pt>
                <c:pt idx="6">
                  <c:v>74. 구리와 그 제품</c:v>
                </c:pt>
                <c:pt idx="7">
                  <c:v>28. 무기화학품, 귀금속ㆍ희토류(稀土類)금속ㆍ</c:v>
                </c:pt>
                <c:pt idx="8">
                  <c:v>39. 플라스틱과 그 제품</c:v>
                </c:pt>
                <c:pt idx="9">
                  <c:v>30. 의료용품</c:v>
                </c:pt>
                <c:pt idx="10">
                  <c:v>76. 알루미늄과 그 제품</c:v>
                </c:pt>
                <c:pt idx="11">
                  <c:v>29. 유기화학품</c:v>
                </c:pt>
                <c:pt idx="12">
                  <c:v>90. 광학기기ㆍ사진용 기기ㆍ영화용 기기ㆍ측정기</c:v>
                </c:pt>
                <c:pt idx="13">
                  <c:v>38. 각종 화학공업 생산품</c:v>
                </c:pt>
                <c:pt idx="14">
                  <c:v>03. 어류ㆍ갑각류ㆍ연체동물과 그 밖의 수생(水</c:v>
                </c:pt>
              </c:strCache>
            </c:strRef>
          </c:cat>
          <c:val>
            <c:numRef>
              <c:f>분석6_그래프!$B$38:$B$52</c:f>
              <c:numCache>
                <c:formatCode>#,##0</c:formatCode>
                <c:ptCount val="15"/>
                <c:pt idx="0">
                  <c:v>133740994</c:v>
                </c:pt>
                <c:pt idx="1">
                  <c:v>36199067</c:v>
                </c:pt>
                <c:pt idx="2">
                  <c:v>9283295</c:v>
                </c:pt>
                <c:pt idx="3">
                  <c:v>6049489</c:v>
                </c:pt>
                <c:pt idx="4">
                  <c:v>3585206</c:v>
                </c:pt>
                <c:pt idx="5">
                  <c:v>1778567</c:v>
                </c:pt>
                <c:pt idx="6">
                  <c:v>1584570</c:v>
                </c:pt>
                <c:pt idx="7">
                  <c:v>1183000</c:v>
                </c:pt>
                <c:pt idx="8">
                  <c:v>1088824</c:v>
                </c:pt>
                <c:pt idx="9">
                  <c:v>944613</c:v>
                </c:pt>
                <c:pt idx="10">
                  <c:v>886200</c:v>
                </c:pt>
                <c:pt idx="11">
                  <c:v>813796</c:v>
                </c:pt>
                <c:pt idx="12">
                  <c:v>542804</c:v>
                </c:pt>
                <c:pt idx="13">
                  <c:v>460078</c:v>
                </c:pt>
                <c:pt idx="14">
                  <c:v>327754</c:v>
                </c:pt>
              </c:numCache>
            </c:numRef>
          </c:val>
        </c:ser>
        <c:gapWidth val="150"/>
        <c:overlap val="0"/>
        <c:axId val="10561641"/>
        <c:axId val="25477122"/>
      </c:barChart>
      <c:catAx>
        <c:axId val="10561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77122"/>
        <c:crosses val="autoZero"/>
        <c:auto val="1"/>
        <c:lblAlgn val="ctr"/>
        <c:lblOffset val="100"/>
        <c:noMultiLvlLbl val="0"/>
      </c:catAx>
      <c:valAx>
        <c:axId val="254771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616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12. 수출 집중도 추이 (전체 수출 대비 비중)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분석5_국가별!B62</c:f>
              <c:strCache>
                <c:ptCount val="1"/>
                <c:pt idx="0">
                  <c:v>중국+홍콩+대만 비중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분석5_국가별!$C$61:$U$61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분석5_국가별!$C$62:$U$62</c:f>
              <c:numCache>
                <c:formatCode>0.00%</c:formatCode>
                <c:ptCount val="19"/>
                <c:pt idx="0">
                  <c:v>0.2710179217172</c:v>
                </c:pt>
                <c:pt idx="1">
                  <c:v>0.270518120822413</c:v>
                </c:pt>
                <c:pt idx="2">
                  <c:v>0.285192162475969</c:v>
                </c:pt>
                <c:pt idx="3">
                  <c:v>0.28755364474084</c:v>
                </c:pt>
                <c:pt idx="4">
                  <c:v>0.298202095898918</c:v>
                </c:pt>
                <c:pt idx="5">
                  <c:v>0.300060064715599</c:v>
                </c:pt>
                <c:pt idx="6">
                  <c:v>0.297228135375476</c:v>
                </c:pt>
                <c:pt idx="7">
                  <c:v>0.310484936559176</c:v>
                </c:pt>
                <c:pt idx="8">
                  <c:v>0.309265424051347</c:v>
                </c:pt>
                <c:pt idx="9">
                  <c:v>0.332269797987881</c:v>
                </c:pt>
                <c:pt idx="10">
                  <c:v>0.327862940820098</c:v>
                </c:pt>
                <c:pt idx="11">
                  <c:v>0.326846461062079</c:v>
                </c:pt>
                <c:pt idx="12">
                  <c:v>0.331351647456925</c:v>
                </c:pt>
                <c:pt idx="13">
                  <c:v>0.329849051958378</c:v>
                </c:pt>
                <c:pt idx="14">
                  <c:v>0.353412327106845</c:v>
                </c:pt>
                <c:pt idx="15">
                  <c:v>0.335486708787491</c:v>
                </c:pt>
                <c:pt idx="16">
                  <c:v>0.365558482445487</c:v>
                </c:pt>
                <c:pt idx="17">
                  <c:v>0.367023506642693</c:v>
                </c:pt>
                <c:pt idx="18">
                  <c:v>0.343712365449083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분석5_국가별!B63</c:f>
              <c:strCache>
                <c:ptCount val="1"/>
                <c:pt idx="0">
                  <c:v>상위 5개국 비중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분석5_국가별!$C$61:$U$61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분석5_국가별!$C$63:$U$63</c:f>
              <c:numCache>
                <c:formatCode>0.00%</c:formatCode>
                <c:ptCount val="19"/>
                <c:pt idx="0">
                  <c:v>0.548374072716619</c:v>
                </c:pt>
                <c:pt idx="1">
                  <c:v>0.550166514952172</c:v>
                </c:pt>
                <c:pt idx="2">
                  <c:v>0.563078491834658</c:v>
                </c:pt>
                <c:pt idx="3">
                  <c:v>0.553647945761703</c:v>
                </c:pt>
                <c:pt idx="4">
                  <c:v>0.564931251800198</c:v>
                </c:pt>
                <c:pt idx="5">
                  <c:v>0.569877957101736</c:v>
                </c:pt>
                <c:pt idx="6">
                  <c:v>0.558636257807868</c:v>
                </c:pt>
                <c:pt idx="7">
                  <c:v>0.552784951258967</c:v>
                </c:pt>
                <c:pt idx="8">
                  <c:v>0.554969266108682</c:v>
                </c:pt>
                <c:pt idx="9">
                  <c:v>0.56437560771788</c:v>
                </c:pt>
                <c:pt idx="10">
                  <c:v>0.587187929909457</c:v>
                </c:pt>
                <c:pt idx="11">
                  <c:v>0.594658710355829</c:v>
                </c:pt>
                <c:pt idx="12">
                  <c:v>0.611709138838402</c:v>
                </c:pt>
                <c:pt idx="13">
                  <c:v>0.604816669602935</c:v>
                </c:pt>
                <c:pt idx="14">
                  <c:v>0.623090976427639</c:v>
                </c:pt>
                <c:pt idx="15">
                  <c:v>0.618361803203785</c:v>
                </c:pt>
                <c:pt idx="16">
                  <c:v>0.64447448511713</c:v>
                </c:pt>
                <c:pt idx="17">
                  <c:v>0.647660392934183</c:v>
                </c:pt>
                <c:pt idx="18">
                  <c:v>0.620669828451045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분석5_국가별!B64</c:f>
              <c:strCache>
                <c:ptCount val="1"/>
                <c:pt idx="0">
                  <c:v>미국 비중</c:v>
                </c:pt>
              </c:strCache>
            </c:strRef>
          </c:tx>
          <c:spPr>
            <a:solidFill>
              <a:srgbClr val="a5a5a5"/>
            </a:solidFill>
            <a:ln w="2196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분석5_국가별!$C$61:$U$61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분석5_국가별!$C$64:$U$64</c:f>
              <c:numCache>
                <c:formatCode>0.00%</c:formatCode>
                <c:ptCount val="19"/>
                <c:pt idx="0">
                  <c:v>0.188758363058621</c:v>
                </c:pt>
                <c:pt idx="1">
                  <c:v>0.1891222954599</c:v>
                </c:pt>
                <c:pt idx="2">
                  <c:v>0.191329713293971</c:v>
                </c:pt>
                <c:pt idx="3">
                  <c:v>0.182749407283391</c:v>
                </c:pt>
                <c:pt idx="4">
                  <c:v>0.175284817887506</c:v>
                </c:pt>
                <c:pt idx="5">
                  <c:v>0.187318949522792</c:v>
                </c:pt>
                <c:pt idx="6">
                  <c:v>0.170169804448372</c:v>
                </c:pt>
                <c:pt idx="7">
                  <c:v>0.149643751493752</c:v>
                </c:pt>
                <c:pt idx="8">
                  <c:v>0.155791038732967</c:v>
                </c:pt>
                <c:pt idx="9">
                  <c:v>0.146382019982733</c:v>
                </c:pt>
                <c:pt idx="10">
                  <c:v>0.170409265325817</c:v>
                </c:pt>
                <c:pt idx="11">
                  <c:v>0.177449186076099</c:v>
                </c:pt>
                <c:pt idx="12">
                  <c:v>0.182351292268565</c:v>
                </c:pt>
                <c:pt idx="13">
                  <c:v>0.187815000520309</c:v>
                </c:pt>
                <c:pt idx="14">
                  <c:v>0.188015148157753</c:v>
                </c:pt>
                <c:pt idx="15">
                  <c:v>0.190773350131565</c:v>
                </c:pt>
                <c:pt idx="16">
                  <c:v>0.182486170339452</c:v>
                </c:pt>
                <c:pt idx="17">
                  <c:v>0.196180615238752</c:v>
                </c:pt>
                <c:pt idx="18">
                  <c:v>0.176578618606865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351526"/>
        <c:axId val="53428641"/>
      </c:lineChart>
      <c:catAx>
        <c:axId val="67351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8641"/>
        <c:crosses val="autoZero"/>
        <c:auto val="1"/>
        <c:lblAlgn val="ctr"/>
        <c:lblOffset val="100"/>
        <c:noMultiLvlLbl val="0"/>
      </c:catAx>
      <c:valAx>
        <c:axId val="534286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비중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51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13. 신성질별 중분류 무역수지 (2026.01~07)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분석6_그래프!B55</c:f>
              <c:strCache>
                <c:ptCount val="1"/>
                <c:pt idx="0">
                  <c:v>무역수지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분석6_그래프!$A$56:$A$69</c:f>
              <c:strCache>
                <c:ptCount val="14"/>
                <c:pt idx="0">
                  <c:v>가.직접소비재</c:v>
                </c:pt>
                <c:pt idx="1">
                  <c:v>나.내구소비재</c:v>
                </c:pt>
                <c:pt idx="2">
                  <c:v>다.비내구소비재</c:v>
                </c:pt>
                <c:pt idx="3">
                  <c:v>라.간이세율적용분</c:v>
                </c:pt>
                <c:pt idx="4">
                  <c:v>가.동식물성 연·원료</c:v>
                </c:pt>
                <c:pt idx="5">
                  <c:v>나.섬유류</c:v>
                </c:pt>
                <c:pt idx="6">
                  <c:v>다.광산물</c:v>
                </c:pt>
                <c:pt idx="7">
                  <c:v>라.철강 및 금속제품</c:v>
                </c:pt>
                <c:pt idx="8">
                  <c:v>마.화학공업제품</c:v>
                </c:pt>
                <c:pt idx="9">
                  <c:v>바.기타 원자재</c:v>
                </c:pt>
                <c:pt idx="10">
                  <c:v>가.수송장비</c:v>
                </c:pt>
                <c:pt idx="11">
                  <c:v>나.기계류</c:v>
                </c:pt>
                <c:pt idx="12">
                  <c:v>다.IT제품</c:v>
                </c:pt>
                <c:pt idx="13">
                  <c:v>라.IT부품</c:v>
                </c:pt>
              </c:strCache>
            </c:strRef>
          </c:cat>
          <c:val>
            <c:numRef>
              <c:f>분석6_그래프!$B$56:$B$69</c:f>
              <c:numCache>
                <c:formatCode>#,##0</c:formatCode>
                <c:ptCount val="14"/>
                <c:pt idx="0">
                  <c:v>-12810073</c:v>
                </c:pt>
                <c:pt idx="1">
                  <c:v>18266158</c:v>
                </c:pt>
                <c:pt idx="2">
                  <c:v>-2498897</c:v>
                </c:pt>
                <c:pt idx="3">
                  <c:v>22419</c:v>
                </c:pt>
                <c:pt idx="4">
                  <c:v>-7157907</c:v>
                </c:pt>
                <c:pt idx="5">
                  <c:v>1650022</c:v>
                </c:pt>
                <c:pt idx="6">
                  <c:v>-70908313</c:v>
                </c:pt>
                <c:pt idx="7">
                  <c:v>2753010</c:v>
                </c:pt>
                <c:pt idx="8">
                  <c:v>15431497</c:v>
                </c:pt>
                <c:pt idx="9">
                  <c:v>37109</c:v>
                </c:pt>
                <c:pt idx="10">
                  <c:v>32909646</c:v>
                </c:pt>
                <c:pt idx="11">
                  <c:v>-8222138</c:v>
                </c:pt>
                <c:pt idx="12">
                  <c:v>23745999</c:v>
                </c:pt>
                <c:pt idx="13">
                  <c:v>174541150</c:v>
                </c:pt>
              </c:numCache>
            </c:numRef>
          </c:val>
        </c:ser>
        <c:gapWidth val="150"/>
        <c:overlap val="0"/>
        <c:axId val="24290350"/>
        <c:axId val="68457305"/>
      </c:barChart>
      <c:catAx>
        <c:axId val="24290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57305"/>
        <c:crosses val="autoZero"/>
        <c:auto val="1"/>
        <c:lblAlgn val="ctr"/>
        <c:lblOffset val="100"/>
        <c:noMultiLvlLbl val="0"/>
      </c:catAx>
      <c:valAx>
        <c:axId val="684573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무역수지(천달러)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903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71</xdr:row>
      <xdr:rowOff>5040</xdr:rowOff>
    </xdr:from>
    <xdr:to>
      <xdr:col>8</xdr:col>
      <xdr:colOff>576000</xdr:colOff>
      <xdr:row>95</xdr:row>
      <xdr:rowOff>112680</xdr:rowOff>
    </xdr:to>
    <xdr:graphicFrame>
      <xdr:nvGraphicFramePr>
        <xdr:cNvPr id="0" name="Chart 1"/>
        <xdr:cNvGraphicFramePr/>
      </xdr:nvGraphicFramePr>
      <xdr:xfrm>
        <a:off x="0" y="1361124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97</xdr:row>
      <xdr:rowOff>5040</xdr:rowOff>
    </xdr:from>
    <xdr:to>
      <xdr:col>8</xdr:col>
      <xdr:colOff>576000</xdr:colOff>
      <xdr:row>121</xdr:row>
      <xdr:rowOff>112680</xdr:rowOff>
    </xdr:to>
    <xdr:graphicFrame>
      <xdr:nvGraphicFramePr>
        <xdr:cNvPr id="1" name="Chart 2"/>
        <xdr:cNvGraphicFramePr/>
      </xdr:nvGraphicFramePr>
      <xdr:xfrm>
        <a:off x="0" y="1856412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123</xdr:row>
      <xdr:rowOff>5040</xdr:rowOff>
    </xdr:from>
    <xdr:to>
      <xdr:col>8</xdr:col>
      <xdr:colOff>576000</xdr:colOff>
      <xdr:row>147</xdr:row>
      <xdr:rowOff>112680</xdr:rowOff>
    </xdr:to>
    <xdr:graphicFrame>
      <xdr:nvGraphicFramePr>
        <xdr:cNvPr id="2" name="Chart 3"/>
        <xdr:cNvGraphicFramePr/>
      </xdr:nvGraphicFramePr>
      <xdr:xfrm>
        <a:off x="0" y="2351736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149</xdr:row>
      <xdr:rowOff>5040</xdr:rowOff>
    </xdr:from>
    <xdr:to>
      <xdr:col>8</xdr:col>
      <xdr:colOff>576000</xdr:colOff>
      <xdr:row>173</xdr:row>
      <xdr:rowOff>112680</xdr:rowOff>
    </xdr:to>
    <xdr:graphicFrame>
      <xdr:nvGraphicFramePr>
        <xdr:cNvPr id="3" name="Chart 4"/>
        <xdr:cNvGraphicFramePr/>
      </xdr:nvGraphicFramePr>
      <xdr:xfrm>
        <a:off x="0" y="2847024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175</xdr:row>
      <xdr:rowOff>5040</xdr:rowOff>
    </xdr:from>
    <xdr:to>
      <xdr:col>8</xdr:col>
      <xdr:colOff>576000</xdr:colOff>
      <xdr:row>199</xdr:row>
      <xdr:rowOff>112680</xdr:rowOff>
    </xdr:to>
    <xdr:graphicFrame>
      <xdr:nvGraphicFramePr>
        <xdr:cNvPr id="4" name="Chart 5"/>
        <xdr:cNvGraphicFramePr/>
      </xdr:nvGraphicFramePr>
      <xdr:xfrm>
        <a:off x="0" y="3342312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201</xdr:row>
      <xdr:rowOff>5040</xdr:rowOff>
    </xdr:from>
    <xdr:to>
      <xdr:col>8</xdr:col>
      <xdr:colOff>576000</xdr:colOff>
      <xdr:row>225</xdr:row>
      <xdr:rowOff>112680</xdr:rowOff>
    </xdr:to>
    <xdr:graphicFrame>
      <xdr:nvGraphicFramePr>
        <xdr:cNvPr id="5" name="Chart 6"/>
        <xdr:cNvGraphicFramePr/>
      </xdr:nvGraphicFramePr>
      <xdr:xfrm>
        <a:off x="0" y="3837636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227</xdr:row>
      <xdr:rowOff>5040</xdr:rowOff>
    </xdr:from>
    <xdr:to>
      <xdr:col>8</xdr:col>
      <xdr:colOff>576000</xdr:colOff>
      <xdr:row>251</xdr:row>
      <xdr:rowOff>112680</xdr:rowOff>
    </xdr:to>
    <xdr:graphicFrame>
      <xdr:nvGraphicFramePr>
        <xdr:cNvPr id="6" name="Chart 7"/>
        <xdr:cNvGraphicFramePr/>
      </xdr:nvGraphicFramePr>
      <xdr:xfrm>
        <a:off x="0" y="4332924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253</xdr:row>
      <xdr:rowOff>5040</xdr:rowOff>
    </xdr:from>
    <xdr:to>
      <xdr:col>8</xdr:col>
      <xdr:colOff>576000</xdr:colOff>
      <xdr:row>277</xdr:row>
      <xdr:rowOff>112680</xdr:rowOff>
    </xdr:to>
    <xdr:graphicFrame>
      <xdr:nvGraphicFramePr>
        <xdr:cNvPr id="7" name="Chart 8"/>
        <xdr:cNvGraphicFramePr/>
      </xdr:nvGraphicFramePr>
      <xdr:xfrm>
        <a:off x="0" y="4828212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279</xdr:row>
      <xdr:rowOff>5040</xdr:rowOff>
    </xdr:from>
    <xdr:to>
      <xdr:col>8</xdr:col>
      <xdr:colOff>576000</xdr:colOff>
      <xdr:row>303</xdr:row>
      <xdr:rowOff>112680</xdr:rowOff>
    </xdr:to>
    <xdr:graphicFrame>
      <xdr:nvGraphicFramePr>
        <xdr:cNvPr id="8" name="Chart 9"/>
        <xdr:cNvGraphicFramePr/>
      </xdr:nvGraphicFramePr>
      <xdr:xfrm>
        <a:off x="0" y="5323536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305</xdr:row>
      <xdr:rowOff>5040</xdr:rowOff>
    </xdr:from>
    <xdr:to>
      <xdr:col>8</xdr:col>
      <xdr:colOff>576000</xdr:colOff>
      <xdr:row>335</xdr:row>
      <xdr:rowOff>49680</xdr:rowOff>
    </xdr:to>
    <xdr:graphicFrame>
      <xdr:nvGraphicFramePr>
        <xdr:cNvPr id="9" name="Chart 10"/>
        <xdr:cNvGraphicFramePr/>
      </xdr:nvGraphicFramePr>
      <xdr:xfrm>
        <a:off x="0" y="58188240"/>
        <a:ext cx="107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335</xdr:row>
      <xdr:rowOff>5040</xdr:rowOff>
    </xdr:from>
    <xdr:to>
      <xdr:col>8</xdr:col>
      <xdr:colOff>576000</xdr:colOff>
      <xdr:row>361</xdr:row>
      <xdr:rowOff>91800</xdr:rowOff>
    </xdr:to>
    <xdr:graphicFrame>
      <xdr:nvGraphicFramePr>
        <xdr:cNvPr id="10" name="Chart 11"/>
        <xdr:cNvGraphicFramePr/>
      </xdr:nvGraphicFramePr>
      <xdr:xfrm>
        <a:off x="0" y="6390324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363</xdr:row>
      <xdr:rowOff>5040</xdr:rowOff>
    </xdr:from>
    <xdr:to>
      <xdr:col>8</xdr:col>
      <xdr:colOff>576000</xdr:colOff>
      <xdr:row>387</xdr:row>
      <xdr:rowOff>112680</xdr:rowOff>
    </xdr:to>
    <xdr:graphicFrame>
      <xdr:nvGraphicFramePr>
        <xdr:cNvPr id="11" name="Chart 12"/>
        <xdr:cNvGraphicFramePr/>
      </xdr:nvGraphicFramePr>
      <xdr:xfrm>
        <a:off x="0" y="69237360"/>
        <a:ext cx="107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389</xdr:row>
      <xdr:rowOff>5040</xdr:rowOff>
    </xdr:from>
    <xdr:to>
      <xdr:col>8</xdr:col>
      <xdr:colOff>576000</xdr:colOff>
      <xdr:row>415</xdr:row>
      <xdr:rowOff>91800</xdr:rowOff>
    </xdr:to>
    <xdr:graphicFrame>
      <xdr:nvGraphicFramePr>
        <xdr:cNvPr id="12" name="Chart 13"/>
        <xdr:cNvGraphicFramePr/>
      </xdr:nvGraphicFramePr>
      <xdr:xfrm>
        <a:off x="0" y="7419024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6"/>
    <col collapsed="false" customWidth="true" hidden="false" outlineLevel="0" max="3" min="3" style="0" width="22"/>
  </cols>
  <sheetData>
    <row r="1" customFormat="false" ht="21.75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14.15" hidden="false" customHeight="false" outlineLevel="0" collapsed="false">
      <c r="A7" s="5" t="s">
        <v>9</v>
      </c>
      <c r="B7" s="6" t="s">
        <v>10</v>
      </c>
      <c r="C7" s="7" t="s">
        <v>8</v>
      </c>
    </row>
    <row r="8" customFormat="false" ht="14.15" hidden="false" customHeight="false" outlineLevel="0" collapsed="false">
      <c r="A8" s="5" t="s">
        <v>11</v>
      </c>
      <c r="B8" s="8" t="s">
        <v>12</v>
      </c>
      <c r="C8" s="7" t="s">
        <v>8</v>
      </c>
    </row>
    <row r="9" customFormat="false" ht="14.15" hidden="false" customHeight="false" outlineLevel="0" collapsed="false">
      <c r="A9" s="5" t="s">
        <v>13</v>
      </c>
      <c r="B9" s="8" t="s">
        <v>14</v>
      </c>
      <c r="C9" s="7" t="s">
        <v>8</v>
      </c>
    </row>
    <row r="10" customFormat="false" ht="14.15" hidden="false" customHeight="false" outlineLevel="0" collapsed="false">
      <c r="A10" s="5" t="s">
        <v>15</v>
      </c>
      <c r="B10" s="8" t="s">
        <v>16</v>
      </c>
      <c r="C10" s="7" t="s">
        <v>8</v>
      </c>
    </row>
    <row r="11" customFormat="false" ht="14.15" hidden="false" customHeight="false" outlineLevel="0" collapsed="false">
      <c r="A11" s="5" t="s">
        <v>17</v>
      </c>
      <c r="B11" s="8" t="s">
        <v>18</v>
      </c>
      <c r="C11" s="7" t="s">
        <v>19</v>
      </c>
    </row>
    <row r="12" customFormat="false" ht="15" hidden="false" customHeight="false" outlineLevel="0" collapsed="false">
      <c r="A12" s="5" t="s">
        <v>20</v>
      </c>
      <c r="B12" s="8" t="s">
        <v>21</v>
      </c>
      <c r="C12" s="7" t="s">
        <v>22</v>
      </c>
    </row>
    <row r="13" customFormat="false" ht="15" hidden="false" customHeight="false" outlineLevel="0" collapsed="false">
      <c r="A13" s="5" t="s">
        <v>23</v>
      </c>
      <c r="B13" s="6" t="s">
        <v>24</v>
      </c>
      <c r="C13" s="7"/>
    </row>
    <row r="14" customFormat="false" ht="15" hidden="false" customHeight="false" outlineLevel="0" collapsed="false">
      <c r="A14" s="5" t="s">
        <v>25</v>
      </c>
      <c r="B14" s="6" t="s">
        <v>26</v>
      </c>
      <c r="C14" s="7"/>
    </row>
    <row r="15" customFormat="false" ht="14.15" hidden="false" customHeight="false" outlineLevel="0" collapsed="false">
      <c r="A15" s="5" t="s">
        <v>27</v>
      </c>
      <c r="B15" s="6" t="s">
        <v>28</v>
      </c>
      <c r="C15" s="7" t="s">
        <v>29</v>
      </c>
    </row>
    <row r="16" customFormat="false" ht="15" hidden="false" customHeight="false" outlineLevel="0" collapsed="false">
      <c r="A16" s="5" t="s">
        <v>30</v>
      </c>
      <c r="B16" s="8" t="s">
        <v>31</v>
      </c>
      <c r="C16" s="7" t="s">
        <v>32</v>
      </c>
    </row>
    <row r="17" customFormat="false" ht="15" hidden="false" customHeight="false" outlineLevel="0" collapsed="false">
      <c r="A17" s="5" t="s">
        <v>33</v>
      </c>
      <c r="B17" s="8" t="s">
        <v>34</v>
      </c>
      <c r="C17" s="7"/>
    </row>
    <row r="18" customFormat="false" ht="15" hidden="false" customHeight="false" outlineLevel="0" collapsed="false">
      <c r="A18" s="5" t="s">
        <v>35</v>
      </c>
      <c r="B18" s="8" t="s">
        <v>36</v>
      </c>
      <c r="C18" s="7" t="s">
        <v>37</v>
      </c>
    </row>
    <row r="20" customFormat="false" ht="15" hidden="false" customHeight="false" outlineLevel="0" collapsed="false">
      <c r="A20" s="3" t="s">
        <v>38</v>
      </c>
      <c r="B20" s="3"/>
      <c r="C20" s="3"/>
    </row>
    <row r="21" customFormat="false" ht="14.15" hidden="false" customHeight="false" outlineLevel="0" collapsed="false">
      <c r="A21" s="9" t="s">
        <v>39</v>
      </c>
      <c r="B21" s="9"/>
      <c r="C21" s="9"/>
    </row>
    <row r="22" customFormat="false" ht="14.15" hidden="false" customHeight="false" outlineLevel="0" collapsed="false">
      <c r="A22" s="9" t="s">
        <v>40</v>
      </c>
      <c r="B22" s="9"/>
      <c r="C22" s="9"/>
    </row>
    <row r="23" customFormat="false" ht="14.15" hidden="false" customHeight="false" outlineLevel="0" collapsed="false">
      <c r="A23" s="9" t="s">
        <v>41</v>
      </c>
      <c r="B23" s="9"/>
      <c r="C23" s="9"/>
    </row>
    <row r="24" customFormat="false" ht="14.15" hidden="false" customHeight="false" outlineLevel="0" collapsed="false">
      <c r="A24" s="9" t="s">
        <v>42</v>
      </c>
      <c r="B24" s="9"/>
      <c r="C24" s="9"/>
    </row>
    <row r="26" customFormat="false" ht="15" hidden="false" customHeight="true" outlineLevel="0" collapsed="false">
      <c r="A26" s="2" t="s">
        <v>43</v>
      </c>
      <c r="B26" s="2"/>
      <c r="C26" s="2"/>
    </row>
  </sheetData>
  <mergeCells count="9">
    <mergeCell ref="A1:C1"/>
    <mergeCell ref="A2:C2"/>
    <mergeCell ref="A4:C4"/>
    <mergeCell ref="A20:C20"/>
    <mergeCell ref="A21:C21"/>
    <mergeCell ref="A22:C22"/>
    <mergeCell ref="A23:C23"/>
    <mergeCell ref="A24:C24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0" width="23.43"/>
    <col collapsed="false" customWidth="true" hidden="false" outlineLevel="0" max="5" min="5" style="10" width="31.25"/>
    <col collapsed="false" customWidth="true" hidden="false" outlineLevel="0" max="9" min="6" style="10" width="23.43"/>
  </cols>
  <sheetData>
    <row r="1" customFormat="false" ht="15" hidden="false" customHeight="true" outlineLevel="0" collapsed="false">
      <c r="A1" s="11" t="s">
        <v>6</v>
      </c>
    </row>
    <row r="3" customFormat="false" ht="15" hidden="false" customHeight="true" outlineLevel="0" collapsed="false">
      <c r="A3" s="11" t="s">
        <v>44</v>
      </c>
    </row>
    <row r="4" customFormat="false" ht="15" hidden="false" customHeight="true" outlineLevel="0" collapsed="false">
      <c r="I4" s="11" t="s">
        <v>45</v>
      </c>
    </row>
    <row r="5" customFormat="false" ht="15" hidden="false" customHeight="true" outlineLevel="0" collapsed="false">
      <c r="A5" s="12" t="s">
        <v>46</v>
      </c>
      <c r="B5" s="12" t="s">
        <v>47</v>
      </c>
      <c r="C5" s="12" t="s">
        <v>48</v>
      </c>
      <c r="D5" s="12" t="s">
        <v>49</v>
      </c>
      <c r="E5" s="12" t="s">
        <v>50</v>
      </c>
      <c r="F5" s="12" t="s">
        <v>51</v>
      </c>
      <c r="G5" s="12" t="s">
        <v>52</v>
      </c>
      <c r="H5" s="12" t="s">
        <v>53</v>
      </c>
      <c r="I5" s="12" t="s">
        <v>54</v>
      </c>
    </row>
    <row r="6" customFormat="false" ht="15" hidden="false" customHeight="true" outlineLevel="0" collapsed="false">
      <c r="A6" s="11" t="s">
        <v>55</v>
      </c>
      <c r="B6" s="13" t="s">
        <v>56</v>
      </c>
      <c r="C6" s="13" t="s">
        <v>57</v>
      </c>
      <c r="D6" s="13" t="s">
        <v>58</v>
      </c>
      <c r="E6" s="13" t="s">
        <v>59</v>
      </c>
      <c r="F6" s="13" t="s">
        <v>60</v>
      </c>
      <c r="G6" s="13" t="s">
        <v>61</v>
      </c>
      <c r="H6" s="13" t="s">
        <v>62</v>
      </c>
      <c r="I6" s="13" t="s">
        <v>63</v>
      </c>
    </row>
    <row r="7" customFormat="false" ht="15" hidden="false" customHeight="true" outlineLevel="0" collapsed="false">
      <c r="A7" s="13" t="s">
        <v>64</v>
      </c>
      <c r="B7" s="13" t="s">
        <v>65</v>
      </c>
      <c r="C7" s="13" t="s">
        <v>66</v>
      </c>
      <c r="D7" s="13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3" t="s">
        <v>72</v>
      </c>
    </row>
    <row r="8" customFormat="false" ht="15" hidden="false" customHeight="true" outlineLevel="0" collapsed="false">
      <c r="A8" s="13" t="s">
        <v>73</v>
      </c>
      <c r="B8" s="13" t="s">
        <v>74</v>
      </c>
      <c r="C8" s="13" t="s">
        <v>75</v>
      </c>
      <c r="D8" s="13" t="s">
        <v>76</v>
      </c>
      <c r="E8" s="13" t="s">
        <v>77</v>
      </c>
      <c r="F8" s="13" t="s">
        <v>78</v>
      </c>
      <c r="G8" s="13" t="s">
        <v>79</v>
      </c>
      <c r="H8" s="13" t="s">
        <v>80</v>
      </c>
      <c r="I8" s="13" t="s">
        <v>81</v>
      </c>
    </row>
    <row r="9" customFormat="false" ht="15" hidden="false" customHeight="true" outlineLevel="0" collapsed="false">
      <c r="A9" s="13" t="s">
        <v>82</v>
      </c>
      <c r="B9" s="13" t="s">
        <v>74</v>
      </c>
      <c r="C9" s="13" t="s">
        <v>83</v>
      </c>
      <c r="D9" s="13" t="s">
        <v>84</v>
      </c>
      <c r="E9" s="13" t="s">
        <v>85</v>
      </c>
      <c r="F9" s="13" t="s">
        <v>86</v>
      </c>
      <c r="G9" s="13" t="s">
        <v>87</v>
      </c>
      <c r="H9" s="13" t="s">
        <v>88</v>
      </c>
      <c r="I9" s="13" t="s">
        <v>89</v>
      </c>
    </row>
    <row r="10" customFormat="false" ht="15" hidden="false" customHeight="true" outlineLevel="0" collapsed="false">
      <c r="A10" s="13" t="s">
        <v>90</v>
      </c>
      <c r="B10" s="13" t="s">
        <v>91</v>
      </c>
      <c r="C10" s="13" t="s">
        <v>92</v>
      </c>
      <c r="D10" s="13" t="s">
        <v>93</v>
      </c>
      <c r="E10" s="13" t="s">
        <v>94</v>
      </c>
      <c r="F10" s="13" t="s">
        <v>95</v>
      </c>
      <c r="G10" s="13" t="s">
        <v>96</v>
      </c>
      <c r="H10" s="13" t="s">
        <v>97</v>
      </c>
      <c r="I10" s="13" t="s">
        <v>98</v>
      </c>
    </row>
    <row r="11" customFormat="false" ht="15" hidden="false" customHeight="true" outlineLevel="0" collapsed="false">
      <c r="A11" s="13" t="s">
        <v>99</v>
      </c>
      <c r="B11" s="13" t="s">
        <v>100</v>
      </c>
      <c r="C11" s="13" t="s">
        <v>101</v>
      </c>
      <c r="D11" s="13" t="s">
        <v>102</v>
      </c>
      <c r="E11" s="13" t="s">
        <v>103</v>
      </c>
      <c r="F11" s="13" t="s">
        <v>104</v>
      </c>
      <c r="G11" s="13" t="s">
        <v>105</v>
      </c>
      <c r="H11" s="13" t="s">
        <v>106</v>
      </c>
      <c r="I11" s="13" t="s">
        <v>107</v>
      </c>
    </row>
    <row r="12" customFormat="false" ht="15" hidden="false" customHeight="true" outlineLevel="0" collapsed="false">
      <c r="A12" s="13" t="s">
        <v>108</v>
      </c>
      <c r="B12" s="13" t="s">
        <v>109</v>
      </c>
      <c r="C12" s="13" t="s">
        <v>110</v>
      </c>
      <c r="D12" s="13" t="s">
        <v>111</v>
      </c>
      <c r="E12" s="13" t="s">
        <v>112</v>
      </c>
      <c r="F12" s="13" t="s">
        <v>113</v>
      </c>
      <c r="G12" s="13" t="s">
        <v>114</v>
      </c>
      <c r="H12" s="13" t="s">
        <v>115</v>
      </c>
      <c r="I12" s="13" t="s">
        <v>116</v>
      </c>
    </row>
    <row r="13" customFormat="false" ht="15" hidden="false" customHeight="true" outlineLevel="0" collapsed="false">
      <c r="A13" s="13" t="s">
        <v>117</v>
      </c>
      <c r="B13" s="13" t="s">
        <v>118</v>
      </c>
      <c r="C13" s="13" t="s">
        <v>119</v>
      </c>
      <c r="D13" s="13" t="s">
        <v>120</v>
      </c>
      <c r="E13" s="13" t="s">
        <v>121</v>
      </c>
      <c r="F13" s="13" t="s">
        <v>122</v>
      </c>
      <c r="G13" s="13" t="s">
        <v>123</v>
      </c>
      <c r="H13" s="13" t="s">
        <v>124</v>
      </c>
      <c r="I13" s="13" t="s">
        <v>125</v>
      </c>
    </row>
    <row r="14" customFormat="false" ht="15" hidden="false" customHeight="true" outlineLevel="0" collapsed="false">
      <c r="A14" s="13" t="s">
        <v>126</v>
      </c>
      <c r="B14" s="13" t="s">
        <v>127</v>
      </c>
      <c r="C14" s="13" t="s">
        <v>128</v>
      </c>
      <c r="D14" s="13" t="s">
        <v>129</v>
      </c>
      <c r="E14" s="13" t="s">
        <v>130</v>
      </c>
      <c r="F14" s="13" t="s">
        <v>131</v>
      </c>
      <c r="G14" s="13" t="s">
        <v>132</v>
      </c>
      <c r="H14" s="13" t="s">
        <v>133</v>
      </c>
      <c r="I14" s="13" t="s">
        <v>134</v>
      </c>
    </row>
    <row r="15" customFormat="false" ht="15" hidden="false" customHeight="true" outlineLevel="0" collapsed="false">
      <c r="A15" s="13" t="s">
        <v>135</v>
      </c>
      <c r="B15" s="13" t="s">
        <v>91</v>
      </c>
      <c r="C15" s="13" t="s">
        <v>136</v>
      </c>
      <c r="D15" s="13" t="s">
        <v>137</v>
      </c>
      <c r="E15" s="13" t="s">
        <v>138</v>
      </c>
      <c r="F15" s="13" t="s">
        <v>139</v>
      </c>
      <c r="G15" s="13" t="s">
        <v>140</v>
      </c>
      <c r="H15" s="13" t="s">
        <v>141</v>
      </c>
      <c r="I15" s="13" t="s">
        <v>142</v>
      </c>
    </row>
    <row r="16" customFormat="false" ht="15" hidden="false" customHeight="true" outlineLevel="0" collapsed="false">
      <c r="A16" s="13" t="s">
        <v>143</v>
      </c>
      <c r="B16" s="13" t="s">
        <v>65</v>
      </c>
      <c r="C16" s="13" t="s">
        <v>144</v>
      </c>
      <c r="D16" s="13" t="s">
        <v>145</v>
      </c>
      <c r="E16" s="13" t="s">
        <v>146</v>
      </c>
      <c r="F16" s="13" t="s">
        <v>147</v>
      </c>
      <c r="G16" s="13" t="s">
        <v>148</v>
      </c>
      <c r="H16" s="13" t="s">
        <v>149</v>
      </c>
      <c r="I16" s="13" t="s">
        <v>150</v>
      </c>
    </row>
    <row r="17" customFormat="false" ht="15" hidden="false" customHeight="true" outlineLevel="0" collapsed="false">
      <c r="A17" s="13" t="s">
        <v>151</v>
      </c>
      <c r="B17" s="13" t="s">
        <v>127</v>
      </c>
      <c r="C17" s="13" t="s">
        <v>152</v>
      </c>
      <c r="D17" s="13" t="s">
        <v>153</v>
      </c>
      <c r="E17" s="13" t="s">
        <v>154</v>
      </c>
      <c r="F17" s="13" t="s">
        <v>155</v>
      </c>
      <c r="G17" s="13" t="s">
        <v>156</v>
      </c>
      <c r="H17" s="13" t="s">
        <v>157</v>
      </c>
      <c r="I17" s="13" t="s">
        <v>158</v>
      </c>
    </row>
    <row r="18" customFormat="false" ht="15" hidden="false" customHeight="true" outlineLevel="0" collapsed="false">
      <c r="A18" s="13" t="s">
        <v>159</v>
      </c>
      <c r="B18" s="13" t="s">
        <v>91</v>
      </c>
      <c r="C18" s="13" t="s">
        <v>160</v>
      </c>
      <c r="D18" s="13" t="s">
        <v>161</v>
      </c>
      <c r="E18" s="13" t="s">
        <v>162</v>
      </c>
      <c r="F18" s="13" t="s">
        <v>163</v>
      </c>
      <c r="G18" s="13" t="s">
        <v>164</v>
      </c>
      <c r="H18" s="13" t="s">
        <v>165</v>
      </c>
      <c r="I18" s="13" t="s">
        <v>166</v>
      </c>
    </row>
    <row r="19" customFormat="false" ht="15" hidden="false" customHeight="true" outlineLevel="0" collapsed="false">
      <c r="A19" s="13" t="s">
        <v>167</v>
      </c>
      <c r="B19" s="13" t="s">
        <v>168</v>
      </c>
      <c r="C19" s="13" t="s">
        <v>169</v>
      </c>
      <c r="D19" s="13" t="s">
        <v>170</v>
      </c>
      <c r="E19" s="13" t="s">
        <v>171</v>
      </c>
      <c r="F19" s="13" t="s">
        <v>172</v>
      </c>
      <c r="G19" s="13" t="s">
        <v>173</v>
      </c>
      <c r="H19" s="13" t="s">
        <v>174</v>
      </c>
      <c r="I19" s="13" t="s">
        <v>175</v>
      </c>
    </row>
    <row r="20" customFormat="false" ht="15" hidden="false" customHeight="true" outlineLevel="0" collapsed="false">
      <c r="A20" s="13" t="s">
        <v>176</v>
      </c>
      <c r="B20" s="13" t="s">
        <v>177</v>
      </c>
      <c r="C20" s="13" t="s">
        <v>178</v>
      </c>
      <c r="D20" s="13" t="s">
        <v>179</v>
      </c>
      <c r="E20" s="13" t="s">
        <v>180</v>
      </c>
      <c r="F20" s="13" t="s">
        <v>181</v>
      </c>
      <c r="G20" s="13" t="s">
        <v>182</v>
      </c>
      <c r="H20" s="13" t="s">
        <v>183</v>
      </c>
      <c r="I20" s="13" t="s">
        <v>184</v>
      </c>
    </row>
    <row r="21" customFormat="false" ht="15" hidden="false" customHeight="true" outlineLevel="0" collapsed="false">
      <c r="A21" s="13" t="s">
        <v>185</v>
      </c>
      <c r="B21" s="13" t="s">
        <v>186</v>
      </c>
      <c r="C21" s="13" t="s">
        <v>187</v>
      </c>
      <c r="D21" s="13" t="s">
        <v>188</v>
      </c>
      <c r="E21" s="13" t="s">
        <v>189</v>
      </c>
      <c r="F21" s="13" t="s">
        <v>190</v>
      </c>
      <c r="G21" s="13" t="s">
        <v>191</v>
      </c>
      <c r="H21" s="13" t="s">
        <v>192</v>
      </c>
      <c r="I21" s="13" t="s">
        <v>193</v>
      </c>
    </row>
    <row r="22" customFormat="false" ht="15" hidden="false" customHeight="true" outlineLevel="0" collapsed="false">
      <c r="A22" s="13" t="s">
        <v>194</v>
      </c>
      <c r="B22" s="13" t="s">
        <v>91</v>
      </c>
      <c r="C22" s="13" t="s">
        <v>195</v>
      </c>
      <c r="D22" s="13" t="s">
        <v>196</v>
      </c>
      <c r="E22" s="13" t="s">
        <v>197</v>
      </c>
      <c r="F22" s="13" t="s">
        <v>198</v>
      </c>
      <c r="G22" s="13" t="s">
        <v>199</v>
      </c>
      <c r="H22" s="13" t="s">
        <v>200</v>
      </c>
      <c r="I22" s="13" t="s">
        <v>201</v>
      </c>
    </row>
    <row r="23" customFormat="false" ht="15" hidden="false" customHeight="true" outlineLevel="0" collapsed="false">
      <c r="A23" s="13" t="s">
        <v>202</v>
      </c>
      <c r="B23" s="13" t="s">
        <v>203</v>
      </c>
      <c r="C23" s="13" t="s">
        <v>204</v>
      </c>
      <c r="D23" s="13" t="s">
        <v>205</v>
      </c>
      <c r="E23" s="13" t="s">
        <v>206</v>
      </c>
      <c r="F23" s="13" t="s">
        <v>207</v>
      </c>
      <c r="G23" s="13" t="s">
        <v>208</v>
      </c>
      <c r="H23" s="13" t="s">
        <v>209</v>
      </c>
      <c r="I23" s="13" t="s">
        <v>210</v>
      </c>
    </row>
    <row r="24" customFormat="false" ht="15" hidden="false" customHeight="true" outlineLevel="0" collapsed="false">
      <c r="A24" s="13" t="s">
        <v>211</v>
      </c>
      <c r="B24" s="13" t="s">
        <v>127</v>
      </c>
      <c r="C24" s="13" t="s">
        <v>212</v>
      </c>
      <c r="D24" s="13" t="s">
        <v>213</v>
      </c>
      <c r="E24" s="13" t="s">
        <v>214</v>
      </c>
      <c r="F24" s="13" t="s">
        <v>215</v>
      </c>
      <c r="G24" s="13" t="s">
        <v>216</v>
      </c>
      <c r="H24" s="13" t="s">
        <v>217</v>
      </c>
      <c r="I24" s="13" t="s">
        <v>218</v>
      </c>
    </row>
    <row r="25" customFormat="false" ht="15" hidden="false" customHeight="true" outlineLevel="0" collapsed="false">
      <c r="A25" s="13" t="s">
        <v>219</v>
      </c>
      <c r="B25" s="13" t="s">
        <v>91</v>
      </c>
      <c r="C25" s="13" t="s">
        <v>220</v>
      </c>
      <c r="D25" s="13" t="s">
        <v>221</v>
      </c>
      <c r="E25" s="13" t="s">
        <v>222</v>
      </c>
      <c r="F25" s="13" t="s">
        <v>223</v>
      </c>
      <c r="G25" s="13" t="s">
        <v>224</v>
      </c>
      <c r="H25" s="13" t="s">
        <v>225</v>
      </c>
      <c r="I25" s="13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10" width="23.43"/>
  </cols>
  <sheetData>
    <row r="1" customFormat="false" ht="15" hidden="false" customHeight="true" outlineLevel="0" collapsed="false">
      <c r="A1" s="11" t="s">
        <v>227</v>
      </c>
    </row>
    <row r="3" customFormat="false" ht="15" hidden="false" customHeight="true" outlineLevel="0" collapsed="false">
      <c r="A3" s="11" t="s">
        <v>228</v>
      </c>
    </row>
    <row r="4" customFormat="false" ht="15" hidden="false" customHeight="true" outlineLevel="0" collapsed="false">
      <c r="H4" s="11" t="s">
        <v>229</v>
      </c>
    </row>
    <row r="5" customFormat="false" ht="15" hidden="false" customHeight="true" outlineLevel="0" collapsed="false">
      <c r="A5" s="12" t="s">
        <v>46</v>
      </c>
      <c r="B5" s="14" t="s">
        <v>230</v>
      </c>
      <c r="C5" s="12" t="s">
        <v>231</v>
      </c>
      <c r="D5" s="12" t="s">
        <v>49</v>
      </c>
      <c r="E5" s="12" t="s">
        <v>50</v>
      </c>
      <c r="F5" s="12" t="s">
        <v>232</v>
      </c>
      <c r="G5" s="12" t="s">
        <v>233</v>
      </c>
      <c r="H5" s="12" t="s">
        <v>54</v>
      </c>
    </row>
    <row r="6" customFormat="false" ht="15" hidden="false" customHeight="true" outlineLevel="0" collapsed="false">
      <c r="A6" s="11" t="s">
        <v>55</v>
      </c>
      <c r="B6" s="11"/>
      <c r="C6" s="11"/>
      <c r="D6" s="13" t="s">
        <v>234</v>
      </c>
      <c r="E6" s="13" t="s">
        <v>235</v>
      </c>
      <c r="F6" s="13" t="s">
        <v>236</v>
      </c>
      <c r="G6" s="13" t="s">
        <v>237</v>
      </c>
      <c r="H6" s="13" t="s">
        <v>238</v>
      </c>
    </row>
    <row r="7" customFormat="false" ht="15" hidden="false" customHeight="true" outlineLevel="0" collapsed="false">
      <c r="A7" s="13" t="s">
        <v>64</v>
      </c>
      <c r="B7" s="13" t="s">
        <v>239</v>
      </c>
      <c r="C7" s="11" t="s">
        <v>240</v>
      </c>
      <c r="D7" s="13" t="s">
        <v>241</v>
      </c>
      <c r="E7" s="13" t="s">
        <v>242</v>
      </c>
      <c r="F7" s="13" t="s">
        <v>243</v>
      </c>
      <c r="G7" s="13" t="s">
        <v>244</v>
      </c>
      <c r="H7" s="13" t="s">
        <v>245</v>
      </c>
    </row>
    <row r="8" customFormat="false" ht="15" hidden="false" customHeight="true" outlineLevel="0" collapsed="false">
      <c r="A8" s="13" t="s">
        <v>64</v>
      </c>
      <c r="B8" s="13" t="s">
        <v>246</v>
      </c>
      <c r="C8" s="11" t="s">
        <v>247</v>
      </c>
      <c r="D8" s="13" t="s">
        <v>248</v>
      </c>
      <c r="E8" s="13" t="s">
        <v>249</v>
      </c>
      <c r="F8" s="13" t="s">
        <v>250</v>
      </c>
      <c r="G8" s="13" t="s">
        <v>251</v>
      </c>
      <c r="H8" s="13" t="s">
        <v>252</v>
      </c>
    </row>
    <row r="9" customFormat="false" ht="15" hidden="false" customHeight="true" outlineLevel="0" collapsed="false">
      <c r="A9" s="13" t="s">
        <v>64</v>
      </c>
      <c r="B9" s="13" t="s">
        <v>253</v>
      </c>
      <c r="C9" s="11" t="s">
        <v>254</v>
      </c>
      <c r="D9" s="13" t="s">
        <v>255</v>
      </c>
      <c r="E9" s="13" t="s">
        <v>256</v>
      </c>
      <c r="F9" s="13" t="s">
        <v>257</v>
      </c>
      <c r="G9" s="13" t="s">
        <v>258</v>
      </c>
      <c r="H9" s="13" t="s">
        <v>259</v>
      </c>
    </row>
    <row r="10" customFormat="false" ht="15" hidden="false" customHeight="true" outlineLevel="0" collapsed="false">
      <c r="A10" s="13" t="s">
        <v>64</v>
      </c>
      <c r="B10" s="13" t="s">
        <v>260</v>
      </c>
      <c r="C10" s="11" t="s">
        <v>261</v>
      </c>
      <c r="D10" s="13" t="s">
        <v>262</v>
      </c>
      <c r="E10" s="13" t="s">
        <v>263</v>
      </c>
      <c r="F10" s="13" t="s">
        <v>264</v>
      </c>
      <c r="G10" s="13" t="s">
        <v>265</v>
      </c>
      <c r="H10" s="13" t="s">
        <v>266</v>
      </c>
    </row>
    <row r="11" customFormat="false" ht="15" hidden="false" customHeight="true" outlineLevel="0" collapsed="false">
      <c r="A11" s="13" t="s">
        <v>64</v>
      </c>
      <c r="B11" s="13" t="s">
        <v>267</v>
      </c>
      <c r="C11" s="11" t="s">
        <v>268</v>
      </c>
      <c r="D11" s="13" t="s">
        <v>269</v>
      </c>
      <c r="E11" s="13" t="s">
        <v>270</v>
      </c>
      <c r="F11" s="13" t="s">
        <v>271</v>
      </c>
      <c r="G11" s="13" t="s">
        <v>272</v>
      </c>
      <c r="H11" s="13" t="s">
        <v>273</v>
      </c>
    </row>
    <row r="12" customFormat="false" ht="15" hidden="false" customHeight="true" outlineLevel="0" collapsed="false">
      <c r="A12" s="13" t="s">
        <v>64</v>
      </c>
      <c r="B12" s="13" t="s">
        <v>274</v>
      </c>
      <c r="C12" s="11" t="s">
        <v>275</v>
      </c>
      <c r="D12" s="13" t="s">
        <v>276</v>
      </c>
      <c r="E12" s="13" t="s">
        <v>277</v>
      </c>
      <c r="F12" s="13" t="s">
        <v>278</v>
      </c>
      <c r="G12" s="13" t="s">
        <v>279</v>
      </c>
      <c r="H12" s="13" t="s">
        <v>280</v>
      </c>
    </row>
    <row r="13" customFormat="false" ht="15" hidden="false" customHeight="true" outlineLevel="0" collapsed="false">
      <c r="A13" s="13" t="s">
        <v>64</v>
      </c>
      <c r="B13" s="13" t="s">
        <v>281</v>
      </c>
      <c r="C13" s="11" t="s">
        <v>282</v>
      </c>
      <c r="D13" s="13" t="s">
        <v>283</v>
      </c>
      <c r="E13" s="13" t="s">
        <v>284</v>
      </c>
      <c r="F13" s="13" t="s">
        <v>285</v>
      </c>
      <c r="G13" s="13" t="s">
        <v>286</v>
      </c>
      <c r="H13" s="13" t="s">
        <v>287</v>
      </c>
    </row>
    <row r="14" customFormat="false" ht="15" hidden="false" customHeight="true" outlineLevel="0" collapsed="false">
      <c r="A14" s="13" t="s">
        <v>64</v>
      </c>
      <c r="B14" s="13" t="s">
        <v>288</v>
      </c>
      <c r="C14" s="11" t="s">
        <v>289</v>
      </c>
      <c r="D14" s="13" t="s">
        <v>290</v>
      </c>
      <c r="E14" s="13" t="s">
        <v>291</v>
      </c>
      <c r="F14" s="13" t="s">
        <v>292</v>
      </c>
      <c r="G14" s="13" t="s">
        <v>293</v>
      </c>
      <c r="H14" s="13" t="s">
        <v>294</v>
      </c>
    </row>
    <row r="15" customFormat="false" ht="15" hidden="false" customHeight="true" outlineLevel="0" collapsed="false">
      <c r="A15" s="13" t="s">
        <v>64</v>
      </c>
      <c r="B15" s="13" t="s">
        <v>295</v>
      </c>
      <c r="C15" s="11" t="s">
        <v>296</v>
      </c>
      <c r="D15" s="13" t="s">
        <v>297</v>
      </c>
      <c r="E15" s="13" t="s">
        <v>298</v>
      </c>
      <c r="F15" s="13" t="s">
        <v>299</v>
      </c>
      <c r="G15" s="13" t="s">
        <v>300</v>
      </c>
      <c r="H15" s="13" t="s">
        <v>301</v>
      </c>
    </row>
    <row r="16" customFormat="false" ht="15" hidden="false" customHeight="true" outlineLevel="0" collapsed="false">
      <c r="A16" s="13" t="s">
        <v>64</v>
      </c>
      <c r="B16" s="13" t="s">
        <v>302</v>
      </c>
      <c r="C16" s="11" t="s">
        <v>303</v>
      </c>
      <c r="D16" s="13" t="s">
        <v>304</v>
      </c>
      <c r="E16" s="13" t="s">
        <v>305</v>
      </c>
      <c r="F16" s="13" t="s">
        <v>306</v>
      </c>
      <c r="G16" s="13" t="s">
        <v>307</v>
      </c>
      <c r="H16" s="13" t="s">
        <v>308</v>
      </c>
    </row>
    <row r="17" customFormat="false" ht="15" hidden="false" customHeight="true" outlineLevel="0" collapsed="false">
      <c r="A17" s="13" t="s">
        <v>64</v>
      </c>
      <c r="B17" s="13" t="s">
        <v>309</v>
      </c>
      <c r="C17" s="11" t="s">
        <v>310</v>
      </c>
      <c r="D17" s="13" t="s">
        <v>311</v>
      </c>
      <c r="E17" s="13" t="s">
        <v>312</v>
      </c>
      <c r="F17" s="13" t="s">
        <v>313</v>
      </c>
      <c r="G17" s="13" t="s">
        <v>314</v>
      </c>
      <c r="H17" s="13" t="s">
        <v>315</v>
      </c>
    </row>
    <row r="18" customFormat="false" ht="15" hidden="false" customHeight="true" outlineLevel="0" collapsed="false">
      <c r="A18" s="13" t="s">
        <v>64</v>
      </c>
      <c r="B18" s="13" t="s">
        <v>316</v>
      </c>
      <c r="C18" s="11" t="s">
        <v>317</v>
      </c>
      <c r="D18" s="13" t="s">
        <v>318</v>
      </c>
      <c r="E18" s="13" t="s">
        <v>319</v>
      </c>
      <c r="F18" s="13" t="s">
        <v>320</v>
      </c>
      <c r="G18" s="13" t="s">
        <v>321</v>
      </c>
      <c r="H18" s="13" t="s">
        <v>322</v>
      </c>
    </row>
    <row r="19" customFormat="false" ht="15" hidden="false" customHeight="true" outlineLevel="0" collapsed="false">
      <c r="A19" s="13" t="s">
        <v>64</v>
      </c>
      <c r="B19" s="13" t="s">
        <v>323</v>
      </c>
      <c r="C19" s="11" t="s">
        <v>324</v>
      </c>
      <c r="D19" s="13" t="s">
        <v>325</v>
      </c>
      <c r="E19" s="13" t="s">
        <v>326</v>
      </c>
      <c r="F19" s="13" t="s">
        <v>327</v>
      </c>
      <c r="G19" s="13" t="s">
        <v>328</v>
      </c>
      <c r="H19" s="13" t="s">
        <v>329</v>
      </c>
    </row>
    <row r="20" customFormat="false" ht="15" hidden="false" customHeight="true" outlineLevel="0" collapsed="false">
      <c r="A20" s="13" t="s">
        <v>64</v>
      </c>
      <c r="B20" s="13" t="s">
        <v>330</v>
      </c>
      <c r="C20" s="11" t="s">
        <v>331</v>
      </c>
      <c r="D20" s="13" t="s">
        <v>332</v>
      </c>
      <c r="E20" s="13" t="s">
        <v>333</v>
      </c>
      <c r="F20" s="13" t="s">
        <v>334</v>
      </c>
      <c r="G20" s="13" t="s">
        <v>335</v>
      </c>
      <c r="H20" s="13" t="s">
        <v>336</v>
      </c>
    </row>
    <row r="21" customFormat="false" ht="15" hidden="false" customHeight="true" outlineLevel="0" collapsed="false">
      <c r="A21" s="13" t="s">
        <v>64</v>
      </c>
      <c r="B21" s="13" t="s">
        <v>337</v>
      </c>
      <c r="C21" s="11" t="s">
        <v>338</v>
      </c>
      <c r="D21" s="13" t="s">
        <v>339</v>
      </c>
      <c r="E21" s="13" t="s">
        <v>340</v>
      </c>
      <c r="F21" s="13" t="s">
        <v>341</v>
      </c>
      <c r="G21" s="13" t="s">
        <v>342</v>
      </c>
      <c r="H21" s="13" t="s">
        <v>343</v>
      </c>
    </row>
    <row r="22" customFormat="false" ht="15" hidden="false" customHeight="true" outlineLevel="0" collapsed="false">
      <c r="A22" s="13" t="s">
        <v>64</v>
      </c>
      <c r="B22" s="13" t="s">
        <v>344</v>
      </c>
      <c r="C22" s="11" t="s">
        <v>345</v>
      </c>
      <c r="D22" s="13" t="s">
        <v>346</v>
      </c>
      <c r="E22" s="13" t="s">
        <v>347</v>
      </c>
      <c r="F22" s="13" t="s">
        <v>348</v>
      </c>
      <c r="G22" s="13" t="s">
        <v>349</v>
      </c>
      <c r="H22" s="13" t="s">
        <v>350</v>
      </c>
    </row>
    <row r="23" customFormat="false" ht="15" hidden="false" customHeight="true" outlineLevel="0" collapsed="false">
      <c r="A23" s="13" t="s">
        <v>64</v>
      </c>
      <c r="B23" s="13" t="s">
        <v>351</v>
      </c>
      <c r="C23" s="11" t="s">
        <v>352</v>
      </c>
      <c r="D23" s="13" t="s">
        <v>353</v>
      </c>
      <c r="E23" s="13" t="s">
        <v>354</v>
      </c>
      <c r="F23" s="13" t="s">
        <v>355</v>
      </c>
      <c r="G23" s="13" t="s">
        <v>356</v>
      </c>
      <c r="H23" s="13" t="s">
        <v>357</v>
      </c>
    </row>
    <row r="24" customFormat="false" ht="15" hidden="false" customHeight="true" outlineLevel="0" collapsed="false">
      <c r="A24" s="13" t="s">
        <v>64</v>
      </c>
      <c r="B24" s="13" t="s">
        <v>358</v>
      </c>
      <c r="C24" s="11" t="s">
        <v>359</v>
      </c>
      <c r="D24" s="13" t="s">
        <v>360</v>
      </c>
      <c r="E24" s="13" t="s">
        <v>361</v>
      </c>
      <c r="F24" s="13" t="s">
        <v>362</v>
      </c>
      <c r="G24" s="13" t="s">
        <v>363</v>
      </c>
      <c r="H24" s="13" t="s">
        <v>364</v>
      </c>
    </row>
    <row r="25" customFormat="false" ht="15" hidden="false" customHeight="true" outlineLevel="0" collapsed="false">
      <c r="A25" s="13" t="s">
        <v>64</v>
      </c>
      <c r="B25" s="13" t="s">
        <v>365</v>
      </c>
      <c r="C25" s="11" t="s">
        <v>366</v>
      </c>
      <c r="D25" s="13" t="s">
        <v>367</v>
      </c>
      <c r="E25" s="13" t="s">
        <v>368</v>
      </c>
      <c r="F25" s="13" t="s">
        <v>369</v>
      </c>
      <c r="G25" s="13" t="s">
        <v>370</v>
      </c>
      <c r="H25" s="13" t="s">
        <v>371</v>
      </c>
    </row>
    <row r="26" customFormat="false" ht="15" hidden="false" customHeight="true" outlineLevel="0" collapsed="false">
      <c r="A26" s="13" t="s">
        <v>64</v>
      </c>
      <c r="B26" s="13" t="s">
        <v>372</v>
      </c>
      <c r="C26" s="11" t="s">
        <v>373</v>
      </c>
      <c r="D26" s="13" t="s">
        <v>374</v>
      </c>
      <c r="E26" s="13" t="s">
        <v>375</v>
      </c>
      <c r="F26" s="13" t="s">
        <v>376</v>
      </c>
      <c r="G26" s="13" t="s">
        <v>377</v>
      </c>
      <c r="H26" s="13" t="s">
        <v>378</v>
      </c>
    </row>
    <row r="27" customFormat="false" ht="15" hidden="false" customHeight="true" outlineLevel="0" collapsed="false">
      <c r="A27" s="13" t="s">
        <v>64</v>
      </c>
      <c r="B27" s="13" t="s">
        <v>379</v>
      </c>
      <c r="C27" s="11" t="s">
        <v>380</v>
      </c>
      <c r="D27" s="13" t="s">
        <v>381</v>
      </c>
      <c r="E27" s="13" t="s">
        <v>382</v>
      </c>
      <c r="F27" s="13" t="s">
        <v>383</v>
      </c>
      <c r="G27" s="13" t="s">
        <v>384</v>
      </c>
      <c r="H27" s="13" t="s">
        <v>385</v>
      </c>
    </row>
    <row r="28" customFormat="false" ht="15" hidden="false" customHeight="true" outlineLevel="0" collapsed="false">
      <c r="A28" s="13" t="s">
        <v>64</v>
      </c>
      <c r="B28" s="13" t="s">
        <v>386</v>
      </c>
      <c r="C28" s="11" t="s">
        <v>387</v>
      </c>
      <c r="D28" s="13" t="s">
        <v>388</v>
      </c>
      <c r="E28" s="13" t="s">
        <v>389</v>
      </c>
      <c r="F28" s="13" t="s">
        <v>390</v>
      </c>
      <c r="G28" s="13" t="s">
        <v>391</v>
      </c>
      <c r="H28" s="13" t="s">
        <v>392</v>
      </c>
    </row>
    <row r="29" customFormat="false" ht="15" hidden="false" customHeight="true" outlineLevel="0" collapsed="false">
      <c r="A29" s="13" t="s">
        <v>64</v>
      </c>
      <c r="B29" s="13" t="s">
        <v>393</v>
      </c>
      <c r="C29" s="11" t="s">
        <v>394</v>
      </c>
      <c r="D29" s="13" t="s">
        <v>395</v>
      </c>
      <c r="E29" s="13" t="s">
        <v>396</v>
      </c>
      <c r="F29" s="13" t="s">
        <v>397</v>
      </c>
      <c r="G29" s="13" t="s">
        <v>398</v>
      </c>
      <c r="H29" s="13" t="s">
        <v>399</v>
      </c>
    </row>
    <row r="30" customFormat="false" ht="15" hidden="false" customHeight="true" outlineLevel="0" collapsed="false">
      <c r="A30" s="13" t="s">
        <v>64</v>
      </c>
      <c r="B30" s="13" t="s">
        <v>400</v>
      </c>
      <c r="C30" s="11" t="s">
        <v>401</v>
      </c>
      <c r="D30" s="13" t="s">
        <v>402</v>
      </c>
      <c r="E30" s="13" t="s">
        <v>403</v>
      </c>
      <c r="F30" s="13" t="s">
        <v>404</v>
      </c>
      <c r="G30" s="13" t="s">
        <v>405</v>
      </c>
      <c r="H30" s="13" t="s">
        <v>406</v>
      </c>
    </row>
    <row r="31" customFormat="false" ht="15" hidden="false" customHeight="true" outlineLevel="0" collapsed="false">
      <c r="A31" s="13" t="s">
        <v>64</v>
      </c>
      <c r="B31" s="13" t="s">
        <v>407</v>
      </c>
      <c r="C31" s="11" t="s">
        <v>408</v>
      </c>
      <c r="D31" s="13" t="s">
        <v>409</v>
      </c>
      <c r="E31" s="13" t="s">
        <v>410</v>
      </c>
      <c r="F31" s="13" t="s">
        <v>411</v>
      </c>
      <c r="G31" s="13" t="s">
        <v>412</v>
      </c>
      <c r="H31" s="13" t="s">
        <v>413</v>
      </c>
    </row>
    <row r="32" customFormat="false" ht="15" hidden="false" customHeight="true" outlineLevel="0" collapsed="false">
      <c r="A32" s="13" t="s">
        <v>64</v>
      </c>
      <c r="B32" s="13" t="s">
        <v>414</v>
      </c>
      <c r="C32" s="11" t="s">
        <v>415</v>
      </c>
      <c r="D32" s="13" t="s">
        <v>416</v>
      </c>
      <c r="E32" s="13" t="s">
        <v>417</v>
      </c>
      <c r="F32" s="13" t="s">
        <v>418</v>
      </c>
      <c r="G32" s="13" t="s">
        <v>419</v>
      </c>
      <c r="H32" s="13" t="s">
        <v>420</v>
      </c>
    </row>
    <row r="33" customFormat="false" ht="15" hidden="false" customHeight="true" outlineLevel="0" collapsed="false">
      <c r="A33" s="13" t="s">
        <v>64</v>
      </c>
      <c r="B33" s="13" t="s">
        <v>421</v>
      </c>
      <c r="C33" s="11" t="s">
        <v>422</v>
      </c>
      <c r="D33" s="13" t="s">
        <v>423</v>
      </c>
      <c r="E33" s="13" t="s">
        <v>424</v>
      </c>
      <c r="F33" s="13" t="s">
        <v>425</v>
      </c>
      <c r="G33" s="13" t="s">
        <v>426</v>
      </c>
      <c r="H33" s="13" t="s">
        <v>427</v>
      </c>
    </row>
    <row r="34" customFormat="false" ht="15" hidden="false" customHeight="true" outlineLevel="0" collapsed="false">
      <c r="A34" s="13" t="s">
        <v>64</v>
      </c>
      <c r="B34" s="13" t="s">
        <v>428</v>
      </c>
      <c r="C34" s="11" t="s">
        <v>429</v>
      </c>
      <c r="D34" s="13" t="s">
        <v>430</v>
      </c>
      <c r="E34" s="13" t="s">
        <v>431</v>
      </c>
      <c r="F34" s="13" t="s">
        <v>432</v>
      </c>
      <c r="G34" s="13" t="s">
        <v>433</v>
      </c>
      <c r="H34" s="13" t="s">
        <v>434</v>
      </c>
    </row>
    <row r="35" customFormat="false" ht="15" hidden="false" customHeight="true" outlineLevel="0" collapsed="false">
      <c r="A35" s="13" t="s">
        <v>64</v>
      </c>
      <c r="B35" s="13" t="s">
        <v>435</v>
      </c>
      <c r="C35" s="11" t="s">
        <v>436</v>
      </c>
      <c r="D35" s="13" t="s">
        <v>437</v>
      </c>
      <c r="E35" s="13" t="s">
        <v>438</v>
      </c>
      <c r="F35" s="13" t="s">
        <v>439</v>
      </c>
      <c r="G35" s="13" t="s">
        <v>440</v>
      </c>
      <c r="H35" s="13" t="s">
        <v>441</v>
      </c>
    </row>
    <row r="36" customFormat="false" ht="15" hidden="false" customHeight="true" outlineLevel="0" collapsed="false">
      <c r="A36" s="13" t="s">
        <v>64</v>
      </c>
      <c r="B36" s="13" t="s">
        <v>442</v>
      </c>
      <c r="C36" s="11" t="s">
        <v>443</v>
      </c>
      <c r="D36" s="13" t="s">
        <v>444</v>
      </c>
      <c r="E36" s="13" t="s">
        <v>445</v>
      </c>
      <c r="F36" s="13" t="s">
        <v>446</v>
      </c>
      <c r="G36" s="13" t="s">
        <v>447</v>
      </c>
      <c r="H36" s="13" t="s">
        <v>448</v>
      </c>
    </row>
    <row r="37" customFormat="false" ht="15" hidden="false" customHeight="true" outlineLevel="0" collapsed="false">
      <c r="A37" s="13" t="s">
        <v>64</v>
      </c>
      <c r="B37" s="13" t="s">
        <v>449</v>
      </c>
      <c r="C37" s="11" t="s">
        <v>450</v>
      </c>
      <c r="D37" s="13" t="s">
        <v>451</v>
      </c>
      <c r="E37" s="13" t="s">
        <v>452</v>
      </c>
      <c r="F37" s="13" t="s">
        <v>453</v>
      </c>
      <c r="G37" s="13" t="s">
        <v>454</v>
      </c>
      <c r="H37" s="13" t="s">
        <v>455</v>
      </c>
    </row>
    <row r="38" customFormat="false" ht="15" hidden="false" customHeight="true" outlineLevel="0" collapsed="false">
      <c r="A38" s="13" t="s">
        <v>64</v>
      </c>
      <c r="B38" s="13" t="s">
        <v>456</v>
      </c>
      <c r="C38" s="11" t="s">
        <v>457</v>
      </c>
      <c r="D38" s="13" t="s">
        <v>458</v>
      </c>
      <c r="E38" s="13" t="s">
        <v>459</v>
      </c>
      <c r="F38" s="13" t="s">
        <v>460</v>
      </c>
      <c r="G38" s="13" t="s">
        <v>461</v>
      </c>
      <c r="H38" s="13" t="s">
        <v>462</v>
      </c>
    </row>
    <row r="39" customFormat="false" ht="15" hidden="false" customHeight="true" outlineLevel="0" collapsed="false">
      <c r="A39" s="13" t="s">
        <v>64</v>
      </c>
      <c r="B39" s="13" t="s">
        <v>463</v>
      </c>
      <c r="C39" s="11" t="s">
        <v>464</v>
      </c>
      <c r="D39" s="13" t="s">
        <v>465</v>
      </c>
      <c r="E39" s="13" t="s">
        <v>466</v>
      </c>
      <c r="F39" s="13" t="s">
        <v>467</v>
      </c>
      <c r="G39" s="13" t="s">
        <v>468</v>
      </c>
      <c r="H39" s="13" t="s">
        <v>469</v>
      </c>
    </row>
    <row r="40" customFormat="false" ht="15" hidden="false" customHeight="true" outlineLevel="0" collapsed="false">
      <c r="A40" s="13" t="s">
        <v>64</v>
      </c>
      <c r="B40" s="13" t="s">
        <v>470</v>
      </c>
      <c r="C40" s="11" t="s">
        <v>471</v>
      </c>
      <c r="D40" s="13" t="s">
        <v>472</v>
      </c>
      <c r="E40" s="13" t="s">
        <v>473</v>
      </c>
      <c r="F40" s="13" t="s">
        <v>474</v>
      </c>
      <c r="G40" s="13" t="s">
        <v>475</v>
      </c>
      <c r="H40" s="13" t="s">
        <v>476</v>
      </c>
    </row>
    <row r="41" customFormat="false" ht="15" hidden="false" customHeight="true" outlineLevel="0" collapsed="false">
      <c r="A41" s="13" t="s">
        <v>64</v>
      </c>
      <c r="B41" s="13" t="s">
        <v>477</v>
      </c>
      <c r="C41" s="11" t="s">
        <v>478</v>
      </c>
      <c r="D41" s="13" t="s">
        <v>479</v>
      </c>
      <c r="E41" s="13" t="s">
        <v>480</v>
      </c>
      <c r="F41" s="13" t="s">
        <v>481</v>
      </c>
      <c r="G41" s="13" t="s">
        <v>482</v>
      </c>
      <c r="H41" s="13" t="s">
        <v>483</v>
      </c>
    </row>
    <row r="42" customFormat="false" ht="15" hidden="false" customHeight="true" outlineLevel="0" collapsed="false">
      <c r="A42" s="13" t="s">
        <v>64</v>
      </c>
      <c r="B42" s="13" t="s">
        <v>484</v>
      </c>
      <c r="C42" s="11" t="s">
        <v>485</v>
      </c>
      <c r="D42" s="13" t="s">
        <v>486</v>
      </c>
      <c r="E42" s="13" t="s">
        <v>487</v>
      </c>
      <c r="F42" s="13" t="s">
        <v>488</v>
      </c>
      <c r="G42" s="13" t="s">
        <v>489</v>
      </c>
      <c r="H42" s="13" t="s">
        <v>490</v>
      </c>
    </row>
    <row r="43" customFormat="false" ht="15" hidden="false" customHeight="true" outlineLevel="0" collapsed="false">
      <c r="A43" s="13" t="s">
        <v>64</v>
      </c>
      <c r="B43" s="13" t="s">
        <v>491</v>
      </c>
      <c r="C43" s="11" t="s">
        <v>492</v>
      </c>
      <c r="D43" s="13" t="s">
        <v>493</v>
      </c>
      <c r="E43" s="13" t="s">
        <v>494</v>
      </c>
      <c r="F43" s="13" t="s">
        <v>495</v>
      </c>
      <c r="G43" s="13" t="s">
        <v>496</v>
      </c>
      <c r="H43" s="13" t="s">
        <v>497</v>
      </c>
    </row>
    <row r="44" customFormat="false" ht="15" hidden="false" customHeight="true" outlineLevel="0" collapsed="false">
      <c r="A44" s="13" t="s">
        <v>64</v>
      </c>
      <c r="B44" s="13" t="s">
        <v>498</v>
      </c>
      <c r="C44" s="11" t="s">
        <v>499</v>
      </c>
      <c r="D44" s="13" t="s">
        <v>500</v>
      </c>
      <c r="E44" s="13" t="s">
        <v>501</v>
      </c>
      <c r="F44" s="13" t="s">
        <v>502</v>
      </c>
      <c r="G44" s="13" t="s">
        <v>503</v>
      </c>
      <c r="H44" s="13" t="s">
        <v>504</v>
      </c>
    </row>
    <row r="45" customFormat="false" ht="15" hidden="false" customHeight="true" outlineLevel="0" collapsed="false">
      <c r="A45" s="13" t="s">
        <v>64</v>
      </c>
      <c r="B45" s="13" t="s">
        <v>505</v>
      </c>
      <c r="C45" s="11" t="s">
        <v>506</v>
      </c>
      <c r="D45" s="13" t="s">
        <v>507</v>
      </c>
      <c r="E45" s="13" t="s">
        <v>508</v>
      </c>
      <c r="F45" s="13" t="s">
        <v>509</v>
      </c>
      <c r="G45" s="13" t="s">
        <v>510</v>
      </c>
      <c r="H45" s="13" t="s">
        <v>511</v>
      </c>
    </row>
    <row r="46" customFormat="false" ht="15" hidden="false" customHeight="true" outlineLevel="0" collapsed="false">
      <c r="A46" s="13" t="s">
        <v>64</v>
      </c>
      <c r="B46" s="13" t="s">
        <v>512</v>
      </c>
      <c r="C46" s="11" t="s">
        <v>513</v>
      </c>
      <c r="D46" s="13" t="s">
        <v>514</v>
      </c>
      <c r="E46" s="13" t="s">
        <v>515</v>
      </c>
      <c r="F46" s="13" t="s">
        <v>516</v>
      </c>
      <c r="G46" s="13" t="s">
        <v>517</v>
      </c>
      <c r="H46" s="13" t="s">
        <v>518</v>
      </c>
    </row>
    <row r="47" customFormat="false" ht="15" hidden="false" customHeight="true" outlineLevel="0" collapsed="false">
      <c r="A47" s="13" t="s">
        <v>64</v>
      </c>
      <c r="B47" s="13" t="s">
        <v>519</v>
      </c>
      <c r="C47" s="11" t="s">
        <v>520</v>
      </c>
      <c r="D47" s="13" t="s">
        <v>521</v>
      </c>
      <c r="E47" s="13" t="s">
        <v>522</v>
      </c>
      <c r="F47" s="13" t="s">
        <v>523</v>
      </c>
      <c r="G47" s="13" t="s">
        <v>524</v>
      </c>
      <c r="H47" s="13" t="s">
        <v>525</v>
      </c>
    </row>
    <row r="48" customFormat="false" ht="15" hidden="false" customHeight="true" outlineLevel="0" collapsed="false">
      <c r="A48" s="13" t="s">
        <v>64</v>
      </c>
      <c r="B48" s="13" t="s">
        <v>526</v>
      </c>
      <c r="C48" s="11" t="s">
        <v>527</v>
      </c>
      <c r="D48" s="13" t="s">
        <v>528</v>
      </c>
      <c r="E48" s="13" t="s">
        <v>529</v>
      </c>
      <c r="F48" s="13" t="s">
        <v>530</v>
      </c>
      <c r="G48" s="13" t="s">
        <v>531</v>
      </c>
      <c r="H48" s="13" t="s">
        <v>532</v>
      </c>
    </row>
    <row r="49" customFormat="false" ht="15" hidden="false" customHeight="true" outlineLevel="0" collapsed="false">
      <c r="A49" s="13" t="s">
        <v>64</v>
      </c>
      <c r="B49" s="13" t="s">
        <v>533</v>
      </c>
      <c r="C49" s="11" t="s">
        <v>534</v>
      </c>
      <c r="D49" s="13" t="s">
        <v>535</v>
      </c>
      <c r="E49" s="13" t="s">
        <v>536</v>
      </c>
      <c r="F49" s="13" t="s">
        <v>537</v>
      </c>
      <c r="G49" s="13" t="s">
        <v>538</v>
      </c>
      <c r="H49" s="13" t="s">
        <v>539</v>
      </c>
    </row>
    <row r="50" customFormat="false" ht="15" hidden="false" customHeight="true" outlineLevel="0" collapsed="false">
      <c r="A50" s="13" t="s">
        <v>64</v>
      </c>
      <c r="B50" s="13" t="s">
        <v>540</v>
      </c>
      <c r="C50" s="11" t="s">
        <v>541</v>
      </c>
      <c r="D50" s="13" t="s">
        <v>542</v>
      </c>
      <c r="E50" s="13" t="s">
        <v>543</v>
      </c>
      <c r="F50" s="13" t="s">
        <v>544</v>
      </c>
      <c r="G50" s="13" t="s">
        <v>545</v>
      </c>
      <c r="H50" s="13" t="s">
        <v>546</v>
      </c>
    </row>
    <row r="51" customFormat="false" ht="15" hidden="false" customHeight="true" outlineLevel="0" collapsed="false">
      <c r="A51" s="13" t="s">
        <v>64</v>
      </c>
      <c r="B51" s="13" t="s">
        <v>547</v>
      </c>
      <c r="C51" s="11" t="s">
        <v>548</v>
      </c>
      <c r="D51" s="13" t="s">
        <v>549</v>
      </c>
      <c r="E51" s="13" t="s">
        <v>550</v>
      </c>
      <c r="F51" s="13" t="s">
        <v>551</v>
      </c>
      <c r="G51" s="13" t="s">
        <v>552</v>
      </c>
      <c r="H51" s="13" t="s">
        <v>553</v>
      </c>
    </row>
    <row r="52" customFormat="false" ht="15" hidden="false" customHeight="true" outlineLevel="0" collapsed="false">
      <c r="A52" s="13" t="s">
        <v>64</v>
      </c>
      <c r="B52" s="13" t="s">
        <v>554</v>
      </c>
      <c r="C52" s="11" t="s">
        <v>555</v>
      </c>
      <c r="D52" s="13" t="s">
        <v>556</v>
      </c>
      <c r="E52" s="13" t="s">
        <v>557</v>
      </c>
      <c r="F52" s="13" t="s">
        <v>558</v>
      </c>
      <c r="G52" s="13" t="s">
        <v>559</v>
      </c>
      <c r="H52" s="13" t="s">
        <v>560</v>
      </c>
    </row>
    <row r="53" customFormat="false" ht="15" hidden="false" customHeight="true" outlineLevel="0" collapsed="false">
      <c r="A53" s="13" t="s">
        <v>64</v>
      </c>
      <c r="B53" s="13" t="s">
        <v>561</v>
      </c>
      <c r="C53" s="11" t="s">
        <v>562</v>
      </c>
      <c r="D53" s="13" t="s">
        <v>563</v>
      </c>
      <c r="E53" s="13" t="s">
        <v>564</v>
      </c>
      <c r="F53" s="13" t="s">
        <v>565</v>
      </c>
      <c r="G53" s="13" t="s">
        <v>566</v>
      </c>
      <c r="H53" s="13" t="s">
        <v>567</v>
      </c>
    </row>
    <row r="54" customFormat="false" ht="15" hidden="false" customHeight="true" outlineLevel="0" collapsed="false">
      <c r="A54" s="13" t="s">
        <v>64</v>
      </c>
      <c r="B54" s="13" t="s">
        <v>568</v>
      </c>
      <c r="C54" s="11" t="s">
        <v>569</v>
      </c>
      <c r="D54" s="13" t="s">
        <v>570</v>
      </c>
      <c r="E54" s="13" t="s">
        <v>571</v>
      </c>
      <c r="F54" s="13" t="s">
        <v>572</v>
      </c>
      <c r="G54" s="13" t="s">
        <v>573</v>
      </c>
      <c r="H54" s="13" t="s">
        <v>574</v>
      </c>
    </row>
    <row r="55" customFormat="false" ht="15" hidden="false" customHeight="true" outlineLevel="0" collapsed="false">
      <c r="A55" s="13" t="s">
        <v>64</v>
      </c>
      <c r="B55" s="13" t="s">
        <v>575</v>
      </c>
      <c r="C55" s="11" t="s">
        <v>576</v>
      </c>
      <c r="D55" s="13" t="s">
        <v>577</v>
      </c>
      <c r="E55" s="13" t="s">
        <v>578</v>
      </c>
      <c r="F55" s="13" t="s">
        <v>579</v>
      </c>
      <c r="G55" s="13" t="s">
        <v>580</v>
      </c>
      <c r="H55" s="13" t="s">
        <v>581</v>
      </c>
    </row>
    <row r="56" customFormat="false" ht="15" hidden="false" customHeight="true" outlineLevel="0" collapsed="false">
      <c r="A56" s="13" t="s">
        <v>64</v>
      </c>
      <c r="B56" s="13" t="s">
        <v>582</v>
      </c>
      <c r="C56" s="11" t="s">
        <v>583</v>
      </c>
      <c r="D56" s="13" t="s">
        <v>584</v>
      </c>
      <c r="E56" s="13" t="s">
        <v>585</v>
      </c>
      <c r="F56" s="13" t="s">
        <v>586</v>
      </c>
      <c r="G56" s="13" t="s">
        <v>587</v>
      </c>
      <c r="H56" s="13" t="s">
        <v>588</v>
      </c>
    </row>
    <row r="57" customFormat="false" ht="15" hidden="false" customHeight="true" outlineLevel="0" collapsed="false">
      <c r="A57" s="13" t="s">
        <v>64</v>
      </c>
      <c r="B57" s="13" t="s">
        <v>589</v>
      </c>
      <c r="C57" s="11" t="s">
        <v>590</v>
      </c>
      <c r="D57" s="13" t="s">
        <v>591</v>
      </c>
      <c r="E57" s="13" t="s">
        <v>592</v>
      </c>
      <c r="F57" s="13" t="s">
        <v>593</v>
      </c>
      <c r="G57" s="13" t="s">
        <v>594</v>
      </c>
      <c r="H57" s="13" t="s">
        <v>595</v>
      </c>
    </row>
    <row r="58" customFormat="false" ht="15" hidden="false" customHeight="true" outlineLevel="0" collapsed="false">
      <c r="A58" s="13" t="s">
        <v>64</v>
      </c>
      <c r="B58" s="13" t="s">
        <v>596</v>
      </c>
      <c r="C58" s="11" t="s">
        <v>597</v>
      </c>
      <c r="D58" s="13" t="s">
        <v>598</v>
      </c>
      <c r="E58" s="13" t="s">
        <v>599</v>
      </c>
      <c r="F58" s="13" t="s">
        <v>600</v>
      </c>
      <c r="G58" s="13" t="s">
        <v>601</v>
      </c>
      <c r="H58" s="13" t="s">
        <v>602</v>
      </c>
    </row>
    <row r="59" customFormat="false" ht="15" hidden="false" customHeight="true" outlineLevel="0" collapsed="false">
      <c r="A59" s="13" t="s">
        <v>64</v>
      </c>
      <c r="B59" s="13" t="s">
        <v>603</v>
      </c>
      <c r="C59" s="11" t="s">
        <v>604</v>
      </c>
      <c r="D59" s="13" t="s">
        <v>605</v>
      </c>
      <c r="E59" s="13" t="s">
        <v>606</v>
      </c>
      <c r="F59" s="13" t="s">
        <v>607</v>
      </c>
      <c r="G59" s="13" t="s">
        <v>608</v>
      </c>
      <c r="H59" s="13" t="s">
        <v>609</v>
      </c>
    </row>
    <row r="60" customFormat="false" ht="15" hidden="false" customHeight="true" outlineLevel="0" collapsed="false">
      <c r="A60" s="13" t="s">
        <v>64</v>
      </c>
      <c r="B60" s="13" t="s">
        <v>610</v>
      </c>
      <c r="C60" s="11" t="s">
        <v>611</v>
      </c>
      <c r="D60" s="13" t="s">
        <v>612</v>
      </c>
      <c r="E60" s="13" t="s">
        <v>613</v>
      </c>
      <c r="F60" s="13" t="s">
        <v>614</v>
      </c>
      <c r="G60" s="13" t="s">
        <v>615</v>
      </c>
      <c r="H60" s="13" t="s">
        <v>616</v>
      </c>
    </row>
    <row r="61" customFormat="false" ht="15" hidden="false" customHeight="true" outlineLevel="0" collapsed="false">
      <c r="A61" s="13" t="s">
        <v>64</v>
      </c>
      <c r="B61" s="13" t="s">
        <v>617</v>
      </c>
      <c r="C61" s="11" t="s">
        <v>618</v>
      </c>
      <c r="D61" s="13" t="s">
        <v>619</v>
      </c>
      <c r="E61" s="13" t="s">
        <v>620</v>
      </c>
      <c r="F61" s="13" t="s">
        <v>621</v>
      </c>
      <c r="G61" s="13" t="s">
        <v>622</v>
      </c>
      <c r="H61" s="13" t="s">
        <v>623</v>
      </c>
    </row>
    <row r="62" customFormat="false" ht="15" hidden="false" customHeight="true" outlineLevel="0" collapsed="false">
      <c r="A62" s="13" t="s">
        <v>64</v>
      </c>
      <c r="B62" s="13" t="s">
        <v>624</v>
      </c>
      <c r="C62" s="11" t="s">
        <v>625</v>
      </c>
      <c r="D62" s="13" t="s">
        <v>626</v>
      </c>
      <c r="E62" s="13" t="s">
        <v>627</v>
      </c>
      <c r="F62" s="13" t="s">
        <v>628</v>
      </c>
      <c r="G62" s="13" t="s">
        <v>629</v>
      </c>
      <c r="H62" s="13" t="s">
        <v>630</v>
      </c>
    </row>
    <row r="63" customFormat="false" ht="15" hidden="false" customHeight="true" outlineLevel="0" collapsed="false">
      <c r="A63" s="13" t="s">
        <v>64</v>
      </c>
      <c r="B63" s="13" t="s">
        <v>631</v>
      </c>
      <c r="C63" s="11" t="s">
        <v>632</v>
      </c>
      <c r="D63" s="13" t="s">
        <v>633</v>
      </c>
      <c r="E63" s="13" t="s">
        <v>634</v>
      </c>
      <c r="F63" s="13" t="s">
        <v>635</v>
      </c>
      <c r="G63" s="13" t="s">
        <v>636</v>
      </c>
      <c r="H63" s="13" t="s">
        <v>637</v>
      </c>
    </row>
    <row r="64" customFormat="false" ht="15" hidden="false" customHeight="true" outlineLevel="0" collapsed="false">
      <c r="A64" s="13" t="s">
        <v>64</v>
      </c>
      <c r="B64" s="13" t="s">
        <v>638</v>
      </c>
      <c r="C64" s="11" t="s">
        <v>639</v>
      </c>
      <c r="D64" s="13" t="s">
        <v>640</v>
      </c>
      <c r="E64" s="13" t="s">
        <v>641</v>
      </c>
      <c r="F64" s="13" t="s">
        <v>642</v>
      </c>
      <c r="G64" s="13" t="s">
        <v>643</v>
      </c>
      <c r="H64" s="13" t="s">
        <v>644</v>
      </c>
    </row>
    <row r="65" customFormat="false" ht="15" hidden="false" customHeight="true" outlineLevel="0" collapsed="false">
      <c r="A65" s="13" t="s">
        <v>64</v>
      </c>
      <c r="B65" s="13" t="s">
        <v>645</v>
      </c>
      <c r="C65" s="11" t="s">
        <v>646</v>
      </c>
      <c r="D65" s="13" t="s">
        <v>647</v>
      </c>
      <c r="E65" s="13" t="s">
        <v>648</v>
      </c>
      <c r="F65" s="13" t="s">
        <v>649</v>
      </c>
      <c r="G65" s="13" t="s">
        <v>650</v>
      </c>
      <c r="H65" s="13" t="s">
        <v>651</v>
      </c>
    </row>
    <row r="66" customFormat="false" ht="15" hidden="false" customHeight="true" outlineLevel="0" collapsed="false">
      <c r="A66" s="13" t="s">
        <v>64</v>
      </c>
      <c r="B66" s="13" t="s">
        <v>652</v>
      </c>
      <c r="C66" s="11" t="s">
        <v>653</v>
      </c>
      <c r="D66" s="13" t="s">
        <v>654</v>
      </c>
      <c r="E66" s="13" t="s">
        <v>655</v>
      </c>
      <c r="F66" s="13" t="s">
        <v>656</v>
      </c>
      <c r="G66" s="13" t="s">
        <v>657</v>
      </c>
      <c r="H66" s="13" t="s">
        <v>658</v>
      </c>
    </row>
    <row r="67" customFormat="false" ht="15" hidden="false" customHeight="true" outlineLevel="0" collapsed="false">
      <c r="A67" s="13" t="s">
        <v>64</v>
      </c>
      <c r="B67" s="13" t="s">
        <v>659</v>
      </c>
      <c r="C67" s="11" t="s">
        <v>660</v>
      </c>
      <c r="D67" s="13" t="s">
        <v>661</v>
      </c>
      <c r="E67" s="13" t="s">
        <v>662</v>
      </c>
      <c r="F67" s="13" t="s">
        <v>663</v>
      </c>
      <c r="G67" s="13" t="s">
        <v>664</v>
      </c>
      <c r="H67" s="13" t="s">
        <v>665</v>
      </c>
    </row>
    <row r="68" customFormat="false" ht="15" hidden="false" customHeight="true" outlineLevel="0" collapsed="false">
      <c r="A68" s="13" t="s">
        <v>64</v>
      </c>
      <c r="B68" s="13" t="s">
        <v>666</v>
      </c>
      <c r="C68" s="11" t="s">
        <v>667</v>
      </c>
      <c r="D68" s="13" t="s">
        <v>668</v>
      </c>
      <c r="E68" s="13" t="s">
        <v>669</v>
      </c>
      <c r="F68" s="13" t="s">
        <v>670</v>
      </c>
      <c r="G68" s="13" t="s">
        <v>671</v>
      </c>
      <c r="H68" s="13" t="s">
        <v>672</v>
      </c>
    </row>
    <row r="69" customFormat="false" ht="15" hidden="false" customHeight="true" outlineLevel="0" collapsed="false">
      <c r="A69" s="13" t="s">
        <v>64</v>
      </c>
      <c r="B69" s="13" t="s">
        <v>673</v>
      </c>
      <c r="C69" s="11" t="s">
        <v>674</v>
      </c>
      <c r="D69" s="13" t="s">
        <v>675</v>
      </c>
      <c r="E69" s="13" t="s">
        <v>676</v>
      </c>
      <c r="F69" s="13" t="s">
        <v>677</v>
      </c>
      <c r="G69" s="13" t="s">
        <v>678</v>
      </c>
      <c r="H69" s="13" t="s">
        <v>679</v>
      </c>
    </row>
    <row r="70" customFormat="false" ht="15" hidden="false" customHeight="true" outlineLevel="0" collapsed="false">
      <c r="A70" s="13" t="s">
        <v>64</v>
      </c>
      <c r="B70" s="13" t="s">
        <v>680</v>
      </c>
      <c r="C70" s="11" t="s">
        <v>681</v>
      </c>
      <c r="D70" s="13" t="s">
        <v>682</v>
      </c>
      <c r="E70" s="13" t="s">
        <v>683</v>
      </c>
      <c r="F70" s="13" t="s">
        <v>684</v>
      </c>
      <c r="G70" s="13" t="s">
        <v>685</v>
      </c>
      <c r="H70" s="13" t="s">
        <v>686</v>
      </c>
    </row>
    <row r="71" customFormat="false" ht="15" hidden="false" customHeight="true" outlineLevel="0" collapsed="false">
      <c r="A71" s="13" t="s">
        <v>64</v>
      </c>
      <c r="B71" s="13" t="s">
        <v>687</v>
      </c>
      <c r="C71" s="11" t="s">
        <v>688</v>
      </c>
      <c r="D71" s="13" t="s">
        <v>689</v>
      </c>
      <c r="E71" s="13" t="s">
        <v>690</v>
      </c>
      <c r="F71" s="13" t="s">
        <v>691</v>
      </c>
      <c r="G71" s="13" t="s">
        <v>692</v>
      </c>
      <c r="H71" s="13" t="s">
        <v>693</v>
      </c>
    </row>
    <row r="72" customFormat="false" ht="15" hidden="false" customHeight="true" outlineLevel="0" collapsed="false">
      <c r="A72" s="13" t="s">
        <v>64</v>
      </c>
      <c r="B72" s="13" t="s">
        <v>694</v>
      </c>
      <c r="C72" s="11" t="s">
        <v>695</v>
      </c>
      <c r="D72" s="13" t="s">
        <v>696</v>
      </c>
      <c r="E72" s="13" t="s">
        <v>697</v>
      </c>
      <c r="F72" s="13" t="s">
        <v>698</v>
      </c>
      <c r="G72" s="13" t="s">
        <v>699</v>
      </c>
      <c r="H72" s="13" t="s">
        <v>700</v>
      </c>
    </row>
    <row r="73" customFormat="false" ht="15" hidden="false" customHeight="true" outlineLevel="0" collapsed="false">
      <c r="A73" s="13" t="s">
        <v>64</v>
      </c>
      <c r="B73" s="13" t="s">
        <v>701</v>
      </c>
      <c r="C73" s="11" t="s">
        <v>702</v>
      </c>
      <c r="D73" s="13" t="s">
        <v>703</v>
      </c>
      <c r="E73" s="13" t="s">
        <v>704</v>
      </c>
      <c r="F73" s="13" t="s">
        <v>705</v>
      </c>
      <c r="G73" s="13" t="s">
        <v>706</v>
      </c>
      <c r="H73" s="13" t="s">
        <v>707</v>
      </c>
    </row>
    <row r="74" customFormat="false" ht="15" hidden="false" customHeight="true" outlineLevel="0" collapsed="false">
      <c r="A74" s="13" t="s">
        <v>64</v>
      </c>
      <c r="B74" s="13" t="s">
        <v>708</v>
      </c>
      <c r="C74" s="11" t="s">
        <v>709</v>
      </c>
      <c r="D74" s="13" t="s">
        <v>710</v>
      </c>
      <c r="E74" s="13" t="s">
        <v>711</v>
      </c>
      <c r="F74" s="13" t="s">
        <v>712</v>
      </c>
      <c r="G74" s="13" t="s">
        <v>713</v>
      </c>
      <c r="H74" s="13" t="s">
        <v>714</v>
      </c>
    </row>
    <row r="75" customFormat="false" ht="15" hidden="false" customHeight="true" outlineLevel="0" collapsed="false">
      <c r="A75" s="13" t="s">
        <v>64</v>
      </c>
      <c r="B75" s="13" t="s">
        <v>715</v>
      </c>
      <c r="C75" s="11" t="s">
        <v>716</v>
      </c>
      <c r="D75" s="13" t="s">
        <v>717</v>
      </c>
      <c r="E75" s="13" t="s">
        <v>718</v>
      </c>
      <c r="F75" s="13" t="s">
        <v>719</v>
      </c>
      <c r="G75" s="13" t="s">
        <v>720</v>
      </c>
      <c r="H75" s="13" t="s">
        <v>721</v>
      </c>
    </row>
    <row r="76" customFormat="false" ht="15" hidden="false" customHeight="true" outlineLevel="0" collapsed="false">
      <c r="A76" s="13" t="s">
        <v>64</v>
      </c>
      <c r="B76" s="13" t="s">
        <v>722</v>
      </c>
      <c r="C76" s="11" t="s">
        <v>723</v>
      </c>
      <c r="D76" s="13" t="s">
        <v>724</v>
      </c>
      <c r="E76" s="13" t="s">
        <v>725</v>
      </c>
      <c r="F76" s="13" t="s">
        <v>726</v>
      </c>
      <c r="G76" s="13" t="s">
        <v>727</v>
      </c>
      <c r="H76" s="13" t="s">
        <v>728</v>
      </c>
    </row>
    <row r="77" customFormat="false" ht="15" hidden="false" customHeight="true" outlineLevel="0" collapsed="false">
      <c r="A77" s="13" t="s">
        <v>64</v>
      </c>
      <c r="B77" s="13" t="s">
        <v>729</v>
      </c>
      <c r="C77" s="11" t="s">
        <v>730</v>
      </c>
      <c r="D77" s="13" t="s">
        <v>731</v>
      </c>
      <c r="E77" s="13" t="s">
        <v>732</v>
      </c>
      <c r="F77" s="13" t="s">
        <v>733</v>
      </c>
      <c r="G77" s="13" t="s">
        <v>734</v>
      </c>
      <c r="H77" s="13" t="s">
        <v>735</v>
      </c>
    </row>
    <row r="78" customFormat="false" ht="15" hidden="false" customHeight="true" outlineLevel="0" collapsed="false">
      <c r="A78" s="13" t="s">
        <v>64</v>
      </c>
      <c r="B78" s="13" t="s">
        <v>736</v>
      </c>
      <c r="C78" s="11" t="s">
        <v>737</v>
      </c>
      <c r="D78" s="13" t="s">
        <v>738</v>
      </c>
      <c r="E78" s="13" t="s">
        <v>739</v>
      </c>
      <c r="F78" s="13" t="s">
        <v>740</v>
      </c>
      <c r="G78" s="13" t="s">
        <v>741</v>
      </c>
      <c r="H78" s="13" t="s">
        <v>742</v>
      </c>
    </row>
    <row r="79" customFormat="false" ht="15" hidden="false" customHeight="true" outlineLevel="0" collapsed="false">
      <c r="A79" s="13" t="s">
        <v>64</v>
      </c>
      <c r="B79" s="13" t="s">
        <v>743</v>
      </c>
      <c r="C79" s="11" t="s">
        <v>744</v>
      </c>
      <c r="D79" s="13" t="s">
        <v>745</v>
      </c>
      <c r="E79" s="13" t="s">
        <v>746</v>
      </c>
      <c r="F79" s="13" t="s">
        <v>747</v>
      </c>
      <c r="G79" s="13" t="s">
        <v>748</v>
      </c>
      <c r="H79" s="13" t="s">
        <v>749</v>
      </c>
    </row>
    <row r="80" customFormat="false" ht="15" hidden="false" customHeight="true" outlineLevel="0" collapsed="false">
      <c r="A80" s="13" t="s">
        <v>64</v>
      </c>
      <c r="B80" s="13" t="s">
        <v>750</v>
      </c>
      <c r="C80" s="11" t="s">
        <v>751</v>
      </c>
      <c r="D80" s="13" t="s">
        <v>752</v>
      </c>
      <c r="E80" s="13" t="s">
        <v>753</v>
      </c>
      <c r="F80" s="13" t="s">
        <v>754</v>
      </c>
      <c r="G80" s="13" t="s">
        <v>755</v>
      </c>
      <c r="H80" s="13" t="s">
        <v>756</v>
      </c>
    </row>
    <row r="81" customFormat="false" ht="15" hidden="false" customHeight="true" outlineLevel="0" collapsed="false">
      <c r="A81" s="13" t="s">
        <v>64</v>
      </c>
      <c r="B81" s="13" t="s">
        <v>757</v>
      </c>
      <c r="C81" s="11" t="s">
        <v>758</v>
      </c>
      <c r="D81" s="13" t="s">
        <v>759</v>
      </c>
      <c r="E81" s="13" t="s">
        <v>760</v>
      </c>
      <c r="F81" s="13" t="s">
        <v>761</v>
      </c>
      <c r="G81" s="13" t="s">
        <v>762</v>
      </c>
      <c r="H81" s="13" t="s">
        <v>763</v>
      </c>
    </row>
    <row r="82" customFormat="false" ht="15" hidden="false" customHeight="true" outlineLevel="0" collapsed="false">
      <c r="A82" s="13" t="s">
        <v>64</v>
      </c>
      <c r="B82" s="13" t="s">
        <v>764</v>
      </c>
      <c r="C82" s="11" t="s">
        <v>765</v>
      </c>
      <c r="D82" s="13" t="s">
        <v>766</v>
      </c>
      <c r="E82" s="13" t="s">
        <v>767</v>
      </c>
      <c r="F82" s="13" t="s">
        <v>768</v>
      </c>
      <c r="G82" s="13" t="s">
        <v>769</v>
      </c>
      <c r="H82" s="13" t="s">
        <v>770</v>
      </c>
    </row>
    <row r="83" customFormat="false" ht="15" hidden="false" customHeight="true" outlineLevel="0" collapsed="false">
      <c r="A83" s="13" t="s">
        <v>64</v>
      </c>
      <c r="B83" s="13" t="s">
        <v>771</v>
      </c>
      <c r="C83" s="11" t="s">
        <v>772</v>
      </c>
      <c r="D83" s="13" t="s">
        <v>773</v>
      </c>
      <c r="E83" s="13" t="s">
        <v>774</v>
      </c>
      <c r="F83" s="13" t="s">
        <v>775</v>
      </c>
      <c r="G83" s="13" t="s">
        <v>776</v>
      </c>
      <c r="H83" s="13" t="s">
        <v>777</v>
      </c>
    </row>
    <row r="84" customFormat="false" ht="15" hidden="false" customHeight="true" outlineLevel="0" collapsed="false">
      <c r="A84" s="13" t="s">
        <v>64</v>
      </c>
      <c r="B84" s="13" t="s">
        <v>778</v>
      </c>
      <c r="C84" s="11" t="s">
        <v>779</v>
      </c>
      <c r="D84" s="13" t="s">
        <v>780</v>
      </c>
      <c r="E84" s="13" t="s">
        <v>781</v>
      </c>
      <c r="F84" s="13" t="s">
        <v>782</v>
      </c>
      <c r="G84" s="13" t="s">
        <v>783</v>
      </c>
      <c r="H84" s="13" t="s">
        <v>784</v>
      </c>
    </row>
    <row r="85" customFormat="false" ht="15" hidden="false" customHeight="true" outlineLevel="0" collapsed="false">
      <c r="A85" s="13" t="s">
        <v>64</v>
      </c>
      <c r="B85" s="13" t="s">
        <v>785</v>
      </c>
      <c r="C85" s="11" t="s">
        <v>786</v>
      </c>
      <c r="D85" s="13" t="s">
        <v>787</v>
      </c>
      <c r="E85" s="13" t="s">
        <v>788</v>
      </c>
      <c r="F85" s="13" t="s">
        <v>789</v>
      </c>
      <c r="G85" s="13" t="s">
        <v>790</v>
      </c>
      <c r="H85" s="13" t="s">
        <v>791</v>
      </c>
    </row>
    <row r="86" customFormat="false" ht="15" hidden="false" customHeight="true" outlineLevel="0" collapsed="false">
      <c r="A86" s="13" t="s">
        <v>64</v>
      </c>
      <c r="B86" s="13" t="s">
        <v>792</v>
      </c>
      <c r="C86" s="11" t="s">
        <v>793</v>
      </c>
      <c r="D86" s="13" t="s">
        <v>794</v>
      </c>
      <c r="E86" s="13" t="s">
        <v>795</v>
      </c>
      <c r="F86" s="13" t="s">
        <v>796</v>
      </c>
      <c r="G86" s="13" t="s">
        <v>797</v>
      </c>
      <c r="H86" s="13" t="s">
        <v>798</v>
      </c>
    </row>
    <row r="87" customFormat="false" ht="15" hidden="false" customHeight="true" outlineLevel="0" collapsed="false">
      <c r="A87" s="13" t="s">
        <v>64</v>
      </c>
      <c r="B87" s="13" t="s">
        <v>799</v>
      </c>
      <c r="C87" s="11" t="s">
        <v>800</v>
      </c>
      <c r="D87" s="13" t="s">
        <v>801</v>
      </c>
      <c r="E87" s="13" t="s">
        <v>802</v>
      </c>
      <c r="F87" s="13" t="s">
        <v>803</v>
      </c>
      <c r="G87" s="13" t="s">
        <v>804</v>
      </c>
      <c r="H87" s="13" t="s">
        <v>805</v>
      </c>
    </row>
    <row r="88" customFormat="false" ht="15" hidden="false" customHeight="true" outlineLevel="0" collapsed="false">
      <c r="A88" s="13" t="s">
        <v>64</v>
      </c>
      <c r="B88" s="13" t="s">
        <v>806</v>
      </c>
      <c r="C88" s="11" t="s">
        <v>807</v>
      </c>
      <c r="D88" s="13" t="s">
        <v>808</v>
      </c>
      <c r="E88" s="13" t="s">
        <v>809</v>
      </c>
      <c r="F88" s="13" t="s">
        <v>810</v>
      </c>
      <c r="G88" s="13" t="s">
        <v>811</v>
      </c>
      <c r="H88" s="13" t="s">
        <v>812</v>
      </c>
    </row>
    <row r="89" customFormat="false" ht="15" hidden="false" customHeight="true" outlineLevel="0" collapsed="false">
      <c r="A89" s="13" t="s">
        <v>64</v>
      </c>
      <c r="B89" s="13" t="s">
        <v>813</v>
      </c>
      <c r="C89" s="11" t="s">
        <v>814</v>
      </c>
      <c r="D89" s="13" t="s">
        <v>815</v>
      </c>
      <c r="E89" s="13" t="s">
        <v>816</v>
      </c>
      <c r="F89" s="13" t="s">
        <v>817</v>
      </c>
      <c r="G89" s="13" t="s">
        <v>818</v>
      </c>
      <c r="H89" s="13" t="s">
        <v>819</v>
      </c>
    </row>
    <row r="90" customFormat="false" ht="15" hidden="false" customHeight="true" outlineLevel="0" collapsed="false">
      <c r="A90" s="13" t="s">
        <v>64</v>
      </c>
      <c r="B90" s="13" t="s">
        <v>820</v>
      </c>
      <c r="C90" s="11" t="s">
        <v>821</v>
      </c>
      <c r="D90" s="13" t="s">
        <v>822</v>
      </c>
      <c r="E90" s="13" t="s">
        <v>823</v>
      </c>
      <c r="F90" s="13" t="s">
        <v>824</v>
      </c>
      <c r="G90" s="13" t="s">
        <v>825</v>
      </c>
      <c r="H90" s="13" t="s">
        <v>826</v>
      </c>
    </row>
    <row r="91" customFormat="false" ht="15" hidden="false" customHeight="true" outlineLevel="0" collapsed="false">
      <c r="A91" s="13" t="s">
        <v>64</v>
      </c>
      <c r="B91" s="13" t="s">
        <v>827</v>
      </c>
      <c r="C91" s="11" t="s">
        <v>828</v>
      </c>
      <c r="D91" s="13" t="s">
        <v>829</v>
      </c>
      <c r="E91" s="13" t="s">
        <v>830</v>
      </c>
      <c r="F91" s="13" t="s">
        <v>831</v>
      </c>
      <c r="G91" s="13" t="s">
        <v>832</v>
      </c>
      <c r="H91" s="13" t="s">
        <v>833</v>
      </c>
    </row>
    <row r="92" customFormat="false" ht="15" hidden="false" customHeight="true" outlineLevel="0" collapsed="false">
      <c r="A92" s="13" t="s">
        <v>64</v>
      </c>
      <c r="B92" s="13" t="s">
        <v>834</v>
      </c>
      <c r="C92" s="11" t="s">
        <v>835</v>
      </c>
      <c r="D92" s="13" t="s">
        <v>836</v>
      </c>
      <c r="E92" s="13" t="s">
        <v>837</v>
      </c>
      <c r="F92" s="13" t="s">
        <v>838</v>
      </c>
      <c r="G92" s="13" t="s">
        <v>839</v>
      </c>
      <c r="H92" s="13" t="s">
        <v>840</v>
      </c>
    </row>
    <row r="93" customFormat="false" ht="15" hidden="false" customHeight="true" outlineLevel="0" collapsed="false">
      <c r="A93" s="13" t="s">
        <v>64</v>
      </c>
      <c r="B93" s="13" t="s">
        <v>841</v>
      </c>
      <c r="C93" s="11" t="s">
        <v>842</v>
      </c>
      <c r="D93" s="13" t="s">
        <v>843</v>
      </c>
      <c r="E93" s="13" t="s">
        <v>844</v>
      </c>
      <c r="F93" s="13" t="s">
        <v>845</v>
      </c>
      <c r="G93" s="13" t="s">
        <v>846</v>
      </c>
      <c r="H93" s="13" t="s">
        <v>847</v>
      </c>
    </row>
    <row r="94" customFormat="false" ht="15" hidden="false" customHeight="true" outlineLevel="0" collapsed="false">
      <c r="A94" s="13" t="s">
        <v>64</v>
      </c>
      <c r="B94" s="13" t="s">
        <v>848</v>
      </c>
      <c r="C94" s="11" t="s">
        <v>849</v>
      </c>
      <c r="D94" s="13" t="s">
        <v>850</v>
      </c>
      <c r="E94" s="13" t="s">
        <v>851</v>
      </c>
      <c r="F94" s="13" t="s">
        <v>852</v>
      </c>
      <c r="G94" s="13" t="s">
        <v>853</v>
      </c>
      <c r="H94" s="13" t="s">
        <v>854</v>
      </c>
    </row>
    <row r="95" customFormat="false" ht="15" hidden="false" customHeight="true" outlineLevel="0" collapsed="false">
      <c r="A95" s="13" t="s">
        <v>64</v>
      </c>
      <c r="B95" s="13" t="s">
        <v>855</v>
      </c>
      <c r="C95" s="11" t="s">
        <v>856</v>
      </c>
      <c r="D95" s="13" t="s">
        <v>857</v>
      </c>
      <c r="E95" s="13" t="s">
        <v>858</v>
      </c>
      <c r="F95" s="13" t="s">
        <v>859</v>
      </c>
      <c r="G95" s="13" t="s">
        <v>860</v>
      </c>
      <c r="H95" s="13" t="s">
        <v>861</v>
      </c>
    </row>
    <row r="96" customFormat="false" ht="15" hidden="false" customHeight="true" outlineLevel="0" collapsed="false">
      <c r="A96" s="13" t="s">
        <v>64</v>
      </c>
      <c r="B96" s="13" t="s">
        <v>862</v>
      </c>
      <c r="C96" s="11" t="s">
        <v>863</v>
      </c>
      <c r="D96" s="13" t="s">
        <v>864</v>
      </c>
      <c r="E96" s="13" t="s">
        <v>865</v>
      </c>
      <c r="F96" s="13" t="s">
        <v>866</v>
      </c>
      <c r="G96" s="13" t="s">
        <v>867</v>
      </c>
      <c r="H96" s="13" t="s">
        <v>868</v>
      </c>
    </row>
    <row r="97" customFormat="false" ht="15" hidden="false" customHeight="true" outlineLevel="0" collapsed="false">
      <c r="A97" s="13" t="s">
        <v>64</v>
      </c>
      <c r="B97" s="13" t="s">
        <v>869</v>
      </c>
      <c r="C97" s="11" t="s">
        <v>870</v>
      </c>
      <c r="D97" s="13" t="s">
        <v>871</v>
      </c>
      <c r="E97" s="13" t="s">
        <v>872</v>
      </c>
      <c r="F97" s="13" t="s">
        <v>873</v>
      </c>
      <c r="G97" s="13" t="s">
        <v>874</v>
      </c>
      <c r="H97" s="13" t="s">
        <v>875</v>
      </c>
    </row>
    <row r="98" customFormat="false" ht="15" hidden="false" customHeight="true" outlineLevel="0" collapsed="false">
      <c r="A98" s="13" t="s">
        <v>64</v>
      </c>
      <c r="B98" s="13" t="s">
        <v>876</v>
      </c>
      <c r="C98" s="11" t="s">
        <v>877</v>
      </c>
      <c r="D98" s="13" t="s">
        <v>878</v>
      </c>
      <c r="E98" s="13" t="s">
        <v>879</v>
      </c>
      <c r="F98" s="13" t="s">
        <v>880</v>
      </c>
      <c r="G98" s="13" t="s">
        <v>881</v>
      </c>
      <c r="H98" s="13" t="s">
        <v>882</v>
      </c>
    </row>
    <row r="99" customFormat="false" ht="15" hidden="false" customHeight="true" outlineLevel="0" collapsed="false">
      <c r="A99" s="13" t="s">
        <v>64</v>
      </c>
      <c r="B99" s="13" t="s">
        <v>883</v>
      </c>
      <c r="C99" s="11" t="s">
        <v>884</v>
      </c>
      <c r="D99" s="13" t="s">
        <v>885</v>
      </c>
      <c r="E99" s="13" t="s">
        <v>886</v>
      </c>
      <c r="F99" s="13" t="s">
        <v>887</v>
      </c>
      <c r="G99" s="13" t="s">
        <v>888</v>
      </c>
      <c r="H99" s="13" t="s">
        <v>889</v>
      </c>
    </row>
    <row r="100" customFormat="false" ht="15" hidden="false" customHeight="true" outlineLevel="0" collapsed="false">
      <c r="A100" s="13" t="s">
        <v>64</v>
      </c>
      <c r="B100" s="13" t="s">
        <v>890</v>
      </c>
      <c r="C100" s="11" t="s">
        <v>891</v>
      </c>
      <c r="D100" s="13" t="s">
        <v>892</v>
      </c>
      <c r="E100" s="13" t="s">
        <v>893</v>
      </c>
      <c r="F100" s="13" t="s">
        <v>894</v>
      </c>
      <c r="G100" s="13" t="s">
        <v>895</v>
      </c>
      <c r="H100" s="13" t="s">
        <v>896</v>
      </c>
    </row>
    <row r="101" customFormat="false" ht="15" hidden="false" customHeight="true" outlineLevel="0" collapsed="false">
      <c r="A101" s="13" t="s">
        <v>64</v>
      </c>
      <c r="B101" s="13" t="s">
        <v>897</v>
      </c>
      <c r="C101" s="11" t="s">
        <v>898</v>
      </c>
      <c r="D101" s="13" t="s">
        <v>899</v>
      </c>
      <c r="E101" s="13" t="s">
        <v>900</v>
      </c>
      <c r="F101" s="13" t="s">
        <v>901</v>
      </c>
      <c r="G101" s="13" t="s">
        <v>902</v>
      </c>
      <c r="H101" s="13" t="s">
        <v>903</v>
      </c>
    </row>
    <row r="102" customFormat="false" ht="15" hidden="false" customHeight="true" outlineLevel="0" collapsed="false">
      <c r="A102" s="13" t="s">
        <v>64</v>
      </c>
      <c r="B102" s="13" t="s">
        <v>904</v>
      </c>
      <c r="C102" s="11" t="s">
        <v>905</v>
      </c>
      <c r="D102" s="13" t="s">
        <v>906</v>
      </c>
      <c r="E102" s="13" t="s">
        <v>907</v>
      </c>
      <c r="F102" s="13" t="s">
        <v>908</v>
      </c>
      <c r="G102" s="13" t="s">
        <v>909</v>
      </c>
      <c r="H102" s="13" t="s">
        <v>910</v>
      </c>
    </row>
    <row r="103" customFormat="false" ht="15" hidden="false" customHeight="true" outlineLevel="0" collapsed="false">
      <c r="A103" s="13" t="s">
        <v>73</v>
      </c>
      <c r="B103" s="13" t="s">
        <v>239</v>
      </c>
      <c r="C103" s="11" t="s">
        <v>240</v>
      </c>
      <c r="D103" s="13" t="s">
        <v>911</v>
      </c>
      <c r="E103" s="13" t="s">
        <v>912</v>
      </c>
      <c r="F103" s="13" t="s">
        <v>913</v>
      </c>
      <c r="G103" s="13" t="s">
        <v>914</v>
      </c>
      <c r="H103" s="13" t="s">
        <v>915</v>
      </c>
    </row>
    <row r="104" customFormat="false" ht="15" hidden="false" customHeight="true" outlineLevel="0" collapsed="false">
      <c r="A104" s="13" t="s">
        <v>73</v>
      </c>
      <c r="B104" s="13" t="s">
        <v>246</v>
      </c>
      <c r="C104" s="11" t="s">
        <v>247</v>
      </c>
      <c r="D104" s="13" t="s">
        <v>916</v>
      </c>
      <c r="E104" s="13" t="s">
        <v>917</v>
      </c>
      <c r="F104" s="13" t="s">
        <v>918</v>
      </c>
      <c r="G104" s="13" t="s">
        <v>919</v>
      </c>
      <c r="H104" s="13" t="s">
        <v>920</v>
      </c>
    </row>
    <row r="105" customFormat="false" ht="15" hidden="false" customHeight="true" outlineLevel="0" collapsed="false">
      <c r="A105" s="13" t="s">
        <v>73</v>
      </c>
      <c r="B105" s="13" t="s">
        <v>253</v>
      </c>
      <c r="C105" s="11" t="s">
        <v>254</v>
      </c>
      <c r="D105" s="13" t="s">
        <v>921</v>
      </c>
      <c r="E105" s="13" t="s">
        <v>922</v>
      </c>
      <c r="F105" s="13" t="s">
        <v>923</v>
      </c>
      <c r="G105" s="13" t="s">
        <v>924</v>
      </c>
      <c r="H105" s="13" t="s">
        <v>925</v>
      </c>
    </row>
    <row r="106" customFormat="false" ht="15" hidden="false" customHeight="true" outlineLevel="0" collapsed="false">
      <c r="A106" s="13" t="s">
        <v>73</v>
      </c>
      <c r="B106" s="13" t="s">
        <v>260</v>
      </c>
      <c r="C106" s="11" t="s">
        <v>261</v>
      </c>
      <c r="D106" s="13" t="s">
        <v>926</v>
      </c>
      <c r="E106" s="13" t="s">
        <v>927</v>
      </c>
      <c r="F106" s="13" t="s">
        <v>928</v>
      </c>
      <c r="G106" s="13" t="s">
        <v>929</v>
      </c>
      <c r="H106" s="13" t="s">
        <v>930</v>
      </c>
    </row>
    <row r="107" customFormat="false" ht="15" hidden="false" customHeight="true" outlineLevel="0" collapsed="false">
      <c r="A107" s="13" t="s">
        <v>73</v>
      </c>
      <c r="B107" s="13" t="s">
        <v>267</v>
      </c>
      <c r="C107" s="11" t="s">
        <v>268</v>
      </c>
      <c r="D107" s="13" t="s">
        <v>931</v>
      </c>
      <c r="E107" s="13" t="s">
        <v>932</v>
      </c>
      <c r="F107" s="13" t="s">
        <v>933</v>
      </c>
      <c r="G107" s="13" t="s">
        <v>934</v>
      </c>
      <c r="H107" s="13" t="s">
        <v>935</v>
      </c>
    </row>
    <row r="108" customFormat="false" ht="15" hidden="false" customHeight="true" outlineLevel="0" collapsed="false">
      <c r="A108" s="13" t="s">
        <v>73</v>
      </c>
      <c r="B108" s="13" t="s">
        <v>274</v>
      </c>
      <c r="C108" s="11" t="s">
        <v>275</v>
      </c>
      <c r="D108" s="13" t="s">
        <v>936</v>
      </c>
      <c r="E108" s="13" t="s">
        <v>937</v>
      </c>
      <c r="F108" s="13" t="s">
        <v>938</v>
      </c>
      <c r="G108" s="13" t="s">
        <v>939</v>
      </c>
      <c r="H108" s="13" t="s">
        <v>940</v>
      </c>
    </row>
    <row r="109" customFormat="false" ht="15" hidden="false" customHeight="true" outlineLevel="0" collapsed="false">
      <c r="A109" s="13" t="s">
        <v>73</v>
      </c>
      <c r="B109" s="13" t="s">
        <v>281</v>
      </c>
      <c r="C109" s="11" t="s">
        <v>282</v>
      </c>
      <c r="D109" s="13" t="s">
        <v>941</v>
      </c>
      <c r="E109" s="13" t="s">
        <v>942</v>
      </c>
      <c r="F109" s="13" t="s">
        <v>943</v>
      </c>
      <c r="G109" s="13" t="s">
        <v>944</v>
      </c>
      <c r="H109" s="13" t="s">
        <v>945</v>
      </c>
    </row>
    <row r="110" customFormat="false" ht="15" hidden="false" customHeight="true" outlineLevel="0" collapsed="false">
      <c r="A110" s="13" t="s">
        <v>73</v>
      </c>
      <c r="B110" s="13" t="s">
        <v>288</v>
      </c>
      <c r="C110" s="11" t="s">
        <v>289</v>
      </c>
      <c r="D110" s="13" t="s">
        <v>946</v>
      </c>
      <c r="E110" s="13" t="s">
        <v>947</v>
      </c>
      <c r="F110" s="13" t="s">
        <v>948</v>
      </c>
      <c r="G110" s="13" t="s">
        <v>949</v>
      </c>
      <c r="H110" s="13" t="s">
        <v>950</v>
      </c>
    </row>
    <row r="111" customFormat="false" ht="15" hidden="false" customHeight="true" outlineLevel="0" collapsed="false">
      <c r="A111" s="13" t="s">
        <v>73</v>
      </c>
      <c r="B111" s="13" t="s">
        <v>295</v>
      </c>
      <c r="C111" s="11" t="s">
        <v>296</v>
      </c>
      <c r="D111" s="13" t="s">
        <v>951</v>
      </c>
      <c r="E111" s="13" t="s">
        <v>952</v>
      </c>
      <c r="F111" s="13" t="s">
        <v>953</v>
      </c>
      <c r="G111" s="13" t="s">
        <v>954</v>
      </c>
      <c r="H111" s="13" t="s">
        <v>955</v>
      </c>
    </row>
    <row r="112" customFormat="false" ht="15" hidden="false" customHeight="true" outlineLevel="0" collapsed="false">
      <c r="A112" s="13" t="s">
        <v>73</v>
      </c>
      <c r="B112" s="13" t="s">
        <v>302</v>
      </c>
      <c r="C112" s="11" t="s">
        <v>303</v>
      </c>
      <c r="D112" s="13" t="s">
        <v>956</v>
      </c>
      <c r="E112" s="13" t="s">
        <v>957</v>
      </c>
      <c r="F112" s="13" t="s">
        <v>958</v>
      </c>
      <c r="G112" s="13" t="s">
        <v>959</v>
      </c>
      <c r="H112" s="13" t="s">
        <v>960</v>
      </c>
    </row>
    <row r="113" customFormat="false" ht="15" hidden="false" customHeight="true" outlineLevel="0" collapsed="false">
      <c r="A113" s="13" t="s">
        <v>73</v>
      </c>
      <c r="B113" s="13" t="s">
        <v>309</v>
      </c>
      <c r="C113" s="11" t="s">
        <v>310</v>
      </c>
      <c r="D113" s="13" t="s">
        <v>961</v>
      </c>
      <c r="E113" s="13" t="s">
        <v>962</v>
      </c>
      <c r="F113" s="13" t="s">
        <v>963</v>
      </c>
      <c r="G113" s="13" t="s">
        <v>964</v>
      </c>
      <c r="H113" s="13" t="s">
        <v>965</v>
      </c>
    </row>
    <row r="114" customFormat="false" ht="15" hidden="false" customHeight="true" outlineLevel="0" collapsed="false">
      <c r="A114" s="13" t="s">
        <v>73</v>
      </c>
      <c r="B114" s="13" t="s">
        <v>316</v>
      </c>
      <c r="C114" s="11" t="s">
        <v>317</v>
      </c>
      <c r="D114" s="13" t="s">
        <v>966</v>
      </c>
      <c r="E114" s="13" t="s">
        <v>967</v>
      </c>
      <c r="F114" s="13" t="s">
        <v>968</v>
      </c>
      <c r="G114" s="13" t="s">
        <v>969</v>
      </c>
      <c r="H114" s="13" t="s">
        <v>970</v>
      </c>
    </row>
    <row r="115" customFormat="false" ht="15" hidden="false" customHeight="true" outlineLevel="0" collapsed="false">
      <c r="A115" s="13" t="s">
        <v>73</v>
      </c>
      <c r="B115" s="13" t="s">
        <v>323</v>
      </c>
      <c r="C115" s="11" t="s">
        <v>324</v>
      </c>
      <c r="D115" s="13" t="s">
        <v>971</v>
      </c>
      <c r="E115" s="13" t="s">
        <v>972</v>
      </c>
      <c r="F115" s="13" t="s">
        <v>973</v>
      </c>
      <c r="G115" s="13" t="s">
        <v>974</v>
      </c>
      <c r="H115" s="13" t="s">
        <v>975</v>
      </c>
    </row>
    <row r="116" customFormat="false" ht="15" hidden="false" customHeight="true" outlineLevel="0" collapsed="false">
      <c r="A116" s="13" t="s">
        <v>73</v>
      </c>
      <c r="B116" s="13" t="s">
        <v>330</v>
      </c>
      <c r="C116" s="11" t="s">
        <v>331</v>
      </c>
      <c r="D116" s="13" t="s">
        <v>976</v>
      </c>
      <c r="E116" s="13" t="s">
        <v>977</v>
      </c>
      <c r="F116" s="13" t="s">
        <v>978</v>
      </c>
      <c r="G116" s="13" t="s">
        <v>979</v>
      </c>
      <c r="H116" s="13" t="s">
        <v>980</v>
      </c>
    </row>
    <row r="117" customFormat="false" ht="15" hidden="false" customHeight="true" outlineLevel="0" collapsed="false">
      <c r="A117" s="13" t="s">
        <v>73</v>
      </c>
      <c r="B117" s="13" t="s">
        <v>337</v>
      </c>
      <c r="C117" s="11" t="s">
        <v>338</v>
      </c>
      <c r="D117" s="13" t="s">
        <v>981</v>
      </c>
      <c r="E117" s="13" t="s">
        <v>982</v>
      </c>
      <c r="F117" s="13" t="s">
        <v>983</v>
      </c>
      <c r="G117" s="13" t="s">
        <v>984</v>
      </c>
      <c r="H117" s="13" t="s">
        <v>985</v>
      </c>
    </row>
    <row r="118" customFormat="false" ht="15" hidden="false" customHeight="true" outlineLevel="0" collapsed="false">
      <c r="A118" s="13" t="s">
        <v>73</v>
      </c>
      <c r="B118" s="13" t="s">
        <v>344</v>
      </c>
      <c r="C118" s="11" t="s">
        <v>345</v>
      </c>
      <c r="D118" s="13" t="s">
        <v>986</v>
      </c>
      <c r="E118" s="13" t="s">
        <v>987</v>
      </c>
      <c r="F118" s="13" t="s">
        <v>988</v>
      </c>
      <c r="G118" s="13" t="s">
        <v>989</v>
      </c>
      <c r="H118" s="13" t="s">
        <v>990</v>
      </c>
    </row>
    <row r="119" customFormat="false" ht="15" hidden="false" customHeight="true" outlineLevel="0" collapsed="false">
      <c r="A119" s="13" t="s">
        <v>73</v>
      </c>
      <c r="B119" s="13" t="s">
        <v>351</v>
      </c>
      <c r="C119" s="11" t="s">
        <v>352</v>
      </c>
      <c r="D119" s="13" t="s">
        <v>991</v>
      </c>
      <c r="E119" s="13" t="s">
        <v>992</v>
      </c>
      <c r="F119" s="13" t="s">
        <v>993</v>
      </c>
      <c r="G119" s="13" t="s">
        <v>994</v>
      </c>
      <c r="H119" s="13" t="s">
        <v>995</v>
      </c>
    </row>
    <row r="120" customFormat="false" ht="15" hidden="false" customHeight="true" outlineLevel="0" collapsed="false">
      <c r="A120" s="13" t="s">
        <v>73</v>
      </c>
      <c r="B120" s="13" t="s">
        <v>358</v>
      </c>
      <c r="C120" s="11" t="s">
        <v>359</v>
      </c>
      <c r="D120" s="13" t="s">
        <v>996</v>
      </c>
      <c r="E120" s="13" t="s">
        <v>997</v>
      </c>
      <c r="F120" s="13" t="s">
        <v>998</v>
      </c>
      <c r="G120" s="13" t="s">
        <v>999</v>
      </c>
      <c r="H120" s="13" t="s">
        <v>1000</v>
      </c>
    </row>
    <row r="121" customFormat="false" ht="15" hidden="false" customHeight="true" outlineLevel="0" collapsed="false">
      <c r="A121" s="13" t="s">
        <v>73</v>
      </c>
      <c r="B121" s="13" t="s">
        <v>365</v>
      </c>
      <c r="C121" s="11" t="s">
        <v>366</v>
      </c>
      <c r="D121" s="13" t="s">
        <v>1001</v>
      </c>
      <c r="E121" s="13" t="s">
        <v>1002</v>
      </c>
      <c r="F121" s="13" t="s">
        <v>1003</v>
      </c>
      <c r="G121" s="13" t="s">
        <v>1004</v>
      </c>
      <c r="H121" s="13" t="s">
        <v>1005</v>
      </c>
    </row>
    <row r="122" customFormat="false" ht="15" hidden="false" customHeight="true" outlineLevel="0" collapsed="false">
      <c r="A122" s="13" t="s">
        <v>73</v>
      </c>
      <c r="B122" s="13" t="s">
        <v>372</v>
      </c>
      <c r="C122" s="11" t="s">
        <v>373</v>
      </c>
      <c r="D122" s="13" t="s">
        <v>1006</v>
      </c>
      <c r="E122" s="13" t="s">
        <v>1007</v>
      </c>
      <c r="F122" s="13" t="s">
        <v>1008</v>
      </c>
      <c r="G122" s="13" t="s">
        <v>1009</v>
      </c>
      <c r="H122" s="13" t="s">
        <v>1010</v>
      </c>
    </row>
    <row r="123" customFormat="false" ht="15" hidden="false" customHeight="true" outlineLevel="0" collapsed="false">
      <c r="A123" s="13" t="s">
        <v>73</v>
      </c>
      <c r="B123" s="13" t="s">
        <v>379</v>
      </c>
      <c r="C123" s="11" t="s">
        <v>380</v>
      </c>
      <c r="D123" s="13" t="s">
        <v>1011</v>
      </c>
      <c r="E123" s="13" t="s">
        <v>1012</v>
      </c>
      <c r="F123" s="13" t="s">
        <v>1013</v>
      </c>
      <c r="G123" s="13" t="s">
        <v>1014</v>
      </c>
      <c r="H123" s="13" t="s">
        <v>1015</v>
      </c>
    </row>
    <row r="124" customFormat="false" ht="15" hidden="false" customHeight="true" outlineLevel="0" collapsed="false">
      <c r="A124" s="13" t="s">
        <v>73</v>
      </c>
      <c r="B124" s="13" t="s">
        <v>386</v>
      </c>
      <c r="C124" s="11" t="s">
        <v>387</v>
      </c>
      <c r="D124" s="13" t="s">
        <v>1016</v>
      </c>
      <c r="E124" s="13" t="s">
        <v>1017</v>
      </c>
      <c r="F124" s="13" t="s">
        <v>1018</v>
      </c>
      <c r="G124" s="13" t="s">
        <v>1019</v>
      </c>
      <c r="H124" s="13" t="s">
        <v>1020</v>
      </c>
    </row>
    <row r="125" customFormat="false" ht="15" hidden="false" customHeight="true" outlineLevel="0" collapsed="false">
      <c r="A125" s="13" t="s">
        <v>73</v>
      </c>
      <c r="B125" s="13" t="s">
        <v>393</v>
      </c>
      <c r="C125" s="11" t="s">
        <v>394</v>
      </c>
      <c r="D125" s="13" t="s">
        <v>1021</v>
      </c>
      <c r="E125" s="13" t="s">
        <v>1022</v>
      </c>
      <c r="F125" s="13" t="s">
        <v>1023</v>
      </c>
      <c r="G125" s="13" t="s">
        <v>1024</v>
      </c>
      <c r="H125" s="13" t="s">
        <v>1025</v>
      </c>
    </row>
    <row r="126" customFormat="false" ht="15" hidden="false" customHeight="true" outlineLevel="0" collapsed="false">
      <c r="A126" s="13" t="s">
        <v>73</v>
      </c>
      <c r="B126" s="13" t="s">
        <v>400</v>
      </c>
      <c r="C126" s="11" t="s">
        <v>401</v>
      </c>
      <c r="D126" s="13" t="s">
        <v>1026</v>
      </c>
      <c r="E126" s="13" t="s">
        <v>1027</v>
      </c>
      <c r="F126" s="13" t="s">
        <v>1028</v>
      </c>
      <c r="G126" s="13" t="s">
        <v>1029</v>
      </c>
      <c r="H126" s="13" t="s">
        <v>1030</v>
      </c>
    </row>
    <row r="127" customFormat="false" ht="15" hidden="false" customHeight="true" outlineLevel="0" collapsed="false">
      <c r="A127" s="13" t="s">
        <v>73</v>
      </c>
      <c r="B127" s="13" t="s">
        <v>407</v>
      </c>
      <c r="C127" s="11" t="s">
        <v>408</v>
      </c>
      <c r="D127" s="13" t="s">
        <v>1031</v>
      </c>
      <c r="E127" s="13" t="s">
        <v>1032</v>
      </c>
      <c r="F127" s="13" t="s">
        <v>1033</v>
      </c>
      <c r="G127" s="13" t="s">
        <v>1034</v>
      </c>
      <c r="H127" s="13" t="s">
        <v>1035</v>
      </c>
    </row>
    <row r="128" customFormat="false" ht="15" hidden="false" customHeight="true" outlineLevel="0" collapsed="false">
      <c r="A128" s="13" t="s">
        <v>73</v>
      </c>
      <c r="B128" s="13" t="s">
        <v>414</v>
      </c>
      <c r="C128" s="11" t="s">
        <v>415</v>
      </c>
      <c r="D128" s="13" t="s">
        <v>1036</v>
      </c>
      <c r="E128" s="13" t="s">
        <v>1037</v>
      </c>
      <c r="F128" s="13" t="s">
        <v>1038</v>
      </c>
      <c r="G128" s="13" t="s">
        <v>1039</v>
      </c>
      <c r="H128" s="13" t="s">
        <v>1040</v>
      </c>
    </row>
    <row r="129" customFormat="false" ht="15" hidden="false" customHeight="true" outlineLevel="0" collapsed="false">
      <c r="A129" s="13" t="s">
        <v>73</v>
      </c>
      <c r="B129" s="13" t="s">
        <v>421</v>
      </c>
      <c r="C129" s="11" t="s">
        <v>422</v>
      </c>
      <c r="D129" s="13" t="s">
        <v>1041</v>
      </c>
      <c r="E129" s="13" t="s">
        <v>1042</v>
      </c>
      <c r="F129" s="13" t="s">
        <v>1043</v>
      </c>
      <c r="G129" s="13" t="s">
        <v>1044</v>
      </c>
      <c r="H129" s="13" t="s">
        <v>1045</v>
      </c>
    </row>
    <row r="130" customFormat="false" ht="15" hidden="false" customHeight="true" outlineLevel="0" collapsed="false">
      <c r="A130" s="13" t="s">
        <v>73</v>
      </c>
      <c r="B130" s="13" t="s">
        <v>428</v>
      </c>
      <c r="C130" s="11" t="s">
        <v>429</v>
      </c>
      <c r="D130" s="13" t="s">
        <v>1046</v>
      </c>
      <c r="E130" s="13" t="s">
        <v>1047</v>
      </c>
      <c r="F130" s="13" t="s">
        <v>1048</v>
      </c>
      <c r="G130" s="13" t="s">
        <v>1049</v>
      </c>
      <c r="H130" s="13" t="s">
        <v>1050</v>
      </c>
    </row>
    <row r="131" customFormat="false" ht="15" hidden="false" customHeight="true" outlineLevel="0" collapsed="false">
      <c r="A131" s="13" t="s">
        <v>73</v>
      </c>
      <c r="B131" s="13" t="s">
        <v>435</v>
      </c>
      <c r="C131" s="11" t="s">
        <v>436</v>
      </c>
      <c r="D131" s="13" t="s">
        <v>1051</v>
      </c>
      <c r="E131" s="13" t="s">
        <v>1052</v>
      </c>
      <c r="F131" s="13" t="s">
        <v>1053</v>
      </c>
      <c r="G131" s="13" t="s">
        <v>1054</v>
      </c>
      <c r="H131" s="13" t="s">
        <v>1055</v>
      </c>
    </row>
    <row r="132" customFormat="false" ht="15" hidden="false" customHeight="true" outlineLevel="0" collapsed="false">
      <c r="A132" s="13" t="s">
        <v>73</v>
      </c>
      <c r="B132" s="13" t="s">
        <v>442</v>
      </c>
      <c r="C132" s="11" t="s">
        <v>443</v>
      </c>
      <c r="D132" s="13" t="s">
        <v>1056</v>
      </c>
      <c r="E132" s="13" t="s">
        <v>1057</v>
      </c>
      <c r="F132" s="13" t="s">
        <v>1058</v>
      </c>
      <c r="G132" s="13" t="s">
        <v>1059</v>
      </c>
      <c r="H132" s="13" t="s">
        <v>1060</v>
      </c>
    </row>
    <row r="133" customFormat="false" ht="15" hidden="false" customHeight="true" outlineLevel="0" collapsed="false">
      <c r="A133" s="13" t="s">
        <v>73</v>
      </c>
      <c r="B133" s="13" t="s">
        <v>449</v>
      </c>
      <c r="C133" s="11" t="s">
        <v>450</v>
      </c>
      <c r="D133" s="13" t="s">
        <v>1061</v>
      </c>
      <c r="E133" s="13" t="s">
        <v>1062</v>
      </c>
      <c r="F133" s="13" t="s">
        <v>1063</v>
      </c>
      <c r="G133" s="13" t="s">
        <v>1064</v>
      </c>
      <c r="H133" s="13" t="s">
        <v>1065</v>
      </c>
    </row>
    <row r="134" customFormat="false" ht="15" hidden="false" customHeight="true" outlineLevel="0" collapsed="false">
      <c r="A134" s="13" t="s">
        <v>73</v>
      </c>
      <c r="B134" s="13" t="s">
        <v>456</v>
      </c>
      <c r="C134" s="11" t="s">
        <v>457</v>
      </c>
      <c r="D134" s="13" t="s">
        <v>1066</v>
      </c>
      <c r="E134" s="13" t="s">
        <v>1067</v>
      </c>
      <c r="F134" s="13" t="s">
        <v>1068</v>
      </c>
      <c r="G134" s="13" t="s">
        <v>1069</v>
      </c>
      <c r="H134" s="13" t="s">
        <v>1070</v>
      </c>
    </row>
    <row r="135" customFormat="false" ht="15" hidden="false" customHeight="true" outlineLevel="0" collapsed="false">
      <c r="A135" s="13" t="s">
        <v>73</v>
      </c>
      <c r="B135" s="13" t="s">
        <v>463</v>
      </c>
      <c r="C135" s="11" t="s">
        <v>464</v>
      </c>
      <c r="D135" s="13" t="s">
        <v>1071</v>
      </c>
      <c r="E135" s="13" t="s">
        <v>1072</v>
      </c>
      <c r="F135" s="13" t="s">
        <v>1073</v>
      </c>
      <c r="G135" s="13" t="s">
        <v>1074</v>
      </c>
      <c r="H135" s="13" t="s">
        <v>1075</v>
      </c>
    </row>
    <row r="136" customFormat="false" ht="15" hidden="false" customHeight="true" outlineLevel="0" collapsed="false">
      <c r="A136" s="13" t="s">
        <v>73</v>
      </c>
      <c r="B136" s="13" t="s">
        <v>470</v>
      </c>
      <c r="C136" s="11" t="s">
        <v>471</v>
      </c>
      <c r="D136" s="13" t="s">
        <v>1076</v>
      </c>
      <c r="E136" s="13" t="s">
        <v>1077</v>
      </c>
      <c r="F136" s="13" t="s">
        <v>1078</v>
      </c>
      <c r="G136" s="13" t="s">
        <v>1079</v>
      </c>
      <c r="H136" s="13" t="s">
        <v>1080</v>
      </c>
    </row>
    <row r="137" customFormat="false" ht="15" hidden="false" customHeight="true" outlineLevel="0" collapsed="false">
      <c r="A137" s="13" t="s">
        <v>73</v>
      </c>
      <c r="B137" s="13" t="s">
        <v>477</v>
      </c>
      <c r="C137" s="11" t="s">
        <v>478</v>
      </c>
      <c r="D137" s="13" t="s">
        <v>1081</v>
      </c>
      <c r="E137" s="13" t="s">
        <v>1082</v>
      </c>
      <c r="F137" s="13" t="s">
        <v>1083</v>
      </c>
      <c r="G137" s="13" t="s">
        <v>1084</v>
      </c>
      <c r="H137" s="13" t="s">
        <v>1085</v>
      </c>
    </row>
    <row r="138" customFormat="false" ht="15" hidden="false" customHeight="true" outlineLevel="0" collapsed="false">
      <c r="A138" s="13" t="s">
        <v>73</v>
      </c>
      <c r="B138" s="13" t="s">
        <v>484</v>
      </c>
      <c r="C138" s="11" t="s">
        <v>485</v>
      </c>
      <c r="D138" s="13" t="s">
        <v>1086</v>
      </c>
      <c r="E138" s="13" t="s">
        <v>1087</v>
      </c>
      <c r="F138" s="13" t="s">
        <v>1088</v>
      </c>
      <c r="G138" s="13" t="s">
        <v>1089</v>
      </c>
      <c r="H138" s="13" t="s">
        <v>1090</v>
      </c>
    </row>
    <row r="139" customFormat="false" ht="15" hidden="false" customHeight="true" outlineLevel="0" collapsed="false">
      <c r="A139" s="13" t="s">
        <v>73</v>
      </c>
      <c r="B139" s="13" t="s">
        <v>491</v>
      </c>
      <c r="C139" s="11" t="s">
        <v>492</v>
      </c>
      <c r="D139" s="13" t="s">
        <v>1091</v>
      </c>
      <c r="E139" s="13" t="s">
        <v>1092</v>
      </c>
      <c r="F139" s="13" t="s">
        <v>1093</v>
      </c>
      <c r="G139" s="13" t="s">
        <v>1094</v>
      </c>
      <c r="H139" s="13" t="s">
        <v>1095</v>
      </c>
    </row>
    <row r="140" customFormat="false" ht="15" hidden="false" customHeight="true" outlineLevel="0" collapsed="false">
      <c r="A140" s="13" t="s">
        <v>73</v>
      </c>
      <c r="B140" s="13" t="s">
        <v>498</v>
      </c>
      <c r="C140" s="11" t="s">
        <v>499</v>
      </c>
      <c r="D140" s="13" t="s">
        <v>1096</v>
      </c>
      <c r="E140" s="13" t="s">
        <v>1097</v>
      </c>
      <c r="F140" s="13" t="s">
        <v>1098</v>
      </c>
      <c r="G140" s="13" t="s">
        <v>1099</v>
      </c>
      <c r="H140" s="13" t="s">
        <v>1100</v>
      </c>
    </row>
    <row r="141" customFormat="false" ht="15" hidden="false" customHeight="true" outlineLevel="0" collapsed="false">
      <c r="A141" s="13" t="s">
        <v>73</v>
      </c>
      <c r="B141" s="13" t="s">
        <v>505</v>
      </c>
      <c r="C141" s="11" t="s">
        <v>506</v>
      </c>
      <c r="D141" s="13" t="s">
        <v>1101</v>
      </c>
      <c r="E141" s="13" t="s">
        <v>1102</v>
      </c>
      <c r="F141" s="13" t="s">
        <v>1103</v>
      </c>
      <c r="G141" s="13" t="s">
        <v>1104</v>
      </c>
      <c r="H141" s="13" t="s">
        <v>1105</v>
      </c>
    </row>
    <row r="142" customFormat="false" ht="15" hidden="false" customHeight="true" outlineLevel="0" collapsed="false">
      <c r="A142" s="13" t="s">
        <v>73</v>
      </c>
      <c r="B142" s="13" t="s">
        <v>512</v>
      </c>
      <c r="C142" s="11" t="s">
        <v>513</v>
      </c>
      <c r="D142" s="13" t="s">
        <v>1106</v>
      </c>
      <c r="E142" s="13" t="s">
        <v>1107</v>
      </c>
      <c r="F142" s="13" t="s">
        <v>1108</v>
      </c>
      <c r="G142" s="13" t="s">
        <v>1109</v>
      </c>
      <c r="H142" s="13" t="s">
        <v>1110</v>
      </c>
    </row>
    <row r="143" customFormat="false" ht="15" hidden="false" customHeight="true" outlineLevel="0" collapsed="false">
      <c r="A143" s="13" t="s">
        <v>73</v>
      </c>
      <c r="B143" s="13" t="s">
        <v>519</v>
      </c>
      <c r="C143" s="11" t="s">
        <v>520</v>
      </c>
      <c r="D143" s="13" t="s">
        <v>1111</v>
      </c>
      <c r="E143" s="13" t="s">
        <v>1112</v>
      </c>
      <c r="F143" s="13" t="s">
        <v>1113</v>
      </c>
      <c r="G143" s="13" t="s">
        <v>1114</v>
      </c>
      <c r="H143" s="13" t="s">
        <v>1115</v>
      </c>
    </row>
    <row r="144" customFormat="false" ht="15" hidden="false" customHeight="true" outlineLevel="0" collapsed="false">
      <c r="A144" s="13" t="s">
        <v>73</v>
      </c>
      <c r="B144" s="13" t="s">
        <v>526</v>
      </c>
      <c r="C144" s="11" t="s">
        <v>527</v>
      </c>
      <c r="D144" s="13" t="s">
        <v>1116</v>
      </c>
      <c r="E144" s="13" t="s">
        <v>1117</v>
      </c>
      <c r="F144" s="13" t="s">
        <v>1118</v>
      </c>
      <c r="G144" s="13" t="s">
        <v>1119</v>
      </c>
      <c r="H144" s="13" t="s">
        <v>1120</v>
      </c>
    </row>
    <row r="145" customFormat="false" ht="15" hidden="false" customHeight="true" outlineLevel="0" collapsed="false">
      <c r="A145" s="13" t="s">
        <v>73</v>
      </c>
      <c r="B145" s="13" t="s">
        <v>533</v>
      </c>
      <c r="C145" s="11" t="s">
        <v>534</v>
      </c>
      <c r="D145" s="13" t="s">
        <v>1121</v>
      </c>
      <c r="E145" s="13" t="s">
        <v>1122</v>
      </c>
      <c r="F145" s="13" t="s">
        <v>1123</v>
      </c>
      <c r="G145" s="13" t="s">
        <v>1124</v>
      </c>
      <c r="H145" s="13" t="s">
        <v>1125</v>
      </c>
    </row>
    <row r="146" customFormat="false" ht="15" hidden="false" customHeight="true" outlineLevel="0" collapsed="false">
      <c r="A146" s="13" t="s">
        <v>73</v>
      </c>
      <c r="B146" s="13" t="s">
        <v>540</v>
      </c>
      <c r="C146" s="11" t="s">
        <v>541</v>
      </c>
      <c r="D146" s="13" t="s">
        <v>1126</v>
      </c>
      <c r="E146" s="13" t="s">
        <v>1127</v>
      </c>
      <c r="F146" s="13" t="s">
        <v>1128</v>
      </c>
      <c r="G146" s="13" t="s">
        <v>1129</v>
      </c>
      <c r="H146" s="13" t="s">
        <v>1130</v>
      </c>
    </row>
    <row r="147" customFormat="false" ht="15" hidden="false" customHeight="true" outlineLevel="0" collapsed="false">
      <c r="A147" s="13" t="s">
        <v>73</v>
      </c>
      <c r="B147" s="13" t="s">
        <v>547</v>
      </c>
      <c r="C147" s="11" t="s">
        <v>548</v>
      </c>
      <c r="D147" s="13" t="s">
        <v>1131</v>
      </c>
      <c r="E147" s="13" t="s">
        <v>1132</v>
      </c>
      <c r="F147" s="13" t="s">
        <v>1133</v>
      </c>
      <c r="G147" s="13" t="s">
        <v>1134</v>
      </c>
      <c r="H147" s="13" t="s">
        <v>1135</v>
      </c>
    </row>
    <row r="148" customFormat="false" ht="15" hidden="false" customHeight="true" outlineLevel="0" collapsed="false">
      <c r="A148" s="13" t="s">
        <v>73</v>
      </c>
      <c r="B148" s="13" t="s">
        <v>554</v>
      </c>
      <c r="C148" s="11" t="s">
        <v>555</v>
      </c>
      <c r="D148" s="13" t="s">
        <v>1136</v>
      </c>
      <c r="E148" s="13" t="s">
        <v>1137</v>
      </c>
      <c r="F148" s="13" t="s">
        <v>1138</v>
      </c>
      <c r="G148" s="13" t="s">
        <v>1139</v>
      </c>
      <c r="H148" s="13" t="s">
        <v>1140</v>
      </c>
    </row>
    <row r="149" customFormat="false" ht="15" hidden="false" customHeight="true" outlineLevel="0" collapsed="false">
      <c r="A149" s="13" t="s">
        <v>73</v>
      </c>
      <c r="B149" s="13" t="s">
        <v>561</v>
      </c>
      <c r="C149" s="11" t="s">
        <v>562</v>
      </c>
      <c r="D149" s="13" t="s">
        <v>1141</v>
      </c>
      <c r="E149" s="13" t="s">
        <v>1142</v>
      </c>
      <c r="F149" s="13" t="s">
        <v>1143</v>
      </c>
      <c r="G149" s="13" t="s">
        <v>1144</v>
      </c>
      <c r="H149" s="13" t="s">
        <v>1145</v>
      </c>
    </row>
    <row r="150" customFormat="false" ht="15" hidden="false" customHeight="true" outlineLevel="0" collapsed="false">
      <c r="A150" s="13" t="s">
        <v>73</v>
      </c>
      <c r="B150" s="13" t="s">
        <v>568</v>
      </c>
      <c r="C150" s="11" t="s">
        <v>569</v>
      </c>
      <c r="D150" s="13" t="s">
        <v>1146</v>
      </c>
      <c r="E150" s="13" t="s">
        <v>1147</v>
      </c>
      <c r="F150" s="13" t="s">
        <v>1148</v>
      </c>
      <c r="G150" s="13" t="s">
        <v>1149</v>
      </c>
      <c r="H150" s="13" t="s">
        <v>1150</v>
      </c>
    </row>
    <row r="151" customFormat="false" ht="15" hidden="false" customHeight="true" outlineLevel="0" collapsed="false">
      <c r="A151" s="13" t="s">
        <v>73</v>
      </c>
      <c r="B151" s="13" t="s">
        <v>575</v>
      </c>
      <c r="C151" s="11" t="s">
        <v>576</v>
      </c>
      <c r="D151" s="13" t="s">
        <v>1151</v>
      </c>
      <c r="E151" s="13" t="s">
        <v>1152</v>
      </c>
      <c r="F151" s="13" t="s">
        <v>1153</v>
      </c>
      <c r="G151" s="13" t="s">
        <v>1154</v>
      </c>
      <c r="H151" s="13" t="s">
        <v>1155</v>
      </c>
    </row>
    <row r="152" customFormat="false" ht="15" hidden="false" customHeight="true" outlineLevel="0" collapsed="false">
      <c r="A152" s="13" t="s">
        <v>73</v>
      </c>
      <c r="B152" s="13" t="s">
        <v>582</v>
      </c>
      <c r="C152" s="11" t="s">
        <v>583</v>
      </c>
      <c r="D152" s="13" t="s">
        <v>1156</v>
      </c>
      <c r="E152" s="13" t="s">
        <v>1157</v>
      </c>
      <c r="F152" s="13" t="s">
        <v>1158</v>
      </c>
      <c r="G152" s="13" t="s">
        <v>1159</v>
      </c>
      <c r="H152" s="13" t="s">
        <v>1160</v>
      </c>
    </row>
    <row r="153" customFormat="false" ht="15" hidden="false" customHeight="true" outlineLevel="0" collapsed="false">
      <c r="A153" s="13" t="s">
        <v>73</v>
      </c>
      <c r="B153" s="13" t="s">
        <v>589</v>
      </c>
      <c r="C153" s="11" t="s">
        <v>590</v>
      </c>
      <c r="D153" s="13" t="s">
        <v>1161</v>
      </c>
      <c r="E153" s="13" t="s">
        <v>1162</v>
      </c>
      <c r="F153" s="13" t="s">
        <v>1163</v>
      </c>
      <c r="G153" s="13" t="s">
        <v>1164</v>
      </c>
      <c r="H153" s="13" t="s">
        <v>1165</v>
      </c>
    </row>
    <row r="154" customFormat="false" ht="15" hidden="false" customHeight="true" outlineLevel="0" collapsed="false">
      <c r="A154" s="13" t="s">
        <v>73</v>
      </c>
      <c r="B154" s="13" t="s">
        <v>596</v>
      </c>
      <c r="C154" s="11" t="s">
        <v>597</v>
      </c>
      <c r="D154" s="13" t="s">
        <v>1166</v>
      </c>
      <c r="E154" s="13" t="s">
        <v>1167</v>
      </c>
      <c r="F154" s="13" t="s">
        <v>1168</v>
      </c>
      <c r="G154" s="13" t="s">
        <v>1169</v>
      </c>
      <c r="H154" s="13" t="s">
        <v>1170</v>
      </c>
    </row>
    <row r="155" customFormat="false" ht="15" hidden="false" customHeight="true" outlineLevel="0" collapsed="false">
      <c r="A155" s="13" t="s">
        <v>73</v>
      </c>
      <c r="B155" s="13" t="s">
        <v>603</v>
      </c>
      <c r="C155" s="11" t="s">
        <v>604</v>
      </c>
      <c r="D155" s="13" t="s">
        <v>1171</v>
      </c>
      <c r="E155" s="13" t="s">
        <v>1172</v>
      </c>
      <c r="F155" s="13" t="s">
        <v>1173</v>
      </c>
      <c r="G155" s="13" t="s">
        <v>1174</v>
      </c>
      <c r="H155" s="13" t="s">
        <v>1175</v>
      </c>
    </row>
    <row r="156" customFormat="false" ht="15" hidden="false" customHeight="true" outlineLevel="0" collapsed="false">
      <c r="A156" s="13" t="s">
        <v>73</v>
      </c>
      <c r="B156" s="13" t="s">
        <v>610</v>
      </c>
      <c r="C156" s="11" t="s">
        <v>611</v>
      </c>
      <c r="D156" s="13" t="s">
        <v>1176</v>
      </c>
      <c r="E156" s="13" t="s">
        <v>1177</v>
      </c>
      <c r="F156" s="13" t="s">
        <v>1178</v>
      </c>
      <c r="G156" s="13" t="s">
        <v>1179</v>
      </c>
      <c r="H156" s="13" t="s">
        <v>1180</v>
      </c>
    </row>
    <row r="157" customFormat="false" ht="15" hidden="false" customHeight="true" outlineLevel="0" collapsed="false">
      <c r="A157" s="13" t="s">
        <v>73</v>
      </c>
      <c r="B157" s="13" t="s">
        <v>617</v>
      </c>
      <c r="C157" s="11" t="s">
        <v>618</v>
      </c>
      <c r="D157" s="13" t="s">
        <v>1181</v>
      </c>
      <c r="E157" s="13" t="s">
        <v>1182</v>
      </c>
      <c r="F157" s="13" t="s">
        <v>1183</v>
      </c>
      <c r="G157" s="13" t="s">
        <v>1184</v>
      </c>
      <c r="H157" s="13" t="s">
        <v>1185</v>
      </c>
    </row>
    <row r="158" customFormat="false" ht="15" hidden="false" customHeight="true" outlineLevel="0" collapsed="false">
      <c r="A158" s="13" t="s">
        <v>73</v>
      </c>
      <c r="B158" s="13" t="s">
        <v>624</v>
      </c>
      <c r="C158" s="11" t="s">
        <v>625</v>
      </c>
      <c r="D158" s="13" t="s">
        <v>1186</v>
      </c>
      <c r="E158" s="13" t="s">
        <v>1187</v>
      </c>
      <c r="F158" s="13" t="s">
        <v>1188</v>
      </c>
      <c r="G158" s="13" t="s">
        <v>1189</v>
      </c>
      <c r="H158" s="13" t="s">
        <v>1190</v>
      </c>
    </row>
    <row r="159" customFormat="false" ht="15" hidden="false" customHeight="true" outlineLevel="0" collapsed="false">
      <c r="A159" s="13" t="s">
        <v>73</v>
      </c>
      <c r="B159" s="13" t="s">
        <v>631</v>
      </c>
      <c r="C159" s="11" t="s">
        <v>632</v>
      </c>
      <c r="D159" s="13" t="s">
        <v>1191</v>
      </c>
      <c r="E159" s="13" t="s">
        <v>1192</v>
      </c>
      <c r="F159" s="13" t="s">
        <v>1193</v>
      </c>
      <c r="G159" s="13" t="s">
        <v>1194</v>
      </c>
      <c r="H159" s="13" t="s">
        <v>1195</v>
      </c>
    </row>
    <row r="160" customFormat="false" ht="15" hidden="false" customHeight="true" outlineLevel="0" collapsed="false">
      <c r="A160" s="13" t="s">
        <v>73</v>
      </c>
      <c r="B160" s="13" t="s">
        <v>638</v>
      </c>
      <c r="C160" s="11" t="s">
        <v>639</v>
      </c>
      <c r="D160" s="13" t="s">
        <v>1196</v>
      </c>
      <c r="E160" s="13" t="s">
        <v>1197</v>
      </c>
      <c r="F160" s="13" t="s">
        <v>1198</v>
      </c>
      <c r="G160" s="13" t="s">
        <v>1199</v>
      </c>
      <c r="H160" s="13" t="s">
        <v>1200</v>
      </c>
    </row>
    <row r="161" customFormat="false" ht="15" hidden="false" customHeight="true" outlineLevel="0" collapsed="false">
      <c r="A161" s="13" t="s">
        <v>73</v>
      </c>
      <c r="B161" s="13" t="s">
        <v>645</v>
      </c>
      <c r="C161" s="11" t="s">
        <v>646</v>
      </c>
      <c r="D161" s="13" t="s">
        <v>1201</v>
      </c>
      <c r="E161" s="13" t="s">
        <v>1202</v>
      </c>
      <c r="F161" s="13" t="s">
        <v>1203</v>
      </c>
      <c r="G161" s="13" t="s">
        <v>1204</v>
      </c>
      <c r="H161" s="13" t="s">
        <v>1205</v>
      </c>
    </row>
    <row r="162" customFormat="false" ht="15" hidden="false" customHeight="true" outlineLevel="0" collapsed="false">
      <c r="A162" s="13" t="s">
        <v>73</v>
      </c>
      <c r="B162" s="13" t="s">
        <v>652</v>
      </c>
      <c r="C162" s="11" t="s">
        <v>653</v>
      </c>
      <c r="D162" s="13" t="s">
        <v>1206</v>
      </c>
      <c r="E162" s="13" t="s">
        <v>1207</v>
      </c>
      <c r="F162" s="13" t="s">
        <v>1208</v>
      </c>
      <c r="G162" s="13" t="s">
        <v>1209</v>
      </c>
      <c r="H162" s="13" t="s">
        <v>1210</v>
      </c>
    </row>
    <row r="163" customFormat="false" ht="15" hidden="false" customHeight="true" outlineLevel="0" collapsed="false">
      <c r="A163" s="13" t="s">
        <v>73</v>
      </c>
      <c r="B163" s="13" t="s">
        <v>659</v>
      </c>
      <c r="C163" s="11" t="s">
        <v>660</v>
      </c>
      <c r="D163" s="13" t="s">
        <v>1211</v>
      </c>
      <c r="E163" s="13" t="s">
        <v>1212</v>
      </c>
      <c r="F163" s="13" t="s">
        <v>1213</v>
      </c>
      <c r="G163" s="13" t="s">
        <v>1214</v>
      </c>
      <c r="H163" s="13" t="s">
        <v>1215</v>
      </c>
    </row>
    <row r="164" customFormat="false" ht="15" hidden="false" customHeight="true" outlineLevel="0" collapsed="false">
      <c r="A164" s="13" t="s">
        <v>73</v>
      </c>
      <c r="B164" s="13" t="s">
        <v>666</v>
      </c>
      <c r="C164" s="11" t="s">
        <v>667</v>
      </c>
      <c r="D164" s="13" t="s">
        <v>1216</v>
      </c>
      <c r="E164" s="13" t="s">
        <v>1217</v>
      </c>
      <c r="F164" s="13" t="s">
        <v>1218</v>
      </c>
      <c r="G164" s="13" t="s">
        <v>1219</v>
      </c>
      <c r="H164" s="13" t="s">
        <v>1220</v>
      </c>
    </row>
    <row r="165" customFormat="false" ht="15" hidden="false" customHeight="true" outlineLevel="0" collapsed="false">
      <c r="A165" s="13" t="s">
        <v>73</v>
      </c>
      <c r="B165" s="13" t="s">
        <v>673</v>
      </c>
      <c r="C165" s="11" t="s">
        <v>674</v>
      </c>
      <c r="D165" s="13" t="s">
        <v>1221</v>
      </c>
      <c r="E165" s="13" t="s">
        <v>1222</v>
      </c>
      <c r="F165" s="13" t="s">
        <v>1223</v>
      </c>
      <c r="G165" s="13" t="s">
        <v>1224</v>
      </c>
      <c r="H165" s="13" t="s">
        <v>1225</v>
      </c>
    </row>
    <row r="166" customFormat="false" ht="15" hidden="false" customHeight="true" outlineLevel="0" collapsed="false">
      <c r="A166" s="13" t="s">
        <v>73</v>
      </c>
      <c r="B166" s="13" t="s">
        <v>680</v>
      </c>
      <c r="C166" s="11" t="s">
        <v>681</v>
      </c>
      <c r="D166" s="13" t="s">
        <v>1226</v>
      </c>
      <c r="E166" s="13" t="s">
        <v>1227</v>
      </c>
      <c r="F166" s="13" t="s">
        <v>1228</v>
      </c>
      <c r="G166" s="13" t="s">
        <v>1229</v>
      </c>
      <c r="H166" s="13" t="s">
        <v>1230</v>
      </c>
    </row>
    <row r="167" customFormat="false" ht="15" hidden="false" customHeight="true" outlineLevel="0" collapsed="false">
      <c r="A167" s="13" t="s">
        <v>73</v>
      </c>
      <c r="B167" s="13" t="s">
        <v>687</v>
      </c>
      <c r="C167" s="11" t="s">
        <v>688</v>
      </c>
      <c r="D167" s="13" t="s">
        <v>1231</v>
      </c>
      <c r="E167" s="13" t="s">
        <v>1232</v>
      </c>
      <c r="F167" s="13" t="s">
        <v>1233</v>
      </c>
      <c r="G167" s="13" t="s">
        <v>1234</v>
      </c>
      <c r="H167" s="13" t="s">
        <v>1235</v>
      </c>
    </row>
    <row r="168" customFormat="false" ht="15" hidden="false" customHeight="true" outlineLevel="0" collapsed="false">
      <c r="A168" s="13" t="s">
        <v>73</v>
      </c>
      <c r="B168" s="13" t="s">
        <v>694</v>
      </c>
      <c r="C168" s="11" t="s">
        <v>695</v>
      </c>
      <c r="D168" s="13" t="s">
        <v>1236</v>
      </c>
      <c r="E168" s="13" t="s">
        <v>1237</v>
      </c>
      <c r="F168" s="13" t="s">
        <v>1238</v>
      </c>
      <c r="G168" s="13" t="s">
        <v>1239</v>
      </c>
      <c r="H168" s="13" t="s">
        <v>1240</v>
      </c>
    </row>
    <row r="169" customFormat="false" ht="15" hidden="false" customHeight="true" outlineLevel="0" collapsed="false">
      <c r="A169" s="13" t="s">
        <v>73</v>
      </c>
      <c r="B169" s="13" t="s">
        <v>701</v>
      </c>
      <c r="C169" s="11" t="s">
        <v>702</v>
      </c>
      <c r="D169" s="13" t="s">
        <v>1241</v>
      </c>
      <c r="E169" s="13" t="s">
        <v>1242</v>
      </c>
      <c r="F169" s="13" t="s">
        <v>1243</v>
      </c>
      <c r="G169" s="13" t="s">
        <v>1244</v>
      </c>
      <c r="H169" s="13" t="s">
        <v>1245</v>
      </c>
    </row>
    <row r="170" customFormat="false" ht="15" hidden="false" customHeight="true" outlineLevel="0" collapsed="false">
      <c r="A170" s="13" t="s">
        <v>73</v>
      </c>
      <c r="B170" s="13" t="s">
        <v>708</v>
      </c>
      <c r="C170" s="11" t="s">
        <v>709</v>
      </c>
      <c r="D170" s="13" t="s">
        <v>1246</v>
      </c>
      <c r="E170" s="13" t="s">
        <v>1247</v>
      </c>
      <c r="F170" s="13" t="s">
        <v>1248</v>
      </c>
      <c r="G170" s="13" t="s">
        <v>1249</v>
      </c>
      <c r="H170" s="13" t="s">
        <v>1250</v>
      </c>
    </row>
    <row r="171" customFormat="false" ht="15" hidden="false" customHeight="true" outlineLevel="0" collapsed="false">
      <c r="A171" s="13" t="s">
        <v>73</v>
      </c>
      <c r="B171" s="13" t="s">
        <v>715</v>
      </c>
      <c r="C171" s="11" t="s">
        <v>716</v>
      </c>
      <c r="D171" s="13" t="s">
        <v>1251</v>
      </c>
      <c r="E171" s="13" t="s">
        <v>1252</v>
      </c>
      <c r="F171" s="13" t="s">
        <v>1253</v>
      </c>
      <c r="G171" s="13" t="s">
        <v>1254</v>
      </c>
      <c r="H171" s="13" t="s">
        <v>1255</v>
      </c>
    </row>
    <row r="172" customFormat="false" ht="15" hidden="false" customHeight="true" outlineLevel="0" collapsed="false">
      <c r="A172" s="13" t="s">
        <v>73</v>
      </c>
      <c r="B172" s="13" t="s">
        <v>722</v>
      </c>
      <c r="C172" s="11" t="s">
        <v>723</v>
      </c>
      <c r="D172" s="13" t="s">
        <v>1256</v>
      </c>
      <c r="E172" s="13" t="s">
        <v>1257</v>
      </c>
      <c r="F172" s="13" t="s">
        <v>1258</v>
      </c>
      <c r="G172" s="13" t="s">
        <v>1259</v>
      </c>
      <c r="H172" s="13" t="s">
        <v>1260</v>
      </c>
    </row>
    <row r="173" customFormat="false" ht="15" hidden="false" customHeight="true" outlineLevel="0" collapsed="false">
      <c r="A173" s="13" t="s">
        <v>73</v>
      </c>
      <c r="B173" s="13" t="s">
        <v>729</v>
      </c>
      <c r="C173" s="11" t="s">
        <v>730</v>
      </c>
      <c r="D173" s="13" t="s">
        <v>1261</v>
      </c>
      <c r="E173" s="13" t="s">
        <v>1262</v>
      </c>
      <c r="F173" s="13" t="s">
        <v>1263</v>
      </c>
      <c r="G173" s="13" t="s">
        <v>1264</v>
      </c>
      <c r="H173" s="13" t="s">
        <v>1265</v>
      </c>
    </row>
    <row r="174" customFormat="false" ht="15" hidden="false" customHeight="true" outlineLevel="0" collapsed="false">
      <c r="A174" s="13" t="s">
        <v>73</v>
      </c>
      <c r="B174" s="13" t="s">
        <v>736</v>
      </c>
      <c r="C174" s="11" t="s">
        <v>737</v>
      </c>
      <c r="D174" s="13" t="s">
        <v>1266</v>
      </c>
      <c r="E174" s="13" t="s">
        <v>1267</v>
      </c>
      <c r="F174" s="13" t="s">
        <v>1268</v>
      </c>
      <c r="G174" s="13" t="s">
        <v>1269</v>
      </c>
      <c r="H174" s="13" t="s">
        <v>1270</v>
      </c>
    </row>
    <row r="175" customFormat="false" ht="15" hidden="false" customHeight="true" outlineLevel="0" collapsed="false">
      <c r="A175" s="13" t="s">
        <v>73</v>
      </c>
      <c r="B175" s="13" t="s">
        <v>743</v>
      </c>
      <c r="C175" s="11" t="s">
        <v>744</v>
      </c>
      <c r="D175" s="13" t="s">
        <v>1271</v>
      </c>
      <c r="E175" s="13" t="s">
        <v>1272</v>
      </c>
      <c r="F175" s="13" t="s">
        <v>1273</v>
      </c>
      <c r="G175" s="13" t="s">
        <v>1274</v>
      </c>
      <c r="H175" s="13" t="s">
        <v>1275</v>
      </c>
    </row>
    <row r="176" customFormat="false" ht="15" hidden="false" customHeight="true" outlineLevel="0" collapsed="false">
      <c r="A176" s="13" t="s">
        <v>73</v>
      </c>
      <c r="B176" s="13" t="s">
        <v>750</v>
      </c>
      <c r="C176" s="11" t="s">
        <v>751</v>
      </c>
      <c r="D176" s="13" t="s">
        <v>1276</v>
      </c>
      <c r="E176" s="13" t="s">
        <v>1277</v>
      </c>
      <c r="F176" s="13" t="s">
        <v>1278</v>
      </c>
      <c r="G176" s="13" t="s">
        <v>1279</v>
      </c>
      <c r="H176" s="13" t="s">
        <v>1280</v>
      </c>
    </row>
    <row r="177" customFormat="false" ht="15" hidden="false" customHeight="true" outlineLevel="0" collapsed="false">
      <c r="A177" s="13" t="s">
        <v>73</v>
      </c>
      <c r="B177" s="13" t="s">
        <v>757</v>
      </c>
      <c r="C177" s="11" t="s">
        <v>758</v>
      </c>
      <c r="D177" s="13" t="s">
        <v>1281</v>
      </c>
      <c r="E177" s="13" t="s">
        <v>1282</v>
      </c>
      <c r="F177" s="13" t="s">
        <v>1283</v>
      </c>
      <c r="G177" s="13" t="s">
        <v>1284</v>
      </c>
      <c r="H177" s="13" t="s">
        <v>1285</v>
      </c>
    </row>
    <row r="178" customFormat="false" ht="15" hidden="false" customHeight="true" outlineLevel="0" collapsed="false">
      <c r="A178" s="13" t="s">
        <v>73</v>
      </c>
      <c r="B178" s="13" t="s">
        <v>764</v>
      </c>
      <c r="C178" s="11" t="s">
        <v>765</v>
      </c>
      <c r="D178" s="13" t="s">
        <v>1286</v>
      </c>
      <c r="E178" s="13" t="s">
        <v>1287</v>
      </c>
      <c r="F178" s="13" t="s">
        <v>1288</v>
      </c>
      <c r="G178" s="13" t="s">
        <v>1289</v>
      </c>
      <c r="H178" s="13" t="s">
        <v>1290</v>
      </c>
    </row>
    <row r="179" customFormat="false" ht="15" hidden="false" customHeight="true" outlineLevel="0" collapsed="false">
      <c r="A179" s="13" t="s">
        <v>73</v>
      </c>
      <c r="B179" s="13" t="s">
        <v>771</v>
      </c>
      <c r="C179" s="11" t="s">
        <v>772</v>
      </c>
      <c r="D179" s="13" t="s">
        <v>1291</v>
      </c>
      <c r="E179" s="13" t="s">
        <v>1292</v>
      </c>
      <c r="F179" s="13" t="s">
        <v>1293</v>
      </c>
      <c r="G179" s="13" t="s">
        <v>1294</v>
      </c>
      <c r="H179" s="13" t="s">
        <v>1295</v>
      </c>
    </row>
    <row r="180" customFormat="false" ht="15" hidden="false" customHeight="true" outlineLevel="0" collapsed="false">
      <c r="A180" s="13" t="s">
        <v>73</v>
      </c>
      <c r="B180" s="13" t="s">
        <v>778</v>
      </c>
      <c r="C180" s="11" t="s">
        <v>779</v>
      </c>
      <c r="D180" s="13" t="s">
        <v>1296</v>
      </c>
      <c r="E180" s="13" t="s">
        <v>1297</v>
      </c>
      <c r="F180" s="13" t="s">
        <v>1298</v>
      </c>
      <c r="G180" s="13" t="s">
        <v>1299</v>
      </c>
      <c r="H180" s="13" t="s">
        <v>1300</v>
      </c>
    </row>
    <row r="181" customFormat="false" ht="15" hidden="false" customHeight="true" outlineLevel="0" collapsed="false">
      <c r="A181" s="13" t="s">
        <v>73</v>
      </c>
      <c r="B181" s="13" t="s">
        <v>785</v>
      </c>
      <c r="C181" s="11" t="s">
        <v>786</v>
      </c>
      <c r="D181" s="13" t="s">
        <v>1301</v>
      </c>
      <c r="E181" s="13" t="s">
        <v>1302</v>
      </c>
      <c r="F181" s="13" t="s">
        <v>1303</v>
      </c>
      <c r="G181" s="13" t="s">
        <v>1304</v>
      </c>
      <c r="H181" s="13" t="s">
        <v>1305</v>
      </c>
    </row>
    <row r="182" customFormat="false" ht="15" hidden="false" customHeight="true" outlineLevel="0" collapsed="false">
      <c r="A182" s="13" t="s">
        <v>73</v>
      </c>
      <c r="B182" s="13" t="s">
        <v>792</v>
      </c>
      <c r="C182" s="11" t="s">
        <v>793</v>
      </c>
      <c r="D182" s="13" t="s">
        <v>1306</v>
      </c>
      <c r="E182" s="13" t="s">
        <v>1307</v>
      </c>
      <c r="F182" s="13" t="s">
        <v>1308</v>
      </c>
      <c r="G182" s="13" t="s">
        <v>1309</v>
      </c>
      <c r="H182" s="13" t="s">
        <v>1310</v>
      </c>
    </row>
    <row r="183" customFormat="false" ht="15" hidden="false" customHeight="true" outlineLevel="0" collapsed="false">
      <c r="A183" s="13" t="s">
        <v>73</v>
      </c>
      <c r="B183" s="13" t="s">
        <v>799</v>
      </c>
      <c r="C183" s="11" t="s">
        <v>800</v>
      </c>
      <c r="D183" s="13" t="s">
        <v>1311</v>
      </c>
      <c r="E183" s="13" t="s">
        <v>1312</v>
      </c>
      <c r="F183" s="13" t="s">
        <v>1313</v>
      </c>
      <c r="G183" s="13" t="s">
        <v>1314</v>
      </c>
      <c r="H183" s="13" t="s">
        <v>1315</v>
      </c>
    </row>
    <row r="184" customFormat="false" ht="15" hidden="false" customHeight="true" outlineLevel="0" collapsed="false">
      <c r="A184" s="13" t="s">
        <v>73</v>
      </c>
      <c r="B184" s="13" t="s">
        <v>806</v>
      </c>
      <c r="C184" s="11" t="s">
        <v>807</v>
      </c>
      <c r="D184" s="13" t="s">
        <v>1316</v>
      </c>
      <c r="E184" s="13" t="s">
        <v>1317</v>
      </c>
      <c r="F184" s="13" t="s">
        <v>1318</v>
      </c>
      <c r="G184" s="13" t="s">
        <v>1319</v>
      </c>
      <c r="H184" s="13" t="s">
        <v>1320</v>
      </c>
    </row>
    <row r="185" customFormat="false" ht="15" hidden="false" customHeight="true" outlineLevel="0" collapsed="false">
      <c r="A185" s="13" t="s">
        <v>73</v>
      </c>
      <c r="B185" s="13" t="s">
        <v>813</v>
      </c>
      <c r="C185" s="11" t="s">
        <v>814</v>
      </c>
      <c r="D185" s="13" t="s">
        <v>1321</v>
      </c>
      <c r="E185" s="13" t="s">
        <v>1322</v>
      </c>
      <c r="F185" s="13" t="s">
        <v>1323</v>
      </c>
      <c r="G185" s="13" t="s">
        <v>1324</v>
      </c>
      <c r="H185" s="13" t="s">
        <v>1325</v>
      </c>
    </row>
    <row r="186" customFormat="false" ht="15" hidden="false" customHeight="true" outlineLevel="0" collapsed="false">
      <c r="A186" s="13" t="s">
        <v>73</v>
      </c>
      <c r="B186" s="13" t="s">
        <v>820</v>
      </c>
      <c r="C186" s="11" t="s">
        <v>821</v>
      </c>
      <c r="D186" s="13" t="s">
        <v>1326</v>
      </c>
      <c r="E186" s="13" t="s">
        <v>1327</v>
      </c>
      <c r="F186" s="13" t="s">
        <v>1328</v>
      </c>
      <c r="G186" s="13" t="s">
        <v>1329</v>
      </c>
      <c r="H186" s="13" t="s">
        <v>1330</v>
      </c>
    </row>
    <row r="187" customFormat="false" ht="15" hidden="false" customHeight="true" outlineLevel="0" collapsed="false">
      <c r="A187" s="13" t="s">
        <v>73</v>
      </c>
      <c r="B187" s="13" t="s">
        <v>827</v>
      </c>
      <c r="C187" s="11" t="s">
        <v>828</v>
      </c>
      <c r="D187" s="13" t="s">
        <v>1331</v>
      </c>
      <c r="E187" s="13" t="s">
        <v>1332</v>
      </c>
      <c r="F187" s="13" t="s">
        <v>1333</v>
      </c>
      <c r="G187" s="13" t="s">
        <v>1334</v>
      </c>
      <c r="H187" s="13" t="s">
        <v>1335</v>
      </c>
    </row>
    <row r="188" customFormat="false" ht="15" hidden="false" customHeight="true" outlineLevel="0" collapsed="false">
      <c r="A188" s="13" t="s">
        <v>73</v>
      </c>
      <c r="B188" s="13" t="s">
        <v>834</v>
      </c>
      <c r="C188" s="11" t="s">
        <v>835</v>
      </c>
      <c r="D188" s="13" t="s">
        <v>1336</v>
      </c>
      <c r="E188" s="13" t="s">
        <v>1337</v>
      </c>
      <c r="F188" s="13" t="s">
        <v>1338</v>
      </c>
      <c r="G188" s="13" t="s">
        <v>1339</v>
      </c>
      <c r="H188" s="13" t="s">
        <v>1340</v>
      </c>
    </row>
    <row r="189" customFormat="false" ht="15" hidden="false" customHeight="true" outlineLevel="0" collapsed="false">
      <c r="A189" s="13" t="s">
        <v>73</v>
      </c>
      <c r="B189" s="13" t="s">
        <v>841</v>
      </c>
      <c r="C189" s="11" t="s">
        <v>842</v>
      </c>
      <c r="D189" s="13" t="s">
        <v>1341</v>
      </c>
      <c r="E189" s="13" t="s">
        <v>1342</v>
      </c>
      <c r="F189" s="13" t="s">
        <v>1343</v>
      </c>
      <c r="G189" s="13" t="s">
        <v>1344</v>
      </c>
      <c r="H189" s="13" t="s">
        <v>1345</v>
      </c>
    </row>
    <row r="190" customFormat="false" ht="15" hidden="false" customHeight="true" outlineLevel="0" collapsed="false">
      <c r="A190" s="13" t="s">
        <v>73</v>
      </c>
      <c r="B190" s="13" t="s">
        <v>848</v>
      </c>
      <c r="C190" s="11" t="s">
        <v>849</v>
      </c>
      <c r="D190" s="13" t="s">
        <v>1346</v>
      </c>
      <c r="E190" s="13" t="s">
        <v>1347</v>
      </c>
      <c r="F190" s="13" t="s">
        <v>1348</v>
      </c>
      <c r="G190" s="13" t="s">
        <v>1349</v>
      </c>
      <c r="H190" s="13" t="s">
        <v>1350</v>
      </c>
    </row>
    <row r="191" customFormat="false" ht="15" hidden="false" customHeight="true" outlineLevel="0" collapsed="false">
      <c r="A191" s="13" t="s">
        <v>73</v>
      </c>
      <c r="B191" s="13" t="s">
        <v>855</v>
      </c>
      <c r="C191" s="11" t="s">
        <v>856</v>
      </c>
      <c r="D191" s="13" t="s">
        <v>1351</v>
      </c>
      <c r="E191" s="13" t="s">
        <v>1352</v>
      </c>
      <c r="F191" s="13" t="s">
        <v>1353</v>
      </c>
      <c r="G191" s="13" t="s">
        <v>1354</v>
      </c>
      <c r="H191" s="13" t="s">
        <v>1355</v>
      </c>
    </row>
    <row r="192" customFormat="false" ht="15" hidden="false" customHeight="true" outlineLevel="0" collapsed="false">
      <c r="A192" s="13" t="s">
        <v>73</v>
      </c>
      <c r="B192" s="13" t="s">
        <v>862</v>
      </c>
      <c r="C192" s="11" t="s">
        <v>863</v>
      </c>
      <c r="D192" s="13" t="s">
        <v>1356</v>
      </c>
      <c r="E192" s="13" t="s">
        <v>1357</v>
      </c>
      <c r="F192" s="13" t="s">
        <v>1358</v>
      </c>
      <c r="G192" s="13" t="s">
        <v>1359</v>
      </c>
      <c r="H192" s="13" t="s">
        <v>1360</v>
      </c>
    </row>
    <row r="193" customFormat="false" ht="15" hidden="false" customHeight="true" outlineLevel="0" collapsed="false">
      <c r="A193" s="13" t="s">
        <v>73</v>
      </c>
      <c r="B193" s="13" t="s">
        <v>869</v>
      </c>
      <c r="C193" s="11" t="s">
        <v>870</v>
      </c>
      <c r="D193" s="13" t="s">
        <v>1361</v>
      </c>
      <c r="E193" s="13" t="s">
        <v>1362</v>
      </c>
      <c r="F193" s="13" t="s">
        <v>1363</v>
      </c>
      <c r="G193" s="13" t="s">
        <v>1364</v>
      </c>
      <c r="H193" s="13" t="s">
        <v>1365</v>
      </c>
    </row>
    <row r="194" customFormat="false" ht="15" hidden="false" customHeight="true" outlineLevel="0" collapsed="false">
      <c r="A194" s="13" t="s">
        <v>73</v>
      </c>
      <c r="B194" s="13" t="s">
        <v>876</v>
      </c>
      <c r="C194" s="11" t="s">
        <v>877</v>
      </c>
      <c r="D194" s="13" t="s">
        <v>1366</v>
      </c>
      <c r="E194" s="13" t="s">
        <v>1367</v>
      </c>
      <c r="F194" s="13" t="s">
        <v>1368</v>
      </c>
      <c r="G194" s="13" t="s">
        <v>1369</v>
      </c>
      <c r="H194" s="13" t="s">
        <v>1370</v>
      </c>
    </row>
    <row r="195" customFormat="false" ht="15" hidden="false" customHeight="true" outlineLevel="0" collapsed="false">
      <c r="A195" s="13" t="s">
        <v>73</v>
      </c>
      <c r="B195" s="13" t="s">
        <v>883</v>
      </c>
      <c r="C195" s="11" t="s">
        <v>884</v>
      </c>
      <c r="D195" s="13" t="s">
        <v>1371</v>
      </c>
      <c r="E195" s="13" t="s">
        <v>1372</v>
      </c>
      <c r="F195" s="13" t="s">
        <v>1373</v>
      </c>
      <c r="G195" s="13" t="s">
        <v>1374</v>
      </c>
      <c r="H195" s="13" t="s">
        <v>1375</v>
      </c>
    </row>
    <row r="196" customFormat="false" ht="15" hidden="false" customHeight="true" outlineLevel="0" collapsed="false">
      <c r="A196" s="13" t="s">
        <v>73</v>
      </c>
      <c r="B196" s="13" t="s">
        <v>890</v>
      </c>
      <c r="C196" s="11" t="s">
        <v>891</v>
      </c>
      <c r="D196" s="13" t="s">
        <v>1376</v>
      </c>
      <c r="E196" s="13" t="s">
        <v>1377</v>
      </c>
      <c r="F196" s="13" t="s">
        <v>1378</v>
      </c>
      <c r="G196" s="13" t="s">
        <v>1379</v>
      </c>
      <c r="H196" s="13" t="s">
        <v>1380</v>
      </c>
    </row>
    <row r="197" customFormat="false" ht="15" hidden="false" customHeight="true" outlineLevel="0" collapsed="false">
      <c r="A197" s="13" t="s">
        <v>73</v>
      </c>
      <c r="B197" s="13" t="s">
        <v>897</v>
      </c>
      <c r="C197" s="11" t="s">
        <v>898</v>
      </c>
      <c r="D197" s="13" t="s">
        <v>1381</v>
      </c>
      <c r="E197" s="13" t="s">
        <v>1382</v>
      </c>
      <c r="F197" s="13" t="s">
        <v>1383</v>
      </c>
      <c r="G197" s="13" t="s">
        <v>1384</v>
      </c>
      <c r="H197" s="13" t="s">
        <v>1385</v>
      </c>
    </row>
    <row r="198" customFormat="false" ht="15" hidden="false" customHeight="true" outlineLevel="0" collapsed="false">
      <c r="A198" s="13" t="s">
        <v>73</v>
      </c>
      <c r="B198" s="13" t="s">
        <v>904</v>
      </c>
      <c r="C198" s="11" t="s">
        <v>905</v>
      </c>
      <c r="D198" s="13" t="s">
        <v>1386</v>
      </c>
      <c r="E198" s="13" t="s">
        <v>1387</v>
      </c>
      <c r="F198" s="13" t="s">
        <v>1388</v>
      </c>
      <c r="G198" s="13" t="s">
        <v>1389</v>
      </c>
      <c r="H198" s="13" t="s">
        <v>1390</v>
      </c>
    </row>
    <row r="199" customFormat="false" ht="15" hidden="false" customHeight="true" outlineLevel="0" collapsed="false">
      <c r="A199" s="13" t="s">
        <v>82</v>
      </c>
      <c r="B199" s="13" t="s">
        <v>239</v>
      </c>
      <c r="C199" s="11" t="s">
        <v>240</v>
      </c>
      <c r="D199" s="13" t="s">
        <v>1391</v>
      </c>
      <c r="E199" s="13" t="s">
        <v>1392</v>
      </c>
      <c r="F199" s="13" t="s">
        <v>1393</v>
      </c>
      <c r="G199" s="13" t="s">
        <v>1394</v>
      </c>
      <c r="H199" s="13" t="s">
        <v>1395</v>
      </c>
    </row>
    <row r="200" customFormat="false" ht="15" hidden="false" customHeight="true" outlineLevel="0" collapsed="false">
      <c r="A200" s="13" t="s">
        <v>82</v>
      </c>
      <c r="B200" s="13" t="s">
        <v>246</v>
      </c>
      <c r="C200" s="11" t="s">
        <v>247</v>
      </c>
      <c r="D200" s="13" t="s">
        <v>1396</v>
      </c>
      <c r="E200" s="13" t="s">
        <v>1397</v>
      </c>
      <c r="F200" s="13" t="s">
        <v>1398</v>
      </c>
      <c r="G200" s="13" t="s">
        <v>1399</v>
      </c>
      <c r="H200" s="13" t="s">
        <v>1400</v>
      </c>
    </row>
    <row r="201" customFormat="false" ht="15" hidden="false" customHeight="true" outlineLevel="0" collapsed="false">
      <c r="A201" s="13" t="s">
        <v>82</v>
      </c>
      <c r="B201" s="13" t="s">
        <v>253</v>
      </c>
      <c r="C201" s="11" t="s">
        <v>254</v>
      </c>
      <c r="D201" s="13" t="s">
        <v>1401</v>
      </c>
      <c r="E201" s="13" t="s">
        <v>1402</v>
      </c>
      <c r="F201" s="13" t="s">
        <v>1403</v>
      </c>
      <c r="G201" s="13" t="s">
        <v>1404</v>
      </c>
      <c r="H201" s="13" t="s">
        <v>1405</v>
      </c>
    </row>
    <row r="202" customFormat="false" ht="15" hidden="false" customHeight="true" outlineLevel="0" collapsed="false">
      <c r="A202" s="13" t="s">
        <v>82</v>
      </c>
      <c r="B202" s="13" t="s">
        <v>260</v>
      </c>
      <c r="C202" s="11" t="s">
        <v>261</v>
      </c>
      <c r="D202" s="13" t="s">
        <v>1406</v>
      </c>
      <c r="E202" s="13" t="s">
        <v>1407</v>
      </c>
      <c r="F202" s="13" t="s">
        <v>1408</v>
      </c>
      <c r="G202" s="13" t="s">
        <v>1409</v>
      </c>
      <c r="H202" s="13" t="s">
        <v>1410</v>
      </c>
    </row>
    <row r="203" customFormat="false" ht="15" hidden="false" customHeight="true" outlineLevel="0" collapsed="false">
      <c r="A203" s="13" t="s">
        <v>82</v>
      </c>
      <c r="B203" s="13" t="s">
        <v>267</v>
      </c>
      <c r="C203" s="11" t="s">
        <v>268</v>
      </c>
      <c r="D203" s="13" t="s">
        <v>1411</v>
      </c>
      <c r="E203" s="13" t="s">
        <v>1412</v>
      </c>
      <c r="F203" s="13" t="s">
        <v>1413</v>
      </c>
      <c r="G203" s="13" t="s">
        <v>1414</v>
      </c>
      <c r="H203" s="13" t="s">
        <v>1415</v>
      </c>
    </row>
    <row r="204" customFormat="false" ht="15" hidden="false" customHeight="true" outlineLevel="0" collapsed="false">
      <c r="A204" s="13" t="s">
        <v>82</v>
      </c>
      <c r="B204" s="13" t="s">
        <v>274</v>
      </c>
      <c r="C204" s="11" t="s">
        <v>275</v>
      </c>
      <c r="D204" s="13" t="s">
        <v>1416</v>
      </c>
      <c r="E204" s="13" t="s">
        <v>1417</v>
      </c>
      <c r="F204" s="13" t="s">
        <v>1418</v>
      </c>
      <c r="G204" s="13" t="s">
        <v>1419</v>
      </c>
      <c r="H204" s="13" t="s">
        <v>1420</v>
      </c>
    </row>
    <row r="205" customFormat="false" ht="15" hidden="false" customHeight="true" outlineLevel="0" collapsed="false">
      <c r="A205" s="13" t="s">
        <v>82</v>
      </c>
      <c r="B205" s="13" t="s">
        <v>281</v>
      </c>
      <c r="C205" s="11" t="s">
        <v>282</v>
      </c>
      <c r="D205" s="13" t="s">
        <v>1421</v>
      </c>
      <c r="E205" s="13" t="s">
        <v>1422</v>
      </c>
      <c r="F205" s="13" t="s">
        <v>1423</v>
      </c>
      <c r="G205" s="13" t="s">
        <v>1424</v>
      </c>
      <c r="H205" s="13" t="s">
        <v>1425</v>
      </c>
    </row>
    <row r="206" customFormat="false" ht="15" hidden="false" customHeight="true" outlineLevel="0" collapsed="false">
      <c r="A206" s="13" t="s">
        <v>82</v>
      </c>
      <c r="B206" s="13" t="s">
        <v>288</v>
      </c>
      <c r="C206" s="11" t="s">
        <v>289</v>
      </c>
      <c r="D206" s="13" t="s">
        <v>1426</v>
      </c>
      <c r="E206" s="13" t="s">
        <v>1427</v>
      </c>
      <c r="F206" s="13" t="s">
        <v>1428</v>
      </c>
      <c r="G206" s="13" t="s">
        <v>1429</v>
      </c>
      <c r="H206" s="13" t="s">
        <v>1430</v>
      </c>
    </row>
    <row r="207" customFormat="false" ht="15" hidden="false" customHeight="true" outlineLevel="0" collapsed="false">
      <c r="A207" s="13" t="s">
        <v>82</v>
      </c>
      <c r="B207" s="13" t="s">
        <v>295</v>
      </c>
      <c r="C207" s="11" t="s">
        <v>296</v>
      </c>
      <c r="D207" s="13" t="s">
        <v>1431</v>
      </c>
      <c r="E207" s="13" t="s">
        <v>1432</v>
      </c>
      <c r="F207" s="13" t="s">
        <v>1433</v>
      </c>
      <c r="G207" s="13" t="s">
        <v>1434</v>
      </c>
      <c r="H207" s="13" t="s">
        <v>1435</v>
      </c>
    </row>
    <row r="208" customFormat="false" ht="15" hidden="false" customHeight="true" outlineLevel="0" collapsed="false">
      <c r="A208" s="13" t="s">
        <v>82</v>
      </c>
      <c r="B208" s="13" t="s">
        <v>302</v>
      </c>
      <c r="C208" s="11" t="s">
        <v>303</v>
      </c>
      <c r="D208" s="13" t="s">
        <v>1436</v>
      </c>
      <c r="E208" s="13" t="s">
        <v>1437</v>
      </c>
      <c r="F208" s="13" t="s">
        <v>1438</v>
      </c>
      <c r="G208" s="13" t="s">
        <v>1439</v>
      </c>
      <c r="H208" s="13" t="s">
        <v>1440</v>
      </c>
    </row>
    <row r="209" customFormat="false" ht="15" hidden="false" customHeight="true" outlineLevel="0" collapsed="false">
      <c r="A209" s="13" t="s">
        <v>82</v>
      </c>
      <c r="B209" s="13" t="s">
        <v>309</v>
      </c>
      <c r="C209" s="11" t="s">
        <v>310</v>
      </c>
      <c r="D209" s="13" t="s">
        <v>1441</v>
      </c>
      <c r="E209" s="13" t="s">
        <v>1442</v>
      </c>
      <c r="F209" s="13" t="s">
        <v>1443</v>
      </c>
      <c r="G209" s="13" t="s">
        <v>1444</v>
      </c>
      <c r="H209" s="13" t="s">
        <v>1445</v>
      </c>
    </row>
    <row r="210" customFormat="false" ht="15" hidden="false" customHeight="true" outlineLevel="0" collapsed="false">
      <c r="A210" s="13" t="s">
        <v>82</v>
      </c>
      <c r="B210" s="13" t="s">
        <v>316</v>
      </c>
      <c r="C210" s="11" t="s">
        <v>317</v>
      </c>
      <c r="D210" s="13" t="s">
        <v>1446</v>
      </c>
      <c r="E210" s="13" t="s">
        <v>1447</v>
      </c>
      <c r="F210" s="13" t="s">
        <v>1448</v>
      </c>
      <c r="G210" s="13" t="s">
        <v>1449</v>
      </c>
      <c r="H210" s="13" t="s">
        <v>1450</v>
      </c>
    </row>
    <row r="211" customFormat="false" ht="15" hidden="false" customHeight="true" outlineLevel="0" collapsed="false">
      <c r="A211" s="13" t="s">
        <v>82</v>
      </c>
      <c r="B211" s="13" t="s">
        <v>323</v>
      </c>
      <c r="C211" s="11" t="s">
        <v>324</v>
      </c>
      <c r="D211" s="13" t="s">
        <v>1451</v>
      </c>
      <c r="E211" s="13" t="s">
        <v>1452</v>
      </c>
      <c r="F211" s="13" t="s">
        <v>1453</v>
      </c>
      <c r="G211" s="13" t="s">
        <v>1454</v>
      </c>
      <c r="H211" s="13" t="s">
        <v>1455</v>
      </c>
    </row>
    <row r="212" customFormat="false" ht="15" hidden="false" customHeight="true" outlineLevel="0" collapsed="false">
      <c r="A212" s="13" t="s">
        <v>82</v>
      </c>
      <c r="B212" s="13" t="s">
        <v>330</v>
      </c>
      <c r="C212" s="11" t="s">
        <v>331</v>
      </c>
      <c r="D212" s="13" t="s">
        <v>1456</v>
      </c>
      <c r="E212" s="13" t="s">
        <v>1457</v>
      </c>
      <c r="F212" s="13" t="s">
        <v>1458</v>
      </c>
      <c r="G212" s="13" t="s">
        <v>1459</v>
      </c>
      <c r="H212" s="13" t="s">
        <v>1460</v>
      </c>
    </row>
    <row r="213" customFormat="false" ht="15" hidden="false" customHeight="true" outlineLevel="0" collapsed="false">
      <c r="A213" s="13" t="s">
        <v>82</v>
      </c>
      <c r="B213" s="13" t="s">
        <v>337</v>
      </c>
      <c r="C213" s="11" t="s">
        <v>338</v>
      </c>
      <c r="D213" s="13" t="s">
        <v>1461</v>
      </c>
      <c r="E213" s="13" t="s">
        <v>1462</v>
      </c>
      <c r="F213" s="13" t="s">
        <v>1463</v>
      </c>
      <c r="G213" s="13" t="s">
        <v>1464</v>
      </c>
      <c r="H213" s="13" t="s">
        <v>1465</v>
      </c>
    </row>
    <row r="214" customFormat="false" ht="15" hidden="false" customHeight="true" outlineLevel="0" collapsed="false">
      <c r="A214" s="13" t="s">
        <v>82</v>
      </c>
      <c r="B214" s="13" t="s">
        <v>344</v>
      </c>
      <c r="C214" s="11" t="s">
        <v>345</v>
      </c>
      <c r="D214" s="13" t="s">
        <v>1466</v>
      </c>
      <c r="E214" s="13" t="s">
        <v>1467</v>
      </c>
      <c r="F214" s="13" t="s">
        <v>1468</v>
      </c>
      <c r="G214" s="13" t="s">
        <v>1469</v>
      </c>
      <c r="H214" s="13" t="s">
        <v>1470</v>
      </c>
    </row>
    <row r="215" customFormat="false" ht="15" hidden="false" customHeight="true" outlineLevel="0" collapsed="false">
      <c r="A215" s="13" t="s">
        <v>82</v>
      </c>
      <c r="B215" s="13" t="s">
        <v>351</v>
      </c>
      <c r="C215" s="11" t="s">
        <v>352</v>
      </c>
      <c r="D215" s="13" t="s">
        <v>1471</v>
      </c>
      <c r="E215" s="13" t="s">
        <v>1472</v>
      </c>
      <c r="F215" s="13" t="s">
        <v>1473</v>
      </c>
      <c r="G215" s="13" t="s">
        <v>1474</v>
      </c>
      <c r="H215" s="13" t="s">
        <v>1475</v>
      </c>
    </row>
    <row r="216" customFormat="false" ht="15" hidden="false" customHeight="true" outlineLevel="0" collapsed="false">
      <c r="A216" s="13" t="s">
        <v>82</v>
      </c>
      <c r="B216" s="13" t="s">
        <v>358</v>
      </c>
      <c r="C216" s="11" t="s">
        <v>359</v>
      </c>
      <c r="D216" s="13" t="s">
        <v>1476</v>
      </c>
      <c r="E216" s="13" t="s">
        <v>1477</v>
      </c>
      <c r="F216" s="13" t="s">
        <v>1478</v>
      </c>
      <c r="G216" s="13" t="s">
        <v>1479</v>
      </c>
      <c r="H216" s="13" t="s">
        <v>1480</v>
      </c>
    </row>
    <row r="217" customFormat="false" ht="15" hidden="false" customHeight="true" outlineLevel="0" collapsed="false">
      <c r="A217" s="13" t="s">
        <v>82</v>
      </c>
      <c r="B217" s="13" t="s">
        <v>365</v>
      </c>
      <c r="C217" s="11" t="s">
        <v>366</v>
      </c>
      <c r="D217" s="13" t="s">
        <v>1481</v>
      </c>
      <c r="E217" s="13" t="s">
        <v>1482</v>
      </c>
      <c r="F217" s="13" t="s">
        <v>1483</v>
      </c>
      <c r="G217" s="13" t="s">
        <v>1484</v>
      </c>
      <c r="H217" s="13" t="s">
        <v>1485</v>
      </c>
    </row>
    <row r="218" customFormat="false" ht="15" hidden="false" customHeight="true" outlineLevel="0" collapsed="false">
      <c r="A218" s="13" t="s">
        <v>82</v>
      </c>
      <c r="B218" s="13" t="s">
        <v>372</v>
      </c>
      <c r="C218" s="11" t="s">
        <v>373</v>
      </c>
      <c r="D218" s="13" t="s">
        <v>1486</v>
      </c>
      <c r="E218" s="13" t="s">
        <v>1487</v>
      </c>
      <c r="F218" s="13" t="s">
        <v>1488</v>
      </c>
      <c r="G218" s="13" t="s">
        <v>1489</v>
      </c>
      <c r="H218" s="13" t="s">
        <v>1490</v>
      </c>
    </row>
    <row r="219" customFormat="false" ht="15" hidden="false" customHeight="true" outlineLevel="0" collapsed="false">
      <c r="A219" s="13" t="s">
        <v>82</v>
      </c>
      <c r="B219" s="13" t="s">
        <v>379</v>
      </c>
      <c r="C219" s="11" t="s">
        <v>380</v>
      </c>
      <c r="D219" s="13" t="s">
        <v>1491</v>
      </c>
      <c r="E219" s="13" t="s">
        <v>1492</v>
      </c>
      <c r="F219" s="13" t="s">
        <v>1493</v>
      </c>
      <c r="G219" s="13" t="s">
        <v>1494</v>
      </c>
      <c r="H219" s="13" t="s">
        <v>1495</v>
      </c>
    </row>
    <row r="220" customFormat="false" ht="15" hidden="false" customHeight="true" outlineLevel="0" collapsed="false">
      <c r="A220" s="13" t="s">
        <v>82</v>
      </c>
      <c r="B220" s="13" t="s">
        <v>386</v>
      </c>
      <c r="C220" s="11" t="s">
        <v>387</v>
      </c>
      <c r="D220" s="13" t="s">
        <v>1496</v>
      </c>
      <c r="E220" s="13" t="s">
        <v>1497</v>
      </c>
      <c r="F220" s="13" t="s">
        <v>1498</v>
      </c>
      <c r="G220" s="13" t="s">
        <v>1499</v>
      </c>
      <c r="H220" s="13" t="s">
        <v>1500</v>
      </c>
    </row>
    <row r="221" customFormat="false" ht="15" hidden="false" customHeight="true" outlineLevel="0" collapsed="false">
      <c r="A221" s="13" t="s">
        <v>82</v>
      </c>
      <c r="B221" s="13" t="s">
        <v>393</v>
      </c>
      <c r="C221" s="11" t="s">
        <v>394</v>
      </c>
      <c r="D221" s="13" t="s">
        <v>1501</v>
      </c>
      <c r="E221" s="13" t="s">
        <v>1502</v>
      </c>
      <c r="F221" s="13" t="s">
        <v>1503</v>
      </c>
      <c r="G221" s="13" t="s">
        <v>1504</v>
      </c>
      <c r="H221" s="13" t="s">
        <v>1505</v>
      </c>
    </row>
    <row r="222" customFormat="false" ht="15" hidden="false" customHeight="true" outlineLevel="0" collapsed="false">
      <c r="A222" s="13" t="s">
        <v>82</v>
      </c>
      <c r="B222" s="13" t="s">
        <v>400</v>
      </c>
      <c r="C222" s="11" t="s">
        <v>401</v>
      </c>
      <c r="D222" s="13" t="s">
        <v>1506</v>
      </c>
      <c r="E222" s="13" t="s">
        <v>1507</v>
      </c>
      <c r="F222" s="13" t="s">
        <v>1508</v>
      </c>
      <c r="G222" s="13" t="s">
        <v>1509</v>
      </c>
      <c r="H222" s="13" t="s">
        <v>1510</v>
      </c>
    </row>
    <row r="223" customFormat="false" ht="15" hidden="false" customHeight="true" outlineLevel="0" collapsed="false">
      <c r="A223" s="13" t="s">
        <v>82</v>
      </c>
      <c r="B223" s="13" t="s">
        <v>407</v>
      </c>
      <c r="C223" s="11" t="s">
        <v>408</v>
      </c>
      <c r="D223" s="13" t="s">
        <v>1511</v>
      </c>
      <c r="E223" s="13" t="s">
        <v>1512</v>
      </c>
      <c r="F223" s="13" t="s">
        <v>1513</v>
      </c>
      <c r="G223" s="13" t="s">
        <v>1514</v>
      </c>
      <c r="H223" s="13" t="s">
        <v>1515</v>
      </c>
    </row>
    <row r="224" customFormat="false" ht="15" hidden="false" customHeight="true" outlineLevel="0" collapsed="false">
      <c r="A224" s="13" t="s">
        <v>82</v>
      </c>
      <c r="B224" s="13" t="s">
        <v>414</v>
      </c>
      <c r="C224" s="11" t="s">
        <v>415</v>
      </c>
      <c r="D224" s="13" t="s">
        <v>1516</v>
      </c>
      <c r="E224" s="13" t="s">
        <v>1517</v>
      </c>
      <c r="F224" s="13" t="s">
        <v>1518</v>
      </c>
      <c r="G224" s="13" t="s">
        <v>1519</v>
      </c>
      <c r="H224" s="13" t="s">
        <v>1520</v>
      </c>
    </row>
    <row r="225" customFormat="false" ht="15" hidden="false" customHeight="true" outlineLevel="0" collapsed="false">
      <c r="A225" s="13" t="s">
        <v>82</v>
      </c>
      <c r="B225" s="13" t="s">
        <v>421</v>
      </c>
      <c r="C225" s="11" t="s">
        <v>422</v>
      </c>
      <c r="D225" s="13" t="s">
        <v>1521</v>
      </c>
      <c r="E225" s="13" t="s">
        <v>1522</v>
      </c>
      <c r="F225" s="13" t="s">
        <v>1523</v>
      </c>
      <c r="G225" s="13" t="s">
        <v>1524</v>
      </c>
      <c r="H225" s="13" t="s">
        <v>1525</v>
      </c>
    </row>
    <row r="226" customFormat="false" ht="15" hidden="false" customHeight="true" outlineLevel="0" collapsed="false">
      <c r="A226" s="13" t="s">
        <v>82</v>
      </c>
      <c r="B226" s="13" t="s">
        <v>428</v>
      </c>
      <c r="C226" s="11" t="s">
        <v>429</v>
      </c>
      <c r="D226" s="13" t="s">
        <v>1526</v>
      </c>
      <c r="E226" s="13" t="s">
        <v>1527</v>
      </c>
      <c r="F226" s="13" t="s">
        <v>1528</v>
      </c>
      <c r="G226" s="13" t="s">
        <v>1529</v>
      </c>
      <c r="H226" s="13" t="s">
        <v>1530</v>
      </c>
    </row>
    <row r="227" customFormat="false" ht="15" hidden="false" customHeight="true" outlineLevel="0" collapsed="false">
      <c r="A227" s="13" t="s">
        <v>82</v>
      </c>
      <c r="B227" s="13" t="s">
        <v>435</v>
      </c>
      <c r="C227" s="11" t="s">
        <v>436</v>
      </c>
      <c r="D227" s="13" t="s">
        <v>1531</v>
      </c>
      <c r="E227" s="13" t="s">
        <v>1532</v>
      </c>
      <c r="F227" s="13" t="s">
        <v>1533</v>
      </c>
      <c r="G227" s="13" t="s">
        <v>1534</v>
      </c>
      <c r="H227" s="13" t="s">
        <v>1535</v>
      </c>
    </row>
    <row r="228" customFormat="false" ht="15" hidden="false" customHeight="true" outlineLevel="0" collapsed="false">
      <c r="A228" s="13" t="s">
        <v>82</v>
      </c>
      <c r="B228" s="13" t="s">
        <v>442</v>
      </c>
      <c r="C228" s="11" t="s">
        <v>443</v>
      </c>
      <c r="D228" s="13" t="s">
        <v>1536</v>
      </c>
      <c r="E228" s="13" t="s">
        <v>1537</v>
      </c>
      <c r="F228" s="13" t="s">
        <v>1538</v>
      </c>
      <c r="G228" s="13" t="s">
        <v>1539</v>
      </c>
      <c r="H228" s="13" t="s">
        <v>1540</v>
      </c>
    </row>
    <row r="229" customFormat="false" ht="15" hidden="false" customHeight="true" outlineLevel="0" collapsed="false">
      <c r="A229" s="13" t="s">
        <v>82</v>
      </c>
      <c r="B229" s="13" t="s">
        <v>449</v>
      </c>
      <c r="C229" s="11" t="s">
        <v>450</v>
      </c>
      <c r="D229" s="13" t="s">
        <v>1541</v>
      </c>
      <c r="E229" s="13" t="s">
        <v>1542</v>
      </c>
      <c r="F229" s="13" t="s">
        <v>1543</v>
      </c>
      <c r="G229" s="13" t="s">
        <v>1544</v>
      </c>
      <c r="H229" s="13" t="s">
        <v>1545</v>
      </c>
    </row>
    <row r="230" customFormat="false" ht="15" hidden="false" customHeight="true" outlineLevel="0" collapsed="false">
      <c r="A230" s="13" t="s">
        <v>82</v>
      </c>
      <c r="B230" s="13" t="s">
        <v>456</v>
      </c>
      <c r="C230" s="11" t="s">
        <v>457</v>
      </c>
      <c r="D230" s="13" t="s">
        <v>1546</v>
      </c>
      <c r="E230" s="13" t="s">
        <v>1547</v>
      </c>
      <c r="F230" s="13" t="s">
        <v>1548</v>
      </c>
      <c r="G230" s="13" t="s">
        <v>1549</v>
      </c>
      <c r="H230" s="13" t="s">
        <v>1550</v>
      </c>
    </row>
    <row r="231" customFormat="false" ht="15" hidden="false" customHeight="true" outlineLevel="0" collapsed="false">
      <c r="A231" s="13" t="s">
        <v>82</v>
      </c>
      <c r="B231" s="13" t="s">
        <v>463</v>
      </c>
      <c r="C231" s="11" t="s">
        <v>464</v>
      </c>
      <c r="D231" s="13" t="s">
        <v>1551</v>
      </c>
      <c r="E231" s="13" t="s">
        <v>1552</v>
      </c>
      <c r="F231" s="13" t="s">
        <v>1553</v>
      </c>
      <c r="G231" s="13" t="s">
        <v>1554</v>
      </c>
      <c r="H231" s="13" t="s">
        <v>1555</v>
      </c>
    </row>
    <row r="232" customFormat="false" ht="15" hidden="false" customHeight="true" outlineLevel="0" collapsed="false">
      <c r="A232" s="13" t="s">
        <v>82</v>
      </c>
      <c r="B232" s="13" t="s">
        <v>470</v>
      </c>
      <c r="C232" s="11" t="s">
        <v>471</v>
      </c>
      <c r="D232" s="13" t="s">
        <v>1556</v>
      </c>
      <c r="E232" s="13" t="s">
        <v>1557</v>
      </c>
      <c r="F232" s="13" t="s">
        <v>1558</v>
      </c>
      <c r="G232" s="13" t="s">
        <v>1559</v>
      </c>
      <c r="H232" s="13" t="s">
        <v>1560</v>
      </c>
    </row>
    <row r="233" customFormat="false" ht="15" hidden="false" customHeight="true" outlineLevel="0" collapsed="false">
      <c r="A233" s="13" t="s">
        <v>82</v>
      </c>
      <c r="B233" s="13" t="s">
        <v>477</v>
      </c>
      <c r="C233" s="11" t="s">
        <v>478</v>
      </c>
      <c r="D233" s="13" t="s">
        <v>1561</v>
      </c>
      <c r="E233" s="13" t="s">
        <v>1562</v>
      </c>
      <c r="F233" s="13" t="s">
        <v>1563</v>
      </c>
      <c r="G233" s="13" t="s">
        <v>1564</v>
      </c>
      <c r="H233" s="13" t="s">
        <v>1565</v>
      </c>
    </row>
    <row r="234" customFormat="false" ht="15" hidden="false" customHeight="true" outlineLevel="0" collapsed="false">
      <c r="A234" s="13" t="s">
        <v>82</v>
      </c>
      <c r="B234" s="13" t="s">
        <v>484</v>
      </c>
      <c r="C234" s="11" t="s">
        <v>485</v>
      </c>
      <c r="D234" s="13" t="s">
        <v>1566</v>
      </c>
      <c r="E234" s="13" t="s">
        <v>1567</v>
      </c>
      <c r="F234" s="13" t="s">
        <v>1568</v>
      </c>
      <c r="G234" s="13" t="s">
        <v>1569</v>
      </c>
      <c r="H234" s="13" t="s">
        <v>1570</v>
      </c>
    </row>
    <row r="235" customFormat="false" ht="15" hidden="false" customHeight="true" outlineLevel="0" collapsed="false">
      <c r="A235" s="13" t="s">
        <v>82</v>
      </c>
      <c r="B235" s="13" t="s">
        <v>491</v>
      </c>
      <c r="C235" s="11" t="s">
        <v>492</v>
      </c>
      <c r="D235" s="13" t="s">
        <v>1571</v>
      </c>
      <c r="E235" s="13" t="s">
        <v>1572</v>
      </c>
      <c r="F235" s="13" t="s">
        <v>1573</v>
      </c>
      <c r="G235" s="13" t="s">
        <v>1574</v>
      </c>
      <c r="H235" s="13" t="s">
        <v>1575</v>
      </c>
    </row>
    <row r="236" customFormat="false" ht="15" hidden="false" customHeight="true" outlineLevel="0" collapsed="false">
      <c r="A236" s="13" t="s">
        <v>82</v>
      </c>
      <c r="B236" s="13" t="s">
        <v>498</v>
      </c>
      <c r="C236" s="11" t="s">
        <v>499</v>
      </c>
      <c r="D236" s="13" t="s">
        <v>1576</v>
      </c>
      <c r="E236" s="13" t="s">
        <v>1577</v>
      </c>
      <c r="F236" s="13" t="s">
        <v>1578</v>
      </c>
      <c r="G236" s="13" t="s">
        <v>1579</v>
      </c>
      <c r="H236" s="13" t="s">
        <v>1580</v>
      </c>
    </row>
    <row r="237" customFormat="false" ht="15" hidden="false" customHeight="true" outlineLevel="0" collapsed="false">
      <c r="A237" s="13" t="s">
        <v>82</v>
      </c>
      <c r="B237" s="13" t="s">
        <v>505</v>
      </c>
      <c r="C237" s="11" t="s">
        <v>506</v>
      </c>
      <c r="D237" s="13" t="s">
        <v>1581</v>
      </c>
      <c r="E237" s="13" t="s">
        <v>1582</v>
      </c>
      <c r="F237" s="13" t="s">
        <v>1583</v>
      </c>
      <c r="G237" s="13" t="s">
        <v>1584</v>
      </c>
      <c r="H237" s="13" t="s">
        <v>1585</v>
      </c>
    </row>
    <row r="238" customFormat="false" ht="15" hidden="false" customHeight="true" outlineLevel="0" collapsed="false">
      <c r="A238" s="13" t="s">
        <v>82</v>
      </c>
      <c r="B238" s="13" t="s">
        <v>512</v>
      </c>
      <c r="C238" s="11" t="s">
        <v>513</v>
      </c>
      <c r="D238" s="13" t="s">
        <v>1586</v>
      </c>
      <c r="E238" s="13" t="s">
        <v>1587</v>
      </c>
      <c r="F238" s="13" t="s">
        <v>1588</v>
      </c>
      <c r="G238" s="13" t="s">
        <v>1589</v>
      </c>
      <c r="H238" s="13" t="s">
        <v>1590</v>
      </c>
    </row>
    <row r="239" customFormat="false" ht="15" hidden="false" customHeight="true" outlineLevel="0" collapsed="false">
      <c r="A239" s="13" t="s">
        <v>82</v>
      </c>
      <c r="B239" s="13" t="s">
        <v>519</v>
      </c>
      <c r="C239" s="11" t="s">
        <v>520</v>
      </c>
      <c r="D239" s="13" t="s">
        <v>1591</v>
      </c>
      <c r="E239" s="13" t="s">
        <v>1592</v>
      </c>
      <c r="F239" s="13" t="s">
        <v>1593</v>
      </c>
      <c r="G239" s="13" t="s">
        <v>1594</v>
      </c>
      <c r="H239" s="13" t="s">
        <v>1595</v>
      </c>
    </row>
    <row r="240" customFormat="false" ht="15" hidden="false" customHeight="true" outlineLevel="0" collapsed="false">
      <c r="A240" s="13" t="s">
        <v>82</v>
      </c>
      <c r="B240" s="13" t="s">
        <v>526</v>
      </c>
      <c r="C240" s="11" t="s">
        <v>527</v>
      </c>
      <c r="D240" s="13" t="s">
        <v>1596</v>
      </c>
      <c r="E240" s="13" t="s">
        <v>1597</v>
      </c>
      <c r="F240" s="13" t="s">
        <v>1598</v>
      </c>
      <c r="G240" s="13" t="s">
        <v>1599</v>
      </c>
      <c r="H240" s="13" t="s">
        <v>1600</v>
      </c>
    </row>
    <row r="241" customFormat="false" ht="15" hidden="false" customHeight="true" outlineLevel="0" collapsed="false">
      <c r="A241" s="13" t="s">
        <v>82</v>
      </c>
      <c r="B241" s="13" t="s">
        <v>533</v>
      </c>
      <c r="C241" s="11" t="s">
        <v>534</v>
      </c>
      <c r="D241" s="13" t="s">
        <v>1601</v>
      </c>
      <c r="E241" s="13" t="s">
        <v>1602</v>
      </c>
      <c r="F241" s="13" t="s">
        <v>1603</v>
      </c>
      <c r="G241" s="13" t="s">
        <v>1604</v>
      </c>
      <c r="H241" s="13" t="s">
        <v>1605</v>
      </c>
    </row>
    <row r="242" customFormat="false" ht="15" hidden="false" customHeight="true" outlineLevel="0" collapsed="false">
      <c r="A242" s="13" t="s">
        <v>82</v>
      </c>
      <c r="B242" s="13" t="s">
        <v>540</v>
      </c>
      <c r="C242" s="11" t="s">
        <v>541</v>
      </c>
      <c r="D242" s="13" t="s">
        <v>1606</v>
      </c>
      <c r="E242" s="13" t="s">
        <v>1607</v>
      </c>
      <c r="F242" s="13" t="s">
        <v>1608</v>
      </c>
      <c r="G242" s="13" t="s">
        <v>1609</v>
      </c>
      <c r="H242" s="13" t="s">
        <v>1610</v>
      </c>
    </row>
    <row r="243" customFormat="false" ht="15" hidden="false" customHeight="true" outlineLevel="0" collapsed="false">
      <c r="A243" s="13" t="s">
        <v>82</v>
      </c>
      <c r="B243" s="13" t="s">
        <v>547</v>
      </c>
      <c r="C243" s="11" t="s">
        <v>548</v>
      </c>
      <c r="D243" s="13" t="s">
        <v>1611</v>
      </c>
      <c r="E243" s="13" t="s">
        <v>1612</v>
      </c>
      <c r="F243" s="13" t="s">
        <v>1613</v>
      </c>
      <c r="G243" s="13" t="s">
        <v>1614</v>
      </c>
      <c r="H243" s="13" t="s">
        <v>1615</v>
      </c>
    </row>
    <row r="244" customFormat="false" ht="15" hidden="false" customHeight="true" outlineLevel="0" collapsed="false">
      <c r="A244" s="13" t="s">
        <v>82</v>
      </c>
      <c r="B244" s="13" t="s">
        <v>554</v>
      </c>
      <c r="C244" s="11" t="s">
        <v>555</v>
      </c>
      <c r="D244" s="13" t="s">
        <v>556</v>
      </c>
      <c r="E244" s="13" t="s">
        <v>1616</v>
      </c>
      <c r="F244" s="13" t="s">
        <v>1617</v>
      </c>
      <c r="G244" s="13" t="s">
        <v>1618</v>
      </c>
      <c r="H244" s="13" t="s">
        <v>1619</v>
      </c>
    </row>
    <row r="245" customFormat="false" ht="15" hidden="false" customHeight="true" outlineLevel="0" collapsed="false">
      <c r="A245" s="13" t="s">
        <v>82</v>
      </c>
      <c r="B245" s="13" t="s">
        <v>561</v>
      </c>
      <c r="C245" s="11" t="s">
        <v>562</v>
      </c>
      <c r="D245" s="13" t="s">
        <v>1620</v>
      </c>
      <c r="E245" s="13" t="s">
        <v>1621</v>
      </c>
      <c r="F245" s="13" t="s">
        <v>1622</v>
      </c>
      <c r="G245" s="13" t="s">
        <v>1623</v>
      </c>
      <c r="H245" s="13" t="s">
        <v>1624</v>
      </c>
    </row>
    <row r="246" customFormat="false" ht="15" hidden="false" customHeight="true" outlineLevel="0" collapsed="false">
      <c r="A246" s="13" t="s">
        <v>82</v>
      </c>
      <c r="B246" s="13" t="s">
        <v>568</v>
      </c>
      <c r="C246" s="11" t="s">
        <v>569</v>
      </c>
      <c r="D246" s="13" t="s">
        <v>1625</v>
      </c>
      <c r="E246" s="13" t="s">
        <v>1626</v>
      </c>
      <c r="F246" s="13" t="s">
        <v>1627</v>
      </c>
      <c r="G246" s="13" t="s">
        <v>1628</v>
      </c>
      <c r="H246" s="13" t="s">
        <v>1629</v>
      </c>
    </row>
    <row r="247" customFormat="false" ht="15" hidden="false" customHeight="true" outlineLevel="0" collapsed="false">
      <c r="A247" s="13" t="s">
        <v>82</v>
      </c>
      <c r="B247" s="13" t="s">
        <v>575</v>
      </c>
      <c r="C247" s="11" t="s">
        <v>576</v>
      </c>
      <c r="D247" s="13" t="s">
        <v>1630</v>
      </c>
      <c r="E247" s="13" t="s">
        <v>1631</v>
      </c>
      <c r="F247" s="13" t="s">
        <v>1632</v>
      </c>
      <c r="G247" s="13" t="s">
        <v>1633</v>
      </c>
      <c r="H247" s="13" t="s">
        <v>1634</v>
      </c>
    </row>
    <row r="248" customFormat="false" ht="15" hidden="false" customHeight="true" outlineLevel="0" collapsed="false">
      <c r="A248" s="13" t="s">
        <v>82</v>
      </c>
      <c r="B248" s="13" t="s">
        <v>582</v>
      </c>
      <c r="C248" s="11" t="s">
        <v>583</v>
      </c>
      <c r="D248" s="13" t="s">
        <v>1635</v>
      </c>
      <c r="E248" s="13" t="s">
        <v>1636</v>
      </c>
      <c r="F248" s="13" t="s">
        <v>1637</v>
      </c>
      <c r="G248" s="13" t="s">
        <v>1638</v>
      </c>
      <c r="H248" s="13" t="s">
        <v>1639</v>
      </c>
    </row>
    <row r="249" customFormat="false" ht="15" hidden="false" customHeight="true" outlineLevel="0" collapsed="false">
      <c r="A249" s="13" t="s">
        <v>82</v>
      </c>
      <c r="B249" s="13" t="s">
        <v>589</v>
      </c>
      <c r="C249" s="11" t="s">
        <v>590</v>
      </c>
      <c r="D249" s="13" t="s">
        <v>1640</v>
      </c>
      <c r="E249" s="13" t="s">
        <v>1641</v>
      </c>
      <c r="F249" s="13" t="s">
        <v>1642</v>
      </c>
      <c r="G249" s="13" t="s">
        <v>1643</v>
      </c>
      <c r="H249" s="13" t="s">
        <v>1644</v>
      </c>
    </row>
    <row r="250" customFormat="false" ht="15" hidden="false" customHeight="true" outlineLevel="0" collapsed="false">
      <c r="A250" s="13" t="s">
        <v>82</v>
      </c>
      <c r="B250" s="13" t="s">
        <v>596</v>
      </c>
      <c r="C250" s="11" t="s">
        <v>597</v>
      </c>
      <c r="D250" s="13" t="s">
        <v>1645</v>
      </c>
      <c r="E250" s="13" t="s">
        <v>1646</v>
      </c>
      <c r="F250" s="13" t="s">
        <v>1647</v>
      </c>
      <c r="G250" s="13" t="s">
        <v>1648</v>
      </c>
      <c r="H250" s="13" t="s">
        <v>1649</v>
      </c>
    </row>
    <row r="251" customFormat="false" ht="15" hidden="false" customHeight="true" outlineLevel="0" collapsed="false">
      <c r="A251" s="13" t="s">
        <v>82</v>
      </c>
      <c r="B251" s="13" t="s">
        <v>603</v>
      </c>
      <c r="C251" s="11" t="s">
        <v>604</v>
      </c>
      <c r="D251" s="13" t="s">
        <v>1650</v>
      </c>
      <c r="E251" s="13" t="s">
        <v>1172</v>
      </c>
      <c r="F251" s="13" t="s">
        <v>1651</v>
      </c>
      <c r="G251" s="13" t="s">
        <v>1652</v>
      </c>
      <c r="H251" s="13" t="s">
        <v>1653</v>
      </c>
    </row>
    <row r="252" customFormat="false" ht="15" hidden="false" customHeight="true" outlineLevel="0" collapsed="false">
      <c r="A252" s="13" t="s">
        <v>82</v>
      </c>
      <c r="B252" s="13" t="s">
        <v>610</v>
      </c>
      <c r="C252" s="11" t="s">
        <v>611</v>
      </c>
      <c r="D252" s="13" t="s">
        <v>1654</v>
      </c>
      <c r="E252" s="13" t="s">
        <v>1655</v>
      </c>
      <c r="F252" s="13" t="s">
        <v>1656</v>
      </c>
      <c r="G252" s="13" t="s">
        <v>1657</v>
      </c>
      <c r="H252" s="13" t="s">
        <v>1658</v>
      </c>
    </row>
    <row r="253" customFormat="false" ht="15" hidden="false" customHeight="true" outlineLevel="0" collapsed="false">
      <c r="A253" s="13" t="s">
        <v>82</v>
      </c>
      <c r="B253" s="13" t="s">
        <v>617</v>
      </c>
      <c r="C253" s="11" t="s">
        <v>618</v>
      </c>
      <c r="D253" s="13" t="s">
        <v>1659</v>
      </c>
      <c r="E253" s="13" t="s">
        <v>1660</v>
      </c>
      <c r="F253" s="13" t="s">
        <v>1661</v>
      </c>
      <c r="G253" s="13" t="s">
        <v>1662</v>
      </c>
      <c r="H253" s="13" t="s">
        <v>1663</v>
      </c>
    </row>
    <row r="254" customFormat="false" ht="15" hidden="false" customHeight="true" outlineLevel="0" collapsed="false">
      <c r="A254" s="13" t="s">
        <v>82</v>
      </c>
      <c r="B254" s="13" t="s">
        <v>624</v>
      </c>
      <c r="C254" s="11" t="s">
        <v>625</v>
      </c>
      <c r="D254" s="13" t="s">
        <v>1664</v>
      </c>
      <c r="E254" s="13" t="s">
        <v>1665</v>
      </c>
      <c r="F254" s="13" t="s">
        <v>1666</v>
      </c>
      <c r="G254" s="13" t="s">
        <v>1667</v>
      </c>
      <c r="H254" s="13" t="s">
        <v>1668</v>
      </c>
    </row>
    <row r="255" customFormat="false" ht="15" hidden="false" customHeight="true" outlineLevel="0" collapsed="false">
      <c r="A255" s="13" t="s">
        <v>82</v>
      </c>
      <c r="B255" s="13" t="s">
        <v>631</v>
      </c>
      <c r="C255" s="11" t="s">
        <v>632</v>
      </c>
      <c r="D255" s="13" t="s">
        <v>1669</v>
      </c>
      <c r="E255" s="13" t="s">
        <v>1670</v>
      </c>
      <c r="F255" s="13" t="s">
        <v>1671</v>
      </c>
      <c r="G255" s="13" t="s">
        <v>1672</v>
      </c>
      <c r="H255" s="13" t="s">
        <v>1673</v>
      </c>
    </row>
    <row r="256" customFormat="false" ht="15" hidden="false" customHeight="true" outlineLevel="0" collapsed="false">
      <c r="A256" s="13" t="s">
        <v>82</v>
      </c>
      <c r="B256" s="13" t="s">
        <v>638</v>
      </c>
      <c r="C256" s="11" t="s">
        <v>639</v>
      </c>
      <c r="D256" s="13" t="s">
        <v>1674</v>
      </c>
      <c r="E256" s="13" t="s">
        <v>1675</v>
      </c>
      <c r="F256" s="13" t="s">
        <v>1676</v>
      </c>
      <c r="G256" s="13" t="s">
        <v>1677</v>
      </c>
      <c r="H256" s="13" t="s">
        <v>1678</v>
      </c>
    </row>
    <row r="257" customFormat="false" ht="15" hidden="false" customHeight="true" outlineLevel="0" collapsed="false">
      <c r="A257" s="13" t="s">
        <v>82</v>
      </c>
      <c r="B257" s="13" t="s">
        <v>645</v>
      </c>
      <c r="C257" s="11" t="s">
        <v>646</v>
      </c>
      <c r="D257" s="13" t="s">
        <v>1679</v>
      </c>
      <c r="E257" s="13" t="s">
        <v>1680</v>
      </c>
      <c r="F257" s="13" t="s">
        <v>1681</v>
      </c>
      <c r="G257" s="13" t="s">
        <v>1682</v>
      </c>
      <c r="H257" s="13" t="s">
        <v>1683</v>
      </c>
    </row>
    <row r="258" customFormat="false" ht="15" hidden="false" customHeight="true" outlineLevel="0" collapsed="false">
      <c r="A258" s="13" t="s">
        <v>82</v>
      </c>
      <c r="B258" s="13" t="s">
        <v>652</v>
      </c>
      <c r="C258" s="11" t="s">
        <v>653</v>
      </c>
      <c r="D258" s="13" t="s">
        <v>1684</v>
      </c>
      <c r="E258" s="13" t="s">
        <v>1685</v>
      </c>
      <c r="F258" s="13" t="s">
        <v>1686</v>
      </c>
      <c r="G258" s="13" t="s">
        <v>1687</v>
      </c>
      <c r="H258" s="13" t="s">
        <v>1688</v>
      </c>
    </row>
    <row r="259" customFormat="false" ht="15" hidden="false" customHeight="true" outlineLevel="0" collapsed="false">
      <c r="A259" s="13" t="s">
        <v>82</v>
      </c>
      <c r="B259" s="13" t="s">
        <v>659</v>
      </c>
      <c r="C259" s="11" t="s">
        <v>660</v>
      </c>
      <c r="D259" s="13" t="s">
        <v>1689</v>
      </c>
      <c r="E259" s="13" t="s">
        <v>1690</v>
      </c>
      <c r="F259" s="13" t="s">
        <v>1691</v>
      </c>
      <c r="G259" s="13" t="s">
        <v>1692</v>
      </c>
      <c r="H259" s="13" t="s">
        <v>1693</v>
      </c>
    </row>
    <row r="260" customFormat="false" ht="15" hidden="false" customHeight="true" outlineLevel="0" collapsed="false">
      <c r="A260" s="13" t="s">
        <v>82</v>
      </c>
      <c r="B260" s="13" t="s">
        <v>666</v>
      </c>
      <c r="C260" s="11" t="s">
        <v>667</v>
      </c>
      <c r="D260" s="13" t="s">
        <v>1694</v>
      </c>
      <c r="E260" s="13" t="s">
        <v>1695</v>
      </c>
      <c r="F260" s="13" t="s">
        <v>1696</v>
      </c>
      <c r="G260" s="13" t="s">
        <v>1697</v>
      </c>
      <c r="H260" s="13" t="s">
        <v>1698</v>
      </c>
    </row>
    <row r="261" customFormat="false" ht="15" hidden="false" customHeight="true" outlineLevel="0" collapsed="false">
      <c r="A261" s="13" t="s">
        <v>82</v>
      </c>
      <c r="B261" s="13" t="s">
        <v>673</v>
      </c>
      <c r="C261" s="11" t="s">
        <v>674</v>
      </c>
      <c r="D261" s="13" t="s">
        <v>1699</v>
      </c>
      <c r="E261" s="13" t="s">
        <v>1700</v>
      </c>
      <c r="F261" s="13" t="s">
        <v>1701</v>
      </c>
      <c r="G261" s="13" t="s">
        <v>1702</v>
      </c>
      <c r="H261" s="13" t="s">
        <v>1703</v>
      </c>
    </row>
    <row r="262" customFormat="false" ht="15" hidden="false" customHeight="true" outlineLevel="0" collapsed="false">
      <c r="A262" s="13" t="s">
        <v>82</v>
      </c>
      <c r="B262" s="13" t="s">
        <v>680</v>
      </c>
      <c r="C262" s="11" t="s">
        <v>681</v>
      </c>
      <c r="D262" s="13" t="s">
        <v>1704</v>
      </c>
      <c r="E262" s="13" t="s">
        <v>1705</v>
      </c>
      <c r="F262" s="13" t="s">
        <v>1706</v>
      </c>
      <c r="G262" s="13" t="s">
        <v>1707</v>
      </c>
      <c r="H262" s="13" t="s">
        <v>1708</v>
      </c>
    </row>
    <row r="263" customFormat="false" ht="15" hidden="false" customHeight="true" outlineLevel="0" collapsed="false">
      <c r="A263" s="13" t="s">
        <v>82</v>
      </c>
      <c r="B263" s="13" t="s">
        <v>687</v>
      </c>
      <c r="C263" s="11" t="s">
        <v>688</v>
      </c>
      <c r="D263" s="13" t="s">
        <v>1709</v>
      </c>
      <c r="E263" s="13" t="s">
        <v>1710</v>
      </c>
      <c r="F263" s="13" t="s">
        <v>1711</v>
      </c>
      <c r="G263" s="13" t="s">
        <v>1712</v>
      </c>
      <c r="H263" s="13" t="s">
        <v>1713</v>
      </c>
    </row>
    <row r="264" customFormat="false" ht="15" hidden="false" customHeight="true" outlineLevel="0" collapsed="false">
      <c r="A264" s="13" t="s">
        <v>82</v>
      </c>
      <c r="B264" s="13" t="s">
        <v>694</v>
      </c>
      <c r="C264" s="11" t="s">
        <v>695</v>
      </c>
      <c r="D264" s="13" t="s">
        <v>1714</v>
      </c>
      <c r="E264" s="13" t="s">
        <v>1715</v>
      </c>
      <c r="F264" s="13" t="s">
        <v>1716</v>
      </c>
      <c r="G264" s="13" t="s">
        <v>1717</v>
      </c>
      <c r="H264" s="13" t="s">
        <v>1718</v>
      </c>
    </row>
    <row r="265" customFormat="false" ht="15" hidden="false" customHeight="true" outlineLevel="0" collapsed="false">
      <c r="A265" s="13" t="s">
        <v>82</v>
      </c>
      <c r="B265" s="13" t="s">
        <v>701</v>
      </c>
      <c r="C265" s="11" t="s">
        <v>702</v>
      </c>
      <c r="D265" s="13" t="s">
        <v>1719</v>
      </c>
      <c r="E265" s="13" t="s">
        <v>1720</v>
      </c>
      <c r="F265" s="13" t="s">
        <v>1721</v>
      </c>
      <c r="G265" s="13" t="s">
        <v>1722</v>
      </c>
      <c r="H265" s="13" t="s">
        <v>1723</v>
      </c>
    </row>
    <row r="266" customFormat="false" ht="15" hidden="false" customHeight="true" outlineLevel="0" collapsed="false">
      <c r="A266" s="13" t="s">
        <v>82</v>
      </c>
      <c r="B266" s="13" t="s">
        <v>708</v>
      </c>
      <c r="C266" s="11" t="s">
        <v>709</v>
      </c>
      <c r="D266" s="13" t="s">
        <v>1724</v>
      </c>
      <c r="E266" s="13" t="s">
        <v>1725</v>
      </c>
      <c r="F266" s="13" t="s">
        <v>1726</v>
      </c>
      <c r="G266" s="13" t="s">
        <v>1727</v>
      </c>
      <c r="H266" s="13" t="s">
        <v>1728</v>
      </c>
    </row>
    <row r="267" customFormat="false" ht="15" hidden="false" customHeight="true" outlineLevel="0" collapsed="false">
      <c r="A267" s="13" t="s">
        <v>82</v>
      </c>
      <c r="B267" s="13" t="s">
        <v>715</v>
      </c>
      <c r="C267" s="11" t="s">
        <v>716</v>
      </c>
      <c r="D267" s="13" t="s">
        <v>1729</v>
      </c>
      <c r="E267" s="13" t="s">
        <v>1730</v>
      </c>
      <c r="F267" s="13" t="s">
        <v>1731</v>
      </c>
      <c r="G267" s="13" t="s">
        <v>1732</v>
      </c>
      <c r="H267" s="13" t="s">
        <v>1733</v>
      </c>
    </row>
    <row r="268" customFormat="false" ht="15" hidden="false" customHeight="true" outlineLevel="0" collapsed="false">
      <c r="A268" s="13" t="s">
        <v>82</v>
      </c>
      <c r="B268" s="13" t="s">
        <v>722</v>
      </c>
      <c r="C268" s="11" t="s">
        <v>723</v>
      </c>
      <c r="D268" s="13" t="s">
        <v>1734</v>
      </c>
      <c r="E268" s="13" t="s">
        <v>1735</v>
      </c>
      <c r="F268" s="13" t="s">
        <v>1736</v>
      </c>
      <c r="G268" s="13" t="s">
        <v>1737</v>
      </c>
      <c r="H268" s="13" t="s">
        <v>1738</v>
      </c>
    </row>
    <row r="269" customFormat="false" ht="15" hidden="false" customHeight="true" outlineLevel="0" collapsed="false">
      <c r="A269" s="13" t="s">
        <v>82</v>
      </c>
      <c r="B269" s="13" t="s">
        <v>729</v>
      </c>
      <c r="C269" s="11" t="s">
        <v>730</v>
      </c>
      <c r="D269" s="13" t="s">
        <v>1739</v>
      </c>
      <c r="E269" s="13" t="s">
        <v>1740</v>
      </c>
      <c r="F269" s="13" t="s">
        <v>1741</v>
      </c>
      <c r="G269" s="13" t="s">
        <v>1742</v>
      </c>
      <c r="H269" s="13" t="s">
        <v>1743</v>
      </c>
    </row>
    <row r="270" customFormat="false" ht="15" hidden="false" customHeight="true" outlineLevel="0" collapsed="false">
      <c r="A270" s="13" t="s">
        <v>82</v>
      </c>
      <c r="B270" s="13" t="s">
        <v>736</v>
      </c>
      <c r="C270" s="11" t="s">
        <v>737</v>
      </c>
      <c r="D270" s="13" t="s">
        <v>1744</v>
      </c>
      <c r="E270" s="13" t="s">
        <v>1745</v>
      </c>
      <c r="F270" s="13" t="s">
        <v>1746</v>
      </c>
      <c r="G270" s="13" t="s">
        <v>1747</v>
      </c>
      <c r="H270" s="13" t="s">
        <v>1748</v>
      </c>
    </row>
    <row r="271" customFormat="false" ht="15" hidden="false" customHeight="true" outlineLevel="0" collapsed="false">
      <c r="A271" s="13" t="s">
        <v>82</v>
      </c>
      <c r="B271" s="13" t="s">
        <v>743</v>
      </c>
      <c r="C271" s="11" t="s">
        <v>744</v>
      </c>
      <c r="D271" s="13" t="s">
        <v>1749</v>
      </c>
      <c r="E271" s="13" t="s">
        <v>1750</v>
      </c>
      <c r="F271" s="13" t="s">
        <v>1751</v>
      </c>
      <c r="G271" s="13" t="s">
        <v>1752</v>
      </c>
      <c r="H271" s="13" t="s">
        <v>1753</v>
      </c>
    </row>
    <row r="272" customFormat="false" ht="15" hidden="false" customHeight="true" outlineLevel="0" collapsed="false">
      <c r="A272" s="13" t="s">
        <v>82</v>
      </c>
      <c r="B272" s="13" t="s">
        <v>750</v>
      </c>
      <c r="C272" s="11" t="s">
        <v>751</v>
      </c>
      <c r="D272" s="13" t="s">
        <v>1754</v>
      </c>
      <c r="E272" s="13" t="s">
        <v>1755</v>
      </c>
      <c r="F272" s="13" t="s">
        <v>1756</v>
      </c>
      <c r="G272" s="13" t="s">
        <v>1757</v>
      </c>
      <c r="H272" s="13" t="s">
        <v>1758</v>
      </c>
    </row>
    <row r="273" customFormat="false" ht="15" hidden="false" customHeight="true" outlineLevel="0" collapsed="false">
      <c r="A273" s="13" t="s">
        <v>82</v>
      </c>
      <c r="B273" s="13" t="s">
        <v>757</v>
      </c>
      <c r="C273" s="11" t="s">
        <v>758</v>
      </c>
      <c r="D273" s="13" t="s">
        <v>1759</v>
      </c>
      <c r="E273" s="13" t="s">
        <v>1760</v>
      </c>
      <c r="F273" s="13" t="s">
        <v>1761</v>
      </c>
      <c r="G273" s="13" t="s">
        <v>1762</v>
      </c>
      <c r="H273" s="13" t="s">
        <v>1763</v>
      </c>
    </row>
    <row r="274" customFormat="false" ht="15" hidden="false" customHeight="true" outlineLevel="0" collapsed="false">
      <c r="A274" s="13" t="s">
        <v>82</v>
      </c>
      <c r="B274" s="13" t="s">
        <v>764</v>
      </c>
      <c r="C274" s="11" t="s">
        <v>765</v>
      </c>
      <c r="D274" s="13" t="s">
        <v>1764</v>
      </c>
      <c r="E274" s="13" t="s">
        <v>1765</v>
      </c>
      <c r="F274" s="13" t="s">
        <v>1766</v>
      </c>
      <c r="G274" s="13" t="s">
        <v>1767</v>
      </c>
      <c r="H274" s="13" t="s">
        <v>1768</v>
      </c>
    </row>
    <row r="275" customFormat="false" ht="15" hidden="false" customHeight="true" outlineLevel="0" collapsed="false">
      <c r="A275" s="13" t="s">
        <v>82</v>
      </c>
      <c r="B275" s="13" t="s">
        <v>771</v>
      </c>
      <c r="C275" s="11" t="s">
        <v>772</v>
      </c>
      <c r="D275" s="13" t="s">
        <v>1769</v>
      </c>
      <c r="E275" s="13" t="s">
        <v>1770</v>
      </c>
      <c r="F275" s="13" t="s">
        <v>1771</v>
      </c>
      <c r="G275" s="13" t="s">
        <v>1772</v>
      </c>
      <c r="H275" s="13" t="s">
        <v>1773</v>
      </c>
    </row>
    <row r="276" customFormat="false" ht="15" hidden="false" customHeight="true" outlineLevel="0" collapsed="false">
      <c r="A276" s="13" t="s">
        <v>82</v>
      </c>
      <c r="B276" s="13" t="s">
        <v>778</v>
      </c>
      <c r="C276" s="11" t="s">
        <v>779</v>
      </c>
      <c r="D276" s="13" t="s">
        <v>1774</v>
      </c>
      <c r="E276" s="13" t="s">
        <v>1775</v>
      </c>
      <c r="F276" s="13" t="s">
        <v>1776</v>
      </c>
      <c r="G276" s="13" t="s">
        <v>1777</v>
      </c>
      <c r="H276" s="13" t="s">
        <v>1778</v>
      </c>
    </row>
    <row r="277" customFormat="false" ht="15" hidden="false" customHeight="true" outlineLevel="0" collapsed="false">
      <c r="A277" s="13" t="s">
        <v>82</v>
      </c>
      <c r="B277" s="13" t="s">
        <v>785</v>
      </c>
      <c r="C277" s="11" t="s">
        <v>786</v>
      </c>
      <c r="D277" s="13" t="s">
        <v>1779</v>
      </c>
      <c r="E277" s="13" t="s">
        <v>1780</v>
      </c>
      <c r="F277" s="13" t="s">
        <v>1781</v>
      </c>
      <c r="G277" s="13" t="s">
        <v>1782</v>
      </c>
      <c r="H277" s="13" t="s">
        <v>1783</v>
      </c>
    </row>
    <row r="278" customFormat="false" ht="15" hidden="false" customHeight="true" outlineLevel="0" collapsed="false">
      <c r="A278" s="13" t="s">
        <v>82</v>
      </c>
      <c r="B278" s="13" t="s">
        <v>792</v>
      </c>
      <c r="C278" s="11" t="s">
        <v>793</v>
      </c>
      <c r="D278" s="13" t="s">
        <v>1784</v>
      </c>
      <c r="E278" s="13" t="s">
        <v>1785</v>
      </c>
      <c r="F278" s="13" t="s">
        <v>1786</v>
      </c>
      <c r="G278" s="13" t="s">
        <v>1787</v>
      </c>
      <c r="H278" s="13" t="s">
        <v>1788</v>
      </c>
    </row>
    <row r="279" customFormat="false" ht="15" hidden="false" customHeight="true" outlineLevel="0" collapsed="false">
      <c r="A279" s="13" t="s">
        <v>82</v>
      </c>
      <c r="B279" s="13" t="s">
        <v>799</v>
      </c>
      <c r="C279" s="11" t="s">
        <v>800</v>
      </c>
      <c r="D279" s="13" t="s">
        <v>1789</v>
      </c>
      <c r="E279" s="13" t="s">
        <v>1790</v>
      </c>
      <c r="F279" s="13" t="s">
        <v>1791</v>
      </c>
      <c r="G279" s="13" t="s">
        <v>1792</v>
      </c>
      <c r="H279" s="13" t="s">
        <v>1793</v>
      </c>
    </row>
    <row r="280" customFormat="false" ht="15" hidden="false" customHeight="true" outlineLevel="0" collapsed="false">
      <c r="A280" s="13" t="s">
        <v>82</v>
      </c>
      <c r="B280" s="13" t="s">
        <v>806</v>
      </c>
      <c r="C280" s="11" t="s">
        <v>807</v>
      </c>
      <c r="D280" s="13" t="s">
        <v>1794</v>
      </c>
      <c r="E280" s="13" t="s">
        <v>1795</v>
      </c>
      <c r="F280" s="13" t="s">
        <v>1796</v>
      </c>
      <c r="G280" s="13" t="s">
        <v>1797</v>
      </c>
      <c r="H280" s="13" t="s">
        <v>1798</v>
      </c>
    </row>
    <row r="281" customFormat="false" ht="15" hidden="false" customHeight="true" outlineLevel="0" collapsed="false">
      <c r="A281" s="13" t="s">
        <v>82</v>
      </c>
      <c r="B281" s="13" t="s">
        <v>813</v>
      </c>
      <c r="C281" s="11" t="s">
        <v>814</v>
      </c>
      <c r="D281" s="13" t="s">
        <v>1799</v>
      </c>
      <c r="E281" s="13" t="s">
        <v>1800</v>
      </c>
      <c r="F281" s="13" t="s">
        <v>1801</v>
      </c>
      <c r="G281" s="13" t="s">
        <v>1802</v>
      </c>
      <c r="H281" s="13" t="s">
        <v>1803</v>
      </c>
    </row>
    <row r="282" customFormat="false" ht="15" hidden="false" customHeight="true" outlineLevel="0" collapsed="false">
      <c r="A282" s="13" t="s">
        <v>82</v>
      </c>
      <c r="B282" s="13" t="s">
        <v>820</v>
      </c>
      <c r="C282" s="11" t="s">
        <v>821</v>
      </c>
      <c r="D282" s="13" t="s">
        <v>1804</v>
      </c>
      <c r="E282" s="13" t="s">
        <v>1805</v>
      </c>
      <c r="F282" s="13" t="s">
        <v>1806</v>
      </c>
      <c r="G282" s="13" t="s">
        <v>1807</v>
      </c>
      <c r="H282" s="13" t="s">
        <v>1808</v>
      </c>
    </row>
    <row r="283" customFormat="false" ht="15" hidden="false" customHeight="true" outlineLevel="0" collapsed="false">
      <c r="A283" s="13" t="s">
        <v>82</v>
      </c>
      <c r="B283" s="13" t="s">
        <v>827</v>
      </c>
      <c r="C283" s="11" t="s">
        <v>828</v>
      </c>
      <c r="D283" s="13" t="s">
        <v>1809</v>
      </c>
      <c r="E283" s="13" t="s">
        <v>1810</v>
      </c>
      <c r="F283" s="13" t="s">
        <v>1811</v>
      </c>
      <c r="G283" s="13" t="s">
        <v>1812</v>
      </c>
      <c r="H283" s="13" t="s">
        <v>1813</v>
      </c>
    </row>
    <row r="284" customFormat="false" ht="15" hidden="false" customHeight="true" outlineLevel="0" collapsed="false">
      <c r="A284" s="13" t="s">
        <v>82</v>
      </c>
      <c r="B284" s="13" t="s">
        <v>834</v>
      </c>
      <c r="C284" s="11" t="s">
        <v>835</v>
      </c>
      <c r="D284" s="13" t="s">
        <v>1814</v>
      </c>
      <c r="E284" s="13" t="s">
        <v>1815</v>
      </c>
      <c r="F284" s="13" t="s">
        <v>1816</v>
      </c>
      <c r="G284" s="13" t="s">
        <v>1817</v>
      </c>
      <c r="H284" s="13" t="s">
        <v>1818</v>
      </c>
    </row>
    <row r="285" customFormat="false" ht="15" hidden="false" customHeight="true" outlineLevel="0" collapsed="false">
      <c r="A285" s="13" t="s">
        <v>82</v>
      </c>
      <c r="B285" s="13" t="s">
        <v>841</v>
      </c>
      <c r="C285" s="11" t="s">
        <v>842</v>
      </c>
      <c r="D285" s="13" t="s">
        <v>1819</v>
      </c>
      <c r="E285" s="13" t="s">
        <v>1820</v>
      </c>
      <c r="F285" s="13" t="s">
        <v>1821</v>
      </c>
      <c r="G285" s="13" t="s">
        <v>1822</v>
      </c>
      <c r="H285" s="13" t="s">
        <v>1823</v>
      </c>
    </row>
    <row r="286" customFormat="false" ht="15" hidden="false" customHeight="true" outlineLevel="0" collapsed="false">
      <c r="A286" s="13" t="s">
        <v>82</v>
      </c>
      <c r="B286" s="13" t="s">
        <v>848</v>
      </c>
      <c r="C286" s="11" t="s">
        <v>849</v>
      </c>
      <c r="D286" s="13" t="s">
        <v>1824</v>
      </c>
      <c r="E286" s="13" t="s">
        <v>1825</v>
      </c>
      <c r="F286" s="13" t="s">
        <v>1826</v>
      </c>
      <c r="G286" s="13" t="s">
        <v>1827</v>
      </c>
      <c r="H286" s="13" t="s">
        <v>1828</v>
      </c>
    </row>
    <row r="287" customFormat="false" ht="15" hidden="false" customHeight="true" outlineLevel="0" collapsed="false">
      <c r="A287" s="13" t="s">
        <v>82</v>
      </c>
      <c r="B287" s="13" t="s">
        <v>855</v>
      </c>
      <c r="C287" s="11" t="s">
        <v>856</v>
      </c>
      <c r="D287" s="13" t="s">
        <v>1829</v>
      </c>
      <c r="E287" s="13" t="s">
        <v>1830</v>
      </c>
      <c r="F287" s="13" t="s">
        <v>1831</v>
      </c>
      <c r="G287" s="13" t="s">
        <v>1832</v>
      </c>
      <c r="H287" s="13" t="s">
        <v>1833</v>
      </c>
    </row>
    <row r="288" customFormat="false" ht="15" hidden="false" customHeight="true" outlineLevel="0" collapsed="false">
      <c r="A288" s="13" t="s">
        <v>82</v>
      </c>
      <c r="B288" s="13" t="s">
        <v>862</v>
      </c>
      <c r="C288" s="11" t="s">
        <v>863</v>
      </c>
      <c r="D288" s="13" t="s">
        <v>1386</v>
      </c>
      <c r="E288" s="13" t="s">
        <v>1834</v>
      </c>
      <c r="F288" s="13" t="s">
        <v>1835</v>
      </c>
      <c r="G288" s="13" t="s">
        <v>1836</v>
      </c>
      <c r="H288" s="13" t="s">
        <v>1837</v>
      </c>
    </row>
    <row r="289" customFormat="false" ht="15" hidden="false" customHeight="true" outlineLevel="0" collapsed="false">
      <c r="A289" s="13" t="s">
        <v>82</v>
      </c>
      <c r="B289" s="13" t="s">
        <v>869</v>
      </c>
      <c r="C289" s="11" t="s">
        <v>870</v>
      </c>
      <c r="D289" s="13" t="s">
        <v>1838</v>
      </c>
      <c r="E289" s="13" t="s">
        <v>1839</v>
      </c>
      <c r="F289" s="13" t="s">
        <v>1840</v>
      </c>
      <c r="G289" s="13" t="s">
        <v>1841</v>
      </c>
      <c r="H289" s="13" t="s">
        <v>1842</v>
      </c>
    </row>
    <row r="290" customFormat="false" ht="15" hidden="false" customHeight="true" outlineLevel="0" collapsed="false">
      <c r="A290" s="13" t="s">
        <v>82</v>
      </c>
      <c r="B290" s="13" t="s">
        <v>876</v>
      </c>
      <c r="C290" s="11" t="s">
        <v>877</v>
      </c>
      <c r="D290" s="13" t="s">
        <v>1843</v>
      </c>
      <c r="E290" s="13" t="s">
        <v>1844</v>
      </c>
      <c r="F290" s="13" t="s">
        <v>1845</v>
      </c>
      <c r="G290" s="13" t="s">
        <v>1846</v>
      </c>
      <c r="H290" s="13" t="s">
        <v>1847</v>
      </c>
    </row>
    <row r="291" customFormat="false" ht="15" hidden="false" customHeight="true" outlineLevel="0" collapsed="false">
      <c r="A291" s="13" t="s">
        <v>82</v>
      </c>
      <c r="B291" s="13" t="s">
        <v>883</v>
      </c>
      <c r="C291" s="11" t="s">
        <v>884</v>
      </c>
      <c r="D291" s="13" t="s">
        <v>1848</v>
      </c>
      <c r="E291" s="13" t="s">
        <v>1849</v>
      </c>
      <c r="F291" s="13" t="s">
        <v>1850</v>
      </c>
      <c r="G291" s="13" t="s">
        <v>1851</v>
      </c>
      <c r="H291" s="13" t="s">
        <v>1852</v>
      </c>
    </row>
    <row r="292" customFormat="false" ht="15" hidden="false" customHeight="true" outlineLevel="0" collapsed="false">
      <c r="A292" s="13" t="s">
        <v>82</v>
      </c>
      <c r="B292" s="13" t="s">
        <v>890</v>
      </c>
      <c r="C292" s="11" t="s">
        <v>891</v>
      </c>
      <c r="D292" s="13" t="s">
        <v>1853</v>
      </c>
      <c r="E292" s="13" t="s">
        <v>1854</v>
      </c>
      <c r="F292" s="13" t="s">
        <v>1855</v>
      </c>
      <c r="G292" s="13" t="s">
        <v>1856</v>
      </c>
      <c r="H292" s="13" t="s">
        <v>1857</v>
      </c>
    </row>
    <row r="293" customFormat="false" ht="15" hidden="false" customHeight="true" outlineLevel="0" collapsed="false">
      <c r="A293" s="13" t="s">
        <v>82</v>
      </c>
      <c r="B293" s="13" t="s">
        <v>897</v>
      </c>
      <c r="C293" s="11" t="s">
        <v>898</v>
      </c>
      <c r="D293" s="13" t="s">
        <v>1858</v>
      </c>
      <c r="E293" s="13" t="s">
        <v>1859</v>
      </c>
      <c r="F293" s="13" t="s">
        <v>1860</v>
      </c>
      <c r="G293" s="13" t="s">
        <v>1861</v>
      </c>
      <c r="H293" s="13" t="s">
        <v>1862</v>
      </c>
    </row>
    <row r="294" customFormat="false" ht="15" hidden="false" customHeight="true" outlineLevel="0" collapsed="false">
      <c r="A294" s="13" t="s">
        <v>82</v>
      </c>
      <c r="B294" s="13" t="s">
        <v>904</v>
      </c>
      <c r="C294" s="11" t="s">
        <v>905</v>
      </c>
      <c r="D294" s="13" t="s">
        <v>1863</v>
      </c>
      <c r="E294" s="13" t="s">
        <v>1864</v>
      </c>
      <c r="F294" s="13" t="s">
        <v>1865</v>
      </c>
      <c r="G294" s="13" t="s">
        <v>1866</v>
      </c>
      <c r="H294" s="13" t="s">
        <v>1867</v>
      </c>
    </row>
    <row r="295" customFormat="false" ht="15" hidden="false" customHeight="true" outlineLevel="0" collapsed="false">
      <c r="A295" s="13" t="s">
        <v>82</v>
      </c>
      <c r="B295" s="13" t="s">
        <v>1868</v>
      </c>
      <c r="C295" s="11" t="s">
        <v>1869</v>
      </c>
      <c r="D295" s="13" t="s">
        <v>1870</v>
      </c>
      <c r="E295" s="13" t="s">
        <v>1871</v>
      </c>
      <c r="F295" s="13" t="s">
        <v>1870</v>
      </c>
      <c r="G295" s="13" t="s">
        <v>1871</v>
      </c>
      <c r="H295" s="13" t="s">
        <v>1871</v>
      </c>
    </row>
    <row r="296" customFormat="false" ht="15" hidden="false" customHeight="true" outlineLevel="0" collapsed="false">
      <c r="A296" s="13" t="s">
        <v>90</v>
      </c>
      <c r="B296" s="13" t="s">
        <v>239</v>
      </c>
      <c r="C296" s="11" t="s">
        <v>240</v>
      </c>
      <c r="D296" s="13" t="s">
        <v>1872</v>
      </c>
      <c r="E296" s="13" t="s">
        <v>1873</v>
      </c>
      <c r="F296" s="13" t="s">
        <v>1874</v>
      </c>
      <c r="G296" s="13" t="s">
        <v>1875</v>
      </c>
      <c r="H296" s="13" t="s">
        <v>1876</v>
      </c>
    </row>
    <row r="297" customFormat="false" ht="15" hidden="false" customHeight="true" outlineLevel="0" collapsed="false">
      <c r="A297" s="13" t="s">
        <v>90</v>
      </c>
      <c r="B297" s="13" t="s">
        <v>246</v>
      </c>
      <c r="C297" s="11" t="s">
        <v>247</v>
      </c>
      <c r="D297" s="13" t="s">
        <v>1877</v>
      </c>
      <c r="E297" s="13" t="s">
        <v>1878</v>
      </c>
      <c r="F297" s="13" t="s">
        <v>1879</v>
      </c>
      <c r="G297" s="13" t="s">
        <v>1880</v>
      </c>
      <c r="H297" s="13" t="s">
        <v>1881</v>
      </c>
    </row>
    <row r="298" customFormat="false" ht="15" hidden="false" customHeight="true" outlineLevel="0" collapsed="false">
      <c r="A298" s="13" t="s">
        <v>90</v>
      </c>
      <c r="B298" s="13" t="s">
        <v>253</v>
      </c>
      <c r="C298" s="11" t="s">
        <v>254</v>
      </c>
      <c r="D298" s="13" t="s">
        <v>1882</v>
      </c>
      <c r="E298" s="13" t="s">
        <v>1883</v>
      </c>
      <c r="F298" s="13" t="s">
        <v>1884</v>
      </c>
      <c r="G298" s="13" t="s">
        <v>1885</v>
      </c>
      <c r="H298" s="13" t="s">
        <v>1886</v>
      </c>
    </row>
    <row r="299" customFormat="false" ht="15" hidden="false" customHeight="true" outlineLevel="0" collapsed="false">
      <c r="A299" s="13" t="s">
        <v>90</v>
      </c>
      <c r="B299" s="13" t="s">
        <v>260</v>
      </c>
      <c r="C299" s="11" t="s">
        <v>261</v>
      </c>
      <c r="D299" s="13" t="s">
        <v>1887</v>
      </c>
      <c r="E299" s="13" t="s">
        <v>1888</v>
      </c>
      <c r="F299" s="13" t="s">
        <v>1889</v>
      </c>
      <c r="G299" s="13" t="s">
        <v>1890</v>
      </c>
      <c r="H299" s="13" t="s">
        <v>1891</v>
      </c>
    </row>
    <row r="300" customFormat="false" ht="15" hidden="false" customHeight="true" outlineLevel="0" collapsed="false">
      <c r="A300" s="13" t="s">
        <v>90</v>
      </c>
      <c r="B300" s="13" t="s">
        <v>267</v>
      </c>
      <c r="C300" s="11" t="s">
        <v>268</v>
      </c>
      <c r="D300" s="13" t="s">
        <v>1892</v>
      </c>
      <c r="E300" s="13" t="s">
        <v>1893</v>
      </c>
      <c r="F300" s="13" t="s">
        <v>1894</v>
      </c>
      <c r="G300" s="13" t="s">
        <v>1895</v>
      </c>
      <c r="H300" s="13" t="s">
        <v>1896</v>
      </c>
    </row>
    <row r="301" customFormat="false" ht="15" hidden="false" customHeight="true" outlineLevel="0" collapsed="false">
      <c r="A301" s="13" t="s">
        <v>90</v>
      </c>
      <c r="B301" s="13" t="s">
        <v>274</v>
      </c>
      <c r="C301" s="11" t="s">
        <v>275</v>
      </c>
      <c r="D301" s="13" t="s">
        <v>1897</v>
      </c>
      <c r="E301" s="13" t="s">
        <v>1898</v>
      </c>
      <c r="F301" s="13" t="s">
        <v>1899</v>
      </c>
      <c r="G301" s="13" t="s">
        <v>1900</v>
      </c>
      <c r="H301" s="13" t="s">
        <v>1901</v>
      </c>
    </row>
    <row r="302" customFormat="false" ht="15" hidden="false" customHeight="true" outlineLevel="0" collapsed="false">
      <c r="A302" s="13" t="s">
        <v>90</v>
      </c>
      <c r="B302" s="13" t="s">
        <v>281</v>
      </c>
      <c r="C302" s="11" t="s">
        <v>282</v>
      </c>
      <c r="D302" s="13" t="s">
        <v>1902</v>
      </c>
      <c r="E302" s="13" t="s">
        <v>1903</v>
      </c>
      <c r="F302" s="13" t="s">
        <v>1904</v>
      </c>
      <c r="G302" s="13" t="s">
        <v>1905</v>
      </c>
      <c r="H302" s="13" t="s">
        <v>1906</v>
      </c>
    </row>
    <row r="303" customFormat="false" ht="15" hidden="false" customHeight="true" outlineLevel="0" collapsed="false">
      <c r="A303" s="13" t="s">
        <v>90</v>
      </c>
      <c r="B303" s="13" t="s">
        <v>288</v>
      </c>
      <c r="C303" s="11" t="s">
        <v>289</v>
      </c>
      <c r="D303" s="13" t="s">
        <v>1907</v>
      </c>
      <c r="E303" s="13" t="s">
        <v>1908</v>
      </c>
      <c r="F303" s="13" t="s">
        <v>1909</v>
      </c>
      <c r="G303" s="13" t="s">
        <v>1910</v>
      </c>
      <c r="H303" s="13" t="s">
        <v>1911</v>
      </c>
    </row>
    <row r="304" customFormat="false" ht="15" hidden="false" customHeight="true" outlineLevel="0" collapsed="false">
      <c r="A304" s="13" t="s">
        <v>90</v>
      </c>
      <c r="B304" s="13" t="s">
        <v>295</v>
      </c>
      <c r="C304" s="11" t="s">
        <v>296</v>
      </c>
      <c r="D304" s="13" t="s">
        <v>1912</v>
      </c>
      <c r="E304" s="13" t="s">
        <v>1913</v>
      </c>
      <c r="F304" s="13" t="s">
        <v>1914</v>
      </c>
      <c r="G304" s="13" t="s">
        <v>1915</v>
      </c>
      <c r="H304" s="13" t="s">
        <v>1916</v>
      </c>
    </row>
    <row r="305" customFormat="false" ht="15" hidden="false" customHeight="true" outlineLevel="0" collapsed="false">
      <c r="A305" s="13" t="s">
        <v>90</v>
      </c>
      <c r="B305" s="13" t="s">
        <v>302</v>
      </c>
      <c r="C305" s="11" t="s">
        <v>303</v>
      </c>
      <c r="D305" s="13" t="s">
        <v>1917</v>
      </c>
      <c r="E305" s="13" t="s">
        <v>1918</v>
      </c>
      <c r="F305" s="13" t="s">
        <v>1919</v>
      </c>
      <c r="G305" s="13" t="s">
        <v>1920</v>
      </c>
      <c r="H305" s="13" t="s">
        <v>1921</v>
      </c>
    </row>
    <row r="306" customFormat="false" ht="15" hidden="false" customHeight="true" outlineLevel="0" collapsed="false">
      <c r="A306" s="13" t="s">
        <v>90</v>
      </c>
      <c r="B306" s="13" t="s">
        <v>309</v>
      </c>
      <c r="C306" s="11" t="s">
        <v>310</v>
      </c>
      <c r="D306" s="13" t="s">
        <v>1922</v>
      </c>
      <c r="E306" s="13" t="s">
        <v>1923</v>
      </c>
      <c r="F306" s="13" t="s">
        <v>1924</v>
      </c>
      <c r="G306" s="13" t="s">
        <v>1925</v>
      </c>
      <c r="H306" s="13" t="s">
        <v>1926</v>
      </c>
    </row>
    <row r="307" customFormat="false" ht="15" hidden="false" customHeight="true" outlineLevel="0" collapsed="false">
      <c r="A307" s="13" t="s">
        <v>90</v>
      </c>
      <c r="B307" s="13" t="s">
        <v>316</v>
      </c>
      <c r="C307" s="11" t="s">
        <v>317</v>
      </c>
      <c r="D307" s="13" t="s">
        <v>1927</v>
      </c>
      <c r="E307" s="13" t="s">
        <v>1928</v>
      </c>
      <c r="F307" s="13" t="s">
        <v>1929</v>
      </c>
      <c r="G307" s="13" t="s">
        <v>1930</v>
      </c>
      <c r="H307" s="13" t="s">
        <v>1931</v>
      </c>
    </row>
    <row r="308" customFormat="false" ht="15" hidden="false" customHeight="true" outlineLevel="0" collapsed="false">
      <c r="A308" s="13" t="s">
        <v>90</v>
      </c>
      <c r="B308" s="13" t="s">
        <v>323</v>
      </c>
      <c r="C308" s="11" t="s">
        <v>324</v>
      </c>
      <c r="D308" s="13" t="s">
        <v>1932</v>
      </c>
      <c r="E308" s="13" t="s">
        <v>1933</v>
      </c>
      <c r="F308" s="13" t="s">
        <v>1934</v>
      </c>
      <c r="G308" s="13" t="s">
        <v>1935</v>
      </c>
      <c r="H308" s="13" t="s">
        <v>1936</v>
      </c>
    </row>
    <row r="309" customFormat="false" ht="15" hidden="false" customHeight="true" outlineLevel="0" collapsed="false">
      <c r="A309" s="13" t="s">
        <v>90</v>
      </c>
      <c r="B309" s="13" t="s">
        <v>330</v>
      </c>
      <c r="C309" s="11" t="s">
        <v>331</v>
      </c>
      <c r="D309" s="13" t="s">
        <v>1937</v>
      </c>
      <c r="E309" s="13" t="s">
        <v>1938</v>
      </c>
      <c r="F309" s="13" t="s">
        <v>1939</v>
      </c>
      <c r="G309" s="13" t="s">
        <v>1940</v>
      </c>
      <c r="H309" s="13" t="s">
        <v>1941</v>
      </c>
    </row>
    <row r="310" customFormat="false" ht="15" hidden="false" customHeight="true" outlineLevel="0" collapsed="false">
      <c r="A310" s="13" t="s">
        <v>90</v>
      </c>
      <c r="B310" s="13" t="s">
        <v>337</v>
      </c>
      <c r="C310" s="11" t="s">
        <v>338</v>
      </c>
      <c r="D310" s="13" t="s">
        <v>1942</v>
      </c>
      <c r="E310" s="13" t="s">
        <v>1943</v>
      </c>
      <c r="F310" s="13" t="s">
        <v>1944</v>
      </c>
      <c r="G310" s="13" t="s">
        <v>1945</v>
      </c>
      <c r="H310" s="13" t="s">
        <v>1946</v>
      </c>
    </row>
    <row r="311" customFormat="false" ht="15" hidden="false" customHeight="true" outlineLevel="0" collapsed="false">
      <c r="A311" s="13" t="s">
        <v>90</v>
      </c>
      <c r="B311" s="13" t="s">
        <v>344</v>
      </c>
      <c r="C311" s="11" t="s">
        <v>345</v>
      </c>
      <c r="D311" s="13" t="s">
        <v>1947</v>
      </c>
      <c r="E311" s="13" t="s">
        <v>1948</v>
      </c>
      <c r="F311" s="13" t="s">
        <v>1949</v>
      </c>
      <c r="G311" s="13" t="s">
        <v>1950</v>
      </c>
      <c r="H311" s="13" t="s">
        <v>1951</v>
      </c>
    </row>
    <row r="312" customFormat="false" ht="15" hidden="false" customHeight="true" outlineLevel="0" collapsed="false">
      <c r="A312" s="13" t="s">
        <v>90</v>
      </c>
      <c r="B312" s="13" t="s">
        <v>351</v>
      </c>
      <c r="C312" s="11" t="s">
        <v>352</v>
      </c>
      <c r="D312" s="13" t="s">
        <v>1952</v>
      </c>
      <c r="E312" s="13" t="s">
        <v>1953</v>
      </c>
      <c r="F312" s="13" t="s">
        <v>1954</v>
      </c>
      <c r="G312" s="13" t="s">
        <v>1955</v>
      </c>
      <c r="H312" s="13" t="s">
        <v>1956</v>
      </c>
    </row>
    <row r="313" customFormat="false" ht="15" hidden="false" customHeight="true" outlineLevel="0" collapsed="false">
      <c r="A313" s="13" t="s">
        <v>90</v>
      </c>
      <c r="B313" s="13" t="s">
        <v>358</v>
      </c>
      <c r="C313" s="11" t="s">
        <v>359</v>
      </c>
      <c r="D313" s="13" t="s">
        <v>1957</v>
      </c>
      <c r="E313" s="13" t="s">
        <v>1958</v>
      </c>
      <c r="F313" s="13" t="s">
        <v>1959</v>
      </c>
      <c r="G313" s="13" t="s">
        <v>1960</v>
      </c>
      <c r="H313" s="13" t="s">
        <v>1961</v>
      </c>
    </row>
    <row r="314" customFormat="false" ht="15" hidden="false" customHeight="true" outlineLevel="0" collapsed="false">
      <c r="A314" s="13" t="s">
        <v>90</v>
      </c>
      <c r="B314" s="13" t="s">
        <v>365</v>
      </c>
      <c r="C314" s="11" t="s">
        <v>366</v>
      </c>
      <c r="D314" s="13" t="s">
        <v>1962</v>
      </c>
      <c r="E314" s="13" t="s">
        <v>1963</v>
      </c>
      <c r="F314" s="13" t="s">
        <v>1964</v>
      </c>
      <c r="G314" s="13" t="s">
        <v>1965</v>
      </c>
      <c r="H314" s="13" t="s">
        <v>1966</v>
      </c>
    </row>
    <row r="315" customFormat="false" ht="15" hidden="false" customHeight="true" outlineLevel="0" collapsed="false">
      <c r="A315" s="13" t="s">
        <v>90</v>
      </c>
      <c r="B315" s="13" t="s">
        <v>372</v>
      </c>
      <c r="C315" s="11" t="s">
        <v>373</v>
      </c>
      <c r="D315" s="13" t="s">
        <v>1967</v>
      </c>
      <c r="E315" s="13" t="s">
        <v>1968</v>
      </c>
      <c r="F315" s="13" t="s">
        <v>1969</v>
      </c>
      <c r="G315" s="13" t="s">
        <v>1970</v>
      </c>
      <c r="H315" s="13" t="s">
        <v>1971</v>
      </c>
    </row>
    <row r="316" customFormat="false" ht="15" hidden="false" customHeight="true" outlineLevel="0" collapsed="false">
      <c r="A316" s="13" t="s">
        <v>90</v>
      </c>
      <c r="B316" s="13" t="s">
        <v>379</v>
      </c>
      <c r="C316" s="11" t="s">
        <v>380</v>
      </c>
      <c r="D316" s="13" t="s">
        <v>1972</v>
      </c>
      <c r="E316" s="13" t="s">
        <v>1973</v>
      </c>
      <c r="F316" s="13" t="s">
        <v>1974</v>
      </c>
      <c r="G316" s="13" t="s">
        <v>1975</v>
      </c>
      <c r="H316" s="13" t="s">
        <v>1976</v>
      </c>
    </row>
    <row r="317" customFormat="false" ht="15" hidden="false" customHeight="true" outlineLevel="0" collapsed="false">
      <c r="A317" s="13" t="s">
        <v>90</v>
      </c>
      <c r="B317" s="13" t="s">
        <v>386</v>
      </c>
      <c r="C317" s="11" t="s">
        <v>387</v>
      </c>
      <c r="D317" s="13" t="s">
        <v>1977</v>
      </c>
      <c r="E317" s="13" t="s">
        <v>1978</v>
      </c>
      <c r="F317" s="13" t="s">
        <v>1979</v>
      </c>
      <c r="G317" s="13" t="s">
        <v>1980</v>
      </c>
      <c r="H317" s="13" t="s">
        <v>1981</v>
      </c>
    </row>
    <row r="318" customFormat="false" ht="15" hidden="false" customHeight="true" outlineLevel="0" collapsed="false">
      <c r="A318" s="13" t="s">
        <v>90</v>
      </c>
      <c r="B318" s="13" t="s">
        <v>393</v>
      </c>
      <c r="C318" s="11" t="s">
        <v>394</v>
      </c>
      <c r="D318" s="13" t="s">
        <v>1982</v>
      </c>
      <c r="E318" s="13" t="s">
        <v>1983</v>
      </c>
      <c r="F318" s="13" t="s">
        <v>1984</v>
      </c>
      <c r="G318" s="13" t="s">
        <v>1985</v>
      </c>
      <c r="H318" s="13" t="s">
        <v>1986</v>
      </c>
    </row>
    <row r="319" customFormat="false" ht="15" hidden="false" customHeight="true" outlineLevel="0" collapsed="false">
      <c r="A319" s="13" t="s">
        <v>90</v>
      </c>
      <c r="B319" s="13" t="s">
        <v>400</v>
      </c>
      <c r="C319" s="11" t="s">
        <v>401</v>
      </c>
      <c r="D319" s="13" t="s">
        <v>1987</v>
      </c>
      <c r="E319" s="13" t="s">
        <v>1988</v>
      </c>
      <c r="F319" s="13" t="s">
        <v>1989</v>
      </c>
      <c r="G319" s="13" t="s">
        <v>1990</v>
      </c>
      <c r="H319" s="13" t="s">
        <v>1991</v>
      </c>
    </row>
    <row r="320" customFormat="false" ht="15" hidden="false" customHeight="true" outlineLevel="0" collapsed="false">
      <c r="A320" s="13" t="s">
        <v>90</v>
      </c>
      <c r="B320" s="13" t="s">
        <v>407</v>
      </c>
      <c r="C320" s="11" t="s">
        <v>408</v>
      </c>
      <c r="D320" s="13" t="s">
        <v>1992</v>
      </c>
      <c r="E320" s="13" t="s">
        <v>1993</v>
      </c>
      <c r="F320" s="13" t="s">
        <v>1994</v>
      </c>
      <c r="G320" s="13" t="s">
        <v>1995</v>
      </c>
      <c r="H320" s="13" t="s">
        <v>1996</v>
      </c>
    </row>
    <row r="321" customFormat="false" ht="15" hidden="false" customHeight="true" outlineLevel="0" collapsed="false">
      <c r="A321" s="13" t="s">
        <v>90</v>
      </c>
      <c r="B321" s="13" t="s">
        <v>414</v>
      </c>
      <c r="C321" s="11" t="s">
        <v>415</v>
      </c>
      <c r="D321" s="13" t="s">
        <v>1997</v>
      </c>
      <c r="E321" s="13" t="s">
        <v>1998</v>
      </c>
      <c r="F321" s="13" t="s">
        <v>1999</v>
      </c>
      <c r="G321" s="13" t="s">
        <v>2000</v>
      </c>
      <c r="H321" s="13" t="s">
        <v>2001</v>
      </c>
    </row>
    <row r="322" customFormat="false" ht="15" hidden="false" customHeight="true" outlineLevel="0" collapsed="false">
      <c r="A322" s="13" t="s">
        <v>90</v>
      </c>
      <c r="B322" s="13" t="s">
        <v>421</v>
      </c>
      <c r="C322" s="11" t="s">
        <v>422</v>
      </c>
      <c r="D322" s="13" t="s">
        <v>2002</v>
      </c>
      <c r="E322" s="13" t="s">
        <v>2003</v>
      </c>
      <c r="F322" s="13" t="s">
        <v>2004</v>
      </c>
      <c r="G322" s="13" t="s">
        <v>2005</v>
      </c>
      <c r="H322" s="13" t="s">
        <v>2006</v>
      </c>
    </row>
    <row r="323" customFormat="false" ht="15" hidden="false" customHeight="true" outlineLevel="0" collapsed="false">
      <c r="A323" s="13" t="s">
        <v>90</v>
      </c>
      <c r="B323" s="13" t="s">
        <v>428</v>
      </c>
      <c r="C323" s="11" t="s">
        <v>429</v>
      </c>
      <c r="D323" s="13" t="s">
        <v>2007</v>
      </c>
      <c r="E323" s="13" t="s">
        <v>2008</v>
      </c>
      <c r="F323" s="13" t="s">
        <v>2009</v>
      </c>
      <c r="G323" s="13" t="s">
        <v>2010</v>
      </c>
      <c r="H323" s="13" t="s">
        <v>2011</v>
      </c>
    </row>
    <row r="324" customFormat="false" ht="15" hidden="false" customHeight="true" outlineLevel="0" collapsed="false">
      <c r="A324" s="13" t="s">
        <v>90</v>
      </c>
      <c r="B324" s="13" t="s">
        <v>435</v>
      </c>
      <c r="C324" s="11" t="s">
        <v>436</v>
      </c>
      <c r="D324" s="13" t="s">
        <v>2012</v>
      </c>
      <c r="E324" s="13" t="s">
        <v>2013</v>
      </c>
      <c r="F324" s="13" t="s">
        <v>2014</v>
      </c>
      <c r="G324" s="13" t="s">
        <v>2015</v>
      </c>
      <c r="H324" s="13" t="s">
        <v>2016</v>
      </c>
    </row>
    <row r="325" customFormat="false" ht="15" hidden="false" customHeight="true" outlineLevel="0" collapsed="false">
      <c r="A325" s="13" t="s">
        <v>90</v>
      </c>
      <c r="B325" s="13" t="s">
        <v>442</v>
      </c>
      <c r="C325" s="11" t="s">
        <v>443</v>
      </c>
      <c r="D325" s="13" t="s">
        <v>2017</v>
      </c>
      <c r="E325" s="13" t="s">
        <v>2018</v>
      </c>
      <c r="F325" s="13" t="s">
        <v>2019</v>
      </c>
      <c r="G325" s="13" t="s">
        <v>2020</v>
      </c>
      <c r="H325" s="13" t="s">
        <v>2021</v>
      </c>
    </row>
    <row r="326" customFormat="false" ht="15" hidden="false" customHeight="true" outlineLevel="0" collapsed="false">
      <c r="A326" s="13" t="s">
        <v>90</v>
      </c>
      <c r="B326" s="13" t="s">
        <v>449</v>
      </c>
      <c r="C326" s="11" t="s">
        <v>450</v>
      </c>
      <c r="D326" s="13" t="s">
        <v>2022</v>
      </c>
      <c r="E326" s="13" t="s">
        <v>2023</v>
      </c>
      <c r="F326" s="13" t="s">
        <v>2024</v>
      </c>
      <c r="G326" s="13" t="s">
        <v>2025</v>
      </c>
      <c r="H326" s="13" t="s">
        <v>2026</v>
      </c>
    </row>
    <row r="327" customFormat="false" ht="15" hidden="false" customHeight="true" outlineLevel="0" collapsed="false">
      <c r="A327" s="13" t="s">
        <v>90</v>
      </c>
      <c r="B327" s="13" t="s">
        <v>456</v>
      </c>
      <c r="C327" s="11" t="s">
        <v>457</v>
      </c>
      <c r="D327" s="13" t="s">
        <v>2027</v>
      </c>
      <c r="E327" s="13" t="s">
        <v>2028</v>
      </c>
      <c r="F327" s="13" t="s">
        <v>2029</v>
      </c>
      <c r="G327" s="13" t="s">
        <v>2030</v>
      </c>
      <c r="H327" s="13" t="s">
        <v>2031</v>
      </c>
    </row>
    <row r="328" customFormat="false" ht="15" hidden="false" customHeight="true" outlineLevel="0" collapsed="false">
      <c r="A328" s="13" t="s">
        <v>90</v>
      </c>
      <c r="B328" s="13" t="s">
        <v>463</v>
      </c>
      <c r="C328" s="11" t="s">
        <v>464</v>
      </c>
      <c r="D328" s="13" t="s">
        <v>2032</v>
      </c>
      <c r="E328" s="13" t="s">
        <v>2033</v>
      </c>
      <c r="F328" s="13" t="s">
        <v>2034</v>
      </c>
      <c r="G328" s="13" t="s">
        <v>2035</v>
      </c>
      <c r="H328" s="13" t="s">
        <v>2036</v>
      </c>
    </row>
    <row r="329" customFormat="false" ht="15" hidden="false" customHeight="true" outlineLevel="0" collapsed="false">
      <c r="A329" s="13" t="s">
        <v>90</v>
      </c>
      <c r="B329" s="13" t="s">
        <v>470</v>
      </c>
      <c r="C329" s="11" t="s">
        <v>471</v>
      </c>
      <c r="D329" s="13" t="s">
        <v>2037</v>
      </c>
      <c r="E329" s="13" t="s">
        <v>2038</v>
      </c>
      <c r="F329" s="13" t="s">
        <v>2039</v>
      </c>
      <c r="G329" s="13" t="s">
        <v>2040</v>
      </c>
      <c r="H329" s="13" t="s">
        <v>2041</v>
      </c>
    </row>
    <row r="330" customFormat="false" ht="15" hidden="false" customHeight="true" outlineLevel="0" collapsed="false">
      <c r="A330" s="13" t="s">
        <v>90</v>
      </c>
      <c r="B330" s="13" t="s">
        <v>477</v>
      </c>
      <c r="C330" s="11" t="s">
        <v>478</v>
      </c>
      <c r="D330" s="13" t="s">
        <v>2042</v>
      </c>
      <c r="E330" s="13" t="s">
        <v>2043</v>
      </c>
      <c r="F330" s="13" t="s">
        <v>2044</v>
      </c>
      <c r="G330" s="13" t="s">
        <v>2045</v>
      </c>
      <c r="H330" s="13" t="s">
        <v>2046</v>
      </c>
    </row>
    <row r="331" customFormat="false" ht="15" hidden="false" customHeight="true" outlineLevel="0" collapsed="false">
      <c r="A331" s="13" t="s">
        <v>90</v>
      </c>
      <c r="B331" s="13" t="s">
        <v>484</v>
      </c>
      <c r="C331" s="11" t="s">
        <v>485</v>
      </c>
      <c r="D331" s="13" t="s">
        <v>2047</v>
      </c>
      <c r="E331" s="13" t="s">
        <v>2048</v>
      </c>
      <c r="F331" s="13" t="s">
        <v>2049</v>
      </c>
      <c r="G331" s="13" t="s">
        <v>2050</v>
      </c>
      <c r="H331" s="13" t="s">
        <v>2051</v>
      </c>
    </row>
    <row r="332" customFormat="false" ht="15" hidden="false" customHeight="true" outlineLevel="0" collapsed="false">
      <c r="A332" s="13" t="s">
        <v>90</v>
      </c>
      <c r="B332" s="13" t="s">
        <v>491</v>
      </c>
      <c r="C332" s="11" t="s">
        <v>492</v>
      </c>
      <c r="D332" s="13" t="s">
        <v>2052</v>
      </c>
      <c r="E332" s="13" t="s">
        <v>2053</v>
      </c>
      <c r="F332" s="13" t="s">
        <v>2054</v>
      </c>
      <c r="G332" s="13" t="s">
        <v>2055</v>
      </c>
      <c r="H332" s="13" t="s">
        <v>2056</v>
      </c>
    </row>
    <row r="333" customFormat="false" ht="15" hidden="false" customHeight="true" outlineLevel="0" collapsed="false">
      <c r="A333" s="13" t="s">
        <v>90</v>
      </c>
      <c r="B333" s="13" t="s">
        <v>498</v>
      </c>
      <c r="C333" s="11" t="s">
        <v>499</v>
      </c>
      <c r="D333" s="13" t="s">
        <v>2057</v>
      </c>
      <c r="E333" s="13" t="s">
        <v>2058</v>
      </c>
      <c r="F333" s="13" t="s">
        <v>2059</v>
      </c>
      <c r="G333" s="13" t="s">
        <v>2060</v>
      </c>
      <c r="H333" s="13" t="s">
        <v>2061</v>
      </c>
    </row>
    <row r="334" customFormat="false" ht="15" hidden="false" customHeight="true" outlineLevel="0" collapsed="false">
      <c r="A334" s="13" t="s">
        <v>90</v>
      </c>
      <c r="B334" s="13" t="s">
        <v>505</v>
      </c>
      <c r="C334" s="11" t="s">
        <v>506</v>
      </c>
      <c r="D334" s="13" t="s">
        <v>2062</v>
      </c>
      <c r="E334" s="13" t="s">
        <v>2063</v>
      </c>
      <c r="F334" s="13" t="s">
        <v>2064</v>
      </c>
      <c r="G334" s="13" t="s">
        <v>2065</v>
      </c>
      <c r="H334" s="13" t="s">
        <v>2066</v>
      </c>
    </row>
    <row r="335" customFormat="false" ht="15" hidden="false" customHeight="true" outlineLevel="0" collapsed="false">
      <c r="A335" s="13" t="s">
        <v>90</v>
      </c>
      <c r="B335" s="13" t="s">
        <v>512</v>
      </c>
      <c r="C335" s="11" t="s">
        <v>513</v>
      </c>
      <c r="D335" s="13" t="s">
        <v>2067</v>
      </c>
      <c r="E335" s="13" t="s">
        <v>2068</v>
      </c>
      <c r="F335" s="13" t="s">
        <v>2069</v>
      </c>
      <c r="G335" s="13" t="s">
        <v>2070</v>
      </c>
      <c r="H335" s="13" t="s">
        <v>2071</v>
      </c>
    </row>
    <row r="336" customFormat="false" ht="15" hidden="false" customHeight="true" outlineLevel="0" collapsed="false">
      <c r="A336" s="13" t="s">
        <v>90</v>
      </c>
      <c r="B336" s="13" t="s">
        <v>519</v>
      </c>
      <c r="C336" s="11" t="s">
        <v>520</v>
      </c>
      <c r="D336" s="13" t="s">
        <v>2072</v>
      </c>
      <c r="E336" s="13" t="s">
        <v>2073</v>
      </c>
      <c r="F336" s="13" t="s">
        <v>2074</v>
      </c>
      <c r="G336" s="13" t="s">
        <v>2075</v>
      </c>
      <c r="H336" s="13" t="s">
        <v>2076</v>
      </c>
    </row>
    <row r="337" customFormat="false" ht="15" hidden="false" customHeight="true" outlineLevel="0" collapsed="false">
      <c r="A337" s="13" t="s">
        <v>90</v>
      </c>
      <c r="B337" s="13" t="s">
        <v>526</v>
      </c>
      <c r="C337" s="11" t="s">
        <v>527</v>
      </c>
      <c r="D337" s="13" t="s">
        <v>2077</v>
      </c>
      <c r="E337" s="13" t="s">
        <v>2078</v>
      </c>
      <c r="F337" s="13" t="s">
        <v>2079</v>
      </c>
      <c r="G337" s="13" t="s">
        <v>2080</v>
      </c>
      <c r="H337" s="13" t="s">
        <v>2081</v>
      </c>
    </row>
    <row r="338" customFormat="false" ht="15" hidden="false" customHeight="true" outlineLevel="0" collapsed="false">
      <c r="A338" s="13" t="s">
        <v>90</v>
      </c>
      <c r="B338" s="13" t="s">
        <v>533</v>
      </c>
      <c r="C338" s="11" t="s">
        <v>534</v>
      </c>
      <c r="D338" s="13" t="s">
        <v>2082</v>
      </c>
      <c r="E338" s="13" t="s">
        <v>2083</v>
      </c>
      <c r="F338" s="13" t="s">
        <v>2084</v>
      </c>
      <c r="G338" s="13" t="s">
        <v>2085</v>
      </c>
      <c r="H338" s="13" t="s">
        <v>2086</v>
      </c>
    </row>
    <row r="339" customFormat="false" ht="15" hidden="false" customHeight="true" outlineLevel="0" collapsed="false">
      <c r="A339" s="13" t="s">
        <v>90</v>
      </c>
      <c r="B339" s="13" t="s">
        <v>540</v>
      </c>
      <c r="C339" s="11" t="s">
        <v>541</v>
      </c>
      <c r="D339" s="13" t="s">
        <v>2087</v>
      </c>
      <c r="E339" s="13" t="s">
        <v>2088</v>
      </c>
      <c r="F339" s="13" t="s">
        <v>2089</v>
      </c>
      <c r="G339" s="13" t="s">
        <v>2090</v>
      </c>
      <c r="H339" s="13" t="s">
        <v>2091</v>
      </c>
    </row>
    <row r="340" customFormat="false" ht="15" hidden="false" customHeight="true" outlineLevel="0" collapsed="false">
      <c r="A340" s="13" t="s">
        <v>90</v>
      </c>
      <c r="B340" s="13" t="s">
        <v>547</v>
      </c>
      <c r="C340" s="11" t="s">
        <v>548</v>
      </c>
      <c r="D340" s="13" t="s">
        <v>2092</v>
      </c>
      <c r="E340" s="13" t="s">
        <v>2093</v>
      </c>
      <c r="F340" s="13" t="s">
        <v>2094</v>
      </c>
      <c r="G340" s="13" t="s">
        <v>2095</v>
      </c>
      <c r="H340" s="13" t="s">
        <v>2096</v>
      </c>
    </row>
    <row r="341" customFormat="false" ht="15" hidden="false" customHeight="true" outlineLevel="0" collapsed="false">
      <c r="A341" s="13" t="s">
        <v>90</v>
      </c>
      <c r="B341" s="13" t="s">
        <v>554</v>
      </c>
      <c r="C341" s="11" t="s">
        <v>555</v>
      </c>
      <c r="D341" s="13" t="s">
        <v>2097</v>
      </c>
      <c r="E341" s="13" t="s">
        <v>2098</v>
      </c>
      <c r="F341" s="13" t="s">
        <v>2099</v>
      </c>
      <c r="G341" s="13" t="s">
        <v>2100</v>
      </c>
      <c r="H341" s="13" t="s">
        <v>2101</v>
      </c>
    </row>
    <row r="342" customFormat="false" ht="15" hidden="false" customHeight="true" outlineLevel="0" collapsed="false">
      <c r="A342" s="13" t="s">
        <v>90</v>
      </c>
      <c r="B342" s="13" t="s">
        <v>561</v>
      </c>
      <c r="C342" s="11" t="s">
        <v>562</v>
      </c>
      <c r="D342" s="13" t="s">
        <v>2102</v>
      </c>
      <c r="E342" s="13" t="s">
        <v>2103</v>
      </c>
      <c r="F342" s="13" t="s">
        <v>2104</v>
      </c>
      <c r="G342" s="13" t="s">
        <v>2105</v>
      </c>
      <c r="H342" s="13" t="s">
        <v>2106</v>
      </c>
    </row>
    <row r="343" customFormat="false" ht="15" hidden="false" customHeight="true" outlineLevel="0" collapsed="false">
      <c r="A343" s="13" t="s">
        <v>90</v>
      </c>
      <c r="B343" s="13" t="s">
        <v>568</v>
      </c>
      <c r="C343" s="11" t="s">
        <v>569</v>
      </c>
      <c r="D343" s="13" t="s">
        <v>2107</v>
      </c>
      <c r="E343" s="13" t="s">
        <v>2108</v>
      </c>
      <c r="F343" s="13" t="s">
        <v>2109</v>
      </c>
      <c r="G343" s="13" t="s">
        <v>2110</v>
      </c>
      <c r="H343" s="13" t="s">
        <v>2111</v>
      </c>
    </row>
    <row r="344" customFormat="false" ht="15" hidden="false" customHeight="true" outlineLevel="0" collapsed="false">
      <c r="A344" s="13" t="s">
        <v>90</v>
      </c>
      <c r="B344" s="13" t="s">
        <v>575</v>
      </c>
      <c r="C344" s="11" t="s">
        <v>576</v>
      </c>
      <c r="D344" s="13" t="s">
        <v>2112</v>
      </c>
      <c r="E344" s="13" t="s">
        <v>2113</v>
      </c>
      <c r="F344" s="13" t="s">
        <v>2114</v>
      </c>
      <c r="G344" s="13" t="s">
        <v>2115</v>
      </c>
      <c r="H344" s="13" t="s">
        <v>2116</v>
      </c>
    </row>
    <row r="345" customFormat="false" ht="15" hidden="false" customHeight="true" outlineLevel="0" collapsed="false">
      <c r="A345" s="13" t="s">
        <v>90</v>
      </c>
      <c r="B345" s="13" t="s">
        <v>582</v>
      </c>
      <c r="C345" s="11" t="s">
        <v>583</v>
      </c>
      <c r="D345" s="13" t="s">
        <v>1456</v>
      </c>
      <c r="E345" s="13" t="s">
        <v>2117</v>
      </c>
      <c r="F345" s="13" t="s">
        <v>2118</v>
      </c>
      <c r="G345" s="13" t="s">
        <v>2119</v>
      </c>
      <c r="H345" s="13" t="s">
        <v>2120</v>
      </c>
    </row>
    <row r="346" customFormat="false" ht="15" hidden="false" customHeight="true" outlineLevel="0" collapsed="false">
      <c r="A346" s="13" t="s">
        <v>90</v>
      </c>
      <c r="B346" s="13" t="s">
        <v>589</v>
      </c>
      <c r="C346" s="11" t="s">
        <v>590</v>
      </c>
      <c r="D346" s="13" t="s">
        <v>2121</v>
      </c>
      <c r="E346" s="13" t="s">
        <v>2122</v>
      </c>
      <c r="F346" s="13" t="s">
        <v>2123</v>
      </c>
      <c r="G346" s="13" t="s">
        <v>2124</v>
      </c>
      <c r="H346" s="13" t="s">
        <v>2125</v>
      </c>
    </row>
    <row r="347" customFormat="false" ht="15" hidden="false" customHeight="true" outlineLevel="0" collapsed="false">
      <c r="A347" s="13" t="s">
        <v>90</v>
      </c>
      <c r="B347" s="13" t="s">
        <v>596</v>
      </c>
      <c r="C347" s="11" t="s">
        <v>597</v>
      </c>
      <c r="D347" s="13" t="s">
        <v>2126</v>
      </c>
      <c r="E347" s="13" t="s">
        <v>2127</v>
      </c>
      <c r="F347" s="13" t="s">
        <v>2128</v>
      </c>
      <c r="G347" s="13" t="s">
        <v>2129</v>
      </c>
      <c r="H347" s="13" t="s">
        <v>2130</v>
      </c>
    </row>
    <row r="348" customFormat="false" ht="15" hidden="false" customHeight="true" outlineLevel="0" collapsed="false">
      <c r="A348" s="13" t="s">
        <v>90</v>
      </c>
      <c r="B348" s="13" t="s">
        <v>603</v>
      </c>
      <c r="C348" s="11" t="s">
        <v>604</v>
      </c>
      <c r="D348" s="13" t="s">
        <v>2131</v>
      </c>
      <c r="E348" s="13" t="s">
        <v>2132</v>
      </c>
      <c r="F348" s="13" t="s">
        <v>2133</v>
      </c>
      <c r="G348" s="13" t="s">
        <v>2134</v>
      </c>
      <c r="H348" s="13" t="s">
        <v>2135</v>
      </c>
    </row>
    <row r="349" customFormat="false" ht="15" hidden="false" customHeight="true" outlineLevel="0" collapsed="false">
      <c r="A349" s="13" t="s">
        <v>90</v>
      </c>
      <c r="B349" s="13" t="s">
        <v>610</v>
      </c>
      <c r="C349" s="11" t="s">
        <v>611</v>
      </c>
      <c r="D349" s="13" t="s">
        <v>2136</v>
      </c>
      <c r="E349" s="13" t="s">
        <v>2137</v>
      </c>
      <c r="F349" s="13" t="s">
        <v>2138</v>
      </c>
      <c r="G349" s="13" t="s">
        <v>2139</v>
      </c>
      <c r="H349" s="13" t="s">
        <v>2140</v>
      </c>
    </row>
    <row r="350" customFormat="false" ht="15" hidden="false" customHeight="true" outlineLevel="0" collapsed="false">
      <c r="A350" s="13" t="s">
        <v>90</v>
      </c>
      <c r="B350" s="13" t="s">
        <v>617</v>
      </c>
      <c r="C350" s="11" t="s">
        <v>618</v>
      </c>
      <c r="D350" s="13" t="s">
        <v>2141</v>
      </c>
      <c r="E350" s="13" t="s">
        <v>2142</v>
      </c>
      <c r="F350" s="13" t="s">
        <v>2143</v>
      </c>
      <c r="G350" s="13" t="s">
        <v>2144</v>
      </c>
      <c r="H350" s="13" t="s">
        <v>2145</v>
      </c>
    </row>
    <row r="351" customFormat="false" ht="15" hidden="false" customHeight="true" outlineLevel="0" collapsed="false">
      <c r="A351" s="13" t="s">
        <v>90</v>
      </c>
      <c r="B351" s="13" t="s">
        <v>624</v>
      </c>
      <c r="C351" s="11" t="s">
        <v>625</v>
      </c>
      <c r="D351" s="13" t="s">
        <v>2146</v>
      </c>
      <c r="E351" s="13" t="s">
        <v>2147</v>
      </c>
      <c r="F351" s="13" t="s">
        <v>2148</v>
      </c>
      <c r="G351" s="13" t="s">
        <v>2149</v>
      </c>
      <c r="H351" s="13" t="s">
        <v>2150</v>
      </c>
    </row>
    <row r="352" customFormat="false" ht="15" hidden="false" customHeight="true" outlineLevel="0" collapsed="false">
      <c r="A352" s="13" t="s">
        <v>90</v>
      </c>
      <c r="B352" s="13" t="s">
        <v>631</v>
      </c>
      <c r="C352" s="11" t="s">
        <v>632</v>
      </c>
      <c r="D352" s="13" t="s">
        <v>2151</v>
      </c>
      <c r="E352" s="13" t="s">
        <v>2152</v>
      </c>
      <c r="F352" s="13" t="s">
        <v>2153</v>
      </c>
      <c r="G352" s="13" t="s">
        <v>2154</v>
      </c>
      <c r="H352" s="13" t="s">
        <v>2155</v>
      </c>
    </row>
    <row r="353" customFormat="false" ht="15" hidden="false" customHeight="true" outlineLevel="0" collapsed="false">
      <c r="A353" s="13" t="s">
        <v>90</v>
      </c>
      <c r="B353" s="13" t="s">
        <v>638</v>
      </c>
      <c r="C353" s="11" t="s">
        <v>639</v>
      </c>
      <c r="D353" s="13" t="s">
        <v>2156</v>
      </c>
      <c r="E353" s="13" t="s">
        <v>2157</v>
      </c>
      <c r="F353" s="13" t="s">
        <v>2158</v>
      </c>
      <c r="G353" s="13" t="s">
        <v>2159</v>
      </c>
      <c r="H353" s="13" t="s">
        <v>2160</v>
      </c>
    </row>
    <row r="354" customFormat="false" ht="15" hidden="false" customHeight="true" outlineLevel="0" collapsed="false">
      <c r="A354" s="13" t="s">
        <v>90</v>
      </c>
      <c r="B354" s="13" t="s">
        <v>645</v>
      </c>
      <c r="C354" s="11" t="s">
        <v>646</v>
      </c>
      <c r="D354" s="13" t="s">
        <v>2161</v>
      </c>
      <c r="E354" s="13" t="s">
        <v>2162</v>
      </c>
      <c r="F354" s="13" t="s">
        <v>2163</v>
      </c>
      <c r="G354" s="13" t="s">
        <v>2164</v>
      </c>
      <c r="H354" s="13" t="s">
        <v>2165</v>
      </c>
    </row>
    <row r="355" customFormat="false" ht="15" hidden="false" customHeight="true" outlineLevel="0" collapsed="false">
      <c r="A355" s="13" t="s">
        <v>90</v>
      </c>
      <c r="B355" s="13" t="s">
        <v>652</v>
      </c>
      <c r="C355" s="11" t="s">
        <v>653</v>
      </c>
      <c r="D355" s="13" t="s">
        <v>2166</v>
      </c>
      <c r="E355" s="13" t="s">
        <v>2167</v>
      </c>
      <c r="F355" s="13" t="s">
        <v>2168</v>
      </c>
      <c r="G355" s="13" t="s">
        <v>2169</v>
      </c>
      <c r="H355" s="13" t="s">
        <v>2170</v>
      </c>
    </row>
    <row r="356" customFormat="false" ht="15" hidden="false" customHeight="true" outlineLevel="0" collapsed="false">
      <c r="A356" s="13" t="s">
        <v>90</v>
      </c>
      <c r="B356" s="13" t="s">
        <v>659</v>
      </c>
      <c r="C356" s="11" t="s">
        <v>660</v>
      </c>
      <c r="D356" s="13" t="s">
        <v>2171</v>
      </c>
      <c r="E356" s="13" t="s">
        <v>2172</v>
      </c>
      <c r="F356" s="13" t="s">
        <v>2173</v>
      </c>
      <c r="G356" s="13" t="s">
        <v>2174</v>
      </c>
      <c r="H356" s="13" t="s">
        <v>2175</v>
      </c>
    </row>
    <row r="357" customFormat="false" ht="15" hidden="false" customHeight="true" outlineLevel="0" collapsed="false">
      <c r="A357" s="13" t="s">
        <v>90</v>
      </c>
      <c r="B357" s="13" t="s">
        <v>666</v>
      </c>
      <c r="C357" s="11" t="s">
        <v>667</v>
      </c>
      <c r="D357" s="13" t="s">
        <v>2176</v>
      </c>
      <c r="E357" s="13" t="s">
        <v>2177</v>
      </c>
      <c r="F357" s="13" t="s">
        <v>2178</v>
      </c>
      <c r="G357" s="13" t="s">
        <v>2179</v>
      </c>
      <c r="H357" s="13" t="s">
        <v>2180</v>
      </c>
    </row>
    <row r="358" customFormat="false" ht="15" hidden="false" customHeight="true" outlineLevel="0" collapsed="false">
      <c r="A358" s="13" t="s">
        <v>90</v>
      </c>
      <c r="B358" s="13" t="s">
        <v>673</v>
      </c>
      <c r="C358" s="11" t="s">
        <v>674</v>
      </c>
      <c r="D358" s="13" t="s">
        <v>2181</v>
      </c>
      <c r="E358" s="13" t="s">
        <v>2182</v>
      </c>
      <c r="F358" s="13" t="s">
        <v>2183</v>
      </c>
      <c r="G358" s="13" t="s">
        <v>2184</v>
      </c>
      <c r="H358" s="13" t="s">
        <v>2185</v>
      </c>
    </row>
    <row r="359" customFormat="false" ht="15" hidden="false" customHeight="true" outlineLevel="0" collapsed="false">
      <c r="A359" s="13" t="s">
        <v>90</v>
      </c>
      <c r="B359" s="13" t="s">
        <v>680</v>
      </c>
      <c r="C359" s="11" t="s">
        <v>681</v>
      </c>
      <c r="D359" s="13" t="s">
        <v>2186</v>
      </c>
      <c r="E359" s="13" t="s">
        <v>2187</v>
      </c>
      <c r="F359" s="13" t="s">
        <v>2188</v>
      </c>
      <c r="G359" s="13" t="s">
        <v>2189</v>
      </c>
      <c r="H359" s="13" t="s">
        <v>2190</v>
      </c>
    </row>
    <row r="360" customFormat="false" ht="15" hidden="false" customHeight="true" outlineLevel="0" collapsed="false">
      <c r="A360" s="13" t="s">
        <v>90</v>
      </c>
      <c r="B360" s="13" t="s">
        <v>687</v>
      </c>
      <c r="C360" s="11" t="s">
        <v>688</v>
      </c>
      <c r="D360" s="13" t="s">
        <v>2191</v>
      </c>
      <c r="E360" s="13" t="s">
        <v>2192</v>
      </c>
      <c r="F360" s="13" t="s">
        <v>2193</v>
      </c>
      <c r="G360" s="13" t="s">
        <v>2194</v>
      </c>
      <c r="H360" s="13" t="s">
        <v>2195</v>
      </c>
    </row>
    <row r="361" customFormat="false" ht="15" hidden="false" customHeight="true" outlineLevel="0" collapsed="false">
      <c r="A361" s="13" t="s">
        <v>90</v>
      </c>
      <c r="B361" s="13" t="s">
        <v>694</v>
      </c>
      <c r="C361" s="11" t="s">
        <v>695</v>
      </c>
      <c r="D361" s="13" t="s">
        <v>2196</v>
      </c>
      <c r="E361" s="13" t="s">
        <v>2197</v>
      </c>
      <c r="F361" s="13" t="s">
        <v>2198</v>
      </c>
      <c r="G361" s="13" t="s">
        <v>2199</v>
      </c>
      <c r="H361" s="13" t="s">
        <v>2200</v>
      </c>
    </row>
    <row r="362" customFormat="false" ht="15" hidden="false" customHeight="true" outlineLevel="0" collapsed="false">
      <c r="A362" s="13" t="s">
        <v>90</v>
      </c>
      <c r="B362" s="13" t="s">
        <v>701</v>
      </c>
      <c r="C362" s="11" t="s">
        <v>702</v>
      </c>
      <c r="D362" s="13" t="s">
        <v>2201</v>
      </c>
      <c r="E362" s="13" t="s">
        <v>2202</v>
      </c>
      <c r="F362" s="13" t="s">
        <v>2203</v>
      </c>
      <c r="G362" s="13" t="s">
        <v>2204</v>
      </c>
      <c r="H362" s="13" t="s">
        <v>2205</v>
      </c>
    </row>
    <row r="363" customFormat="false" ht="15" hidden="false" customHeight="true" outlineLevel="0" collapsed="false">
      <c r="A363" s="13" t="s">
        <v>90</v>
      </c>
      <c r="B363" s="13" t="s">
        <v>708</v>
      </c>
      <c r="C363" s="11" t="s">
        <v>709</v>
      </c>
      <c r="D363" s="13" t="s">
        <v>2206</v>
      </c>
      <c r="E363" s="13" t="s">
        <v>2207</v>
      </c>
      <c r="F363" s="13" t="s">
        <v>2208</v>
      </c>
      <c r="G363" s="13" t="s">
        <v>2209</v>
      </c>
      <c r="H363" s="13" t="s">
        <v>2210</v>
      </c>
    </row>
    <row r="364" customFormat="false" ht="15" hidden="false" customHeight="true" outlineLevel="0" collapsed="false">
      <c r="A364" s="13" t="s">
        <v>90</v>
      </c>
      <c r="B364" s="13" t="s">
        <v>715</v>
      </c>
      <c r="C364" s="11" t="s">
        <v>716</v>
      </c>
      <c r="D364" s="13" t="s">
        <v>2211</v>
      </c>
      <c r="E364" s="13" t="s">
        <v>2212</v>
      </c>
      <c r="F364" s="13" t="s">
        <v>2213</v>
      </c>
      <c r="G364" s="13" t="s">
        <v>2214</v>
      </c>
      <c r="H364" s="13" t="s">
        <v>2215</v>
      </c>
    </row>
    <row r="365" customFormat="false" ht="15" hidden="false" customHeight="true" outlineLevel="0" collapsed="false">
      <c r="A365" s="13" t="s">
        <v>90</v>
      </c>
      <c r="B365" s="13" t="s">
        <v>722</v>
      </c>
      <c r="C365" s="11" t="s">
        <v>723</v>
      </c>
      <c r="D365" s="13" t="s">
        <v>2216</v>
      </c>
      <c r="E365" s="13" t="s">
        <v>2217</v>
      </c>
      <c r="F365" s="13" t="s">
        <v>2218</v>
      </c>
      <c r="G365" s="13" t="s">
        <v>2219</v>
      </c>
      <c r="H365" s="13" t="s">
        <v>2220</v>
      </c>
    </row>
    <row r="366" customFormat="false" ht="15" hidden="false" customHeight="true" outlineLevel="0" collapsed="false">
      <c r="A366" s="13" t="s">
        <v>90</v>
      </c>
      <c r="B366" s="13" t="s">
        <v>729</v>
      </c>
      <c r="C366" s="11" t="s">
        <v>730</v>
      </c>
      <c r="D366" s="13" t="s">
        <v>2221</v>
      </c>
      <c r="E366" s="13" t="s">
        <v>2222</v>
      </c>
      <c r="F366" s="13" t="s">
        <v>2223</v>
      </c>
      <c r="G366" s="13" t="s">
        <v>2224</v>
      </c>
      <c r="H366" s="13" t="s">
        <v>2225</v>
      </c>
    </row>
    <row r="367" customFormat="false" ht="15" hidden="false" customHeight="true" outlineLevel="0" collapsed="false">
      <c r="A367" s="13" t="s">
        <v>90</v>
      </c>
      <c r="B367" s="13" t="s">
        <v>736</v>
      </c>
      <c r="C367" s="11" t="s">
        <v>737</v>
      </c>
      <c r="D367" s="13" t="s">
        <v>2226</v>
      </c>
      <c r="E367" s="13" t="s">
        <v>2227</v>
      </c>
      <c r="F367" s="13" t="s">
        <v>2228</v>
      </c>
      <c r="G367" s="13" t="s">
        <v>2229</v>
      </c>
      <c r="H367" s="13" t="s">
        <v>2230</v>
      </c>
    </row>
    <row r="368" customFormat="false" ht="15" hidden="false" customHeight="true" outlineLevel="0" collapsed="false">
      <c r="A368" s="13" t="s">
        <v>90</v>
      </c>
      <c r="B368" s="13" t="s">
        <v>743</v>
      </c>
      <c r="C368" s="11" t="s">
        <v>744</v>
      </c>
      <c r="D368" s="13" t="s">
        <v>2231</v>
      </c>
      <c r="E368" s="13" t="s">
        <v>2232</v>
      </c>
      <c r="F368" s="13" t="s">
        <v>2233</v>
      </c>
      <c r="G368" s="13" t="s">
        <v>2234</v>
      </c>
      <c r="H368" s="13" t="s">
        <v>2235</v>
      </c>
    </row>
    <row r="369" customFormat="false" ht="15" hidden="false" customHeight="true" outlineLevel="0" collapsed="false">
      <c r="A369" s="13" t="s">
        <v>90</v>
      </c>
      <c r="B369" s="13" t="s">
        <v>750</v>
      </c>
      <c r="C369" s="11" t="s">
        <v>751</v>
      </c>
      <c r="D369" s="13" t="s">
        <v>2236</v>
      </c>
      <c r="E369" s="13" t="s">
        <v>2237</v>
      </c>
      <c r="F369" s="13" t="s">
        <v>2238</v>
      </c>
      <c r="G369" s="13" t="s">
        <v>2239</v>
      </c>
      <c r="H369" s="13" t="s">
        <v>2240</v>
      </c>
    </row>
    <row r="370" customFormat="false" ht="15" hidden="false" customHeight="true" outlineLevel="0" collapsed="false">
      <c r="A370" s="13" t="s">
        <v>90</v>
      </c>
      <c r="B370" s="13" t="s">
        <v>757</v>
      </c>
      <c r="C370" s="11" t="s">
        <v>758</v>
      </c>
      <c r="D370" s="13" t="s">
        <v>2241</v>
      </c>
      <c r="E370" s="13" t="s">
        <v>2242</v>
      </c>
      <c r="F370" s="13" t="s">
        <v>2243</v>
      </c>
      <c r="G370" s="13" t="s">
        <v>2244</v>
      </c>
      <c r="H370" s="13" t="s">
        <v>2245</v>
      </c>
    </row>
    <row r="371" customFormat="false" ht="15" hidden="false" customHeight="true" outlineLevel="0" collapsed="false">
      <c r="A371" s="13" t="s">
        <v>90</v>
      </c>
      <c r="B371" s="13" t="s">
        <v>764</v>
      </c>
      <c r="C371" s="11" t="s">
        <v>765</v>
      </c>
      <c r="D371" s="13" t="s">
        <v>2246</v>
      </c>
      <c r="E371" s="13" t="s">
        <v>2247</v>
      </c>
      <c r="F371" s="13" t="s">
        <v>2248</v>
      </c>
      <c r="G371" s="13" t="s">
        <v>2249</v>
      </c>
      <c r="H371" s="13" t="s">
        <v>2250</v>
      </c>
    </row>
    <row r="372" customFormat="false" ht="15" hidden="false" customHeight="true" outlineLevel="0" collapsed="false">
      <c r="A372" s="13" t="s">
        <v>90</v>
      </c>
      <c r="B372" s="13" t="s">
        <v>771</v>
      </c>
      <c r="C372" s="11" t="s">
        <v>772</v>
      </c>
      <c r="D372" s="13" t="s">
        <v>2251</v>
      </c>
      <c r="E372" s="13" t="s">
        <v>2252</v>
      </c>
      <c r="F372" s="13" t="s">
        <v>2253</v>
      </c>
      <c r="G372" s="13" t="s">
        <v>2254</v>
      </c>
      <c r="H372" s="13" t="s">
        <v>2255</v>
      </c>
    </row>
    <row r="373" customFormat="false" ht="15" hidden="false" customHeight="true" outlineLevel="0" collapsed="false">
      <c r="A373" s="13" t="s">
        <v>90</v>
      </c>
      <c r="B373" s="13" t="s">
        <v>778</v>
      </c>
      <c r="C373" s="11" t="s">
        <v>779</v>
      </c>
      <c r="D373" s="13" t="s">
        <v>2256</v>
      </c>
      <c r="E373" s="13" t="s">
        <v>2257</v>
      </c>
      <c r="F373" s="13" t="s">
        <v>2258</v>
      </c>
      <c r="G373" s="13" t="s">
        <v>2259</v>
      </c>
      <c r="H373" s="13" t="s">
        <v>2260</v>
      </c>
    </row>
    <row r="374" customFormat="false" ht="15" hidden="false" customHeight="true" outlineLevel="0" collapsed="false">
      <c r="A374" s="13" t="s">
        <v>90</v>
      </c>
      <c r="B374" s="13" t="s">
        <v>785</v>
      </c>
      <c r="C374" s="11" t="s">
        <v>786</v>
      </c>
      <c r="D374" s="13" t="s">
        <v>2261</v>
      </c>
      <c r="E374" s="13" t="s">
        <v>2262</v>
      </c>
      <c r="F374" s="13" t="s">
        <v>2263</v>
      </c>
      <c r="G374" s="13" t="s">
        <v>2264</v>
      </c>
      <c r="H374" s="13" t="s">
        <v>2265</v>
      </c>
    </row>
    <row r="375" customFormat="false" ht="15" hidden="false" customHeight="true" outlineLevel="0" collapsed="false">
      <c r="A375" s="13" t="s">
        <v>90</v>
      </c>
      <c r="B375" s="13" t="s">
        <v>792</v>
      </c>
      <c r="C375" s="11" t="s">
        <v>793</v>
      </c>
      <c r="D375" s="13" t="s">
        <v>2266</v>
      </c>
      <c r="E375" s="13" t="s">
        <v>2267</v>
      </c>
      <c r="F375" s="13" t="s">
        <v>2268</v>
      </c>
      <c r="G375" s="13" t="s">
        <v>2269</v>
      </c>
      <c r="H375" s="13" t="s">
        <v>2270</v>
      </c>
    </row>
    <row r="376" customFormat="false" ht="15" hidden="false" customHeight="true" outlineLevel="0" collapsed="false">
      <c r="A376" s="13" t="s">
        <v>90</v>
      </c>
      <c r="B376" s="13" t="s">
        <v>799</v>
      </c>
      <c r="C376" s="11" t="s">
        <v>800</v>
      </c>
      <c r="D376" s="13" t="s">
        <v>2271</v>
      </c>
      <c r="E376" s="13" t="s">
        <v>2272</v>
      </c>
      <c r="F376" s="13" t="s">
        <v>2273</v>
      </c>
      <c r="G376" s="13" t="s">
        <v>2274</v>
      </c>
      <c r="H376" s="13" t="s">
        <v>2275</v>
      </c>
    </row>
    <row r="377" customFormat="false" ht="15" hidden="false" customHeight="true" outlineLevel="0" collapsed="false">
      <c r="A377" s="13" t="s">
        <v>90</v>
      </c>
      <c r="B377" s="13" t="s">
        <v>806</v>
      </c>
      <c r="C377" s="11" t="s">
        <v>807</v>
      </c>
      <c r="D377" s="13" t="s">
        <v>2276</v>
      </c>
      <c r="E377" s="13" t="s">
        <v>2277</v>
      </c>
      <c r="F377" s="13" t="s">
        <v>2278</v>
      </c>
      <c r="G377" s="13" t="s">
        <v>2279</v>
      </c>
      <c r="H377" s="13" t="s">
        <v>2280</v>
      </c>
    </row>
    <row r="378" customFormat="false" ht="15" hidden="false" customHeight="true" outlineLevel="0" collapsed="false">
      <c r="A378" s="13" t="s">
        <v>90</v>
      </c>
      <c r="B378" s="13" t="s">
        <v>813</v>
      </c>
      <c r="C378" s="11" t="s">
        <v>814</v>
      </c>
      <c r="D378" s="13" t="s">
        <v>2281</v>
      </c>
      <c r="E378" s="13" t="s">
        <v>2282</v>
      </c>
      <c r="F378" s="13" t="s">
        <v>2283</v>
      </c>
      <c r="G378" s="13" t="s">
        <v>2284</v>
      </c>
      <c r="H378" s="13" t="s">
        <v>2285</v>
      </c>
    </row>
    <row r="379" customFormat="false" ht="15" hidden="false" customHeight="true" outlineLevel="0" collapsed="false">
      <c r="A379" s="13" t="s">
        <v>90</v>
      </c>
      <c r="B379" s="13" t="s">
        <v>820</v>
      </c>
      <c r="C379" s="11" t="s">
        <v>821</v>
      </c>
      <c r="D379" s="13" t="s">
        <v>2286</v>
      </c>
      <c r="E379" s="13" t="s">
        <v>2287</v>
      </c>
      <c r="F379" s="13" t="s">
        <v>2288</v>
      </c>
      <c r="G379" s="13" t="s">
        <v>2289</v>
      </c>
      <c r="H379" s="13" t="s">
        <v>2290</v>
      </c>
    </row>
    <row r="380" customFormat="false" ht="15" hidden="false" customHeight="true" outlineLevel="0" collapsed="false">
      <c r="A380" s="13" t="s">
        <v>90</v>
      </c>
      <c r="B380" s="13" t="s">
        <v>827</v>
      </c>
      <c r="C380" s="11" t="s">
        <v>828</v>
      </c>
      <c r="D380" s="13" t="s">
        <v>2291</v>
      </c>
      <c r="E380" s="13" t="s">
        <v>2292</v>
      </c>
      <c r="F380" s="13" t="s">
        <v>2293</v>
      </c>
      <c r="G380" s="13" t="s">
        <v>2294</v>
      </c>
      <c r="H380" s="13" t="s">
        <v>2295</v>
      </c>
    </row>
    <row r="381" customFormat="false" ht="15" hidden="false" customHeight="true" outlineLevel="0" collapsed="false">
      <c r="A381" s="13" t="s">
        <v>90</v>
      </c>
      <c r="B381" s="13" t="s">
        <v>834</v>
      </c>
      <c r="C381" s="11" t="s">
        <v>835</v>
      </c>
      <c r="D381" s="13" t="s">
        <v>2296</v>
      </c>
      <c r="E381" s="13" t="s">
        <v>2297</v>
      </c>
      <c r="F381" s="13" t="s">
        <v>2298</v>
      </c>
      <c r="G381" s="13" t="s">
        <v>2299</v>
      </c>
      <c r="H381" s="13" t="s">
        <v>2300</v>
      </c>
    </row>
    <row r="382" customFormat="false" ht="15" hidden="false" customHeight="true" outlineLevel="0" collapsed="false">
      <c r="A382" s="13" t="s">
        <v>90</v>
      </c>
      <c r="B382" s="13" t="s">
        <v>841</v>
      </c>
      <c r="C382" s="11" t="s">
        <v>842</v>
      </c>
      <c r="D382" s="13" t="s">
        <v>2301</v>
      </c>
      <c r="E382" s="13" t="s">
        <v>2302</v>
      </c>
      <c r="F382" s="13" t="s">
        <v>2303</v>
      </c>
      <c r="G382" s="13" t="s">
        <v>2304</v>
      </c>
      <c r="H382" s="13" t="s">
        <v>2305</v>
      </c>
    </row>
    <row r="383" customFormat="false" ht="15" hidden="false" customHeight="true" outlineLevel="0" collapsed="false">
      <c r="A383" s="13" t="s">
        <v>90</v>
      </c>
      <c r="B383" s="13" t="s">
        <v>848</v>
      </c>
      <c r="C383" s="11" t="s">
        <v>849</v>
      </c>
      <c r="D383" s="13" t="s">
        <v>2306</v>
      </c>
      <c r="E383" s="13" t="s">
        <v>2307</v>
      </c>
      <c r="F383" s="13" t="s">
        <v>2308</v>
      </c>
      <c r="G383" s="13" t="s">
        <v>2309</v>
      </c>
      <c r="H383" s="13" t="s">
        <v>2310</v>
      </c>
    </row>
    <row r="384" customFormat="false" ht="15" hidden="false" customHeight="true" outlineLevel="0" collapsed="false">
      <c r="A384" s="13" t="s">
        <v>90</v>
      </c>
      <c r="B384" s="13" t="s">
        <v>855</v>
      </c>
      <c r="C384" s="11" t="s">
        <v>856</v>
      </c>
      <c r="D384" s="13" t="s">
        <v>2311</v>
      </c>
      <c r="E384" s="13" t="s">
        <v>2312</v>
      </c>
      <c r="F384" s="13" t="s">
        <v>2313</v>
      </c>
      <c r="G384" s="13" t="s">
        <v>2314</v>
      </c>
      <c r="H384" s="13" t="s">
        <v>2315</v>
      </c>
    </row>
    <row r="385" customFormat="false" ht="15" hidden="false" customHeight="true" outlineLevel="0" collapsed="false">
      <c r="A385" s="13" t="s">
        <v>90</v>
      </c>
      <c r="B385" s="13" t="s">
        <v>862</v>
      </c>
      <c r="C385" s="11" t="s">
        <v>863</v>
      </c>
      <c r="D385" s="13" t="s">
        <v>2316</v>
      </c>
      <c r="E385" s="13" t="s">
        <v>2317</v>
      </c>
      <c r="F385" s="13" t="s">
        <v>2318</v>
      </c>
      <c r="G385" s="13" t="s">
        <v>2319</v>
      </c>
      <c r="H385" s="13" t="s">
        <v>2320</v>
      </c>
    </row>
    <row r="386" customFormat="false" ht="15" hidden="false" customHeight="true" outlineLevel="0" collapsed="false">
      <c r="A386" s="13" t="s">
        <v>90</v>
      </c>
      <c r="B386" s="13" t="s">
        <v>869</v>
      </c>
      <c r="C386" s="11" t="s">
        <v>870</v>
      </c>
      <c r="D386" s="13" t="s">
        <v>2321</v>
      </c>
      <c r="E386" s="13" t="s">
        <v>2322</v>
      </c>
      <c r="F386" s="13" t="s">
        <v>2323</v>
      </c>
      <c r="G386" s="13" t="s">
        <v>2324</v>
      </c>
      <c r="H386" s="13" t="s">
        <v>2325</v>
      </c>
    </row>
    <row r="387" customFormat="false" ht="15" hidden="false" customHeight="true" outlineLevel="0" collapsed="false">
      <c r="A387" s="13" t="s">
        <v>90</v>
      </c>
      <c r="B387" s="13" t="s">
        <v>876</v>
      </c>
      <c r="C387" s="11" t="s">
        <v>877</v>
      </c>
      <c r="D387" s="13" t="s">
        <v>2326</v>
      </c>
      <c r="E387" s="13" t="s">
        <v>2327</v>
      </c>
      <c r="F387" s="13" t="s">
        <v>2328</v>
      </c>
      <c r="G387" s="13" t="s">
        <v>2329</v>
      </c>
      <c r="H387" s="13" t="s">
        <v>2330</v>
      </c>
    </row>
    <row r="388" customFormat="false" ht="15" hidden="false" customHeight="true" outlineLevel="0" collapsed="false">
      <c r="A388" s="13" t="s">
        <v>90</v>
      </c>
      <c r="B388" s="13" t="s">
        <v>883</v>
      </c>
      <c r="C388" s="11" t="s">
        <v>884</v>
      </c>
      <c r="D388" s="13" t="s">
        <v>2331</v>
      </c>
      <c r="E388" s="13" t="s">
        <v>2332</v>
      </c>
      <c r="F388" s="13" t="s">
        <v>2333</v>
      </c>
      <c r="G388" s="13" t="s">
        <v>2334</v>
      </c>
      <c r="H388" s="13" t="s">
        <v>2335</v>
      </c>
    </row>
    <row r="389" customFormat="false" ht="15" hidden="false" customHeight="true" outlineLevel="0" collapsed="false">
      <c r="A389" s="13" t="s">
        <v>90</v>
      </c>
      <c r="B389" s="13" t="s">
        <v>890</v>
      </c>
      <c r="C389" s="11" t="s">
        <v>891</v>
      </c>
      <c r="D389" s="13" t="s">
        <v>2336</v>
      </c>
      <c r="E389" s="13" t="s">
        <v>2337</v>
      </c>
      <c r="F389" s="13" t="s">
        <v>2338</v>
      </c>
      <c r="G389" s="13" t="s">
        <v>2339</v>
      </c>
      <c r="H389" s="13" t="s">
        <v>2340</v>
      </c>
    </row>
    <row r="390" customFormat="false" ht="15" hidden="false" customHeight="true" outlineLevel="0" collapsed="false">
      <c r="A390" s="13" t="s">
        <v>90</v>
      </c>
      <c r="B390" s="13" t="s">
        <v>897</v>
      </c>
      <c r="C390" s="11" t="s">
        <v>898</v>
      </c>
      <c r="D390" s="13" t="s">
        <v>2341</v>
      </c>
      <c r="E390" s="13" t="s">
        <v>2342</v>
      </c>
      <c r="F390" s="13" t="s">
        <v>2343</v>
      </c>
      <c r="G390" s="13" t="s">
        <v>2344</v>
      </c>
      <c r="H390" s="13" t="s">
        <v>2345</v>
      </c>
    </row>
    <row r="391" customFormat="false" ht="15" hidden="false" customHeight="true" outlineLevel="0" collapsed="false">
      <c r="A391" s="13" t="s">
        <v>90</v>
      </c>
      <c r="B391" s="13" t="s">
        <v>904</v>
      </c>
      <c r="C391" s="11" t="s">
        <v>905</v>
      </c>
      <c r="D391" s="13" t="s">
        <v>2346</v>
      </c>
      <c r="E391" s="13" t="s">
        <v>2347</v>
      </c>
      <c r="F391" s="13" t="s">
        <v>2348</v>
      </c>
      <c r="G391" s="13" t="s">
        <v>2349</v>
      </c>
      <c r="H391" s="13" t="s">
        <v>2350</v>
      </c>
    </row>
    <row r="392" customFormat="false" ht="15" hidden="false" customHeight="true" outlineLevel="0" collapsed="false">
      <c r="A392" s="13" t="s">
        <v>99</v>
      </c>
      <c r="B392" s="13" t="s">
        <v>239</v>
      </c>
      <c r="C392" s="11" t="s">
        <v>240</v>
      </c>
      <c r="D392" s="13" t="s">
        <v>2351</v>
      </c>
      <c r="E392" s="13" t="s">
        <v>2352</v>
      </c>
      <c r="F392" s="13" t="s">
        <v>2353</v>
      </c>
      <c r="G392" s="13" t="s">
        <v>2354</v>
      </c>
      <c r="H392" s="13" t="s">
        <v>2355</v>
      </c>
    </row>
    <row r="393" customFormat="false" ht="15" hidden="false" customHeight="true" outlineLevel="0" collapsed="false">
      <c r="A393" s="13" t="s">
        <v>99</v>
      </c>
      <c r="B393" s="13" t="s">
        <v>246</v>
      </c>
      <c r="C393" s="11" t="s">
        <v>247</v>
      </c>
      <c r="D393" s="13" t="s">
        <v>2356</v>
      </c>
      <c r="E393" s="13" t="s">
        <v>2357</v>
      </c>
      <c r="F393" s="13" t="s">
        <v>2358</v>
      </c>
      <c r="G393" s="13" t="s">
        <v>2359</v>
      </c>
      <c r="H393" s="13" t="s">
        <v>2360</v>
      </c>
    </row>
    <row r="394" customFormat="false" ht="15" hidden="false" customHeight="true" outlineLevel="0" collapsed="false">
      <c r="A394" s="13" t="s">
        <v>99</v>
      </c>
      <c r="B394" s="13" t="s">
        <v>253</v>
      </c>
      <c r="C394" s="11" t="s">
        <v>254</v>
      </c>
      <c r="D394" s="13" t="s">
        <v>2361</v>
      </c>
      <c r="E394" s="13" t="s">
        <v>2362</v>
      </c>
      <c r="F394" s="13" t="s">
        <v>2363</v>
      </c>
      <c r="G394" s="13" t="s">
        <v>2364</v>
      </c>
      <c r="H394" s="13" t="s">
        <v>2365</v>
      </c>
    </row>
    <row r="395" customFormat="false" ht="15" hidden="false" customHeight="true" outlineLevel="0" collapsed="false">
      <c r="A395" s="13" t="s">
        <v>99</v>
      </c>
      <c r="B395" s="13" t="s">
        <v>260</v>
      </c>
      <c r="C395" s="11" t="s">
        <v>261</v>
      </c>
      <c r="D395" s="13" t="s">
        <v>2366</v>
      </c>
      <c r="E395" s="13" t="s">
        <v>2367</v>
      </c>
      <c r="F395" s="13" t="s">
        <v>2368</v>
      </c>
      <c r="G395" s="13" t="s">
        <v>2369</v>
      </c>
      <c r="H395" s="13" t="s">
        <v>2370</v>
      </c>
    </row>
    <row r="396" customFormat="false" ht="15" hidden="false" customHeight="true" outlineLevel="0" collapsed="false">
      <c r="A396" s="13" t="s">
        <v>99</v>
      </c>
      <c r="B396" s="13" t="s">
        <v>267</v>
      </c>
      <c r="C396" s="11" t="s">
        <v>268</v>
      </c>
      <c r="D396" s="13" t="s">
        <v>2371</v>
      </c>
      <c r="E396" s="13" t="s">
        <v>2372</v>
      </c>
      <c r="F396" s="13" t="s">
        <v>2373</v>
      </c>
      <c r="G396" s="13" t="s">
        <v>2374</v>
      </c>
      <c r="H396" s="13" t="s">
        <v>2375</v>
      </c>
    </row>
    <row r="397" customFormat="false" ht="15" hidden="false" customHeight="true" outlineLevel="0" collapsed="false">
      <c r="A397" s="13" t="s">
        <v>99</v>
      </c>
      <c r="B397" s="13" t="s">
        <v>274</v>
      </c>
      <c r="C397" s="11" t="s">
        <v>275</v>
      </c>
      <c r="D397" s="13" t="s">
        <v>2376</v>
      </c>
      <c r="E397" s="13" t="s">
        <v>2377</v>
      </c>
      <c r="F397" s="13" t="s">
        <v>2378</v>
      </c>
      <c r="G397" s="13" t="s">
        <v>2379</v>
      </c>
      <c r="H397" s="13" t="s">
        <v>2380</v>
      </c>
    </row>
    <row r="398" customFormat="false" ht="15" hidden="false" customHeight="true" outlineLevel="0" collapsed="false">
      <c r="A398" s="13" t="s">
        <v>99</v>
      </c>
      <c r="B398" s="13" t="s">
        <v>281</v>
      </c>
      <c r="C398" s="11" t="s">
        <v>282</v>
      </c>
      <c r="D398" s="13" t="s">
        <v>2381</v>
      </c>
      <c r="E398" s="13" t="s">
        <v>2382</v>
      </c>
      <c r="F398" s="13" t="s">
        <v>2383</v>
      </c>
      <c r="G398" s="13" t="s">
        <v>2384</v>
      </c>
      <c r="H398" s="13" t="s">
        <v>2385</v>
      </c>
    </row>
    <row r="399" customFormat="false" ht="15" hidden="false" customHeight="true" outlineLevel="0" collapsed="false">
      <c r="A399" s="13" t="s">
        <v>99</v>
      </c>
      <c r="B399" s="13" t="s">
        <v>288</v>
      </c>
      <c r="C399" s="11" t="s">
        <v>289</v>
      </c>
      <c r="D399" s="13" t="s">
        <v>2386</v>
      </c>
      <c r="E399" s="13" t="s">
        <v>2387</v>
      </c>
      <c r="F399" s="13" t="s">
        <v>2388</v>
      </c>
      <c r="G399" s="13" t="s">
        <v>2389</v>
      </c>
      <c r="H399" s="13" t="s">
        <v>2390</v>
      </c>
    </row>
    <row r="400" customFormat="false" ht="15" hidden="false" customHeight="true" outlineLevel="0" collapsed="false">
      <c r="A400" s="13" t="s">
        <v>99</v>
      </c>
      <c r="B400" s="13" t="s">
        <v>295</v>
      </c>
      <c r="C400" s="11" t="s">
        <v>296</v>
      </c>
      <c r="D400" s="13" t="s">
        <v>2391</v>
      </c>
      <c r="E400" s="13" t="s">
        <v>2392</v>
      </c>
      <c r="F400" s="13" t="s">
        <v>2393</v>
      </c>
      <c r="G400" s="13" t="s">
        <v>2394</v>
      </c>
      <c r="H400" s="13" t="s">
        <v>2395</v>
      </c>
    </row>
    <row r="401" customFormat="false" ht="15" hidden="false" customHeight="true" outlineLevel="0" collapsed="false">
      <c r="A401" s="13" t="s">
        <v>99</v>
      </c>
      <c r="B401" s="13" t="s">
        <v>302</v>
      </c>
      <c r="C401" s="11" t="s">
        <v>303</v>
      </c>
      <c r="D401" s="13" t="s">
        <v>2396</v>
      </c>
      <c r="E401" s="13" t="s">
        <v>2397</v>
      </c>
      <c r="F401" s="13" t="s">
        <v>2398</v>
      </c>
      <c r="G401" s="13" t="s">
        <v>2399</v>
      </c>
      <c r="H401" s="13" t="s">
        <v>2400</v>
      </c>
    </row>
    <row r="402" customFormat="false" ht="15" hidden="false" customHeight="true" outlineLevel="0" collapsed="false">
      <c r="A402" s="13" t="s">
        <v>99</v>
      </c>
      <c r="B402" s="13" t="s">
        <v>309</v>
      </c>
      <c r="C402" s="11" t="s">
        <v>310</v>
      </c>
      <c r="D402" s="13" t="s">
        <v>2401</v>
      </c>
      <c r="E402" s="13" t="s">
        <v>2402</v>
      </c>
      <c r="F402" s="13" t="s">
        <v>2403</v>
      </c>
      <c r="G402" s="13" t="s">
        <v>2404</v>
      </c>
      <c r="H402" s="13" t="s">
        <v>2405</v>
      </c>
    </row>
    <row r="403" customFormat="false" ht="15" hidden="false" customHeight="true" outlineLevel="0" collapsed="false">
      <c r="A403" s="13" t="s">
        <v>99</v>
      </c>
      <c r="B403" s="13" t="s">
        <v>316</v>
      </c>
      <c r="C403" s="11" t="s">
        <v>317</v>
      </c>
      <c r="D403" s="13" t="s">
        <v>2406</v>
      </c>
      <c r="E403" s="13" t="s">
        <v>2407</v>
      </c>
      <c r="F403" s="13" t="s">
        <v>2408</v>
      </c>
      <c r="G403" s="13" t="s">
        <v>2409</v>
      </c>
      <c r="H403" s="13" t="s">
        <v>2410</v>
      </c>
    </row>
    <row r="404" customFormat="false" ht="15" hidden="false" customHeight="true" outlineLevel="0" collapsed="false">
      <c r="A404" s="13" t="s">
        <v>99</v>
      </c>
      <c r="B404" s="13" t="s">
        <v>323</v>
      </c>
      <c r="C404" s="11" t="s">
        <v>324</v>
      </c>
      <c r="D404" s="13" t="s">
        <v>2411</v>
      </c>
      <c r="E404" s="13" t="s">
        <v>2412</v>
      </c>
      <c r="F404" s="13" t="s">
        <v>2413</v>
      </c>
      <c r="G404" s="13" t="s">
        <v>2414</v>
      </c>
      <c r="H404" s="13" t="s">
        <v>2415</v>
      </c>
    </row>
    <row r="405" customFormat="false" ht="15" hidden="false" customHeight="true" outlineLevel="0" collapsed="false">
      <c r="A405" s="13" t="s">
        <v>99</v>
      </c>
      <c r="B405" s="13" t="s">
        <v>330</v>
      </c>
      <c r="C405" s="11" t="s">
        <v>331</v>
      </c>
      <c r="D405" s="13" t="s">
        <v>2416</v>
      </c>
      <c r="E405" s="13" t="s">
        <v>2417</v>
      </c>
      <c r="F405" s="13" t="s">
        <v>2418</v>
      </c>
      <c r="G405" s="13" t="s">
        <v>2419</v>
      </c>
      <c r="H405" s="13" t="s">
        <v>2420</v>
      </c>
    </row>
    <row r="406" customFormat="false" ht="15" hidden="false" customHeight="true" outlineLevel="0" collapsed="false">
      <c r="A406" s="13" t="s">
        <v>99</v>
      </c>
      <c r="B406" s="13" t="s">
        <v>337</v>
      </c>
      <c r="C406" s="11" t="s">
        <v>338</v>
      </c>
      <c r="D406" s="13" t="s">
        <v>2421</v>
      </c>
      <c r="E406" s="13" t="s">
        <v>2422</v>
      </c>
      <c r="F406" s="13" t="s">
        <v>2423</v>
      </c>
      <c r="G406" s="13" t="s">
        <v>2424</v>
      </c>
      <c r="H406" s="13" t="s">
        <v>2425</v>
      </c>
    </row>
    <row r="407" customFormat="false" ht="15" hidden="false" customHeight="true" outlineLevel="0" collapsed="false">
      <c r="A407" s="13" t="s">
        <v>99</v>
      </c>
      <c r="B407" s="13" t="s">
        <v>344</v>
      </c>
      <c r="C407" s="11" t="s">
        <v>345</v>
      </c>
      <c r="D407" s="13" t="s">
        <v>2426</v>
      </c>
      <c r="E407" s="13" t="s">
        <v>2427</v>
      </c>
      <c r="F407" s="13" t="s">
        <v>2428</v>
      </c>
      <c r="G407" s="13" t="s">
        <v>2429</v>
      </c>
      <c r="H407" s="13" t="s">
        <v>2430</v>
      </c>
    </row>
    <row r="408" customFormat="false" ht="15" hidden="false" customHeight="true" outlineLevel="0" collapsed="false">
      <c r="A408" s="13" t="s">
        <v>99</v>
      </c>
      <c r="B408" s="13" t="s">
        <v>351</v>
      </c>
      <c r="C408" s="11" t="s">
        <v>352</v>
      </c>
      <c r="D408" s="13" t="s">
        <v>2431</v>
      </c>
      <c r="E408" s="13" t="s">
        <v>2432</v>
      </c>
      <c r="F408" s="13" t="s">
        <v>2433</v>
      </c>
      <c r="G408" s="13" t="s">
        <v>2434</v>
      </c>
      <c r="H408" s="13" t="s">
        <v>2435</v>
      </c>
    </row>
    <row r="409" customFormat="false" ht="15" hidden="false" customHeight="true" outlineLevel="0" collapsed="false">
      <c r="A409" s="13" t="s">
        <v>99</v>
      </c>
      <c r="B409" s="13" t="s">
        <v>358</v>
      </c>
      <c r="C409" s="11" t="s">
        <v>359</v>
      </c>
      <c r="D409" s="13" t="s">
        <v>2436</v>
      </c>
      <c r="E409" s="13" t="s">
        <v>2437</v>
      </c>
      <c r="F409" s="13" t="s">
        <v>2438</v>
      </c>
      <c r="G409" s="13" t="s">
        <v>2439</v>
      </c>
      <c r="H409" s="13" t="s">
        <v>2440</v>
      </c>
    </row>
    <row r="410" customFormat="false" ht="15" hidden="false" customHeight="true" outlineLevel="0" collapsed="false">
      <c r="A410" s="13" t="s">
        <v>99</v>
      </c>
      <c r="B410" s="13" t="s">
        <v>365</v>
      </c>
      <c r="C410" s="11" t="s">
        <v>366</v>
      </c>
      <c r="D410" s="13" t="s">
        <v>2441</v>
      </c>
      <c r="E410" s="13" t="s">
        <v>2442</v>
      </c>
      <c r="F410" s="13" t="s">
        <v>2443</v>
      </c>
      <c r="G410" s="13" t="s">
        <v>2444</v>
      </c>
      <c r="H410" s="13" t="s">
        <v>2445</v>
      </c>
    </row>
    <row r="411" customFormat="false" ht="15" hidden="false" customHeight="true" outlineLevel="0" collapsed="false">
      <c r="A411" s="13" t="s">
        <v>99</v>
      </c>
      <c r="B411" s="13" t="s">
        <v>372</v>
      </c>
      <c r="C411" s="11" t="s">
        <v>373</v>
      </c>
      <c r="D411" s="13" t="s">
        <v>2446</v>
      </c>
      <c r="E411" s="13" t="s">
        <v>2447</v>
      </c>
      <c r="F411" s="13" t="s">
        <v>2448</v>
      </c>
      <c r="G411" s="13" t="s">
        <v>2449</v>
      </c>
      <c r="H411" s="13" t="s">
        <v>2450</v>
      </c>
    </row>
    <row r="412" customFormat="false" ht="15" hidden="false" customHeight="true" outlineLevel="0" collapsed="false">
      <c r="A412" s="13" t="s">
        <v>99</v>
      </c>
      <c r="B412" s="13" t="s">
        <v>379</v>
      </c>
      <c r="C412" s="11" t="s">
        <v>380</v>
      </c>
      <c r="D412" s="13" t="s">
        <v>2451</v>
      </c>
      <c r="E412" s="13" t="s">
        <v>2452</v>
      </c>
      <c r="F412" s="13" t="s">
        <v>2453</v>
      </c>
      <c r="G412" s="13" t="s">
        <v>2454</v>
      </c>
      <c r="H412" s="13" t="s">
        <v>2455</v>
      </c>
    </row>
    <row r="413" customFormat="false" ht="15" hidden="false" customHeight="true" outlineLevel="0" collapsed="false">
      <c r="A413" s="13" t="s">
        <v>99</v>
      </c>
      <c r="B413" s="13" t="s">
        <v>386</v>
      </c>
      <c r="C413" s="11" t="s">
        <v>387</v>
      </c>
      <c r="D413" s="13" t="s">
        <v>2456</v>
      </c>
      <c r="E413" s="13" t="s">
        <v>2457</v>
      </c>
      <c r="F413" s="13" t="s">
        <v>2458</v>
      </c>
      <c r="G413" s="13" t="s">
        <v>2459</v>
      </c>
      <c r="H413" s="13" t="s">
        <v>2460</v>
      </c>
    </row>
    <row r="414" customFormat="false" ht="15" hidden="false" customHeight="true" outlineLevel="0" collapsed="false">
      <c r="A414" s="13" t="s">
        <v>99</v>
      </c>
      <c r="B414" s="13" t="s">
        <v>393</v>
      </c>
      <c r="C414" s="11" t="s">
        <v>394</v>
      </c>
      <c r="D414" s="13" t="s">
        <v>2461</v>
      </c>
      <c r="E414" s="13" t="s">
        <v>2462</v>
      </c>
      <c r="F414" s="13" t="s">
        <v>2463</v>
      </c>
      <c r="G414" s="13" t="s">
        <v>2464</v>
      </c>
      <c r="H414" s="13" t="s">
        <v>2465</v>
      </c>
    </row>
    <row r="415" customFormat="false" ht="15" hidden="false" customHeight="true" outlineLevel="0" collapsed="false">
      <c r="A415" s="13" t="s">
        <v>99</v>
      </c>
      <c r="B415" s="13" t="s">
        <v>400</v>
      </c>
      <c r="C415" s="11" t="s">
        <v>401</v>
      </c>
      <c r="D415" s="13" t="s">
        <v>2466</v>
      </c>
      <c r="E415" s="13" t="s">
        <v>2467</v>
      </c>
      <c r="F415" s="13" t="s">
        <v>2468</v>
      </c>
      <c r="G415" s="13" t="s">
        <v>2469</v>
      </c>
      <c r="H415" s="13" t="s">
        <v>2470</v>
      </c>
    </row>
    <row r="416" customFormat="false" ht="15" hidden="false" customHeight="true" outlineLevel="0" collapsed="false">
      <c r="A416" s="13" t="s">
        <v>99</v>
      </c>
      <c r="B416" s="13" t="s">
        <v>407</v>
      </c>
      <c r="C416" s="11" t="s">
        <v>408</v>
      </c>
      <c r="D416" s="13" t="s">
        <v>2471</v>
      </c>
      <c r="E416" s="13" t="s">
        <v>2472</v>
      </c>
      <c r="F416" s="13" t="s">
        <v>2473</v>
      </c>
      <c r="G416" s="13" t="s">
        <v>2474</v>
      </c>
      <c r="H416" s="13" t="s">
        <v>2475</v>
      </c>
    </row>
    <row r="417" customFormat="false" ht="15" hidden="false" customHeight="true" outlineLevel="0" collapsed="false">
      <c r="A417" s="13" t="s">
        <v>99</v>
      </c>
      <c r="B417" s="13" t="s">
        <v>414</v>
      </c>
      <c r="C417" s="11" t="s">
        <v>415</v>
      </c>
      <c r="D417" s="13" t="s">
        <v>2476</v>
      </c>
      <c r="E417" s="13" t="s">
        <v>2477</v>
      </c>
      <c r="F417" s="13" t="s">
        <v>2478</v>
      </c>
      <c r="G417" s="13" t="s">
        <v>2479</v>
      </c>
      <c r="H417" s="13" t="s">
        <v>2480</v>
      </c>
    </row>
    <row r="418" customFormat="false" ht="15" hidden="false" customHeight="true" outlineLevel="0" collapsed="false">
      <c r="A418" s="13" t="s">
        <v>99</v>
      </c>
      <c r="B418" s="13" t="s">
        <v>421</v>
      </c>
      <c r="C418" s="11" t="s">
        <v>422</v>
      </c>
      <c r="D418" s="13" t="s">
        <v>2481</v>
      </c>
      <c r="E418" s="13" t="s">
        <v>2482</v>
      </c>
      <c r="F418" s="13" t="s">
        <v>2483</v>
      </c>
      <c r="G418" s="13" t="s">
        <v>2484</v>
      </c>
      <c r="H418" s="13" t="s">
        <v>2485</v>
      </c>
    </row>
    <row r="419" customFormat="false" ht="15" hidden="false" customHeight="true" outlineLevel="0" collapsed="false">
      <c r="A419" s="13" t="s">
        <v>99</v>
      </c>
      <c r="B419" s="13" t="s">
        <v>428</v>
      </c>
      <c r="C419" s="11" t="s">
        <v>429</v>
      </c>
      <c r="D419" s="13" t="s">
        <v>2486</v>
      </c>
      <c r="E419" s="13" t="s">
        <v>2487</v>
      </c>
      <c r="F419" s="13" t="s">
        <v>2488</v>
      </c>
      <c r="G419" s="13" t="s">
        <v>2489</v>
      </c>
      <c r="H419" s="13" t="s">
        <v>2490</v>
      </c>
    </row>
    <row r="420" customFormat="false" ht="15" hidden="false" customHeight="true" outlineLevel="0" collapsed="false">
      <c r="A420" s="13" t="s">
        <v>99</v>
      </c>
      <c r="B420" s="13" t="s">
        <v>435</v>
      </c>
      <c r="C420" s="11" t="s">
        <v>436</v>
      </c>
      <c r="D420" s="13" t="s">
        <v>2491</v>
      </c>
      <c r="E420" s="13" t="s">
        <v>2492</v>
      </c>
      <c r="F420" s="13" t="s">
        <v>2493</v>
      </c>
      <c r="G420" s="13" t="s">
        <v>2494</v>
      </c>
      <c r="H420" s="13" t="s">
        <v>2495</v>
      </c>
    </row>
    <row r="421" customFormat="false" ht="15" hidden="false" customHeight="true" outlineLevel="0" collapsed="false">
      <c r="A421" s="13" t="s">
        <v>99</v>
      </c>
      <c r="B421" s="13" t="s">
        <v>442</v>
      </c>
      <c r="C421" s="11" t="s">
        <v>443</v>
      </c>
      <c r="D421" s="13" t="s">
        <v>2496</v>
      </c>
      <c r="E421" s="13" t="s">
        <v>2497</v>
      </c>
      <c r="F421" s="13" t="s">
        <v>2498</v>
      </c>
      <c r="G421" s="13" t="s">
        <v>2499</v>
      </c>
      <c r="H421" s="13" t="s">
        <v>2500</v>
      </c>
    </row>
    <row r="422" customFormat="false" ht="15" hidden="false" customHeight="true" outlineLevel="0" collapsed="false">
      <c r="A422" s="13" t="s">
        <v>99</v>
      </c>
      <c r="B422" s="13" t="s">
        <v>449</v>
      </c>
      <c r="C422" s="11" t="s">
        <v>450</v>
      </c>
      <c r="D422" s="13" t="s">
        <v>2501</v>
      </c>
      <c r="E422" s="13" t="s">
        <v>2502</v>
      </c>
      <c r="F422" s="13" t="s">
        <v>2503</v>
      </c>
      <c r="G422" s="13" t="s">
        <v>2504</v>
      </c>
      <c r="H422" s="13" t="s">
        <v>2505</v>
      </c>
    </row>
    <row r="423" customFormat="false" ht="15" hidden="false" customHeight="true" outlineLevel="0" collapsed="false">
      <c r="A423" s="13" t="s">
        <v>99</v>
      </c>
      <c r="B423" s="13" t="s">
        <v>456</v>
      </c>
      <c r="C423" s="11" t="s">
        <v>457</v>
      </c>
      <c r="D423" s="13" t="s">
        <v>2506</v>
      </c>
      <c r="E423" s="13" t="s">
        <v>2507</v>
      </c>
      <c r="F423" s="13" t="s">
        <v>2508</v>
      </c>
      <c r="G423" s="13" t="s">
        <v>2509</v>
      </c>
      <c r="H423" s="13" t="s">
        <v>2510</v>
      </c>
    </row>
    <row r="424" customFormat="false" ht="15" hidden="false" customHeight="true" outlineLevel="0" collapsed="false">
      <c r="A424" s="13" t="s">
        <v>99</v>
      </c>
      <c r="B424" s="13" t="s">
        <v>463</v>
      </c>
      <c r="C424" s="11" t="s">
        <v>464</v>
      </c>
      <c r="D424" s="13" t="s">
        <v>2511</v>
      </c>
      <c r="E424" s="13" t="s">
        <v>2512</v>
      </c>
      <c r="F424" s="13" t="s">
        <v>2513</v>
      </c>
      <c r="G424" s="13" t="s">
        <v>2514</v>
      </c>
      <c r="H424" s="13" t="s">
        <v>2515</v>
      </c>
    </row>
    <row r="425" customFormat="false" ht="15" hidden="false" customHeight="true" outlineLevel="0" collapsed="false">
      <c r="A425" s="13" t="s">
        <v>99</v>
      </c>
      <c r="B425" s="13" t="s">
        <v>470</v>
      </c>
      <c r="C425" s="11" t="s">
        <v>471</v>
      </c>
      <c r="D425" s="13" t="s">
        <v>2516</v>
      </c>
      <c r="E425" s="13" t="s">
        <v>2517</v>
      </c>
      <c r="F425" s="13" t="s">
        <v>2518</v>
      </c>
      <c r="G425" s="13" t="s">
        <v>2519</v>
      </c>
      <c r="H425" s="13" t="s">
        <v>2520</v>
      </c>
    </row>
    <row r="426" customFormat="false" ht="15" hidden="false" customHeight="true" outlineLevel="0" collapsed="false">
      <c r="A426" s="13" t="s">
        <v>99</v>
      </c>
      <c r="B426" s="13" t="s">
        <v>477</v>
      </c>
      <c r="C426" s="11" t="s">
        <v>478</v>
      </c>
      <c r="D426" s="13" t="s">
        <v>2521</v>
      </c>
      <c r="E426" s="13" t="s">
        <v>2522</v>
      </c>
      <c r="F426" s="13" t="s">
        <v>2523</v>
      </c>
      <c r="G426" s="13" t="s">
        <v>2524</v>
      </c>
      <c r="H426" s="13" t="s">
        <v>2525</v>
      </c>
    </row>
    <row r="427" customFormat="false" ht="15" hidden="false" customHeight="true" outlineLevel="0" collapsed="false">
      <c r="A427" s="13" t="s">
        <v>99</v>
      </c>
      <c r="B427" s="13" t="s">
        <v>484</v>
      </c>
      <c r="C427" s="11" t="s">
        <v>485</v>
      </c>
      <c r="D427" s="13" t="s">
        <v>2526</v>
      </c>
      <c r="E427" s="13" t="s">
        <v>2527</v>
      </c>
      <c r="F427" s="13" t="s">
        <v>2528</v>
      </c>
      <c r="G427" s="13" t="s">
        <v>2529</v>
      </c>
      <c r="H427" s="13" t="s">
        <v>2530</v>
      </c>
    </row>
    <row r="428" customFormat="false" ht="15" hidden="false" customHeight="true" outlineLevel="0" collapsed="false">
      <c r="A428" s="13" t="s">
        <v>99</v>
      </c>
      <c r="B428" s="13" t="s">
        <v>491</v>
      </c>
      <c r="C428" s="11" t="s">
        <v>492</v>
      </c>
      <c r="D428" s="13" t="s">
        <v>2531</v>
      </c>
      <c r="E428" s="13" t="s">
        <v>2532</v>
      </c>
      <c r="F428" s="13" t="s">
        <v>2533</v>
      </c>
      <c r="G428" s="13" t="s">
        <v>2534</v>
      </c>
      <c r="H428" s="13" t="s">
        <v>2535</v>
      </c>
    </row>
    <row r="429" customFormat="false" ht="15" hidden="false" customHeight="true" outlineLevel="0" collapsed="false">
      <c r="A429" s="13" t="s">
        <v>99</v>
      </c>
      <c r="B429" s="13" t="s">
        <v>498</v>
      </c>
      <c r="C429" s="11" t="s">
        <v>499</v>
      </c>
      <c r="D429" s="13" t="s">
        <v>2536</v>
      </c>
      <c r="E429" s="13" t="s">
        <v>2537</v>
      </c>
      <c r="F429" s="13" t="s">
        <v>2538</v>
      </c>
      <c r="G429" s="13" t="s">
        <v>2539</v>
      </c>
      <c r="H429" s="13" t="s">
        <v>2540</v>
      </c>
    </row>
    <row r="430" customFormat="false" ht="15" hidden="false" customHeight="true" outlineLevel="0" collapsed="false">
      <c r="A430" s="13" t="s">
        <v>99</v>
      </c>
      <c r="B430" s="13" t="s">
        <v>505</v>
      </c>
      <c r="C430" s="11" t="s">
        <v>506</v>
      </c>
      <c r="D430" s="13" t="s">
        <v>2541</v>
      </c>
      <c r="E430" s="13" t="s">
        <v>2542</v>
      </c>
      <c r="F430" s="13" t="s">
        <v>2543</v>
      </c>
      <c r="G430" s="13" t="s">
        <v>2544</v>
      </c>
      <c r="H430" s="13" t="s">
        <v>2545</v>
      </c>
    </row>
    <row r="431" customFormat="false" ht="15" hidden="false" customHeight="true" outlineLevel="0" collapsed="false">
      <c r="A431" s="13" t="s">
        <v>99</v>
      </c>
      <c r="B431" s="13" t="s">
        <v>512</v>
      </c>
      <c r="C431" s="11" t="s">
        <v>513</v>
      </c>
      <c r="D431" s="13" t="s">
        <v>2546</v>
      </c>
      <c r="E431" s="13" t="s">
        <v>2547</v>
      </c>
      <c r="F431" s="13" t="s">
        <v>2548</v>
      </c>
      <c r="G431" s="13" t="s">
        <v>2549</v>
      </c>
      <c r="H431" s="13" t="s">
        <v>2550</v>
      </c>
    </row>
    <row r="432" customFormat="false" ht="15" hidden="false" customHeight="true" outlineLevel="0" collapsed="false">
      <c r="A432" s="13" t="s">
        <v>99</v>
      </c>
      <c r="B432" s="13" t="s">
        <v>519</v>
      </c>
      <c r="C432" s="11" t="s">
        <v>520</v>
      </c>
      <c r="D432" s="13" t="s">
        <v>2551</v>
      </c>
      <c r="E432" s="13" t="s">
        <v>2552</v>
      </c>
      <c r="F432" s="13" t="s">
        <v>2553</v>
      </c>
      <c r="G432" s="13" t="s">
        <v>2554</v>
      </c>
      <c r="H432" s="13" t="s">
        <v>2555</v>
      </c>
    </row>
    <row r="433" customFormat="false" ht="15" hidden="false" customHeight="true" outlineLevel="0" collapsed="false">
      <c r="A433" s="13" t="s">
        <v>99</v>
      </c>
      <c r="B433" s="13" t="s">
        <v>526</v>
      </c>
      <c r="C433" s="11" t="s">
        <v>527</v>
      </c>
      <c r="D433" s="13" t="s">
        <v>2556</v>
      </c>
      <c r="E433" s="13" t="s">
        <v>2557</v>
      </c>
      <c r="F433" s="13" t="s">
        <v>2558</v>
      </c>
      <c r="G433" s="13" t="s">
        <v>2559</v>
      </c>
      <c r="H433" s="13" t="s">
        <v>2560</v>
      </c>
    </row>
    <row r="434" customFormat="false" ht="15" hidden="false" customHeight="true" outlineLevel="0" collapsed="false">
      <c r="A434" s="13" t="s">
        <v>99</v>
      </c>
      <c r="B434" s="13" t="s">
        <v>533</v>
      </c>
      <c r="C434" s="11" t="s">
        <v>534</v>
      </c>
      <c r="D434" s="13" t="s">
        <v>2561</v>
      </c>
      <c r="E434" s="13" t="s">
        <v>2562</v>
      </c>
      <c r="F434" s="13" t="s">
        <v>2563</v>
      </c>
      <c r="G434" s="13" t="s">
        <v>2564</v>
      </c>
      <c r="H434" s="13" t="s">
        <v>2565</v>
      </c>
    </row>
    <row r="435" customFormat="false" ht="15" hidden="false" customHeight="true" outlineLevel="0" collapsed="false">
      <c r="A435" s="13" t="s">
        <v>99</v>
      </c>
      <c r="B435" s="13" t="s">
        <v>540</v>
      </c>
      <c r="C435" s="11" t="s">
        <v>541</v>
      </c>
      <c r="D435" s="13" t="s">
        <v>2566</v>
      </c>
      <c r="E435" s="13" t="s">
        <v>2567</v>
      </c>
      <c r="F435" s="13" t="s">
        <v>2568</v>
      </c>
      <c r="G435" s="13" t="s">
        <v>2569</v>
      </c>
      <c r="H435" s="13" t="s">
        <v>2570</v>
      </c>
    </row>
    <row r="436" customFormat="false" ht="15" hidden="false" customHeight="true" outlineLevel="0" collapsed="false">
      <c r="A436" s="13" t="s">
        <v>99</v>
      </c>
      <c r="B436" s="13" t="s">
        <v>547</v>
      </c>
      <c r="C436" s="11" t="s">
        <v>548</v>
      </c>
      <c r="D436" s="13" t="s">
        <v>1156</v>
      </c>
      <c r="E436" s="13" t="s">
        <v>2571</v>
      </c>
      <c r="F436" s="13" t="s">
        <v>2572</v>
      </c>
      <c r="G436" s="13" t="s">
        <v>2573</v>
      </c>
      <c r="H436" s="13" t="s">
        <v>2574</v>
      </c>
    </row>
    <row r="437" customFormat="false" ht="15" hidden="false" customHeight="true" outlineLevel="0" collapsed="false">
      <c r="A437" s="13" t="s">
        <v>99</v>
      </c>
      <c r="B437" s="13" t="s">
        <v>554</v>
      </c>
      <c r="C437" s="11" t="s">
        <v>555</v>
      </c>
      <c r="D437" s="13" t="s">
        <v>2575</v>
      </c>
      <c r="E437" s="13" t="s">
        <v>2576</v>
      </c>
      <c r="F437" s="13" t="s">
        <v>2577</v>
      </c>
      <c r="G437" s="13" t="s">
        <v>2578</v>
      </c>
      <c r="H437" s="13" t="s">
        <v>2579</v>
      </c>
    </row>
    <row r="438" customFormat="false" ht="15" hidden="false" customHeight="true" outlineLevel="0" collapsed="false">
      <c r="A438" s="13" t="s">
        <v>99</v>
      </c>
      <c r="B438" s="13" t="s">
        <v>561</v>
      </c>
      <c r="C438" s="11" t="s">
        <v>562</v>
      </c>
      <c r="D438" s="13" t="s">
        <v>2580</v>
      </c>
      <c r="E438" s="13" t="s">
        <v>2581</v>
      </c>
      <c r="F438" s="13" t="s">
        <v>2582</v>
      </c>
      <c r="G438" s="13" t="s">
        <v>2583</v>
      </c>
      <c r="H438" s="13" t="s">
        <v>2584</v>
      </c>
    </row>
    <row r="439" customFormat="false" ht="15" hidden="false" customHeight="true" outlineLevel="0" collapsed="false">
      <c r="A439" s="13" t="s">
        <v>99</v>
      </c>
      <c r="B439" s="13" t="s">
        <v>568</v>
      </c>
      <c r="C439" s="11" t="s">
        <v>569</v>
      </c>
      <c r="D439" s="13" t="s">
        <v>2585</v>
      </c>
      <c r="E439" s="13" t="s">
        <v>2586</v>
      </c>
      <c r="F439" s="13" t="s">
        <v>2587</v>
      </c>
      <c r="G439" s="13" t="s">
        <v>2588</v>
      </c>
      <c r="H439" s="13" t="s">
        <v>2589</v>
      </c>
    </row>
    <row r="440" customFormat="false" ht="15" hidden="false" customHeight="true" outlineLevel="0" collapsed="false">
      <c r="A440" s="13" t="s">
        <v>99</v>
      </c>
      <c r="B440" s="13" t="s">
        <v>575</v>
      </c>
      <c r="C440" s="11" t="s">
        <v>576</v>
      </c>
      <c r="D440" s="13" t="s">
        <v>2590</v>
      </c>
      <c r="E440" s="13" t="s">
        <v>2591</v>
      </c>
      <c r="F440" s="13" t="s">
        <v>2592</v>
      </c>
      <c r="G440" s="13" t="s">
        <v>2593</v>
      </c>
      <c r="H440" s="13" t="s">
        <v>2594</v>
      </c>
    </row>
    <row r="441" customFormat="false" ht="15" hidden="false" customHeight="true" outlineLevel="0" collapsed="false">
      <c r="A441" s="13" t="s">
        <v>99</v>
      </c>
      <c r="B441" s="13" t="s">
        <v>582</v>
      </c>
      <c r="C441" s="11" t="s">
        <v>583</v>
      </c>
      <c r="D441" s="13" t="s">
        <v>2595</v>
      </c>
      <c r="E441" s="13" t="s">
        <v>2596</v>
      </c>
      <c r="F441" s="13" t="s">
        <v>2597</v>
      </c>
      <c r="G441" s="13" t="s">
        <v>2598</v>
      </c>
      <c r="H441" s="13" t="s">
        <v>2599</v>
      </c>
    </row>
    <row r="442" customFormat="false" ht="15" hidden="false" customHeight="true" outlineLevel="0" collapsed="false">
      <c r="A442" s="13" t="s">
        <v>99</v>
      </c>
      <c r="B442" s="13" t="s">
        <v>589</v>
      </c>
      <c r="C442" s="11" t="s">
        <v>590</v>
      </c>
      <c r="D442" s="13" t="s">
        <v>2600</v>
      </c>
      <c r="E442" s="13" t="s">
        <v>2601</v>
      </c>
      <c r="F442" s="13" t="s">
        <v>2602</v>
      </c>
      <c r="G442" s="13" t="s">
        <v>2603</v>
      </c>
      <c r="H442" s="13" t="s">
        <v>2604</v>
      </c>
    </row>
    <row r="443" customFormat="false" ht="15" hidden="false" customHeight="true" outlineLevel="0" collapsed="false">
      <c r="A443" s="13" t="s">
        <v>99</v>
      </c>
      <c r="B443" s="13" t="s">
        <v>596</v>
      </c>
      <c r="C443" s="11" t="s">
        <v>597</v>
      </c>
      <c r="D443" s="13" t="s">
        <v>2605</v>
      </c>
      <c r="E443" s="13" t="s">
        <v>2606</v>
      </c>
      <c r="F443" s="13" t="s">
        <v>2607</v>
      </c>
      <c r="G443" s="13" t="s">
        <v>2608</v>
      </c>
      <c r="H443" s="13" t="s">
        <v>2609</v>
      </c>
    </row>
    <row r="444" customFormat="false" ht="15" hidden="false" customHeight="true" outlineLevel="0" collapsed="false">
      <c r="A444" s="13" t="s">
        <v>99</v>
      </c>
      <c r="B444" s="13" t="s">
        <v>603</v>
      </c>
      <c r="C444" s="11" t="s">
        <v>604</v>
      </c>
      <c r="D444" s="13" t="s">
        <v>703</v>
      </c>
      <c r="E444" s="13" t="s">
        <v>2610</v>
      </c>
      <c r="F444" s="13" t="s">
        <v>2611</v>
      </c>
      <c r="G444" s="13" t="s">
        <v>2612</v>
      </c>
      <c r="H444" s="13" t="s">
        <v>2613</v>
      </c>
    </row>
    <row r="445" customFormat="false" ht="15" hidden="false" customHeight="true" outlineLevel="0" collapsed="false">
      <c r="A445" s="13" t="s">
        <v>99</v>
      </c>
      <c r="B445" s="13" t="s">
        <v>610</v>
      </c>
      <c r="C445" s="11" t="s">
        <v>611</v>
      </c>
      <c r="D445" s="13" t="s">
        <v>2614</v>
      </c>
      <c r="E445" s="13" t="s">
        <v>2615</v>
      </c>
      <c r="F445" s="13" t="s">
        <v>2616</v>
      </c>
      <c r="G445" s="13" t="s">
        <v>2617</v>
      </c>
      <c r="H445" s="13" t="s">
        <v>2618</v>
      </c>
    </row>
    <row r="446" customFormat="false" ht="15" hidden="false" customHeight="true" outlineLevel="0" collapsed="false">
      <c r="A446" s="13" t="s">
        <v>99</v>
      </c>
      <c r="B446" s="13" t="s">
        <v>617</v>
      </c>
      <c r="C446" s="11" t="s">
        <v>618</v>
      </c>
      <c r="D446" s="13" t="s">
        <v>2619</v>
      </c>
      <c r="E446" s="13" t="s">
        <v>2620</v>
      </c>
      <c r="F446" s="13" t="s">
        <v>2621</v>
      </c>
      <c r="G446" s="13" t="s">
        <v>2622</v>
      </c>
      <c r="H446" s="13" t="s">
        <v>476</v>
      </c>
    </row>
    <row r="447" customFormat="false" ht="15" hidden="false" customHeight="true" outlineLevel="0" collapsed="false">
      <c r="A447" s="13" t="s">
        <v>99</v>
      </c>
      <c r="B447" s="13" t="s">
        <v>624</v>
      </c>
      <c r="C447" s="11" t="s">
        <v>625</v>
      </c>
      <c r="D447" s="13" t="s">
        <v>2623</v>
      </c>
      <c r="E447" s="13" t="s">
        <v>2624</v>
      </c>
      <c r="F447" s="13" t="s">
        <v>2625</v>
      </c>
      <c r="G447" s="13" t="s">
        <v>2626</v>
      </c>
      <c r="H447" s="13" t="s">
        <v>2627</v>
      </c>
    </row>
    <row r="448" customFormat="false" ht="15" hidden="false" customHeight="true" outlineLevel="0" collapsed="false">
      <c r="A448" s="13" t="s">
        <v>99</v>
      </c>
      <c r="B448" s="13" t="s">
        <v>631</v>
      </c>
      <c r="C448" s="11" t="s">
        <v>632</v>
      </c>
      <c r="D448" s="13" t="s">
        <v>2628</v>
      </c>
      <c r="E448" s="13" t="s">
        <v>2629</v>
      </c>
      <c r="F448" s="13" t="s">
        <v>2630</v>
      </c>
      <c r="G448" s="13" t="s">
        <v>2631</v>
      </c>
      <c r="H448" s="13" t="s">
        <v>2632</v>
      </c>
    </row>
    <row r="449" customFormat="false" ht="15" hidden="false" customHeight="true" outlineLevel="0" collapsed="false">
      <c r="A449" s="13" t="s">
        <v>99</v>
      </c>
      <c r="B449" s="13" t="s">
        <v>638</v>
      </c>
      <c r="C449" s="11" t="s">
        <v>639</v>
      </c>
      <c r="D449" s="13" t="s">
        <v>2633</v>
      </c>
      <c r="E449" s="13" t="s">
        <v>2634</v>
      </c>
      <c r="F449" s="13" t="s">
        <v>2635</v>
      </c>
      <c r="G449" s="13" t="s">
        <v>2636</v>
      </c>
      <c r="H449" s="13" t="s">
        <v>2637</v>
      </c>
    </row>
    <row r="450" customFormat="false" ht="15" hidden="false" customHeight="true" outlineLevel="0" collapsed="false">
      <c r="A450" s="13" t="s">
        <v>99</v>
      </c>
      <c r="B450" s="13" t="s">
        <v>645</v>
      </c>
      <c r="C450" s="11" t="s">
        <v>646</v>
      </c>
      <c r="D450" s="13" t="s">
        <v>2638</v>
      </c>
      <c r="E450" s="13" t="s">
        <v>2639</v>
      </c>
      <c r="F450" s="13" t="s">
        <v>2640</v>
      </c>
      <c r="G450" s="13" t="s">
        <v>2641</v>
      </c>
      <c r="H450" s="13" t="s">
        <v>2642</v>
      </c>
    </row>
    <row r="451" customFormat="false" ht="15" hidden="false" customHeight="true" outlineLevel="0" collapsed="false">
      <c r="A451" s="13" t="s">
        <v>99</v>
      </c>
      <c r="B451" s="13" t="s">
        <v>652</v>
      </c>
      <c r="C451" s="11" t="s">
        <v>653</v>
      </c>
      <c r="D451" s="13" t="s">
        <v>2643</v>
      </c>
      <c r="E451" s="13" t="s">
        <v>2644</v>
      </c>
      <c r="F451" s="13" t="s">
        <v>2645</v>
      </c>
      <c r="G451" s="13" t="s">
        <v>2646</v>
      </c>
      <c r="H451" s="13" t="s">
        <v>2647</v>
      </c>
    </row>
    <row r="452" customFormat="false" ht="15" hidden="false" customHeight="true" outlineLevel="0" collapsed="false">
      <c r="A452" s="13" t="s">
        <v>99</v>
      </c>
      <c r="B452" s="13" t="s">
        <v>659</v>
      </c>
      <c r="C452" s="11" t="s">
        <v>660</v>
      </c>
      <c r="D452" s="13" t="s">
        <v>2648</v>
      </c>
      <c r="E452" s="13" t="s">
        <v>2649</v>
      </c>
      <c r="F452" s="13" t="s">
        <v>2650</v>
      </c>
      <c r="G452" s="13" t="s">
        <v>2651</v>
      </c>
      <c r="H452" s="13" t="s">
        <v>2652</v>
      </c>
    </row>
    <row r="453" customFormat="false" ht="15" hidden="false" customHeight="true" outlineLevel="0" collapsed="false">
      <c r="A453" s="13" t="s">
        <v>99</v>
      </c>
      <c r="B453" s="13" t="s">
        <v>666</v>
      </c>
      <c r="C453" s="11" t="s">
        <v>667</v>
      </c>
      <c r="D453" s="13" t="s">
        <v>2653</v>
      </c>
      <c r="E453" s="13" t="s">
        <v>2654</v>
      </c>
      <c r="F453" s="13" t="s">
        <v>2655</v>
      </c>
      <c r="G453" s="13" t="s">
        <v>2656</v>
      </c>
      <c r="H453" s="13" t="s">
        <v>2657</v>
      </c>
    </row>
    <row r="454" customFormat="false" ht="15" hidden="false" customHeight="true" outlineLevel="0" collapsed="false">
      <c r="A454" s="13" t="s">
        <v>99</v>
      </c>
      <c r="B454" s="13" t="s">
        <v>673</v>
      </c>
      <c r="C454" s="11" t="s">
        <v>674</v>
      </c>
      <c r="D454" s="13" t="s">
        <v>2658</v>
      </c>
      <c r="E454" s="13" t="s">
        <v>2659</v>
      </c>
      <c r="F454" s="13" t="s">
        <v>2660</v>
      </c>
      <c r="G454" s="13" t="s">
        <v>2661</v>
      </c>
      <c r="H454" s="13" t="s">
        <v>2662</v>
      </c>
    </row>
    <row r="455" customFormat="false" ht="15" hidden="false" customHeight="true" outlineLevel="0" collapsed="false">
      <c r="A455" s="13" t="s">
        <v>99</v>
      </c>
      <c r="B455" s="13" t="s">
        <v>680</v>
      </c>
      <c r="C455" s="11" t="s">
        <v>681</v>
      </c>
      <c r="D455" s="13" t="s">
        <v>2663</v>
      </c>
      <c r="E455" s="13" t="s">
        <v>2664</v>
      </c>
      <c r="F455" s="13" t="s">
        <v>2665</v>
      </c>
      <c r="G455" s="13" t="s">
        <v>2666</v>
      </c>
      <c r="H455" s="13" t="s">
        <v>2667</v>
      </c>
    </row>
    <row r="456" customFormat="false" ht="15" hidden="false" customHeight="true" outlineLevel="0" collapsed="false">
      <c r="A456" s="13" t="s">
        <v>99</v>
      </c>
      <c r="B456" s="13" t="s">
        <v>687</v>
      </c>
      <c r="C456" s="11" t="s">
        <v>688</v>
      </c>
      <c r="D456" s="13" t="s">
        <v>2668</v>
      </c>
      <c r="E456" s="13" t="s">
        <v>2669</v>
      </c>
      <c r="F456" s="13" t="s">
        <v>2670</v>
      </c>
      <c r="G456" s="13" t="s">
        <v>2671</v>
      </c>
      <c r="H456" s="13" t="s">
        <v>2672</v>
      </c>
    </row>
    <row r="457" customFormat="false" ht="15" hidden="false" customHeight="true" outlineLevel="0" collapsed="false">
      <c r="A457" s="13" t="s">
        <v>99</v>
      </c>
      <c r="B457" s="13" t="s">
        <v>694</v>
      </c>
      <c r="C457" s="11" t="s">
        <v>695</v>
      </c>
      <c r="D457" s="13" t="s">
        <v>1236</v>
      </c>
      <c r="E457" s="13" t="s">
        <v>2673</v>
      </c>
      <c r="F457" s="13" t="s">
        <v>2674</v>
      </c>
      <c r="G457" s="13" t="s">
        <v>2675</v>
      </c>
      <c r="H457" s="13" t="s">
        <v>2676</v>
      </c>
    </row>
    <row r="458" customFormat="false" ht="15" hidden="false" customHeight="true" outlineLevel="0" collapsed="false">
      <c r="A458" s="13" t="s">
        <v>99</v>
      </c>
      <c r="B458" s="13" t="s">
        <v>701</v>
      </c>
      <c r="C458" s="11" t="s">
        <v>702</v>
      </c>
      <c r="D458" s="13" t="s">
        <v>2677</v>
      </c>
      <c r="E458" s="13" t="s">
        <v>2678</v>
      </c>
      <c r="F458" s="13" t="s">
        <v>2679</v>
      </c>
      <c r="G458" s="13" t="s">
        <v>2680</v>
      </c>
      <c r="H458" s="13" t="s">
        <v>2681</v>
      </c>
    </row>
    <row r="459" customFormat="false" ht="15" hidden="false" customHeight="true" outlineLevel="0" collapsed="false">
      <c r="A459" s="13" t="s">
        <v>99</v>
      </c>
      <c r="B459" s="13" t="s">
        <v>708</v>
      </c>
      <c r="C459" s="11" t="s">
        <v>709</v>
      </c>
      <c r="D459" s="13" t="s">
        <v>2682</v>
      </c>
      <c r="E459" s="13" t="s">
        <v>2683</v>
      </c>
      <c r="F459" s="13" t="s">
        <v>2684</v>
      </c>
      <c r="G459" s="13" t="s">
        <v>2685</v>
      </c>
      <c r="H459" s="13" t="s">
        <v>2686</v>
      </c>
    </row>
    <row r="460" customFormat="false" ht="15" hidden="false" customHeight="true" outlineLevel="0" collapsed="false">
      <c r="A460" s="13" t="s">
        <v>99</v>
      </c>
      <c r="B460" s="13" t="s">
        <v>715</v>
      </c>
      <c r="C460" s="11" t="s">
        <v>716</v>
      </c>
      <c r="D460" s="13" t="s">
        <v>2687</v>
      </c>
      <c r="E460" s="13" t="s">
        <v>2688</v>
      </c>
      <c r="F460" s="13" t="s">
        <v>2689</v>
      </c>
      <c r="G460" s="13" t="s">
        <v>2690</v>
      </c>
      <c r="H460" s="13" t="s">
        <v>2691</v>
      </c>
    </row>
    <row r="461" customFormat="false" ht="15" hidden="false" customHeight="true" outlineLevel="0" collapsed="false">
      <c r="A461" s="13" t="s">
        <v>99</v>
      </c>
      <c r="B461" s="13" t="s">
        <v>722</v>
      </c>
      <c r="C461" s="11" t="s">
        <v>723</v>
      </c>
      <c r="D461" s="13" t="s">
        <v>2692</v>
      </c>
      <c r="E461" s="13" t="s">
        <v>2693</v>
      </c>
      <c r="F461" s="13" t="s">
        <v>2694</v>
      </c>
      <c r="G461" s="13" t="s">
        <v>2695</v>
      </c>
      <c r="H461" s="13" t="s">
        <v>2696</v>
      </c>
    </row>
    <row r="462" customFormat="false" ht="15" hidden="false" customHeight="true" outlineLevel="0" collapsed="false">
      <c r="A462" s="13" t="s">
        <v>99</v>
      </c>
      <c r="B462" s="13" t="s">
        <v>729</v>
      </c>
      <c r="C462" s="11" t="s">
        <v>730</v>
      </c>
      <c r="D462" s="13" t="s">
        <v>2697</v>
      </c>
      <c r="E462" s="13" t="s">
        <v>2698</v>
      </c>
      <c r="F462" s="13" t="s">
        <v>2699</v>
      </c>
      <c r="G462" s="13" t="s">
        <v>2700</v>
      </c>
      <c r="H462" s="13" t="s">
        <v>2701</v>
      </c>
    </row>
    <row r="463" customFormat="false" ht="15" hidden="false" customHeight="true" outlineLevel="0" collapsed="false">
      <c r="A463" s="13" t="s">
        <v>99</v>
      </c>
      <c r="B463" s="13" t="s">
        <v>736</v>
      </c>
      <c r="C463" s="11" t="s">
        <v>737</v>
      </c>
      <c r="D463" s="13" t="s">
        <v>2702</v>
      </c>
      <c r="E463" s="13" t="s">
        <v>2703</v>
      </c>
      <c r="F463" s="13" t="s">
        <v>2704</v>
      </c>
      <c r="G463" s="13" t="s">
        <v>2705</v>
      </c>
      <c r="H463" s="13" t="s">
        <v>2706</v>
      </c>
    </row>
    <row r="464" customFormat="false" ht="15" hidden="false" customHeight="true" outlineLevel="0" collapsed="false">
      <c r="A464" s="13" t="s">
        <v>99</v>
      </c>
      <c r="B464" s="13" t="s">
        <v>743</v>
      </c>
      <c r="C464" s="11" t="s">
        <v>744</v>
      </c>
      <c r="D464" s="13" t="s">
        <v>2707</v>
      </c>
      <c r="E464" s="13" t="s">
        <v>2708</v>
      </c>
      <c r="F464" s="13" t="s">
        <v>2709</v>
      </c>
      <c r="G464" s="13" t="s">
        <v>2710</v>
      </c>
      <c r="H464" s="13" t="s">
        <v>2711</v>
      </c>
    </row>
    <row r="465" customFormat="false" ht="15" hidden="false" customHeight="true" outlineLevel="0" collapsed="false">
      <c r="A465" s="13" t="s">
        <v>99</v>
      </c>
      <c r="B465" s="13" t="s">
        <v>750</v>
      </c>
      <c r="C465" s="11" t="s">
        <v>751</v>
      </c>
      <c r="D465" s="13" t="s">
        <v>2712</v>
      </c>
      <c r="E465" s="13" t="s">
        <v>2713</v>
      </c>
      <c r="F465" s="13" t="s">
        <v>2714</v>
      </c>
      <c r="G465" s="13" t="s">
        <v>2715</v>
      </c>
      <c r="H465" s="13" t="s">
        <v>2716</v>
      </c>
    </row>
    <row r="466" customFormat="false" ht="15" hidden="false" customHeight="true" outlineLevel="0" collapsed="false">
      <c r="A466" s="13" t="s">
        <v>99</v>
      </c>
      <c r="B466" s="13" t="s">
        <v>757</v>
      </c>
      <c r="C466" s="11" t="s">
        <v>758</v>
      </c>
      <c r="D466" s="13" t="s">
        <v>2717</v>
      </c>
      <c r="E466" s="13" t="s">
        <v>2718</v>
      </c>
      <c r="F466" s="13" t="s">
        <v>2719</v>
      </c>
      <c r="G466" s="13" t="s">
        <v>2720</v>
      </c>
      <c r="H466" s="13" t="s">
        <v>2721</v>
      </c>
    </row>
    <row r="467" customFormat="false" ht="15" hidden="false" customHeight="true" outlineLevel="0" collapsed="false">
      <c r="A467" s="13" t="s">
        <v>99</v>
      </c>
      <c r="B467" s="13" t="s">
        <v>764</v>
      </c>
      <c r="C467" s="11" t="s">
        <v>765</v>
      </c>
      <c r="D467" s="13" t="s">
        <v>2722</v>
      </c>
      <c r="E467" s="13" t="s">
        <v>2723</v>
      </c>
      <c r="F467" s="13" t="s">
        <v>2724</v>
      </c>
      <c r="G467" s="13" t="s">
        <v>2725</v>
      </c>
      <c r="H467" s="13" t="s">
        <v>2726</v>
      </c>
    </row>
    <row r="468" customFormat="false" ht="15" hidden="false" customHeight="true" outlineLevel="0" collapsed="false">
      <c r="A468" s="13" t="s">
        <v>99</v>
      </c>
      <c r="B468" s="13" t="s">
        <v>771</v>
      </c>
      <c r="C468" s="11" t="s">
        <v>772</v>
      </c>
      <c r="D468" s="13" t="s">
        <v>2727</v>
      </c>
      <c r="E468" s="13" t="s">
        <v>2728</v>
      </c>
      <c r="F468" s="13" t="s">
        <v>2729</v>
      </c>
      <c r="G468" s="13" t="s">
        <v>2730</v>
      </c>
      <c r="H468" s="13" t="s">
        <v>2731</v>
      </c>
    </row>
    <row r="469" customFormat="false" ht="15" hidden="false" customHeight="true" outlineLevel="0" collapsed="false">
      <c r="A469" s="13" t="s">
        <v>99</v>
      </c>
      <c r="B469" s="13" t="s">
        <v>778</v>
      </c>
      <c r="C469" s="11" t="s">
        <v>779</v>
      </c>
      <c r="D469" s="13" t="s">
        <v>2732</v>
      </c>
      <c r="E469" s="13" t="s">
        <v>2733</v>
      </c>
      <c r="F469" s="13" t="s">
        <v>2734</v>
      </c>
      <c r="G469" s="13" t="s">
        <v>2680</v>
      </c>
      <c r="H469" s="13" t="s">
        <v>2735</v>
      </c>
    </row>
    <row r="470" customFormat="false" ht="15" hidden="false" customHeight="true" outlineLevel="0" collapsed="false">
      <c r="A470" s="13" t="s">
        <v>99</v>
      </c>
      <c r="B470" s="13" t="s">
        <v>785</v>
      </c>
      <c r="C470" s="11" t="s">
        <v>786</v>
      </c>
      <c r="D470" s="13" t="s">
        <v>2736</v>
      </c>
      <c r="E470" s="13" t="s">
        <v>2637</v>
      </c>
      <c r="F470" s="13" t="s">
        <v>2737</v>
      </c>
      <c r="G470" s="13" t="s">
        <v>2738</v>
      </c>
      <c r="H470" s="13" t="s">
        <v>2739</v>
      </c>
    </row>
    <row r="471" customFormat="false" ht="15" hidden="false" customHeight="true" outlineLevel="0" collapsed="false">
      <c r="A471" s="13" t="s">
        <v>99</v>
      </c>
      <c r="B471" s="13" t="s">
        <v>792</v>
      </c>
      <c r="C471" s="11" t="s">
        <v>793</v>
      </c>
      <c r="D471" s="13" t="s">
        <v>2740</v>
      </c>
      <c r="E471" s="13" t="s">
        <v>2741</v>
      </c>
      <c r="F471" s="13" t="s">
        <v>2742</v>
      </c>
      <c r="G471" s="13" t="s">
        <v>2743</v>
      </c>
      <c r="H471" s="13" t="s">
        <v>2744</v>
      </c>
    </row>
    <row r="472" customFormat="false" ht="15" hidden="false" customHeight="true" outlineLevel="0" collapsed="false">
      <c r="A472" s="13" t="s">
        <v>99</v>
      </c>
      <c r="B472" s="13" t="s">
        <v>799</v>
      </c>
      <c r="C472" s="11" t="s">
        <v>800</v>
      </c>
      <c r="D472" s="13" t="s">
        <v>2745</v>
      </c>
      <c r="E472" s="13" t="s">
        <v>2746</v>
      </c>
      <c r="F472" s="13" t="s">
        <v>2747</v>
      </c>
      <c r="G472" s="13" t="s">
        <v>2748</v>
      </c>
      <c r="H472" s="13" t="s">
        <v>2749</v>
      </c>
    </row>
    <row r="473" customFormat="false" ht="15" hidden="false" customHeight="true" outlineLevel="0" collapsed="false">
      <c r="A473" s="13" t="s">
        <v>99</v>
      </c>
      <c r="B473" s="13" t="s">
        <v>806</v>
      </c>
      <c r="C473" s="11" t="s">
        <v>807</v>
      </c>
      <c r="D473" s="13" t="s">
        <v>2750</v>
      </c>
      <c r="E473" s="13" t="s">
        <v>2751</v>
      </c>
      <c r="F473" s="13" t="s">
        <v>2752</v>
      </c>
      <c r="G473" s="13" t="s">
        <v>2753</v>
      </c>
      <c r="H473" s="13" t="s">
        <v>2754</v>
      </c>
    </row>
    <row r="474" customFormat="false" ht="15" hidden="false" customHeight="true" outlineLevel="0" collapsed="false">
      <c r="A474" s="13" t="s">
        <v>99</v>
      </c>
      <c r="B474" s="13" t="s">
        <v>813</v>
      </c>
      <c r="C474" s="11" t="s">
        <v>814</v>
      </c>
      <c r="D474" s="13" t="s">
        <v>2755</v>
      </c>
      <c r="E474" s="13" t="s">
        <v>2756</v>
      </c>
      <c r="F474" s="13" t="s">
        <v>2757</v>
      </c>
      <c r="G474" s="13" t="s">
        <v>2758</v>
      </c>
      <c r="H474" s="13" t="s">
        <v>2759</v>
      </c>
    </row>
    <row r="475" customFormat="false" ht="15" hidden="false" customHeight="true" outlineLevel="0" collapsed="false">
      <c r="A475" s="13" t="s">
        <v>99</v>
      </c>
      <c r="B475" s="13" t="s">
        <v>820</v>
      </c>
      <c r="C475" s="11" t="s">
        <v>821</v>
      </c>
      <c r="D475" s="13" t="s">
        <v>2760</v>
      </c>
      <c r="E475" s="13" t="s">
        <v>2761</v>
      </c>
      <c r="F475" s="13" t="s">
        <v>2762</v>
      </c>
      <c r="G475" s="13" t="s">
        <v>2763</v>
      </c>
      <c r="H475" s="13" t="s">
        <v>2764</v>
      </c>
    </row>
    <row r="476" customFormat="false" ht="15" hidden="false" customHeight="true" outlineLevel="0" collapsed="false">
      <c r="A476" s="13" t="s">
        <v>99</v>
      </c>
      <c r="B476" s="13" t="s">
        <v>827</v>
      </c>
      <c r="C476" s="11" t="s">
        <v>828</v>
      </c>
      <c r="D476" s="13" t="s">
        <v>2765</v>
      </c>
      <c r="E476" s="13" t="s">
        <v>2766</v>
      </c>
      <c r="F476" s="13" t="s">
        <v>2767</v>
      </c>
      <c r="G476" s="13" t="s">
        <v>2768</v>
      </c>
      <c r="H476" s="13" t="s">
        <v>2769</v>
      </c>
    </row>
    <row r="477" customFormat="false" ht="15" hidden="false" customHeight="true" outlineLevel="0" collapsed="false">
      <c r="A477" s="13" t="s">
        <v>99</v>
      </c>
      <c r="B477" s="13" t="s">
        <v>834</v>
      </c>
      <c r="C477" s="11" t="s">
        <v>835</v>
      </c>
      <c r="D477" s="13" t="s">
        <v>2770</v>
      </c>
      <c r="E477" s="13" t="s">
        <v>2771</v>
      </c>
      <c r="F477" s="13" t="s">
        <v>2772</v>
      </c>
      <c r="G477" s="13" t="s">
        <v>2773</v>
      </c>
      <c r="H477" s="13" t="s">
        <v>2774</v>
      </c>
    </row>
    <row r="478" customFormat="false" ht="15" hidden="false" customHeight="true" outlineLevel="0" collapsed="false">
      <c r="A478" s="13" t="s">
        <v>99</v>
      </c>
      <c r="B478" s="13" t="s">
        <v>841</v>
      </c>
      <c r="C478" s="11" t="s">
        <v>842</v>
      </c>
      <c r="D478" s="13" t="s">
        <v>2775</v>
      </c>
      <c r="E478" s="13" t="s">
        <v>2776</v>
      </c>
      <c r="F478" s="13" t="s">
        <v>2777</v>
      </c>
      <c r="G478" s="13" t="s">
        <v>2778</v>
      </c>
      <c r="H478" s="13" t="s">
        <v>2779</v>
      </c>
    </row>
    <row r="479" customFormat="false" ht="15" hidden="false" customHeight="true" outlineLevel="0" collapsed="false">
      <c r="A479" s="13" t="s">
        <v>99</v>
      </c>
      <c r="B479" s="13" t="s">
        <v>848</v>
      </c>
      <c r="C479" s="11" t="s">
        <v>849</v>
      </c>
      <c r="D479" s="13" t="s">
        <v>2780</v>
      </c>
      <c r="E479" s="13" t="s">
        <v>2781</v>
      </c>
      <c r="F479" s="13" t="s">
        <v>2782</v>
      </c>
      <c r="G479" s="13" t="s">
        <v>2783</v>
      </c>
      <c r="H479" s="13" t="s">
        <v>2784</v>
      </c>
    </row>
    <row r="480" customFormat="false" ht="15" hidden="false" customHeight="true" outlineLevel="0" collapsed="false">
      <c r="A480" s="13" t="s">
        <v>99</v>
      </c>
      <c r="B480" s="13" t="s">
        <v>855</v>
      </c>
      <c r="C480" s="11" t="s">
        <v>856</v>
      </c>
      <c r="D480" s="13" t="s">
        <v>2785</v>
      </c>
      <c r="E480" s="13" t="s">
        <v>2786</v>
      </c>
      <c r="F480" s="13" t="s">
        <v>2787</v>
      </c>
      <c r="G480" s="13" t="s">
        <v>2788</v>
      </c>
      <c r="H480" s="13" t="s">
        <v>2789</v>
      </c>
    </row>
    <row r="481" customFormat="false" ht="15" hidden="false" customHeight="true" outlineLevel="0" collapsed="false">
      <c r="A481" s="13" t="s">
        <v>99</v>
      </c>
      <c r="B481" s="13" t="s">
        <v>862</v>
      </c>
      <c r="C481" s="11" t="s">
        <v>863</v>
      </c>
      <c r="D481" s="13" t="s">
        <v>2790</v>
      </c>
      <c r="E481" s="13" t="s">
        <v>2791</v>
      </c>
      <c r="F481" s="13" t="s">
        <v>2792</v>
      </c>
      <c r="G481" s="13" t="s">
        <v>2793</v>
      </c>
      <c r="H481" s="13" t="s">
        <v>2794</v>
      </c>
    </row>
    <row r="482" customFormat="false" ht="15" hidden="false" customHeight="true" outlineLevel="0" collapsed="false">
      <c r="A482" s="13" t="s">
        <v>99</v>
      </c>
      <c r="B482" s="13" t="s">
        <v>869</v>
      </c>
      <c r="C482" s="11" t="s">
        <v>870</v>
      </c>
      <c r="D482" s="13" t="s">
        <v>2795</v>
      </c>
      <c r="E482" s="13" t="s">
        <v>2796</v>
      </c>
      <c r="F482" s="13" t="s">
        <v>2797</v>
      </c>
      <c r="G482" s="13" t="s">
        <v>2798</v>
      </c>
      <c r="H482" s="13" t="s">
        <v>2799</v>
      </c>
    </row>
    <row r="483" customFormat="false" ht="15" hidden="false" customHeight="true" outlineLevel="0" collapsed="false">
      <c r="A483" s="13" t="s">
        <v>99</v>
      </c>
      <c r="B483" s="13" t="s">
        <v>876</v>
      </c>
      <c r="C483" s="11" t="s">
        <v>877</v>
      </c>
      <c r="D483" s="13" t="s">
        <v>2800</v>
      </c>
      <c r="E483" s="13" t="s">
        <v>2801</v>
      </c>
      <c r="F483" s="13" t="s">
        <v>2802</v>
      </c>
      <c r="G483" s="13" t="s">
        <v>2803</v>
      </c>
      <c r="H483" s="13" t="s">
        <v>2804</v>
      </c>
    </row>
    <row r="484" customFormat="false" ht="15" hidden="false" customHeight="true" outlineLevel="0" collapsed="false">
      <c r="A484" s="13" t="s">
        <v>99</v>
      </c>
      <c r="B484" s="13" t="s">
        <v>883</v>
      </c>
      <c r="C484" s="11" t="s">
        <v>884</v>
      </c>
      <c r="D484" s="13" t="s">
        <v>2805</v>
      </c>
      <c r="E484" s="13" t="s">
        <v>2806</v>
      </c>
      <c r="F484" s="13" t="s">
        <v>2807</v>
      </c>
      <c r="G484" s="13" t="s">
        <v>2808</v>
      </c>
      <c r="H484" s="13" t="s">
        <v>2809</v>
      </c>
    </row>
    <row r="485" customFormat="false" ht="15" hidden="false" customHeight="true" outlineLevel="0" collapsed="false">
      <c r="A485" s="13" t="s">
        <v>99</v>
      </c>
      <c r="B485" s="13" t="s">
        <v>890</v>
      </c>
      <c r="C485" s="11" t="s">
        <v>891</v>
      </c>
      <c r="D485" s="13" t="s">
        <v>2810</v>
      </c>
      <c r="E485" s="13" t="s">
        <v>2811</v>
      </c>
      <c r="F485" s="13" t="s">
        <v>2812</v>
      </c>
      <c r="G485" s="13" t="s">
        <v>2813</v>
      </c>
      <c r="H485" s="13" t="s">
        <v>2814</v>
      </c>
    </row>
    <row r="486" customFormat="false" ht="15" hidden="false" customHeight="true" outlineLevel="0" collapsed="false">
      <c r="A486" s="13" t="s">
        <v>99</v>
      </c>
      <c r="B486" s="13" t="s">
        <v>897</v>
      </c>
      <c r="C486" s="11" t="s">
        <v>898</v>
      </c>
      <c r="D486" s="13" t="s">
        <v>2815</v>
      </c>
      <c r="E486" s="13" t="s">
        <v>2816</v>
      </c>
      <c r="F486" s="13" t="s">
        <v>2817</v>
      </c>
      <c r="G486" s="13" t="s">
        <v>2818</v>
      </c>
      <c r="H486" s="13" t="s">
        <v>2819</v>
      </c>
    </row>
    <row r="487" customFormat="false" ht="15" hidden="false" customHeight="true" outlineLevel="0" collapsed="false">
      <c r="A487" s="13" t="s">
        <v>99</v>
      </c>
      <c r="B487" s="13" t="s">
        <v>904</v>
      </c>
      <c r="C487" s="11" t="s">
        <v>905</v>
      </c>
      <c r="D487" s="13" t="s">
        <v>2820</v>
      </c>
      <c r="E487" s="13" t="s">
        <v>2821</v>
      </c>
      <c r="F487" s="13" t="s">
        <v>2822</v>
      </c>
      <c r="G487" s="13" t="s">
        <v>2823</v>
      </c>
      <c r="H487" s="13" t="s">
        <v>2824</v>
      </c>
    </row>
    <row r="488" customFormat="false" ht="15" hidden="false" customHeight="true" outlineLevel="0" collapsed="false">
      <c r="A488" s="13" t="s">
        <v>108</v>
      </c>
      <c r="B488" s="13" t="s">
        <v>239</v>
      </c>
      <c r="C488" s="11" t="s">
        <v>240</v>
      </c>
      <c r="D488" s="13" t="s">
        <v>241</v>
      </c>
      <c r="E488" s="13" t="s">
        <v>2825</v>
      </c>
      <c r="F488" s="13" t="s">
        <v>2826</v>
      </c>
      <c r="G488" s="13" t="s">
        <v>2827</v>
      </c>
      <c r="H488" s="13" t="s">
        <v>2828</v>
      </c>
    </row>
    <row r="489" customFormat="false" ht="15" hidden="false" customHeight="true" outlineLevel="0" collapsed="false">
      <c r="A489" s="13" t="s">
        <v>108</v>
      </c>
      <c r="B489" s="13" t="s">
        <v>246</v>
      </c>
      <c r="C489" s="11" t="s">
        <v>247</v>
      </c>
      <c r="D489" s="13" t="s">
        <v>2829</v>
      </c>
      <c r="E489" s="13" t="s">
        <v>2830</v>
      </c>
      <c r="F489" s="13" t="s">
        <v>2831</v>
      </c>
      <c r="G489" s="13" t="s">
        <v>2832</v>
      </c>
      <c r="H489" s="13" t="s">
        <v>2833</v>
      </c>
    </row>
    <row r="490" customFormat="false" ht="15" hidden="false" customHeight="true" outlineLevel="0" collapsed="false">
      <c r="A490" s="13" t="s">
        <v>108</v>
      </c>
      <c r="B490" s="13" t="s">
        <v>253</v>
      </c>
      <c r="C490" s="11" t="s">
        <v>254</v>
      </c>
      <c r="D490" s="13" t="s">
        <v>2834</v>
      </c>
      <c r="E490" s="13" t="s">
        <v>2835</v>
      </c>
      <c r="F490" s="13" t="s">
        <v>2836</v>
      </c>
      <c r="G490" s="13" t="s">
        <v>2837</v>
      </c>
      <c r="H490" s="13" t="s">
        <v>2838</v>
      </c>
    </row>
    <row r="491" customFormat="false" ht="15" hidden="false" customHeight="true" outlineLevel="0" collapsed="false">
      <c r="A491" s="13" t="s">
        <v>108</v>
      </c>
      <c r="B491" s="13" t="s">
        <v>260</v>
      </c>
      <c r="C491" s="11" t="s">
        <v>261</v>
      </c>
      <c r="D491" s="13" t="s">
        <v>2839</v>
      </c>
      <c r="E491" s="13" t="s">
        <v>2840</v>
      </c>
      <c r="F491" s="13" t="s">
        <v>2841</v>
      </c>
      <c r="G491" s="13" t="s">
        <v>2842</v>
      </c>
      <c r="H491" s="13" t="s">
        <v>2843</v>
      </c>
    </row>
    <row r="492" customFormat="false" ht="15" hidden="false" customHeight="true" outlineLevel="0" collapsed="false">
      <c r="A492" s="13" t="s">
        <v>108</v>
      </c>
      <c r="B492" s="13" t="s">
        <v>267</v>
      </c>
      <c r="C492" s="11" t="s">
        <v>268</v>
      </c>
      <c r="D492" s="13" t="s">
        <v>2844</v>
      </c>
      <c r="E492" s="13" t="s">
        <v>2845</v>
      </c>
      <c r="F492" s="13" t="s">
        <v>2846</v>
      </c>
      <c r="G492" s="13" t="s">
        <v>2847</v>
      </c>
      <c r="H492" s="13" t="s">
        <v>2848</v>
      </c>
    </row>
    <row r="493" customFormat="false" ht="15" hidden="false" customHeight="true" outlineLevel="0" collapsed="false">
      <c r="A493" s="13" t="s">
        <v>108</v>
      </c>
      <c r="B493" s="13" t="s">
        <v>274</v>
      </c>
      <c r="C493" s="11" t="s">
        <v>275</v>
      </c>
      <c r="D493" s="13" t="s">
        <v>243</v>
      </c>
      <c r="E493" s="13" t="s">
        <v>2849</v>
      </c>
      <c r="F493" s="13" t="s">
        <v>2850</v>
      </c>
      <c r="G493" s="13" t="s">
        <v>2851</v>
      </c>
      <c r="H493" s="13" t="s">
        <v>2852</v>
      </c>
    </row>
    <row r="494" customFormat="false" ht="15" hidden="false" customHeight="true" outlineLevel="0" collapsed="false">
      <c r="A494" s="13" t="s">
        <v>108</v>
      </c>
      <c r="B494" s="13" t="s">
        <v>281</v>
      </c>
      <c r="C494" s="11" t="s">
        <v>282</v>
      </c>
      <c r="D494" s="13" t="s">
        <v>2853</v>
      </c>
      <c r="E494" s="13" t="s">
        <v>2854</v>
      </c>
      <c r="F494" s="13" t="s">
        <v>2855</v>
      </c>
      <c r="G494" s="13" t="s">
        <v>2856</v>
      </c>
      <c r="H494" s="13" t="s">
        <v>2857</v>
      </c>
    </row>
    <row r="495" customFormat="false" ht="15" hidden="false" customHeight="true" outlineLevel="0" collapsed="false">
      <c r="A495" s="13" t="s">
        <v>108</v>
      </c>
      <c r="B495" s="13" t="s">
        <v>288</v>
      </c>
      <c r="C495" s="11" t="s">
        <v>289</v>
      </c>
      <c r="D495" s="13" t="s">
        <v>2858</v>
      </c>
      <c r="E495" s="13" t="s">
        <v>2859</v>
      </c>
      <c r="F495" s="13" t="s">
        <v>2860</v>
      </c>
      <c r="G495" s="13" t="s">
        <v>2861</v>
      </c>
      <c r="H495" s="13" t="s">
        <v>2862</v>
      </c>
    </row>
    <row r="496" customFormat="false" ht="15" hidden="false" customHeight="true" outlineLevel="0" collapsed="false">
      <c r="A496" s="13" t="s">
        <v>108</v>
      </c>
      <c r="B496" s="13" t="s">
        <v>295</v>
      </c>
      <c r="C496" s="11" t="s">
        <v>296</v>
      </c>
      <c r="D496" s="13" t="s">
        <v>2863</v>
      </c>
      <c r="E496" s="13" t="s">
        <v>2864</v>
      </c>
      <c r="F496" s="13" t="s">
        <v>2865</v>
      </c>
      <c r="G496" s="13" t="s">
        <v>2866</v>
      </c>
      <c r="H496" s="13" t="s">
        <v>2867</v>
      </c>
    </row>
    <row r="497" customFormat="false" ht="15" hidden="false" customHeight="true" outlineLevel="0" collapsed="false">
      <c r="A497" s="13" t="s">
        <v>108</v>
      </c>
      <c r="B497" s="13" t="s">
        <v>302</v>
      </c>
      <c r="C497" s="11" t="s">
        <v>303</v>
      </c>
      <c r="D497" s="13" t="s">
        <v>2868</v>
      </c>
      <c r="E497" s="13" t="s">
        <v>2869</v>
      </c>
      <c r="F497" s="13" t="s">
        <v>2870</v>
      </c>
      <c r="G497" s="13" t="s">
        <v>2871</v>
      </c>
      <c r="H497" s="13" t="s">
        <v>2872</v>
      </c>
    </row>
    <row r="498" customFormat="false" ht="15" hidden="false" customHeight="true" outlineLevel="0" collapsed="false">
      <c r="A498" s="13" t="s">
        <v>108</v>
      </c>
      <c r="B498" s="13" t="s">
        <v>309</v>
      </c>
      <c r="C498" s="11" t="s">
        <v>310</v>
      </c>
      <c r="D498" s="13" t="s">
        <v>2873</v>
      </c>
      <c r="E498" s="13" t="s">
        <v>2874</v>
      </c>
      <c r="F498" s="13" t="s">
        <v>2875</v>
      </c>
      <c r="G498" s="13" t="s">
        <v>2876</v>
      </c>
      <c r="H498" s="13" t="s">
        <v>2877</v>
      </c>
    </row>
    <row r="499" customFormat="false" ht="15" hidden="false" customHeight="true" outlineLevel="0" collapsed="false">
      <c r="A499" s="13" t="s">
        <v>108</v>
      </c>
      <c r="B499" s="13" t="s">
        <v>316</v>
      </c>
      <c r="C499" s="11" t="s">
        <v>317</v>
      </c>
      <c r="D499" s="13" t="s">
        <v>2878</v>
      </c>
      <c r="E499" s="13" t="s">
        <v>2879</v>
      </c>
      <c r="F499" s="13" t="s">
        <v>2880</v>
      </c>
      <c r="G499" s="13" t="s">
        <v>2881</v>
      </c>
      <c r="H499" s="13" t="s">
        <v>2882</v>
      </c>
    </row>
    <row r="500" customFormat="false" ht="15" hidden="false" customHeight="true" outlineLevel="0" collapsed="false">
      <c r="A500" s="13" t="s">
        <v>108</v>
      </c>
      <c r="B500" s="13" t="s">
        <v>323</v>
      </c>
      <c r="C500" s="11" t="s">
        <v>324</v>
      </c>
      <c r="D500" s="13" t="s">
        <v>2883</v>
      </c>
      <c r="E500" s="13" t="s">
        <v>2884</v>
      </c>
      <c r="F500" s="13" t="s">
        <v>2885</v>
      </c>
      <c r="G500" s="13" t="s">
        <v>2886</v>
      </c>
      <c r="H500" s="13" t="s">
        <v>2887</v>
      </c>
    </row>
    <row r="501" customFormat="false" ht="15" hidden="false" customHeight="true" outlineLevel="0" collapsed="false">
      <c r="A501" s="13" t="s">
        <v>108</v>
      </c>
      <c r="B501" s="13" t="s">
        <v>330</v>
      </c>
      <c r="C501" s="11" t="s">
        <v>331</v>
      </c>
      <c r="D501" s="13" t="s">
        <v>2888</v>
      </c>
      <c r="E501" s="13" t="s">
        <v>550</v>
      </c>
      <c r="F501" s="13" t="s">
        <v>2889</v>
      </c>
      <c r="G501" s="13" t="s">
        <v>2890</v>
      </c>
      <c r="H501" s="13" t="s">
        <v>2891</v>
      </c>
    </row>
    <row r="502" customFormat="false" ht="15" hidden="false" customHeight="true" outlineLevel="0" collapsed="false">
      <c r="A502" s="13" t="s">
        <v>108</v>
      </c>
      <c r="B502" s="13" t="s">
        <v>337</v>
      </c>
      <c r="C502" s="11" t="s">
        <v>338</v>
      </c>
      <c r="D502" s="13" t="s">
        <v>2892</v>
      </c>
      <c r="E502" s="13" t="s">
        <v>2893</v>
      </c>
      <c r="F502" s="13" t="s">
        <v>2894</v>
      </c>
      <c r="G502" s="13" t="s">
        <v>2895</v>
      </c>
      <c r="H502" s="13" t="s">
        <v>2896</v>
      </c>
    </row>
    <row r="503" customFormat="false" ht="15" hidden="false" customHeight="true" outlineLevel="0" collapsed="false">
      <c r="A503" s="13" t="s">
        <v>108</v>
      </c>
      <c r="B503" s="13" t="s">
        <v>344</v>
      </c>
      <c r="C503" s="11" t="s">
        <v>345</v>
      </c>
      <c r="D503" s="13" t="s">
        <v>2897</v>
      </c>
      <c r="E503" s="13" t="s">
        <v>2898</v>
      </c>
      <c r="F503" s="13" t="s">
        <v>2899</v>
      </c>
      <c r="G503" s="13" t="s">
        <v>2900</v>
      </c>
      <c r="H503" s="13" t="s">
        <v>2901</v>
      </c>
    </row>
    <row r="504" customFormat="false" ht="15" hidden="false" customHeight="true" outlineLevel="0" collapsed="false">
      <c r="A504" s="13" t="s">
        <v>108</v>
      </c>
      <c r="B504" s="13" t="s">
        <v>351</v>
      </c>
      <c r="C504" s="11" t="s">
        <v>352</v>
      </c>
      <c r="D504" s="13" t="s">
        <v>2902</v>
      </c>
      <c r="E504" s="13" t="s">
        <v>2903</v>
      </c>
      <c r="F504" s="13" t="s">
        <v>2904</v>
      </c>
      <c r="G504" s="13" t="s">
        <v>2905</v>
      </c>
      <c r="H504" s="13" t="s">
        <v>2906</v>
      </c>
    </row>
    <row r="505" customFormat="false" ht="15" hidden="false" customHeight="true" outlineLevel="0" collapsed="false">
      <c r="A505" s="13" t="s">
        <v>108</v>
      </c>
      <c r="B505" s="13" t="s">
        <v>358</v>
      </c>
      <c r="C505" s="11" t="s">
        <v>359</v>
      </c>
      <c r="D505" s="13" t="s">
        <v>2907</v>
      </c>
      <c r="E505" s="13" t="s">
        <v>2908</v>
      </c>
      <c r="F505" s="13" t="s">
        <v>2909</v>
      </c>
      <c r="G505" s="13" t="s">
        <v>2910</v>
      </c>
      <c r="H505" s="13" t="s">
        <v>2911</v>
      </c>
    </row>
    <row r="506" customFormat="false" ht="15" hidden="false" customHeight="true" outlineLevel="0" collapsed="false">
      <c r="A506" s="13" t="s">
        <v>108</v>
      </c>
      <c r="B506" s="13" t="s">
        <v>365</v>
      </c>
      <c r="C506" s="11" t="s">
        <v>366</v>
      </c>
      <c r="D506" s="13" t="s">
        <v>2912</v>
      </c>
      <c r="E506" s="13" t="s">
        <v>2913</v>
      </c>
      <c r="F506" s="13" t="s">
        <v>2914</v>
      </c>
      <c r="G506" s="13" t="s">
        <v>2915</v>
      </c>
      <c r="H506" s="13" t="s">
        <v>2916</v>
      </c>
    </row>
    <row r="507" customFormat="false" ht="15" hidden="false" customHeight="true" outlineLevel="0" collapsed="false">
      <c r="A507" s="13" t="s">
        <v>108</v>
      </c>
      <c r="B507" s="13" t="s">
        <v>372</v>
      </c>
      <c r="C507" s="11" t="s">
        <v>373</v>
      </c>
      <c r="D507" s="13" t="s">
        <v>2917</v>
      </c>
      <c r="E507" s="13" t="s">
        <v>2918</v>
      </c>
      <c r="F507" s="13" t="s">
        <v>2919</v>
      </c>
      <c r="G507" s="13" t="s">
        <v>2920</v>
      </c>
      <c r="H507" s="13" t="s">
        <v>2921</v>
      </c>
    </row>
    <row r="508" customFormat="false" ht="15" hidden="false" customHeight="true" outlineLevel="0" collapsed="false">
      <c r="A508" s="13" t="s">
        <v>108</v>
      </c>
      <c r="B508" s="13" t="s">
        <v>379</v>
      </c>
      <c r="C508" s="11" t="s">
        <v>380</v>
      </c>
      <c r="D508" s="13" t="s">
        <v>2922</v>
      </c>
      <c r="E508" s="13" t="s">
        <v>2923</v>
      </c>
      <c r="F508" s="13" t="s">
        <v>2924</v>
      </c>
      <c r="G508" s="13" t="s">
        <v>2925</v>
      </c>
      <c r="H508" s="13" t="s">
        <v>2926</v>
      </c>
    </row>
    <row r="509" customFormat="false" ht="15" hidden="false" customHeight="true" outlineLevel="0" collapsed="false">
      <c r="A509" s="13" t="s">
        <v>108</v>
      </c>
      <c r="B509" s="13" t="s">
        <v>386</v>
      </c>
      <c r="C509" s="11" t="s">
        <v>387</v>
      </c>
      <c r="D509" s="13" t="s">
        <v>2927</v>
      </c>
      <c r="E509" s="13" t="s">
        <v>2928</v>
      </c>
      <c r="F509" s="13" t="s">
        <v>2929</v>
      </c>
      <c r="G509" s="13" t="s">
        <v>2930</v>
      </c>
      <c r="H509" s="13" t="s">
        <v>2931</v>
      </c>
    </row>
    <row r="510" customFormat="false" ht="15" hidden="false" customHeight="true" outlineLevel="0" collapsed="false">
      <c r="A510" s="13" t="s">
        <v>108</v>
      </c>
      <c r="B510" s="13" t="s">
        <v>393</v>
      </c>
      <c r="C510" s="11" t="s">
        <v>394</v>
      </c>
      <c r="D510" s="13" t="s">
        <v>2932</v>
      </c>
      <c r="E510" s="13" t="s">
        <v>2933</v>
      </c>
      <c r="F510" s="13" t="s">
        <v>2934</v>
      </c>
      <c r="G510" s="13" t="s">
        <v>2935</v>
      </c>
      <c r="H510" s="13" t="s">
        <v>2936</v>
      </c>
    </row>
    <row r="511" customFormat="false" ht="15" hidden="false" customHeight="true" outlineLevel="0" collapsed="false">
      <c r="A511" s="13" t="s">
        <v>108</v>
      </c>
      <c r="B511" s="13" t="s">
        <v>400</v>
      </c>
      <c r="C511" s="11" t="s">
        <v>401</v>
      </c>
      <c r="D511" s="13" t="s">
        <v>2937</v>
      </c>
      <c r="E511" s="13" t="s">
        <v>2938</v>
      </c>
      <c r="F511" s="13" t="s">
        <v>2939</v>
      </c>
      <c r="G511" s="13" t="s">
        <v>2940</v>
      </c>
      <c r="H511" s="13" t="s">
        <v>2941</v>
      </c>
    </row>
    <row r="512" customFormat="false" ht="15" hidden="false" customHeight="true" outlineLevel="0" collapsed="false">
      <c r="A512" s="13" t="s">
        <v>108</v>
      </c>
      <c r="B512" s="13" t="s">
        <v>407</v>
      </c>
      <c r="C512" s="11" t="s">
        <v>408</v>
      </c>
      <c r="D512" s="13" t="s">
        <v>2942</v>
      </c>
      <c r="E512" s="13" t="s">
        <v>2943</v>
      </c>
      <c r="F512" s="13" t="s">
        <v>2944</v>
      </c>
      <c r="G512" s="13" t="s">
        <v>2945</v>
      </c>
      <c r="H512" s="13" t="s">
        <v>2946</v>
      </c>
    </row>
    <row r="513" customFormat="false" ht="15" hidden="false" customHeight="true" outlineLevel="0" collapsed="false">
      <c r="A513" s="13" t="s">
        <v>108</v>
      </c>
      <c r="B513" s="13" t="s">
        <v>414</v>
      </c>
      <c r="C513" s="11" t="s">
        <v>415</v>
      </c>
      <c r="D513" s="13" t="s">
        <v>2947</v>
      </c>
      <c r="E513" s="13" t="s">
        <v>2948</v>
      </c>
      <c r="F513" s="13" t="s">
        <v>2949</v>
      </c>
      <c r="G513" s="13" t="s">
        <v>2950</v>
      </c>
      <c r="H513" s="13" t="s">
        <v>2951</v>
      </c>
    </row>
    <row r="514" customFormat="false" ht="15" hidden="false" customHeight="true" outlineLevel="0" collapsed="false">
      <c r="A514" s="13" t="s">
        <v>108</v>
      </c>
      <c r="B514" s="13" t="s">
        <v>421</v>
      </c>
      <c r="C514" s="11" t="s">
        <v>422</v>
      </c>
      <c r="D514" s="13" t="s">
        <v>2952</v>
      </c>
      <c r="E514" s="13" t="s">
        <v>2953</v>
      </c>
      <c r="F514" s="13" t="s">
        <v>2954</v>
      </c>
      <c r="G514" s="13" t="s">
        <v>2955</v>
      </c>
      <c r="H514" s="13" t="s">
        <v>2956</v>
      </c>
    </row>
    <row r="515" customFormat="false" ht="15" hidden="false" customHeight="true" outlineLevel="0" collapsed="false">
      <c r="A515" s="13" t="s">
        <v>108</v>
      </c>
      <c r="B515" s="13" t="s">
        <v>428</v>
      </c>
      <c r="C515" s="11" t="s">
        <v>429</v>
      </c>
      <c r="D515" s="13" t="s">
        <v>2957</v>
      </c>
      <c r="E515" s="13" t="s">
        <v>2958</v>
      </c>
      <c r="F515" s="13" t="s">
        <v>2959</v>
      </c>
      <c r="G515" s="13" t="s">
        <v>2960</v>
      </c>
      <c r="H515" s="13" t="s">
        <v>2961</v>
      </c>
    </row>
    <row r="516" customFormat="false" ht="15" hidden="false" customHeight="true" outlineLevel="0" collapsed="false">
      <c r="A516" s="13" t="s">
        <v>108</v>
      </c>
      <c r="B516" s="13" t="s">
        <v>435</v>
      </c>
      <c r="C516" s="11" t="s">
        <v>436</v>
      </c>
      <c r="D516" s="13" t="s">
        <v>2962</v>
      </c>
      <c r="E516" s="13" t="s">
        <v>2963</v>
      </c>
      <c r="F516" s="13" t="s">
        <v>2964</v>
      </c>
      <c r="G516" s="13" t="s">
        <v>2965</v>
      </c>
      <c r="H516" s="13" t="s">
        <v>2966</v>
      </c>
    </row>
    <row r="517" customFormat="false" ht="15" hidden="false" customHeight="true" outlineLevel="0" collapsed="false">
      <c r="A517" s="13" t="s">
        <v>108</v>
      </c>
      <c r="B517" s="13" t="s">
        <v>442</v>
      </c>
      <c r="C517" s="11" t="s">
        <v>443</v>
      </c>
      <c r="D517" s="13" t="s">
        <v>2967</v>
      </c>
      <c r="E517" s="13" t="s">
        <v>2968</v>
      </c>
      <c r="F517" s="13" t="s">
        <v>2969</v>
      </c>
      <c r="G517" s="13" t="s">
        <v>2970</v>
      </c>
      <c r="H517" s="13" t="s">
        <v>2971</v>
      </c>
    </row>
    <row r="518" customFormat="false" ht="15" hidden="false" customHeight="true" outlineLevel="0" collapsed="false">
      <c r="A518" s="13" t="s">
        <v>108</v>
      </c>
      <c r="B518" s="13" t="s">
        <v>449</v>
      </c>
      <c r="C518" s="11" t="s">
        <v>450</v>
      </c>
      <c r="D518" s="13" t="s">
        <v>2972</v>
      </c>
      <c r="E518" s="13" t="s">
        <v>2973</v>
      </c>
      <c r="F518" s="13" t="s">
        <v>2974</v>
      </c>
      <c r="G518" s="13" t="s">
        <v>2975</v>
      </c>
      <c r="H518" s="13" t="s">
        <v>2976</v>
      </c>
    </row>
    <row r="519" customFormat="false" ht="15" hidden="false" customHeight="true" outlineLevel="0" collapsed="false">
      <c r="A519" s="13" t="s">
        <v>108</v>
      </c>
      <c r="B519" s="13" t="s">
        <v>456</v>
      </c>
      <c r="C519" s="11" t="s">
        <v>457</v>
      </c>
      <c r="D519" s="13" t="s">
        <v>2977</v>
      </c>
      <c r="E519" s="13" t="s">
        <v>2978</v>
      </c>
      <c r="F519" s="13" t="s">
        <v>2979</v>
      </c>
      <c r="G519" s="13" t="s">
        <v>2980</v>
      </c>
      <c r="H519" s="13" t="s">
        <v>2981</v>
      </c>
    </row>
    <row r="520" customFormat="false" ht="15" hidden="false" customHeight="true" outlineLevel="0" collapsed="false">
      <c r="A520" s="13" t="s">
        <v>108</v>
      </c>
      <c r="B520" s="13" t="s">
        <v>463</v>
      </c>
      <c r="C520" s="11" t="s">
        <v>464</v>
      </c>
      <c r="D520" s="13" t="s">
        <v>2982</v>
      </c>
      <c r="E520" s="13" t="s">
        <v>2983</v>
      </c>
      <c r="F520" s="13" t="s">
        <v>2984</v>
      </c>
      <c r="G520" s="13" t="s">
        <v>2985</v>
      </c>
      <c r="H520" s="13" t="s">
        <v>2986</v>
      </c>
    </row>
    <row r="521" customFormat="false" ht="15" hidden="false" customHeight="true" outlineLevel="0" collapsed="false">
      <c r="A521" s="13" t="s">
        <v>108</v>
      </c>
      <c r="B521" s="13" t="s">
        <v>470</v>
      </c>
      <c r="C521" s="11" t="s">
        <v>471</v>
      </c>
      <c r="D521" s="13" t="s">
        <v>2987</v>
      </c>
      <c r="E521" s="13" t="s">
        <v>2988</v>
      </c>
      <c r="F521" s="13" t="s">
        <v>2989</v>
      </c>
      <c r="G521" s="13" t="s">
        <v>2990</v>
      </c>
      <c r="H521" s="13" t="s">
        <v>2991</v>
      </c>
    </row>
    <row r="522" customFormat="false" ht="15" hidden="false" customHeight="true" outlineLevel="0" collapsed="false">
      <c r="A522" s="13" t="s">
        <v>108</v>
      </c>
      <c r="B522" s="13" t="s">
        <v>477</v>
      </c>
      <c r="C522" s="11" t="s">
        <v>478</v>
      </c>
      <c r="D522" s="13" t="s">
        <v>2992</v>
      </c>
      <c r="E522" s="13" t="s">
        <v>2993</v>
      </c>
      <c r="F522" s="13" t="s">
        <v>2994</v>
      </c>
      <c r="G522" s="13" t="s">
        <v>2995</v>
      </c>
      <c r="H522" s="13" t="s">
        <v>2996</v>
      </c>
    </row>
    <row r="523" customFormat="false" ht="15" hidden="false" customHeight="true" outlineLevel="0" collapsed="false">
      <c r="A523" s="13" t="s">
        <v>108</v>
      </c>
      <c r="B523" s="13" t="s">
        <v>484</v>
      </c>
      <c r="C523" s="11" t="s">
        <v>485</v>
      </c>
      <c r="D523" s="13" t="s">
        <v>2997</v>
      </c>
      <c r="E523" s="13" t="s">
        <v>2998</v>
      </c>
      <c r="F523" s="13" t="s">
        <v>2999</v>
      </c>
      <c r="G523" s="13" t="s">
        <v>3000</v>
      </c>
      <c r="H523" s="13" t="s">
        <v>3001</v>
      </c>
    </row>
    <row r="524" customFormat="false" ht="15" hidden="false" customHeight="true" outlineLevel="0" collapsed="false">
      <c r="A524" s="13" t="s">
        <v>108</v>
      </c>
      <c r="B524" s="13" t="s">
        <v>491</v>
      </c>
      <c r="C524" s="11" t="s">
        <v>492</v>
      </c>
      <c r="D524" s="13" t="s">
        <v>3002</v>
      </c>
      <c r="E524" s="13" t="s">
        <v>3003</v>
      </c>
      <c r="F524" s="13" t="s">
        <v>3004</v>
      </c>
      <c r="G524" s="13" t="s">
        <v>3005</v>
      </c>
      <c r="H524" s="13" t="s">
        <v>3006</v>
      </c>
    </row>
    <row r="525" customFormat="false" ht="15" hidden="false" customHeight="true" outlineLevel="0" collapsed="false">
      <c r="A525" s="13" t="s">
        <v>108</v>
      </c>
      <c r="B525" s="13" t="s">
        <v>498</v>
      </c>
      <c r="C525" s="11" t="s">
        <v>499</v>
      </c>
      <c r="D525" s="13" t="s">
        <v>3007</v>
      </c>
      <c r="E525" s="13" t="s">
        <v>3008</v>
      </c>
      <c r="F525" s="13" t="s">
        <v>3009</v>
      </c>
      <c r="G525" s="13" t="s">
        <v>3010</v>
      </c>
      <c r="H525" s="13" t="s">
        <v>3011</v>
      </c>
    </row>
    <row r="526" customFormat="false" ht="15" hidden="false" customHeight="true" outlineLevel="0" collapsed="false">
      <c r="A526" s="13" t="s">
        <v>108</v>
      </c>
      <c r="B526" s="13" t="s">
        <v>505</v>
      </c>
      <c r="C526" s="11" t="s">
        <v>506</v>
      </c>
      <c r="D526" s="13" t="s">
        <v>3012</v>
      </c>
      <c r="E526" s="13" t="s">
        <v>3013</v>
      </c>
      <c r="F526" s="13" t="s">
        <v>3014</v>
      </c>
      <c r="G526" s="13" t="s">
        <v>3015</v>
      </c>
      <c r="H526" s="13" t="s">
        <v>3016</v>
      </c>
    </row>
    <row r="527" customFormat="false" ht="15" hidden="false" customHeight="true" outlineLevel="0" collapsed="false">
      <c r="A527" s="13" t="s">
        <v>108</v>
      </c>
      <c r="B527" s="13" t="s">
        <v>512</v>
      </c>
      <c r="C527" s="11" t="s">
        <v>513</v>
      </c>
      <c r="D527" s="13" t="s">
        <v>3017</v>
      </c>
      <c r="E527" s="13" t="s">
        <v>3018</v>
      </c>
      <c r="F527" s="13" t="s">
        <v>3019</v>
      </c>
      <c r="G527" s="13" t="s">
        <v>3020</v>
      </c>
      <c r="H527" s="13" t="s">
        <v>3021</v>
      </c>
    </row>
    <row r="528" customFormat="false" ht="15" hidden="false" customHeight="true" outlineLevel="0" collapsed="false">
      <c r="A528" s="13" t="s">
        <v>108</v>
      </c>
      <c r="B528" s="13" t="s">
        <v>519</v>
      </c>
      <c r="C528" s="11" t="s">
        <v>520</v>
      </c>
      <c r="D528" s="13" t="s">
        <v>3022</v>
      </c>
      <c r="E528" s="13" t="s">
        <v>3023</v>
      </c>
      <c r="F528" s="13" t="s">
        <v>3024</v>
      </c>
      <c r="G528" s="13" t="s">
        <v>3025</v>
      </c>
      <c r="H528" s="13" t="s">
        <v>3026</v>
      </c>
    </row>
    <row r="529" customFormat="false" ht="15" hidden="false" customHeight="true" outlineLevel="0" collapsed="false">
      <c r="A529" s="13" t="s">
        <v>108</v>
      </c>
      <c r="B529" s="13" t="s">
        <v>526</v>
      </c>
      <c r="C529" s="11" t="s">
        <v>527</v>
      </c>
      <c r="D529" s="13" t="s">
        <v>3027</v>
      </c>
      <c r="E529" s="13" t="s">
        <v>3028</v>
      </c>
      <c r="F529" s="13" t="s">
        <v>3029</v>
      </c>
      <c r="G529" s="13" t="s">
        <v>3030</v>
      </c>
      <c r="H529" s="13" t="s">
        <v>3031</v>
      </c>
    </row>
    <row r="530" customFormat="false" ht="15" hidden="false" customHeight="true" outlineLevel="0" collapsed="false">
      <c r="A530" s="13" t="s">
        <v>108</v>
      </c>
      <c r="B530" s="13" t="s">
        <v>533</v>
      </c>
      <c r="C530" s="11" t="s">
        <v>534</v>
      </c>
      <c r="D530" s="13" t="s">
        <v>3032</v>
      </c>
      <c r="E530" s="13" t="s">
        <v>3033</v>
      </c>
      <c r="F530" s="13" t="s">
        <v>3034</v>
      </c>
      <c r="G530" s="13" t="s">
        <v>3035</v>
      </c>
      <c r="H530" s="13" t="s">
        <v>3036</v>
      </c>
    </row>
    <row r="531" customFormat="false" ht="15" hidden="false" customHeight="true" outlineLevel="0" collapsed="false">
      <c r="A531" s="13" t="s">
        <v>108</v>
      </c>
      <c r="B531" s="13" t="s">
        <v>540</v>
      </c>
      <c r="C531" s="11" t="s">
        <v>541</v>
      </c>
      <c r="D531" s="13" t="s">
        <v>3037</v>
      </c>
      <c r="E531" s="13" t="s">
        <v>3038</v>
      </c>
      <c r="F531" s="13" t="s">
        <v>3039</v>
      </c>
      <c r="G531" s="13" t="s">
        <v>3040</v>
      </c>
      <c r="H531" s="13" t="s">
        <v>3041</v>
      </c>
    </row>
    <row r="532" customFormat="false" ht="15" hidden="false" customHeight="true" outlineLevel="0" collapsed="false">
      <c r="A532" s="13" t="s">
        <v>108</v>
      </c>
      <c r="B532" s="13" t="s">
        <v>547</v>
      </c>
      <c r="C532" s="11" t="s">
        <v>548</v>
      </c>
      <c r="D532" s="13" t="s">
        <v>549</v>
      </c>
      <c r="E532" s="13" t="s">
        <v>3042</v>
      </c>
      <c r="F532" s="13" t="s">
        <v>3043</v>
      </c>
      <c r="G532" s="13" t="s">
        <v>3044</v>
      </c>
      <c r="H532" s="13" t="s">
        <v>3045</v>
      </c>
    </row>
    <row r="533" customFormat="false" ht="15" hidden="false" customHeight="true" outlineLevel="0" collapsed="false">
      <c r="A533" s="13" t="s">
        <v>108</v>
      </c>
      <c r="B533" s="13" t="s">
        <v>554</v>
      </c>
      <c r="C533" s="11" t="s">
        <v>555</v>
      </c>
      <c r="D533" s="13" t="s">
        <v>3046</v>
      </c>
      <c r="E533" s="13" t="s">
        <v>3047</v>
      </c>
      <c r="F533" s="13" t="s">
        <v>3048</v>
      </c>
      <c r="G533" s="13" t="s">
        <v>3049</v>
      </c>
      <c r="H533" s="13" t="s">
        <v>3050</v>
      </c>
    </row>
    <row r="534" customFormat="false" ht="15" hidden="false" customHeight="true" outlineLevel="0" collapsed="false">
      <c r="A534" s="13" t="s">
        <v>108</v>
      </c>
      <c r="B534" s="13" t="s">
        <v>561</v>
      </c>
      <c r="C534" s="11" t="s">
        <v>562</v>
      </c>
      <c r="D534" s="13" t="s">
        <v>3051</v>
      </c>
      <c r="E534" s="13" t="s">
        <v>3052</v>
      </c>
      <c r="F534" s="13" t="s">
        <v>3053</v>
      </c>
      <c r="G534" s="13" t="s">
        <v>3054</v>
      </c>
      <c r="H534" s="13" t="s">
        <v>3055</v>
      </c>
    </row>
    <row r="535" customFormat="false" ht="15" hidden="false" customHeight="true" outlineLevel="0" collapsed="false">
      <c r="A535" s="13" t="s">
        <v>108</v>
      </c>
      <c r="B535" s="13" t="s">
        <v>568</v>
      </c>
      <c r="C535" s="11" t="s">
        <v>569</v>
      </c>
      <c r="D535" s="13" t="s">
        <v>3056</v>
      </c>
      <c r="E535" s="13" t="s">
        <v>3057</v>
      </c>
      <c r="F535" s="13" t="s">
        <v>3058</v>
      </c>
      <c r="G535" s="13" t="s">
        <v>3059</v>
      </c>
      <c r="H535" s="13" t="s">
        <v>3060</v>
      </c>
    </row>
    <row r="536" customFormat="false" ht="15" hidden="false" customHeight="true" outlineLevel="0" collapsed="false">
      <c r="A536" s="13" t="s">
        <v>108</v>
      </c>
      <c r="B536" s="13" t="s">
        <v>575</v>
      </c>
      <c r="C536" s="11" t="s">
        <v>576</v>
      </c>
      <c r="D536" s="13" t="s">
        <v>3061</v>
      </c>
      <c r="E536" s="13" t="s">
        <v>3062</v>
      </c>
      <c r="F536" s="13" t="s">
        <v>3063</v>
      </c>
      <c r="G536" s="13" t="s">
        <v>3064</v>
      </c>
      <c r="H536" s="13" t="s">
        <v>3065</v>
      </c>
    </row>
    <row r="537" customFormat="false" ht="15" hidden="false" customHeight="true" outlineLevel="0" collapsed="false">
      <c r="A537" s="13" t="s">
        <v>108</v>
      </c>
      <c r="B537" s="13" t="s">
        <v>582</v>
      </c>
      <c r="C537" s="11" t="s">
        <v>583</v>
      </c>
      <c r="D537" s="13" t="s">
        <v>3066</v>
      </c>
      <c r="E537" s="13" t="s">
        <v>3067</v>
      </c>
      <c r="F537" s="13" t="s">
        <v>3068</v>
      </c>
      <c r="G537" s="13" t="s">
        <v>3069</v>
      </c>
      <c r="H537" s="13" t="s">
        <v>3070</v>
      </c>
    </row>
    <row r="538" customFormat="false" ht="15" hidden="false" customHeight="true" outlineLevel="0" collapsed="false">
      <c r="A538" s="13" t="s">
        <v>108</v>
      </c>
      <c r="B538" s="13" t="s">
        <v>589</v>
      </c>
      <c r="C538" s="11" t="s">
        <v>590</v>
      </c>
      <c r="D538" s="13" t="s">
        <v>3071</v>
      </c>
      <c r="E538" s="13" t="s">
        <v>3072</v>
      </c>
      <c r="F538" s="13" t="s">
        <v>3073</v>
      </c>
      <c r="G538" s="13" t="s">
        <v>3074</v>
      </c>
      <c r="H538" s="13" t="s">
        <v>3075</v>
      </c>
    </row>
    <row r="539" customFormat="false" ht="15" hidden="false" customHeight="true" outlineLevel="0" collapsed="false">
      <c r="A539" s="13" t="s">
        <v>108</v>
      </c>
      <c r="B539" s="13" t="s">
        <v>596</v>
      </c>
      <c r="C539" s="11" t="s">
        <v>597</v>
      </c>
      <c r="D539" s="13" t="s">
        <v>3076</v>
      </c>
      <c r="E539" s="13" t="s">
        <v>3077</v>
      </c>
      <c r="F539" s="13" t="s">
        <v>3078</v>
      </c>
      <c r="G539" s="13" t="s">
        <v>3079</v>
      </c>
      <c r="H539" s="13" t="s">
        <v>3080</v>
      </c>
    </row>
    <row r="540" customFormat="false" ht="15" hidden="false" customHeight="true" outlineLevel="0" collapsed="false">
      <c r="A540" s="13" t="s">
        <v>108</v>
      </c>
      <c r="B540" s="13" t="s">
        <v>603</v>
      </c>
      <c r="C540" s="11" t="s">
        <v>604</v>
      </c>
      <c r="D540" s="13" t="s">
        <v>3081</v>
      </c>
      <c r="E540" s="13" t="s">
        <v>3082</v>
      </c>
      <c r="F540" s="13" t="s">
        <v>3083</v>
      </c>
      <c r="G540" s="13" t="s">
        <v>3084</v>
      </c>
      <c r="H540" s="13" t="s">
        <v>3085</v>
      </c>
    </row>
    <row r="541" customFormat="false" ht="15" hidden="false" customHeight="true" outlineLevel="0" collapsed="false">
      <c r="A541" s="13" t="s">
        <v>108</v>
      </c>
      <c r="B541" s="13" t="s">
        <v>610</v>
      </c>
      <c r="C541" s="11" t="s">
        <v>611</v>
      </c>
      <c r="D541" s="13" t="s">
        <v>3086</v>
      </c>
      <c r="E541" s="13" t="s">
        <v>3087</v>
      </c>
      <c r="F541" s="13" t="s">
        <v>3088</v>
      </c>
      <c r="G541" s="13" t="s">
        <v>3089</v>
      </c>
      <c r="H541" s="13" t="s">
        <v>3090</v>
      </c>
    </row>
    <row r="542" customFormat="false" ht="15" hidden="false" customHeight="true" outlineLevel="0" collapsed="false">
      <c r="A542" s="13" t="s">
        <v>108</v>
      </c>
      <c r="B542" s="13" t="s">
        <v>617</v>
      </c>
      <c r="C542" s="11" t="s">
        <v>618</v>
      </c>
      <c r="D542" s="13" t="s">
        <v>3091</v>
      </c>
      <c r="E542" s="13" t="s">
        <v>3092</v>
      </c>
      <c r="F542" s="13" t="s">
        <v>3093</v>
      </c>
      <c r="G542" s="13" t="s">
        <v>3094</v>
      </c>
      <c r="H542" s="13" t="s">
        <v>3095</v>
      </c>
    </row>
    <row r="543" customFormat="false" ht="15" hidden="false" customHeight="true" outlineLevel="0" collapsed="false">
      <c r="A543" s="13" t="s">
        <v>108</v>
      </c>
      <c r="B543" s="13" t="s">
        <v>624</v>
      </c>
      <c r="C543" s="11" t="s">
        <v>625</v>
      </c>
      <c r="D543" s="13" t="s">
        <v>3096</v>
      </c>
      <c r="E543" s="13" t="s">
        <v>3097</v>
      </c>
      <c r="F543" s="13" t="s">
        <v>3098</v>
      </c>
      <c r="G543" s="13" t="s">
        <v>3099</v>
      </c>
      <c r="H543" s="13" t="s">
        <v>3100</v>
      </c>
    </row>
    <row r="544" customFormat="false" ht="15" hidden="false" customHeight="true" outlineLevel="0" collapsed="false">
      <c r="A544" s="13" t="s">
        <v>108</v>
      </c>
      <c r="B544" s="13" t="s">
        <v>631</v>
      </c>
      <c r="C544" s="11" t="s">
        <v>632</v>
      </c>
      <c r="D544" s="13" t="s">
        <v>3101</v>
      </c>
      <c r="E544" s="13" t="s">
        <v>3102</v>
      </c>
      <c r="F544" s="13" t="s">
        <v>3103</v>
      </c>
      <c r="G544" s="13" t="s">
        <v>3104</v>
      </c>
      <c r="H544" s="13" t="s">
        <v>3105</v>
      </c>
    </row>
    <row r="545" customFormat="false" ht="15" hidden="false" customHeight="true" outlineLevel="0" collapsed="false">
      <c r="A545" s="13" t="s">
        <v>108</v>
      </c>
      <c r="B545" s="13" t="s">
        <v>638</v>
      </c>
      <c r="C545" s="11" t="s">
        <v>639</v>
      </c>
      <c r="D545" s="13" t="s">
        <v>3106</v>
      </c>
      <c r="E545" s="13" t="s">
        <v>3107</v>
      </c>
      <c r="F545" s="13" t="s">
        <v>3108</v>
      </c>
      <c r="G545" s="13" t="s">
        <v>3109</v>
      </c>
      <c r="H545" s="13" t="s">
        <v>3110</v>
      </c>
    </row>
    <row r="546" customFormat="false" ht="15" hidden="false" customHeight="true" outlineLevel="0" collapsed="false">
      <c r="A546" s="13" t="s">
        <v>108</v>
      </c>
      <c r="B546" s="13" t="s">
        <v>645</v>
      </c>
      <c r="C546" s="11" t="s">
        <v>646</v>
      </c>
      <c r="D546" s="13" t="s">
        <v>3111</v>
      </c>
      <c r="E546" s="13" t="s">
        <v>3112</v>
      </c>
      <c r="F546" s="13" t="s">
        <v>3113</v>
      </c>
      <c r="G546" s="13" t="s">
        <v>3114</v>
      </c>
      <c r="H546" s="13" t="s">
        <v>3115</v>
      </c>
    </row>
    <row r="547" customFormat="false" ht="15" hidden="false" customHeight="true" outlineLevel="0" collapsed="false">
      <c r="A547" s="13" t="s">
        <v>108</v>
      </c>
      <c r="B547" s="13" t="s">
        <v>652</v>
      </c>
      <c r="C547" s="11" t="s">
        <v>653</v>
      </c>
      <c r="D547" s="13" t="s">
        <v>3116</v>
      </c>
      <c r="E547" s="13" t="s">
        <v>3117</v>
      </c>
      <c r="F547" s="13" t="s">
        <v>3118</v>
      </c>
      <c r="G547" s="13" t="s">
        <v>3119</v>
      </c>
      <c r="H547" s="13" t="s">
        <v>3120</v>
      </c>
    </row>
    <row r="548" customFormat="false" ht="15" hidden="false" customHeight="true" outlineLevel="0" collapsed="false">
      <c r="A548" s="13" t="s">
        <v>108</v>
      </c>
      <c r="B548" s="13" t="s">
        <v>659</v>
      </c>
      <c r="C548" s="11" t="s">
        <v>660</v>
      </c>
      <c r="D548" s="13" t="s">
        <v>3121</v>
      </c>
      <c r="E548" s="13" t="s">
        <v>3122</v>
      </c>
      <c r="F548" s="13" t="s">
        <v>3123</v>
      </c>
      <c r="G548" s="13" t="s">
        <v>3124</v>
      </c>
      <c r="H548" s="13" t="s">
        <v>3125</v>
      </c>
    </row>
    <row r="549" customFormat="false" ht="15" hidden="false" customHeight="true" outlineLevel="0" collapsed="false">
      <c r="A549" s="13" t="s">
        <v>108</v>
      </c>
      <c r="B549" s="13" t="s">
        <v>666</v>
      </c>
      <c r="C549" s="11" t="s">
        <v>667</v>
      </c>
      <c r="D549" s="13" t="s">
        <v>3126</v>
      </c>
      <c r="E549" s="13" t="s">
        <v>3127</v>
      </c>
      <c r="F549" s="13" t="s">
        <v>3128</v>
      </c>
      <c r="G549" s="13" t="s">
        <v>3129</v>
      </c>
      <c r="H549" s="13" t="s">
        <v>3130</v>
      </c>
    </row>
    <row r="550" customFormat="false" ht="15" hidden="false" customHeight="true" outlineLevel="0" collapsed="false">
      <c r="A550" s="13" t="s">
        <v>108</v>
      </c>
      <c r="B550" s="13" t="s">
        <v>673</v>
      </c>
      <c r="C550" s="11" t="s">
        <v>674</v>
      </c>
      <c r="D550" s="13" t="s">
        <v>3131</v>
      </c>
      <c r="E550" s="13" t="s">
        <v>3132</v>
      </c>
      <c r="F550" s="13" t="s">
        <v>3133</v>
      </c>
      <c r="G550" s="13" t="s">
        <v>3134</v>
      </c>
      <c r="H550" s="13" t="s">
        <v>3135</v>
      </c>
    </row>
    <row r="551" customFormat="false" ht="15" hidden="false" customHeight="true" outlineLevel="0" collapsed="false">
      <c r="A551" s="13" t="s">
        <v>108</v>
      </c>
      <c r="B551" s="13" t="s">
        <v>680</v>
      </c>
      <c r="C551" s="11" t="s">
        <v>681</v>
      </c>
      <c r="D551" s="13" t="s">
        <v>3136</v>
      </c>
      <c r="E551" s="13" t="s">
        <v>3137</v>
      </c>
      <c r="F551" s="13" t="s">
        <v>3138</v>
      </c>
      <c r="G551" s="13" t="s">
        <v>3139</v>
      </c>
      <c r="H551" s="13" t="s">
        <v>3140</v>
      </c>
    </row>
    <row r="552" customFormat="false" ht="15" hidden="false" customHeight="true" outlineLevel="0" collapsed="false">
      <c r="A552" s="13" t="s">
        <v>108</v>
      </c>
      <c r="B552" s="13" t="s">
        <v>687</v>
      </c>
      <c r="C552" s="11" t="s">
        <v>688</v>
      </c>
      <c r="D552" s="13" t="s">
        <v>3141</v>
      </c>
      <c r="E552" s="13" t="s">
        <v>3142</v>
      </c>
      <c r="F552" s="13" t="s">
        <v>3143</v>
      </c>
      <c r="G552" s="13" t="s">
        <v>3144</v>
      </c>
      <c r="H552" s="13" t="s">
        <v>3145</v>
      </c>
    </row>
    <row r="553" customFormat="false" ht="15" hidden="false" customHeight="true" outlineLevel="0" collapsed="false">
      <c r="A553" s="13" t="s">
        <v>108</v>
      </c>
      <c r="B553" s="13" t="s">
        <v>694</v>
      </c>
      <c r="C553" s="11" t="s">
        <v>695</v>
      </c>
      <c r="D553" s="13" t="s">
        <v>3146</v>
      </c>
      <c r="E553" s="13" t="s">
        <v>3147</v>
      </c>
      <c r="F553" s="13" t="s">
        <v>3148</v>
      </c>
      <c r="G553" s="13" t="s">
        <v>3149</v>
      </c>
      <c r="H553" s="13" t="s">
        <v>693</v>
      </c>
    </row>
    <row r="554" customFormat="false" ht="15" hidden="false" customHeight="true" outlineLevel="0" collapsed="false">
      <c r="A554" s="13" t="s">
        <v>108</v>
      </c>
      <c r="B554" s="13" t="s">
        <v>701</v>
      </c>
      <c r="C554" s="11" t="s">
        <v>702</v>
      </c>
      <c r="D554" s="13" t="s">
        <v>3150</v>
      </c>
      <c r="E554" s="13" t="s">
        <v>3151</v>
      </c>
      <c r="F554" s="13" t="s">
        <v>3152</v>
      </c>
      <c r="G554" s="13" t="s">
        <v>3153</v>
      </c>
      <c r="H554" s="13" t="s">
        <v>3154</v>
      </c>
    </row>
    <row r="555" customFormat="false" ht="15" hidden="false" customHeight="true" outlineLevel="0" collapsed="false">
      <c r="A555" s="13" t="s">
        <v>108</v>
      </c>
      <c r="B555" s="13" t="s">
        <v>708</v>
      </c>
      <c r="C555" s="11" t="s">
        <v>709</v>
      </c>
      <c r="D555" s="13" t="s">
        <v>3155</v>
      </c>
      <c r="E555" s="13" t="s">
        <v>3156</v>
      </c>
      <c r="F555" s="13" t="s">
        <v>3157</v>
      </c>
      <c r="G555" s="13" t="s">
        <v>3158</v>
      </c>
      <c r="H555" s="13" t="s">
        <v>3159</v>
      </c>
    </row>
    <row r="556" customFormat="false" ht="15" hidden="false" customHeight="true" outlineLevel="0" collapsed="false">
      <c r="A556" s="13" t="s">
        <v>108</v>
      </c>
      <c r="B556" s="13" t="s">
        <v>715</v>
      </c>
      <c r="C556" s="11" t="s">
        <v>716</v>
      </c>
      <c r="D556" s="13" t="s">
        <v>3160</v>
      </c>
      <c r="E556" s="13" t="s">
        <v>1705</v>
      </c>
      <c r="F556" s="13" t="s">
        <v>3161</v>
      </c>
      <c r="G556" s="13" t="s">
        <v>3162</v>
      </c>
      <c r="H556" s="13" t="s">
        <v>3163</v>
      </c>
    </row>
    <row r="557" customFormat="false" ht="15" hidden="false" customHeight="true" outlineLevel="0" collapsed="false">
      <c r="A557" s="13" t="s">
        <v>108</v>
      </c>
      <c r="B557" s="13" t="s">
        <v>722</v>
      </c>
      <c r="C557" s="11" t="s">
        <v>723</v>
      </c>
      <c r="D557" s="13" t="s">
        <v>3164</v>
      </c>
      <c r="E557" s="13" t="s">
        <v>3165</v>
      </c>
      <c r="F557" s="13" t="s">
        <v>3166</v>
      </c>
      <c r="G557" s="13" t="s">
        <v>3167</v>
      </c>
      <c r="H557" s="13" t="s">
        <v>3168</v>
      </c>
    </row>
    <row r="558" customFormat="false" ht="15" hidden="false" customHeight="true" outlineLevel="0" collapsed="false">
      <c r="A558" s="13" t="s">
        <v>108</v>
      </c>
      <c r="B558" s="13" t="s">
        <v>729</v>
      </c>
      <c r="C558" s="11" t="s">
        <v>730</v>
      </c>
      <c r="D558" s="13" t="s">
        <v>3169</v>
      </c>
      <c r="E558" s="13" t="s">
        <v>3170</v>
      </c>
      <c r="F558" s="13" t="s">
        <v>3171</v>
      </c>
      <c r="G558" s="13" t="s">
        <v>3172</v>
      </c>
      <c r="H558" s="13" t="s">
        <v>3173</v>
      </c>
    </row>
    <row r="559" customFormat="false" ht="15" hidden="false" customHeight="true" outlineLevel="0" collapsed="false">
      <c r="A559" s="13" t="s">
        <v>108</v>
      </c>
      <c r="B559" s="13" t="s">
        <v>736</v>
      </c>
      <c r="C559" s="11" t="s">
        <v>737</v>
      </c>
      <c r="D559" s="13" t="s">
        <v>3174</v>
      </c>
      <c r="E559" s="13" t="s">
        <v>3175</v>
      </c>
      <c r="F559" s="13" t="s">
        <v>3176</v>
      </c>
      <c r="G559" s="13" t="s">
        <v>3177</v>
      </c>
      <c r="H559" s="13" t="s">
        <v>3178</v>
      </c>
    </row>
    <row r="560" customFormat="false" ht="15" hidden="false" customHeight="true" outlineLevel="0" collapsed="false">
      <c r="A560" s="13" t="s">
        <v>108</v>
      </c>
      <c r="B560" s="13" t="s">
        <v>743</v>
      </c>
      <c r="C560" s="11" t="s">
        <v>744</v>
      </c>
      <c r="D560" s="13" t="s">
        <v>3179</v>
      </c>
      <c r="E560" s="13" t="s">
        <v>3180</v>
      </c>
      <c r="F560" s="13" t="s">
        <v>3181</v>
      </c>
      <c r="G560" s="13" t="s">
        <v>3182</v>
      </c>
      <c r="H560" s="13" t="s">
        <v>3183</v>
      </c>
    </row>
    <row r="561" customFormat="false" ht="15" hidden="false" customHeight="true" outlineLevel="0" collapsed="false">
      <c r="A561" s="13" t="s">
        <v>108</v>
      </c>
      <c r="B561" s="13" t="s">
        <v>750</v>
      </c>
      <c r="C561" s="11" t="s">
        <v>751</v>
      </c>
      <c r="D561" s="13" t="s">
        <v>3184</v>
      </c>
      <c r="E561" s="13" t="s">
        <v>3185</v>
      </c>
      <c r="F561" s="13" t="s">
        <v>3186</v>
      </c>
      <c r="G561" s="13" t="s">
        <v>3187</v>
      </c>
      <c r="H561" s="13" t="s">
        <v>3188</v>
      </c>
    </row>
    <row r="562" customFormat="false" ht="15" hidden="false" customHeight="true" outlineLevel="0" collapsed="false">
      <c r="A562" s="13" t="s">
        <v>108</v>
      </c>
      <c r="B562" s="13" t="s">
        <v>757</v>
      </c>
      <c r="C562" s="11" t="s">
        <v>758</v>
      </c>
      <c r="D562" s="13" t="s">
        <v>3189</v>
      </c>
      <c r="E562" s="13" t="s">
        <v>3190</v>
      </c>
      <c r="F562" s="13" t="s">
        <v>3191</v>
      </c>
      <c r="G562" s="13" t="s">
        <v>3192</v>
      </c>
      <c r="H562" s="13" t="s">
        <v>3193</v>
      </c>
    </row>
    <row r="563" customFormat="false" ht="15" hidden="false" customHeight="true" outlineLevel="0" collapsed="false">
      <c r="A563" s="13" t="s">
        <v>108</v>
      </c>
      <c r="B563" s="13" t="s">
        <v>764</v>
      </c>
      <c r="C563" s="11" t="s">
        <v>765</v>
      </c>
      <c r="D563" s="13" t="s">
        <v>3194</v>
      </c>
      <c r="E563" s="13" t="s">
        <v>3195</v>
      </c>
      <c r="F563" s="13" t="s">
        <v>3196</v>
      </c>
      <c r="G563" s="13" t="s">
        <v>3197</v>
      </c>
      <c r="H563" s="13" t="s">
        <v>3198</v>
      </c>
    </row>
    <row r="564" customFormat="false" ht="15" hidden="false" customHeight="true" outlineLevel="0" collapsed="false">
      <c r="A564" s="13" t="s">
        <v>108</v>
      </c>
      <c r="B564" s="13" t="s">
        <v>771</v>
      </c>
      <c r="C564" s="11" t="s">
        <v>772</v>
      </c>
      <c r="D564" s="13" t="s">
        <v>3199</v>
      </c>
      <c r="E564" s="13" t="s">
        <v>3200</v>
      </c>
      <c r="F564" s="13" t="s">
        <v>3201</v>
      </c>
      <c r="G564" s="13" t="s">
        <v>3202</v>
      </c>
      <c r="H564" s="13" t="s">
        <v>3203</v>
      </c>
    </row>
    <row r="565" customFormat="false" ht="15" hidden="false" customHeight="true" outlineLevel="0" collapsed="false">
      <c r="A565" s="13" t="s">
        <v>108</v>
      </c>
      <c r="B565" s="13" t="s">
        <v>778</v>
      </c>
      <c r="C565" s="11" t="s">
        <v>779</v>
      </c>
      <c r="D565" s="13" t="s">
        <v>3204</v>
      </c>
      <c r="E565" s="13" t="s">
        <v>3205</v>
      </c>
      <c r="F565" s="13" t="s">
        <v>3206</v>
      </c>
      <c r="G565" s="13" t="s">
        <v>3207</v>
      </c>
      <c r="H565" s="13" t="s">
        <v>3208</v>
      </c>
    </row>
    <row r="566" customFormat="false" ht="15" hidden="false" customHeight="true" outlineLevel="0" collapsed="false">
      <c r="A566" s="13" t="s">
        <v>108</v>
      </c>
      <c r="B566" s="13" t="s">
        <v>785</v>
      </c>
      <c r="C566" s="11" t="s">
        <v>786</v>
      </c>
      <c r="D566" s="13" t="s">
        <v>3209</v>
      </c>
      <c r="E566" s="13" t="s">
        <v>3210</v>
      </c>
      <c r="F566" s="13" t="s">
        <v>3211</v>
      </c>
      <c r="G566" s="13" t="s">
        <v>3212</v>
      </c>
      <c r="H566" s="13" t="s">
        <v>3213</v>
      </c>
    </row>
    <row r="567" customFormat="false" ht="15" hidden="false" customHeight="true" outlineLevel="0" collapsed="false">
      <c r="A567" s="13" t="s">
        <v>108</v>
      </c>
      <c r="B567" s="13" t="s">
        <v>792</v>
      </c>
      <c r="C567" s="11" t="s">
        <v>793</v>
      </c>
      <c r="D567" s="13" t="s">
        <v>3214</v>
      </c>
      <c r="E567" s="13" t="s">
        <v>2823</v>
      </c>
      <c r="F567" s="13" t="s">
        <v>3215</v>
      </c>
      <c r="G567" s="13" t="s">
        <v>3216</v>
      </c>
      <c r="H567" s="13" t="s">
        <v>3217</v>
      </c>
    </row>
    <row r="568" customFormat="false" ht="15" hidden="false" customHeight="true" outlineLevel="0" collapsed="false">
      <c r="A568" s="13" t="s">
        <v>108</v>
      </c>
      <c r="B568" s="13" t="s">
        <v>799</v>
      </c>
      <c r="C568" s="11" t="s">
        <v>800</v>
      </c>
      <c r="D568" s="13" t="s">
        <v>3218</v>
      </c>
      <c r="E568" s="13" t="s">
        <v>3219</v>
      </c>
      <c r="F568" s="13" t="s">
        <v>3220</v>
      </c>
      <c r="G568" s="13" t="s">
        <v>3221</v>
      </c>
      <c r="H568" s="13" t="s">
        <v>3222</v>
      </c>
    </row>
    <row r="569" customFormat="false" ht="15" hidden="false" customHeight="true" outlineLevel="0" collapsed="false">
      <c r="A569" s="13" t="s">
        <v>108</v>
      </c>
      <c r="B569" s="13" t="s">
        <v>806</v>
      </c>
      <c r="C569" s="11" t="s">
        <v>807</v>
      </c>
      <c r="D569" s="13" t="s">
        <v>3223</v>
      </c>
      <c r="E569" s="13" t="s">
        <v>3224</v>
      </c>
      <c r="F569" s="13" t="s">
        <v>3225</v>
      </c>
      <c r="G569" s="13" t="s">
        <v>3226</v>
      </c>
      <c r="H569" s="13" t="s">
        <v>3227</v>
      </c>
    </row>
    <row r="570" customFormat="false" ht="15" hidden="false" customHeight="true" outlineLevel="0" collapsed="false">
      <c r="A570" s="13" t="s">
        <v>108</v>
      </c>
      <c r="B570" s="13" t="s">
        <v>813</v>
      </c>
      <c r="C570" s="11" t="s">
        <v>814</v>
      </c>
      <c r="D570" s="13" t="s">
        <v>3228</v>
      </c>
      <c r="E570" s="13" t="s">
        <v>3229</v>
      </c>
      <c r="F570" s="13" t="s">
        <v>3230</v>
      </c>
      <c r="G570" s="13" t="s">
        <v>3231</v>
      </c>
      <c r="H570" s="13" t="s">
        <v>3232</v>
      </c>
    </row>
    <row r="571" customFormat="false" ht="15" hidden="false" customHeight="true" outlineLevel="0" collapsed="false">
      <c r="A571" s="13" t="s">
        <v>108</v>
      </c>
      <c r="B571" s="13" t="s">
        <v>820</v>
      </c>
      <c r="C571" s="11" t="s">
        <v>821</v>
      </c>
      <c r="D571" s="13" t="s">
        <v>3233</v>
      </c>
      <c r="E571" s="13" t="s">
        <v>3234</v>
      </c>
      <c r="F571" s="13" t="s">
        <v>3235</v>
      </c>
      <c r="G571" s="13" t="s">
        <v>3236</v>
      </c>
      <c r="H571" s="13" t="s">
        <v>3237</v>
      </c>
    </row>
    <row r="572" customFormat="false" ht="15" hidden="false" customHeight="true" outlineLevel="0" collapsed="false">
      <c r="A572" s="13" t="s">
        <v>108</v>
      </c>
      <c r="B572" s="13" t="s">
        <v>827</v>
      </c>
      <c r="C572" s="11" t="s">
        <v>828</v>
      </c>
      <c r="D572" s="13" t="s">
        <v>3238</v>
      </c>
      <c r="E572" s="13" t="s">
        <v>3239</v>
      </c>
      <c r="F572" s="13" t="s">
        <v>3240</v>
      </c>
      <c r="G572" s="13" t="s">
        <v>3241</v>
      </c>
      <c r="H572" s="13" t="s">
        <v>3242</v>
      </c>
    </row>
    <row r="573" customFormat="false" ht="15" hidden="false" customHeight="true" outlineLevel="0" collapsed="false">
      <c r="A573" s="13" t="s">
        <v>108</v>
      </c>
      <c r="B573" s="13" t="s">
        <v>834</v>
      </c>
      <c r="C573" s="11" t="s">
        <v>835</v>
      </c>
      <c r="D573" s="13" t="s">
        <v>3243</v>
      </c>
      <c r="E573" s="13" t="s">
        <v>3244</v>
      </c>
      <c r="F573" s="13" t="s">
        <v>3245</v>
      </c>
      <c r="G573" s="13" t="s">
        <v>3246</v>
      </c>
      <c r="H573" s="13" t="s">
        <v>3247</v>
      </c>
    </row>
    <row r="574" customFormat="false" ht="15" hidden="false" customHeight="true" outlineLevel="0" collapsed="false">
      <c r="A574" s="13" t="s">
        <v>108</v>
      </c>
      <c r="B574" s="13" t="s">
        <v>841</v>
      </c>
      <c r="C574" s="11" t="s">
        <v>842</v>
      </c>
      <c r="D574" s="13" t="s">
        <v>3248</v>
      </c>
      <c r="E574" s="13" t="s">
        <v>3249</v>
      </c>
      <c r="F574" s="13" t="s">
        <v>3250</v>
      </c>
      <c r="G574" s="13" t="s">
        <v>3251</v>
      </c>
      <c r="H574" s="13" t="s">
        <v>3252</v>
      </c>
    </row>
    <row r="575" customFormat="false" ht="15" hidden="false" customHeight="true" outlineLevel="0" collapsed="false">
      <c r="A575" s="13" t="s">
        <v>108</v>
      </c>
      <c r="B575" s="13" t="s">
        <v>848</v>
      </c>
      <c r="C575" s="11" t="s">
        <v>849</v>
      </c>
      <c r="D575" s="13" t="s">
        <v>3253</v>
      </c>
      <c r="E575" s="13" t="s">
        <v>3254</v>
      </c>
      <c r="F575" s="13" t="s">
        <v>3255</v>
      </c>
      <c r="G575" s="13" t="s">
        <v>3256</v>
      </c>
      <c r="H575" s="13" t="s">
        <v>3257</v>
      </c>
    </row>
    <row r="576" customFormat="false" ht="15" hidden="false" customHeight="true" outlineLevel="0" collapsed="false">
      <c r="A576" s="13" t="s">
        <v>108</v>
      </c>
      <c r="B576" s="13" t="s">
        <v>855</v>
      </c>
      <c r="C576" s="11" t="s">
        <v>856</v>
      </c>
      <c r="D576" s="13" t="s">
        <v>3258</v>
      </c>
      <c r="E576" s="13" t="s">
        <v>3259</v>
      </c>
      <c r="F576" s="13" t="s">
        <v>3260</v>
      </c>
      <c r="G576" s="13" t="s">
        <v>3261</v>
      </c>
      <c r="H576" s="13" t="s">
        <v>3262</v>
      </c>
    </row>
    <row r="577" customFormat="false" ht="15" hidden="false" customHeight="true" outlineLevel="0" collapsed="false">
      <c r="A577" s="13" t="s">
        <v>108</v>
      </c>
      <c r="B577" s="13" t="s">
        <v>862</v>
      </c>
      <c r="C577" s="11" t="s">
        <v>863</v>
      </c>
      <c r="D577" s="13" t="s">
        <v>2820</v>
      </c>
      <c r="E577" s="13" t="s">
        <v>3263</v>
      </c>
      <c r="F577" s="13" t="s">
        <v>3264</v>
      </c>
      <c r="G577" s="13" t="s">
        <v>3265</v>
      </c>
      <c r="H577" s="13" t="s">
        <v>3266</v>
      </c>
    </row>
    <row r="578" customFormat="false" ht="15" hidden="false" customHeight="true" outlineLevel="0" collapsed="false">
      <c r="A578" s="13" t="s">
        <v>108</v>
      </c>
      <c r="B578" s="13" t="s">
        <v>869</v>
      </c>
      <c r="C578" s="11" t="s">
        <v>870</v>
      </c>
      <c r="D578" s="13" t="s">
        <v>3267</v>
      </c>
      <c r="E578" s="13" t="s">
        <v>3268</v>
      </c>
      <c r="F578" s="13" t="s">
        <v>3269</v>
      </c>
      <c r="G578" s="13" t="s">
        <v>3270</v>
      </c>
      <c r="H578" s="13" t="s">
        <v>3271</v>
      </c>
    </row>
    <row r="579" customFormat="false" ht="15" hidden="false" customHeight="true" outlineLevel="0" collapsed="false">
      <c r="A579" s="13" t="s">
        <v>108</v>
      </c>
      <c r="B579" s="13" t="s">
        <v>876</v>
      </c>
      <c r="C579" s="11" t="s">
        <v>877</v>
      </c>
      <c r="D579" s="13" t="s">
        <v>3272</v>
      </c>
      <c r="E579" s="13" t="s">
        <v>3273</v>
      </c>
      <c r="F579" s="13" t="s">
        <v>3274</v>
      </c>
      <c r="G579" s="13" t="s">
        <v>3275</v>
      </c>
      <c r="H579" s="13" t="s">
        <v>3276</v>
      </c>
    </row>
    <row r="580" customFormat="false" ht="15" hidden="false" customHeight="true" outlineLevel="0" collapsed="false">
      <c r="A580" s="13" t="s">
        <v>108</v>
      </c>
      <c r="B580" s="13" t="s">
        <v>883</v>
      </c>
      <c r="C580" s="11" t="s">
        <v>884</v>
      </c>
      <c r="D580" s="13" t="s">
        <v>3277</v>
      </c>
      <c r="E580" s="13" t="s">
        <v>3278</v>
      </c>
      <c r="F580" s="13" t="s">
        <v>3279</v>
      </c>
      <c r="G580" s="13" t="s">
        <v>3280</v>
      </c>
      <c r="H580" s="13" t="s">
        <v>3281</v>
      </c>
    </row>
    <row r="581" customFormat="false" ht="15" hidden="false" customHeight="true" outlineLevel="0" collapsed="false">
      <c r="A581" s="13" t="s">
        <v>108</v>
      </c>
      <c r="B581" s="13" t="s">
        <v>890</v>
      </c>
      <c r="C581" s="11" t="s">
        <v>891</v>
      </c>
      <c r="D581" s="13" t="s">
        <v>3282</v>
      </c>
      <c r="E581" s="13" t="s">
        <v>3283</v>
      </c>
      <c r="F581" s="13" t="s">
        <v>3284</v>
      </c>
      <c r="G581" s="13" t="s">
        <v>3285</v>
      </c>
      <c r="H581" s="13" t="s">
        <v>3286</v>
      </c>
    </row>
    <row r="582" customFormat="false" ht="15" hidden="false" customHeight="true" outlineLevel="0" collapsed="false">
      <c r="A582" s="13" t="s">
        <v>108</v>
      </c>
      <c r="B582" s="13" t="s">
        <v>897</v>
      </c>
      <c r="C582" s="11" t="s">
        <v>898</v>
      </c>
      <c r="D582" s="13" t="s">
        <v>3287</v>
      </c>
      <c r="E582" s="13" t="s">
        <v>3288</v>
      </c>
      <c r="F582" s="13" t="s">
        <v>3289</v>
      </c>
      <c r="G582" s="13" t="s">
        <v>3290</v>
      </c>
      <c r="H582" s="13" t="s">
        <v>3291</v>
      </c>
    </row>
    <row r="583" customFormat="false" ht="15" hidden="false" customHeight="true" outlineLevel="0" collapsed="false">
      <c r="A583" s="13" t="s">
        <v>108</v>
      </c>
      <c r="B583" s="13" t="s">
        <v>904</v>
      </c>
      <c r="C583" s="11" t="s">
        <v>905</v>
      </c>
      <c r="D583" s="13" t="s">
        <v>1456</v>
      </c>
      <c r="E583" s="13" t="s">
        <v>3292</v>
      </c>
      <c r="F583" s="13" t="s">
        <v>3293</v>
      </c>
      <c r="G583" s="13" t="s">
        <v>3294</v>
      </c>
      <c r="H583" s="13" t="s">
        <v>3295</v>
      </c>
    </row>
    <row r="584" customFormat="false" ht="15" hidden="false" customHeight="true" outlineLevel="0" collapsed="false">
      <c r="A584" s="13" t="s">
        <v>117</v>
      </c>
      <c r="B584" s="13" t="s">
        <v>239</v>
      </c>
      <c r="C584" s="11" t="s">
        <v>240</v>
      </c>
      <c r="D584" s="13" t="s">
        <v>3296</v>
      </c>
      <c r="E584" s="13" t="s">
        <v>3297</v>
      </c>
      <c r="F584" s="13" t="s">
        <v>3298</v>
      </c>
      <c r="G584" s="13" t="s">
        <v>3299</v>
      </c>
      <c r="H584" s="13" t="s">
        <v>3300</v>
      </c>
    </row>
    <row r="585" customFormat="false" ht="15" hidden="false" customHeight="true" outlineLevel="0" collapsed="false">
      <c r="A585" s="13" t="s">
        <v>117</v>
      </c>
      <c r="B585" s="13" t="s">
        <v>246</v>
      </c>
      <c r="C585" s="11" t="s">
        <v>247</v>
      </c>
      <c r="D585" s="13" t="s">
        <v>3301</v>
      </c>
      <c r="E585" s="13" t="s">
        <v>3302</v>
      </c>
      <c r="F585" s="13" t="s">
        <v>3303</v>
      </c>
      <c r="G585" s="13" t="s">
        <v>3304</v>
      </c>
      <c r="H585" s="13" t="s">
        <v>3305</v>
      </c>
    </row>
    <row r="586" customFormat="false" ht="15" hidden="false" customHeight="true" outlineLevel="0" collapsed="false">
      <c r="A586" s="13" t="s">
        <v>117</v>
      </c>
      <c r="B586" s="13" t="s">
        <v>253</v>
      </c>
      <c r="C586" s="11" t="s">
        <v>254</v>
      </c>
      <c r="D586" s="13" t="s">
        <v>3306</v>
      </c>
      <c r="E586" s="13" t="s">
        <v>3307</v>
      </c>
      <c r="F586" s="13" t="s">
        <v>3308</v>
      </c>
      <c r="G586" s="13" t="s">
        <v>3309</v>
      </c>
      <c r="H586" s="13" t="s">
        <v>3310</v>
      </c>
    </row>
    <row r="587" customFormat="false" ht="15" hidden="false" customHeight="true" outlineLevel="0" collapsed="false">
      <c r="A587" s="13" t="s">
        <v>117</v>
      </c>
      <c r="B587" s="13" t="s">
        <v>260</v>
      </c>
      <c r="C587" s="11" t="s">
        <v>261</v>
      </c>
      <c r="D587" s="13" t="s">
        <v>3311</v>
      </c>
      <c r="E587" s="13" t="s">
        <v>3312</v>
      </c>
      <c r="F587" s="13" t="s">
        <v>3313</v>
      </c>
      <c r="G587" s="13" t="s">
        <v>3314</v>
      </c>
      <c r="H587" s="13" t="s">
        <v>3315</v>
      </c>
    </row>
    <row r="588" customFormat="false" ht="15" hidden="false" customHeight="true" outlineLevel="0" collapsed="false">
      <c r="A588" s="13" t="s">
        <v>117</v>
      </c>
      <c r="B588" s="13" t="s">
        <v>267</v>
      </c>
      <c r="C588" s="11" t="s">
        <v>268</v>
      </c>
      <c r="D588" s="13" t="s">
        <v>3316</v>
      </c>
      <c r="E588" s="13" t="s">
        <v>3317</v>
      </c>
      <c r="F588" s="13" t="s">
        <v>3318</v>
      </c>
      <c r="G588" s="13" t="s">
        <v>3319</v>
      </c>
      <c r="H588" s="13" t="s">
        <v>3320</v>
      </c>
    </row>
    <row r="589" customFormat="false" ht="15" hidden="false" customHeight="true" outlineLevel="0" collapsed="false">
      <c r="A589" s="13" t="s">
        <v>117</v>
      </c>
      <c r="B589" s="13" t="s">
        <v>274</v>
      </c>
      <c r="C589" s="11" t="s">
        <v>275</v>
      </c>
      <c r="D589" s="13" t="s">
        <v>3321</v>
      </c>
      <c r="E589" s="13" t="s">
        <v>3322</v>
      </c>
      <c r="F589" s="13" t="s">
        <v>3323</v>
      </c>
      <c r="G589" s="13" t="s">
        <v>3324</v>
      </c>
      <c r="H589" s="13" t="s">
        <v>3325</v>
      </c>
    </row>
    <row r="590" customFormat="false" ht="15" hidden="false" customHeight="true" outlineLevel="0" collapsed="false">
      <c r="A590" s="13" t="s">
        <v>117</v>
      </c>
      <c r="B590" s="13" t="s">
        <v>281</v>
      </c>
      <c r="C590" s="11" t="s">
        <v>282</v>
      </c>
      <c r="D590" s="13" t="s">
        <v>3326</v>
      </c>
      <c r="E590" s="13" t="s">
        <v>3327</v>
      </c>
      <c r="F590" s="13" t="s">
        <v>3328</v>
      </c>
      <c r="G590" s="13" t="s">
        <v>3329</v>
      </c>
      <c r="H590" s="13" t="s">
        <v>3330</v>
      </c>
    </row>
    <row r="591" customFormat="false" ht="15" hidden="false" customHeight="true" outlineLevel="0" collapsed="false">
      <c r="A591" s="13" t="s">
        <v>117</v>
      </c>
      <c r="B591" s="13" t="s">
        <v>288</v>
      </c>
      <c r="C591" s="11" t="s">
        <v>289</v>
      </c>
      <c r="D591" s="13" t="s">
        <v>3331</v>
      </c>
      <c r="E591" s="13" t="s">
        <v>3332</v>
      </c>
      <c r="F591" s="13" t="s">
        <v>3333</v>
      </c>
      <c r="G591" s="13" t="s">
        <v>3334</v>
      </c>
      <c r="H591" s="13" t="s">
        <v>3335</v>
      </c>
    </row>
    <row r="592" customFormat="false" ht="15" hidden="false" customHeight="true" outlineLevel="0" collapsed="false">
      <c r="A592" s="13" t="s">
        <v>117</v>
      </c>
      <c r="B592" s="13" t="s">
        <v>295</v>
      </c>
      <c r="C592" s="11" t="s">
        <v>296</v>
      </c>
      <c r="D592" s="13" t="s">
        <v>3336</v>
      </c>
      <c r="E592" s="13" t="s">
        <v>3337</v>
      </c>
      <c r="F592" s="13" t="s">
        <v>3338</v>
      </c>
      <c r="G592" s="13" t="s">
        <v>3339</v>
      </c>
      <c r="H592" s="13" t="s">
        <v>3340</v>
      </c>
    </row>
    <row r="593" customFormat="false" ht="15" hidden="false" customHeight="true" outlineLevel="0" collapsed="false">
      <c r="A593" s="13" t="s">
        <v>117</v>
      </c>
      <c r="B593" s="13" t="s">
        <v>302</v>
      </c>
      <c r="C593" s="11" t="s">
        <v>303</v>
      </c>
      <c r="D593" s="13" t="s">
        <v>3341</v>
      </c>
      <c r="E593" s="13" t="s">
        <v>3342</v>
      </c>
      <c r="F593" s="13" t="s">
        <v>3343</v>
      </c>
      <c r="G593" s="13" t="s">
        <v>3344</v>
      </c>
      <c r="H593" s="13" t="s">
        <v>3345</v>
      </c>
    </row>
    <row r="594" customFormat="false" ht="15" hidden="false" customHeight="true" outlineLevel="0" collapsed="false">
      <c r="A594" s="13" t="s">
        <v>117</v>
      </c>
      <c r="B594" s="13" t="s">
        <v>309</v>
      </c>
      <c r="C594" s="11" t="s">
        <v>310</v>
      </c>
      <c r="D594" s="13" t="s">
        <v>3346</v>
      </c>
      <c r="E594" s="13" t="s">
        <v>3347</v>
      </c>
      <c r="F594" s="13" t="s">
        <v>3348</v>
      </c>
      <c r="G594" s="13" t="s">
        <v>3349</v>
      </c>
      <c r="H594" s="13" t="s">
        <v>3350</v>
      </c>
    </row>
    <row r="595" customFormat="false" ht="15" hidden="false" customHeight="true" outlineLevel="0" collapsed="false">
      <c r="A595" s="13" t="s">
        <v>117</v>
      </c>
      <c r="B595" s="13" t="s">
        <v>316</v>
      </c>
      <c r="C595" s="11" t="s">
        <v>317</v>
      </c>
      <c r="D595" s="13" t="s">
        <v>3351</v>
      </c>
      <c r="E595" s="13" t="s">
        <v>3352</v>
      </c>
      <c r="F595" s="13" t="s">
        <v>3353</v>
      </c>
      <c r="G595" s="13" t="s">
        <v>3354</v>
      </c>
      <c r="H595" s="13" t="s">
        <v>3355</v>
      </c>
    </row>
    <row r="596" customFormat="false" ht="15" hidden="false" customHeight="true" outlineLevel="0" collapsed="false">
      <c r="A596" s="13" t="s">
        <v>117</v>
      </c>
      <c r="B596" s="13" t="s">
        <v>323</v>
      </c>
      <c r="C596" s="11" t="s">
        <v>324</v>
      </c>
      <c r="D596" s="13" t="s">
        <v>3356</v>
      </c>
      <c r="E596" s="13" t="s">
        <v>3357</v>
      </c>
      <c r="F596" s="13" t="s">
        <v>3358</v>
      </c>
      <c r="G596" s="13" t="s">
        <v>3359</v>
      </c>
      <c r="H596" s="13" t="s">
        <v>3360</v>
      </c>
    </row>
    <row r="597" customFormat="false" ht="15" hidden="false" customHeight="true" outlineLevel="0" collapsed="false">
      <c r="A597" s="13" t="s">
        <v>117</v>
      </c>
      <c r="B597" s="13" t="s">
        <v>330</v>
      </c>
      <c r="C597" s="11" t="s">
        <v>331</v>
      </c>
      <c r="D597" s="13" t="s">
        <v>2316</v>
      </c>
      <c r="E597" s="13" t="s">
        <v>3361</v>
      </c>
      <c r="F597" s="13" t="s">
        <v>3362</v>
      </c>
      <c r="G597" s="13" t="s">
        <v>3363</v>
      </c>
      <c r="H597" s="13" t="s">
        <v>3364</v>
      </c>
    </row>
    <row r="598" customFormat="false" ht="15" hidden="false" customHeight="true" outlineLevel="0" collapsed="false">
      <c r="A598" s="13" t="s">
        <v>117</v>
      </c>
      <c r="B598" s="13" t="s">
        <v>337</v>
      </c>
      <c r="C598" s="11" t="s">
        <v>338</v>
      </c>
      <c r="D598" s="13" t="s">
        <v>3365</v>
      </c>
      <c r="E598" s="13" t="s">
        <v>3366</v>
      </c>
      <c r="F598" s="13" t="s">
        <v>3367</v>
      </c>
      <c r="G598" s="13" t="s">
        <v>3368</v>
      </c>
      <c r="H598" s="13" t="s">
        <v>3369</v>
      </c>
    </row>
    <row r="599" customFormat="false" ht="15" hidden="false" customHeight="true" outlineLevel="0" collapsed="false">
      <c r="A599" s="13" t="s">
        <v>117</v>
      </c>
      <c r="B599" s="13" t="s">
        <v>344</v>
      </c>
      <c r="C599" s="11" t="s">
        <v>345</v>
      </c>
      <c r="D599" s="13" t="s">
        <v>3370</v>
      </c>
      <c r="E599" s="13" t="s">
        <v>3371</v>
      </c>
      <c r="F599" s="13" t="s">
        <v>3372</v>
      </c>
      <c r="G599" s="13" t="s">
        <v>3373</v>
      </c>
      <c r="H599" s="13" t="s">
        <v>3374</v>
      </c>
    </row>
    <row r="600" customFormat="false" ht="15" hidden="false" customHeight="true" outlineLevel="0" collapsed="false">
      <c r="A600" s="13" t="s">
        <v>117</v>
      </c>
      <c r="B600" s="13" t="s">
        <v>351</v>
      </c>
      <c r="C600" s="11" t="s">
        <v>352</v>
      </c>
      <c r="D600" s="13" t="s">
        <v>3375</v>
      </c>
      <c r="E600" s="13" t="s">
        <v>3376</v>
      </c>
      <c r="F600" s="13" t="s">
        <v>3377</v>
      </c>
      <c r="G600" s="13" t="s">
        <v>3378</v>
      </c>
      <c r="H600" s="13" t="s">
        <v>3379</v>
      </c>
    </row>
    <row r="601" customFormat="false" ht="15" hidden="false" customHeight="true" outlineLevel="0" collapsed="false">
      <c r="A601" s="13" t="s">
        <v>117</v>
      </c>
      <c r="B601" s="13" t="s">
        <v>358</v>
      </c>
      <c r="C601" s="11" t="s">
        <v>359</v>
      </c>
      <c r="D601" s="13" t="s">
        <v>3380</v>
      </c>
      <c r="E601" s="13" t="s">
        <v>3381</v>
      </c>
      <c r="F601" s="13" t="s">
        <v>3382</v>
      </c>
      <c r="G601" s="13" t="s">
        <v>3383</v>
      </c>
      <c r="H601" s="13" t="s">
        <v>3384</v>
      </c>
    </row>
    <row r="602" customFormat="false" ht="15" hidden="false" customHeight="true" outlineLevel="0" collapsed="false">
      <c r="A602" s="13" t="s">
        <v>117</v>
      </c>
      <c r="B602" s="13" t="s">
        <v>365</v>
      </c>
      <c r="C602" s="11" t="s">
        <v>366</v>
      </c>
      <c r="D602" s="13" t="s">
        <v>3385</v>
      </c>
      <c r="E602" s="13" t="s">
        <v>3386</v>
      </c>
      <c r="F602" s="13" t="s">
        <v>3387</v>
      </c>
      <c r="G602" s="13" t="s">
        <v>3388</v>
      </c>
      <c r="H602" s="13" t="s">
        <v>3389</v>
      </c>
    </row>
    <row r="603" customFormat="false" ht="15" hidden="false" customHeight="true" outlineLevel="0" collapsed="false">
      <c r="A603" s="13" t="s">
        <v>117</v>
      </c>
      <c r="B603" s="13" t="s">
        <v>372</v>
      </c>
      <c r="C603" s="11" t="s">
        <v>373</v>
      </c>
      <c r="D603" s="13" t="s">
        <v>3390</v>
      </c>
      <c r="E603" s="13" t="s">
        <v>3391</v>
      </c>
      <c r="F603" s="13" t="s">
        <v>3392</v>
      </c>
      <c r="G603" s="13" t="s">
        <v>3393</v>
      </c>
      <c r="H603" s="13" t="s">
        <v>3394</v>
      </c>
    </row>
    <row r="604" customFormat="false" ht="15" hidden="false" customHeight="true" outlineLevel="0" collapsed="false">
      <c r="A604" s="13" t="s">
        <v>117</v>
      </c>
      <c r="B604" s="13" t="s">
        <v>379</v>
      </c>
      <c r="C604" s="11" t="s">
        <v>380</v>
      </c>
      <c r="D604" s="13" t="s">
        <v>3395</v>
      </c>
      <c r="E604" s="13" t="s">
        <v>3396</v>
      </c>
      <c r="F604" s="13" t="s">
        <v>3397</v>
      </c>
      <c r="G604" s="13" t="s">
        <v>3398</v>
      </c>
      <c r="H604" s="13" t="s">
        <v>3399</v>
      </c>
    </row>
    <row r="605" customFormat="false" ht="15" hidden="false" customHeight="true" outlineLevel="0" collapsed="false">
      <c r="A605" s="13" t="s">
        <v>117</v>
      </c>
      <c r="B605" s="13" t="s">
        <v>386</v>
      </c>
      <c r="C605" s="11" t="s">
        <v>387</v>
      </c>
      <c r="D605" s="13" t="s">
        <v>3400</v>
      </c>
      <c r="E605" s="13" t="s">
        <v>3401</v>
      </c>
      <c r="F605" s="13" t="s">
        <v>3402</v>
      </c>
      <c r="G605" s="13" t="s">
        <v>3403</v>
      </c>
      <c r="H605" s="13" t="s">
        <v>3404</v>
      </c>
    </row>
    <row r="606" customFormat="false" ht="15" hidden="false" customHeight="true" outlineLevel="0" collapsed="false">
      <c r="A606" s="13" t="s">
        <v>117</v>
      </c>
      <c r="B606" s="13" t="s">
        <v>393</v>
      </c>
      <c r="C606" s="11" t="s">
        <v>394</v>
      </c>
      <c r="D606" s="13" t="s">
        <v>3405</v>
      </c>
      <c r="E606" s="13" t="s">
        <v>3406</v>
      </c>
      <c r="F606" s="13" t="s">
        <v>3407</v>
      </c>
      <c r="G606" s="13" t="s">
        <v>3408</v>
      </c>
      <c r="H606" s="13" t="s">
        <v>3409</v>
      </c>
    </row>
    <row r="607" customFormat="false" ht="15" hidden="false" customHeight="true" outlineLevel="0" collapsed="false">
      <c r="A607" s="13" t="s">
        <v>117</v>
      </c>
      <c r="B607" s="13" t="s">
        <v>400</v>
      </c>
      <c r="C607" s="11" t="s">
        <v>401</v>
      </c>
      <c r="D607" s="13" t="s">
        <v>3410</v>
      </c>
      <c r="E607" s="13" t="s">
        <v>3411</v>
      </c>
      <c r="F607" s="13" t="s">
        <v>3412</v>
      </c>
      <c r="G607" s="13" t="s">
        <v>3413</v>
      </c>
      <c r="H607" s="13" t="s">
        <v>3414</v>
      </c>
    </row>
    <row r="608" customFormat="false" ht="15" hidden="false" customHeight="true" outlineLevel="0" collapsed="false">
      <c r="A608" s="13" t="s">
        <v>117</v>
      </c>
      <c r="B608" s="13" t="s">
        <v>407</v>
      </c>
      <c r="C608" s="11" t="s">
        <v>408</v>
      </c>
      <c r="D608" s="13" t="s">
        <v>3415</v>
      </c>
      <c r="E608" s="13" t="s">
        <v>3416</v>
      </c>
      <c r="F608" s="13" t="s">
        <v>3417</v>
      </c>
      <c r="G608" s="13" t="s">
        <v>3418</v>
      </c>
      <c r="H608" s="13" t="s">
        <v>3419</v>
      </c>
    </row>
    <row r="609" customFormat="false" ht="15" hidden="false" customHeight="true" outlineLevel="0" collapsed="false">
      <c r="A609" s="13" t="s">
        <v>117</v>
      </c>
      <c r="B609" s="13" t="s">
        <v>414</v>
      </c>
      <c r="C609" s="11" t="s">
        <v>415</v>
      </c>
      <c r="D609" s="13" t="s">
        <v>3420</v>
      </c>
      <c r="E609" s="13" t="s">
        <v>3421</v>
      </c>
      <c r="F609" s="13" t="s">
        <v>3422</v>
      </c>
      <c r="G609" s="13" t="s">
        <v>3423</v>
      </c>
      <c r="H609" s="13" t="s">
        <v>3424</v>
      </c>
    </row>
    <row r="610" customFormat="false" ht="15" hidden="false" customHeight="true" outlineLevel="0" collapsed="false">
      <c r="A610" s="13" t="s">
        <v>117</v>
      </c>
      <c r="B610" s="13" t="s">
        <v>421</v>
      </c>
      <c r="C610" s="11" t="s">
        <v>422</v>
      </c>
      <c r="D610" s="13" t="s">
        <v>3425</v>
      </c>
      <c r="E610" s="13" t="s">
        <v>3426</v>
      </c>
      <c r="F610" s="13" t="s">
        <v>3427</v>
      </c>
      <c r="G610" s="13" t="s">
        <v>3428</v>
      </c>
      <c r="H610" s="13" t="s">
        <v>3429</v>
      </c>
    </row>
    <row r="611" customFormat="false" ht="15" hidden="false" customHeight="true" outlineLevel="0" collapsed="false">
      <c r="A611" s="13" t="s">
        <v>117</v>
      </c>
      <c r="B611" s="13" t="s">
        <v>428</v>
      </c>
      <c r="C611" s="11" t="s">
        <v>429</v>
      </c>
      <c r="D611" s="13" t="s">
        <v>3430</v>
      </c>
      <c r="E611" s="13" t="s">
        <v>3431</v>
      </c>
      <c r="F611" s="13" t="s">
        <v>3432</v>
      </c>
      <c r="G611" s="13" t="s">
        <v>3433</v>
      </c>
      <c r="H611" s="13" t="s">
        <v>3434</v>
      </c>
    </row>
    <row r="612" customFormat="false" ht="15" hidden="false" customHeight="true" outlineLevel="0" collapsed="false">
      <c r="A612" s="13" t="s">
        <v>117</v>
      </c>
      <c r="B612" s="13" t="s">
        <v>435</v>
      </c>
      <c r="C612" s="11" t="s">
        <v>436</v>
      </c>
      <c r="D612" s="13" t="s">
        <v>3435</v>
      </c>
      <c r="E612" s="13" t="s">
        <v>3436</v>
      </c>
      <c r="F612" s="13" t="s">
        <v>3437</v>
      </c>
      <c r="G612" s="13" t="s">
        <v>3438</v>
      </c>
      <c r="H612" s="13" t="s">
        <v>3439</v>
      </c>
    </row>
    <row r="613" customFormat="false" ht="15" hidden="false" customHeight="true" outlineLevel="0" collapsed="false">
      <c r="A613" s="13" t="s">
        <v>117</v>
      </c>
      <c r="B613" s="13" t="s">
        <v>442</v>
      </c>
      <c r="C613" s="11" t="s">
        <v>443</v>
      </c>
      <c r="D613" s="13" t="s">
        <v>3440</v>
      </c>
      <c r="E613" s="13" t="s">
        <v>3441</v>
      </c>
      <c r="F613" s="13" t="s">
        <v>3442</v>
      </c>
      <c r="G613" s="13" t="s">
        <v>3443</v>
      </c>
      <c r="H613" s="13" t="s">
        <v>3444</v>
      </c>
    </row>
    <row r="614" customFormat="false" ht="15" hidden="false" customHeight="true" outlineLevel="0" collapsed="false">
      <c r="A614" s="13" t="s">
        <v>117</v>
      </c>
      <c r="B614" s="13" t="s">
        <v>449</v>
      </c>
      <c r="C614" s="11" t="s">
        <v>450</v>
      </c>
      <c r="D614" s="13" t="s">
        <v>3445</v>
      </c>
      <c r="E614" s="13" t="s">
        <v>3446</v>
      </c>
      <c r="F614" s="13" t="s">
        <v>3447</v>
      </c>
      <c r="G614" s="13" t="s">
        <v>3448</v>
      </c>
      <c r="H614" s="13" t="s">
        <v>3449</v>
      </c>
    </row>
    <row r="615" customFormat="false" ht="15" hidden="false" customHeight="true" outlineLevel="0" collapsed="false">
      <c r="A615" s="13" t="s">
        <v>117</v>
      </c>
      <c r="B615" s="13" t="s">
        <v>456</v>
      </c>
      <c r="C615" s="11" t="s">
        <v>457</v>
      </c>
      <c r="D615" s="13" t="s">
        <v>3450</v>
      </c>
      <c r="E615" s="13" t="s">
        <v>3451</v>
      </c>
      <c r="F615" s="13" t="s">
        <v>3452</v>
      </c>
      <c r="G615" s="13" t="s">
        <v>3453</v>
      </c>
      <c r="H615" s="13" t="s">
        <v>3454</v>
      </c>
    </row>
    <row r="616" customFormat="false" ht="15" hidden="false" customHeight="true" outlineLevel="0" collapsed="false">
      <c r="A616" s="13" t="s">
        <v>117</v>
      </c>
      <c r="B616" s="13" t="s">
        <v>463</v>
      </c>
      <c r="C616" s="11" t="s">
        <v>464</v>
      </c>
      <c r="D616" s="13" t="s">
        <v>3455</v>
      </c>
      <c r="E616" s="13" t="s">
        <v>3456</v>
      </c>
      <c r="F616" s="13" t="s">
        <v>3457</v>
      </c>
      <c r="G616" s="13" t="s">
        <v>3458</v>
      </c>
      <c r="H616" s="13" t="s">
        <v>3459</v>
      </c>
    </row>
    <row r="617" customFormat="false" ht="15" hidden="false" customHeight="true" outlineLevel="0" collapsed="false">
      <c r="A617" s="13" t="s">
        <v>117</v>
      </c>
      <c r="B617" s="13" t="s">
        <v>470</v>
      </c>
      <c r="C617" s="11" t="s">
        <v>471</v>
      </c>
      <c r="D617" s="13" t="s">
        <v>3460</v>
      </c>
      <c r="E617" s="13" t="s">
        <v>3461</v>
      </c>
      <c r="F617" s="13" t="s">
        <v>2136</v>
      </c>
      <c r="G617" s="13" t="s">
        <v>3462</v>
      </c>
      <c r="H617" s="13" t="s">
        <v>3463</v>
      </c>
    </row>
    <row r="618" customFormat="false" ht="15" hidden="false" customHeight="true" outlineLevel="0" collapsed="false">
      <c r="A618" s="13" t="s">
        <v>117</v>
      </c>
      <c r="B618" s="13" t="s">
        <v>477</v>
      </c>
      <c r="C618" s="11" t="s">
        <v>478</v>
      </c>
      <c r="D618" s="13" t="s">
        <v>3464</v>
      </c>
      <c r="E618" s="13" t="s">
        <v>3465</v>
      </c>
      <c r="F618" s="13" t="s">
        <v>3466</v>
      </c>
      <c r="G618" s="13" t="s">
        <v>3467</v>
      </c>
      <c r="H618" s="13" t="s">
        <v>3468</v>
      </c>
    </row>
    <row r="619" customFormat="false" ht="15" hidden="false" customHeight="true" outlineLevel="0" collapsed="false">
      <c r="A619" s="13" t="s">
        <v>117</v>
      </c>
      <c r="B619" s="13" t="s">
        <v>484</v>
      </c>
      <c r="C619" s="11" t="s">
        <v>485</v>
      </c>
      <c r="D619" s="13" t="s">
        <v>3469</v>
      </c>
      <c r="E619" s="13" t="s">
        <v>3470</v>
      </c>
      <c r="F619" s="13" t="s">
        <v>3471</v>
      </c>
      <c r="G619" s="13" t="s">
        <v>3472</v>
      </c>
      <c r="H619" s="13" t="s">
        <v>3473</v>
      </c>
    </row>
    <row r="620" customFormat="false" ht="15" hidden="false" customHeight="true" outlineLevel="0" collapsed="false">
      <c r="A620" s="13" t="s">
        <v>117</v>
      </c>
      <c r="B620" s="13" t="s">
        <v>491</v>
      </c>
      <c r="C620" s="11" t="s">
        <v>492</v>
      </c>
      <c r="D620" s="13" t="s">
        <v>3474</v>
      </c>
      <c r="E620" s="13" t="s">
        <v>3475</v>
      </c>
      <c r="F620" s="13" t="s">
        <v>3476</v>
      </c>
      <c r="G620" s="13" t="s">
        <v>3477</v>
      </c>
      <c r="H620" s="13" t="s">
        <v>3478</v>
      </c>
    </row>
    <row r="621" customFormat="false" ht="15" hidden="false" customHeight="true" outlineLevel="0" collapsed="false">
      <c r="A621" s="13" t="s">
        <v>117</v>
      </c>
      <c r="B621" s="13" t="s">
        <v>498</v>
      </c>
      <c r="C621" s="11" t="s">
        <v>499</v>
      </c>
      <c r="D621" s="13" t="s">
        <v>3479</v>
      </c>
      <c r="E621" s="13" t="s">
        <v>3480</v>
      </c>
      <c r="F621" s="13" t="s">
        <v>3481</v>
      </c>
      <c r="G621" s="13" t="s">
        <v>3482</v>
      </c>
      <c r="H621" s="13" t="s">
        <v>3483</v>
      </c>
    </row>
    <row r="622" customFormat="false" ht="15" hidden="false" customHeight="true" outlineLevel="0" collapsed="false">
      <c r="A622" s="13" t="s">
        <v>117</v>
      </c>
      <c r="B622" s="13" t="s">
        <v>505</v>
      </c>
      <c r="C622" s="11" t="s">
        <v>506</v>
      </c>
      <c r="D622" s="13" t="s">
        <v>3484</v>
      </c>
      <c r="E622" s="13" t="s">
        <v>3485</v>
      </c>
      <c r="F622" s="13" t="s">
        <v>3486</v>
      </c>
      <c r="G622" s="13" t="s">
        <v>3487</v>
      </c>
      <c r="H622" s="13" t="s">
        <v>3488</v>
      </c>
    </row>
    <row r="623" customFormat="false" ht="15" hidden="false" customHeight="true" outlineLevel="0" collapsed="false">
      <c r="A623" s="13" t="s">
        <v>117</v>
      </c>
      <c r="B623" s="13" t="s">
        <v>512</v>
      </c>
      <c r="C623" s="11" t="s">
        <v>513</v>
      </c>
      <c r="D623" s="13" t="s">
        <v>3489</v>
      </c>
      <c r="E623" s="13" t="s">
        <v>3490</v>
      </c>
      <c r="F623" s="13" t="s">
        <v>3491</v>
      </c>
      <c r="G623" s="13" t="s">
        <v>3492</v>
      </c>
      <c r="H623" s="13" t="s">
        <v>3493</v>
      </c>
    </row>
    <row r="624" customFormat="false" ht="15" hidden="false" customHeight="true" outlineLevel="0" collapsed="false">
      <c r="A624" s="13" t="s">
        <v>117</v>
      </c>
      <c r="B624" s="13" t="s">
        <v>519</v>
      </c>
      <c r="C624" s="11" t="s">
        <v>520</v>
      </c>
      <c r="D624" s="13" t="s">
        <v>3494</v>
      </c>
      <c r="E624" s="13" t="s">
        <v>3495</v>
      </c>
      <c r="F624" s="13" t="s">
        <v>3496</v>
      </c>
      <c r="G624" s="13" t="s">
        <v>3497</v>
      </c>
      <c r="H624" s="13" t="s">
        <v>3498</v>
      </c>
    </row>
    <row r="625" customFormat="false" ht="15" hidden="false" customHeight="true" outlineLevel="0" collapsed="false">
      <c r="A625" s="13" t="s">
        <v>117</v>
      </c>
      <c r="B625" s="13" t="s">
        <v>526</v>
      </c>
      <c r="C625" s="11" t="s">
        <v>527</v>
      </c>
      <c r="D625" s="13" t="s">
        <v>3499</v>
      </c>
      <c r="E625" s="13" t="s">
        <v>3500</v>
      </c>
      <c r="F625" s="13" t="s">
        <v>3501</v>
      </c>
      <c r="G625" s="13" t="s">
        <v>3502</v>
      </c>
      <c r="H625" s="13" t="s">
        <v>3503</v>
      </c>
    </row>
    <row r="626" customFormat="false" ht="15" hidden="false" customHeight="true" outlineLevel="0" collapsed="false">
      <c r="A626" s="13" t="s">
        <v>117</v>
      </c>
      <c r="B626" s="13" t="s">
        <v>533</v>
      </c>
      <c r="C626" s="11" t="s">
        <v>534</v>
      </c>
      <c r="D626" s="13" t="s">
        <v>3504</v>
      </c>
      <c r="E626" s="13" t="s">
        <v>3505</v>
      </c>
      <c r="F626" s="13" t="s">
        <v>3506</v>
      </c>
      <c r="G626" s="13" t="s">
        <v>3507</v>
      </c>
      <c r="H626" s="13" t="s">
        <v>3508</v>
      </c>
    </row>
    <row r="627" customFormat="false" ht="15" hidden="false" customHeight="true" outlineLevel="0" collapsed="false">
      <c r="A627" s="13" t="s">
        <v>117</v>
      </c>
      <c r="B627" s="13" t="s">
        <v>540</v>
      </c>
      <c r="C627" s="11" t="s">
        <v>541</v>
      </c>
      <c r="D627" s="13" t="s">
        <v>3509</v>
      </c>
      <c r="E627" s="13" t="s">
        <v>3510</v>
      </c>
      <c r="F627" s="13" t="s">
        <v>3511</v>
      </c>
      <c r="G627" s="13" t="s">
        <v>3512</v>
      </c>
      <c r="H627" s="13" t="s">
        <v>3513</v>
      </c>
    </row>
    <row r="628" customFormat="false" ht="15" hidden="false" customHeight="true" outlineLevel="0" collapsed="false">
      <c r="A628" s="13" t="s">
        <v>117</v>
      </c>
      <c r="B628" s="13" t="s">
        <v>547</v>
      </c>
      <c r="C628" s="11" t="s">
        <v>548</v>
      </c>
      <c r="D628" s="13" t="s">
        <v>2097</v>
      </c>
      <c r="E628" s="13" t="s">
        <v>3514</v>
      </c>
      <c r="F628" s="13" t="s">
        <v>3515</v>
      </c>
      <c r="G628" s="13" t="s">
        <v>3516</v>
      </c>
      <c r="H628" s="13" t="s">
        <v>3517</v>
      </c>
    </row>
    <row r="629" customFormat="false" ht="15" hidden="false" customHeight="true" outlineLevel="0" collapsed="false">
      <c r="A629" s="13" t="s">
        <v>117</v>
      </c>
      <c r="B629" s="13" t="s">
        <v>554</v>
      </c>
      <c r="C629" s="11" t="s">
        <v>555</v>
      </c>
      <c r="D629" s="13" t="s">
        <v>3518</v>
      </c>
      <c r="E629" s="13" t="s">
        <v>3519</v>
      </c>
      <c r="F629" s="13" t="s">
        <v>3520</v>
      </c>
      <c r="G629" s="13" t="s">
        <v>3521</v>
      </c>
      <c r="H629" s="13" t="s">
        <v>3522</v>
      </c>
    </row>
    <row r="630" customFormat="false" ht="15" hidden="false" customHeight="true" outlineLevel="0" collapsed="false">
      <c r="A630" s="13" t="s">
        <v>117</v>
      </c>
      <c r="B630" s="13" t="s">
        <v>561</v>
      </c>
      <c r="C630" s="11" t="s">
        <v>562</v>
      </c>
      <c r="D630" s="13" t="s">
        <v>3523</v>
      </c>
      <c r="E630" s="13" t="s">
        <v>3524</v>
      </c>
      <c r="F630" s="13" t="s">
        <v>3525</v>
      </c>
      <c r="G630" s="13" t="s">
        <v>3526</v>
      </c>
      <c r="H630" s="13" t="s">
        <v>3527</v>
      </c>
    </row>
    <row r="631" customFormat="false" ht="15" hidden="false" customHeight="true" outlineLevel="0" collapsed="false">
      <c r="A631" s="13" t="s">
        <v>117</v>
      </c>
      <c r="B631" s="13" t="s">
        <v>568</v>
      </c>
      <c r="C631" s="11" t="s">
        <v>569</v>
      </c>
      <c r="D631" s="13" t="s">
        <v>3528</v>
      </c>
      <c r="E631" s="13" t="s">
        <v>3529</v>
      </c>
      <c r="F631" s="13" t="s">
        <v>3530</v>
      </c>
      <c r="G631" s="13" t="s">
        <v>3531</v>
      </c>
      <c r="H631" s="13" t="s">
        <v>3532</v>
      </c>
    </row>
    <row r="632" customFormat="false" ht="15" hidden="false" customHeight="true" outlineLevel="0" collapsed="false">
      <c r="A632" s="13" t="s">
        <v>117</v>
      </c>
      <c r="B632" s="13" t="s">
        <v>575</v>
      </c>
      <c r="C632" s="11" t="s">
        <v>576</v>
      </c>
      <c r="D632" s="13" t="s">
        <v>3533</v>
      </c>
      <c r="E632" s="13" t="s">
        <v>3534</v>
      </c>
      <c r="F632" s="13" t="s">
        <v>3535</v>
      </c>
      <c r="G632" s="13" t="s">
        <v>3536</v>
      </c>
      <c r="H632" s="13" t="s">
        <v>1900</v>
      </c>
    </row>
    <row r="633" customFormat="false" ht="15" hidden="false" customHeight="true" outlineLevel="0" collapsed="false">
      <c r="A633" s="13" t="s">
        <v>117</v>
      </c>
      <c r="B633" s="13" t="s">
        <v>582</v>
      </c>
      <c r="C633" s="11" t="s">
        <v>583</v>
      </c>
      <c r="D633" s="13" t="s">
        <v>3537</v>
      </c>
      <c r="E633" s="13" t="s">
        <v>3538</v>
      </c>
      <c r="F633" s="13" t="s">
        <v>3539</v>
      </c>
      <c r="G633" s="13" t="s">
        <v>3540</v>
      </c>
      <c r="H633" s="13" t="s">
        <v>3541</v>
      </c>
    </row>
    <row r="634" customFormat="false" ht="15" hidden="false" customHeight="true" outlineLevel="0" collapsed="false">
      <c r="A634" s="13" t="s">
        <v>117</v>
      </c>
      <c r="B634" s="13" t="s">
        <v>589</v>
      </c>
      <c r="C634" s="11" t="s">
        <v>590</v>
      </c>
      <c r="D634" s="13" t="s">
        <v>3542</v>
      </c>
      <c r="E634" s="13" t="s">
        <v>3543</v>
      </c>
      <c r="F634" s="13" t="s">
        <v>3544</v>
      </c>
      <c r="G634" s="13" t="s">
        <v>3545</v>
      </c>
      <c r="H634" s="13" t="s">
        <v>3546</v>
      </c>
    </row>
    <row r="635" customFormat="false" ht="15" hidden="false" customHeight="true" outlineLevel="0" collapsed="false">
      <c r="A635" s="13" t="s">
        <v>117</v>
      </c>
      <c r="B635" s="13" t="s">
        <v>596</v>
      </c>
      <c r="C635" s="11" t="s">
        <v>597</v>
      </c>
      <c r="D635" s="13" t="s">
        <v>3547</v>
      </c>
      <c r="E635" s="13" t="s">
        <v>3548</v>
      </c>
      <c r="F635" s="13" t="s">
        <v>3549</v>
      </c>
      <c r="G635" s="13" t="s">
        <v>3550</v>
      </c>
      <c r="H635" s="13" t="s">
        <v>3551</v>
      </c>
    </row>
    <row r="636" customFormat="false" ht="15" hidden="false" customHeight="true" outlineLevel="0" collapsed="false">
      <c r="A636" s="13" t="s">
        <v>117</v>
      </c>
      <c r="B636" s="13" t="s">
        <v>603</v>
      </c>
      <c r="C636" s="11" t="s">
        <v>604</v>
      </c>
      <c r="D636" s="13" t="s">
        <v>1637</v>
      </c>
      <c r="E636" s="13" t="s">
        <v>3552</v>
      </c>
      <c r="F636" s="13" t="s">
        <v>3553</v>
      </c>
      <c r="G636" s="13" t="s">
        <v>3554</v>
      </c>
      <c r="H636" s="13" t="s">
        <v>3555</v>
      </c>
    </row>
    <row r="637" customFormat="false" ht="15" hidden="false" customHeight="true" outlineLevel="0" collapsed="false">
      <c r="A637" s="13" t="s">
        <v>117</v>
      </c>
      <c r="B637" s="13" t="s">
        <v>610</v>
      </c>
      <c r="C637" s="11" t="s">
        <v>611</v>
      </c>
      <c r="D637" s="13" t="s">
        <v>3556</v>
      </c>
      <c r="E637" s="13" t="s">
        <v>3557</v>
      </c>
      <c r="F637" s="13" t="s">
        <v>3558</v>
      </c>
      <c r="G637" s="13" t="s">
        <v>3559</v>
      </c>
      <c r="H637" s="13" t="s">
        <v>3560</v>
      </c>
    </row>
    <row r="638" customFormat="false" ht="15" hidden="false" customHeight="true" outlineLevel="0" collapsed="false">
      <c r="A638" s="13" t="s">
        <v>117</v>
      </c>
      <c r="B638" s="13" t="s">
        <v>617</v>
      </c>
      <c r="C638" s="11" t="s">
        <v>618</v>
      </c>
      <c r="D638" s="13" t="s">
        <v>3561</v>
      </c>
      <c r="E638" s="13" t="s">
        <v>3562</v>
      </c>
      <c r="F638" s="13" t="s">
        <v>3563</v>
      </c>
      <c r="G638" s="13" t="s">
        <v>3564</v>
      </c>
      <c r="H638" s="13" t="s">
        <v>3565</v>
      </c>
    </row>
    <row r="639" customFormat="false" ht="15" hidden="false" customHeight="true" outlineLevel="0" collapsed="false">
      <c r="A639" s="13" t="s">
        <v>117</v>
      </c>
      <c r="B639" s="13" t="s">
        <v>624</v>
      </c>
      <c r="C639" s="11" t="s">
        <v>625</v>
      </c>
      <c r="D639" s="13" t="s">
        <v>3566</v>
      </c>
      <c r="E639" s="13" t="s">
        <v>3567</v>
      </c>
      <c r="F639" s="13" t="s">
        <v>3568</v>
      </c>
      <c r="G639" s="13" t="s">
        <v>2145</v>
      </c>
      <c r="H639" s="13" t="s">
        <v>3569</v>
      </c>
    </row>
    <row r="640" customFormat="false" ht="15" hidden="false" customHeight="true" outlineLevel="0" collapsed="false">
      <c r="A640" s="13" t="s">
        <v>117</v>
      </c>
      <c r="B640" s="13" t="s">
        <v>631</v>
      </c>
      <c r="C640" s="11" t="s">
        <v>632</v>
      </c>
      <c r="D640" s="13" t="s">
        <v>3570</v>
      </c>
      <c r="E640" s="13" t="s">
        <v>3571</v>
      </c>
      <c r="F640" s="13" t="s">
        <v>3572</v>
      </c>
      <c r="G640" s="13" t="s">
        <v>3573</v>
      </c>
      <c r="H640" s="13" t="s">
        <v>3574</v>
      </c>
    </row>
    <row r="641" customFormat="false" ht="15" hidden="false" customHeight="true" outlineLevel="0" collapsed="false">
      <c r="A641" s="13" t="s">
        <v>117</v>
      </c>
      <c r="B641" s="13" t="s">
        <v>638</v>
      </c>
      <c r="C641" s="11" t="s">
        <v>639</v>
      </c>
      <c r="D641" s="13" t="s">
        <v>3575</v>
      </c>
      <c r="E641" s="13" t="s">
        <v>3576</v>
      </c>
      <c r="F641" s="13" t="s">
        <v>3577</v>
      </c>
      <c r="G641" s="13" t="s">
        <v>3578</v>
      </c>
      <c r="H641" s="13" t="s">
        <v>3579</v>
      </c>
    </row>
    <row r="642" customFormat="false" ht="15" hidden="false" customHeight="true" outlineLevel="0" collapsed="false">
      <c r="A642" s="13" t="s">
        <v>117</v>
      </c>
      <c r="B642" s="13" t="s">
        <v>645</v>
      </c>
      <c r="C642" s="11" t="s">
        <v>646</v>
      </c>
      <c r="D642" s="13" t="s">
        <v>3580</v>
      </c>
      <c r="E642" s="13" t="s">
        <v>3581</v>
      </c>
      <c r="F642" s="13" t="s">
        <v>3582</v>
      </c>
      <c r="G642" s="13" t="s">
        <v>3583</v>
      </c>
      <c r="H642" s="13" t="s">
        <v>3584</v>
      </c>
    </row>
    <row r="643" customFormat="false" ht="15" hidden="false" customHeight="true" outlineLevel="0" collapsed="false">
      <c r="A643" s="13" t="s">
        <v>117</v>
      </c>
      <c r="B643" s="13" t="s">
        <v>652</v>
      </c>
      <c r="C643" s="11" t="s">
        <v>653</v>
      </c>
      <c r="D643" s="13" t="s">
        <v>3585</v>
      </c>
      <c r="E643" s="13" t="s">
        <v>3586</v>
      </c>
      <c r="F643" s="13" t="s">
        <v>3587</v>
      </c>
      <c r="G643" s="13" t="s">
        <v>3588</v>
      </c>
      <c r="H643" s="13" t="s">
        <v>3589</v>
      </c>
    </row>
    <row r="644" customFormat="false" ht="15" hidden="false" customHeight="true" outlineLevel="0" collapsed="false">
      <c r="A644" s="13" t="s">
        <v>117</v>
      </c>
      <c r="B644" s="13" t="s">
        <v>659</v>
      </c>
      <c r="C644" s="11" t="s">
        <v>660</v>
      </c>
      <c r="D644" s="13" t="s">
        <v>3590</v>
      </c>
      <c r="E644" s="13" t="s">
        <v>3591</v>
      </c>
      <c r="F644" s="13" t="s">
        <v>3592</v>
      </c>
      <c r="G644" s="13" t="s">
        <v>3593</v>
      </c>
      <c r="H644" s="13" t="s">
        <v>3594</v>
      </c>
    </row>
    <row r="645" customFormat="false" ht="15" hidden="false" customHeight="true" outlineLevel="0" collapsed="false">
      <c r="A645" s="13" t="s">
        <v>117</v>
      </c>
      <c r="B645" s="13" t="s">
        <v>666</v>
      </c>
      <c r="C645" s="11" t="s">
        <v>667</v>
      </c>
      <c r="D645" s="13" t="s">
        <v>3595</v>
      </c>
      <c r="E645" s="13" t="s">
        <v>3596</v>
      </c>
      <c r="F645" s="13" t="s">
        <v>3597</v>
      </c>
      <c r="G645" s="13" t="s">
        <v>3598</v>
      </c>
      <c r="H645" s="13" t="s">
        <v>3599</v>
      </c>
    </row>
    <row r="646" customFormat="false" ht="15" hidden="false" customHeight="true" outlineLevel="0" collapsed="false">
      <c r="A646" s="13" t="s">
        <v>117</v>
      </c>
      <c r="B646" s="13" t="s">
        <v>673</v>
      </c>
      <c r="C646" s="11" t="s">
        <v>674</v>
      </c>
      <c r="D646" s="13" t="s">
        <v>3600</v>
      </c>
      <c r="E646" s="13" t="s">
        <v>3601</v>
      </c>
      <c r="F646" s="13" t="s">
        <v>3602</v>
      </c>
      <c r="G646" s="13" t="s">
        <v>3603</v>
      </c>
      <c r="H646" s="13" t="s">
        <v>3604</v>
      </c>
    </row>
    <row r="647" customFormat="false" ht="15" hidden="false" customHeight="true" outlineLevel="0" collapsed="false">
      <c r="A647" s="13" t="s">
        <v>117</v>
      </c>
      <c r="B647" s="13" t="s">
        <v>680</v>
      </c>
      <c r="C647" s="11" t="s">
        <v>681</v>
      </c>
      <c r="D647" s="13" t="s">
        <v>3605</v>
      </c>
      <c r="E647" s="13" t="s">
        <v>3606</v>
      </c>
      <c r="F647" s="13" t="s">
        <v>3607</v>
      </c>
      <c r="G647" s="13" t="s">
        <v>3608</v>
      </c>
      <c r="H647" s="13" t="s">
        <v>3609</v>
      </c>
    </row>
    <row r="648" customFormat="false" ht="15" hidden="false" customHeight="true" outlineLevel="0" collapsed="false">
      <c r="A648" s="13" t="s">
        <v>117</v>
      </c>
      <c r="B648" s="13" t="s">
        <v>687</v>
      </c>
      <c r="C648" s="11" t="s">
        <v>688</v>
      </c>
      <c r="D648" s="13" t="s">
        <v>3610</v>
      </c>
      <c r="E648" s="13" t="s">
        <v>3611</v>
      </c>
      <c r="F648" s="13" t="s">
        <v>3612</v>
      </c>
      <c r="G648" s="13" t="s">
        <v>3613</v>
      </c>
      <c r="H648" s="13" t="s">
        <v>3614</v>
      </c>
    </row>
    <row r="649" customFormat="false" ht="15" hidden="false" customHeight="true" outlineLevel="0" collapsed="false">
      <c r="A649" s="13" t="s">
        <v>117</v>
      </c>
      <c r="B649" s="13" t="s">
        <v>694</v>
      </c>
      <c r="C649" s="11" t="s">
        <v>695</v>
      </c>
      <c r="D649" s="13" t="s">
        <v>1356</v>
      </c>
      <c r="E649" s="13" t="s">
        <v>3615</v>
      </c>
      <c r="F649" s="13" t="s">
        <v>3616</v>
      </c>
      <c r="G649" s="13" t="s">
        <v>3617</v>
      </c>
      <c r="H649" s="13" t="s">
        <v>3618</v>
      </c>
    </row>
    <row r="650" customFormat="false" ht="15" hidden="false" customHeight="true" outlineLevel="0" collapsed="false">
      <c r="A650" s="13" t="s">
        <v>117</v>
      </c>
      <c r="B650" s="13" t="s">
        <v>701</v>
      </c>
      <c r="C650" s="11" t="s">
        <v>702</v>
      </c>
      <c r="D650" s="13" t="s">
        <v>3619</v>
      </c>
      <c r="E650" s="13" t="s">
        <v>3620</v>
      </c>
      <c r="F650" s="13" t="s">
        <v>3621</v>
      </c>
      <c r="G650" s="13" t="s">
        <v>3622</v>
      </c>
      <c r="H650" s="13" t="s">
        <v>3623</v>
      </c>
    </row>
    <row r="651" customFormat="false" ht="15" hidden="false" customHeight="true" outlineLevel="0" collapsed="false">
      <c r="A651" s="13" t="s">
        <v>117</v>
      </c>
      <c r="B651" s="13" t="s">
        <v>708</v>
      </c>
      <c r="C651" s="11" t="s">
        <v>709</v>
      </c>
      <c r="D651" s="13" t="s">
        <v>3624</v>
      </c>
      <c r="E651" s="13" t="s">
        <v>3625</v>
      </c>
      <c r="F651" s="13" t="s">
        <v>3626</v>
      </c>
      <c r="G651" s="13" t="s">
        <v>3627</v>
      </c>
      <c r="H651" s="13" t="s">
        <v>3628</v>
      </c>
    </row>
    <row r="652" customFormat="false" ht="15" hidden="false" customHeight="true" outlineLevel="0" collapsed="false">
      <c r="A652" s="13" t="s">
        <v>117</v>
      </c>
      <c r="B652" s="13" t="s">
        <v>715</v>
      </c>
      <c r="C652" s="11" t="s">
        <v>716</v>
      </c>
      <c r="D652" s="13" t="s">
        <v>3629</v>
      </c>
      <c r="E652" s="13" t="s">
        <v>3630</v>
      </c>
      <c r="F652" s="13" t="s">
        <v>3631</v>
      </c>
      <c r="G652" s="13" t="s">
        <v>3632</v>
      </c>
      <c r="H652" s="13" t="s">
        <v>3633</v>
      </c>
    </row>
    <row r="653" customFormat="false" ht="15" hidden="false" customHeight="true" outlineLevel="0" collapsed="false">
      <c r="A653" s="13" t="s">
        <v>117</v>
      </c>
      <c r="B653" s="13" t="s">
        <v>722</v>
      </c>
      <c r="C653" s="11" t="s">
        <v>723</v>
      </c>
      <c r="D653" s="13" t="s">
        <v>3634</v>
      </c>
      <c r="E653" s="13" t="s">
        <v>3635</v>
      </c>
      <c r="F653" s="13" t="s">
        <v>3636</v>
      </c>
      <c r="G653" s="13" t="s">
        <v>3637</v>
      </c>
      <c r="H653" s="13" t="s">
        <v>3638</v>
      </c>
    </row>
    <row r="654" customFormat="false" ht="15" hidden="false" customHeight="true" outlineLevel="0" collapsed="false">
      <c r="A654" s="13" t="s">
        <v>117</v>
      </c>
      <c r="B654" s="13" t="s">
        <v>729</v>
      </c>
      <c r="C654" s="11" t="s">
        <v>730</v>
      </c>
      <c r="D654" s="13" t="s">
        <v>3639</v>
      </c>
      <c r="E654" s="13" t="s">
        <v>3640</v>
      </c>
      <c r="F654" s="13" t="s">
        <v>3641</v>
      </c>
      <c r="G654" s="13" t="s">
        <v>3642</v>
      </c>
      <c r="H654" s="13" t="s">
        <v>3643</v>
      </c>
    </row>
    <row r="655" customFormat="false" ht="15" hidden="false" customHeight="true" outlineLevel="0" collapsed="false">
      <c r="A655" s="13" t="s">
        <v>117</v>
      </c>
      <c r="B655" s="13" t="s">
        <v>736</v>
      </c>
      <c r="C655" s="11" t="s">
        <v>737</v>
      </c>
      <c r="D655" s="13" t="s">
        <v>3644</v>
      </c>
      <c r="E655" s="13" t="s">
        <v>3645</v>
      </c>
      <c r="F655" s="13" t="s">
        <v>3646</v>
      </c>
      <c r="G655" s="13" t="s">
        <v>3647</v>
      </c>
      <c r="H655" s="13" t="s">
        <v>3648</v>
      </c>
    </row>
    <row r="656" customFormat="false" ht="15" hidden="false" customHeight="true" outlineLevel="0" collapsed="false">
      <c r="A656" s="13" t="s">
        <v>117</v>
      </c>
      <c r="B656" s="13" t="s">
        <v>743</v>
      </c>
      <c r="C656" s="11" t="s">
        <v>744</v>
      </c>
      <c r="D656" s="13" t="s">
        <v>3649</v>
      </c>
      <c r="E656" s="13" t="s">
        <v>3650</v>
      </c>
      <c r="F656" s="13" t="s">
        <v>3651</v>
      </c>
      <c r="G656" s="13" t="s">
        <v>3652</v>
      </c>
      <c r="H656" s="13" t="s">
        <v>3653</v>
      </c>
    </row>
    <row r="657" customFormat="false" ht="15" hidden="false" customHeight="true" outlineLevel="0" collapsed="false">
      <c r="A657" s="13" t="s">
        <v>117</v>
      </c>
      <c r="B657" s="13" t="s">
        <v>750</v>
      </c>
      <c r="C657" s="11" t="s">
        <v>751</v>
      </c>
      <c r="D657" s="13" t="s">
        <v>3654</v>
      </c>
      <c r="E657" s="13" t="s">
        <v>3655</v>
      </c>
      <c r="F657" s="13" t="s">
        <v>3656</v>
      </c>
      <c r="G657" s="13" t="s">
        <v>3657</v>
      </c>
      <c r="H657" s="13" t="s">
        <v>3658</v>
      </c>
    </row>
    <row r="658" customFormat="false" ht="15" hidden="false" customHeight="true" outlineLevel="0" collapsed="false">
      <c r="A658" s="13" t="s">
        <v>117</v>
      </c>
      <c r="B658" s="13" t="s">
        <v>757</v>
      </c>
      <c r="C658" s="11" t="s">
        <v>758</v>
      </c>
      <c r="D658" s="13" t="s">
        <v>3659</v>
      </c>
      <c r="E658" s="13" t="s">
        <v>3660</v>
      </c>
      <c r="F658" s="13" t="s">
        <v>3661</v>
      </c>
      <c r="G658" s="13" t="s">
        <v>3662</v>
      </c>
      <c r="H658" s="13" t="s">
        <v>3663</v>
      </c>
    </row>
    <row r="659" customFormat="false" ht="15" hidden="false" customHeight="true" outlineLevel="0" collapsed="false">
      <c r="A659" s="13" t="s">
        <v>117</v>
      </c>
      <c r="B659" s="13" t="s">
        <v>764</v>
      </c>
      <c r="C659" s="11" t="s">
        <v>765</v>
      </c>
      <c r="D659" s="13" t="s">
        <v>3664</v>
      </c>
      <c r="E659" s="13" t="s">
        <v>3665</v>
      </c>
      <c r="F659" s="13" t="s">
        <v>3666</v>
      </c>
      <c r="G659" s="13" t="s">
        <v>3667</v>
      </c>
      <c r="H659" s="13" t="s">
        <v>3668</v>
      </c>
    </row>
    <row r="660" customFormat="false" ht="15" hidden="false" customHeight="true" outlineLevel="0" collapsed="false">
      <c r="A660" s="13" t="s">
        <v>117</v>
      </c>
      <c r="B660" s="13" t="s">
        <v>771</v>
      </c>
      <c r="C660" s="11" t="s">
        <v>772</v>
      </c>
      <c r="D660" s="13" t="s">
        <v>3669</v>
      </c>
      <c r="E660" s="13" t="s">
        <v>3670</v>
      </c>
      <c r="F660" s="13" t="s">
        <v>3671</v>
      </c>
      <c r="G660" s="13" t="s">
        <v>3672</v>
      </c>
      <c r="H660" s="13" t="s">
        <v>3673</v>
      </c>
    </row>
    <row r="661" customFormat="false" ht="15" hidden="false" customHeight="true" outlineLevel="0" collapsed="false">
      <c r="A661" s="13" t="s">
        <v>117</v>
      </c>
      <c r="B661" s="13" t="s">
        <v>778</v>
      </c>
      <c r="C661" s="11" t="s">
        <v>779</v>
      </c>
      <c r="D661" s="13" t="s">
        <v>3674</v>
      </c>
      <c r="E661" s="13" t="s">
        <v>3675</v>
      </c>
      <c r="F661" s="13" t="s">
        <v>3676</v>
      </c>
      <c r="G661" s="13" t="s">
        <v>3677</v>
      </c>
      <c r="H661" s="13" t="s">
        <v>3678</v>
      </c>
    </row>
    <row r="662" customFormat="false" ht="15" hidden="false" customHeight="true" outlineLevel="0" collapsed="false">
      <c r="A662" s="13" t="s">
        <v>117</v>
      </c>
      <c r="B662" s="13" t="s">
        <v>785</v>
      </c>
      <c r="C662" s="11" t="s">
        <v>786</v>
      </c>
      <c r="D662" s="13" t="s">
        <v>3679</v>
      </c>
      <c r="E662" s="13" t="s">
        <v>3680</v>
      </c>
      <c r="F662" s="13" t="s">
        <v>3681</v>
      </c>
      <c r="G662" s="13" t="s">
        <v>3682</v>
      </c>
      <c r="H662" s="13" t="s">
        <v>3683</v>
      </c>
    </row>
    <row r="663" customFormat="false" ht="15" hidden="false" customHeight="true" outlineLevel="0" collapsed="false">
      <c r="A663" s="13" t="s">
        <v>117</v>
      </c>
      <c r="B663" s="13" t="s">
        <v>792</v>
      </c>
      <c r="C663" s="11" t="s">
        <v>793</v>
      </c>
      <c r="D663" s="13" t="s">
        <v>3684</v>
      </c>
      <c r="E663" s="13" t="s">
        <v>3685</v>
      </c>
      <c r="F663" s="13" t="s">
        <v>3686</v>
      </c>
      <c r="G663" s="13" t="s">
        <v>3687</v>
      </c>
      <c r="H663" s="13" t="s">
        <v>3688</v>
      </c>
    </row>
    <row r="664" customFormat="false" ht="15" hidden="false" customHeight="true" outlineLevel="0" collapsed="false">
      <c r="A664" s="13" t="s">
        <v>117</v>
      </c>
      <c r="B664" s="13" t="s">
        <v>799</v>
      </c>
      <c r="C664" s="11" t="s">
        <v>800</v>
      </c>
      <c r="D664" s="13" t="s">
        <v>3689</v>
      </c>
      <c r="E664" s="13" t="s">
        <v>3690</v>
      </c>
      <c r="F664" s="13" t="s">
        <v>3691</v>
      </c>
      <c r="G664" s="13" t="s">
        <v>3692</v>
      </c>
      <c r="H664" s="13" t="s">
        <v>3693</v>
      </c>
    </row>
    <row r="665" customFormat="false" ht="15" hidden="false" customHeight="true" outlineLevel="0" collapsed="false">
      <c r="A665" s="13" t="s">
        <v>117</v>
      </c>
      <c r="B665" s="13" t="s">
        <v>806</v>
      </c>
      <c r="C665" s="11" t="s">
        <v>807</v>
      </c>
      <c r="D665" s="13" t="s">
        <v>3694</v>
      </c>
      <c r="E665" s="13" t="s">
        <v>3695</v>
      </c>
      <c r="F665" s="13" t="s">
        <v>3696</v>
      </c>
      <c r="G665" s="13" t="s">
        <v>3697</v>
      </c>
      <c r="H665" s="13" t="s">
        <v>3698</v>
      </c>
    </row>
    <row r="666" customFormat="false" ht="15" hidden="false" customHeight="true" outlineLevel="0" collapsed="false">
      <c r="A666" s="13" t="s">
        <v>117</v>
      </c>
      <c r="B666" s="13" t="s">
        <v>813</v>
      </c>
      <c r="C666" s="11" t="s">
        <v>814</v>
      </c>
      <c r="D666" s="13" t="s">
        <v>3699</v>
      </c>
      <c r="E666" s="13" t="s">
        <v>3700</v>
      </c>
      <c r="F666" s="13" t="s">
        <v>3701</v>
      </c>
      <c r="G666" s="13" t="s">
        <v>3702</v>
      </c>
      <c r="H666" s="13" t="s">
        <v>3703</v>
      </c>
    </row>
    <row r="667" customFormat="false" ht="15" hidden="false" customHeight="true" outlineLevel="0" collapsed="false">
      <c r="A667" s="13" t="s">
        <v>117</v>
      </c>
      <c r="B667" s="13" t="s">
        <v>820</v>
      </c>
      <c r="C667" s="11" t="s">
        <v>821</v>
      </c>
      <c r="D667" s="13" t="s">
        <v>3704</v>
      </c>
      <c r="E667" s="13" t="s">
        <v>3705</v>
      </c>
      <c r="F667" s="13" t="s">
        <v>3706</v>
      </c>
      <c r="G667" s="13" t="s">
        <v>3707</v>
      </c>
      <c r="H667" s="13" t="s">
        <v>3708</v>
      </c>
    </row>
    <row r="668" customFormat="false" ht="15" hidden="false" customHeight="true" outlineLevel="0" collapsed="false">
      <c r="A668" s="13" t="s">
        <v>117</v>
      </c>
      <c r="B668" s="13" t="s">
        <v>827</v>
      </c>
      <c r="C668" s="11" t="s">
        <v>828</v>
      </c>
      <c r="D668" s="13" t="s">
        <v>3709</v>
      </c>
      <c r="E668" s="13" t="s">
        <v>3710</v>
      </c>
      <c r="F668" s="13" t="s">
        <v>3711</v>
      </c>
      <c r="G668" s="13" t="s">
        <v>3712</v>
      </c>
      <c r="H668" s="13" t="s">
        <v>3713</v>
      </c>
    </row>
    <row r="669" customFormat="false" ht="15" hidden="false" customHeight="true" outlineLevel="0" collapsed="false">
      <c r="A669" s="13" t="s">
        <v>117</v>
      </c>
      <c r="B669" s="13" t="s">
        <v>834</v>
      </c>
      <c r="C669" s="11" t="s">
        <v>835</v>
      </c>
      <c r="D669" s="13" t="s">
        <v>3714</v>
      </c>
      <c r="E669" s="13" t="s">
        <v>3715</v>
      </c>
      <c r="F669" s="13" t="s">
        <v>3716</v>
      </c>
      <c r="G669" s="13" t="s">
        <v>3717</v>
      </c>
      <c r="H669" s="13" t="s">
        <v>3718</v>
      </c>
    </row>
    <row r="670" customFormat="false" ht="15" hidden="false" customHeight="true" outlineLevel="0" collapsed="false">
      <c r="A670" s="13" t="s">
        <v>117</v>
      </c>
      <c r="B670" s="13" t="s">
        <v>841</v>
      </c>
      <c r="C670" s="11" t="s">
        <v>842</v>
      </c>
      <c r="D670" s="13" t="s">
        <v>3719</v>
      </c>
      <c r="E670" s="13" t="s">
        <v>3720</v>
      </c>
      <c r="F670" s="13" t="s">
        <v>3721</v>
      </c>
      <c r="G670" s="13" t="s">
        <v>3722</v>
      </c>
      <c r="H670" s="13" t="s">
        <v>3723</v>
      </c>
    </row>
    <row r="671" customFormat="false" ht="15" hidden="false" customHeight="true" outlineLevel="0" collapsed="false">
      <c r="A671" s="13" t="s">
        <v>117</v>
      </c>
      <c r="B671" s="13" t="s">
        <v>848</v>
      </c>
      <c r="C671" s="11" t="s">
        <v>849</v>
      </c>
      <c r="D671" s="13" t="s">
        <v>3724</v>
      </c>
      <c r="E671" s="13" t="s">
        <v>3725</v>
      </c>
      <c r="F671" s="13" t="s">
        <v>3726</v>
      </c>
      <c r="G671" s="13" t="s">
        <v>3727</v>
      </c>
      <c r="H671" s="13" t="s">
        <v>3728</v>
      </c>
    </row>
    <row r="672" customFormat="false" ht="15" hidden="false" customHeight="true" outlineLevel="0" collapsed="false">
      <c r="A672" s="13" t="s">
        <v>117</v>
      </c>
      <c r="B672" s="13" t="s">
        <v>855</v>
      </c>
      <c r="C672" s="11" t="s">
        <v>856</v>
      </c>
      <c r="D672" s="13" t="s">
        <v>3729</v>
      </c>
      <c r="E672" s="13" t="s">
        <v>3730</v>
      </c>
      <c r="F672" s="13" t="s">
        <v>3731</v>
      </c>
      <c r="G672" s="13" t="s">
        <v>3732</v>
      </c>
      <c r="H672" s="13" t="s">
        <v>3733</v>
      </c>
    </row>
    <row r="673" customFormat="false" ht="15" hidden="false" customHeight="true" outlineLevel="0" collapsed="false">
      <c r="A673" s="13" t="s">
        <v>117</v>
      </c>
      <c r="B673" s="13" t="s">
        <v>862</v>
      </c>
      <c r="C673" s="11" t="s">
        <v>863</v>
      </c>
      <c r="D673" s="13" t="s">
        <v>3734</v>
      </c>
      <c r="E673" s="13" t="s">
        <v>3735</v>
      </c>
      <c r="F673" s="13" t="s">
        <v>3736</v>
      </c>
      <c r="G673" s="13" t="s">
        <v>3737</v>
      </c>
      <c r="H673" s="13" t="s">
        <v>3738</v>
      </c>
    </row>
    <row r="674" customFormat="false" ht="15" hidden="false" customHeight="true" outlineLevel="0" collapsed="false">
      <c r="A674" s="13" t="s">
        <v>117</v>
      </c>
      <c r="B674" s="13" t="s">
        <v>869</v>
      </c>
      <c r="C674" s="11" t="s">
        <v>870</v>
      </c>
      <c r="D674" s="13" t="s">
        <v>3739</v>
      </c>
      <c r="E674" s="13" t="s">
        <v>3740</v>
      </c>
      <c r="F674" s="13" t="s">
        <v>3741</v>
      </c>
      <c r="G674" s="13" t="s">
        <v>3742</v>
      </c>
      <c r="H674" s="13" t="s">
        <v>3743</v>
      </c>
    </row>
    <row r="675" customFormat="false" ht="15" hidden="false" customHeight="true" outlineLevel="0" collapsed="false">
      <c r="A675" s="13" t="s">
        <v>117</v>
      </c>
      <c r="B675" s="13" t="s">
        <v>876</v>
      </c>
      <c r="C675" s="11" t="s">
        <v>877</v>
      </c>
      <c r="D675" s="13" t="s">
        <v>3744</v>
      </c>
      <c r="E675" s="13" t="s">
        <v>3745</v>
      </c>
      <c r="F675" s="13" t="s">
        <v>3746</v>
      </c>
      <c r="G675" s="13" t="s">
        <v>3747</v>
      </c>
      <c r="H675" s="13" t="s">
        <v>3748</v>
      </c>
    </row>
    <row r="676" customFormat="false" ht="15" hidden="false" customHeight="true" outlineLevel="0" collapsed="false">
      <c r="A676" s="13" t="s">
        <v>117</v>
      </c>
      <c r="B676" s="13" t="s">
        <v>883</v>
      </c>
      <c r="C676" s="11" t="s">
        <v>884</v>
      </c>
      <c r="D676" s="13" t="s">
        <v>3749</v>
      </c>
      <c r="E676" s="13" t="s">
        <v>3750</v>
      </c>
      <c r="F676" s="13" t="s">
        <v>3751</v>
      </c>
      <c r="G676" s="13" t="s">
        <v>3752</v>
      </c>
      <c r="H676" s="13" t="s">
        <v>3753</v>
      </c>
    </row>
    <row r="677" customFormat="false" ht="15" hidden="false" customHeight="true" outlineLevel="0" collapsed="false">
      <c r="A677" s="13" t="s">
        <v>117</v>
      </c>
      <c r="B677" s="13" t="s">
        <v>890</v>
      </c>
      <c r="C677" s="11" t="s">
        <v>891</v>
      </c>
      <c r="D677" s="13" t="s">
        <v>3754</v>
      </c>
      <c r="E677" s="13" t="s">
        <v>3755</v>
      </c>
      <c r="F677" s="13" t="s">
        <v>3756</v>
      </c>
      <c r="G677" s="13" t="s">
        <v>3757</v>
      </c>
      <c r="H677" s="13" t="s">
        <v>3758</v>
      </c>
    </row>
    <row r="678" customFormat="false" ht="15" hidden="false" customHeight="true" outlineLevel="0" collapsed="false">
      <c r="A678" s="13" t="s">
        <v>117</v>
      </c>
      <c r="B678" s="13" t="s">
        <v>897</v>
      </c>
      <c r="C678" s="11" t="s">
        <v>898</v>
      </c>
      <c r="D678" s="13" t="s">
        <v>3759</v>
      </c>
      <c r="E678" s="13" t="s">
        <v>3760</v>
      </c>
      <c r="F678" s="13" t="s">
        <v>3761</v>
      </c>
      <c r="G678" s="13" t="s">
        <v>3762</v>
      </c>
      <c r="H678" s="13" t="s">
        <v>3763</v>
      </c>
    </row>
    <row r="679" customFormat="false" ht="15" hidden="false" customHeight="true" outlineLevel="0" collapsed="false">
      <c r="A679" s="13" t="s">
        <v>117</v>
      </c>
      <c r="B679" s="13" t="s">
        <v>904</v>
      </c>
      <c r="C679" s="11" t="s">
        <v>905</v>
      </c>
      <c r="D679" s="13" t="s">
        <v>3764</v>
      </c>
      <c r="E679" s="13" t="s">
        <v>3765</v>
      </c>
      <c r="F679" s="13" t="s">
        <v>3766</v>
      </c>
      <c r="G679" s="13" t="s">
        <v>3767</v>
      </c>
      <c r="H679" s="13" t="s">
        <v>3768</v>
      </c>
    </row>
    <row r="680" customFormat="false" ht="15" hidden="false" customHeight="true" outlineLevel="0" collapsed="false">
      <c r="A680" s="13" t="s">
        <v>126</v>
      </c>
      <c r="B680" s="13" t="s">
        <v>239</v>
      </c>
      <c r="C680" s="11" t="s">
        <v>240</v>
      </c>
      <c r="D680" s="13" t="s">
        <v>3769</v>
      </c>
      <c r="E680" s="13" t="s">
        <v>3770</v>
      </c>
      <c r="F680" s="13" t="s">
        <v>3771</v>
      </c>
      <c r="G680" s="13" t="s">
        <v>643</v>
      </c>
      <c r="H680" s="13" t="s">
        <v>3772</v>
      </c>
    </row>
    <row r="681" customFormat="false" ht="15" hidden="false" customHeight="true" outlineLevel="0" collapsed="false">
      <c r="A681" s="13" t="s">
        <v>126</v>
      </c>
      <c r="B681" s="13" t="s">
        <v>246</v>
      </c>
      <c r="C681" s="11" t="s">
        <v>247</v>
      </c>
      <c r="D681" s="13" t="s">
        <v>3773</v>
      </c>
      <c r="E681" s="13" t="s">
        <v>3774</v>
      </c>
      <c r="F681" s="13" t="s">
        <v>3775</v>
      </c>
      <c r="G681" s="13" t="s">
        <v>3776</v>
      </c>
      <c r="H681" s="13" t="s">
        <v>3777</v>
      </c>
    </row>
    <row r="682" customFormat="false" ht="15" hidden="false" customHeight="true" outlineLevel="0" collapsed="false">
      <c r="A682" s="13" t="s">
        <v>126</v>
      </c>
      <c r="B682" s="13" t="s">
        <v>253</v>
      </c>
      <c r="C682" s="11" t="s">
        <v>254</v>
      </c>
      <c r="D682" s="13" t="s">
        <v>3778</v>
      </c>
      <c r="E682" s="13" t="s">
        <v>3779</v>
      </c>
      <c r="F682" s="13" t="s">
        <v>3780</v>
      </c>
      <c r="G682" s="13" t="s">
        <v>3781</v>
      </c>
      <c r="H682" s="13" t="s">
        <v>3782</v>
      </c>
    </row>
    <row r="683" customFormat="false" ht="15" hidden="false" customHeight="true" outlineLevel="0" collapsed="false">
      <c r="A683" s="13" t="s">
        <v>126</v>
      </c>
      <c r="B683" s="13" t="s">
        <v>260</v>
      </c>
      <c r="C683" s="11" t="s">
        <v>261</v>
      </c>
      <c r="D683" s="13" t="s">
        <v>3783</v>
      </c>
      <c r="E683" s="13" t="s">
        <v>3784</v>
      </c>
      <c r="F683" s="13" t="s">
        <v>3785</v>
      </c>
      <c r="G683" s="13" t="s">
        <v>3786</v>
      </c>
      <c r="H683" s="13" t="s">
        <v>3787</v>
      </c>
    </row>
    <row r="684" customFormat="false" ht="15" hidden="false" customHeight="true" outlineLevel="0" collapsed="false">
      <c r="A684" s="13" t="s">
        <v>126</v>
      </c>
      <c r="B684" s="13" t="s">
        <v>267</v>
      </c>
      <c r="C684" s="11" t="s">
        <v>268</v>
      </c>
      <c r="D684" s="13" t="s">
        <v>3788</v>
      </c>
      <c r="E684" s="13" t="s">
        <v>3789</v>
      </c>
      <c r="F684" s="13" t="s">
        <v>3790</v>
      </c>
      <c r="G684" s="13" t="s">
        <v>3791</v>
      </c>
      <c r="H684" s="13" t="s">
        <v>3792</v>
      </c>
    </row>
    <row r="685" customFormat="false" ht="15" hidden="false" customHeight="true" outlineLevel="0" collapsed="false">
      <c r="A685" s="13" t="s">
        <v>126</v>
      </c>
      <c r="B685" s="13" t="s">
        <v>274</v>
      </c>
      <c r="C685" s="11" t="s">
        <v>275</v>
      </c>
      <c r="D685" s="13" t="s">
        <v>3793</v>
      </c>
      <c r="E685" s="13" t="s">
        <v>3794</v>
      </c>
      <c r="F685" s="13" t="s">
        <v>3795</v>
      </c>
      <c r="G685" s="13" t="s">
        <v>3796</v>
      </c>
      <c r="H685" s="13" t="s">
        <v>3797</v>
      </c>
    </row>
    <row r="686" customFormat="false" ht="15" hidden="false" customHeight="true" outlineLevel="0" collapsed="false">
      <c r="A686" s="13" t="s">
        <v>126</v>
      </c>
      <c r="B686" s="13" t="s">
        <v>281</v>
      </c>
      <c r="C686" s="11" t="s">
        <v>282</v>
      </c>
      <c r="D686" s="13" t="s">
        <v>3798</v>
      </c>
      <c r="E686" s="13" t="s">
        <v>3799</v>
      </c>
      <c r="F686" s="13" t="s">
        <v>3800</v>
      </c>
      <c r="G686" s="13" t="s">
        <v>3801</v>
      </c>
      <c r="H686" s="13" t="s">
        <v>3802</v>
      </c>
    </row>
    <row r="687" customFormat="false" ht="15" hidden="false" customHeight="true" outlineLevel="0" collapsed="false">
      <c r="A687" s="13" t="s">
        <v>126</v>
      </c>
      <c r="B687" s="13" t="s">
        <v>288</v>
      </c>
      <c r="C687" s="11" t="s">
        <v>289</v>
      </c>
      <c r="D687" s="13" t="s">
        <v>3803</v>
      </c>
      <c r="E687" s="13" t="s">
        <v>3804</v>
      </c>
      <c r="F687" s="13" t="s">
        <v>3805</v>
      </c>
      <c r="G687" s="13" t="s">
        <v>3806</v>
      </c>
      <c r="H687" s="13" t="s">
        <v>3807</v>
      </c>
    </row>
    <row r="688" customFormat="false" ht="15" hidden="false" customHeight="true" outlineLevel="0" collapsed="false">
      <c r="A688" s="13" t="s">
        <v>126</v>
      </c>
      <c r="B688" s="13" t="s">
        <v>295</v>
      </c>
      <c r="C688" s="11" t="s">
        <v>296</v>
      </c>
      <c r="D688" s="13" t="s">
        <v>3808</v>
      </c>
      <c r="E688" s="13" t="s">
        <v>3809</v>
      </c>
      <c r="F688" s="13" t="s">
        <v>3810</v>
      </c>
      <c r="G688" s="13" t="s">
        <v>3811</v>
      </c>
      <c r="H688" s="13" t="s">
        <v>3812</v>
      </c>
    </row>
    <row r="689" customFormat="false" ht="15" hidden="false" customHeight="true" outlineLevel="0" collapsed="false">
      <c r="A689" s="13" t="s">
        <v>126</v>
      </c>
      <c r="B689" s="13" t="s">
        <v>302</v>
      </c>
      <c r="C689" s="11" t="s">
        <v>303</v>
      </c>
      <c r="D689" s="13" t="s">
        <v>3813</v>
      </c>
      <c r="E689" s="13" t="s">
        <v>3814</v>
      </c>
      <c r="F689" s="13" t="s">
        <v>3815</v>
      </c>
      <c r="G689" s="13" t="s">
        <v>3816</v>
      </c>
      <c r="H689" s="13" t="s">
        <v>3817</v>
      </c>
    </row>
    <row r="690" customFormat="false" ht="15" hidden="false" customHeight="true" outlineLevel="0" collapsed="false">
      <c r="A690" s="13" t="s">
        <v>126</v>
      </c>
      <c r="B690" s="13" t="s">
        <v>309</v>
      </c>
      <c r="C690" s="11" t="s">
        <v>310</v>
      </c>
      <c r="D690" s="13" t="s">
        <v>3818</v>
      </c>
      <c r="E690" s="13" t="s">
        <v>3819</v>
      </c>
      <c r="F690" s="13" t="s">
        <v>3820</v>
      </c>
      <c r="G690" s="13" t="s">
        <v>3821</v>
      </c>
      <c r="H690" s="13" t="s">
        <v>3822</v>
      </c>
    </row>
    <row r="691" customFormat="false" ht="15" hidden="false" customHeight="true" outlineLevel="0" collapsed="false">
      <c r="A691" s="13" t="s">
        <v>126</v>
      </c>
      <c r="B691" s="13" t="s">
        <v>316</v>
      </c>
      <c r="C691" s="11" t="s">
        <v>317</v>
      </c>
      <c r="D691" s="13" t="s">
        <v>3823</v>
      </c>
      <c r="E691" s="13" t="s">
        <v>3824</v>
      </c>
      <c r="F691" s="13" t="s">
        <v>3825</v>
      </c>
      <c r="G691" s="13" t="s">
        <v>3826</v>
      </c>
      <c r="H691" s="13" t="s">
        <v>3827</v>
      </c>
    </row>
    <row r="692" customFormat="false" ht="15" hidden="false" customHeight="true" outlineLevel="0" collapsed="false">
      <c r="A692" s="13" t="s">
        <v>126</v>
      </c>
      <c r="B692" s="13" t="s">
        <v>323</v>
      </c>
      <c r="C692" s="11" t="s">
        <v>324</v>
      </c>
      <c r="D692" s="13" t="s">
        <v>3828</v>
      </c>
      <c r="E692" s="13" t="s">
        <v>3829</v>
      </c>
      <c r="F692" s="13" t="s">
        <v>3830</v>
      </c>
      <c r="G692" s="13" t="s">
        <v>3831</v>
      </c>
      <c r="H692" s="13" t="s">
        <v>3832</v>
      </c>
    </row>
    <row r="693" customFormat="false" ht="15" hidden="false" customHeight="true" outlineLevel="0" collapsed="false">
      <c r="A693" s="13" t="s">
        <v>126</v>
      </c>
      <c r="B693" s="13" t="s">
        <v>330</v>
      </c>
      <c r="C693" s="11" t="s">
        <v>331</v>
      </c>
      <c r="D693" s="13" t="s">
        <v>864</v>
      </c>
      <c r="E693" s="13" t="s">
        <v>3833</v>
      </c>
      <c r="F693" s="13" t="s">
        <v>3834</v>
      </c>
      <c r="G693" s="13" t="s">
        <v>3835</v>
      </c>
      <c r="H693" s="13" t="s">
        <v>3836</v>
      </c>
    </row>
    <row r="694" customFormat="false" ht="15" hidden="false" customHeight="true" outlineLevel="0" collapsed="false">
      <c r="A694" s="13" t="s">
        <v>126</v>
      </c>
      <c r="B694" s="13" t="s">
        <v>337</v>
      </c>
      <c r="C694" s="11" t="s">
        <v>338</v>
      </c>
      <c r="D694" s="13" t="s">
        <v>3837</v>
      </c>
      <c r="E694" s="13" t="s">
        <v>3838</v>
      </c>
      <c r="F694" s="13" t="s">
        <v>3839</v>
      </c>
      <c r="G694" s="13" t="s">
        <v>3840</v>
      </c>
      <c r="H694" s="13" t="s">
        <v>3841</v>
      </c>
    </row>
    <row r="695" customFormat="false" ht="15" hidden="false" customHeight="true" outlineLevel="0" collapsed="false">
      <c r="A695" s="13" t="s">
        <v>126</v>
      </c>
      <c r="B695" s="13" t="s">
        <v>344</v>
      </c>
      <c r="C695" s="11" t="s">
        <v>345</v>
      </c>
      <c r="D695" s="13" t="s">
        <v>3842</v>
      </c>
      <c r="E695" s="13" t="s">
        <v>3843</v>
      </c>
      <c r="F695" s="13" t="s">
        <v>3844</v>
      </c>
      <c r="G695" s="13" t="s">
        <v>3845</v>
      </c>
      <c r="H695" s="13" t="s">
        <v>3846</v>
      </c>
    </row>
    <row r="696" customFormat="false" ht="15" hidden="false" customHeight="true" outlineLevel="0" collapsed="false">
      <c r="A696" s="13" t="s">
        <v>126</v>
      </c>
      <c r="B696" s="13" t="s">
        <v>351</v>
      </c>
      <c r="C696" s="11" t="s">
        <v>352</v>
      </c>
      <c r="D696" s="13" t="s">
        <v>3847</v>
      </c>
      <c r="E696" s="13" t="s">
        <v>3848</v>
      </c>
      <c r="F696" s="13" t="s">
        <v>3849</v>
      </c>
      <c r="G696" s="13" t="s">
        <v>3850</v>
      </c>
      <c r="H696" s="13" t="s">
        <v>3851</v>
      </c>
    </row>
    <row r="697" customFormat="false" ht="15" hidden="false" customHeight="true" outlineLevel="0" collapsed="false">
      <c r="A697" s="13" t="s">
        <v>126</v>
      </c>
      <c r="B697" s="13" t="s">
        <v>358</v>
      </c>
      <c r="C697" s="11" t="s">
        <v>359</v>
      </c>
      <c r="D697" s="13" t="s">
        <v>3852</v>
      </c>
      <c r="E697" s="13" t="s">
        <v>3853</v>
      </c>
      <c r="F697" s="13" t="s">
        <v>3854</v>
      </c>
      <c r="G697" s="13" t="s">
        <v>3855</v>
      </c>
      <c r="H697" s="13" t="s">
        <v>3856</v>
      </c>
    </row>
    <row r="698" customFormat="false" ht="15" hidden="false" customHeight="true" outlineLevel="0" collapsed="false">
      <c r="A698" s="13" t="s">
        <v>126</v>
      </c>
      <c r="B698" s="13" t="s">
        <v>365</v>
      </c>
      <c r="C698" s="11" t="s">
        <v>366</v>
      </c>
      <c r="D698" s="13" t="s">
        <v>3857</v>
      </c>
      <c r="E698" s="13" t="s">
        <v>3858</v>
      </c>
      <c r="F698" s="13" t="s">
        <v>3859</v>
      </c>
      <c r="G698" s="13" t="s">
        <v>3860</v>
      </c>
      <c r="H698" s="13" t="s">
        <v>3861</v>
      </c>
    </row>
    <row r="699" customFormat="false" ht="15" hidden="false" customHeight="true" outlineLevel="0" collapsed="false">
      <c r="A699" s="13" t="s">
        <v>126</v>
      </c>
      <c r="B699" s="13" t="s">
        <v>372</v>
      </c>
      <c r="C699" s="11" t="s">
        <v>373</v>
      </c>
      <c r="D699" s="13" t="s">
        <v>3862</v>
      </c>
      <c r="E699" s="13" t="s">
        <v>3863</v>
      </c>
      <c r="F699" s="13" t="s">
        <v>3864</v>
      </c>
      <c r="G699" s="13" t="s">
        <v>3865</v>
      </c>
      <c r="H699" s="13" t="s">
        <v>3866</v>
      </c>
    </row>
    <row r="700" customFormat="false" ht="15" hidden="false" customHeight="true" outlineLevel="0" collapsed="false">
      <c r="A700" s="13" t="s">
        <v>126</v>
      </c>
      <c r="B700" s="13" t="s">
        <v>379</v>
      </c>
      <c r="C700" s="11" t="s">
        <v>380</v>
      </c>
      <c r="D700" s="13" t="s">
        <v>3867</v>
      </c>
      <c r="E700" s="13" t="s">
        <v>3868</v>
      </c>
      <c r="F700" s="13" t="s">
        <v>3869</v>
      </c>
      <c r="G700" s="13" t="s">
        <v>3870</v>
      </c>
      <c r="H700" s="13" t="s">
        <v>3871</v>
      </c>
    </row>
    <row r="701" customFormat="false" ht="15" hidden="false" customHeight="true" outlineLevel="0" collapsed="false">
      <c r="A701" s="13" t="s">
        <v>126</v>
      </c>
      <c r="B701" s="13" t="s">
        <v>386</v>
      </c>
      <c r="C701" s="11" t="s">
        <v>387</v>
      </c>
      <c r="D701" s="13" t="s">
        <v>3872</v>
      </c>
      <c r="E701" s="13" t="s">
        <v>3873</v>
      </c>
      <c r="F701" s="13" t="s">
        <v>3874</v>
      </c>
      <c r="G701" s="13" t="s">
        <v>3875</v>
      </c>
      <c r="H701" s="13" t="s">
        <v>3876</v>
      </c>
    </row>
    <row r="702" customFormat="false" ht="15" hidden="false" customHeight="true" outlineLevel="0" collapsed="false">
      <c r="A702" s="13" t="s">
        <v>126</v>
      </c>
      <c r="B702" s="13" t="s">
        <v>393</v>
      </c>
      <c r="C702" s="11" t="s">
        <v>394</v>
      </c>
      <c r="D702" s="13" t="s">
        <v>3877</v>
      </c>
      <c r="E702" s="13" t="s">
        <v>3878</v>
      </c>
      <c r="F702" s="13" t="s">
        <v>3879</v>
      </c>
      <c r="G702" s="13" t="s">
        <v>3880</v>
      </c>
      <c r="H702" s="13" t="s">
        <v>3881</v>
      </c>
    </row>
    <row r="703" customFormat="false" ht="15" hidden="false" customHeight="true" outlineLevel="0" collapsed="false">
      <c r="A703" s="13" t="s">
        <v>126</v>
      </c>
      <c r="B703" s="13" t="s">
        <v>400</v>
      </c>
      <c r="C703" s="11" t="s">
        <v>401</v>
      </c>
      <c r="D703" s="13" t="s">
        <v>3882</v>
      </c>
      <c r="E703" s="13" t="s">
        <v>3883</v>
      </c>
      <c r="F703" s="13" t="s">
        <v>3884</v>
      </c>
      <c r="G703" s="13" t="s">
        <v>3885</v>
      </c>
      <c r="H703" s="13" t="s">
        <v>3886</v>
      </c>
    </row>
    <row r="704" customFormat="false" ht="15" hidden="false" customHeight="true" outlineLevel="0" collapsed="false">
      <c r="A704" s="13" t="s">
        <v>126</v>
      </c>
      <c r="B704" s="13" t="s">
        <v>407</v>
      </c>
      <c r="C704" s="11" t="s">
        <v>408</v>
      </c>
      <c r="D704" s="13" t="s">
        <v>3887</v>
      </c>
      <c r="E704" s="13" t="s">
        <v>3888</v>
      </c>
      <c r="F704" s="13" t="s">
        <v>3889</v>
      </c>
      <c r="G704" s="13" t="s">
        <v>3890</v>
      </c>
      <c r="H704" s="13" t="s">
        <v>3891</v>
      </c>
    </row>
    <row r="705" customFormat="false" ht="15" hidden="false" customHeight="true" outlineLevel="0" collapsed="false">
      <c r="A705" s="13" t="s">
        <v>126</v>
      </c>
      <c r="B705" s="13" t="s">
        <v>414</v>
      </c>
      <c r="C705" s="11" t="s">
        <v>415</v>
      </c>
      <c r="D705" s="13" t="s">
        <v>3892</v>
      </c>
      <c r="E705" s="13" t="s">
        <v>3893</v>
      </c>
      <c r="F705" s="13" t="s">
        <v>3894</v>
      </c>
      <c r="G705" s="13" t="s">
        <v>3895</v>
      </c>
      <c r="H705" s="13" t="s">
        <v>3896</v>
      </c>
    </row>
    <row r="706" customFormat="false" ht="15" hidden="false" customHeight="true" outlineLevel="0" collapsed="false">
      <c r="A706" s="13" t="s">
        <v>126</v>
      </c>
      <c r="B706" s="13" t="s">
        <v>421</v>
      </c>
      <c r="C706" s="11" t="s">
        <v>422</v>
      </c>
      <c r="D706" s="13" t="s">
        <v>3897</v>
      </c>
      <c r="E706" s="13" t="s">
        <v>3898</v>
      </c>
      <c r="F706" s="13" t="s">
        <v>3899</v>
      </c>
      <c r="G706" s="13" t="s">
        <v>3900</v>
      </c>
      <c r="H706" s="13" t="s">
        <v>3901</v>
      </c>
    </row>
    <row r="707" customFormat="false" ht="15" hidden="false" customHeight="true" outlineLevel="0" collapsed="false">
      <c r="A707" s="13" t="s">
        <v>126</v>
      </c>
      <c r="B707" s="13" t="s">
        <v>428</v>
      </c>
      <c r="C707" s="11" t="s">
        <v>429</v>
      </c>
      <c r="D707" s="13" t="s">
        <v>3902</v>
      </c>
      <c r="E707" s="13" t="s">
        <v>3903</v>
      </c>
      <c r="F707" s="13" t="s">
        <v>3904</v>
      </c>
      <c r="G707" s="13" t="s">
        <v>3905</v>
      </c>
      <c r="H707" s="13" t="s">
        <v>3906</v>
      </c>
    </row>
    <row r="708" customFormat="false" ht="15" hidden="false" customHeight="true" outlineLevel="0" collapsed="false">
      <c r="A708" s="13" t="s">
        <v>126</v>
      </c>
      <c r="B708" s="13" t="s">
        <v>435</v>
      </c>
      <c r="C708" s="11" t="s">
        <v>436</v>
      </c>
      <c r="D708" s="13" t="s">
        <v>3907</v>
      </c>
      <c r="E708" s="13" t="s">
        <v>3908</v>
      </c>
      <c r="F708" s="13" t="s">
        <v>3909</v>
      </c>
      <c r="G708" s="13" t="s">
        <v>3910</v>
      </c>
      <c r="H708" s="13" t="s">
        <v>3911</v>
      </c>
    </row>
    <row r="709" customFormat="false" ht="15" hidden="false" customHeight="true" outlineLevel="0" collapsed="false">
      <c r="A709" s="13" t="s">
        <v>126</v>
      </c>
      <c r="B709" s="13" t="s">
        <v>442</v>
      </c>
      <c r="C709" s="11" t="s">
        <v>443</v>
      </c>
      <c r="D709" s="13" t="s">
        <v>3912</v>
      </c>
      <c r="E709" s="13" t="s">
        <v>3913</v>
      </c>
      <c r="F709" s="13" t="s">
        <v>3914</v>
      </c>
      <c r="G709" s="13" t="s">
        <v>3915</v>
      </c>
      <c r="H709" s="13" t="s">
        <v>3916</v>
      </c>
    </row>
    <row r="710" customFormat="false" ht="15" hidden="false" customHeight="true" outlineLevel="0" collapsed="false">
      <c r="A710" s="13" t="s">
        <v>126</v>
      </c>
      <c r="B710" s="13" t="s">
        <v>449</v>
      </c>
      <c r="C710" s="11" t="s">
        <v>450</v>
      </c>
      <c r="D710" s="13" t="s">
        <v>3917</v>
      </c>
      <c r="E710" s="13" t="s">
        <v>3918</v>
      </c>
      <c r="F710" s="13" t="s">
        <v>3919</v>
      </c>
      <c r="G710" s="13" t="s">
        <v>3920</v>
      </c>
      <c r="H710" s="13" t="s">
        <v>3921</v>
      </c>
    </row>
    <row r="711" customFormat="false" ht="15" hidden="false" customHeight="true" outlineLevel="0" collapsed="false">
      <c r="A711" s="13" t="s">
        <v>126</v>
      </c>
      <c r="B711" s="13" t="s">
        <v>456</v>
      </c>
      <c r="C711" s="11" t="s">
        <v>457</v>
      </c>
      <c r="D711" s="13" t="s">
        <v>3922</v>
      </c>
      <c r="E711" s="13" t="s">
        <v>3923</v>
      </c>
      <c r="F711" s="13" t="s">
        <v>3924</v>
      </c>
      <c r="G711" s="13" t="s">
        <v>3925</v>
      </c>
      <c r="H711" s="13" t="s">
        <v>3926</v>
      </c>
    </row>
    <row r="712" customFormat="false" ht="15" hidden="false" customHeight="true" outlineLevel="0" collapsed="false">
      <c r="A712" s="13" t="s">
        <v>126</v>
      </c>
      <c r="B712" s="13" t="s">
        <v>463</v>
      </c>
      <c r="C712" s="11" t="s">
        <v>464</v>
      </c>
      <c r="D712" s="13" t="s">
        <v>3927</v>
      </c>
      <c r="E712" s="13" t="s">
        <v>3928</v>
      </c>
      <c r="F712" s="13" t="s">
        <v>3929</v>
      </c>
      <c r="G712" s="13" t="s">
        <v>3930</v>
      </c>
      <c r="H712" s="13" t="s">
        <v>3931</v>
      </c>
    </row>
    <row r="713" customFormat="false" ht="15" hidden="false" customHeight="true" outlineLevel="0" collapsed="false">
      <c r="A713" s="13" t="s">
        <v>126</v>
      </c>
      <c r="B713" s="13" t="s">
        <v>470</v>
      </c>
      <c r="C713" s="11" t="s">
        <v>471</v>
      </c>
      <c r="D713" s="13" t="s">
        <v>3932</v>
      </c>
      <c r="E713" s="13" t="s">
        <v>3933</v>
      </c>
      <c r="F713" s="13" t="s">
        <v>3934</v>
      </c>
      <c r="G713" s="13" t="s">
        <v>3935</v>
      </c>
      <c r="H713" s="13" t="s">
        <v>3936</v>
      </c>
    </row>
    <row r="714" customFormat="false" ht="15" hidden="false" customHeight="true" outlineLevel="0" collapsed="false">
      <c r="A714" s="13" t="s">
        <v>126</v>
      </c>
      <c r="B714" s="13" t="s">
        <v>477</v>
      </c>
      <c r="C714" s="11" t="s">
        <v>478</v>
      </c>
      <c r="D714" s="13" t="s">
        <v>3937</v>
      </c>
      <c r="E714" s="13" t="s">
        <v>3938</v>
      </c>
      <c r="F714" s="13" t="s">
        <v>3939</v>
      </c>
      <c r="G714" s="13" t="s">
        <v>3940</v>
      </c>
      <c r="H714" s="13" t="s">
        <v>3941</v>
      </c>
    </row>
    <row r="715" customFormat="false" ht="15" hidden="false" customHeight="true" outlineLevel="0" collapsed="false">
      <c r="A715" s="13" t="s">
        <v>126</v>
      </c>
      <c r="B715" s="13" t="s">
        <v>484</v>
      </c>
      <c r="C715" s="11" t="s">
        <v>485</v>
      </c>
      <c r="D715" s="13" t="s">
        <v>3942</v>
      </c>
      <c r="E715" s="13" t="s">
        <v>3943</v>
      </c>
      <c r="F715" s="13" t="s">
        <v>3944</v>
      </c>
      <c r="G715" s="13" t="s">
        <v>3945</v>
      </c>
      <c r="H715" s="13" t="s">
        <v>3946</v>
      </c>
    </row>
    <row r="716" customFormat="false" ht="15" hidden="false" customHeight="true" outlineLevel="0" collapsed="false">
      <c r="A716" s="13" t="s">
        <v>126</v>
      </c>
      <c r="B716" s="13" t="s">
        <v>491</v>
      </c>
      <c r="C716" s="11" t="s">
        <v>492</v>
      </c>
      <c r="D716" s="13" t="s">
        <v>3947</v>
      </c>
      <c r="E716" s="13" t="s">
        <v>3948</v>
      </c>
      <c r="F716" s="13" t="s">
        <v>3949</v>
      </c>
      <c r="G716" s="13" t="s">
        <v>3950</v>
      </c>
      <c r="H716" s="13" t="s">
        <v>3951</v>
      </c>
    </row>
    <row r="717" customFormat="false" ht="15" hidden="false" customHeight="true" outlineLevel="0" collapsed="false">
      <c r="A717" s="13" t="s">
        <v>126</v>
      </c>
      <c r="B717" s="13" t="s">
        <v>498</v>
      </c>
      <c r="C717" s="11" t="s">
        <v>499</v>
      </c>
      <c r="D717" s="13" t="s">
        <v>3952</v>
      </c>
      <c r="E717" s="13" t="s">
        <v>3953</v>
      </c>
      <c r="F717" s="13" t="s">
        <v>3954</v>
      </c>
      <c r="G717" s="13" t="s">
        <v>3955</v>
      </c>
      <c r="H717" s="13" t="s">
        <v>3956</v>
      </c>
    </row>
    <row r="718" customFormat="false" ht="15" hidden="false" customHeight="true" outlineLevel="0" collapsed="false">
      <c r="A718" s="13" t="s">
        <v>126</v>
      </c>
      <c r="B718" s="13" t="s">
        <v>505</v>
      </c>
      <c r="C718" s="11" t="s">
        <v>506</v>
      </c>
      <c r="D718" s="13" t="s">
        <v>3957</v>
      </c>
      <c r="E718" s="13" t="s">
        <v>3958</v>
      </c>
      <c r="F718" s="13" t="s">
        <v>3959</v>
      </c>
      <c r="G718" s="13" t="s">
        <v>3960</v>
      </c>
      <c r="H718" s="13" t="s">
        <v>3961</v>
      </c>
    </row>
    <row r="719" customFormat="false" ht="15" hidden="false" customHeight="true" outlineLevel="0" collapsed="false">
      <c r="A719" s="13" t="s">
        <v>126</v>
      </c>
      <c r="B719" s="13" t="s">
        <v>512</v>
      </c>
      <c r="C719" s="11" t="s">
        <v>513</v>
      </c>
      <c r="D719" s="13" t="s">
        <v>3962</v>
      </c>
      <c r="E719" s="13" t="s">
        <v>3963</v>
      </c>
      <c r="F719" s="13" t="s">
        <v>3964</v>
      </c>
      <c r="G719" s="13" t="s">
        <v>3965</v>
      </c>
      <c r="H719" s="13" t="s">
        <v>3966</v>
      </c>
    </row>
    <row r="720" customFormat="false" ht="15" hidden="false" customHeight="true" outlineLevel="0" collapsed="false">
      <c r="A720" s="13" t="s">
        <v>126</v>
      </c>
      <c r="B720" s="13" t="s">
        <v>519</v>
      </c>
      <c r="C720" s="11" t="s">
        <v>520</v>
      </c>
      <c r="D720" s="13" t="s">
        <v>3967</v>
      </c>
      <c r="E720" s="13" t="s">
        <v>3968</v>
      </c>
      <c r="F720" s="13" t="s">
        <v>3969</v>
      </c>
      <c r="G720" s="13" t="s">
        <v>3970</v>
      </c>
      <c r="H720" s="13" t="s">
        <v>3971</v>
      </c>
    </row>
    <row r="721" customFormat="false" ht="15" hidden="false" customHeight="true" outlineLevel="0" collapsed="false">
      <c r="A721" s="13" t="s">
        <v>126</v>
      </c>
      <c r="B721" s="13" t="s">
        <v>526</v>
      </c>
      <c r="C721" s="11" t="s">
        <v>527</v>
      </c>
      <c r="D721" s="13" t="s">
        <v>3972</v>
      </c>
      <c r="E721" s="13" t="s">
        <v>3973</v>
      </c>
      <c r="F721" s="13" t="s">
        <v>3974</v>
      </c>
      <c r="G721" s="13" t="s">
        <v>3975</v>
      </c>
      <c r="H721" s="13" t="s">
        <v>3976</v>
      </c>
    </row>
    <row r="722" customFormat="false" ht="15" hidden="false" customHeight="true" outlineLevel="0" collapsed="false">
      <c r="A722" s="13" t="s">
        <v>126</v>
      </c>
      <c r="B722" s="13" t="s">
        <v>533</v>
      </c>
      <c r="C722" s="11" t="s">
        <v>534</v>
      </c>
      <c r="D722" s="13" t="s">
        <v>2595</v>
      </c>
      <c r="E722" s="13" t="s">
        <v>3977</v>
      </c>
      <c r="F722" s="13" t="s">
        <v>3978</v>
      </c>
      <c r="G722" s="13" t="s">
        <v>3979</v>
      </c>
      <c r="H722" s="13" t="s">
        <v>3980</v>
      </c>
    </row>
    <row r="723" customFormat="false" ht="15" hidden="false" customHeight="true" outlineLevel="0" collapsed="false">
      <c r="A723" s="13" t="s">
        <v>126</v>
      </c>
      <c r="B723" s="13" t="s">
        <v>540</v>
      </c>
      <c r="C723" s="11" t="s">
        <v>541</v>
      </c>
      <c r="D723" s="13" t="s">
        <v>3981</v>
      </c>
      <c r="E723" s="13" t="s">
        <v>3982</v>
      </c>
      <c r="F723" s="13" t="s">
        <v>3983</v>
      </c>
      <c r="G723" s="13" t="s">
        <v>3984</v>
      </c>
      <c r="H723" s="13" t="s">
        <v>3985</v>
      </c>
    </row>
    <row r="724" customFormat="false" ht="15" hidden="false" customHeight="true" outlineLevel="0" collapsed="false">
      <c r="A724" s="13" t="s">
        <v>126</v>
      </c>
      <c r="B724" s="13" t="s">
        <v>547</v>
      </c>
      <c r="C724" s="11" t="s">
        <v>548</v>
      </c>
      <c r="D724" s="13" t="s">
        <v>3986</v>
      </c>
      <c r="E724" s="13" t="s">
        <v>3987</v>
      </c>
      <c r="F724" s="13" t="s">
        <v>3988</v>
      </c>
      <c r="G724" s="13" t="s">
        <v>3989</v>
      </c>
      <c r="H724" s="13" t="s">
        <v>1135</v>
      </c>
    </row>
    <row r="725" customFormat="false" ht="15" hidden="false" customHeight="true" outlineLevel="0" collapsed="false">
      <c r="A725" s="13" t="s">
        <v>126</v>
      </c>
      <c r="B725" s="13" t="s">
        <v>554</v>
      </c>
      <c r="C725" s="11" t="s">
        <v>555</v>
      </c>
      <c r="D725" s="13" t="s">
        <v>3990</v>
      </c>
      <c r="E725" s="13" t="s">
        <v>3991</v>
      </c>
      <c r="F725" s="13" t="s">
        <v>3992</v>
      </c>
      <c r="G725" s="13" t="s">
        <v>3993</v>
      </c>
      <c r="H725" s="13" t="s">
        <v>3994</v>
      </c>
    </row>
    <row r="726" customFormat="false" ht="15" hidden="false" customHeight="true" outlineLevel="0" collapsed="false">
      <c r="A726" s="13" t="s">
        <v>126</v>
      </c>
      <c r="B726" s="13" t="s">
        <v>561</v>
      </c>
      <c r="C726" s="11" t="s">
        <v>562</v>
      </c>
      <c r="D726" s="13" t="s">
        <v>3995</v>
      </c>
      <c r="E726" s="13" t="s">
        <v>3996</v>
      </c>
      <c r="F726" s="13" t="s">
        <v>3997</v>
      </c>
      <c r="G726" s="13" t="s">
        <v>3998</v>
      </c>
      <c r="H726" s="13" t="s">
        <v>3999</v>
      </c>
    </row>
    <row r="727" customFormat="false" ht="15" hidden="false" customHeight="true" outlineLevel="0" collapsed="false">
      <c r="A727" s="13" t="s">
        <v>126</v>
      </c>
      <c r="B727" s="13" t="s">
        <v>568</v>
      </c>
      <c r="C727" s="11" t="s">
        <v>569</v>
      </c>
      <c r="D727" s="13" t="s">
        <v>4000</v>
      </c>
      <c r="E727" s="13" t="s">
        <v>4001</v>
      </c>
      <c r="F727" s="13" t="s">
        <v>4002</v>
      </c>
      <c r="G727" s="13" t="s">
        <v>4003</v>
      </c>
      <c r="H727" s="13" t="s">
        <v>4004</v>
      </c>
    </row>
    <row r="728" customFormat="false" ht="15" hidden="false" customHeight="true" outlineLevel="0" collapsed="false">
      <c r="A728" s="13" t="s">
        <v>126</v>
      </c>
      <c r="B728" s="13" t="s">
        <v>575</v>
      </c>
      <c r="C728" s="11" t="s">
        <v>576</v>
      </c>
      <c r="D728" s="13" t="s">
        <v>4005</v>
      </c>
      <c r="E728" s="13" t="s">
        <v>4006</v>
      </c>
      <c r="F728" s="13" t="s">
        <v>4007</v>
      </c>
      <c r="G728" s="13" t="s">
        <v>4008</v>
      </c>
      <c r="H728" s="13" t="s">
        <v>4009</v>
      </c>
    </row>
    <row r="729" customFormat="false" ht="15" hidden="false" customHeight="true" outlineLevel="0" collapsed="false">
      <c r="A729" s="13" t="s">
        <v>126</v>
      </c>
      <c r="B729" s="13" t="s">
        <v>582</v>
      </c>
      <c r="C729" s="11" t="s">
        <v>583</v>
      </c>
      <c r="D729" s="13" t="s">
        <v>2561</v>
      </c>
      <c r="E729" s="13" t="s">
        <v>4010</v>
      </c>
      <c r="F729" s="13" t="s">
        <v>4011</v>
      </c>
      <c r="G729" s="13" t="s">
        <v>4012</v>
      </c>
      <c r="H729" s="13" t="s">
        <v>4013</v>
      </c>
    </row>
    <row r="730" customFormat="false" ht="15" hidden="false" customHeight="true" outlineLevel="0" collapsed="false">
      <c r="A730" s="13" t="s">
        <v>126</v>
      </c>
      <c r="B730" s="13" t="s">
        <v>589</v>
      </c>
      <c r="C730" s="11" t="s">
        <v>590</v>
      </c>
      <c r="D730" s="13" t="s">
        <v>4014</v>
      </c>
      <c r="E730" s="13" t="s">
        <v>4015</v>
      </c>
      <c r="F730" s="13" t="s">
        <v>4016</v>
      </c>
      <c r="G730" s="13" t="s">
        <v>4017</v>
      </c>
      <c r="H730" s="13" t="s">
        <v>4018</v>
      </c>
    </row>
    <row r="731" customFormat="false" ht="15" hidden="false" customHeight="true" outlineLevel="0" collapsed="false">
      <c r="A731" s="13" t="s">
        <v>126</v>
      </c>
      <c r="B731" s="13" t="s">
        <v>596</v>
      </c>
      <c r="C731" s="11" t="s">
        <v>597</v>
      </c>
      <c r="D731" s="13" t="s">
        <v>4019</v>
      </c>
      <c r="E731" s="13" t="s">
        <v>4020</v>
      </c>
      <c r="F731" s="13" t="s">
        <v>4021</v>
      </c>
      <c r="G731" s="13" t="s">
        <v>4022</v>
      </c>
      <c r="H731" s="13" t="s">
        <v>4023</v>
      </c>
    </row>
    <row r="732" customFormat="false" ht="15" hidden="false" customHeight="true" outlineLevel="0" collapsed="false">
      <c r="A732" s="13" t="s">
        <v>126</v>
      </c>
      <c r="B732" s="13" t="s">
        <v>603</v>
      </c>
      <c r="C732" s="11" t="s">
        <v>604</v>
      </c>
      <c r="D732" s="13" t="s">
        <v>4024</v>
      </c>
      <c r="E732" s="13" t="s">
        <v>4025</v>
      </c>
      <c r="F732" s="13" t="s">
        <v>4026</v>
      </c>
      <c r="G732" s="13" t="s">
        <v>4027</v>
      </c>
      <c r="H732" s="13" t="s">
        <v>4028</v>
      </c>
    </row>
    <row r="733" customFormat="false" ht="15" hidden="false" customHeight="true" outlineLevel="0" collapsed="false">
      <c r="A733" s="13" t="s">
        <v>126</v>
      </c>
      <c r="B733" s="13" t="s">
        <v>610</v>
      </c>
      <c r="C733" s="11" t="s">
        <v>611</v>
      </c>
      <c r="D733" s="13" t="s">
        <v>4029</v>
      </c>
      <c r="E733" s="13" t="s">
        <v>4030</v>
      </c>
      <c r="F733" s="13" t="s">
        <v>4031</v>
      </c>
      <c r="G733" s="13" t="s">
        <v>4032</v>
      </c>
      <c r="H733" s="13" t="s">
        <v>4033</v>
      </c>
    </row>
    <row r="734" customFormat="false" ht="15" hidden="false" customHeight="true" outlineLevel="0" collapsed="false">
      <c r="A734" s="13" t="s">
        <v>126</v>
      </c>
      <c r="B734" s="13" t="s">
        <v>617</v>
      </c>
      <c r="C734" s="11" t="s">
        <v>618</v>
      </c>
      <c r="D734" s="13" t="s">
        <v>4034</v>
      </c>
      <c r="E734" s="13" t="s">
        <v>4035</v>
      </c>
      <c r="F734" s="13" t="s">
        <v>4036</v>
      </c>
      <c r="G734" s="13" t="s">
        <v>4037</v>
      </c>
      <c r="H734" s="13" t="s">
        <v>4038</v>
      </c>
    </row>
    <row r="735" customFormat="false" ht="15" hidden="false" customHeight="true" outlineLevel="0" collapsed="false">
      <c r="A735" s="13" t="s">
        <v>126</v>
      </c>
      <c r="B735" s="13" t="s">
        <v>624</v>
      </c>
      <c r="C735" s="11" t="s">
        <v>625</v>
      </c>
      <c r="D735" s="13" t="s">
        <v>4039</v>
      </c>
      <c r="E735" s="13" t="s">
        <v>4040</v>
      </c>
      <c r="F735" s="13" t="s">
        <v>4041</v>
      </c>
      <c r="G735" s="13" t="s">
        <v>4042</v>
      </c>
      <c r="H735" s="13" t="s">
        <v>4043</v>
      </c>
    </row>
    <row r="736" customFormat="false" ht="15" hidden="false" customHeight="true" outlineLevel="0" collapsed="false">
      <c r="A736" s="13" t="s">
        <v>126</v>
      </c>
      <c r="B736" s="13" t="s">
        <v>631</v>
      </c>
      <c r="C736" s="11" t="s">
        <v>632</v>
      </c>
      <c r="D736" s="13" t="s">
        <v>4044</v>
      </c>
      <c r="E736" s="13" t="s">
        <v>4045</v>
      </c>
      <c r="F736" s="13" t="s">
        <v>4046</v>
      </c>
      <c r="G736" s="13" t="s">
        <v>4047</v>
      </c>
      <c r="H736" s="13" t="s">
        <v>4048</v>
      </c>
    </row>
    <row r="737" customFormat="false" ht="15" hidden="false" customHeight="true" outlineLevel="0" collapsed="false">
      <c r="A737" s="13" t="s">
        <v>126</v>
      </c>
      <c r="B737" s="13" t="s">
        <v>638</v>
      </c>
      <c r="C737" s="11" t="s">
        <v>639</v>
      </c>
      <c r="D737" s="13" t="s">
        <v>4049</v>
      </c>
      <c r="E737" s="13" t="s">
        <v>4050</v>
      </c>
      <c r="F737" s="13" t="s">
        <v>4051</v>
      </c>
      <c r="G737" s="13" t="s">
        <v>4052</v>
      </c>
      <c r="H737" s="13" t="s">
        <v>4053</v>
      </c>
    </row>
    <row r="738" customFormat="false" ht="15" hidden="false" customHeight="true" outlineLevel="0" collapsed="false">
      <c r="A738" s="13" t="s">
        <v>126</v>
      </c>
      <c r="B738" s="13" t="s">
        <v>645</v>
      </c>
      <c r="C738" s="11" t="s">
        <v>646</v>
      </c>
      <c r="D738" s="13" t="s">
        <v>4054</v>
      </c>
      <c r="E738" s="13" t="s">
        <v>4055</v>
      </c>
      <c r="F738" s="13" t="s">
        <v>4056</v>
      </c>
      <c r="G738" s="13" t="s">
        <v>4057</v>
      </c>
      <c r="H738" s="13" t="s">
        <v>4058</v>
      </c>
    </row>
    <row r="739" customFormat="false" ht="15" hidden="false" customHeight="true" outlineLevel="0" collapsed="false">
      <c r="A739" s="13" t="s">
        <v>126</v>
      </c>
      <c r="B739" s="13" t="s">
        <v>652</v>
      </c>
      <c r="C739" s="11" t="s">
        <v>653</v>
      </c>
      <c r="D739" s="13" t="s">
        <v>4059</v>
      </c>
      <c r="E739" s="13" t="s">
        <v>4060</v>
      </c>
      <c r="F739" s="13" t="s">
        <v>4061</v>
      </c>
      <c r="G739" s="13" t="s">
        <v>4062</v>
      </c>
      <c r="H739" s="13" t="s">
        <v>4063</v>
      </c>
    </row>
    <row r="740" customFormat="false" ht="15" hidden="false" customHeight="true" outlineLevel="0" collapsed="false">
      <c r="A740" s="13" t="s">
        <v>126</v>
      </c>
      <c r="B740" s="13" t="s">
        <v>659</v>
      </c>
      <c r="C740" s="11" t="s">
        <v>660</v>
      </c>
      <c r="D740" s="13" t="s">
        <v>4064</v>
      </c>
      <c r="E740" s="13" t="s">
        <v>4065</v>
      </c>
      <c r="F740" s="13" t="s">
        <v>4066</v>
      </c>
      <c r="G740" s="13" t="s">
        <v>4067</v>
      </c>
      <c r="H740" s="13" t="s">
        <v>4068</v>
      </c>
    </row>
    <row r="741" customFormat="false" ht="15" hidden="false" customHeight="true" outlineLevel="0" collapsed="false">
      <c r="A741" s="13" t="s">
        <v>126</v>
      </c>
      <c r="B741" s="13" t="s">
        <v>666</v>
      </c>
      <c r="C741" s="11" t="s">
        <v>667</v>
      </c>
      <c r="D741" s="13" t="s">
        <v>4069</v>
      </c>
      <c r="E741" s="13" t="s">
        <v>4070</v>
      </c>
      <c r="F741" s="13" t="s">
        <v>4071</v>
      </c>
      <c r="G741" s="13" t="s">
        <v>4072</v>
      </c>
      <c r="H741" s="13" t="s">
        <v>4073</v>
      </c>
    </row>
    <row r="742" customFormat="false" ht="15" hidden="false" customHeight="true" outlineLevel="0" collapsed="false">
      <c r="A742" s="13" t="s">
        <v>126</v>
      </c>
      <c r="B742" s="13" t="s">
        <v>673</v>
      </c>
      <c r="C742" s="11" t="s">
        <v>674</v>
      </c>
      <c r="D742" s="13" t="s">
        <v>4074</v>
      </c>
      <c r="E742" s="13" t="s">
        <v>4075</v>
      </c>
      <c r="F742" s="13" t="s">
        <v>4076</v>
      </c>
      <c r="G742" s="13" t="s">
        <v>4077</v>
      </c>
      <c r="H742" s="13" t="s">
        <v>4078</v>
      </c>
    </row>
    <row r="743" customFormat="false" ht="15" hidden="false" customHeight="true" outlineLevel="0" collapsed="false">
      <c r="A743" s="13" t="s">
        <v>126</v>
      </c>
      <c r="B743" s="13" t="s">
        <v>680</v>
      </c>
      <c r="C743" s="11" t="s">
        <v>681</v>
      </c>
      <c r="D743" s="13" t="s">
        <v>4079</v>
      </c>
      <c r="E743" s="13" t="s">
        <v>4080</v>
      </c>
      <c r="F743" s="13" t="s">
        <v>4081</v>
      </c>
      <c r="G743" s="13" t="s">
        <v>4082</v>
      </c>
      <c r="H743" s="13" t="s">
        <v>4083</v>
      </c>
    </row>
    <row r="744" customFormat="false" ht="15" hidden="false" customHeight="true" outlineLevel="0" collapsed="false">
      <c r="A744" s="13" t="s">
        <v>126</v>
      </c>
      <c r="B744" s="13" t="s">
        <v>687</v>
      </c>
      <c r="C744" s="11" t="s">
        <v>688</v>
      </c>
      <c r="D744" s="13" t="s">
        <v>4084</v>
      </c>
      <c r="E744" s="13" t="s">
        <v>4085</v>
      </c>
      <c r="F744" s="13" t="s">
        <v>4086</v>
      </c>
      <c r="G744" s="13" t="s">
        <v>4087</v>
      </c>
      <c r="H744" s="13" t="s">
        <v>4088</v>
      </c>
    </row>
    <row r="745" customFormat="false" ht="15" hidden="false" customHeight="true" outlineLevel="0" collapsed="false">
      <c r="A745" s="13" t="s">
        <v>126</v>
      </c>
      <c r="B745" s="13" t="s">
        <v>694</v>
      </c>
      <c r="C745" s="11" t="s">
        <v>695</v>
      </c>
      <c r="D745" s="13" t="s">
        <v>2416</v>
      </c>
      <c r="E745" s="13" t="s">
        <v>4089</v>
      </c>
      <c r="F745" s="13" t="s">
        <v>4090</v>
      </c>
      <c r="G745" s="13" t="s">
        <v>4091</v>
      </c>
      <c r="H745" s="13" t="s">
        <v>4092</v>
      </c>
    </row>
    <row r="746" customFormat="false" ht="15" hidden="false" customHeight="true" outlineLevel="0" collapsed="false">
      <c r="A746" s="13" t="s">
        <v>126</v>
      </c>
      <c r="B746" s="13" t="s">
        <v>701</v>
      </c>
      <c r="C746" s="11" t="s">
        <v>702</v>
      </c>
      <c r="D746" s="13" t="s">
        <v>1241</v>
      </c>
      <c r="E746" s="13" t="s">
        <v>4093</v>
      </c>
      <c r="F746" s="13" t="s">
        <v>4094</v>
      </c>
      <c r="G746" s="13" t="s">
        <v>4095</v>
      </c>
      <c r="H746" s="13" t="s">
        <v>4096</v>
      </c>
    </row>
    <row r="747" customFormat="false" ht="15" hidden="false" customHeight="true" outlineLevel="0" collapsed="false">
      <c r="A747" s="13" t="s">
        <v>126</v>
      </c>
      <c r="B747" s="13" t="s">
        <v>708</v>
      </c>
      <c r="C747" s="11" t="s">
        <v>709</v>
      </c>
      <c r="D747" s="13" t="s">
        <v>4097</v>
      </c>
      <c r="E747" s="13" t="s">
        <v>4098</v>
      </c>
      <c r="F747" s="13" t="s">
        <v>4099</v>
      </c>
      <c r="G747" s="13" t="s">
        <v>4100</v>
      </c>
      <c r="H747" s="13" t="s">
        <v>4101</v>
      </c>
    </row>
    <row r="748" customFormat="false" ht="15" hidden="false" customHeight="true" outlineLevel="0" collapsed="false">
      <c r="A748" s="13" t="s">
        <v>126</v>
      </c>
      <c r="B748" s="13" t="s">
        <v>715</v>
      </c>
      <c r="C748" s="11" t="s">
        <v>716</v>
      </c>
      <c r="D748" s="13" t="s">
        <v>4102</v>
      </c>
      <c r="E748" s="13" t="s">
        <v>4103</v>
      </c>
      <c r="F748" s="13" t="s">
        <v>4104</v>
      </c>
      <c r="G748" s="13" t="s">
        <v>4105</v>
      </c>
      <c r="H748" s="13" t="s">
        <v>4106</v>
      </c>
    </row>
    <row r="749" customFormat="false" ht="15" hidden="false" customHeight="true" outlineLevel="0" collapsed="false">
      <c r="A749" s="13" t="s">
        <v>126</v>
      </c>
      <c r="B749" s="13" t="s">
        <v>722</v>
      </c>
      <c r="C749" s="11" t="s">
        <v>723</v>
      </c>
      <c r="D749" s="13" t="s">
        <v>4107</v>
      </c>
      <c r="E749" s="13" t="s">
        <v>4108</v>
      </c>
      <c r="F749" s="13" t="s">
        <v>4109</v>
      </c>
      <c r="G749" s="13" t="s">
        <v>4110</v>
      </c>
      <c r="H749" s="13" t="s">
        <v>4111</v>
      </c>
    </row>
    <row r="750" customFormat="false" ht="15" hidden="false" customHeight="true" outlineLevel="0" collapsed="false">
      <c r="A750" s="13" t="s">
        <v>126</v>
      </c>
      <c r="B750" s="13" t="s">
        <v>729</v>
      </c>
      <c r="C750" s="11" t="s">
        <v>730</v>
      </c>
      <c r="D750" s="13" t="s">
        <v>4112</v>
      </c>
      <c r="E750" s="13" t="s">
        <v>4113</v>
      </c>
      <c r="F750" s="13" t="s">
        <v>4114</v>
      </c>
      <c r="G750" s="13" t="s">
        <v>4115</v>
      </c>
      <c r="H750" s="13" t="s">
        <v>4116</v>
      </c>
    </row>
    <row r="751" customFormat="false" ht="15" hidden="false" customHeight="true" outlineLevel="0" collapsed="false">
      <c r="A751" s="13" t="s">
        <v>126</v>
      </c>
      <c r="B751" s="13" t="s">
        <v>736</v>
      </c>
      <c r="C751" s="11" t="s">
        <v>737</v>
      </c>
      <c r="D751" s="13" t="s">
        <v>4117</v>
      </c>
      <c r="E751" s="13" t="s">
        <v>4118</v>
      </c>
      <c r="F751" s="13" t="s">
        <v>4119</v>
      </c>
      <c r="G751" s="13" t="s">
        <v>4120</v>
      </c>
      <c r="H751" s="13" t="s">
        <v>4121</v>
      </c>
    </row>
    <row r="752" customFormat="false" ht="15" hidden="false" customHeight="true" outlineLevel="0" collapsed="false">
      <c r="A752" s="13" t="s">
        <v>126</v>
      </c>
      <c r="B752" s="13" t="s">
        <v>743</v>
      </c>
      <c r="C752" s="11" t="s">
        <v>744</v>
      </c>
      <c r="D752" s="13" t="s">
        <v>4122</v>
      </c>
      <c r="E752" s="13" t="s">
        <v>4123</v>
      </c>
      <c r="F752" s="13" t="s">
        <v>4124</v>
      </c>
      <c r="G752" s="13" t="s">
        <v>4125</v>
      </c>
      <c r="H752" s="13" t="s">
        <v>4126</v>
      </c>
    </row>
    <row r="753" customFormat="false" ht="15" hidden="false" customHeight="true" outlineLevel="0" collapsed="false">
      <c r="A753" s="13" t="s">
        <v>126</v>
      </c>
      <c r="B753" s="13" t="s">
        <v>750</v>
      </c>
      <c r="C753" s="11" t="s">
        <v>751</v>
      </c>
      <c r="D753" s="13" t="s">
        <v>4127</v>
      </c>
      <c r="E753" s="13" t="s">
        <v>4128</v>
      </c>
      <c r="F753" s="13" t="s">
        <v>4129</v>
      </c>
      <c r="G753" s="13" t="s">
        <v>4130</v>
      </c>
      <c r="H753" s="13" t="s">
        <v>4131</v>
      </c>
    </row>
    <row r="754" customFormat="false" ht="15" hidden="false" customHeight="true" outlineLevel="0" collapsed="false">
      <c r="A754" s="13" t="s">
        <v>126</v>
      </c>
      <c r="B754" s="13" t="s">
        <v>757</v>
      </c>
      <c r="C754" s="11" t="s">
        <v>758</v>
      </c>
      <c r="D754" s="13" t="s">
        <v>4132</v>
      </c>
      <c r="E754" s="13" t="s">
        <v>4133</v>
      </c>
      <c r="F754" s="13" t="s">
        <v>4134</v>
      </c>
      <c r="G754" s="13" t="s">
        <v>4135</v>
      </c>
      <c r="H754" s="13" t="s">
        <v>4136</v>
      </c>
    </row>
    <row r="755" customFormat="false" ht="15" hidden="false" customHeight="true" outlineLevel="0" collapsed="false">
      <c r="A755" s="13" t="s">
        <v>126</v>
      </c>
      <c r="B755" s="13" t="s">
        <v>764</v>
      </c>
      <c r="C755" s="11" t="s">
        <v>765</v>
      </c>
      <c r="D755" s="13" t="s">
        <v>4137</v>
      </c>
      <c r="E755" s="13" t="s">
        <v>4138</v>
      </c>
      <c r="F755" s="13" t="s">
        <v>4139</v>
      </c>
      <c r="G755" s="13" t="s">
        <v>4140</v>
      </c>
      <c r="H755" s="13" t="s">
        <v>4141</v>
      </c>
    </row>
    <row r="756" customFormat="false" ht="15" hidden="false" customHeight="true" outlineLevel="0" collapsed="false">
      <c r="A756" s="13" t="s">
        <v>126</v>
      </c>
      <c r="B756" s="13" t="s">
        <v>771</v>
      </c>
      <c r="C756" s="11" t="s">
        <v>772</v>
      </c>
      <c r="D756" s="13" t="s">
        <v>4142</v>
      </c>
      <c r="E756" s="13" t="s">
        <v>4143</v>
      </c>
      <c r="F756" s="13" t="s">
        <v>4144</v>
      </c>
      <c r="G756" s="13" t="s">
        <v>4145</v>
      </c>
      <c r="H756" s="13" t="s">
        <v>4146</v>
      </c>
    </row>
    <row r="757" customFormat="false" ht="15" hidden="false" customHeight="true" outlineLevel="0" collapsed="false">
      <c r="A757" s="13" t="s">
        <v>126</v>
      </c>
      <c r="B757" s="13" t="s">
        <v>778</v>
      </c>
      <c r="C757" s="11" t="s">
        <v>779</v>
      </c>
      <c r="D757" s="13" t="s">
        <v>4147</v>
      </c>
      <c r="E757" s="13" t="s">
        <v>4148</v>
      </c>
      <c r="F757" s="13" t="s">
        <v>4149</v>
      </c>
      <c r="G757" s="13" t="s">
        <v>4150</v>
      </c>
      <c r="H757" s="13" t="s">
        <v>4151</v>
      </c>
    </row>
    <row r="758" customFormat="false" ht="15" hidden="false" customHeight="true" outlineLevel="0" collapsed="false">
      <c r="A758" s="13" t="s">
        <v>126</v>
      </c>
      <c r="B758" s="13" t="s">
        <v>785</v>
      </c>
      <c r="C758" s="11" t="s">
        <v>786</v>
      </c>
      <c r="D758" s="13" t="s">
        <v>4152</v>
      </c>
      <c r="E758" s="13" t="s">
        <v>4153</v>
      </c>
      <c r="F758" s="13" t="s">
        <v>4154</v>
      </c>
      <c r="G758" s="13" t="s">
        <v>4155</v>
      </c>
      <c r="H758" s="13" t="s">
        <v>4156</v>
      </c>
    </row>
    <row r="759" customFormat="false" ht="15" hidden="false" customHeight="true" outlineLevel="0" collapsed="false">
      <c r="A759" s="13" t="s">
        <v>126</v>
      </c>
      <c r="B759" s="13" t="s">
        <v>792</v>
      </c>
      <c r="C759" s="11" t="s">
        <v>793</v>
      </c>
      <c r="D759" s="13" t="s">
        <v>4157</v>
      </c>
      <c r="E759" s="13" t="s">
        <v>4158</v>
      </c>
      <c r="F759" s="13" t="s">
        <v>4159</v>
      </c>
      <c r="G759" s="13" t="s">
        <v>4160</v>
      </c>
      <c r="H759" s="13" t="s">
        <v>4161</v>
      </c>
    </row>
    <row r="760" customFormat="false" ht="15" hidden="false" customHeight="true" outlineLevel="0" collapsed="false">
      <c r="A760" s="13" t="s">
        <v>126</v>
      </c>
      <c r="B760" s="13" t="s">
        <v>799</v>
      </c>
      <c r="C760" s="11" t="s">
        <v>800</v>
      </c>
      <c r="D760" s="13" t="s">
        <v>4162</v>
      </c>
      <c r="E760" s="13" t="s">
        <v>4163</v>
      </c>
      <c r="F760" s="13" t="s">
        <v>4164</v>
      </c>
      <c r="G760" s="13" t="s">
        <v>4165</v>
      </c>
      <c r="H760" s="13" t="s">
        <v>4166</v>
      </c>
    </row>
    <row r="761" customFormat="false" ht="15" hidden="false" customHeight="true" outlineLevel="0" collapsed="false">
      <c r="A761" s="13" t="s">
        <v>126</v>
      </c>
      <c r="B761" s="13" t="s">
        <v>806</v>
      </c>
      <c r="C761" s="11" t="s">
        <v>807</v>
      </c>
      <c r="D761" s="13" t="s">
        <v>4167</v>
      </c>
      <c r="E761" s="13" t="s">
        <v>4168</v>
      </c>
      <c r="F761" s="13" t="s">
        <v>4169</v>
      </c>
      <c r="G761" s="13" t="s">
        <v>4170</v>
      </c>
      <c r="H761" s="13" t="s">
        <v>4171</v>
      </c>
    </row>
    <row r="762" customFormat="false" ht="15" hidden="false" customHeight="true" outlineLevel="0" collapsed="false">
      <c r="A762" s="13" t="s">
        <v>126</v>
      </c>
      <c r="B762" s="13" t="s">
        <v>813</v>
      </c>
      <c r="C762" s="11" t="s">
        <v>814</v>
      </c>
      <c r="D762" s="13" t="s">
        <v>4172</v>
      </c>
      <c r="E762" s="13" t="s">
        <v>4173</v>
      </c>
      <c r="F762" s="13" t="s">
        <v>4174</v>
      </c>
      <c r="G762" s="13" t="s">
        <v>4175</v>
      </c>
      <c r="H762" s="13" t="s">
        <v>4176</v>
      </c>
    </row>
    <row r="763" customFormat="false" ht="15" hidden="false" customHeight="true" outlineLevel="0" collapsed="false">
      <c r="A763" s="13" t="s">
        <v>126</v>
      </c>
      <c r="B763" s="13" t="s">
        <v>820</v>
      </c>
      <c r="C763" s="11" t="s">
        <v>821</v>
      </c>
      <c r="D763" s="13" t="s">
        <v>4177</v>
      </c>
      <c r="E763" s="13" t="s">
        <v>4178</v>
      </c>
      <c r="F763" s="13" t="s">
        <v>4179</v>
      </c>
      <c r="G763" s="13" t="s">
        <v>4180</v>
      </c>
      <c r="H763" s="13" t="s">
        <v>4181</v>
      </c>
    </row>
    <row r="764" customFormat="false" ht="15" hidden="false" customHeight="true" outlineLevel="0" collapsed="false">
      <c r="A764" s="13" t="s">
        <v>126</v>
      </c>
      <c r="B764" s="13" t="s">
        <v>827</v>
      </c>
      <c r="C764" s="11" t="s">
        <v>828</v>
      </c>
      <c r="D764" s="13" t="s">
        <v>4182</v>
      </c>
      <c r="E764" s="13" t="s">
        <v>4183</v>
      </c>
      <c r="F764" s="13" t="s">
        <v>4184</v>
      </c>
      <c r="G764" s="13" t="s">
        <v>4185</v>
      </c>
      <c r="H764" s="13" t="s">
        <v>4186</v>
      </c>
    </row>
    <row r="765" customFormat="false" ht="15" hidden="false" customHeight="true" outlineLevel="0" collapsed="false">
      <c r="A765" s="13" t="s">
        <v>126</v>
      </c>
      <c r="B765" s="13" t="s">
        <v>834</v>
      </c>
      <c r="C765" s="11" t="s">
        <v>835</v>
      </c>
      <c r="D765" s="13" t="s">
        <v>4187</v>
      </c>
      <c r="E765" s="13" t="s">
        <v>4188</v>
      </c>
      <c r="F765" s="13" t="s">
        <v>4189</v>
      </c>
      <c r="G765" s="13" t="s">
        <v>4190</v>
      </c>
      <c r="H765" s="13" t="s">
        <v>4191</v>
      </c>
    </row>
    <row r="766" customFormat="false" ht="15" hidden="false" customHeight="true" outlineLevel="0" collapsed="false">
      <c r="A766" s="13" t="s">
        <v>126</v>
      </c>
      <c r="B766" s="13" t="s">
        <v>841</v>
      </c>
      <c r="C766" s="11" t="s">
        <v>842</v>
      </c>
      <c r="D766" s="13" t="s">
        <v>4192</v>
      </c>
      <c r="E766" s="13" t="s">
        <v>4193</v>
      </c>
      <c r="F766" s="13" t="s">
        <v>4194</v>
      </c>
      <c r="G766" s="13" t="s">
        <v>4195</v>
      </c>
      <c r="H766" s="13" t="s">
        <v>4196</v>
      </c>
    </row>
    <row r="767" customFormat="false" ht="15" hidden="false" customHeight="true" outlineLevel="0" collapsed="false">
      <c r="A767" s="13" t="s">
        <v>126</v>
      </c>
      <c r="B767" s="13" t="s">
        <v>848</v>
      </c>
      <c r="C767" s="11" t="s">
        <v>849</v>
      </c>
      <c r="D767" s="13" t="s">
        <v>4197</v>
      </c>
      <c r="E767" s="13" t="s">
        <v>4198</v>
      </c>
      <c r="F767" s="13" t="s">
        <v>4199</v>
      </c>
      <c r="G767" s="13" t="s">
        <v>4200</v>
      </c>
      <c r="H767" s="13" t="s">
        <v>4201</v>
      </c>
    </row>
    <row r="768" customFormat="false" ht="15" hidden="false" customHeight="true" outlineLevel="0" collapsed="false">
      <c r="A768" s="13" t="s">
        <v>126</v>
      </c>
      <c r="B768" s="13" t="s">
        <v>855</v>
      </c>
      <c r="C768" s="11" t="s">
        <v>856</v>
      </c>
      <c r="D768" s="13" t="s">
        <v>4202</v>
      </c>
      <c r="E768" s="13" t="s">
        <v>4203</v>
      </c>
      <c r="F768" s="13" t="s">
        <v>4204</v>
      </c>
      <c r="G768" s="13" t="s">
        <v>4205</v>
      </c>
      <c r="H768" s="13" t="s">
        <v>4206</v>
      </c>
    </row>
    <row r="769" customFormat="false" ht="15" hidden="false" customHeight="true" outlineLevel="0" collapsed="false">
      <c r="A769" s="13" t="s">
        <v>126</v>
      </c>
      <c r="B769" s="13" t="s">
        <v>862</v>
      </c>
      <c r="C769" s="11" t="s">
        <v>863</v>
      </c>
      <c r="D769" s="13" t="s">
        <v>4207</v>
      </c>
      <c r="E769" s="13" t="s">
        <v>4208</v>
      </c>
      <c r="F769" s="13" t="s">
        <v>4209</v>
      </c>
      <c r="G769" s="13" t="s">
        <v>4210</v>
      </c>
      <c r="H769" s="13" t="s">
        <v>4211</v>
      </c>
    </row>
    <row r="770" customFormat="false" ht="15" hidden="false" customHeight="true" outlineLevel="0" collapsed="false">
      <c r="A770" s="13" t="s">
        <v>126</v>
      </c>
      <c r="B770" s="13" t="s">
        <v>869</v>
      </c>
      <c r="C770" s="11" t="s">
        <v>870</v>
      </c>
      <c r="D770" s="13" t="s">
        <v>4212</v>
      </c>
      <c r="E770" s="13" t="s">
        <v>4213</v>
      </c>
      <c r="F770" s="13" t="s">
        <v>4214</v>
      </c>
      <c r="G770" s="13" t="s">
        <v>4215</v>
      </c>
      <c r="H770" s="13" t="s">
        <v>4216</v>
      </c>
    </row>
    <row r="771" customFormat="false" ht="15" hidden="false" customHeight="true" outlineLevel="0" collapsed="false">
      <c r="A771" s="13" t="s">
        <v>126</v>
      </c>
      <c r="B771" s="13" t="s">
        <v>876</v>
      </c>
      <c r="C771" s="11" t="s">
        <v>877</v>
      </c>
      <c r="D771" s="13" t="s">
        <v>4217</v>
      </c>
      <c r="E771" s="13" t="s">
        <v>4218</v>
      </c>
      <c r="F771" s="13" t="s">
        <v>4219</v>
      </c>
      <c r="G771" s="13" t="s">
        <v>4220</v>
      </c>
      <c r="H771" s="13" t="s">
        <v>4221</v>
      </c>
    </row>
    <row r="772" customFormat="false" ht="15" hidden="false" customHeight="true" outlineLevel="0" collapsed="false">
      <c r="A772" s="13" t="s">
        <v>126</v>
      </c>
      <c r="B772" s="13" t="s">
        <v>883</v>
      </c>
      <c r="C772" s="11" t="s">
        <v>884</v>
      </c>
      <c r="D772" s="13" t="s">
        <v>4222</v>
      </c>
      <c r="E772" s="13" t="s">
        <v>4223</v>
      </c>
      <c r="F772" s="13" t="s">
        <v>4224</v>
      </c>
      <c r="G772" s="13" t="s">
        <v>4225</v>
      </c>
      <c r="H772" s="13" t="s">
        <v>4226</v>
      </c>
    </row>
    <row r="773" customFormat="false" ht="15" hidden="false" customHeight="true" outlineLevel="0" collapsed="false">
      <c r="A773" s="13" t="s">
        <v>126</v>
      </c>
      <c r="B773" s="13" t="s">
        <v>890</v>
      </c>
      <c r="C773" s="11" t="s">
        <v>891</v>
      </c>
      <c r="D773" s="13" t="s">
        <v>4227</v>
      </c>
      <c r="E773" s="13" t="s">
        <v>4228</v>
      </c>
      <c r="F773" s="13" t="s">
        <v>4229</v>
      </c>
      <c r="G773" s="13" t="s">
        <v>4230</v>
      </c>
      <c r="H773" s="13" t="s">
        <v>4231</v>
      </c>
    </row>
    <row r="774" customFormat="false" ht="15" hidden="false" customHeight="true" outlineLevel="0" collapsed="false">
      <c r="A774" s="13" t="s">
        <v>126</v>
      </c>
      <c r="B774" s="13" t="s">
        <v>897</v>
      </c>
      <c r="C774" s="11" t="s">
        <v>898</v>
      </c>
      <c r="D774" s="13" t="s">
        <v>4232</v>
      </c>
      <c r="E774" s="13" t="s">
        <v>4233</v>
      </c>
      <c r="F774" s="13" t="s">
        <v>4234</v>
      </c>
      <c r="G774" s="13" t="s">
        <v>4235</v>
      </c>
      <c r="H774" s="13" t="s">
        <v>4236</v>
      </c>
    </row>
    <row r="775" customFormat="false" ht="15" hidden="false" customHeight="true" outlineLevel="0" collapsed="false">
      <c r="A775" s="13" t="s">
        <v>126</v>
      </c>
      <c r="B775" s="13" t="s">
        <v>904</v>
      </c>
      <c r="C775" s="11" t="s">
        <v>905</v>
      </c>
      <c r="D775" s="13" t="s">
        <v>4237</v>
      </c>
      <c r="E775" s="13" t="s">
        <v>4238</v>
      </c>
      <c r="F775" s="13" t="s">
        <v>4239</v>
      </c>
      <c r="G775" s="13" t="s">
        <v>4240</v>
      </c>
      <c r="H775" s="13" t="s">
        <v>4241</v>
      </c>
    </row>
    <row r="776" customFormat="false" ht="15" hidden="false" customHeight="true" outlineLevel="0" collapsed="false">
      <c r="A776" s="13" t="s">
        <v>135</v>
      </c>
      <c r="B776" s="13" t="s">
        <v>239</v>
      </c>
      <c r="C776" s="11" t="s">
        <v>240</v>
      </c>
      <c r="D776" s="13" t="s">
        <v>3518</v>
      </c>
      <c r="E776" s="13" t="s">
        <v>4242</v>
      </c>
      <c r="F776" s="13" t="s">
        <v>4243</v>
      </c>
      <c r="G776" s="13" t="s">
        <v>4244</v>
      </c>
      <c r="H776" s="13" t="s">
        <v>4245</v>
      </c>
    </row>
    <row r="777" customFormat="false" ht="15" hidden="false" customHeight="true" outlineLevel="0" collapsed="false">
      <c r="A777" s="13" t="s">
        <v>135</v>
      </c>
      <c r="B777" s="13" t="s">
        <v>246</v>
      </c>
      <c r="C777" s="11" t="s">
        <v>247</v>
      </c>
      <c r="D777" s="13" t="s">
        <v>4246</v>
      </c>
      <c r="E777" s="13" t="s">
        <v>4247</v>
      </c>
      <c r="F777" s="13" t="s">
        <v>4248</v>
      </c>
      <c r="G777" s="13" t="s">
        <v>4249</v>
      </c>
      <c r="H777" s="13" t="s">
        <v>4250</v>
      </c>
    </row>
    <row r="778" customFormat="false" ht="15" hidden="false" customHeight="true" outlineLevel="0" collapsed="false">
      <c r="A778" s="13" t="s">
        <v>135</v>
      </c>
      <c r="B778" s="13" t="s">
        <v>253</v>
      </c>
      <c r="C778" s="11" t="s">
        <v>254</v>
      </c>
      <c r="D778" s="13" t="s">
        <v>4251</v>
      </c>
      <c r="E778" s="13" t="s">
        <v>4252</v>
      </c>
      <c r="F778" s="13" t="s">
        <v>4253</v>
      </c>
      <c r="G778" s="13" t="s">
        <v>4254</v>
      </c>
      <c r="H778" s="13" t="s">
        <v>4255</v>
      </c>
    </row>
    <row r="779" customFormat="false" ht="15" hidden="false" customHeight="true" outlineLevel="0" collapsed="false">
      <c r="A779" s="13" t="s">
        <v>135</v>
      </c>
      <c r="B779" s="13" t="s">
        <v>260</v>
      </c>
      <c r="C779" s="11" t="s">
        <v>261</v>
      </c>
      <c r="D779" s="13" t="s">
        <v>4256</v>
      </c>
      <c r="E779" s="13" t="s">
        <v>1565</v>
      </c>
      <c r="F779" s="13" t="s">
        <v>4257</v>
      </c>
      <c r="G779" s="13" t="s">
        <v>4258</v>
      </c>
      <c r="H779" s="13" t="s">
        <v>4259</v>
      </c>
    </row>
    <row r="780" customFormat="false" ht="15" hidden="false" customHeight="true" outlineLevel="0" collapsed="false">
      <c r="A780" s="13" t="s">
        <v>135</v>
      </c>
      <c r="B780" s="13" t="s">
        <v>267</v>
      </c>
      <c r="C780" s="11" t="s">
        <v>268</v>
      </c>
      <c r="D780" s="13" t="s">
        <v>4260</v>
      </c>
      <c r="E780" s="13" t="s">
        <v>4261</v>
      </c>
      <c r="F780" s="13" t="s">
        <v>4262</v>
      </c>
      <c r="G780" s="13" t="s">
        <v>4263</v>
      </c>
      <c r="H780" s="13" t="s">
        <v>4264</v>
      </c>
    </row>
    <row r="781" customFormat="false" ht="15" hidden="false" customHeight="true" outlineLevel="0" collapsed="false">
      <c r="A781" s="13" t="s">
        <v>135</v>
      </c>
      <c r="B781" s="13" t="s">
        <v>274</v>
      </c>
      <c r="C781" s="11" t="s">
        <v>275</v>
      </c>
      <c r="D781" s="13" t="s">
        <v>4265</v>
      </c>
      <c r="E781" s="13" t="s">
        <v>4266</v>
      </c>
      <c r="F781" s="13" t="s">
        <v>4267</v>
      </c>
      <c r="G781" s="13" t="s">
        <v>4268</v>
      </c>
      <c r="H781" s="13" t="s">
        <v>4269</v>
      </c>
    </row>
    <row r="782" customFormat="false" ht="15" hidden="false" customHeight="true" outlineLevel="0" collapsed="false">
      <c r="A782" s="13" t="s">
        <v>135</v>
      </c>
      <c r="B782" s="13" t="s">
        <v>281</v>
      </c>
      <c r="C782" s="11" t="s">
        <v>282</v>
      </c>
      <c r="D782" s="13" t="s">
        <v>4270</v>
      </c>
      <c r="E782" s="13" t="s">
        <v>4271</v>
      </c>
      <c r="F782" s="13" t="s">
        <v>4272</v>
      </c>
      <c r="G782" s="13" t="s">
        <v>4273</v>
      </c>
      <c r="H782" s="13" t="s">
        <v>4274</v>
      </c>
    </row>
    <row r="783" customFormat="false" ht="15" hidden="false" customHeight="true" outlineLevel="0" collapsed="false">
      <c r="A783" s="13" t="s">
        <v>135</v>
      </c>
      <c r="B783" s="13" t="s">
        <v>288</v>
      </c>
      <c r="C783" s="11" t="s">
        <v>289</v>
      </c>
      <c r="D783" s="13" t="s">
        <v>4275</v>
      </c>
      <c r="E783" s="13" t="s">
        <v>4276</v>
      </c>
      <c r="F783" s="13" t="s">
        <v>4277</v>
      </c>
      <c r="G783" s="13" t="s">
        <v>4278</v>
      </c>
      <c r="H783" s="13" t="s">
        <v>4279</v>
      </c>
    </row>
    <row r="784" customFormat="false" ht="15" hidden="false" customHeight="true" outlineLevel="0" collapsed="false">
      <c r="A784" s="13" t="s">
        <v>135</v>
      </c>
      <c r="B784" s="13" t="s">
        <v>295</v>
      </c>
      <c r="C784" s="11" t="s">
        <v>296</v>
      </c>
      <c r="D784" s="13" t="s">
        <v>4280</v>
      </c>
      <c r="E784" s="13" t="s">
        <v>4281</v>
      </c>
      <c r="F784" s="13" t="s">
        <v>4282</v>
      </c>
      <c r="G784" s="13" t="s">
        <v>4283</v>
      </c>
      <c r="H784" s="13" t="s">
        <v>4284</v>
      </c>
    </row>
    <row r="785" customFormat="false" ht="15" hidden="false" customHeight="true" outlineLevel="0" collapsed="false">
      <c r="A785" s="13" t="s">
        <v>135</v>
      </c>
      <c r="B785" s="13" t="s">
        <v>302</v>
      </c>
      <c r="C785" s="11" t="s">
        <v>303</v>
      </c>
      <c r="D785" s="13" t="s">
        <v>4285</v>
      </c>
      <c r="E785" s="13" t="s">
        <v>4286</v>
      </c>
      <c r="F785" s="13" t="s">
        <v>4287</v>
      </c>
      <c r="G785" s="13" t="s">
        <v>4288</v>
      </c>
      <c r="H785" s="13" t="s">
        <v>4289</v>
      </c>
    </row>
    <row r="786" customFormat="false" ht="15" hidden="false" customHeight="true" outlineLevel="0" collapsed="false">
      <c r="A786" s="13" t="s">
        <v>135</v>
      </c>
      <c r="B786" s="13" t="s">
        <v>309</v>
      </c>
      <c r="C786" s="11" t="s">
        <v>310</v>
      </c>
      <c r="D786" s="13" t="s">
        <v>4290</v>
      </c>
      <c r="E786" s="13" t="s">
        <v>4291</v>
      </c>
      <c r="F786" s="13" t="s">
        <v>4292</v>
      </c>
      <c r="G786" s="13" t="s">
        <v>4293</v>
      </c>
      <c r="H786" s="13" t="s">
        <v>4294</v>
      </c>
    </row>
    <row r="787" customFormat="false" ht="15" hidden="false" customHeight="true" outlineLevel="0" collapsed="false">
      <c r="A787" s="13" t="s">
        <v>135</v>
      </c>
      <c r="B787" s="13" t="s">
        <v>316</v>
      </c>
      <c r="C787" s="11" t="s">
        <v>317</v>
      </c>
      <c r="D787" s="13" t="s">
        <v>4295</v>
      </c>
      <c r="E787" s="13" t="s">
        <v>4296</v>
      </c>
      <c r="F787" s="13" t="s">
        <v>4297</v>
      </c>
      <c r="G787" s="13" t="s">
        <v>4298</v>
      </c>
      <c r="H787" s="13" t="s">
        <v>4299</v>
      </c>
    </row>
    <row r="788" customFormat="false" ht="15" hidden="false" customHeight="true" outlineLevel="0" collapsed="false">
      <c r="A788" s="13" t="s">
        <v>135</v>
      </c>
      <c r="B788" s="13" t="s">
        <v>323</v>
      </c>
      <c r="C788" s="11" t="s">
        <v>324</v>
      </c>
      <c r="D788" s="13" t="s">
        <v>4300</v>
      </c>
      <c r="E788" s="13" t="s">
        <v>4301</v>
      </c>
      <c r="F788" s="13" t="s">
        <v>4302</v>
      </c>
      <c r="G788" s="13" t="s">
        <v>4303</v>
      </c>
      <c r="H788" s="13" t="s">
        <v>4304</v>
      </c>
    </row>
    <row r="789" customFormat="false" ht="15" hidden="false" customHeight="true" outlineLevel="0" collapsed="false">
      <c r="A789" s="13" t="s">
        <v>135</v>
      </c>
      <c r="B789" s="13" t="s">
        <v>330</v>
      </c>
      <c r="C789" s="11" t="s">
        <v>331</v>
      </c>
      <c r="D789" s="13" t="s">
        <v>4305</v>
      </c>
      <c r="E789" s="13" t="s">
        <v>1457</v>
      </c>
      <c r="F789" s="13" t="s">
        <v>4306</v>
      </c>
      <c r="G789" s="13" t="s">
        <v>4307</v>
      </c>
      <c r="H789" s="13" t="s">
        <v>4308</v>
      </c>
    </row>
    <row r="790" customFormat="false" ht="15" hidden="false" customHeight="true" outlineLevel="0" collapsed="false">
      <c r="A790" s="13" t="s">
        <v>135</v>
      </c>
      <c r="B790" s="13" t="s">
        <v>337</v>
      </c>
      <c r="C790" s="11" t="s">
        <v>338</v>
      </c>
      <c r="D790" s="13" t="s">
        <v>4309</v>
      </c>
      <c r="E790" s="13" t="s">
        <v>4310</v>
      </c>
      <c r="F790" s="13" t="s">
        <v>4311</v>
      </c>
      <c r="G790" s="13" t="s">
        <v>4312</v>
      </c>
      <c r="H790" s="13" t="s">
        <v>4313</v>
      </c>
    </row>
    <row r="791" customFormat="false" ht="15" hidden="false" customHeight="true" outlineLevel="0" collapsed="false">
      <c r="A791" s="13" t="s">
        <v>135</v>
      </c>
      <c r="B791" s="13" t="s">
        <v>344</v>
      </c>
      <c r="C791" s="11" t="s">
        <v>345</v>
      </c>
      <c r="D791" s="13" t="s">
        <v>4314</v>
      </c>
      <c r="E791" s="13" t="s">
        <v>4315</v>
      </c>
      <c r="F791" s="13" t="s">
        <v>4316</v>
      </c>
      <c r="G791" s="13" t="s">
        <v>4317</v>
      </c>
      <c r="H791" s="13" t="s">
        <v>4318</v>
      </c>
    </row>
    <row r="792" customFormat="false" ht="15" hidden="false" customHeight="true" outlineLevel="0" collapsed="false">
      <c r="A792" s="13" t="s">
        <v>135</v>
      </c>
      <c r="B792" s="13" t="s">
        <v>351</v>
      </c>
      <c r="C792" s="11" t="s">
        <v>352</v>
      </c>
      <c r="D792" s="13" t="s">
        <v>4319</v>
      </c>
      <c r="E792" s="13" t="s">
        <v>4320</v>
      </c>
      <c r="F792" s="13" t="s">
        <v>4321</v>
      </c>
      <c r="G792" s="13" t="s">
        <v>4322</v>
      </c>
      <c r="H792" s="13" t="s">
        <v>4323</v>
      </c>
    </row>
    <row r="793" customFormat="false" ht="15" hidden="false" customHeight="true" outlineLevel="0" collapsed="false">
      <c r="A793" s="13" t="s">
        <v>135</v>
      </c>
      <c r="B793" s="13" t="s">
        <v>358</v>
      </c>
      <c r="C793" s="11" t="s">
        <v>359</v>
      </c>
      <c r="D793" s="13" t="s">
        <v>4324</v>
      </c>
      <c r="E793" s="13" t="s">
        <v>4325</v>
      </c>
      <c r="F793" s="13" t="s">
        <v>4326</v>
      </c>
      <c r="G793" s="13" t="s">
        <v>4327</v>
      </c>
      <c r="H793" s="13" t="s">
        <v>4328</v>
      </c>
    </row>
    <row r="794" customFormat="false" ht="15" hidden="false" customHeight="true" outlineLevel="0" collapsed="false">
      <c r="A794" s="13" t="s">
        <v>135</v>
      </c>
      <c r="B794" s="13" t="s">
        <v>365</v>
      </c>
      <c r="C794" s="11" t="s">
        <v>366</v>
      </c>
      <c r="D794" s="13" t="s">
        <v>4329</v>
      </c>
      <c r="E794" s="13" t="s">
        <v>4330</v>
      </c>
      <c r="F794" s="13" t="s">
        <v>4331</v>
      </c>
      <c r="G794" s="13" t="s">
        <v>4332</v>
      </c>
      <c r="H794" s="13" t="s">
        <v>4333</v>
      </c>
    </row>
    <row r="795" customFormat="false" ht="15" hidden="false" customHeight="true" outlineLevel="0" collapsed="false">
      <c r="A795" s="13" t="s">
        <v>135</v>
      </c>
      <c r="B795" s="13" t="s">
        <v>372</v>
      </c>
      <c r="C795" s="11" t="s">
        <v>373</v>
      </c>
      <c r="D795" s="13" t="s">
        <v>4334</v>
      </c>
      <c r="E795" s="13" t="s">
        <v>4335</v>
      </c>
      <c r="F795" s="13" t="s">
        <v>4336</v>
      </c>
      <c r="G795" s="13" t="s">
        <v>4337</v>
      </c>
      <c r="H795" s="13" t="s">
        <v>4338</v>
      </c>
    </row>
    <row r="796" customFormat="false" ht="15" hidden="false" customHeight="true" outlineLevel="0" collapsed="false">
      <c r="A796" s="13" t="s">
        <v>135</v>
      </c>
      <c r="B796" s="13" t="s">
        <v>379</v>
      </c>
      <c r="C796" s="11" t="s">
        <v>380</v>
      </c>
      <c r="D796" s="13" t="s">
        <v>4339</v>
      </c>
      <c r="E796" s="13" t="s">
        <v>4340</v>
      </c>
      <c r="F796" s="13" t="s">
        <v>4341</v>
      </c>
      <c r="G796" s="13" t="s">
        <v>4342</v>
      </c>
      <c r="H796" s="13" t="s">
        <v>4343</v>
      </c>
    </row>
    <row r="797" customFormat="false" ht="15" hidden="false" customHeight="true" outlineLevel="0" collapsed="false">
      <c r="A797" s="13" t="s">
        <v>135</v>
      </c>
      <c r="B797" s="13" t="s">
        <v>386</v>
      </c>
      <c r="C797" s="11" t="s">
        <v>387</v>
      </c>
      <c r="D797" s="13" t="s">
        <v>4344</v>
      </c>
      <c r="E797" s="13" t="s">
        <v>4345</v>
      </c>
      <c r="F797" s="13" t="s">
        <v>4346</v>
      </c>
      <c r="G797" s="13" t="s">
        <v>4347</v>
      </c>
      <c r="H797" s="13" t="s">
        <v>4348</v>
      </c>
    </row>
    <row r="798" customFormat="false" ht="15" hidden="false" customHeight="true" outlineLevel="0" collapsed="false">
      <c r="A798" s="13" t="s">
        <v>135</v>
      </c>
      <c r="B798" s="13" t="s">
        <v>393</v>
      </c>
      <c r="C798" s="11" t="s">
        <v>394</v>
      </c>
      <c r="D798" s="13" t="s">
        <v>4349</v>
      </c>
      <c r="E798" s="13" t="s">
        <v>4350</v>
      </c>
      <c r="F798" s="13" t="s">
        <v>4351</v>
      </c>
      <c r="G798" s="13" t="s">
        <v>4352</v>
      </c>
      <c r="H798" s="13" t="s">
        <v>4353</v>
      </c>
    </row>
    <row r="799" customFormat="false" ht="15" hidden="false" customHeight="true" outlineLevel="0" collapsed="false">
      <c r="A799" s="13" t="s">
        <v>135</v>
      </c>
      <c r="B799" s="13" t="s">
        <v>400</v>
      </c>
      <c r="C799" s="11" t="s">
        <v>401</v>
      </c>
      <c r="D799" s="13" t="s">
        <v>4354</v>
      </c>
      <c r="E799" s="13" t="s">
        <v>4355</v>
      </c>
      <c r="F799" s="13" t="s">
        <v>4356</v>
      </c>
      <c r="G799" s="13" t="s">
        <v>4357</v>
      </c>
      <c r="H799" s="13" t="s">
        <v>4358</v>
      </c>
    </row>
    <row r="800" customFormat="false" ht="15" hidden="false" customHeight="true" outlineLevel="0" collapsed="false">
      <c r="A800" s="13" t="s">
        <v>135</v>
      </c>
      <c r="B800" s="13" t="s">
        <v>407</v>
      </c>
      <c r="C800" s="11" t="s">
        <v>408</v>
      </c>
      <c r="D800" s="13" t="s">
        <v>4359</v>
      </c>
      <c r="E800" s="13" t="s">
        <v>4360</v>
      </c>
      <c r="F800" s="13" t="s">
        <v>4361</v>
      </c>
      <c r="G800" s="13" t="s">
        <v>4362</v>
      </c>
      <c r="H800" s="13" t="s">
        <v>4363</v>
      </c>
    </row>
    <row r="801" customFormat="false" ht="15" hidden="false" customHeight="true" outlineLevel="0" collapsed="false">
      <c r="A801" s="13" t="s">
        <v>135</v>
      </c>
      <c r="B801" s="13" t="s">
        <v>414</v>
      </c>
      <c r="C801" s="11" t="s">
        <v>415</v>
      </c>
      <c r="D801" s="13" t="s">
        <v>4364</v>
      </c>
      <c r="E801" s="13" t="s">
        <v>4365</v>
      </c>
      <c r="F801" s="13" t="s">
        <v>4366</v>
      </c>
      <c r="G801" s="13" t="s">
        <v>4367</v>
      </c>
      <c r="H801" s="13" t="s">
        <v>4368</v>
      </c>
    </row>
    <row r="802" customFormat="false" ht="15" hidden="false" customHeight="true" outlineLevel="0" collapsed="false">
      <c r="A802" s="13" t="s">
        <v>135</v>
      </c>
      <c r="B802" s="13" t="s">
        <v>421</v>
      </c>
      <c r="C802" s="11" t="s">
        <v>422</v>
      </c>
      <c r="D802" s="13" t="s">
        <v>4369</v>
      </c>
      <c r="E802" s="13" t="s">
        <v>4370</v>
      </c>
      <c r="F802" s="13" t="s">
        <v>4371</v>
      </c>
      <c r="G802" s="13" t="s">
        <v>4372</v>
      </c>
      <c r="H802" s="13" t="s">
        <v>4373</v>
      </c>
    </row>
    <row r="803" customFormat="false" ht="15" hidden="false" customHeight="true" outlineLevel="0" collapsed="false">
      <c r="A803" s="13" t="s">
        <v>135</v>
      </c>
      <c r="B803" s="13" t="s">
        <v>428</v>
      </c>
      <c r="C803" s="11" t="s">
        <v>429</v>
      </c>
      <c r="D803" s="13" t="s">
        <v>4374</v>
      </c>
      <c r="E803" s="13" t="s">
        <v>4375</v>
      </c>
      <c r="F803" s="13" t="s">
        <v>4376</v>
      </c>
      <c r="G803" s="13" t="s">
        <v>4377</v>
      </c>
      <c r="H803" s="13" t="s">
        <v>4378</v>
      </c>
    </row>
    <row r="804" customFormat="false" ht="15" hidden="false" customHeight="true" outlineLevel="0" collapsed="false">
      <c r="A804" s="13" t="s">
        <v>135</v>
      </c>
      <c r="B804" s="13" t="s">
        <v>435</v>
      </c>
      <c r="C804" s="11" t="s">
        <v>436</v>
      </c>
      <c r="D804" s="13" t="s">
        <v>4379</v>
      </c>
      <c r="E804" s="13" t="s">
        <v>4380</v>
      </c>
      <c r="F804" s="13" t="s">
        <v>4381</v>
      </c>
      <c r="G804" s="13" t="s">
        <v>4382</v>
      </c>
      <c r="H804" s="13" t="s">
        <v>4383</v>
      </c>
    </row>
    <row r="805" customFormat="false" ht="15" hidden="false" customHeight="true" outlineLevel="0" collapsed="false">
      <c r="A805" s="13" t="s">
        <v>135</v>
      </c>
      <c r="B805" s="13" t="s">
        <v>442</v>
      </c>
      <c r="C805" s="11" t="s">
        <v>443</v>
      </c>
      <c r="D805" s="13" t="s">
        <v>4384</v>
      </c>
      <c r="E805" s="13" t="s">
        <v>4385</v>
      </c>
      <c r="F805" s="13" t="s">
        <v>4386</v>
      </c>
      <c r="G805" s="13" t="s">
        <v>4387</v>
      </c>
      <c r="H805" s="13" t="s">
        <v>4388</v>
      </c>
    </row>
    <row r="806" customFormat="false" ht="15" hidden="false" customHeight="true" outlineLevel="0" collapsed="false">
      <c r="A806" s="13" t="s">
        <v>135</v>
      </c>
      <c r="B806" s="13" t="s">
        <v>449</v>
      </c>
      <c r="C806" s="11" t="s">
        <v>450</v>
      </c>
      <c r="D806" s="13" t="s">
        <v>4389</v>
      </c>
      <c r="E806" s="13" t="s">
        <v>4390</v>
      </c>
      <c r="F806" s="13" t="s">
        <v>4391</v>
      </c>
      <c r="G806" s="13" t="s">
        <v>4392</v>
      </c>
      <c r="H806" s="13" t="s">
        <v>4393</v>
      </c>
    </row>
    <row r="807" customFormat="false" ht="15" hidden="false" customHeight="true" outlineLevel="0" collapsed="false">
      <c r="A807" s="13" t="s">
        <v>135</v>
      </c>
      <c r="B807" s="13" t="s">
        <v>456</v>
      </c>
      <c r="C807" s="11" t="s">
        <v>457</v>
      </c>
      <c r="D807" s="13" t="s">
        <v>4394</v>
      </c>
      <c r="E807" s="13" t="s">
        <v>4395</v>
      </c>
      <c r="F807" s="13" t="s">
        <v>4396</v>
      </c>
      <c r="G807" s="13" t="s">
        <v>4397</v>
      </c>
      <c r="H807" s="13" t="s">
        <v>4398</v>
      </c>
    </row>
    <row r="808" customFormat="false" ht="15" hidden="false" customHeight="true" outlineLevel="0" collapsed="false">
      <c r="A808" s="13" t="s">
        <v>135</v>
      </c>
      <c r="B808" s="13" t="s">
        <v>463</v>
      </c>
      <c r="C808" s="11" t="s">
        <v>464</v>
      </c>
      <c r="D808" s="13" t="s">
        <v>4399</v>
      </c>
      <c r="E808" s="13" t="s">
        <v>4400</v>
      </c>
      <c r="F808" s="13" t="s">
        <v>4401</v>
      </c>
      <c r="G808" s="13" t="s">
        <v>4402</v>
      </c>
      <c r="H808" s="13" t="s">
        <v>4403</v>
      </c>
    </row>
    <row r="809" customFormat="false" ht="15" hidden="false" customHeight="true" outlineLevel="0" collapsed="false">
      <c r="A809" s="13" t="s">
        <v>135</v>
      </c>
      <c r="B809" s="13" t="s">
        <v>470</v>
      </c>
      <c r="C809" s="11" t="s">
        <v>471</v>
      </c>
      <c r="D809" s="13" t="s">
        <v>4404</v>
      </c>
      <c r="E809" s="13" t="s">
        <v>4405</v>
      </c>
      <c r="F809" s="13" t="s">
        <v>4406</v>
      </c>
      <c r="G809" s="13" t="s">
        <v>4407</v>
      </c>
      <c r="H809" s="13" t="s">
        <v>4408</v>
      </c>
    </row>
    <row r="810" customFormat="false" ht="15" hidden="false" customHeight="true" outlineLevel="0" collapsed="false">
      <c r="A810" s="13" t="s">
        <v>135</v>
      </c>
      <c r="B810" s="13" t="s">
        <v>477</v>
      </c>
      <c r="C810" s="11" t="s">
        <v>478</v>
      </c>
      <c r="D810" s="13" t="s">
        <v>4409</v>
      </c>
      <c r="E810" s="13" t="s">
        <v>4410</v>
      </c>
      <c r="F810" s="13" t="s">
        <v>4411</v>
      </c>
      <c r="G810" s="13" t="s">
        <v>4412</v>
      </c>
      <c r="H810" s="13" t="s">
        <v>4413</v>
      </c>
    </row>
    <row r="811" customFormat="false" ht="15" hidden="false" customHeight="true" outlineLevel="0" collapsed="false">
      <c r="A811" s="13" t="s">
        <v>135</v>
      </c>
      <c r="B811" s="13" t="s">
        <v>484</v>
      </c>
      <c r="C811" s="11" t="s">
        <v>485</v>
      </c>
      <c r="D811" s="13" t="s">
        <v>4414</v>
      </c>
      <c r="E811" s="13" t="s">
        <v>4415</v>
      </c>
      <c r="F811" s="13" t="s">
        <v>4416</v>
      </c>
      <c r="G811" s="13" t="s">
        <v>4417</v>
      </c>
      <c r="H811" s="13" t="s">
        <v>4418</v>
      </c>
    </row>
    <row r="812" customFormat="false" ht="15" hidden="false" customHeight="true" outlineLevel="0" collapsed="false">
      <c r="A812" s="13" t="s">
        <v>135</v>
      </c>
      <c r="B812" s="13" t="s">
        <v>491</v>
      </c>
      <c r="C812" s="11" t="s">
        <v>492</v>
      </c>
      <c r="D812" s="13" t="s">
        <v>4419</v>
      </c>
      <c r="E812" s="13" t="s">
        <v>4420</v>
      </c>
      <c r="F812" s="13" t="s">
        <v>4421</v>
      </c>
      <c r="G812" s="13" t="s">
        <v>4422</v>
      </c>
      <c r="H812" s="13" t="s">
        <v>4423</v>
      </c>
    </row>
    <row r="813" customFormat="false" ht="15" hidden="false" customHeight="true" outlineLevel="0" collapsed="false">
      <c r="A813" s="13" t="s">
        <v>135</v>
      </c>
      <c r="B813" s="13" t="s">
        <v>498</v>
      </c>
      <c r="C813" s="11" t="s">
        <v>499</v>
      </c>
      <c r="D813" s="13" t="s">
        <v>4424</v>
      </c>
      <c r="E813" s="13" t="s">
        <v>4425</v>
      </c>
      <c r="F813" s="13" t="s">
        <v>4426</v>
      </c>
      <c r="G813" s="13" t="s">
        <v>4427</v>
      </c>
      <c r="H813" s="13" t="s">
        <v>4428</v>
      </c>
    </row>
    <row r="814" customFormat="false" ht="15" hidden="false" customHeight="true" outlineLevel="0" collapsed="false">
      <c r="A814" s="13" t="s">
        <v>135</v>
      </c>
      <c r="B814" s="13" t="s">
        <v>505</v>
      </c>
      <c r="C814" s="11" t="s">
        <v>506</v>
      </c>
      <c r="D814" s="13" t="s">
        <v>4429</v>
      </c>
      <c r="E814" s="13" t="s">
        <v>4430</v>
      </c>
      <c r="F814" s="13" t="s">
        <v>4431</v>
      </c>
      <c r="G814" s="13" t="s">
        <v>4432</v>
      </c>
      <c r="H814" s="13" t="s">
        <v>4433</v>
      </c>
    </row>
    <row r="815" customFormat="false" ht="15" hidden="false" customHeight="true" outlineLevel="0" collapsed="false">
      <c r="A815" s="13" t="s">
        <v>135</v>
      </c>
      <c r="B815" s="13" t="s">
        <v>512</v>
      </c>
      <c r="C815" s="11" t="s">
        <v>513</v>
      </c>
      <c r="D815" s="13" t="s">
        <v>4434</v>
      </c>
      <c r="E815" s="13" t="s">
        <v>4435</v>
      </c>
      <c r="F815" s="13" t="s">
        <v>4436</v>
      </c>
      <c r="G815" s="13" t="s">
        <v>4437</v>
      </c>
      <c r="H815" s="13" t="s">
        <v>4438</v>
      </c>
    </row>
    <row r="816" customFormat="false" ht="15" hidden="false" customHeight="true" outlineLevel="0" collapsed="false">
      <c r="A816" s="13" t="s">
        <v>135</v>
      </c>
      <c r="B816" s="13" t="s">
        <v>519</v>
      </c>
      <c r="C816" s="11" t="s">
        <v>520</v>
      </c>
      <c r="D816" s="13" t="s">
        <v>4439</v>
      </c>
      <c r="E816" s="13" t="s">
        <v>4440</v>
      </c>
      <c r="F816" s="13" t="s">
        <v>4441</v>
      </c>
      <c r="G816" s="13" t="s">
        <v>4442</v>
      </c>
      <c r="H816" s="13" t="s">
        <v>4443</v>
      </c>
    </row>
    <row r="817" customFormat="false" ht="15" hidden="false" customHeight="true" outlineLevel="0" collapsed="false">
      <c r="A817" s="13" t="s">
        <v>135</v>
      </c>
      <c r="B817" s="13" t="s">
        <v>526</v>
      </c>
      <c r="C817" s="11" t="s">
        <v>527</v>
      </c>
      <c r="D817" s="13" t="s">
        <v>4444</v>
      </c>
      <c r="E817" s="13" t="s">
        <v>4445</v>
      </c>
      <c r="F817" s="13" t="s">
        <v>4446</v>
      </c>
      <c r="G817" s="13" t="s">
        <v>4447</v>
      </c>
      <c r="H817" s="13" t="s">
        <v>4448</v>
      </c>
    </row>
    <row r="818" customFormat="false" ht="15" hidden="false" customHeight="true" outlineLevel="0" collapsed="false">
      <c r="A818" s="13" t="s">
        <v>135</v>
      </c>
      <c r="B818" s="13" t="s">
        <v>533</v>
      </c>
      <c r="C818" s="11" t="s">
        <v>534</v>
      </c>
      <c r="D818" s="13" t="s">
        <v>3990</v>
      </c>
      <c r="E818" s="13" t="s">
        <v>4449</v>
      </c>
      <c r="F818" s="13" t="s">
        <v>4450</v>
      </c>
      <c r="G818" s="13" t="s">
        <v>4451</v>
      </c>
      <c r="H818" s="13" t="s">
        <v>4452</v>
      </c>
    </row>
    <row r="819" customFormat="false" ht="15" hidden="false" customHeight="true" outlineLevel="0" collapsed="false">
      <c r="A819" s="13" t="s">
        <v>135</v>
      </c>
      <c r="B819" s="13" t="s">
        <v>540</v>
      </c>
      <c r="C819" s="11" t="s">
        <v>541</v>
      </c>
      <c r="D819" s="13" t="s">
        <v>4453</v>
      </c>
      <c r="E819" s="13" t="s">
        <v>4454</v>
      </c>
      <c r="F819" s="13" t="s">
        <v>4455</v>
      </c>
      <c r="G819" s="13" t="s">
        <v>4456</v>
      </c>
      <c r="H819" s="13" t="s">
        <v>4457</v>
      </c>
    </row>
    <row r="820" customFormat="false" ht="15" hidden="false" customHeight="true" outlineLevel="0" collapsed="false">
      <c r="A820" s="13" t="s">
        <v>135</v>
      </c>
      <c r="B820" s="13" t="s">
        <v>547</v>
      </c>
      <c r="C820" s="11" t="s">
        <v>548</v>
      </c>
      <c r="D820" s="13" t="s">
        <v>4458</v>
      </c>
      <c r="E820" s="13" t="s">
        <v>4459</v>
      </c>
      <c r="F820" s="13" t="s">
        <v>4460</v>
      </c>
      <c r="G820" s="13" t="s">
        <v>4461</v>
      </c>
      <c r="H820" s="13" t="s">
        <v>4462</v>
      </c>
    </row>
    <row r="821" customFormat="false" ht="15" hidden="false" customHeight="true" outlineLevel="0" collapsed="false">
      <c r="A821" s="13" t="s">
        <v>135</v>
      </c>
      <c r="B821" s="13" t="s">
        <v>554</v>
      </c>
      <c r="C821" s="11" t="s">
        <v>555</v>
      </c>
      <c r="D821" s="13" t="s">
        <v>4024</v>
      </c>
      <c r="E821" s="13" t="s">
        <v>4463</v>
      </c>
      <c r="F821" s="13" t="s">
        <v>2411</v>
      </c>
      <c r="G821" s="13" t="s">
        <v>4464</v>
      </c>
      <c r="H821" s="13" t="s">
        <v>4465</v>
      </c>
    </row>
    <row r="822" customFormat="false" ht="15" hidden="false" customHeight="true" outlineLevel="0" collapsed="false">
      <c r="A822" s="13" t="s">
        <v>135</v>
      </c>
      <c r="B822" s="13" t="s">
        <v>561</v>
      </c>
      <c r="C822" s="11" t="s">
        <v>562</v>
      </c>
      <c r="D822" s="13" t="s">
        <v>4466</v>
      </c>
      <c r="E822" s="13" t="s">
        <v>4467</v>
      </c>
      <c r="F822" s="13" t="s">
        <v>4468</v>
      </c>
      <c r="G822" s="13" t="s">
        <v>4469</v>
      </c>
      <c r="H822" s="13" t="s">
        <v>4470</v>
      </c>
    </row>
    <row r="823" customFormat="false" ht="15" hidden="false" customHeight="true" outlineLevel="0" collapsed="false">
      <c r="A823" s="13" t="s">
        <v>135</v>
      </c>
      <c r="B823" s="13" t="s">
        <v>568</v>
      </c>
      <c r="C823" s="11" t="s">
        <v>569</v>
      </c>
      <c r="D823" s="13" t="s">
        <v>4471</v>
      </c>
      <c r="E823" s="13" t="s">
        <v>4472</v>
      </c>
      <c r="F823" s="13" t="s">
        <v>4473</v>
      </c>
      <c r="G823" s="13" t="s">
        <v>4474</v>
      </c>
      <c r="H823" s="13" t="s">
        <v>4475</v>
      </c>
    </row>
    <row r="824" customFormat="false" ht="15" hidden="false" customHeight="true" outlineLevel="0" collapsed="false">
      <c r="A824" s="13" t="s">
        <v>135</v>
      </c>
      <c r="B824" s="13" t="s">
        <v>575</v>
      </c>
      <c r="C824" s="11" t="s">
        <v>576</v>
      </c>
      <c r="D824" s="13" t="s">
        <v>4476</v>
      </c>
      <c r="E824" s="13" t="s">
        <v>4477</v>
      </c>
      <c r="F824" s="13" t="s">
        <v>4478</v>
      </c>
      <c r="G824" s="13" t="s">
        <v>4479</v>
      </c>
      <c r="H824" s="13" t="s">
        <v>4480</v>
      </c>
    </row>
    <row r="825" customFormat="false" ht="15" hidden="false" customHeight="true" outlineLevel="0" collapsed="false">
      <c r="A825" s="13" t="s">
        <v>135</v>
      </c>
      <c r="B825" s="13" t="s">
        <v>582</v>
      </c>
      <c r="C825" s="11" t="s">
        <v>583</v>
      </c>
      <c r="D825" s="13" t="s">
        <v>4481</v>
      </c>
      <c r="E825" s="13" t="s">
        <v>4482</v>
      </c>
      <c r="F825" s="13" t="s">
        <v>4483</v>
      </c>
      <c r="G825" s="13" t="s">
        <v>4484</v>
      </c>
      <c r="H825" s="13" t="s">
        <v>4485</v>
      </c>
    </row>
    <row r="826" customFormat="false" ht="15" hidden="false" customHeight="true" outlineLevel="0" collapsed="false">
      <c r="A826" s="13" t="s">
        <v>135</v>
      </c>
      <c r="B826" s="13" t="s">
        <v>589</v>
      </c>
      <c r="C826" s="11" t="s">
        <v>590</v>
      </c>
      <c r="D826" s="13" t="s">
        <v>4486</v>
      </c>
      <c r="E826" s="13" t="s">
        <v>4487</v>
      </c>
      <c r="F826" s="13" t="s">
        <v>4488</v>
      </c>
      <c r="G826" s="13" t="s">
        <v>4489</v>
      </c>
      <c r="H826" s="13" t="s">
        <v>4490</v>
      </c>
    </row>
    <row r="827" customFormat="false" ht="15" hidden="false" customHeight="true" outlineLevel="0" collapsed="false">
      <c r="A827" s="13" t="s">
        <v>135</v>
      </c>
      <c r="B827" s="13" t="s">
        <v>596</v>
      </c>
      <c r="C827" s="11" t="s">
        <v>597</v>
      </c>
      <c r="D827" s="13" t="s">
        <v>4491</v>
      </c>
      <c r="E827" s="13" t="s">
        <v>4492</v>
      </c>
      <c r="F827" s="13" t="s">
        <v>4493</v>
      </c>
      <c r="G827" s="13" t="s">
        <v>4494</v>
      </c>
      <c r="H827" s="13" t="s">
        <v>4495</v>
      </c>
    </row>
    <row r="828" customFormat="false" ht="15" hidden="false" customHeight="true" outlineLevel="0" collapsed="false">
      <c r="A828" s="13" t="s">
        <v>135</v>
      </c>
      <c r="B828" s="13" t="s">
        <v>603</v>
      </c>
      <c r="C828" s="11" t="s">
        <v>604</v>
      </c>
      <c r="D828" s="13" t="s">
        <v>4496</v>
      </c>
      <c r="E828" s="13" t="s">
        <v>4497</v>
      </c>
      <c r="F828" s="13" t="s">
        <v>4498</v>
      </c>
      <c r="G828" s="13" t="s">
        <v>4499</v>
      </c>
      <c r="H828" s="13" t="s">
        <v>4500</v>
      </c>
    </row>
    <row r="829" customFormat="false" ht="15" hidden="false" customHeight="true" outlineLevel="0" collapsed="false">
      <c r="A829" s="13" t="s">
        <v>135</v>
      </c>
      <c r="B829" s="13" t="s">
        <v>610</v>
      </c>
      <c r="C829" s="11" t="s">
        <v>611</v>
      </c>
      <c r="D829" s="13" t="s">
        <v>4501</v>
      </c>
      <c r="E829" s="13" t="s">
        <v>4502</v>
      </c>
      <c r="F829" s="13" t="s">
        <v>4503</v>
      </c>
      <c r="G829" s="13" t="s">
        <v>4504</v>
      </c>
      <c r="H829" s="13" t="s">
        <v>4505</v>
      </c>
    </row>
    <row r="830" customFormat="false" ht="15" hidden="false" customHeight="true" outlineLevel="0" collapsed="false">
      <c r="A830" s="13" t="s">
        <v>135</v>
      </c>
      <c r="B830" s="13" t="s">
        <v>617</v>
      </c>
      <c r="C830" s="11" t="s">
        <v>618</v>
      </c>
      <c r="D830" s="13" t="s">
        <v>4506</v>
      </c>
      <c r="E830" s="13" t="s">
        <v>4507</v>
      </c>
      <c r="F830" s="13" t="s">
        <v>4508</v>
      </c>
      <c r="G830" s="13" t="s">
        <v>4509</v>
      </c>
      <c r="H830" s="13" t="s">
        <v>4510</v>
      </c>
    </row>
    <row r="831" customFormat="false" ht="15" hidden="false" customHeight="true" outlineLevel="0" collapsed="false">
      <c r="A831" s="13" t="s">
        <v>135</v>
      </c>
      <c r="B831" s="13" t="s">
        <v>624</v>
      </c>
      <c r="C831" s="11" t="s">
        <v>625</v>
      </c>
      <c r="D831" s="13" t="s">
        <v>4511</v>
      </c>
      <c r="E831" s="13" t="s">
        <v>4512</v>
      </c>
      <c r="F831" s="13" t="s">
        <v>4513</v>
      </c>
      <c r="G831" s="13" t="s">
        <v>4514</v>
      </c>
      <c r="H831" s="13" t="s">
        <v>4515</v>
      </c>
    </row>
    <row r="832" customFormat="false" ht="15" hidden="false" customHeight="true" outlineLevel="0" collapsed="false">
      <c r="A832" s="13" t="s">
        <v>135</v>
      </c>
      <c r="B832" s="13" t="s">
        <v>631</v>
      </c>
      <c r="C832" s="11" t="s">
        <v>632</v>
      </c>
      <c r="D832" s="13" t="s">
        <v>4516</v>
      </c>
      <c r="E832" s="13" t="s">
        <v>4517</v>
      </c>
      <c r="F832" s="13" t="s">
        <v>4518</v>
      </c>
      <c r="G832" s="13" t="s">
        <v>4519</v>
      </c>
      <c r="H832" s="13" t="s">
        <v>4520</v>
      </c>
    </row>
    <row r="833" customFormat="false" ht="15" hidden="false" customHeight="true" outlineLevel="0" collapsed="false">
      <c r="A833" s="13" t="s">
        <v>135</v>
      </c>
      <c r="B833" s="13" t="s">
        <v>638</v>
      </c>
      <c r="C833" s="11" t="s">
        <v>639</v>
      </c>
      <c r="D833" s="13" t="s">
        <v>4521</v>
      </c>
      <c r="E833" s="13" t="s">
        <v>4522</v>
      </c>
      <c r="F833" s="13" t="s">
        <v>4523</v>
      </c>
      <c r="G833" s="13" t="s">
        <v>4524</v>
      </c>
      <c r="H833" s="13" t="s">
        <v>4525</v>
      </c>
    </row>
    <row r="834" customFormat="false" ht="15" hidden="false" customHeight="true" outlineLevel="0" collapsed="false">
      <c r="A834" s="13" t="s">
        <v>135</v>
      </c>
      <c r="B834" s="13" t="s">
        <v>645</v>
      </c>
      <c r="C834" s="11" t="s">
        <v>646</v>
      </c>
      <c r="D834" s="13" t="s">
        <v>4526</v>
      </c>
      <c r="E834" s="13" t="s">
        <v>4527</v>
      </c>
      <c r="F834" s="13" t="s">
        <v>4528</v>
      </c>
      <c r="G834" s="13" t="s">
        <v>4529</v>
      </c>
      <c r="H834" s="13" t="s">
        <v>4530</v>
      </c>
    </row>
    <row r="835" customFormat="false" ht="15" hidden="false" customHeight="true" outlineLevel="0" collapsed="false">
      <c r="A835" s="13" t="s">
        <v>135</v>
      </c>
      <c r="B835" s="13" t="s">
        <v>652</v>
      </c>
      <c r="C835" s="11" t="s">
        <v>653</v>
      </c>
      <c r="D835" s="13" t="s">
        <v>4531</v>
      </c>
      <c r="E835" s="13" t="s">
        <v>4532</v>
      </c>
      <c r="F835" s="13" t="s">
        <v>4533</v>
      </c>
      <c r="G835" s="13" t="s">
        <v>4534</v>
      </c>
      <c r="H835" s="13" t="s">
        <v>4535</v>
      </c>
    </row>
    <row r="836" customFormat="false" ht="15" hidden="false" customHeight="true" outlineLevel="0" collapsed="false">
      <c r="A836" s="13" t="s">
        <v>135</v>
      </c>
      <c r="B836" s="13" t="s">
        <v>659</v>
      </c>
      <c r="C836" s="11" t="s">
        <v>660</v>
      </c>
      <c r="D836" s="13" t="s">
        <v>4536</v>
      </c>
      <c r="E836" s="13" t="s">
        <v>4537</v>
      </c>
      <c r="F836" s="13" t="s">
        <v>4538</v>
      </c>
      <c r="G836" s="13" t="s">
        <v>4539</v>
      </c>
      <c r="H836" s="13" t="s">
        <v>4540</v>
      </c>
    </row>
    <row r="837" customFormat="false" ht="15" hidden="false" customHeight="true" outlineLevel="0" collapsed="false">
      <c r="A837" s="13" t="s">
        <v>135</v>
      </c>
      <c r="B837" s="13" t="s">
        <v>666</v>
      </c>
      <c r="C837" s="11" t="s">
        <v>667</v>
      </c>
      <c r="D837" s="13" t="s">
        <v>4541</v>
      </c>
      <c r="E837" s="13" t="s">
        <v>4542</v>
      </c>
      <c r="F837" s="13" t="s">
        <v>4543</v>
      </c>
      <c r="G837" s="13" t="s">
        <v>4544</v>
      </c>
      <c r="H837" s="13" t="s">
        <v>4545</v>
      </c>
    </row>
    <row r="838" customFormat="false" ht="15" hidden="false" customHeight="true" outlineLevel="0" collapsed="false">
      <c r="A838" s="13" t="s">
        <v>135</v>
      </c>
      <c r="B838" s="13" t="s">
        <v>673</v>
      </c>
      <c r="C838" s="11" t="s">
        <v>674</v>
      </c>
      <c r="D838" s="13" t="s">
        <v>4546</v>
      </c>
      <c r="E838" s="13" t="s">
        <v>4547</v>
      </c>
      <c r="F838" s="13" t="s">
        <v>4548</v>
      </c>
      <c r="G838" s="13" t="s">
        <v>4549</v>
      </c>
      <c r="H838" s="13" t="s">
        <v>4550</v>
      </c>
    </row>
    <row r="839" customFormat="false" ht="15" hidden="false" customHeight="true" outlineLevel="0" collapsed="false">
      <c r="A839" s="13" t="s">
        <v>135</v>
      </c>
      <c r="B839" s="13" t="s">
        <v>680</v>
      </c>
      <c r="C839" s="11" t="s">
        <v>681</v>
      </c>
      <c r="D839" s="13" t="s">
        <v>4551</v>
      </c>
      <c r="E839" s="13" t="s">
        <v>4552</v>
      </c>
      <c r="F839" s="13" t="s">
        <v>4553</v>
      </c>
      <c r="G839" s="13" t="s">
        <v>4554</v>
      </c>
      <c r="H839" s="13" t="s">
        <v>4555</v>
      </c>
    </row>
    <row r="840" customFormat="false" ht="15" hidden="false" customHeight="true" outlineLevel="0" collapsed="false">
      <c r="A840" s="13" t="s">
        <v>135</v>
      </c>
      <c r="B840" s="13" t="s">
        <v>687</v>
      </c>
      <c r="C840" s="11" t="s">
        <v>688</v>
      </c>
      <c r="D840" s="13" t="s">
        <v>4556</v>
      </c>
      <c r="E840" s="13" t="s">
        <v>4557</v>
      </c>
      <c r="F840" s="13" t="s">
        <v>4558</v>
      </c>
      <c r="G840" s="13" t="s">
        <v>4559</v>
      </c>
      <c r="H840" s="13" t="s">
        <v>1415</v>
      </c>
    </row>
    <row r="841" customFormat="false" ht="15" hidden="false" customHeight="true" outlineLevel="0" collapsed="false">
      <c r="A841" s="13" t="s">
        <v>135</v>
      </c>
      <c r="B841" s="13" t="s">
        <v>694</v>
      </c>
      <c r="C841" s="11" t="s">
        <v>695</v>
      </c>
      <c r="D841" s="13" t="s">
        <v>2888</v>
      </c>
      <c r="E841" s="13" t="s">
        <v>4560</v>
      </c>
      <c r="F841" s="13" t="s">
        <v>4561</v>
      </c>
      <c r="G841" s="13" t="s">
        <v>4562</v>
      </c>
      <c r="H841" s="13" t="s">
        <v>4563</v>
      </c>
    </row>
    <row r="842" customFormat="false" ht="15" hidden="false" customHeight="true" outlineLevel="0" collapsed="false">
      <c r="A842" s="13" t="s">
        <v>135</v>
      </c>
      <c r="B842" s="13" t="s">
        <v>701</v>
      </c>
      <c r="C842" s="11" t="s">
        <v>702</v>
      </c>
      <c r="D842" s="13" t="s">
        <v>4564</v>
      </c>
      <c r="E842" s="13" t="s">
        <v>1139</v>
      </c>
      <c r="F842" s="13" t="s">
        <v>4565</v>
      </c>
      <c r="G842" s="13" t="s">
        <v>4566</v>
      </c>
      <c r="H842" s="13" t="s">
        <v>4567</v>
      </c>
    </row>
    <row r="843" customFormat="false" ht="15" hidden="false" customHeight="true" outlineLevel="0" collapsed="false">
      <c r="A843" s="13" t="s">
        <v>135</v>
      </c>
      <c r="B843" s="13" t="s">
        <v>708</v>
      </c>
      <c r="C843" s="11" t="s">
        <v>709</v>
      </c>
      <c r="D843" s="13" t="s">
        <v>4568</v>
      </c>
      <c r="E843" s="13" t="s">
        <v>4569</v>
      </c>
      <c r="F843" s="13" t="s">
        <v>4570</v>
      </c>
      <c r="G843" s="13" t="s">
        <v>4571</v>
      </c>
      <c r="H843" s="13" t="s">
        <v>4572</v>
      </c>
    </row>
    <row r="844" customFormat="false" ht="15" hidden="false" customHeight="true" outlineLevel="0" collapsed="false">
      <c r="A844" s="13" t="s">
        <v>135</v>
      </c>
      <c r="B844" s="13" t="s">
        <v>715</v>
      </c>
      <c r="C844" s="11" t="s">
        <v>716</v>
      </c>
      <c r="D844" s="13" t="s">
        <v>4573</v>
      </c>
      <c r="E844" s="13" t="s">
        <v>4574</v>
      </c>
      <c r="F844" s="13" t="s">
        <v>4575</v>
      </c>
      <c r="G844" s="13" t="s">
        <v>4576</v>
      </c>
      <c r="H844" s="13" t="s">
        <v>4577</v>
      </c>
    </row>
    <row r="845" customFormat="false" ht="15" hidden="false" customHeight="true" outlineLevel="0" collapsed="false">
      <c r="A845" s="13" t="s">
        <v>135</v>
      </c>
      <c r="B845" s="13" t="s">
        <v>722</v>
      </c>
      <c r="C845" s="11" t="s">
        <v>723</v>
      </c>
      <c r="D845" s="13" t="s">
        <v>4578</v>
      </c>
      <c r="E845" s="13" t="s">
        <v>4579</v>
      </c>
      <c r="F845" s="13" t="s">
        <v>4580</v>
      </c>
      <c r="G845" s="13" t="s">
        <v>4581</v>
      </c>
      <c r="H845" s="13" t="s">
        <v>4582</v>
      </c>
    </row>
    <row r="846" customFormat="false" ht="15" hidden="false" customHeight="true" outlineLevel="0" collapsed="false">
      <c r="A846" s="13" t="s">
        <v>135</v>
      </c>
      <c r="B846" s="13" t="s">
        <v>729</v>
      </c>
      <c r="C846" s="11" t="s">
        <v>730</v>
      </c>
      <c r="D846" s="13" t="s">
        <v>4583</v>
      </c>
      <c r="E846" s="13" t="s">
        <v>4584</v>
      </c>
      <c r="F846" s="13" t="s">
        <v>4585</v>
      </c>
      <c r="G846" s="13" t="s">
        <v>4586</v>
      </c>
      <c r="H846" s="13" t="s">
        <v>4587</v>
      </c>
    </row>
    <row r="847" customFormat="false" ht="15" hidden="false" customHeight="true" outlineLevel="0" collapsed="false">
      <c r="A847" s="13" t="s">
        <v>135</v>
      </c>
      <c r="B847" s="13" t="s">
        <v>736</v>
      </c>
      <c r="C847" s="11" t="s">
        <v>737</v>
      </c>
      <c r="D847" s="13" t="s">
        <v>4588</v>
      </c>
      <c r="E847" s="13" t="s">
        <v>4589</v>
      </c>
      <c r="F847" s="13" t="s">
        <v>4590</v>
      </c>
      <c r="G847" s="13" t="s">
        <v>4591</v>
      </c>
      <c r="H847" s="13" t="s">
        <v>4592</v>
      </c>
    </row>
    <row r="848" customFormat="false" ht="15" hidden="false" customHeight="true" outlineLevel="0" collapsed="false">
      <c r="A848" s="13" t="s">
        <v>135</v>
      </c>
      <c r="B848" s="13" t="s">
        <v>743</v>
      </c>
      <c r="C848" s="11" t="s">
        <v>744</v>
      </c>
      <c r="D848" s="13" t="s">
        <v>4593</v>
      </c>
      <c r="E848" s="13" t="s">
        <v>4594</v>
      </c>
      <c r="F848" s="13" t="s">
        <v>4595</v>
      </c>
      <c r="G848" s="13" t="s">
        <v>4596</v>
      </c>
      <c r="H848" s="13" t="s">
        <v>4597</v>
      </c>
    </row>
    <row r="849" customFormat="false" ht="15" hidden="false" customHeight="true" outlineLevel="0" collapsed="false">
      <c r="A849" s="13" t="s">
        <v>135</v>
      </c>
      <c r="B849" s="13" t="s">
        <v>750</v>
      </c>
      <c r="C849" s="11" t="s">
        <v>751</v>
      </c>
      <c r="D849" s="13" t="s">
        <v>4598</v>
      </c>
      <c r="E849" s="13" t="s">
        <v>4599</v>
      </c>
      <c r="F849" s="13" t="s">
        <v>4600</v>
      </c>
      <c r="G849" s="13" t="s">
        <v>4601</v>
      </c>
      <c r="H849" s="13" t="s">
        <v>4602</v>
      </c>
    </row>
    <row r="850" customFormat="false" ht="15" hidden="false" customHeight="true" outlineLevel="0" collapsed="false">
      <c r="A850" s="13" t="s">
        <v>135</v>
      </c>
      <c r="B850" s="13" t="s">
        <v>757</v>
      </c>
      <c r="C850" s="11" t="s">
        <v>758</v>
      </c>
      <c r="D850" s="13" t="s">
        <v>4603</v>
      </c>
      <c r="E850" s="13" t="s">
        <v>4604</v>
      </c>
      <c r="F850" s="13" t="s">
        <v>4605</v>
      </c>
      <c r="G850" s="13" t="s">
        <v>4606</v>
      </c>
      <c r="H850" s="13" t="s">
        <v>4607</v>
      </c>
    </row>
    <row r="851" customFormat="false" ht="15" hidden="false" customHeight="true" outlineLevel="0" collapsed="false">
      <c r="A851" s="13" t="s">
        <v>135</v>
      </c>
      <c r="B851" s="13" t="s">
        <v>764</v>
      </c>
      <c r="C851" s="11" t="s">
        <v>765</v>
      </c>
      <c r="D851" s="13" t="s">
        <v>4608</v>
      </c>
      <c r="E851" s="13" t="s">
        <v>4609</v>
      </c>
      <c r="F851" s="13" t="s">
        <v>4610</v>
      </c>
      <c r="G851" s="13" t="s">
        <v>4611</v>
      </c>
      <c r="H851" s="13" t="s">
        <v>4612</v>
      </c>
    </row>
    <row r="852" customFormat="false" ht="15" hidden="false" customHeight="true" outlineLevel="0" collapsed="false">
      <c r="A852" s="13" t="s">
        <v>135</v>
      </c>
      <c r="B852" s="13" t="s">
        <v>771</v>
      </c>
      <c r="C852" s="11" t="s">
        <v>772</v>
      </c>
      <c r="D852" s="13" t="s">
        <v>4613</v>
      </c>
      <c r="E852" s="13" t="s">
        <v>4614</v>
      </c>
      <c r="F852" s="13" t="s">
        <v>4615</v>
      </c>
      <c r="G852" s="13" t="s">
        <v>4616</v>
      </c>
      <c r="H852" s="13" t="s">
        <v>4617</v>
      </c>
    </row>
    <row r="853" customFormat="false" ht="15" hidden="false" customHeight="true" outlineLevel="0" collapsed="false">
      <c r="A853" s="13" t="s">
        <v>135</v>
      </c>
      <c r="B853" s="13" t="s">
        <v>778</v>
      </c>
      <c r="C853" s="11" t="s">
        <v>779</v>
      </c>
      <c r="D853" s="13" t="s">
        <v>4618</v>
      </c>
      <c r="E853" s="13" t="s">
        <v>4619</v>
      </c>
      <c r="F853" s="13" t="s">
        <v>4620</v>
      </c>
      <c r="G853" s="13" t="s">
        <v>4621</v>
      </c>
      <c r="H853" s="13" t="s">
        <v>4622</v>
      </c>
    </row>
    <row r="854" customFormat="false" ht="15" hidden="false" customHeight="true" outlineLevel="0" collapsed="false">
      <c r="A854" s="13" t="s">
        <v>135</v>
      </c>
      <c r="B854" s="13" t="s">
        <v>785</v>
      </c>
      <c r="C854" s="11" t="s">
        <v>786</v>
      </c>
      <c r="D854" s="13" t="s">
        <v>4623</v>
      </c>
      <c r="E854" s="13" t="s">
        <v>4624</v>
      </c>
      <c r="F854" s="13" t="s">
        <v>4625</v>
      </c>
      <c r="G854" s="13" t="s">
        <v>4626</v>
      </c>
      <c r="H854" s="13" t="s">
        <v>4627</v>
      </c>
    </row>
    <row r="855" customFormat="false" ht="15" hidden="false" customHeight="true" outlineLevel="0" collapsed="false">
      <c r="A855" s="13" t="s">
        <v>135</v>
      </c>
      <c r="B855" s="13" t="s">
        <v>792</v>
      </c>
      <c r="C855" s="11" t="s">
        <v>793</v>
      </c>
      <c r="D855" s="13" t="s">
        <v>4628</v>
      </c>
      <c r="E855" s="13" t="s">
        <v>4629</v>
      </c>
      <c r="F855" s="13" t="s">
        <v>4630</v>
      </c>
      <c r="G855" s="13" t="s">
        <v>4631</v>
      </c>
      <c r="H855" s="13" t="s">
        <v>4632</v>
      </c>
    </row>
    <row r="856" customFormat="false" ht="15" hidden="false" customHeight="true" outlineLevel="0" collapsed="false">
      <c r="A856" s="13" t="s">
        <v>135</v>
      </c>
      <c r="B856" s="13" t="s">
        <v>799</v>
      </c>
      <c r="C856" s="11" t="s">
        <v>800</v>
      </c>
      <c r="D856" s="13" t="s">
        <v>4633</v>
      </c>
      <c r="E856" s="13" t="s">
        <v>4634</v>
      </c>
      <c r="F856" s="13" t="s">
        <v>4635</v>
      </c>
      <c r="G856" s="13" t="s">
        <v>4636</v>
      </c>
      <c r="H856" s="13" t="s">
        <v>4637</v>
      </c>
    </row>
    <row r="857" customFormat="false" ht="15" hidden="false" customHeight="true" outlineLevel="0" collapsed="false">
      <c r="A857" s="13" t="s">
        <v>135</v>
      </c>
      <c r="B857" s="13" t="s">
        <v>806</v>
      </c>
      <c r="C857" s="11" t="s">
        <v>807</v>
      </c>
      <c r="D857" s="13" t="s">
        <v>4638</v>
      </c>
      <c r="E857" s="13" t="s">
        <v>4639</v>
      </c>
      <c r="F857" s="13" t="s">
        <v>4640</v>
      </c>
      <c r="G857" s="13" t="s">
        <v>4641</v>
      </c>
      <c r="H857" s="13" t="s">
        <v>4642</v>
      </c>
    </row>
    <row r="858" customFormat="false" ht="15" hidden="false" customHeight="true" outlineLevel="0" collapsed="false">
      <c r="A858" s="13" t="s">
        <v>135</v>
      </c>
      <c r="B858" s="13" t="s">
        <v>813</v>
      </c>
      <c r="C858" s="11" t="s">
        <v>814</v>
      </c>
      <c r="D858" s="13" t="s">
        <v>4643</v>
      </c>
      <c r="E858" s="13" t="s">
        <v>4644</v>
      </c>
      <c r="F858" s="13" t="s">
        <v>4645</v>
      </c>
      <c r="G858" s="13" t="s">
        <v>4646</v>
      </c>
      <c r="H858" s="13" t="s">
        <v>4647</v>
      </c>
    </row>
    <row r="859" customFormat="false" ht="15" hidden="false" customHeight="true" outlineLevel="0" collapsed="false">
      <c r="A859" s="13" t="s">
        <v>135</v>
      </c>
      <c r="B859" s="13" t="s">
        <v>820</v>
      </c>
      <c r="C859" s="11" t="s">
        <v>821</v>
      </c>
      <c r="D859" s="13" t="s">
        <v>4648</v>
      </c>
      <c r="E859" s="13" t="s">
        <v>4649</v>
      </c>
      <c r="F859" s="13" t="s">
        <v>4650</v>
      </c>
      <c r="G859" s="13" t="s">
        <v>4651</v>
      </c>
      <c r="H859" s="13" t="s">
        <v>4652</v>
      </c>
    </row>
    <row r="860" customFormat="false" ht="15" hidden="false" customHeight="true" outlineLevel="0" collapsed="false">
      <c r="A860" s="13" t="s">
        <v>135</v>
      </c>
      <c r="B860" s="13" t="s">
        <v>827</v>
      </c>
      <c r="C860" s="11" t="s">
        <v>828</v>
      </c>
      <c r="D860" s="13" t="s">
        <v>4653</v>
      </c>
      <c r="E860" s="13" t="s">
        <v>4654</v>
      </c>
      <c r="F860" s="13" t="s">
        <v>4655</v>
      </c>
      <c r="G860" s="13" t="s">
        <v>4656</v>
      </c>
      <c r="H860" s="13" t="s">
        <v>4657</v>
      </c>
    </row>
    <row r="861" customFormat="false" ht="15" hidden="false" customHeight="true" outlineLevel="0" collapsed="false">
      <c r="A861" s="13" t="s">
        <v>135</v>
      </c>
      <c r="B861" s="13" t="s">
        <v>834</v>
      </c>
      <c r="C861" s="11" t="s">
        <v>835</v>
      </c>
      <c r="D861" s="13" t="s">
        <v>4658</v>
      </c>
      <c r="E861" s="13" t="s">
        <v>4659</v>
      </c>
      <c r="F861" s="13" t="s">
        <v>4660</v>
      </c>
      <c r="G861" s="13" t="s">
        <v>4661</v>
      </c>
      <c r="H861" s="13" t="s">
        <v>4662</v>
      </c>
    </row>
    <row r="862" customFormat="false" ht="15" hidden="false" customHeight="true" outlineLevel="0" collapsed="false">
      <c r="A862" s="13" t="s">
        <v>135</v>
      </c>
      <c r="B862" s="13" t="s">
        <v>841</v>
      </c>
      <c r="C862" s="11" t="s">
        <v>842</v>
      </c>
      <c r="D862" s="13" t="s">
        <v>4663</v>
      </c>
      <c r="E862" s="13" t="s">
        <v>4664</v>
      </c>
      <c r="F862" s="13" t="s">
        <v>4665</v>
      </c>
      <c r="G862" s="13" t="s">
        <v>4666</v>
      </c>
      <c r="H862" s="13" t="s">
        <v>4667</v>
      </c>
    </row>
    <row r="863" customFormat="false" ht="15" hidden="false" customHeight="true" outlineLevel="0" collapsed="false">
      <c r="A863" s="13" t="s">
        <v>135</v>
      </c>
      <c r="B863" s="13" t="s">
        <v>848</v>
      </c>
      <c r="C863" s="11" t="s">
        <v>849</v>
      </c>
      <c r="D863" s="13" t="s">
        <v>4668</v>
      </c>
      <c r="E863" s="13" t="s">
        <v>4669</v>
      </c>
      <c r="F863" s="13" t="s">
        <v>4670</v>
      </c>
      <c r="G863" s="13" t="s">
        <v>4671</v>
      </c>
      <c r="H863" s="13" t="s">
        <v>4672</v>
      </c>
    </row>
    <row r="864" customFormat="false" ht="15" hidden="false" customHeight="true" outlineLevel="0" collapsed="false">
      <c r="A864" s="13" t="s">
        <v>135</v>
      </c>
      <c r="B864" s="13" t="s">
        <v>855</v>
      </c>
      <c r="C864" s="11" t="s">
        <v>856</v>
      </c>
      <c r="D864" s="13" t="s">
        <v>4673</v>
      </c>
      <c r="E864" s="13" t="s">
        <v>4674</v>
      </c>
      <c r="F864" s="13" t="s">
        <v>4675</v>
      </c>
      <c r="G864" s="13" t="s">
        <v>4676</v>
      </c>
      <c r="H864" s="13" t="s">
        <v>4677</v>
      </c>
    </row>
    <row r="865" customFormat="false" ht="15" hidden="false" customHeight="true" outlineLevel="0" collapsed="false">
      <c r="A865" s="13" t="s">
        <v>135</v>
      </c>
      <c r="B865" s="13" t="s">
        <v>862</v>
      </c>
      <c r="C865" s="11" t="s">
        <v>863</v>
      </c>
      <c r="D865" s="13" t="s">
        <v>2597</v>
      </c>
      <c r="E865" s="13" t="s">
        <v>4678</v>
      </c>
      <c r="F865" s="13" t="s">
        <v>4679</v>
      </c>
      <c r="G865" s="13" t="s">
        <v>4680</v>
      </c>
      <c r="H865" s="13" t="s">
        <v>4681</v>
      </c>
    </row>
    <row r="866" customFormat="false" ht="15" hidden="false" customHeight="true" outlineLevel="0" collapsed="false">
      <c r="A866" s="13" t="s">
        <v>135</v>
      </c>
      <c r="B866" s="13" t="s">
        <v>869</v>
      </c>
      <c r="C866" s="11" t="s">
        <v>870</v>
      </c>
      <c r="D866" s="13" t="s">
        <v>4682</v>
      </c>
      <c r="E866" s="13" t="s">
        <v>1839</v>
      </c>
      <c r="F866" s="13" t="s">
        <v>4683</v>
      </c>
      <c r="G866" s="13" t="s">
        <v>4684</v>
      </c>
      <c r="H866" s="13" t="s">
        <v>4685</v>
      </c>
    </row>
    <row r="867" customFormat="false" ht="15" hidden="false" customHeight="true" outlineLevel="0" collapsed="false">
      <c r="A867" s="13" t="s">
        <v>135</v>
      </c>
      <c r="B867" s="13" t="s">
        <v>876</v>
      </c>
      <c r="C867" s="11" t="s">
        <v>877</v>
      </c>
      <c r="D867" s="13" t="s">
        <v>4686</v>
      </c>
      <c r="E867" s="13" t="s">
        <v>4687</v>
      </c>
      <c r="F867" s="13" t="s">
        <v>4688</v>
      </c>
      <c r="G867" s="13" t="s">
        <v>4689</v>
      </c>
      <c r="H867" s="13" t="s">
        <v>4690</v>
      </c>
    </row>
    <row r="868" customFormat="false" ht="15" hidden="false" customHeight="true" outlineLevel="0" collapsed="false">
      <c r="A868" s="13" t="s">
        <v>135</v>
      </c>
      <c r="B868" s="13" t="s">
        <v>883</v>
      </c>
      <c r="C868" s="11" t="s">
        <v>884</v>
      </c>
      <c r="D868" s="13" t="s">
        <v>4691</v>
      </c>
      <c r="E868" s="13" t="s">
        <v>4692</v>
      </c>
      <c r="F868" s="13" t="s">
        <v>4693</v>
      </c>
      <c r="G868" s="13" t="s">
        <v>4694</v>
      </c>
      <c r="H868" s="13" t="s">
        <v>4695</v>
      </c>
    </row>
    <row r="869" customFormat="false" ht="15" hidden="false" customHeight="true" outlineLevel="0" collapsed="false">
      <c r="A869" s="13" t="s">
        <v>135</v>
      </c>
      <c r="B869" s="13" t="s">
        <v>890</v>
      </c>
      <c r="C869" s="11" t="s">
        <v>891</v>
      </c>
      <c r="D869" s="13" t="s">
        <v>4696</v>
      </c>
      <c r="E869" s="13" t="s">
        <v>4697</v>
      </c>
      <c r="F869" s="13" t="s">
        <v>4698</v>
      </c>
      <c r="G869" s="13" t="s">
        <v>4699</v>
      </c>
      <c r="H869" s="13" t="s">
        <v>4700</v>
      </c>
    </row>
    <row r="870" customFormat="false" ht="15" hidden="false" customHeight="true" outlineLevel="0" collapsed="false">
      <c r="A870" s="13" t="s">
        <v>135</v>
      </c>
      <c r="B870" s="13" t="s">
        <v>897</v>
      </c>
      <c r="C870" s="11" t="s">
        <v>898</v>
      </c>
      <c r="D870" s="13" t="s">
        <v>4701</v>
      </c>
      <c r="E870" s="13" t="s">
        <v>4702</v>
      </c>
      <c r="F870" s="13" t="s">
        <v>4703</v>
      </c>
      <c r="G870" s="13" t="s">
        <v>4704</v>
      </c>
      <c r="H870" s="13" t="s">
        <v>4705</v>
      </c>
    </row>
    <row r="871" customFormat="false" ht="15" hidden="false" customHeight="true" outlineLevel="0" collapsed="false">
      <c r="A871" s="13" t="s">
        <v>135</v>
      </c>
      <c r="B871" s="13" t="s">
        <v>904</v>
      </c>
      <c r="C871" s="11" t="s">
        <v>905</v>
      </c>
      <c r="D871" s="13" t="s">
        <v>4706</v>
      </c>
      <c r="E871" s="13" t="s">
        <v>4707</v>
      </c>
      <c r="F871" s="13" t="s">
        <v>4708</v>
      </c>
      <c r="G871" s="13" t="s">
        <v>4709</v>
      </c>
      <c r="H871" s="13" t="s">
        <v>4710</v>
      </c>
    </row>
    <row r="872" customFormat="false" ht="15" hidden="false" customHeight="true" outlineLevel="0" collapsed="false">
      <c r="A872" s="13" t="s">
        <v>143</v>
      </c>
      <c r="B872" s="13" t="s">
        <v>239</v>
      </c>
      <c r="C872" s="11" t="s">
        <v>240</v>
      </c>
      <c r="D872" s="13" t="s">
        <v>911</v>
      </c>
      <c r="E872" s="13" t="s">
        <v>4711</v>
      </c>
      <c r="F872" s="13" t="s">
        <v>4712</v>
      </c>
      <c r="G872" s="13" t="s">
        <v>4713</v>
      </c>
      <c r="H872" s="13" t="s">
        <v>4714</v>
      </c>
    </row>
    <row r="873" customFormat="false" ht="15" hidden="false" customHeight="true" outlineLevel="0" collapsed="false">
      <c r="A873" s="13" t="s">
        <v>143</v>
      </c>
      <c r="B873" s="13" t="s">
        <v>246</v>
      </c>
      <c r="C873" s="11" t="s">
        <v>247</v>
      </c>
      <c r="D873" s="13" t="s">
        <v>4715</v>
      </c>
      <c r="E873" s="13" t="s">
        <v>4716</v>
      </c>
      <c r="F873" s="13" t="s">
        <v>4717</v>
      </c>
      <c r="G873" s="13" t="s">
        <v>4718</v>
      </c>
      <c r="H873" s="13" t="s">
        <v>4719</v>
      </c>
    </row>
    <row r="874" customFormat="false" ht="15" hidden="false" customHeight="true" outlineLevel="0" collapsed="false">
      <c r="A874" s="13" t="s">
        <v>143</v>
      </c>
      <c r="B874" s="13" t="s">
        <v>253</v>
      </c>
      <c r="C874" s="11" t="s">
        <v>254</v>
      </c>
      <c r="D874" s="13" t="s">
        <v>4720</v>
      </c>
      <c r="E874" s="13" t="s">
        <v>4721</v>
      </c>
      <c r="F874" s="13" t="s">
        <v>4722</v>
      </c>
      <c r="G874" s="13" t="s">
        <v>4723</v>
      </c>
      <c r="H874" s="13" t="s">
        <v>4724</v>
      </c>
    </row>
    <row r="875" customFormat="false" ht="15" hidden="false" customHeight="true" outlineLevel="0" collapsed="false">
      <c r="A875" s="13" t="s">
        <v>143</v>
      </c>
      <c r="B875" s="13" t="s">
        <v>260</v>
      </c>
      <c r="C875" s="11" t="s">
        <v>261</v>
      </c>
      <c r="D875" s="13" t="s">
        <v>4725</v>
      </c>
      <c r="E875" s="13" t="s">
        <v>4726</v>
      </c>
      <c r="F875" s="13" t="s">
        <v>4727</v>
      </c>
      <c r="G875" s="13" t="s">
        <v>4728</v>
      </c>
      <c r="H875" s="13" t="s">
        <v>4729</v>
      </c>
    </row>
    <row r="876" customFormat="false" ht="15" hidden="false" customHeight="true" outlineLevel="0" collapsed="false">
      <c r="A876" s="13" t="s">
        <v>143</v>
      </c>
      <c r="B876" s="13" t="s">
        <v>267</v>
      </c>
      <c r="C876" s="11" t="s">
        <v>268</v>
      </c>
      <c r="D876" s="13" t="s">
        <v>4730</v>
      </c>
      <c r="E876" s="13" t="s">
        <v>4731</v>
      </c>
      <c r="F876" s="13" t="s">
        <v>4732</v>
      </c>
      <c r="G876" s="13" t="s">
        <v>4733</v>
      </c>
      <c r="H876" s="13" t="s">
        <v>4734</v>
      </c>
    </row>
    <row r="877" customFormat="false" ht="15" hidden="false" customHeight="true" outlineLevel="0" collapsed="false">
      <c r="A877" s="13" t="s">
        <v>143</v>
      </c>
      <c r="B877" s="13" t="s">
        <v>274</v>
      </c>
      <c r="C877" s="11" t="s">
        <v>275</v>
      </c>
      <c r="D877" s="13" t="s">
        <v>4735</v>
      </c>
      <c r="E877" s="13" t="s">
        <v>4736</v>
      </c>
      <c r="F877" s="13" t="s">
        <v>4737</v>
      </c>
      <c r="G877" s="13" t="s">
        <v>4738</v>
      </c>
      <c r="H877" s="13" t="s">
        <v>4739</v>
      </c>
    </row>
    <row r="878" customFormat="false" ht="15" hidden="false" customHeight="true" outlineLevel="0" collapsed="false">
      <c r="A878" s="13" t="s">
        <v>143</v>
      </c>
      <c r="B878" s="13" t="s">
        <v>281</v>
      </c>
      <c r="C878" s="11" t="s">
        <v>282</v>
      </c>
      <c r="D878" s="13" t="s">
        <v>4740</v>
      </c>
      <c r="E878" s="13" t="s">
        <v>4741</v>
      </c>
      <c r="F878" s="13" t="s">
        <v>4742</v>
      </c>
      <c r="G878" s="13" t="s">
        <v>4743</v>
      </c>
      <c r="H878" s="13" t="s">
        <v>4744</v>
      </c>
    </row>
    <row r="879" customFormat="false" ht="15" hidden="false" customHeight="true" outlineLevel="0" collapsed="false">
      <c r="A879" s="13" t="s">
        <v>143</v>
      </c>
      <c r="B879" s="13" t="s">
        <v>288</v>
      </c>
      <c r="C879" s="11" t="s">
        <v>289</v>
      </c>
      <c r="D879" s="13" t="s">
        <v>4745</v>
      </c>
      <c r="E879" s="13" t="s">
        <v>4746</v>
      </c>
      <c r="F879" s="13" t="s">
        <v>4747</v>
      </c>
      <c r="G879" s="13" t="s">
        <v>4748</v>
      </c>
      <c r="H879" s="13" t="s">
        <v>4749</v>
      </c>
    </row>
    <row r="880" customFormat="false" ht="15" hidden="false" customHeight="true" outlineLevel="0" collapsed="false">
      <c r="A880" s="13" t="s">
        <v>143</v>
      </c>
      <c r="B880" s="13" t="s">
        <v>295</v>
      </c>
      <c r="C880" s="11" t="s">
        <v>296</v>
      </c>
      <c r="D880" s="13" t="s">
        <v>4750</v>
      </c>
      <c r="E880" s="13" t="s">
        <v>4751</v>
      </c>
      <c r="F880" s="13" t="s">
        <v>4752</v>
      </c>
      <c r="G880" s="13" t="s">
        <v>4753</v>
      </c>
      <c r="H880" s="13" t="s">
        <v>4754</v>
      </c>
    </row>
    <row r="881" customFormat="false" ht="15" hidden="false" customHeight="true" outlineLevel="0" collapsed="false">
      <c r="A881" s="13" t="s">
        <v>143</v>
      </c>
      <c r="B881" s="13" t="s">
        <v>302</v>
      </c>
      <c r="C881" s="11" t="s">
        <v>303</v>
      </c>
      <c r="D881" s="13" t="s">
        <v>4755</v>
      </c>
      <c r="E881" s="13" t="s">
        <v>4756</v>
      </c>
      <c r="F881" s="13" t="s">
        <v>4757</v>
      </c>
      <c r="G881" s="13" t="s">
        <v>4758</v>
      </c>
      <c r="H881" s="13" t="s">
        <v>4759</v>
      </c>
    </row>
    <row r="882" customFormat="false" ht="15" hidden="false" customHeight="true" outlineLevel="0" collapsed="false">
      <c r="A882" s="13" t="s">
        <v>143</v>
      </c>
      <c r="B882" s="13" t="s">
        <v>309</v>
      </c>
      <c r="C882" s="11" t="s">
        <v>310</v>
      </c>
      <c r="D882" s="13" t="s">
        <v>4760</v>
      </c>
      <c r="E882" s="13" t="s">
        <v>4761</v>
      </c>
      <c r="F882" s="13" t="s">
        <v>4762</v>
      </c>
      <c r="G882" s="13" t="s">
        <v>4763</v>
      </c>
      <c r="H882" s="13" t="s">
        <v>4764</v>
      </c>
    </row>
    <row r="883" customFormat="false" ht="15" hidden="false" customHeight="true" outlineLevel="0" collapsed="false">
      <c r="A883" s="13" t="s">
        <v>143</v>
      </c>
      <c r="B883" s="13" t="s">
        <v>316</v>
      </c>
      <c r="C883" s="11" t="s">
        <v>317</v>
      </c>
      <c r="D883" s="13" t="s">
        <v>4765</v>
      </c>
      <c r="E883" s="13" t="s">
        <v>4766</v>
      </c>
      <c r="F883" s="13" t="s">
        <v>4767</v>
      </c>
      <c r="G883" s="13" t="s">
        <v>4768</v>
      </c>
      <c r="H883" s="13" t="s">
        <v>4769</v>
      </c>
    </row>
    <row r="884" customFormat="false" ht="15" hidden="false" customHeight="true" outlineLevel="0" collapsed="false">
      <c r="A884" s="13" t="s">
        <v>143</v>
      </c>
      <c r="B884" s="13" t="s">
        <v>323</v>
      </c>
      <c r="C884" s="11" t="s">
        <v>324</v>
      </c>
      <c r="D884" s="13" t="s">
        <v>4770</v>
      </c>
      <c r="E884" s="13" t="s">
        <v>4771</v>
      </c>
      <c r="F884" s="13" t="s">
        <v>4772</v>
      </c>
      <c r="G884" s="13" t="s">
        <v>4773</v>
      </c>
      <c r="H884" s="13" t="s">
        <v>4774</v>
      </c>
    </row>
    <row r="885" customFormat="false" ht="15" hidden="false" customHeight="true" outlineLevel="0" collapsed="false">
      <c r="A885" s="13" t="s">
        <v>143</v>
      </c>
      <c r="B885" s="13" t="s">
        <v>330</v>
      </c>
      <c r="C885" s="11" t="s">
        <v>331</v>
      </c>
      <c r="D885" s="13" t="s">
        <v>3986</v>
      </c>
      <c r="E885" s="13" t="s">
        <v>4775</v>
      </c>
      <c r="F885" s="13" t="s">
        <v>4776</v>
      </c>
      <c r="G885" s="13" t="s">
        <v>4777</v>
      </c>
      <c r="H885" s="13" t="s">
        <v>4778</v>
      </c>
    </row>
    <row r="886" customFormat="false" ht="15" hidden="false" customHeight="true" outlineLevel="0" collapsed="false">
      <c r="A886" s="13" t="s">
        <v>143</v>
      </c>
      <c r="B886" s="13" t="s">
        <v>337</v>
      </c>
      <c r="C886" s="11" t="s">
        <v>338</v>
      </c>
      <c r="D886" s="13" t="s">
        <v>4779</v>
      </c>
      <c r="E886" s="13" t="s">
        <v>4780</v>
      </c>
      <c r="F886" s="13" t="s">
        <v>4781</v>
      </c>
      <c r="G886" s="13" t="s">
        <v>4782</v>
      </c>
      <c r="H886" s="13" t="s">
        <v>4783</v>
      </c>
    </row>
    <row r="887" customFormat="false" ht="15" hidden="false" customHeight="true" outlineLevel="0" collapsed="false">
      <c r="A887" s="13" t="s">
        <v>143</v>
      </c>
      <c r="B887" s="13" t="s">
        <v>344</v>
      </c>
      <c r="C887" s="11" t="s">
        <v>345</v>
      </c>
      <c r="D887" s="13" t="s">
        <v>4784</v>
      </c>
      <c r="E887" s="13" t="s">
        <v>4785</v>
      </c>
      <c r="F887" s="13" t="s">
        <v>4786</v>
      </c>
      <c r="G887" s="13" t="s">
        <v>4787</v>
      </c>
      <c r="H887" s="13" t="s">
        <v>4788</v>
      </c>
    </row>
    <row r="888" customFormat="false" ht="15" hidden="false" customHeight="true" outlineLevel="0" collapsed="false">
      <c r="A888" s="13" t="s">
        <v>143</v>
      </c>
      <c r="B888" s="13" t="s">
        <v>351</v>
      </c>
      <c r="C888" s="11" t="s">
        <v>352</v>
      </c>
      <c r="D888" s="13" t="s">
        <v>4789</v>
      </c>
      <c r="E888" s="13" t="s">
        <v>4790</v>
      </c>
      <c r="F888" s="13" t="s">
        <v>4791</v>
      </c>
      <c r="G888" s="13" t="s">
        <v>4792</v>
      </c>
      <c r="H888" s="13" t="s">
        <v>4793</v>
      </c>
    </row>
    <row r="889" customFormat="false" ht="15" hidden="false" customHeight="true" outlineLevel="0" collapsed="false">
      <c r="A889" s="13" t="s">
        <v>143</v>
      </c>
      <c r="B889" s="13" t="s">
        <v>358</v>
      </c>
      <c r="C889" s="11" t="s">
        <v>359</v>
      </c>
      <c r="D889" s="13" t="s">
        <v>4794</v>
      </c>
      <c r="E889" s="13" t="s">
        <v>4795</v>
      </c>
      <c r="F889" s="13" t="s">
        <v>4796</v>
      </c>
      <c r="G889" s="13" t="s">
        <v>4797</v>
      </c>
      <c r="H889" s="13" t="s">
        <v>4798</v>
      </c>
    </row>
    <row r="890" customFormat="false" ht="15" hidden="false" customHeight="true" outlineLevel="0" collapsed="false">
      <c r="A890" s="13" t="s">
        <v>143</v>
      </c>
      <c r="B890" s="13" t="s">
        <v>365</v>
      </c>
      <c r="C890" s="11" t="s">
        <v>366</v>
      </c>
      <c r="D890" s="13" t="s">
        <v>4799</v>
      </c>
      <c r="E890" s="13" t="s">
        <v>4800</v>
      </c>
      <c r="F890" s="13" t="s">
        <v>4801</v>
      </c>
      <c r="G890" s="13" t="s">
        <v>4802</v>
      </c>
      <c r="H890" s="13" t="s">
        <v>4803</v>
      </c>
    </row>
    <row r="891" customFormat="false" ht="15" hidden="false" customHeight="true" outlineLevel="0" collapsed="false">
      <c r="A891" s="13" t="s">
        <v>143</v>
      </c>
      <c r="B891" s="13" t="s">
        <v>372</v>
      </c>
      <c r="C891" s="11" t="s">
        <v>373</v>
      </c>
      <c r="D891" s="13" t="s">
        <v>4804</v>
      </c>
      <c r="E891" s="13" t="s">
        <v>4805</v>
      </c>
      <c r="F891" s="13" t="s">
        <v>4806</v>
      </c>
      <c r="G891" s="13" t="s">
        <v>4807</v>
      </c>
      <c r="H891" s="13" t="s">
        <v>4808</v>
      </c>
    </row>
    <row r="892" customFormat="false" ht="15" hidden="false" customHeight="true" outlineLevel="0" collapsed="false">
      <c r="A892" s="13" t="s">
        <v>143</v>
      </c>
      <c r="B892" s="13" t="s">
        <v>379</v>
      </c>
      <c r="C892" s="11" t="s">
        <v>380</v>
      </c>
      <c r="D892" s="13" t="s">
        <v>4809</v>
      </c>
      <c r="E892" s="13" t="s">
        <v>4810</v>
      </c>
      <c r="F892" s="13" t="s">
        <v>4811</v>
      </c>
      <c r="G892" s="13" t="s">
        <v>4812</v>
      </c>
      <c r="H892" s="13" t="s">
        <v>4813</v>
      </c>
    </row>
    <row r="893" customFormat="false" ht="15" hidden="false" customHeight="true" outlineLevel="0" collapsed="false">
      <c r="A893" s="13" t="s">
        <v>143</v>
      </c>
      <c r="B893" s="13" t="s">
        <v>386</v>
      </c>
      <c r="C893" s="11" t="s">
        <v>387</v>
      </c>
      <c r="D893" s="13" t="s">
        <v>4814</v>
      </c>
      <c r="E893" s="13" t="s">
        <v>4815</v>
      </c>
      <c r="F893" s="13" t="s">
        <v>4816</v>
      </c>
      <c r="G893" s="13" t="s">
        <v>4817</v>
      </c>
      <c r="H893" s="13" t="s">
        <v>4818</v>
      </c>
    </row>
    <row r="894" customFormat="false" ht="15" hidden="false" customHeight="true" outlineLevel="0" collapsed="false">
      <c r="A894" s="13" t="s">
        <v>143</v>
      </c>
      <c r="B894" s="13" t="s">
        <v>393</v>
      </c>
      <c r="C894" s="11" t="s">
        <v>394</v>
      </c>
      <c r="D894" s="13" t="s">
        <v>4819</v>
      </c>
      <c r="E894" s="13" t="s">
        <v>4820</v>
      </c>
      <c r="F894" s="13" t="s">
        <v>4821</v>
      </c>
      <c r="G894" s="13" t="s">
        <v>4822</v>
      </c>
      <c r="H894" s="13" t="s">
        <v>4823</v>
      </c>
    </row>
    <row r="895" customFormat="false" ht="15" hidden="false" customHeight="true" outlineLevel="0" collapsed="false">
      <c r="A895" s="13" t="s">
        <v>143</v>
      </c>
      <c r="B895" s="13" t="s">
        <v>400</v>
      </c>
      <c r="C895" s="11" t="s">
        <v>401</v>
      </c>
      <c r="D895" s="13" t="s">
        <v>4824</v>
      </c>
      <c r="E895" s="13" t="s">
        <v>4825</v>
      </c>
      <c r="F895" s="13" t="s">
        <v>4826</v>
      </c>
      <c r="G895" s="13" t="s">
        <v>4827</v>
      </c>
      <c r="H895" s="13" t="s">
        <v>4828</v>
      </c>
    </row>
    <row r="896" customFormat="false" ht="15" hidden="false" customHeight="true" outlineLevel="0" collapsed="false">
      <c r="A896" s="13" t="s">
        <v>143</v>
      </c>
      <c r="B896" s="13" t="s">
        <v>407</v>
      </c>
      <c r="C896" s="11" t="s">
        <v>408</v>
      </c>
      <c r="D896" s="13" t="s">
        <v>4829</v>
      </c>
      <c r="E896" s="13" t="s">
        <v>4830</v>
      </c>
      <c r="F896" s="13" t="s">
        <v>4831</v>
      </c>
      <c r="G896" s="13" t="s">
        <v>4832</v>
      </c>
      <c r="H896" s="13" t="s">
        <v>4833</v>
      </c>
    </row>
    <row r="897" customFormat="false" ht="15" hidden="false" customHeight="true" outlineLevel="0" collapsed="false">
      <c r="A897" s="13" t="s">
        <v>143</v>
      </c>
      <c r="B897" s="13" t="s">
        <v>414</v>
      </c>
      <c r="C897" s="11" t="s">
        <v>415</v>
      </c>
      <c r="D897" s="13" t="s">
        <v>4834</v>
      </c>
      <c r="E897" s="13" t="s">
        <v>4835</v>
      </c>
      <c r="F897" s="13" t="s">
        <v>4836</v>
      </c>
      <c r="G897" s="13" t="s">
        <v>4837</v>
      </c>
      <c r="H897" s="13" t="s">
        <v>4838</v>
      </c>
    </row>
    <row r="898" customFormat="false" ht="15" hidden="false" customHeight="true" outlineLevel="0" collapsed="false">
      <c r="A898" s="13" t="s">
        <v>143</v>
      </c>
      <c r="B898" s="13" t="s">
        <v>421</v>
      </c>
      <c r="C898" s="11" t="s">
        <v>422</v>
      </c>
      <c r="D898" s="13" t="s">
        <v>4839</v>
      </c>
      <c r="E898" s="13" t="s">
        <v>4840</v>
      </c>
      <c r="F898" s="13" t="s">
        <v>4841</v>
      </c>
      <c r="G898" s="13" t="s">
        <v>4842</v>
      </c>
      <c r="H898" s="13" t="s">
        <v>4843</v>
      </c>
    </row>
    <row r="899" customFormat="false" ht="15" hidden="false" customHeight="true" outlineLevel="0" collapsed="false">
      <c r="A899" s="13" t="s">
        <v>143</v>
      </c>
      <c r="B899" s="13" t="s">
        <v>428</v>
      </c>
      <c r="C899" s="11" t="s">
        <v>429</v>
      </c>
      <c r="D899" s="13" t="s">
        <v>4844</v>
      </c>
      <c r="E899" s="13" t="s">
        <v>4845</v>
      </c>
      <c r="F899" s="13" t="s">
        <v>4846</v>
      </c>
      <c r="G899" s="13" t="s">
        <v>4847</v>
      </c>
      <c r="H899" s="13" t="s">
        <v>4848</v>
      </c>
    </row>
    <row r="900" customFormat="false" ht="15" hidden="false" customHeight="true" outlineLevel="0" collapsed="false">
      <c r="A900" s="13" t="s">
        <v>143</v>
      </c>
      <c r="B900" s="13" t="s">
        <v>435</v>
      </c>
      <c r="C900" s="11" t="s">
        <v>436</v>
      </c>
      <c r="D900" s="13" t="s">
        <v>4849</v>
      </c>
      <c r="E900" s="13" t="s">
        <v>4850</v>
      </c>
      <c r="F900" s="13" t="s">
        <v>4851</v>
      </c>
      <c r="G900" s="13" t="s">
        <v>4852</v>
      </c>
      <c r="H900" s="13" t="s">
        <v>4853</v>
      </c>
    </row>
    <row r="901" customFormat="false" ht="15" hidden="false" customHeight="true" outlineLevel="0" collapsed="false">
      <c r="A901" s="13" t="s">
        <v>143</v>
      </c>
      <c r="B901" s="13" t="s">
        <v>442</v>
      </c>
      <c r="C901" s="11" t="s">
        <v>443</v>
      </c>
      <c r="D901" s="13" t="s">
        <v>4854</v>
      </c>
      <c r="E901" s="13" t="s">
        <v>4855</v>
      </c>
      <c r="F901" s="13" t="s">
        <v>4856</v>
      </c>
      <c r="G901" s="13" t="s">
        <v>4857</v>
      </c>
      <c r="H901" s="13" t="s">
        <v>4858</v>
      </c>
    </row>
    <row r="902" customFormat="false" ht="15" hidden="false" customHeight="true" outlineLevel="0" collapsed="false">
      <c r="A902" s="13" t="s">
        <v>143</v>
      </c>
      <c r="B902" s="13" t="s">
        <v>449</v>
      </c>
      <c r="C902" s="11" t="s">
        <v>450</v>
      </c>
      <c r="D902" s="13" t="s">
        <v>4859</v>
      </c>
      <c r="E902" s="13" t="s">
        <v>4860</v>
      </c>
      <c r="F902" s="13" t="s">
        <v>4861</v>
      </c>
      <c r="G902" s="13" t="s">
        <v>4862</v>
      </c>
      <c r="H902" s="13" t="s">
        <v>4863</v>
      </c>
    </row>
    <row r="903" customFormat="false" ht="15" hidden="false" customHeight="true" outlineLevel="0" collapsed="false">
      <c r="A903" s="13" t="s">
        <v>143</v>
      </c>
      <c r="B903" s="13" t="s">
        <v>456</v>
      </c>
      <c r="C903" s="11" t="s">
        <v>457</v>
      </c>
      <c r="D903" s="13" t="s">
        <v>4864</v>
      </c>
      <c r="E903" s="13" t="s">
        <v>4865</v>
      </c>
      <c r="F903" s="13" t="s">
        <v>4866</v>
      </c>
      <c r="G903" s="13" t="s">
        <v>4867</v>
      </c>
      <c r="H903" s="13" t="s">
        <v>4868</v>
      </c>
    </row>
    <row r="904" customFormat="false" ht="15" hidden="false" customHeight="true" outlineLevel="0" collapsed="false">
      <c r="A904" s="13" t="s">
        <v>143</v>
      </c>
      <c r="B904" s="13" t="s">
        <v>463</v>
      </c>
      <c r="C904" s="11" t="s">
        <v>464</v>
      </c>
      <c r="D904" s="13" t="s">
        <v>4869</v>
      </c>
      <c r="E904" s="13" t="s">
        <v>4870</v>
      </c>
      <c r="F904" s="13" t="s">
        <v>4871</v>
      </c>
      <c r="G904" s="13" t="s">
        <v>4872</v>
      </c>
      <c r="H904" s="13" t="s">
        <v>4873</v>
      </c>
    </row>
    <row r="905" customFormat="false" ht="15" hidden="false" customHeight="true" outlineLevel="0" collapsed="false">
      <c r="A905" s="13" t="s">
        <v>143</v>
      </c>
      <c r="B905" s="13" t="s">
        <v>470</v>
      </c>
      <c r="C905" s="11" t="s">
        <v>471</v>
      </c>
      <c r="D905" s="13" t="s">
        <v>4874</v>
      </c>
      <c r="E905" s="13" t="s">
        <v>4875</v>
      </c>
      <c r="F905" s="13" t="s">
        <v>4876</v>
      </c>
      <c r="G905" s="13" t="s">
        <v>4877</v>
      </c>
      <c r="H905" s="13" t="s">
        <v>4878</v>
      </c>
    </row>
    <row r="906" customFormat="false" ht="15" hidden="false" customHeight="true" outlineLevel="0" collapsed="false">
      <c r="A906" s="13" t="s">
        <v>143</v>
      </c>
      <c r="B906" s="13" t="s">
        <v>477</v>
      </c>
      <c r="C906" s="11" t="s">
        <v>478</v>
      </c>
      <c r="D906" s="13" t="s">
        <v>4879</v>
      </c>
      <c r="E906" s="13" t="s">
        <v>4880</v>
      </c>
      <c r="F906" s="13" t="s">
        <v>4881</v>
      </c>
      <c r="G906" s="13" t="s">
        <v>4882</v>
      </c>
      <c r="H906" s="13" t="s">
        <v>4883</v>
      </c>
    </row>
    <row r="907" customFormat="false" ht="15" hidden="false" customHeight="true" outlineLevel="0" collapsed="false">
      <c r="A907" s="13" t="s">
        <v>143</v>
      </c>
      <c r="B907" s="13" t="s">
        <v>484</v>
      </c>
      <c r="C907" s="11" t="s">
        <v>485</v>
      </c>
      <c r="D907" s="13" t="s">
        <v>4884</v>
      </c>
      <c r="E907" s="13" t="s">
        <v>4885</v>
      </c>
      <c r="F907" s="13" t="s">
        <v>4886</v>
      </c>
      <c r="G907" s="13" t="s">
        <v>4887</v>
      </c>
      <c r="H907" s="13" t="s">
        <v>4888</v>
      </c>
    </row>
    <row r="908" customFormat="false" ht="15" hidden="false" customHeight="true" outlineLevel="0" collapsed="false">
      <c r="A908" s="13" t="s">
        <v>143</v>
      </c>
      <c r="B908" s="13" t="s">
        <v>491</v>
      </c>
      <c r="C908" s="11" t="s">
        <v>492</v>
      </c>
      <c r="D908" s="13" t="s">
        <v>4889</v>
      </c>
      <c r="E908" s="13" t="s">
        <v>4890</v>
      </c>
      <c r="F908" s="13" t="s">
        <v>4891</v>
      </c>
      <c r="G908" s="13" t="s">
        <v>4892</v>
      </c>
      <c r="H908" s="13" t="s">
        <v>4893</v>
      </c>
    </row>
    <row r="909" customFormat="false" ht="15" hidden="false" customHeight="true" outlineLevel="0" collapsed="false">
      <c r="A909" s="13" t="s">
        <v>143</v>
      </c>
      <c r="B909" s="13" t="s">
        <v>498</v>
      </c>
      <c r="C909" s="11" t="s">
        <v>499</v>
      </c>
      <c r="D909" s="13" t="s">
        <v>4894</v>
      </c>
      <c r="E909" s="13" t="s">
        <v>4895</v>
      </c>
      <c r="F909" s="13" t="s">
        <v>4896</v>
      </c>
      <c r="G909" s="13" t="s">
        <v>4897</v>
      </c>
      <c r="H909" s="13" t="s">
        <v>4898</v>
      </c>
    </row>
    <row r="910" customFormat="false" ht="15" hidden="false" customHeight="true" outlineLevel="0" collapsed="false">
      <c r="A910" s="13" t="s">
        <v>143</v>
      </c>
      <c r="B910" s="13" t="s">
        <v>505</v>
      </c>
      <c r="C910" s="11" t="s">
        <v>506</v>
      </c>
      <c r="D910" s="13" t="s">
        <v>4899</v>
      </c>
      <c r="E910" s="13" t="s">
        <v>4900</v>
      </c>
      <c r="F910" s="13" t="s">
        <v>4901</v>
      </c>
      <c r="G910" s="13" t="s">
        <v>4902</v>
      </c>
      <c r="H910" s="13" t="s">
        <v>4903</v>
      </c>
    </row>
    <row r="911" customFormat="false" ht="15" hidden="false" customHeight="true" outlineLevel="0" collapsed="false">
      <c r="A911" s="13" t="s">
        <v>143</v>
      </c>
      <c r="B911" s="13" t="s">
        <v>512</v>
      </c>
      <c r="C911" s="11" t="s">
        <v>513</v>
      </c>
      <c r="D911" s="13" t="s">
        <v>4904</v>
      </c>
      <c r="E911" s="13" t="s">
        <v>4905</v>
      </c>
      <c r="F911" s="13" t="s">
        <v>4906</v>
      </c>
      <c r="G911" s="13" t="s">
        <v>4907</v>
      </c>
      <c r="H911" s="13" t="s">
        <v>4908</v>
      </c>
    </row>
    <row r="912" customFormat="false" ht="15" hidden="false" customHeight="true" outlineLevel="0" collapsed="false">
      <c r="A912" s="13" t="s">
        <v>143</v>
      </c>
      <c r="B912" s="13" t="s">
        <v>519</v>
      </c>
      <c r="C912" s="11" t="s">
        <v>520</v>
      </c>
      <c r="D912" s="13" t="s">
        <v>4909</v>
      </c>
      <c r="E912" s="13" t="s">
        <v>4910</v>
      </c>
      <c r="F912" s="13" t="s">
        <v>4911</v>
      </c>
      <c r="G912" s="13" t="s">
        <v>4912</v>
      </c>
      <c r="H912" s="13" t="s">
        <v>4913</v>
      </c>
    </row>
    <row r="913" customFormat="false" ht="15" hidden="false" customHeight="true" outlineLevel="0" collapsed="false">
      <c r="A913" s="13" t="s">
        <v>143</v>
      </c>
      <c r="B913" s="13" t="s">
        <v>526</v>
      </c>
      <c r="C913" s="11" t="s">
        <v>527</v>
      </c>
      <c r="D913" s="13" t="s">
        <v>4914</v>
      </c>
      <c r="E913" s="13" t="s">
        <v>4915</v>
      </c>
      <c r="F913" s="13" t="s">
        <v>4916</v>
      </c>
      <c r="G913" s="13" t="s">
        <v>4917</v>
      </c>
      <c r="H913" s="13" t="s">
        <v>4918</v>
      </c>
    </row>
    <row r="914" customFormat="false" ht="15" hidden="false" customHeight="true" outlineLevel="0" collapsed="false">
      <c r="A914" s="13" t="s">
        <v>143</v>
      </c>
      <c r="B914" s="13" t="s">
        <v>533</v>
      </c>
      <c r="C914" s="11" t="s">
        <v>534</v>
      </c>
      <c r="D914" s="13" t="s">
        <v>4919</v>
      </c>
      <c r="E914" s="13" t="s">
        <v>4920</v>
      </c>
      <c r="F914" s="13" t="s">
        <v>4921</v>
      </c>
      <c r="G914" s="13" t="s">
        <v>4922</v>
      </c>
      <c r="H914" s="13" t="s">
        <v>4923</v>
      </c>
    </row>
    <row r="915" customFormat="false" ht="15" hidden="false" customHeight="true" outlineLevel="0" collapsed="false">
      <c r="A915" s="13" t="s">
        <v>143</v>
      </c>
      <c r="B915" s="13" t="s">
        <v>540</v>
      </c>
      <c r="C915" s="11" t="s">
        <v>541</v>
      </c>
      <c r="D915" s="13" t="s">
        <v>4924</v>
      </c>
      <c r="E915" s="13" t="s">
        <v>4925</v>
      </c>
      <c r="F915" s="13" t="s">
        <v>4926</v>
      </c>
      <c r="G915" s="13" t="s">
        <v>4927</v>
      </c>
      <c r="H915" s="13" t="s">
        <v>4928</v>
      </c>
    </row>
    <row r="916" customFormat="false" ht="15" hidden="false" customHeight="true" outlineLevel="0" collapsed="false">
      <c r="A916" s="13" t="s">
        <v>143</v>
      </c>
      <c r="B916" s="13" t="s">
        <v>547</v>
      </c>
      <c r="C916" s="11" t="s">
        <v>548</v>
      </c>
      <c r="D916" s="13" t="s">
        <v>4458</v>
      </c>
      <c r="E916" s="13" t="s">
        <v>4929</v>
      </c>
      <c r="F916" s="13" t="s">
        <v>4930</v>
      </c>
      <c r="G916" s="13" t="s">
        <v>4931</v>
      </c>
      <c r="H916" s="13" t="s">
        <v>4932</v>
      </c>
    </row>
    <row r="917" customFormat="false" ht="15" hidden="false" customHeight="true" outlineLevel="0" collapsed="false">
      <c r="A917" s="13" t="s">
        <v>143</v>
      </c>
      <c r="B917" s="13" t="s">
        <v>554</v>
      </c>
      <c r="C917" s="11" t="s">
        <v>555</v>
      </c>
      <c r="D917" s="13" t="s">
        <v>1391</v>
      </c>
      <c r="E917" s="13" t="s">
        <v>4933</v>
      </c>
      <c r="F917" s="13" t="s">
        <v>4934</v>
      </c>
      <c r="G917" s="13" t="s">
        <v>4935</v>
      </c>
      <c r="H917" s="13" t="s">
        <v>4936</v>
      </c>
    </row>
    <row r="918" customFormat="false" ht="15" hidden="false" customHeight="true" outlineLevel="0" collapsed="false">
      <c r="A918" s="13" t="s">
        <v>143</v>
      </c>
      <c r="B918" s="13" t="s">
        <v>561</v>
      </c>
      <c r="C918" s="11" t="s">
        <v>562</v>
      </c>
      <c r="D918" s="13" t="s">
        <v>4937</v>
      </c>
      <c r="E918" s="13" t="s">
        <v>4938</v>
      </c>
      <c r="F918" s="13" t="s">
        <v>4939</v>
      </c>
      <c r="G918" s="13" t="s">
        <v>4940</v>
      </c>
      <c r="H918" s="13" t="s">
        <v>4941</v>
      </c>
    </row>
    <row r="919" customFormat="false" ht="15" hidden="false" customHeight="true" outlineLevel="0" collapsed="false">
      <c r="A919" s="13" t="s">
        <v>143</v>
      </c>
      <c r="B919" s="13" t="s">
        <v>568</v>
      </c>
      <c r="C919" s="11" t="s">
        <v>569</v>
      </c>
      <c r="D919" s="13" t="s">
        <v>4942</v>
      </c>
      <c r="E919" s="13" t="s">
        <v>4943</v>
      </c>
      <c r="F919" s="13" t="s">
        <v>4944</v>
      </c>
      <c r="G919" s="13" t="s">
        <v>4945</v>
      </c>
      <c r="H919" s="13" t="s">
        <v>4946</v>
      </c>
    </row>
    <row r="920" customFormat="false" ht="15" hidden="false" customHeight="true" outlineLevel="0" collapsed="false">
      <c r="A920" s="13" t="s">
        <v>143</v>
      </c>
      <c r="B920" s="13" t="s">
        <v>575</v>
      </c>
      <c r="C920" s="11" t="s">
        <v>576</v>
      </c>
      <c r="D920" s="13" t="s">
        <v>4947</v>
      </c>
      <c r="E920" s="13" t="s">
        <v>4948</v>
      </c>
      <c r="F920" s="13" t="s">
        <v>4949</v>
      </c>
      <c r="G920" s="13" t="s">
        <v>4950</v>
      </c>
      <c r="H920" s="13" t="s">
        <v>4951</v>
      </c>
    </row>
    <row r="921" customFormat="false" ht="15" hidden="false" customHeight="true" outlineLevel="0" collapsed="false">
      <c r="A921" s="13" t="s">
        <v>143</v>
      </c>
      <c r="B921" s="13" t="s">
        <v>582</v>
      </c>
      <c r="C921" s="11" t="s">
        <v>583</v>
      </c>
      <c r="D921" s="13" t="s">
        <v>4952</v>
      </c>
      <c r="E921" s="13" t="s">
        <v>4953</v>
      </c>
      <c r="F921" s="13" t="s">
        <v>4954</v>
      </c>
      <c r="G921" s="13" t="s">
        <v>4955</v>
      </c>
      <c r="H921" s="13" t="s">
        <v>4956</v>
      </c>
    </row>
    <row r="922" customFormat="false" ht="15" hidden="false" customHeight="true" outlineLevel="0" collapsed="false">
      <c r="A922" s="13" t="s">
        <v>143</v>
      </c>
      <c r="B922" s="13" t="s">
        <v>589</v>
      </c>
      <c r="C922" s="11" t="s">
        <v>590</v>
      </c>
      <c r="D922" s="13" t="s">
        <v>4957</v>
      </c>
      <c r="E922" s="13" t="s">
        <v>4958</v>
      </c>
      <c r="F922" s="13" t="s">
        <v>4959</v>
      </c>
      <c r="G922" s="13" t="s">
        <v>4960</v>
      </c>
      <c r="H922" s="13" t="s">
        <v>4961</v>
      </c>
    </row>
    <row r="923" customFormat="false" ht="15" hidden="false" customHeight="true" outlineLevel="0" collapsed="false">
      <c r="A923" s="13" t="s">
        <v>143</v>
      </c>
      <c r="B923" s="13" t="s">
        <v>596</v>
      </c>
      <c r="C923" s="11" t="s">
        <v>597</v>
      </c>
      <c r="D923" s="13" t="s">
        <v>4962</v>
      </c>
      <c r="E923" s="13" t="s">
        <v>4963</v>
      </c>
      <c r="F923" s="13" t="s">
        <v>4964</v>
      </c>
      <c r="G923" s="13" t="s">
        <v>4965</v>
      </c>
      <c r="H923" s="13" t="s">
        <v>4966</v>
      </c>
    </row>
    <row r="924" customFormat="false" ht="15" hidden="false" customHeight="true" outlineLevel="0" collapsed="false">
      <c r="A924" s="13" t="s">
        <v>143</v>
      </c>
      <c r="B924" s="13" t="s">
        <v>603</v>
      </c>
      <c r="C924" s="11" t="s">
        <v>604</v>
      </c>
      <c r="D924" s="13" t="s">
        <v>4967</v>
      </c>
      <c r="E924" s="13" t="s">
        <v>4968</v>
      </c>
      <c r="F924" s="13" t="s">
        <v>4969</v>
      </c>
      <c r="G924" s="13" t="s">
        <v>4970</v>
      </c>
      <c r="H924" s="13" t="s">
        <v>4971</v>
      </c>
    </row>
    <row r="925" customFormat="false" ht="15" hidden="false" customHeight="true" outlineLevel="0" collapsed="false">
      <c r="A925" s="13" t="s">
        <v>143</v>
      </c>
      <c r="B925" s="13" t="s">
        <v>610</v>
      </c>
      <c r="C925" s="11" t="s">
        <v>611</v>
      </c>
      <c r="D925" s="13" t="s">
        <v>4972</v>
      </c>
      <c r="E925" s="13" t="s">
        <v>4973</v>
      </c>
      <c r="F925" s="13" t="s">
        <v>4974</v>
      </c>
      <c r="G925" s="13" t="s">
        <v>4975</v>
      </c>
      <c r="H925" s="13" t="s">
        <v>4976</v>
      </c>
    </row>
    <row r="926" customFormat="false" ht="15" hidden="false" customHeight="true" outlineLevel="0" collapsed="false">
      <c r="A926" s="13" t="s">
        <v>143</v>
      </c>
      <c r="B926" s="13" t="s">
        <v>617</v>
      </c>
      <c r="C926" s="11" t="s">
        <v>618</v>
      </c>
      <c r="D926" s="13" t="s">
        <v>4977</v>
      </c>
      <c r="E926" s="13" t="s">
        <v>4978</v>
      </c>
      <c r="F926" s="13" t="s">
        <v>4979</v>
      </c>
      <c r="G926" s="13" t="s">
        <v>4980</v>
      </c>
      <c r="H926" s="13" t="s">
        <v>4981</v>
      </c>
    </row>
    <row r="927" customFormat="false" ht="15" hidden="false" customHeight="true" outlineLevel="0" collapsed="false">
      <c r="A927" s="13" t="s">
        <v>143</v>
      </c>
      <c r="B927" s="13" t="s">
        <v>624</v>
      </c>
      <c r="C927" s="11" t="s">
        <v>625</v>
      </c>
      <c r="D927" s="13" t="s">
        <v>4982</v>
      </c>
      <c r="E927" s="13" t="s">
        <v>4983</v>
      </c>
      <c r="F927" s="13" t="s">
        <v>4984</v>
      </c>
      <c r="G927" s="13" t="s">
        <v>4985</v>
      </c>
      <c r="H927" s="13" t="s">
        <v>4986</v>
      </c>
    </row>
    <row r="928" customFormat="false" ht="15" hidden="false" customHeight="true" outlineLevel="0" collapsed="false">
      <c r="A928" s="13" t="s">
        <v>143</v>
      </c>
      <c r="B928" s="13" t="s">
        <v>631</v>
      </c>
      <c r="C928" s="11" t="s">
        <v>632</v>
      </c>
      <c r="D928" s="13" t="s">
        <v>4987</v>
      </c>
      <c r="E928" s="13" t="s">
        <v>4988</v>
      </c>
      <c r="F928" s="13" t="s">
        <v>4989</v>
      </c>
      <c r="G928" s="13" t="s">
        <v>4990</v>
      </c>
      <c r="H928" s="13" t="s">
        <v>4991</v>
      </c>
    </row>
    <row r="929" customFormat="false" ht="15" hidden="false" customHeight="true" outlineLevel="0" collapsed="false">
      <c r="A929" s="13" t="s">
        <v>143</v>
      </c>
      <c r="B929" s="13" t="s">
        <v>638</v>
      </c>
      <c r="C929" s="11" t="s">
        <v>639</v>
      </c>
      <c r="D929" s="13" t="s">
        <v>4992</v>
      </c>
      <c r="E929" s="13" t="s">
        <v>4993</v>
      </c>
      <c r="F929" s="13" t="s">
        <v>4994</v>
      </c>
      <c r="G929" s="13" t="s">
        <v>4995</v>
      </c>
      <c r="H929" s="13" t="s">
        <v>4996</v>
      </c>
    </row>
    <row r="930" customFormat="false" ht="15" hidden="false" customHeight="true" outlineLevel="0" collapsed="false">
      <c r="A930" s="13" t="s">
        <v>143</v>
      </c>
      <c r="B930" s="13" t="s">
        <v>645</v>
      </c>
      <c r="C930" s="11" t="s">
        <v>646</v>
      </c>
      <c r="D930" s="13" t="s">
        <v>4997</v>
      </c>
      <c r="E930" s="13" t="s">
        <v>4998</v>
      </c>
      <c r="F930" s="13" t="s">
        <v>4999</v>
      </c>
      <c r="G930" s="13" t="s">
        <v>5000</v>
      </c>
      <c r="H930" s="13" t="s">
        <v>5001</v>
      </c>
    </row>
    <row r="931" customFormat="false" ht="15" hidden="false" customHeight="true" outlineLevel="0" collapsed="false">
      <c r="A931" s="13" t="s">
        <v>143</v>
      </c>
      <c r="B931" s="13" t="s">
        <v>652</v>
      </c>
      <c r="C931" s="11" t="s">
        <v>653</v>
      </c>
      <c r="D931" s="13" t="s">
        <v>5002</v>
      </c>
      <c r="E931" s="13" t="s">
        <v>5003</v>
      </c>
      <c r="F931" s="13" t="s">
        <v>5004</v>
      </c>
      <c r="G931" s="13" t="s">
        <v>5005</v>
      </c>
      <c r="H931" s="13" t="s">
        <v>5006</v>
      </c>
    </row>
    <row r="932" customFormat="false" ht="15" hidden="false" customHeight="true" outlineLevel="0" collapsed="false">
      <c r="A932" s="13" t="s">
        <v>143</v>
      </c>
      <c r="B932" s="13" t="s">
        <v>659</v>
      </c>
      <c r="C932" s="11" t="s">
        <v>660</v>
      </c>
      <c r="D932" s="13" t="s">
        <v>5007</v>
      </c>
      <c r="E932" s="13" t="s">
        <v>5008</v>
      </c>
      <c r="F932" s="13" t="s">
        <v>5009</v>
      </c>
      <c r="G932" s="13" t="s">
        <v>5010</v>
      </c>
      <c r="H932" s="13" t="s">
        <v>5011</v>
      </c>
    </row>
    <row r="933" customFormat="false" ht="15" hidden="false" customHeight="true" outlineLevel="0" collapsed="false">
      <c r="A933" s="13" t="s">
        <v>143</v>
      </c>
      <c r="B933" s="13" t="s">
        <v>666</v>
      </c>
      <c r="C933" s="11" t="s">
        <v>667</v>
      </c>
      <c r="D933" s="13" t="s">
        <v>5012</v>
      </c>
      <c r="E933" s="13" t="s">
        <v>5013</v>
      </c>
      <c r="F933" s="13" t="s">
        <v>5014</v>
      </c>
      <c r="G933" s="13" t="s">
        <v>5015</v>
      </c>
      <c r="H933" s="13" t="s">
        <v>5016</v>
      </c>
    </row>
    <row r="934" customFormat="false" ht="15" hidden="false" customHeight="true" outlineLevel="0" collapsed="false">
      <c r="A934" s="13" t="s">
        <v>143</v>
      </c>
      <c r="B934" s="13" t="s">
        <v>673</v>
      </c>
      <c r="C934" s="11" t="s">
        <v>674</v>
      </c>
      <c r="D934" s="13" t="s">
        <v>5017</v>
      </c>
      <c r="E934" s="13" t="s">
        <v>5018</v>
      </c>
      <c r="F934" s="13" t="s">
        <v>5019</v>
      </c>
      <c r="G934" s="13" t="s">
        <v>5020</v>
      </c>
      <c r="H934" s="13" t="s">
        <v>5021</v>
      </c>
    </row>
    <row r="935" customFormat="false" ht="15" hidden="false" customHeight="true" outlineLevel="0" collapsed="false">
      <c r="A935" s="13" t="s">
        <v>143</v>
      </c>
      <c r="B935" s="13" t="s">
        <v>680</v>
      </c>
      <c r="C935" s="11" t="s">
        <v>681</v>
      </c>
      <c r="D935" s="13" t="s">
        <v>5022</v>
      </c>
      <c r="E935" s="13" t="s">
        <v>5023</v>
      </c>
      <c r="F935" s="13" t="s">
        <v>5024</v>
      </c>
      <c r="G935" s="13" t="s">
        <v>5025</v>
      </c>
      <c r="H935" s="13" t="s">
        <v>5026</v>
      </c>
    </row>
    <row r="936" customFormat="false" ht="15" hidden="false" customHeight="true" outlineLevel="0" collapsed="false">
      <c r="A936" s="13" t="s">
        <v>143</v>
      </c>
      <c r="B936" s="13" t="s">
        <v>687</v>
      </c>
      <c r="C936" s="11" t="s">
        <v>688</v>
      </c>
      <c r="D936" s="13" t="s">
        <v>5027</v>
      </c>
      <c r="E936" s="13" t="s">
        <v>5028</v>
      </c>
      <c r="F936" s="13" t="s">
        <v>5029</v>
      </c>
      <c r="G936" s="13" t="s">
        <v>5030</v>
      </c>
      <c r="H936" s="13" t="s">
        <v>5031</v>
      </c>
    </row>
    <row r="937" customFormat="false" ht="15" hidden="false" customHeight="true" outlineLevel="0" collapsed="false">
      <c r="A937" s="13" t="s">
        <v>143</v>
      </c>
      <c r="B937" s="13" t="s">
        <v>694</v>
      </c>
      <c r="C937" s="11" t="s">
        <v>695</v>
      </c>
      <c r="D937" s="13" t="s">
        <v>1136</v>
      </c>
      <c r="E937" s="13" t="s">
        <v>5032</v>
      </c>
      <c r="F937" s="13" t="s">
        <v>5033</v>
      </c>
      <c r="G937" s="13" t="s">
        <v>5034</v>
      </c>
      <c r="H937" s="13" t="s">
        <v>5035</v>
      </c>
    </row>
    <row r="938" customFormat="false" ht="15" hidden="false" customHeight="true" outlineLevel="0" collapsed="false">
      <c r="A938" s="13" t="s">
        <v>143</v>
      </c>
      <c r="B938" s="13" t="s">
        <v>701</v>
      </c>
      <c r="C938" s="11" t="s">
        <v>702</v>
      </c>
      <c r="D938" s="13" t="s">
        <v>5036</v>
      </c>
      <c r="E938" s="13" t="s">
        <v>5037</v>
      </c>
      <c r="F938" s="13" t="s">
        <v>5038</v>
      </c>
      <c r="G938" s="13" t="s">
        <v>5039</v>
      </c>
      <c r="H938" s="13" t="s">
        <v>5040</v>
      </c>
    </row>
    <row r="939" customFormat="false" ht="15" hidden="false" customHeight="true" outlineLevel="0" collapsed="false">
      <c r="A939" s="13" t="s">
        <v>143</v>
      </c>
      <c r="B939" s="13" t="s">
        <v>708</v>
      </c>
      <c r="C939" s="11" t="s">
        <v>709</v>
      </c>
      <c r="D939" s="13" t="s">
        <v>5041</v>
      </c>
      <c r="E939" s="13" t="s">
        <v>5042</v>
      </c>
      <c r="F939" s="13" t="s">
        <v>5043</v>
      </c>
      <c r="G939" s="13" t="s">
        <v>5044</v>
      </c>
      <c r="H939" s="13" t="s">
        <v>5045</v>
      </c>
    </row>
    <row r="940" customFormat="false" ht="15" hidden="false" customHeight="true" outlineLevel="0" collapsed="false">
      <c r="A940" s="13" t="s">
        <v>143</v>
      </c>
      <c r="B940" s="13" t="s">
        <v>715</v>
      </c>
      <c r="C940" s="11" t="s">
        <v>716</v>
      </c>
      <c r="D940" s="13" t="s">
        <v>5046</v>
      </c>
      <c r="E940" s="13" t="s">
        <v>5047</v>
      </c>
      <c r="F940" s="13" t="s">
        <v>5048</v>
      </c>
      <c r="G940" s="13" t="s">
        <v>5049</v>
      </c>
      <c r="H940" s="13" t="s">
        <v>5050</v>
      </c>
    </row>
    <row r="941" customFormat="false" ht="15" hidden="false" customHeight="true" outlineLevel="0" collapsed="false">
      <c r="A941" s="13" t="s">
        <v>143</v>
      </c>
      <c r="B941" s="13" t="s">
        <v>722</v>
      </c>
      <c r="C941" s="11" t="s">
        <v>723</v>
      </c>
      <c r="D941" s="13" t="s">
        <v>5051</v>
      </c>
      <c r="E941" s="13" t="s">
        <v>5052</v>
      </c>
      <c r="F941" s="13" t="s">
        <v>5053</v>
      </c>
      <c r="G941" s="13" t="s">
        <v>5054</v>
      </c>
      <c r="H941" s="13" t="s">
        <v>5055</v>
      </c>
    </row>
    <row r="942" customFormat="false" ht="15" hidden="false" customHeight="true" outlineLevel="0" collapsed="false">
      <c r="A942" s="13" t="s">
        <v>143</v>
      </c>
      <c r="B942" s="13" t="s">
        <v>729</v>
      </c>
      <c r="C942" s="11" t="s">
        <v>730</v>
      </c>
      <c r="D942" s="13" t="s">
        <v>5056</v>
      </c>
      <c r="E942" s="13" t="s">
        <v>5057</v>
      </c>
      <c r="F942" s="13" t="s">
        <v>5058</v>
      </c>
      <c r="G942" s="13" t="s">
        <v>5059</v>
      </c>
      <c r="H942" s="13" t="s">
        <v>5060</v>
      </c>
    </row>
    <row r="943" customFormat="false" ht="15" hidden="false" customHeight="true" outlineLevel="0" collapsed="false">
      <c r="A943" s="13" t="s">
        <v>143</v>
      </c>
      <c r="B943" s="13" t="s">
        <v>736</v>
      </c>
      <c r="C943" s="11" t="s">
        <v>737</v>
      </c>
      <c r="D943" s="13" t="s">
        <v>5061</v>
      </c>
      <c r="E943" s="13" t="s">
        <v>5062</v>
      </c>
      <c r="F943" s="13" t="s">
        <v>5063</v>
      </c>
      <c r="G943" s="13" t="s">
        <v>5064</v>
      </c>
      <c r="H943" s="13" t="s">
        <v>5065</v>
      </c>
    </row>
    <row r="944" customFormat="false" ht="15" hidden="false" customHeight="true" outlineLevel="0" collapsed="false">
      <c r="A944" s="13" t="s">
        <v>143</v>
      </c>
      <c r="B944" s="13" t="s">
        <v>743</v>
      </c>
      <c r="C944" s="11" t="s">
        <v>744</v>
      </c>
      <c r="D944" s="13" t="s">
        <v>5066</v>
      </c>
      <c r="E944" s="13" t="s">
        <v>5067</v>
      </c>
      <c r="F944" s="13" t="s">
        <v>5068</v>
      </c>
      <c r="G944" s="13" t="s">
        <v>5069</v>
      </c>
      <c r="H944" s="13" t="s">
        <v>5070</v>
      </c>
    </row>
    <row r="945" customFormat="false" ht="15" hidden="false" customHeight="true" outlineLevel="0" collapsed="false">
      <c r="A945" s="13" t="s">
        <v>143</v>
      </c>
      <c r="B945" s="13" t="s">
        <v>750</v>
      </c>
      <c r="C945" s="11" t="s">
        <v>751</v>
      </c>
      <c r="D945" s="13" t="s">
        <v>5071</v>
      </c>
      <c r="E945" s="13" t="s">
        <v>5072</v>
      </c>
      <c r="F945" s="13" t="s">
        <v>5073</v>
      </c>
      <c r="G945" s="13" t="s">
        <v>5074</v>
      </c>
      <c r="H945" s="13" t="s">
        <v>5075</v>
      </c>
    </row>
    <row r="946" customFormat="false" ht="15" hidden="false" customHeight="true" outlineLevel="0" collapsed="false">
      <c r="A946" s="13" t="s">
        <v>143</v>
      </c>
      <c r="B946" s="13" t="s">
        <v>757</v>
      </c>
      <c r="C946" s="11" t="s">
        <v>758</v>
      </c>
      <c r="D946" s="13" t="s">
        <v>5076</v>
      </c>
      <c r="E946" s="13" t="s">
        <v>5077</v>
      </c>
      <c r="F946" s="13" t="s">
        <v>5078</v>
      </c>
      <c r="G946" s="13" t="s">
        <v>5079</v>
      </c>
      <c r="H946" s="13" t="s">
        <v>5080</v>
      </c>
    </row>
    <row r="947" customFormat="false" ht="15" hidden="false" customHeight="true" outlineLevel="0" collapsed="false">
      <c r="A947" s="13" t="s">
        <v>143</v>
      </c>
      <c r="B947" s="13" t="s">
        <v>764</v>
      </c>
      <c r="C947" s="11" t="s">
        <v>765</v>
      </c>
      <c r="D947" s="13" t="s">
        <v>5081</v>
      </c>
      <c r="E947" s="13" t="s">
        <v>5082</v>
      </c>
      <c r="F947" s="13" t="s">
        <v>5083</v>
      </c>
      <c r="G947" s="13" t="s">
        <v>5084</v>
      </c>
      <c r="H947" s="13" t="s">
        <v>5085</v>
      </c>
    </row>
    <row r="948" customFormat="false" ht="15" hidden="false" customHeight="true" outlineLevel="0" collapsed="false">
      <c r="A948" s="13" t="s">
        <v>143</v>
      </c>
      <c r="B948" s="13" t="s">
        <v>771</v>
      </c>
      <c r="C948" s="11" t="s">
        <v>772</v>
      </c>
      <c r="D948" s="13" t="s">
        <v>5086</v>
      </c>
      <c r="E948" s="13" t="s">
        <v>4070</v>
      </c>
      <c r="F948" s="13" t="s">
        <v>5087</v>
      </c>
      <c r="G948" s="13" t="s">
        <v>5088</v>
      </c>
      <c r="H948" s="13" t="s">
        <v>5089</v>
      </c>
    </row>
    <row r="949" customFormat="false" ht="15" hidden="false" customHeight="true" outlineLevel="0" collapsed="false">
      <c r="A949" s="13" t="s">
        <v>143</v>
      </c>
      <c r="B949" s="13" t="s">
        <v>778</v>
      </c>
      <c r="C949" s="11" t="s">
        <v>779</v>
      </c>
      <c r="D949" s="13" t="s">
        <v>5090</v>
      </c>
      <c r="E949" s="13" t="s">
        <v>5091</v>
      </c>
      <c r="F949" s="13" t="s">
        <v>5092</v>
      </c>
      <c r="G949" s="13" t="s">
        <v>5093</v>
      </c>
      <c r="H949" s="13" t="s">
        <v>5094</v>
      </c>
    </row>
    <row r="950" customFormat="false" ht="15" hidden="false" customHeight="true" outlineLevel="0" collapsed="false">
      <c r="A950" s="13" t="s">
        <v>143</v>
      </c>
      <c r="B950" s="13" t="s">
        <v>785</v>
      </c>
      <c r="C950" s="11" t="s">
        <v>786</v>
      </c>
      <c r="D950" s="13" t="s">
        <v>5095</v>
      </c>
      <c r="E950" s="13" t="s">
        <v>5096</v>
      </c>
      <c r="F950" s="13" t="s">
        <v>5097</v>
      </c>
      <c r="G950" s="13" t="s">
        <v>5098</v>
      </c>
      <c r="H950" s="13" t="s">
        <v>5099</v>
      </c>
    </row>
    <row r="951" customFormat="false" ht="15" hidden="false" customHeight="true" outlineLevel="0" collapsed="false">
      <c r="A951" s="13" t="s">
        <v>143</v>
      </c>
      <c r="B951" s="13" t="s">
        <v>792</v>
      </c>
      <c r="C951" s="11" t="s">
        <v>793</v>
      </c>
      <c r="D951" s="13" t="s">
        <v>5100</v>
      </c>
      <c r="E951" s="13" t="s">
        <v>5101</v>
      </c>
      <c r="F951" s="13" t="s">
        <v>5102</v>
      </c>
      <c r="G951" s="13" t="s">
        <v>5103</v>
      </c>
      <c r="H951" s="13" t="s">
        <v>5104</v>
      </c>
    </row>
    <row r="952" customFormat="false" ht="15" hidden="false" customHeight="true" outlineLevel="0" collapsed="false">
      <c r="A952" s="13" t="s">
        <v>143</v>
      </c>
      <c r="B952" s="13" t="s">
        <v>799</v>
      </c>
      <c r="C952" s="11" t="s">
        <v>800</v>
      </c>
      <c r="D952" s="13" t="s">
        <v>5105</v>
      </c>
      <c r="E952" s="13" t="s">
        <v>5106</v>
      </c>
      <c r="F952" s="13" t="s">
        <v>5107</v>
      </c>
      <c r="G952" s="13" t="s">
        <v>5108</v>
      </c>
      <c r="H952" s="13" t="s">
        <v>5109</v>
      </c>
    </row>
    <row r="953" customFormat="false" ht="15" hidden="false" customHeight="true" outlineLevel="0" collapsed="false">
      <c r="A953" s="13" t="s">
        <v>143</v>
      </c>
      <c r="B953" s="13" t="s">
        <v>806</v>
      </c>
      <c r="C953" s="11" t="s">
        <v>807</v>
      </c>
      <c r="D953" s="13" t="s">
        <v>5110</v>
      </c>
      <c r="E953" s="13" t="s">
        <v>5111</v>
      </c>
      <c r="F953" s="13" t="s">
        <v>5112</v>
      </c>
      <c r="G953" s="13" t="s">
        <v>5113</v>
      </c>
      <c r="H953" s="13" t="s">
        <v>5114</v>
      </c>
    </row>
    <row r="954" customFormat="false" ht="15" hidden="false" customHeight="true" outlineLevel="0" collapsed="false">
      <c r="A954" s="13" t="s">
        <v>143</v>
      </c>
      <c r="B954" s="13" t="s">
        <v>813</v>
      </c>
      <c r="C954" s="11" t="s">
        <v>814</v>
      </c>
      <c r="D954" s="13" t="s">
        <v>5115</v>
      </c>
      <c r="E954" s="13" t="s">
        <v>5116</v>
      </c>
      <c r="F954" s="13" t="s">
        <v>5117</v>
      </c>
      <c r="G954" s="13" t="s">
        <v>5118</v>
      </c>
      <c r="H954" s="13" t="s">
        <v>5119</v>
      </c>
    </row>
    <row r="955" customFormat="false" ht="15" hidden="false" customHeight="true" outlineLevel="0" collapsed="false">
      <c r="A955" s="13" t="s">
        <v>143</v>
      </c>
      <c r="B955" s="13" t="s">
        <v>820</v>
      </c>
      <c r="C955" s="11" t="s">
        <v>821</v>
      </c>
      <c r="D955" s="13" t="s">
        <v>5120</v>
      </c>
      <c r="E955" s="13" t="s">
        <v>5121</v>
      </c>
      <c r="F955" s="13" t="s">
        <v>5122</v>
      </c>
      <c r="G955" s="13" t="s">
        <v>5123</v>
      </c>
      <c r="H955" s="13" t="s">
        <v>5124</v>
      </c>
    </row>
    <row r="956" customFormat="false" ht="15" hidden="false" customHeight="true" outlineLevel="0" collapsed="false">
      <c r="A956" s="13" t="s">
        <v>143</v>
      </c>
      <c r="B956" s="13" t="s">
        <v>827</v>
      </c>
      <c r="C956" s="11" t="s">
        <v>828</v>
      </c>
      <c r="D956" s="13" t="s">
        <v>5125</v>
      </c>
      <c r="E956" s="13" t="s">
        <v>5126</v>
      </c>
      <c r="F956" s="13" t="s">
        <v>5127</v>
      </c>
      <c r="G956" s="13" t="s">
        <v>5128</v>
      </c>
      <c r="H956" s="13" t="s">
        <v>1299</v>
      </c>
    </row>
    <row r="957" customFormat="false" ht="15" hidden="false" customHeight="true" outlineLevel="0" collapsed="false">
      <c r="A957" s="13" t="s">
        <v>143</v>
      </c>
      <c r="B957" s="13" t="s">
        <v>834</v>
      </c>
      <c r="C957" s="11" t="s">
        <v>835</v>
      </c>
      <c r="D957" s="13" t="s">
        <v>5129</v>
      </c>
      <c r="E957" s="13" t="s">
        <v>5130</v>
      </c>
      <c r="F957" s="13" t="s">
        <v>5131</v>
      </c>
      <c r="G957" s="13" t="s">
        <v>5132</v>
      </c>
      <c r="H957" s="13" t="s">
        <v>5133</v>
      </c>
    </row>
    <row r="958" customFormat="false" ht="15" hidden="false" customHeight="true" outlineLevel="0" collapsed="false">
      <c r="A958" s="13" t="s">
        <v>143</v>
      </c>
      <c r="B958" s="13" t="s">
        <v>841</v>
      </c>
      <c r="C958" s="11" t="s">
        <v>842</v>
      </c>
      <c r="D958" s="13" t="s">
        <v>5134</v>
      </c>
      <c r="E958" s="13" t="s">
        <v>5135</v>
      </c>
      <c r="F958" s="13" t="s">
        <v>5136</v>
      </c>
      <c r="G958" s="13" t="s">
        <v>5137</v>
      </c>
      <c r="H958" s="13" t="s">
        <v>5138</v>
      </c>
    </row>
    <row r="959" customFormat="false" ht="15" hidden="false" customHeight="true" outlineLevel="0" collapsed="false">
      <c r="A959" s="13" t="s">
        <v>143</v>
      </c>
      <c r="B959" s="13" t="s">
        <v>848</v>
      </c>
      <c r="C959" s="11" t="s">
        <v>849</v>
      </c>
      <c r="D959" s="13" t="s">
        <v>5139</v>
      </c>
      <c r="E959" s="13" t="s">
        <v>5140</v>
      </c>
      <c r="F959" s="13" t="s">
        <v>5141</v>
      </c>
      <c r="G959" s="13" t="s">
        <v>5142</v>
      </c>
      <c r="H959" s="13" t="s">
        <v>5143</v>
      </c>
    </row>
    <row r="960" customFormat="false" ht="15" hidden="false" customHeight="true" outlineLevel="0" collapsed="false">
      <c r="A960" s="13" t="s">
        <v>143</v>
      </c>
      <c r="B960" s="13" t="s">
        <v>855</v>
      </c>
      <c r="C960" s="11" t="s">
        <v>856</v>
      </c>
      <c r="D960" s="13" t="s">
        <v>5144</v>
      </c>
      <c r="E960" s="13" t="s">
        <v>5145</v>
      </c>
      <c r="F960" s="13" t="s">
        <v>5146</v>
      </c>
      <c r="G960" s="13" t="s">
        <v>5147</v>
      </c>
      <c r="H960" s="13" t="s">
        <v>5148</v>
      </c>
    </row>
    <row r="961" customFormat="false" ht="15" hidden="false" customHeight="true" outlineLevel="0" collapsed="false">
      <c r="A961" s="13" t="s">
        <v>143</v>
      </c>
      <c r="B961" s="13" t="s">
        <v>862</v>
      </c>
      <c r="C961" s="11" t="s">
        <v>863</v>
      </c>
      <c r="D961" s="13" t="s">
        <v>5149</v>
      </c>
      <c r="E961" s="13" t="s">
        <v>5150</v>
      </c>
      <c r="F961" s="13" t="s">
        <v>5151</v>
      </c>
      <c r="G961" s="13" t="s">
        <v>5152</v>
      </c>
      <c r="H961" s="13" t="s">
        <v>5153</v>
      </c>
    </row>
    <row r="962" customFormat="false" ht="15" hidden="false" customHeight="true" outlineLevel="0" collapsed="false">
      <c r="A962" s="13" t="s">
        <v>143</v>
      </c>
      <c r="B962" s="13" t="s">
        <v>869</v>
      </c>
      <c r="C962" s="11" t="s">
        <v>870</v>
      </c>
      <c r="D962" s="13" t="s">
        <v>5154</v>
      </c>
      <c r="E962" s="13" t="s">
        <v>5155</v>
      </c>
      <c r="F962" s="13" t="s">
        <v>5156</v>
      </c>
      <c r="G962" s="13" t="s">
        <v>5157</v>
      </c>
      <c r="H962" s="13" t="s">
        <v>5158</v>
      </c>
    </row>
    <row r="963" customFormat="false" ht="15" hidden="false" customHeight="true" outlineLevel="0" collapsed="false">
      <c r="A963" s="13" t="s">
        <v>143</v>
      </c>
      <c r="B963" s="13" t="s">
        <v>876</v>
      </c>
      <c r="C963" s="11" t="s">
        <v>877</v>
      </c>
      <c r="D963" s="13" t="s">
        <v>5159</v>
      </c>
      <c r="E963" s="13" t="s">
        <v>5160</v>
      </c>
      <c r="F963" s="13" t="s">
        <v>5161</v>
      </c>
      <c r="G963" s="13" t="s">
        <v>5162</v>
      </c>
      <c r="H963" s="13" t="s">
        <v>5163</v>
      </c>
    </row>
    <row r="964" customFormat="false" ht="15" hidden="false" customHeight="true" outlineLevel="0" collapsed="false">
      <c r="A964" s="13" t="s">
        <v>143</v>
      </c>
      <c r="B964" s="13" t="s">
        <v>883</v>
      </c>
      <c r="C964" s="11" t="s">
        <v>884</v>
      </c>
      <c r="D964" s="13" t="s">
        <v>5164</v>
      </c>
      <c r="E964" s="13" t="s">
        <v>5165</v>
      </c>
      <c r="F964" s="13" t="s">
        <v>5166</v>
      </c>
      <c r="G964" s="13" t="s">
        <v>5167</v>
      </c>
      <c r="H964" s="13" t="s">
        <v>5168</v>
      </c>
    </row>
    <row r="965" customFormat="false" ht="15" hidden="false" customHeight="true" outlineLevel="0" collapsed="false">
      <c r="A965" s="13" t="s">
        <v>143</v>
      </c>
      <c r="B965" s="13" t="s">
        <v>890</v>
      </c>
      <c r="C965" s="11" t="s">
        <v>891</v>
      </c>
      <c r="D965" s="13" t="s">
        <v>5169</v>
      </c>
      <c r="E965" s="13" t="s">
        <v>5170</v>
      </c>
      <c r="F965" s="13" t="s">
        <v>5171</v>
      </c>
      <c r="G965" s="13" t="s">
        <v>5172</v>
      </c>
      <c r="H965" s="13" t="s">
        <v>5173</v>
      </c>
    </row>
    <row r="966" customFormat="false" ht="15" hidden="false" customHeight="true" outlineLevel="0" collapsed="false">
      <c r="A966" s="13" t="s">
        <v>143</v>
      </c>
      <c r="B966" s="13" t="s">
        <v>897</v>
      </c>
      <c r="C966" s="11" t="s">
        <v>898</v>
      </c>
      <c r="D966" s="13" t="s">
        <v>5174</v>
      </c>
      <c r="E966" s="13" t="s">
        <v>5175</v>
      </c>
      <c r="F966" s="13" t="s">
        <v>5176</v>
      </c>
      <c r="G966" s="13" t="s">
        <v>5177</v>
      </c>
      <c r="H966" s="13" t="s">
        <v>5178</v>
      </c>
    </row>
    <row r="967" customFormat="false" ht="15" hidden="false" customHeight="true" outlineLevel="0" collapsed="false">
      <c r="A967" s="13" t="s">
        <v>143</v>
      </c>
      <c r="B967" s="13" t="s">
        <v>904</v>
      </c>
      <c r="C967" s="11" t="s">
        <v>905</v>
      </c>
      <c r="D967" s="13" t="s">
        <v>5179</v>
      </c>
      <c r="E967" s="13" t="s">
        <v>5180</v>
      </c>
      <c r="F967" s="13" t="s">
        <v>5181</v>
      </c>
      <c r="G967" s="13" t="s">
        <v>5182</v>
      </c>
      <c r="H967" s="13" t="s">
        <v>5183</v>
      </c>
    </row>
    <row r="968" customFormat="false" ht="15" hidden="false" customHeight="true" outlineLevel="0" collapsed="false">
      <c r="A968" s="13" t="s">
        <v>151</v>
      </c>
      <c r="B968" s="13" t="s">
        <v>239</v>
      </c>
      <c r="C968" s="11" t="s">
        <v>240</v>
      </c>
      <c r="D968" s="13" t="s">
        <v>5184</v>
      </c>
      <c r="E968" s="13" t="s">
        <v>5185</v>
      </c>
      <c r="F968" s="13" t="s">
        <v>5186</v>
      </c>
      <c r="G968" s="13" t="s">
        <v>5187</v>
      </c>
      <c r="H968" s="13" t="s">
        <v>5188</v>
      </c>
    </row>
    <row r="969" customFormat="false" ht="15" hidden="false" customHeight="true" outlineLevel="0" collapsed="false">
      <c r="A969" s="13" t="s">
        <v>151</v>
      </c>
      <c r="B969" s="13" t="s">
        <v>246</v>
      </c>
      <c r="C969" s="11" t="s">
        <v>247</v>
      </c>
      <c r="D969" s="13" t="s">
        <v>5189</v>
      </c>
      <c r="E969" s="13" t="s">
        <v>5190</v>
      </c>
      <c r="F969" s="13" t="s">
        <v>5191</v>
      </c>
      <c r="G969" s="13" t="s">
        <v>5192</v>
      </c>
      <c r="H969" s="13" t="s">
        <v>5193</v>
      </c>
    </row>
    <row r="970" customFormat="false" ht="15" hidden="false" customHeight="true" outlineLevel="0" collapsed="false">
      <c r="A970" s="13" t="s">
        <v>151</v>
      </c>
      <c r="B970" s="13" t="s">
        <v>253</v>
      </c>
      <c r="C970" s="11" t="s">
        <v>254</v>
      </c>
      <c r="D970" s="13" t="s">
        <v>5194</v>
      </c>
      <c r="E970" s="13" t="s">
        <v>5195</v>
      </c>
      <c r="F970" s="13" t="s">
        <v>5196</v>
      </c>
      <c r="G970" s="13" t="s">
        <v>5197</v>
      </c>
      <c r="H970" s="13" t="s">
        <v>5198</v>
      </c>
    </row>
    <row r="971" customFormat="false" ht="15" hidden="false" customHeight="true" outlineLevel="0" collapsed="false">
      <c r="A971" s="13" t="s">
        <v>151</v>
      </c>
      <c r="B971" s="13" t="s">
        <v>260</v>
      </c>
      <c r="C971" s="11" t="s">
        <v>261</v>
      </c>
      <c r="D971" s="13" t="s">
        <v>5199</v>
      </c>
      <c r="E971" s="13" t="s">
        <v>5200</v>
      </c>
      <c r="F971" s="13" t="s">
        <v>5201</v>
      </c>
      <c r="G971" s="13" t="s">
        <v>5202</v>
      </c>
      <c r="H971" s="13" t="s">
        <v>5203</v>
      </c>
    </row>
    <row r="972" customFormat="false" ht="15" hidden="false" customHeight="true" outlineLevel="0" collapsed="false">
      <c r="A972" s="13" t="s">
        <v>151</v>
      </c>
      <c r="B972" s="13" t="s">
        <v>267</v>
      </c>
      <c r="C972" s="11" t="s">
        <v>268</v>
      </c>
      <c r="D972" s="13" t="s">
        <v>5204</v>
      </c>
      <c r="E972" s="13" t="s">
        <v>5205</v>
      </c>
      <c r="F972" s="13" t="s">
        <v>5206</v>
      </c>
      <c r="G972" s="13" t="s">
        <v>5207</v>
      </c>
      <c r="H972" s="13" t="s">
        <v>5208</v>
      </c>
    </row>
    <row r="973" customFormat="false" ht="15" hidden="false" customHeight="true" outlineLevel="0" collapsed="false">
      <c r="A973" s="13" t="s">
        <v>151</v>
      </c>
      <c r="B973" s="13" t="s">
        <v>274</v>
      </c>
      <c r="C973" s="11" t="s">
        <v>275</v>
      </c>
      <c r="D973" s="13" t="s">
        <v>3539</v>
      </c>
      <c r="E973" s="13" t="s">
        <v>5209</v>
      </c>
      <c r="F973" s="13" t="s">
        <v>5210</v>
      </c>
      <c r="G973" s="13" t="s">
        <v>5211</v>
      </c>
      <c r="H973" s="13" t="s">
        <v>5212</v>
      </c>
    </row>
    <row r="974" customFormat="false" ht="15" hidden="false" customHeight="true" outlineLevel="0" collapsed="false">
      <c r="A974" s="13" t="s">
        <v>151</v>
      </c>
      <c r="B974" s="13" t="s">
        <v>281</v>
      </c>
      <c r="C974" s="11" t="s">
        <v>282</v>
      </c>
      <c r="D974" s="13" t="s">
        <v>5213</v>
      </c>
      <c r="E974" s="13" t="s">
        <v>5214</v>
      </c>
      <c r="F974" s="13" t="s">
        <v>5215</v>
      </c>
      <c r="G974" s="13" t="s">
        <v>5216</v>
      </c>
      <c r="H974" s="13" t="s">
        <v>5217</v>
      </c>
    </row>
    <row r="975" customFormat="false" ht="15" hidden="false" customHeight="true" outlineLevel="0" collapsed="false">
      <c r="A975" s="13" t="s">
        <v>151</v>
      </c>
      <c r="B975" s="13" t="s">
        <v>288</v>
      </c>
      <c r="C975" s="11" t="s">
        <v>289</v>
      </c>
      <c r="D975" s="13" t="s">
        <v>5218</v>
      </c>
      <c r="E975" s="13" t="s">
        <v>5219</v>
      </c>
      <c r="F975" s="13" t="s">
        <v>5220</v>
      </c>
      <c r="G975" s="13" t="s">
        <v>5221</v>
      </c>
      <c r="H975" s="13" t="s">
        <v>5222</v>
      </c>
    </row>
    <row r="976" customFormat="false" ht="15" hidden="false" customHeight="true" outlineLevel="0" collapsed="false">
      <c r="A976" s="13" t="s">
        <v>151</v>
      </c>
      <c r="B976" s="13" t="s">
        <v>295</v>
      </c>
      <c r="C976" s="11" t="s">
        <v>296</v>
      </c>
      <c r="D976" s="13" t="s">
        <v>5223</v>
      </c>
      <c r="E976" s="13" t="s">
        <v>1923</v>
      </c>
      <c r="F976" s="13" t="s">
        <v>5224</v>
      </c>
      <c r="G976" s="13" t="s">
        <v>5225</v>
      </c>
      <c r="H976" s="13" t="s">
        <v>5226</v>
      </c>
    </row>
    <row r="977" customFormat="false" ht="15" hidden="false" customHeight="true" outlineLevel="0" collapsed="false">
      <c r="A977" s="13" t="s">
        <v>151</v>
      </c>
      <c r="B977" s="13" t="s">
        <v>302</v>
      </c>
      <c r="C977" s="11" t="s">
        <v>303</v>
      </c>
      <c r="D977" s="13" t="s">
        <v>5227</v>
      </c>
      <c r="E977" s="13" t="s">
        <v>5228</v>
      </c>
      <c r="F977" s="13" t="s">
        <v>5229</v>
      </c>
      <c r="G977" s="13" t="s">
        <v>5230</v>
      </c>
      <c r="H977" s="13" t="s">
        <v>5231</v>
      </c>
    </row>
    <row r="978" customFormat="false" ht="15" hidden="false" customHeight="true" outlineLevel="0" collapsed="false">
      <c r="A978" s="13" t="s">
        <v>151</v>
      </c>
      <c r="B978" s="13" t="s">
        <v>309</v>
      </c>
      <c r="C978" s="11" t="s">
        <v>310</v>
      </c>
      <c r="D978" s="13" t="s">
        <v>5232</v>
      </c>
      <c r="E978" s="13" t="s">
        <v>5233</v>
      </c>
      <c r="F978" s="13" t="s">
        <v>5234</v>
      </c>
      <c r="G978" s="13" t="s">
        <v>5235</v>
      </c>
      <c r="H978" s="13" t="s">
        <v>5236</v>
      </c>
    </row>
    <row r="979" customFormat="false" ht="15" hidden="false" customHeight="true" outlineLevel="0" collapsed="false">
      <c r="A979" s="13" t="s">
        <v>151</v>
      </c>
      <c r="B979" s="13" t="s">
        <v>316</v>
      </c>
      <c r="C979" s="11" t="s">
        <v>317</v>
      </c>
      <c r="D979" s="13" t="s">
        <v>5237</v>
      </c>
      <c r="E979" s="13" t="s">
        <v>5238</v>
      </c>
      <c r="F979" s="13" t="s">
        <v>5239</v>
      </c>
      <c r="G979" s="13" t="s">
        <v>5240</v>
      </c>
      <c r="H979" s="13" t="s">
        <v>5241</v>
      </c>
    </row>
    <row r="980" customFormat="false" ht="15" hidden="false" customHeight="true" outlineLevel="0" collapsed="false">
      <c r="A980" s="13" t="s">
        <v>151</v>
      </c>
      <c r="B980" s="13" t="s">
        <v>323</v>
      </c>
      <c r="C980" s="11" t="s">
        <v>324</v>
      </c>
      <c r="D980" s="13" t="s">
        <v>2883</v>
      </c>
      <c r="E980" s="13" t="s">
        <v>5242</v>
      </c>
      <c r="F980" s="13" t="s">
        <v>5243</v>
      </c>
      <c r="G980" s="13" t="s">
        <v>5244</v>
      </c>
      <c r="H980" s="13" t="s">
        <v>5245</v>
      </c>
    </row>
    <row r="981" customFormat="false" ht="15" hidden="false" customHeight="true" outlineLevel="0" collapsed="false">
      <c r="A981" s="13" t="s">
        <v>151</v>
      </c>
      <c r="B981" s="13" t="s">
        <v>330</v>
      </c>
      <c r="C981" s="11" t="s">
        <v>331</v>
      </c>
      <c r="D981" s="13" t="s">
        <v>5246</v>
      </c>
      <c r="E981" s="13" t="s">
        <v>4775</v>
      </c>
      <c r="F981" s="13" t="s">
        <v>5247</v>
      </c>
      <c r="G981" s="13" t="s">
        <v>3153</v>
      </c>
      <c r="H981" s="13" t="s">
        <v>5248</v>
      </c>
    </row>
    <row r="982" customFormat="false" ht="15" hidden="false" customHeight="true" outlineLevel="0" collapsed="false">
      <c r="A982" s="13" t="s">
        <v>151</v>
      </c>
      <c r="B982" s="13" t="s">
        <v>337</v>
      </c>
      <c r="C982" s="11" t="s">
        <v>338</v>
      </c>
      <c r="D982" s="13" t="s">
        <v>5249</v>
      </c>
      <c r="E982" s="13" t="s">
        <v>5250</v>
      </c>
      <c r="F982" s="13" t="s">
        <v>5251</v>
      </c>
      <c r="G982" s="13" t="s">
        <v>5252</v>
      </c>
      <c r="H982" s="13" t="s">
        <v>5253</v>
      </c>
    </row>
    <row r="983" customFormat="false" ht="15" hidden="false" customHeight="true" outlineLevel="0" collapsed="false">
      <c r="A983" s="13" t="s">
        <v>151</v>
      </c>
      <c r="B983" s="13" t="s">
        <v>344</v>
      </c>
      <c r="C983" s="11" t="s">
        <v>345</v>
      </c>
      <c r="D983" s="13" t="s">
        <v>5254</v>
      </c>
      <c r="E983" s="13" t="s">
        <v>5255</v>
      </c>
      <c r="F983" s="13" t="s">
        <v>5256</v>
      </c>
      <c r="G983" s="13" t="s">
        <v>3005</v>
      </c>
      <c r="H983" s="13" t="s">
        <v>5257</v>
      </c>
    </row>
    <row r="984" customFormat="false" ht="15" hidden="false" customHeight="true" outlineLevel="0" collapsed="false">
      <c r="A984" s="13" t="s">
        <v>151</v>
      </c>
      <c r="B984" s="13" t="s">
        <v>351</v>
      </c>
      <c r="C984" s="11" t="s">
        <v>352</v>
      </c>
      <c r="D984" s="13" t="s">
        <v>5258</v>
      </c>
      <c r="E984" s="13" t="s">
        <v>5259</v>
      </c>
      <c r="F984" s="13" t="s">
        <v>5260</v>
      </c>
      <c r="G984" s="13" t="s">
        <v>5261</v>
      </c>
      <c r="H984" s="13" t="s">
        <v>5262</v>
      </c>
    </row>
    <row r="985" customFormat="false" ht="15" hidden="false" customHeight="true" outlineLevel="0" collapsed="false">
      <c r="A985" s="13" t="s">
        <v>151</v>
      </c>
      <c r="B985" s="13" t="s">
        <v>358</v>
      </c>
      <c r="C985" s="11" t="s">
        <v>359</v>
      </c>
      <c r="D985" s="13" t="s">
        <v>5263</v>
      </c>
      <c r="E985" s="13" t="s">
        <v>5264</v>
      </c>
      <c r="F985" s="13" t="s">
        <v>5265</v>
      </c>
      <c r="G985" s="13" t="s">
        <v>5266</v>
      </c>
      <c r="H985" s="13" t="s">
        <v>5267</v>
      </c>
    </row>
    <row r="986" customFormat="false" ht="15" hidden="false" customHeight="true" outlineLevel="0" collapsed="false">
      <c r="A986" s="13" t="s">
        <v>151</v>
      </c>
      <c r="B986" s="13" t="s">
        <v>365</v>
      </c>
      <c r="C986" s="11" t="s">
        <v>366</v>
      </c>
      <c r="D986" s="13" t="s">
        <v>5268</v>
      </c>
      <c r="E986" s="13" t="s">
        <v>5269</v>
      </c>
      <c r="F986" s="13" t="s">
        <v>5270</v>
      </c>
      <c r="G986" s="13" t="s">
        <v>5271</v>
      </c>
      <c r="H986" s="13" t="s">
        <v>5272</v>
      </c>
    </row>
    <row r="987" customFormat="false" ht="15" hidden="false" customHeight="true" outlineLevel="0" collapsed="false">
      <c r="A987" s="13" t="s">
        <v>151</v>
      </c>
      <c r="B987" s="13" t="s">
        <v>372</v>
      </c>
      <c r="C987" s="11" t="s">
        <v>373</v>
      </c>
      <c r="D987" s="13" t="s">
        <v>5273</v>
      </c>
      <c r="E987" s="13" t="s">
        <v>5274</v>
      </c>
      <c r="F987" s="13" t="s">
        <v>5275</v>
      </c>
      <c r="G987" s="13" t="s">
        <v>5276</v>
      </c>
      <c r="H987" s="13" t="s">
        <v>5277</v>
      </c>
    </row>
    <row r="988" customFormat="false" ht="15" hidden="false" customHeight="true" outlineLevel="0" collapsed="false">
      <c r="A988" s="13" t="s">
        <v>151</v>
      </c>
      <c r="B988" s="13" t="s">
        <v>379</v>
      </c>
      <c r="C988" s="11" t="s">
        <v>380</v>
      </c>
      <c r="D988" s="13" t="s">
        <v>5278</v>
      </c>
      <c r="E988" s="13" t="s">
        <v>5279</v>
      </c>
      <c r="F988" s="13" t="s">
        <v>5280</v>
      </c>
      <c r="G988" s="13" t="s">
        <v>5281</v>
      </c>
      <c r="H988" s="13" t="s">
        <v>5282</v>
      </c>
    </row>
    <row r="989" customFormat="false" ht="15" hidden="false" customHeight="true" outlineLevel="0" collapsed="false">
      <c r="A989" s="13" t="s">
        <v>151</v>
      </c>
      <c r="B989" s="13" t="s">
        <v>386</v>
      </c>
      <c r="C989" s="11" t="s">
        <v>387</v>
      </c>
      <c r="D989" s="13" t="s">
        <v>5283</v>
      </c>
      <c r="E989" s="13" t="s">
        <v>5284</v>
      </c>
      <c r="F989" s="13" t="s">
        <v>5285</v>
      </c>
      <c r="G989" s="13" t="s">
        <v>5286</v>
      </c>
      <c r="H989" s="13" t="s">
        <v>5287</v>
      </c>
    </row>
    <row r="990" customFormat="false" ht="15" hidden="false" customHeight="true" outlineLevel="0" collapsed="false">
      <c r="A990" s="13" t="s">
        <v>151</v>
      </c>
      <c r="B990" s="13" t="s">
        <v>393</v>
      </c>
      <c r="C990" s="11" t="s">
        <v>394</v>
      </c>
      <c r="D990" s="13" t="s">
        <v>5288</v>
      </c>
      <c r="E990" s="13" t="s">
        <v>5289</v>
      </c>
      <c r="F990" s="13" t="s">
        <v>5290</v>
      </c>
      <c r="G990" s="13" t="s">
        <v>5291</v>
      </c>
      <c r="H990" s="13" t="s">
        <v>5292</v>
      </c>
    </row>
    <row r="991" customFormat="false" ht="15" hidden="false" customHeight="true" outlineLevel="0" collapsed="false">
      <c r="A991" s="13" t="s">
        <v>151</v>
      </c>
      <c r="B991" s="13" t="s">
        <v>400</v>
      </c>
      <c r="C991" s="11" t="s">
        <v>401</v>
      </c>
      <c r="D991" s="13" t="s">
        <v>5293</v>
      </c>
      <c r="E991" s="13" t="s">
        <v>5294</v>
      </c>
      <c r="F991" s="13" t="s">
        <v>5295</v>
      </c>
      <c r="G991" s="13" t="s">
        <v>5296</v>
      </c>
      <c r="H991" s="13" t="s">
        <v>5297</v>
      </c>
    </row>
    <row r="992" customFormat="false" ht="15" hidden="false" customHeight="true" outlineLevel="0" collapsed="false">
      <c r="A992" s="13" t="s">
        <v>151</v>
      </c>
      <c r="B992" s="13" t="s">
        <v>407</v>
      </c>
      <c r="C992" s="11" t="s">
        <v>408</v>
      </c>
      <c r="D992" s="13" t="s">
        <v>5298</v>
      </c>
      <c r="E992" s="13" t="s">
        <v>5299</v>
      </c>
      <c r="F992" s="13" t="s">
        <v>5300</v>
      </c>
      <c r="G992" s="13" t="s">
        <v>5301</v>
      </c>
      <c r="H992" s="13" t="s">
        <v>5302</v>
      </c>
    </row>
    <row r="993" customFormat="false" ht="15" hidden="false" customHeight="true" outlineLevel="0" collapsed="false">
      <c r="A993" s="13" t="s">
        <v>151</v>
      </c>
      <c r="B993" s="13" t="s">
        <v>414</v>
      </c>
      <c r="C993" s="11" t="s">
        <v>415</v>
      </c>
      <c r="D993" s="13" t="s">
        <v>5303</v>
      </c>
      <c r="E993" s="13" t="s">
        <v>1514</v>
      </c>
      <c r="F993" s="13" t="s">
        <v>5304</v>
      </c>
      <c r="G993" s="13" t="s">
        <v>5305</v>
      </c>
      <c r="H993" s="13" t="s">
        <v>5306</v>
      </c>
    </row>
    <row r="994" customFormat="false" ht="15" hidden="false" customHeight="true" outlineLevel="0" collapsed="false">
      <c r="A994" s="13" t="s">
        <v>151</v>
      </c>
      <c r="B994" s="13" t="s">
        <v>421</v>
      </c>
      <c r="C994" s="11" t="s">
        <v>422</v>
      </c>
      <c r="D994" s="13" t="s">
        <v>5307</v>
      </c>
      <c r="E994" s="13" t="s">
        <v>5308</v>
      </c>
      <c r="F994" s="13" t="s">
        <v>5309</v>
      </c>
      <c r="G994" s="13" t="s">
        <v>5310</v>
      </c>
      <c r="H994" s="13" t="s">
        <v>5311</v>
      </c>
    </row>
    <row r="995" customFormat="false" ht="15" hidden="false" customHeight="true" outlineLevel="0" collapsed="false">
      <c r="A995" s="13" t="s">
        <v>151</v>
      </c>
      <c r="B995" s="13" t="s">
        <v>428</v>
      </c>
      <c r="C995" s="11" t="s">
        <v>429</v>
      </c>
      <c r="D995" s="13" t="s">
        <v>5312</v>
      </c>
      <c r="E995" s="13" t="s">
        <v>5313</v>
      </c>
      <c r="F995" s="13" t="s">
        <v>5314</v>
      </c>
      <c r="G995" s="13" t="s">
        <v>5315</v>
      </c>
      <c r="H995" s="13" t="s">
        <v>5316</v>
      </c>
    </row>
    <row r="996" customFormat="false" ht="15" hidden="false" customHeight="true" outlineLevel="0" collapsed="false">
      <c r="A996" s="13" t="s">
        <v>151</v>
      </c>
      <c r="B996" s="13" t="s">
        <v>435</v>
      </c>
      <c r="C996" s="11" t="s">
        <v>436</v>
      </c>
      <c r="D996" s="13" t="s">
        <v>5317</v>
      </c>
      <c r="E996" s="13" t="s">
        <v>5318</v>
      </c>
      <c r="F996" s="13" t="s">
        <v>5319</v>
      </c>
      <c r="G996" s="13" t="s">
        <v>5320</v>
      </c>
      <c r="H996" s="13" t="s">
        <v>5321</v>
      </c>
    </row>
    <row r="997" customFormat="false" ht="15" hidden="false" customHeight="true" outlineLevel="0" collapsed="false">
      <c r="A997" s="13" t="s">
        <v>151</v>
      </c>
      <c r="B997" s="13" t="s">
        <v>442</v>
      </c>
      <c r="C997" s="11" t="s">
        <v>443</v>
      </c>
      <c r="D997" s="13" t="s">
        <v>5322</v>
      </c>
      <c r="E997" s="13" t="s">
        <v>5323</v>
      </c>
      <c r="F997" s="13" t="s">
        <v>5324</v>
      </c>
      <c r="G997" s="13" t="s">
        <v>5325</v>
      </c>
      <c r="H997" s="13" t="s">
        <v>5326</v>
      </c>
    </row>
    <row r="998" customFormat="false" ht="15" hidden="false" customHeight="true" outlineLevel="0" collapsed="false">
      <c r="A998" s="13" t="s">
        <v>151</v>
      </c>
      <c r="B998" s="13" t="s">
        <v>449</v>
      </c>
      <c r="C998" s="11" t="s">
        <v>450</v>
      </c>
      <c r="D998" s="13" t="s">
        <v>5327</v>
      </c>
      <c r="E998" s="13" t="s">
        <v>5328</v>
      </c>
      <c r="F998" s="13" t="s">
        <v>5329</v>
      </c>
      <c r="G998" s="13" t="s">
        <v>5330</v>
      </c>
      <c r="H998" s="13" t="s">
        <v>5331</v>
      </c>
    </row>
    <row r="999" customFormat="false" ht="15" hidden="false" customHeight="true" outlineLevel="0" collapsed="false">
      <c r="A999" s="13" t="s">
        <v>151</v>
      </c>
      <c r="B999" s="13" t="s">
        <v>456</v>
      </c>
      <c r="C999" s="11" t="s">
        <v>457</v>
      </c>
      <c r="D999" s="13" t="s">
        <v>5332</v>
      </c>
      <c r="E999" s="13" t="s">
        <v>5333</v>
      </c>
      <c r="F999" s="13" t="s">
        <v>5334</v>
      </c>
      <c r="G999" s="13" t="s">
        <v>5335</v>
      </c>
      <c r="H999" s="13" t="s">
        <v>5336</v>
      </c>
    </row>
    <row r="1000" customFormat="false" ht="15" hidden="false" customHeight="true" outlineLevel="0" collapsed="false">
      <c r="A1000" s="13" t="s">
        <v>151</v>
      </c>
      <c r="B1000" s="13" t="s">
        <v>463</v>
      </c>
      <c r="C1000" s="11" t="s">
        <v>464</v>
      </c>
      <c r="D1000" s="13" t="s">
        <v>5337</v>
      </c>
      <c r="E1000" s="13" t="s">
        <v>5338</v>
      </c>
      <c r="F1000" s="13" t="s">
        <v>5339</v>
      </c>
      <c r="G1000" s="13" t="s">
        <v>5340</v>
      </c>
      <c r="H1000" s="13" t="s">
        <v>5341</v>
      </c>
    </row>
    <row r="1001" customFormat="false" ht="15" hidden="false" customHeight="true" outlineLevel="0" collapsed="false">
      <c r="A1001" s="13" t="s">
        <v>151</v>
      </c>
      <c r="B1001" s="13" t="s">
        <v>470</v>
      </c>
      <c r="C1001" s="11" t="s">
        <v>471</v>
      </c>
      <c r="D1001" s="13" t="s">
        <v>5342</v>
      </c>
      <c r="E1001" s="13" t="s">
        <v>5343</v>
      </c>
      <c r="F1001" s="13" t="s">
        <v>5344</v>
      </c>
      <c r="G1001" s="13" t="s">
        <v>5345</v>
      </c>
      <c r="H1001" s="13" t="s">
        <v>5346</v>
      </c>
    </row>
    <row r="1002" customFormat="false" ht="15" hidden="false" customHeight="true" outlineLevel="0" collapsed="false">
      <c r="A1002" s="13" t="s">
        <v>151</v>
      </c>
      <c r="B1002" s="13" t="s">
        <v>477</v>
      </c>
      <c r="C1002" s="11" t="s">
        <v>478</v>
      </c>
      <c r="D1002" s="13" t="s">
        <v>5347</v>
      </c>
      <c r="E1002" s="13" t="s">
        <v>5348</v>
      </c>
      <c r="F1002" s="13" t="s">
        <v>5349</v>
      </c>
      <c r="G1002" s="13" t="s">
        <v>5350</v>
      </c>
      <c r="H1002" s="13" t="s">
        <v>5351</v>
      </c>
    </row>
    <row r="1003" customFormat="false" ht="15" hidden="false" customHeight="true" outlineLevel="0" collapsed="false">
      <c r="A1003" s="13" t="s">
        <v>151</v>
      </c>
      <c r="B1003" s="13" t="s">
        <v>484</v>
      </c>
      <c r="C1003" s="11" t="s">
        <v>485</v>
      </c>
      <c r="D1003" s="13" t="s">
        <v>5352</v>
      </c>
      <c r="E1003" s="13" t="s">
        <v>5353</v>
      </c>
      <c r="F1003" s="13" t="s">
        <v>4194</v>
      </c>
      <c r="G1003" s="13" t="s">
        <v>5354</v>
      </c>
      <c r="H1003" s="13" t="s">
        <v>5355</v>
      </c>
    </row>
    <row r="1004" customFormat="false" ht="15" hidden="false" customHeight="true" outlineLevel="0" collapsed="false">
      <c r="A1004" s="13" t="s">
        <v>151</v>
      </c>
      <c r="B1004" s="13" t="s">
        <v>491</v>
      </c>
      <c r="C1004" s="11" t="s">
        <v>492</v>
      </c>
      <c r="D1004" s="13" t="s">
        <v>5356</v>
      </c>
      <c r="E1004" s="13" t="s">
        <v>5357</v>
      </c>
      <c r="F1004" s="13" t="s">
        <v>5358</v>
      </c>
      <c r="G1004" s="13" t="s">
        <v>5359</v>
      </c>
      <c r="H1004" s="13" t="s">
        <v>5360</v>
      </c>
    </row>
    <row r="1005" customFormat="false" ht="15" hidden="false" customHeight="true" outlineLevel="0" collapsed="false">
      <c r="A1005" s="13" t="s">
        <v>151</v>
      </c>
      <c r="B1005" s="13" t="s">
        <v>498</v>
      </c>
      <c r="C1005" s="11" t="s">
        <v>499</v>
      </c>
      <c r="D1005" s="13" t="s">
        <v>5361</v>
      </c>
      <c r="E1005" s="13" t="s">
        <v>5362</v>
      </c>
      <c r="F1005" s="13" t="s">
        <v>5363</v>
      </c>
      <c r="G1005" s="13" t="s">
        <v>5364</v>
      </c>
      <c r="H1005" s="13" t="s">
        <v>5365</v>
      </c>
    </row>
    <row r="1006" customFormat="false" ht="15" hidden="false" customHeight="true" outlineLevel="0" collapsed="false">
      <c r="A1006" s="13" t="s">
        <v>151</v>
      </c>
      <c r="B1006" s="13" t="s">
        <v>505</v>
      </c>
      <c r="C1006" s="11" t="s">
        <v>506</v>
      </c>
      <c r="D1006" s="13" t="s">
        <v>5366</v>
      </c>
      <c r="E1006" s="13" t="s">
        <v>5367</v>
      </c>
      <c r="F1006" s="13" t="s">
        <v>5368</v>
      </c>
      <c r="G1006" s="13" t="s">
        <v>5369</v>
      </c>
      <c r="H1006" s="13" t="s">
        <v>5370</v>
      </c>
    </row>
    <row r="1007" customFormat="false" ht="15" hidden="false" customHeight="true" outlineLevel="0" collapsed="false">
      <c r="A1007" s="13" t="s">
        <v>151</v>
      </c>
      <c r="B1007" s="13" t="s">
        <v>512</v>
      </c>
      <c r="C1007" s="11" t="s">
        <v>513</v>
      </c>
      <c r="D1007" s="13" t="s">
        <v>5371</v>
      </c>
      <c r="E1007" s="13" t="s">
        <v>5372</v>
      </c>
      <c r="F1007" s="13" t="s">
        <v>5373</v>
      </c>
      <c r="G1007" s="13" t="s">
        <v>5374</v>
      </c>
      <c r="H1007" s="13" t="s">
        <v>5375</v>
      </c>
    </row>
    <row r="1008" customFormat="false" ht="15" hidden="false" customHeight="true" outlineLevel="0" collapsed="false">
      <c r="A1008" s="13" t="s">
        <v>151</v>
      </c>
      <c r="B1008" s="13" t="s">
        <v>519</v>
      </c>
      <c r="C1008" s="11" t="s">
        <v>520</v>
      </c>
      <c r="D1008" s="13" t="s">
        <v>5376</v>
      </c>
      <c r="E1008" s="13" t="s">
        <v>5377</v>
      </c>
      <c r="F1008" s="13" t="s">
        <v>5378</v>
      </c>
      <c r="G1008" s="13" t="s">
        <v>5379</v>
      </c>
      <c r="H1008" s="13" t="s">
        <v>5380</v>
      </c>
    </row>
    <row r="1009" customFormat="false" ht="15" hidden="false" customHeight="true" outlineLevel="0" collapsed="false">
      <c r="A1009" s="13" t="s">
        <v>151</v>
      </c>
      <c r="B1009" s="13" t="s">
        <v>526</v>
      </c>
      <c r="C1009" s="11" t="s">
        <v>527</v>
      </c>
      <c r="D1009" s="13" t="s">
        <v>5381</v>
      </c>
      <c r="E1009" s="13" t="s">
        <v>5382</v>
      </c>
      <c r="F1009" s="13" t="s">
        <v>5383</v>
      </c>
      <c r="G1009" s="13" t="s">
        <v>5384</v>
      </c>
      <c r="H1009" s="13" t="s">
        <v>5385</v>
      </c>
    </row>
    <row r="1010" customFormat="false" ht="15" hidden="false" customHeight="true" outlineLevel="0" collapsed="false">
      <c r="A1010" s="13" t="s">
        <v>151</v>
      </c>
      <c r="B1010" s="13" t="s">
        <v>533</v>
      </c>
      <c r="C1010" s="11" t="s">
        <v>534</v>
      </c>
      <c r="D1010" s="13" t="s">
        <v>5386</v>
      </c>
      <c r="E1010" s="13" t="s">
        <v>5387</v>
      </c>
      <c r="F1010" s="13" t="s">
        <v>5388</v>
      </c>
      <c r="G1010" s="13" t="s">
        <v>5389</v>
      </c>
      <c r="H1010" s="13" t="s">
        <v>5390</v>
      </c>
    </row>
    <row r="1011" customFormat="false" ht="15" hidden="false" customHeight="true" outlineLevel="0" collapsed="false">
      <c r="A1011" s="13" t="s">
        <v>151</v>
      </c>
      <c r="B1011" s="13" t="s">
        <v>540</v>
      </c>
      <c r="C1011" s="11" t="s">
        <v>541</v>
      </c>
      <c r="D1011" s="13" t="s">
        <v>5391</v>
      </c>
      <c r="E1011" s="13" t="s">
        <v>5392</v>
      </c>
      <c r="F1011" s="13" t="s">
        <v>5393</v>
      </c>
      <c r="G1011" s="13" t="s">
        <v>5394</v>
      </c>
      <c r="H1011" s="13" t="s">
        <v>5395</v>
      </c>
    </row>
    <row r="1012" customFormat="false" ht="15" hidden="false" customHeight="true" outlineLevel="0" collapsed="false">
      <c r="A1012" s="13" t="s">
        <v>151</v>
      </c>
      <c r="B1012" s="13" t="s">
        <v>547</v>
      </c>
      <c r="C1012" s="11" t="s">
        <v>548</v>
      </c>
      <c r="D1012" s="13" t="s">
        <v>3986</v>
      </c>
      <c r="E1012" s="13" t="s">
        <v>1457</v>
      </c>
      <c r="F1012" s="13" t="s">
        <v>5396</v>
      </c>
      <c r="G1012" s="13" t="s">
        <v>5397</v>
      </c>
      <c r="H1012" s="13" t="s">
        <v>5398</v>
      </c>
    </row>
    <row r="1013" customFormat="false" ht="15" hidden="false" customHeight="true" outlineLevel="0" collapsed="false">
      <c r="A1013" s="13" t="s">
        <v>151</v>
      </c>
      <c r="B1013" s="13" t="s">
        <v>554</v>
      </c>
      <c r="C1013" s="11" t="s">
        <v>555</v>
      </c>
      <c r="D1013" s="13" t="s">
        <v>2092</v>
      </c>
      <c r="E1013" s="13" t="s">
        <v>5399</v>
      </c>
      <c r="F1013" s="13" t="s">
        <v>5400</v>
      </c>
      <c r="G1013" s="13" t="s">
        <v>5401</v>
      </c>
      <c r="H1013" s="13" t="s">
        <v>5402</v>
      </c>
    </row>
    <row r="1014" customFormat="false" ht="15" hidden="false" customHeight="true" outlineLevel="0" collapsed="false">
      <c r="A1014" s="13" t="s">
        <v>151</v>
      </c>
      <c r="B1014" s="13" t="s">
        <v>561</v>
      </c>
      <c r="C1014" s="11" t="s">
        <v>562</v>
      </c>
      <c r="D1014" s="13" t="s">
        <v>5403</v>
      </c>
      <c r="E1014" s="13" t="s">
        <v>5404</v>
      </c>
      <c r="F1014" s="13" t="s">
        <v>5405</v>
      </c>
      <c r="G1014" s="13" t="s">
        <v>5406</v>
      </c>
      <c r="H1014" s="13" t="s">
        <v>5407</v>
      </c>
    </row>
    <row r="1015" customFormat="false" ht="15" hidden="false" customHeight="true" outlineLevel="0" collapsed="false">
      <c r="A1015" s="13" t="s">
        <v>151</v>
      </c>
      <c r="B1015" s="13" t="s">
        <v>568</v>
      </c>
      <c r="C1015" s="11" t="s">
        <v>569</v>
      </c>
      <c r="D1015" s="13" t="s">
        <v>5408</v>
      </c>
      <c r="E1015" s="13" t="s">
        <v>5409</v>
      </c>
      <c r="F1015" s="13" t="s">
        <v>5410</v>
      </c>
      <c r="G1015" s="13" t="s">
        <v>5411</v>
      </c>
      <c r="H1015" s="13" t="s">
        <v>5412</v>
      </c>
    </row>
    <row r="1016" customFormat="false" ht="15" hidden="false" customHeight="true" outlineLevel="0" collapsed="false">
      <c r="A1016" s="13" t="s">
        <v>151</v>
      </c>
      <c r="B1016" s="13" t="s">
        <v>575</v>
      </c>
      <c r="C1016" s="11" t="s">
        <v>576</v>
      </c>
      <c r="D1016" s="13" t="s">
        <v>5413</v>
      </c>
      <c r="E1016" s="13" t="s">
        <v>5414</v>
      </c>
      <c r="F1016" s="13" t="s">
        <v>5415</v>
      </c>
      <c r="G1016" s="13" t="s">
        <v>5416</v>
      </c>
      <c r="H1016" s="13" t="s">
        <v>5417</v>
      </c>
    </row>
    <row r="1017" customFormat="false" ht="15" hidden="false" customHeight="true" outlineLevel="0" collapsed="false">
      <c r="A1017" s="13" t="s">
        <v>151</v>
      </c>
      <c r="B1017" s="13" t="s">
        <v>582</v>
      </c>
      <c r="C1017" s="11" t="s">
        <v>583</v>
      </c>
      <c r="D1017" s="13" t="s">
        <v>4481</v>
      </c>
      <c r="E1017" s="13" t="s">
        <v>4482</v>
      </c>
      <c r="F1017" s="13" t="s">
        <v>5418</v>
      </c>
      <c r="G1017" s="13" t="s">
        <v>5419</v>
      </c>
      <c r="H1017" s="13" t="s">
        <v>5420</v>
      </c>
    </row>
    <row r="1018" customFormat="false" ht="15" hidden="false" customHeight="true" outlineLevel="0" collapsed="false">
      <c r="A1018" s="13" t="s">
        <v>151</v>
      </c>
      <c r="B1018" s="13" t="s">
        <v>589</v>
      </c>
      <c r="C1018" s="11" t="s">
        <v>590</v>
      </c>
      <c r="D1018" s="13" t="s">
        <v>2526</v>
      </c>
      <c r="E1018" s="13" t="s">
        <v>5421</v>
      </c>
      <c r="F1018" s="13" t="s">
        <v>5422</v>
      </c>
      <c r="G1018" s="13" t="s">
        <v>5423</v>
      </c>
      <c r="H1018" s="13" t="s">
        <v>5424</v>
      </c>
    </row>
    <row r="1019" customFormat="false" ht="15" hidden="false" customHeight="true" outlineLevel="0" collapsed="false">
      <c r="A1019" s="13" t="s">
        <v>151</v>
      </c>
      <c r="B1019" s="13" t="s">
        <v>596</v>
      </c>
      <c r="C1019" s="11" t="s">
        <v>597</v>
      </c>
      <c r="D1019" s="13" t="s">
        <v>5425</v>
      </c>
      <c r="E1019" s="13" t="s">
        <v>5426</v>
      </c>
      <c r="F1019" s="13" t="s">
        <v>5427</v>
      </c>
      <c r="G1019" s="13" t="s">
        <v>5428</v>
      </c>
      <c r="H1019" s="13" t="s">
        <v>5429</v>
      </c>
    </row>
    <row r="1020" customFormat="false" ht="15" hidden="false" customHeight="true" outlineLevel="0" collapsed="false">
      <c r="A1020" s="13" t="s">
        <v>151</v>
      </c>
      <c r="B1020" s="13" t="s">
        <v>603</v>
      </c>
      <c r="C1020" s="11" t="s">
        <v>604</v>
      </c>
      <c r="D1020" s="13" t="s">
        <v>5430</v>
      </c>
      <c r="E1020" s="13" t="s">
        <v>5431</v>
      </c>
      <c r="F1020" s="13" t="s">
        <v>5432</v>
      </c>
      <c r="G1020" s="13" t="s">
        <v>5433</v>
      </c>
      <c r="H1020" s="13" t="s">
        <v>5434</v>
      </c>
    </row>
    <row r="1021" customFormat="false" ht="15" hidden="false" customHeight="true" outlineLevel="0" collapsed="false">
      <c r="A1021" s="13" t="s">
        <v>151</v>
      </c>
      <c r="B1021" s="13" t="s">
        <v>610</v>
      </c>
      <c r="C1021" s="11" t="s">
        <v>611</v>
      </c>
      <c r="D1021" s="13" t="s">
        <v>5435</v>
      </c>
      <c r="E1021" s="13" t="s">
        <v>5436</v>
      </c>
      <c r="F1021" s="13" t="s">
        <v>5437</v>
      </c>
      <c r="G1021" s="13" t="s">
        <v>5438</v>
      </c>
      <c r="H1021" s="13" t="s">
        <v>5439</v>
      </c>
    </row>
    <row r="1022" customFormat="false" ht="15" hidden="false" customHeight="true" outlineLevel="0" collapsed="false">
      <c r="A1022" s="13" t="s">
        <v>151</v>
      </c>
      <c r="B1022" s="13" t="s">
        <v>617</v>
      </c>
      <c r="C1022" s="11" t="s">
        <v>618</v>
      </c>
      <c r="D1022" s="13" t="s">
        <v>5440</v>
      </c>
      <c r="E1022" s="13" t="s">
        <v>5441</v>
      </c>
      <c r="F1022" s="13" t="s">
        <v>5442</v>
      </c>
      <c r="G1022" s="13" t="s">
        <v>5443</v>
      </c>
      <c r="H1022" s="13" t="s">
        <v>5444</v>
      </c>
    </row>
    <row r="1023" customFormat="false" ht="15" hidden="false" customHeight="true" outlineLevel="0" collapsed="false">
      <c r="A1023" s="13" t="s">
        <v>151</v>
      </c>
      <c r="B1023" s="13" t="s">
        <v>624</v>
      </c>
      <c r="C1023" s="11" t="s">
        <v>625</v>
      </c>
      <c r="D1023" s="13" t="s">
        <v>5445</v>
      </c>
      <c r="E1023" s="13" t="s">
        <v>5446</v>
      </c>
      <c r="F1023" s="13" t="s">
        <v>5447</v>
      </c>
      <c r="G1023" s="13" t="s">
        <v>5448</v>
      </c>
      <c r="H1023" s="13" t="s">
        <v>5449</v>
      </c>
    </row>
    <row r="1024" customFormat="false" ht="15" hidden="false" customHeight="true" outlineLevel="0" collapsed="false">
      <c r="A1024" s="13" t="s">
        <v>151</v>
      </c>
      <c r="B1024" s="13" t="s">
        <v>631</v>
      </c>
      <c r="C1024" s="11" t="s">
        <v>632</v>
      </c>
      <c r="D1024" s="13" t="s">
        <v>5450</v>
      </c>
      <c r="E1024" s="13" t="s">
        <v>5451</v>
      </c>
      <c r="F1024" s="13" t="s">
        <v>5452</v>
      </c>
      <c r="G1024" s="13" t="s">
        <v>5453</v>
      </c>
      <c r="H1024" s="13" t="s">
        <v>5454</v>
      </c>
    </row>
    <row r="1025" customFormat="false" ht="15" hidden="false" customHeight="true" outlineLevel="0" collapsed="false">
      <c r="A1025" s="13" t="s">
        <v>151</v>
      </c>
      <c r="B1025" s="13" t="s">
        <v>638</v>
      </c>
      <c r="C1025" s="11" t="s">
        <v>639</v>
      </c>
      <c r="D1025" s="13" t="s">
        <v>5455</v>
      </c>
      <c r="E1025" s="13" t="s">
        <v>5456</v>
      </c>
      <c r="F1025" s="13" t="s">
        <v>5457</v>
      </c>
      <c r="G1025" s="13" t="s">
        <v>5458</v>
      </c>
      <c r="H1025" s="13" t="s">
        <v>5459</v>
      </c>
    </row>
    <row r="1026" customFormat="false" ht="15" hidden="false" customHeight="true" outlineLevel="0" collapsed="false">
      <c r="A1026" s="13" t="s">
        <v>151</v>
      </c>
      <c r="B1026" s="13" t="s">
        <v>645</v>
      </c>
      <c r="C1026" s="11" t="s">
        <v>646</v>
      </c>
      <c r="D1026" s="13" t="s">
        <v>5460</v>
      </c>
      <c r="E1026" s="13" t="s">
        <v>5461</v>
      </c>
      <c r="F1026" s="13" t="s">
        <v>5462</v>
      </c>
      <c r="G1026" s="13" t="s">
        <v>5463</v>
      </c>
      <c r="H1026" s="13" t="s">
        <v>5464</v>
      </c>
    </row>
    <row r="1027" customFormat="false" ht="15" hidden="false" customHeight="true" outlineLevel="0" collapsed="false">
      <c r="A1027" s="13" t="s">
        <v>151</v>
      </c>
      <c r="B1027" s="13" t="s">
        <v>652</v>
      </c>
      <c r="C1027" s="11" t="s">
        <v>653</v>
      </c>
      <c r="D1027" s="13" t="s">
        <v>5465</v>
      </c>
      <c r="E1027" s="13" t="s">
        <v>5466</v>
      </c>
      <c r="F1027" s="13" t="s">
        <v>5467</v>
      </c>
      <c r="G1027" s="13" t="s">
        <v>5468</v>
      </c>
      <c r="H1027" s="13" t="s">
        <v>5469</v>
      </c>
    </row>
    <row r="1028" customFormat="false" ht="15" hidden="false" customHeight="true" outlineLevel="0" collapsed="false">
      <c r="A1028" s="13" t="s">
        <v>151</v>
      </c>
      <c r="B1028" s="13" t="s">
        <v>659</v>
      </c>
      <c r="C1028" s="11" t="s">
        <v>660</v>
      </c>
      <c r="D1028" s="13" t="s">
        <v>5470</v>
      </c>
      <c r="E1028" s="13" t="s">
        <v>5471</v>
      </c>
      <c r="F1028" s="13" t="s">
        <v>5472</v>
      </c>
      <c r="G1028" s="13" t="s">
        <v>5473</v>
      </c>
      <c r="H1028" s="13" t="s">
        <v>5474</v>
      </c>
    </row>
    <row r="1029" customFormat="false" ht="15" hidden="false" customHeight="true" outlineLevel="0" collapsed="false">
      <c r="A1029" s="13" t="s">
        <v>151</v>
      </c>
      <c r="B1029" s="13" t="s">
        <v>666</v>
      </c>
      <c r="C1029" s="11" t="s">
        <v>667</v>
      </c>
      <c r="D1029" s="13" t="s">
        <v>5475</v>
      </c>
      <c r="E1029" s="13" t="s">
        <v>5476</v>
      </c>
      <c r="F1029" s="13" t="s">
        <v>5477</v>
      </c>
      <c r="G1029" s="13" t="s">
        <v>5478</v>
      </c>
      <c r="H1029" s="13" t="s">
        <v>5479</v>
      </c>
    </row>
    <row r="1030" customFormat="false" ht="15" hidden="false" customHeight="true" outlineLevel="0" collapsed="false">
      <c r="A1030" s="13" t="s">
        <v>151</v>
      </c>
      <c r="B1030" s="13" t="s">
        <v>673</v>
      </c>
      <c r="C1030" s="11" t="s">
        <v>674</v>
      </c>
      <c r="D1030" s="13" t="s">
        <v>5480</v>
      </c>
      <c r="E1030" s="13" t="s">
        <v>5481</v>
      </c>
      <c r="F1030" s="13" t="s">
        <v>5482</v>
      </c>
      <c r="G1030" s="13" t="s">
        <v>5483</v>
      </c>
      <c r="H1030" s="13" t="s">
        <v>5484</v>
      </c>
    </row>
    <row r="1031" customFormat="false" ht="15" hidden="false" customHeight="true" outlineLevel="0" collapsed="false">
      <c r="A1031" s="13" t="s">
        <v>151</v>
      </c>
      <c r="B1031" s="13" t="s">
        <v>680</v>
      </c>
      <c r="C1031" s="11" t="s">
        <v>681</v>
      </c>
      <c r="D1031" s="13" t="s">
        <v>5485</v>
      </c>
      <c r="E1031" s="13" t="s">
        <v>5486</v>
      </c>
      <c r="F1031" s="13" t="s">
        <v>5487</v>
      </c>
      <c r="G1031" s="13" t="s">
        <v>5488</v>
      </c>
      <c r="H1031" s="13" t="s">
        <v>5489</v>
      </c>
    </row>
    <row r="1032" customFormat="false" ht="15" hidden="false" customHeight="true" outlineLevel="0" collapsed="false">
      <c r="A1032" s="13" t="s">
        <v>151</v>
      </c>
      <c r="B1032" s="13" t="s">
        <v>687</v>
      </c>
      <c r="C1032" s="11" t="s">
        <v>688</v>
      </c>
      <c r="D1032" s="13" t="s">
        <v>5490</v>
      </c>
      <c r="E1032" s="13" t="s">
        <v>5491</v>
      </c>
      <c r="F1032" s="13" t="s">
        <v>5492</v>
      </c>
      <c r="G1032" s="13" t="s">
        <v>5493</v>
      </c>
      <c r="H1032" s="13" t="s">
        <v>5494</v>
      </c>
    </row>
    <row r="1033" customFormat="false" ht="15" hidden="false" customHeight="true" outlineLevel="0" collapsed="false">
      <c r="A1033" s="13" t="s">
        <v>151</v>
      </c>
      <c r="B1033" s="13" t="s">
        <v>694</v>
      </c>
      <c r="C1033" s="11" t="s">
        <v>695</v>
      </c>
      <c r="D1033" s="13" t="s">
        <v>5495</v>
      </c>
      <c r="E1033" s="13" t="s">
        <v>5496</v>
      </c>
      <c r="F1033" s="13" t="s">
        <v>5497</v>
      </c>
      <c r="G1033" s="13" t="s">
        <v>5498</v>
      </c>
      <c r="H1033" s="13" t="s">
        <v>5499</v>
      </c>
    </row>
    <row r="1034" customFormat="false" ht="15" hidden="false" customHeight="true" outlineLevel="0" collapsed="false">
      <c r="A1034" s="13" t="s">
        <v>151</v>
      </c>
      <c r="B1034" s="13" t="s">
        <v>701</v>
      </c>
      <c r="C1034" s="11" t="s">
        <v>702</v>
      </c>
      <c r="D1034" s="13" t="s">
        <v>5500</v>
      </c>
      <c r="E1034" s="13" t="s">
        <v>5501</v>
      </c>
      <c r="F1034" s="13" t="s">
        <v>5502</v>
      </c>
      <c r="G1034" s="13" t="s">
        <v>5503</v>
      </c>
      <c r="H1034" s="13" t="s">
        <v>5504</v>
      </c>
    </row>
    <row r="1035" customFormat="false" ht="15" hidden="false" customHeight="true" outlineLevel="0" collapsed="false">
      <c r="A1035" s="13" t="s">
        <v>151</v>
      </c>
      <c r="B1035" s="13" t="s">
        <v>708</v>
      </c>
      <c r="C1035" s="11" t="s">
        <v>709</v>
      </c>
      <c r="D1035" s="13" t="s">
        <v>5505</v>
      </c>
      <c r="E1035" s="13" t="s">
        <v>5506</v>
      </c>
      <c r="F1035" s="13" t="s">
        <v>5507</v>
      </c>
      <c r="G1035" s="13" t="s">
        <v>5508</v>
      </c>
      <c r="H1035" s="13" t="s">
        <v>5509</v>
      </c>
    </row>
    <row r="1036" customFormat="false" ht="15" hidden="false" customHeight="true" outlineLevel="0" collapsed="false">
      <c r="A1036" s="13" t="s">
        <v>151</v>
      </c>
      <c r="B1036" s="13" t="s">
        <v>715</v>
      </c>
      <c r="C1036" s="11" t="s">
        <v>716</v>
      </c>
      <c r="D1036" s="13" t="s">
        <v>5510</v>
      </c>
      <c r="E1036" s="13" t="s">
        <v>5511</v>
      </c>
      <c r="F1036" s="13" t="s">
        <v>5512</v>
      </c>
      <c r="G1036" s="13" t="s">
        <v>5513</v>
      </c>
      <c r="H1036" s="13" t="s">
        <v>5514</v>
      </c>
    </row>
    <row r="1037" customFormat="false" ht="15" hidden="false" customHeight="true" outlineLevel="0" collapsed="false">
      <c r="A1037" s="13" t="s">
        <v>151</v>
      </c>
      <c r="B1037" s="13" t="s">
        <v>722</v>
      </c>
      <c r="C1037" s="11" t="s">
        <v>723</v>
      </c>
      <c r="D1037" s="13" t="s">
        <v>5515</v>
      </c>
      <c r="E1037" s="13" t="s">
        <v>5516</v>
      </c>
      <c r="F1037" s="13" t="s">
        <v>5517</v>
      </c>
      <c r="G1037" s="13" t="s">
        <v>5518</v>
      </c>
      <c r="H1037" s="13" t="s">
        <v>5519</v>
      </c>
    </row>
    <row r="1038" customFormat="false" ht="15" hidden="false" customHeight="true" outlineLevel="0" collapsed="false">
      <c r="A1038" s="13" t="s">
        <v>151</v>
      </c>
      <c r="B1038" s="13" t="s">
        <v>729</v>
      </c>
      <c r="C1038" s="11" t="s">
        <v>730</v>
      </c>
      <c r="D1038" s="13" t="s">
        <v>5520</v>
      </c>
      <c r="E1038" s="13" t="s">
        <v>5521</v>
      </c>
      <c r="F1038" s="13" t="s">
        <v>5522</v>
      </c>
      <c r="G1038" s="13" t="s">
        <v>5523</v>
      </c>
      <c r="H1038" s="13" t="s">
        <v>5524</v>
      </c>
    </row>
    <row r="1039" customFormat="false" ht="15" hidden="false" customHeight="true" outlineLevel="0" collapsed="false">
      <c r="A1039" s="13" t="s">
        <v>151</v>
      </c>
      <c r="B1039" s="13" t="s">
        <v>736</v>
      </c>
      <c r="C1039" s="11" t="s">
        <v>737</v>
      </c>
      <c r="D1039" s="13" t="s">
        <v>5525</v>
      </c>
      <c r="E1039" s="13" t="s">
        <v>5526</v>
      </c>
      <c r="F1039" s="13" t="s">
        <v>5527</v>
      </c>
      <c r="G1039" s="13" t="s">
        <v>5528</v>
      </c>
      <c r="H1039" s="13" t="s">
        <v>5529</v>
      </c>
    </row>
    <row r="1040" customFormat="false" ht="15" hidden="false" customHeight="true" outlineLevel="0" collapsed="false">
      <c r="A1040" s="13" t="s">
        <v>151</v>
      </c>
      <c r="B1040" s="13" t="s">
        <v>743</v>
      </c>
      <c r="C1040" s="11" t="s">
        <v>744</v>
      </c>
      <c r="D1040" s="13" t="s">
        <v>5530</v>
      </c>
      <c r="E1040" s="13" t="s">
        <v>5531</v>
      </c>
      <c r="F1040" s="13" t="s">
        <v>5532</v>
      </c>
      <c r="G1040" s="13" t="s">
        <v>5533</v>
      </c>
      <c r="H1040" s="13" t="s">
        <v>5534</v>
      </c>
    </row>
    <row r="1041" customFormat="false" ht="15" hidden="false" customHeight="true" outlineLevel="0" collapsed="false">
      <c r="A1041" s="13" t="s">
        <v>151</v>
      </c>
      <c r="B1041" s="13" t="s">
        <v>750</v>
      </c>
      <c r="C1041" s="11" t="s">
        <v>751</v>
      </c>
      <c r="D1041" s="13" t="s">
        <v>5535</v>
      </c>
      <c r="E1041" s="13" t="s">
        <v>5536</v>
      </c>
      <c r="F1041" s="13" t="s">
        <v>5537</v>
      </c>
      <c r="G1041" s="13" t="s">
        <v>5538</v>
      </c>
      <c r="H1041" s="13" t="s">
        <v>5539</v>
      </c>
    </row>
    <row r="1042" customFormat="false" ht="15" hidden="false" customHeight="true" outlineLevel="0" collapsed="false">
      <c r="A1042" s="13" t="s">
        <v>151</v>
      </c>
      <c r="B1042" s="13" t="s">
        <v>757</v>
      </c>
      <c r="C1042" s="11" t="s">
        <v>758</v>
      </c>
      <c r="D1042" s="13" t="s">
        <v>5540</v>
      </c>
      <c r="E1042" s="13" t="s">
        <v>5541</v>
      </c>
      <c r="F1042" s="13" t="s">
        <v>5542</v>
      </c>
      <c r="G1042" s="13" t="s">
        <v>5543</v>
      </c>
      <c r="H1042" s="13" t="s">
        <v>5544</v>
      </c>
    </row>
    <row r="1043" customFormat="false" ht="15" hidden="false" customHeight="true" outlineLevel="0" collapsed="false">
      <c r="A1043" s="13" t="s">
        <v>151</v>
      </c>
      <c r="B1043" s="13" t="s">
        <v>764</v>
      </c>
      <c r="C1043" s="11" t="s">
        <v>765</v>
      </c>
      <c r="D1043" s="13" t="s">
        <v>5545</v>
      </c>
      <c r="E1043" s="13" t="s">
        <v>5546</v>
      </c>
      <c r="F1043" s="13" t="s">
        <v>5547</v>
      </c>
      <c r="G1043" s="13" t="s">
        <v>5548</v>
      </c>
      <c r="H1043" s="13" t="s">
        <v>5549</v>
      </c>
    </row>
    <row r="1044" customFormat="false" ht="15" hidden="false" customHeight="true" outlineLevel="0" collapsed="false">
      <c r="A1044" s="13" t="s">
        <v>151</v>
      </c>
      <c r="B1044" s="13" t="s">
        <v>771</v>
      </c>
      <c r="C1044" s="11" t="s">
        <v>772</v>
      </c>
      <c r="D1044" s="13" t="s">
        <v>5550</v>
      </c>
      <c r="E1044" s="13" t="s">
        <v>5551</v>
      </c>
      <c r="F1044" s="13" t="s">
        <v>5552</v>
      </c>
      <c r="G1044" s="13" t="s">
        <v>5553</v>
      </c>
      <c r="H1044" s="13" t="s">
        <v>5554</v>
      </c>
    </row>
    <row r="1045" customFormat="false" ht="15" hidden="false" customHeight="true" outlineLevel="0" collapsed="false">
      <c r="A1045" s="13" t="s">
        <v>151</v>
      </c>
      <c r="B1045" s="13" t="s">
        <v>778</v>
      </c>
      <c r="C1045" s="11" t="s">
        <v>779</v>
      </c>
      <c r="D1045" s="13" t="s">
        <v>5555</v>
      </c>
      <c r="E1045" s="13" t="s">
        <v>5556</v>
      </c>
      <c r="F1045" s="13" t="s">
        <v>5557</v>
      </c>
      <c r="G1045" s="13" t="s">
        <v>5558</v>
      </c>
      <c r="H1045" s="13" t="s">
        <v>5559</v>
      </c>
    </row>
    <row r="1046" customFormat="false" ht="15" hidden="false" customHeight="true" outlineLevel="0" collapsed="false">
      <c r="A1046" s="13" t="s">
        <v>151</v>
      </c>
      <c r="B1046" s="13" t="s">
        <v>785</v>
      </c>
      <c r="C1046" s="11" t="s">
        <v>786</v>
      </c>
      <c r="D1046" s="13" t="s">
        <v>5560</v>
      </c>
      <c r="E1046" s="13" t="s">
        <v>5561</v>
      </c>
      <c r="F1046" s="13" t="s">
        <v>5562</v>
      </c>
      <c r="G1046" s="13" t="s">
        <v>5563</v>
      </c>
      <c r="H1046" s="13" t="s">
        <v>5564</v>
      </c>
    </row>
    <row r="1047" customFormat="false" ht="15" hidden="false" customHeight="true" outlineLevel="0" collapsed="false">
      <c r="A1047" s="13" t="s">
        <v>151</v>
      </c>
      <c r="B1047" s="13" t="s">
        <v>792</v>
      </c>
      <c r="C1047" s="11" t="s">
        <v>793</v>
      </c>
      <c r="D1047" s="13" t="s">
        <v>5565</v>
      </c>
      <c r="E1047" s="13" t="s">
        <v>5566</v>
      </c>
      <c r="F1047" s="13" t="s">
        <v>5567</v>
      </c>
      <c r="G1047" s="13" t="s">
        <v>5568</v>
      </c>
      <c r="H1047" s="13" t="s">
        <v>5569</v>
      </c>
    </row>
    <row r="1048" customFormat="false" ht="15" hidden="false" customHeight="true" outlineLevel="0" collapsed="false">
      <c r="A1048" s="13" t="s">
        <v>151</v>
      </c>
      <c r="B1048" s="13" t="s">
        <v>799</v>
      </c>
      <c r="C1048" s="11" t="s">
        <v>800</v>
      </c>
      <c r="D1048" s="13" t="s">
        <v>5570</v>
      </c>
      <c r="E1048" s="13" t="s">
        <v>5571</v>
      </c>
      <c r="F1048" s="13" t="s">
        <v>5572</v>
      </c>
      <c r="G1048" s="13" t="s">
        <v>5573</v>
      </c>
      <c r="H1048" s="13" t="s">
        <v>5574</v>
      </c>
    </row>
    <row r="1049" customFormat="false" ht="15" hidden="false" customHeight="true" outlineLevel="0" collapsed="false">
      <c r="A1049" s="13" t="s">
        <v>151</v>
      </c>
      <c r="B1049" s="13" t="s">
        <v>806</v>
      </c>
      <c r="C1049" s="11" t="s">
        <v>807</v>
      </c>
      <c r="D1049" s="13" t="s">
        <v>5575</v>
      </c>
      <c r="E1049" s="13" t="s">
        <v>5576</v>
      </c>
      <c r="F1049" s="13" t="s">
        <v>5577</v>
      </c>
      <c r="G1049" s="13" t="s">
        <v>5578</v>
      </c>
      <c r="H1049" s="13" t="s">
        <v>5579</v>
      </c>
    </row>
    <row r="1050" customFormat="false" ht="15" hidden="false" customHeight="true" outlineLevel="0" collapsed="false">
      <c r="A1050" s="13" t="s">
        <v>151</v>
      </c>
      <c r="B1050" s="13" t="s">
        <v>813</v>
      </c>
      <c r="C1050" s="11" t="s">
        <v>814</v>
      </c>
      <c r="D1050" s="13" t="s">
        <v>5580</v>
      </c>
      <c r="E1050" s="13" t="s">
        <v>5581</v>
      </c>
      <c r="F1050" s="13" t="s">
        <v>5582</v>
      </c>
      <c r="G1050" s="13" t="s">
        <v>5583</v>
      </c>
      <c r="H1050" s="13" t="s">
        <v>5584</v>
      </c>
    </row>
    <row r="1051" customFormat="false" ht="15" hidden="false" customHeight="true" outlineLevel="0" collapsed="false">
      <c r="A1051" s="13" t="s">
        <v>151</v>
      </c>
      <c r="B1051" s="13" t="s">
        <v>820</v>
      </c>
      <c r="C1051" s="11" t="s">
        <v>821</v>
      </c>
      <c r="D1051" s="13" t="s">
        <v>5585</v>
      </c>
      <c r="E1051" s="13" t="s">
        <v>5586</v>
      </c>
      <c r="F1051" s="13" t="s">
        <v>5587</v>
      </c>
      <c r="G1051" s="13" t="s">
        <v>5588</v>
      </c>
      <c r="H1051" s="13" t="s">
        <v>5589</v>
      </c>
    </row>
    <row r="1052" customFormat="false" ht="15" hidden="false" customHeight="true" outlineLevel="0" collapsed="false">
      <c r="A1052" s="13" t="s">
        <v>151</v>
      </c>
      <c r="B1052" s="13" t="s">
        <v>827</v>
      </c>
      <c r="C1052" s="11" t="s">
        <v>828</v>
      </c>
      <c r="D1052" s="13" t="s">
        <v>5590</v>
      </c>
      <c r="E1052" s="13" t="s">
        <v>5591</v>
      </c>
      <c r="F1052" s="13" t="s">
        <v>5592</v>
      </c>
      <c r="G1052" s="13" t="s">
        <v>5593</v>
      </c>
      <c r="H1052" s="13" t="s">
        <v>5594</v>
      </c>
    </row>
    <row r="1053" customFormat="false" ht="15" hidden="false" customHeight="true" outlineLevel="0" collapsed="false">
      <c r="A1053" s="13" t="s">
        <v>151</v>
      </c>
      <c r="B1053" s="13" t="s">
        <v>834</v>
      </c>
      <c r="C1053" s="11" t="s">
        <v>835</v>
      </c>
      <c r="D1053" s="13" t="s">
        <v>5595</v>
      </c>
      <c r="E1053" s="13" t="s">
        <v>5596</v>
      </c>
      <c r="F1053" s="13" t="s">
        <v>5597</v>
      </c>
      <c r="G1053" s="13" t="s">
        <v>5598</v>
      </c>
      <c r="H1053" s="13" t="s">
        <v>5599</v>
      </c>
    </row>
    <row r="1054" customFormat="false" ht="15" hidden="false" customHeight="true" outlineLevel="0" collapsed="false">
      <c r="A1054" s="13" t="s">
        <v>151</v>
      </c>
      <c r="B1054" s="13" t="s">
        <v>841</v>
      </c>
      <c r="C1054" s="11" t="s">
        <v>842</v>
      </c>
      <c r="D1054" s="13" t="s">
        <v>5600</v>
      </c>
      <c r="E1054" s="13" t="s">
        <v>5601</v>
      </c>
      <c r="F1054" s="13" t="s">
        <v>5602</v>
      </c>
      <c r="G1054" s="13" t="s">
        <v>5603</v>
      </c>
      <c r="H1054" s="13" t="s">
        <v>5604</v>
      </c>
    </row>
    <row r="1055" customFormat="false" ht="15" hidden="false" customHeight="true" outlineLevel="0" collapsed="false">
      <c r="A1055" s="13" t="s">
        <v>151</v>
      </c>
      <c r="B1055" s="13" t="s">
        <v>848</v>
      </c>
      <c r="C1055" s="11" t="s">
        <v>849</v>
      </c>
      <c r="D1055" s="13" t="s">
        <v>5605</v>
      </c>
      <c r="E1055" s="13" t="s">
        <v>5606</v>
      </c>
      <c r="F1055" s="13" t="s">
        <v>5607</v>
      </c>
      <c r="G1055" s="13" t="s">
        <v>5608</v>
      </c>
      <c r="H1055" s="13" t="s">
        <v>5609</v>
      </c>
    </row>
    <row r="1056" customFormat="false" ht="15" hidden="false" customHeight="true" outlineLevel="0" collapsed="false">
      <c r="A1056" s="13" t="s">
        <v>151</v>
      </c>
      <c r="B1056" s="13" t="s">
        <v>855</v>
      </c>
      <c r="C1056" s="11" t="s">
        <v>856</v>
      </c>
      <c r="D1056" s="13" t="s">
        <v>5610</v>
      </c>
      <c r="E1056" s="13" t="s">
        <v>5611</v>
      </c>
      <c r="F1056" s="13" t="s">
        <v>5612</v>
      </c>
      <c r="G1056" s="13" t="s">
        <v>5613</v>
      </c>
      <c r="H1056" s="13" t="s">
        <v>5614</v>
      </c>
    </row>
    <row r="1057" customFormat="false" ht="15" hidden="false" customHeight="true" outlineLevel="0" collapsed="false">
      <c r="A1057" s="13" t="s">
        <v>151</v>
      </c>
      <c r="B1057" s="13" t="s">
        <v>862</v>
      </c>
      <c r="C1057" s="11" t="s">
        <v>863</v>
      </c>
      <c r="D1057" s="13" t="s">
        <v>5615</v>
      </c>
      <c r="E1057" s="13" t="s">
        <v>5616</v>
      </c>
      <c r="F1057" s="13" t="s">
        <v>5490</v>
      </c>
      <c r="G1057" s="13" t="s">
        <v>5617</v>
      </c>
      <c r="H1057" s="13" t="s">
        <v>5618</v>
      </c>
    </row>
    <row r="1058" customFormat="false" ht="15" hidden="false" customHeight="true" outlineLevel="0" collapsed="false">
      <c r="A1058" s="13" t="s">
        <v>151</v>
      </c>
      <c r="B1058" s="13" t="s">
        <v>869</v>
      </c>
      <c r="C1058" s="11" t="s">
        <v>870</v>
      </c>
      <c r="D1058" s="13" t="s">
        <v>5619</v>
      </c>
      <c r="E1058" s="13" t="s">
        <v>5620</v>
      </c>
      <c r="F1058" s="13" t="s">
        <v>5621</v>
      </c>
      <c r="G1058" s="13" t="s">
        <v>5622</v>
      </c>
      <c r="H1058" s="13" t="s">
        <v>5623</v>
      </c>
    </row>
    <row r="1059" customFormat="false" ht="15" hidden="false" customHeight="true" outlineLevel="0" collapsed="false">
      <c r="A1059" s="13" t="s">
        <v>151</v>
      </c>
      <c r="B1059" s="13" t="s">
        <v>876</v>
      </c>
      <c r="C1059" s="11" t="s">
        <v>877</v>
      </c>
      <c r="D1059" s="13" t="s">
        <v>5624</v>
      </c>
      <c r="E1059" s="13" t="s">
        <v>5625</v>
      </c>
      <c r="F1059" s="13" t="s">
        <v>5626</v>
      </c>
      <c r="G1059" s="13" t="s">
        <v>5627</v>
      </c>
      <c r="H1059" s="13" t="s">
        <v>5628</v>
      </c>
    </row>
    <row r="1060" customFormat="false" ht="15" hidden="false" customHeight="true" outlineLevel="0" collapsed="false">
      <c r="A1060" s="13" t="s">
        <v>151</v>
      </c>
      <c r="B1060" s="13" t="s">
        <v>883</v>
      </c>
      <c r="C1060" s="11" t="s">
        <v>884</v>
      </c>
      <c r="D1060" s="13" t="s">
        <v>5629</v>
      </c>
      <c r="E1060" s="13" t="s">
        <v>5630</v>
      </c>
      <c r="F1060" s="13" t="s">
        <v>5631</v>
      </c>
      <c r="G1060" s="13" t="s">
        <v>5632</v>
      </c>
      <c r="H1060" s="13" t="s">
        <v>5633</v>
      </c>
    </row>
    <row r="1061" customFormat="false" ht="15" hidden="false" customHeight="true" outlineLevel="0" collapsed="false">
      <c r="A1061" s="13" t="s">
        <v>151</v>
      </c>
      <c r="B1061" s="13" t="s">
        <v>890</v>
      </c>
      <c r="C1061" s="11" t="s">
        <v>891</v>
      </c>
      <c r="D1061" s="13" t="s">
        <v>5634</v>
      </c>
      <c r="E1061" s="13" t="s">
        <v>5635</v>
      </c>
      <c r="F1061" s="13" t="s">
        <v>5636</v>
      </c>
      <c r="G1061" s="13" t="s">
        <v>5637</v>
      </c>
      <c r="H1061" s="13" t="s">
        <v>5638</v>
      </c>
    </row>
    <row r="1062" customFormat="false" ht="15" hidden="false" customHeight="true" outlineLevel="0" collapsed="false">
      <c r="A1062" s="13" t="s">
        <v>151</v>
      </c>
      <c r="B1062" s="13" t="s">
        <v>897</v>
      </c>
      <c r="C1062" s="11" t="s">
        <v>898</v>
      </c>
      <c r="D1062" s="13" t="s">
        <v>5639</v>
      </c>
      <c r="E1062" s="13" t="s">
        <v>5640</v>
      </c>
      <c r="F1062" s="13" t="s">
        <v>5641</v>
      </c>
      <c r="G1062" s="13" t="s">
        <v>5642</v>
      </c>
      <c r="H1062" s="13" t="s">
        <v>5643</v>
      </c>
    </row>
    <row r="1063" customFormat="false" ht="15" hidden="false" customHeight="true" outlineLevel="0" collapsed="false">
      <c r="A1063" s="13" t="s">
        <v>151</v>
      </c>
      <c r="B1063" s="13" t="s">
        <v>904</v>
      </c>
      <c r="C1063" s="11" t="s">
        <v>905</v>
      </c>
      <c r="D1063" s="13" t="s">
        <v>703</v>
      </c>
      <c r="E1063" s="13" t="s">
        <v>5644</v>
      </c>
      <c r="F1063" s="13" t="s">
        <v>5645</v>
      </c>
      <c r="G1063" s="13" t="s">
        <v>5646</v>
      </c>
      <c r="H1063" s="13" t="s">
        <v>5647</v>
      </c>
    </row>
    <row r="1064" customFormat="false" ht="15" hidden="false" customHeight="true" outlineLevel="0" collapsed="false">
      <c r="A1064" s="13" t="s">
        <v>159</v>
      </c>
      <c r="B1064" s="13" t="s">
        <v>239</v>
      </c>
      <c r="C1064" s="11" t="s">
        <v>240</v>
      </c>
      <c r="D1064" s="13" t="s">
        <v>3769</v>
      </c>
      <c r="E1064" s="13" t="s">
        <v>5648</v>
      </c>
      <c r="F1064" s="13" t="s">
        <v>5649</v>
      </c>
      <c r="G1064" s="13" t="s">
        <v>5650</v>
      </c>
      <c r="H1064" s="13" t="s">
        <v>5651</v>
      </c>
    </row>
    <row r="1065" customFormat="false" ht="15" hidden="false" customHeight="true" outlineLevel="0" collapsed="false">
      <c r="A1065" s="13" t="s">
        <v>159</v>
      </c>
      <c r="B1065" s="13" t="s">
        <v>246</v>
      </c>
      <c r="C1065" s="11" t="s">
        <v>247</v>
      </c>
      <c r="D1065" s="13" t="s">
        <v>5652</v>
      </c>
      <c r="E1065" s="13" t="s">
        <v>5653</v>
      </c>
      <c r="F1065" s="13" t="s">
        <v>5654</v>
      </c>
      <c r="G1065" s="13" t="s">
        <v>5655</v>
      </c>
      <c r="H1065" s="13" t="s">
        <v>5656</v>
      </c>
    </row>
    <row r="1066" customFormat="false" ht="15" hidden="false" customHeight="true" outlineLevel="0" collapsed="false">
      <c r="A1066" s="13" t="s">
        <v>159</v>
      </c>
      <c r="B1066" s="13" t="s">
        <v>253</v>
      </c>
      <c r="C1066" s="11" t="s">
        <v>254</v>
      </c>
      <c r="D1066" s="13" t="s">
        <v>5657</v>
      </c>
      <c r="E1066" s="13" t="s">
        <v>5658</v>
      </c>
      <c r="F1066" s="13" t="s">
        <v>5659</v>
      </c>
      <c r="G1066" s="13" t="s">
        <v>5660</v>
      </c>
      <c r="H1066" s="13" t="s">
        <v>5661</v>
      </c>
    </row>
    <row r="1067" customFormat="false" ht="15" hidden="false" customHeight="true" outlineLevel="0" collapsed="false">
      <c r="A1067" s="13" t="s">
        <v>159</v>
      </c>
      <c r="B1067" s="13" t="s">
        <v>260</v>
      </c>
      <c r="C1067" s="11" t="s">
        <v>261</v>
      </c>
      <c r="D1067" s="13" t="s">
        <v>5662</v>
      </c>
      <c r="E1067" s="13" t="s">
        <v>5663</v>
      </c>
      <c r="F1067" s="13" t="s">
        <v>5664</v>
      </c>
      <c r="G1067" s="13" t="s">
        <v>5665</v>
      </c>
      <c r="H1067" s="13" t="s">
        <v>5666</v>
      </c>
    </row>
    <row r="1068" customFormat="false" ht="15" hidden="false" customHeight="true" outlineLevel="0" collapsed="false">
      <c r="A1068" s="13" t="s">
        <v>159</v>
      </c>
      <c r="B1068" s="13" t="s">
        <v>267</v>
      </c>
      <c r="C1068" s="11" t="s">
        <v>268</v>
      </c>
      <c r="D1068" s="13" t="s">
        <v>5667</v>
      </c>
      <c r="E1068" s="13" t="s">
        <v>5668</v>
      </c>
      <c r="F1068" s="13" t="s">
        <v>5669</v>
      </c>
      <c r="G1068" s="13" t="s">
        <v>5670</v>
      </c>
      <c r="H1068" s="13" t="s">
        <v>5671</v>
      </c>
    </row>
    <row r="1069" customFormat="false" ht="15" hidden="false" customHeight="true" outlineLevel="0" collapsed="false">
      <c r="A1069" s="13" t="s">
        <v>159</v>
      </c>
      <c r="B1069" s="13" t="s">
        <v>274</v>
      </c>
      <c r="C1069" s="11" t="s">
        <v>275</v>
      </c>
      <c r="D1069" s="13" t="s">
        <v>5672</v>
      </c>
      <c r="E1069" s="13" t="s">
        <v>5673</v>
      </c>
      <c r="F1069" s="13" t="s">
        <v>5674</v>
      </c>
      <c r="G1069" s="13" t="s">
        <v>5675</v>
      </c>
      <c r="H1069" s="13" t="s">
        <v>5676</v>
      </c>
    </row>
    <row r="1070" customFormat="false" ht="15" hidden="false" customHeight="true" outlineLevel="0" collapsed="false">
      <c r="A1070" s="13" t="s">
        <v>159</v>
      </c>
      <c r="B1070" s="13" t="s">
        <v>281</v>
      </c>
      <c r="C1070" s="11" t="s">
        <v>282</v>
      </c>
      <c r="D1070" s="13" t="s">
        <v>5677</v>
      </c>
      <c r="E1070" s="13" t="s">
        <v>5678</v>
      </c>
      <c r="F1070" s="13" t="s">
        <v>5679</v>
      </c>
      <c r="G1070" s="13" t="s">
        <v>5680</v>
      </c>
      <c r="H1070" s="13" t="s">
        <v>5681</v>
      </c>
    </row>
    <row r="1071" customFormat="false" ht="15" hidden="false" customHeight="true" outlineLevel="0" collapsed="false">
      <c r="A1071" s="13" t="s">
        <v>159</v>
      </c>
      <c r="B1071" s="13" t="s">
        <v>288</v>
      </c>
      <c r="C1071" s="11" t="s">
        <v>289</v>
      </c>
      <c r="D1071" s="13" t="s">
        <v>5682</v>
      </c>
      <c r="E1071" s="13" t="s">
        <v>5683</v>
      </c>
      <c r="F1071" s="13" t="s">
        <v>5684</v>
      </c>
      <c r="G1071" s="13" t="s">
        <v>5685</v>
      </c>
      <c r="H1071" s="13" t="s">
        <v>5686</v>
      </c>
    </row>
    <row r="1072" customFormat="false" ht="15" hidden="false" customHeight="true" outlineLevel="0" collapsed="false">
      <c r="A1072" s="13" t="s">
        <v>159</v>
      </c>
      <c r="B1072" s="13" t="s">
        <v>295</v>
      </c>
      <c r="C1072" s="11" t="s">
        <v>296</v>
      </c>
      <c r="D1072" s="13" t="s">
        <v>5687</v>
      </c>
      <c r="E1072" s="13" t="s">
        <v>5688</v>
      </c>
      <c r="F1072" s="13" t="s">
        <v>5689</v>
      </c>
      <c r="G1072" s="13" t="s">
        <v>5690</v>
      </c>
      <c r="H1072" s="13" t="s">
        <v>5691</v>
      </c>
    </row>
    <row r="1073" customFormat="false" ht="15" hidden="false" customHeight="true" outlineLevel="0" collapsed="false">
      <c r="A1073" s="13" t="s">
        <v>159</v>
      </c>
      <c r="B1073" s="13" t="s">
        <v>302</v>
      </c>
      <c r="C1073" s="11" t="s">
        <v>303</v>
      </c>
      <c r="D1073" s="13" t="s">
        <v>5692</v>
      </c>
      <c r="E1073" s="13" t="s">
        <v>5693</v>
      </c>
      <c r="F1073" s="13" t="s">
        <v>5694</v>
      </c>
      <c r="G1073" s="13" t="s">
        <v>5695</v>
      </c>
      <c r="H1073" s="13" t="s">
        <v>5696</v>
      </c>
    </row>
    <row r="1074" customFormat="false" ht="15" hidden="false" customHeight="true" outlineLevel="0" collapsed="false">
      <c r="A1074" s="13" t="s">
        <v>159</v>
      </c>
      <c r="B1074" s="13" t="s">
        <v>309</v>
      </c>
      <c r="C1074" s="11" t="s">
        <v>310</v>
      </c>
      <c r="D1074" s="13" t="s">
        <v>5697</v>
      </c>
      <c r="E1074" s="13" t="s">
        <v>5698</v>
      </c>
      <c r="F1074" s="13" t="s">
        <v>5699</v>
      </c>
      <c r="G1074" s="13" t="s">
        <v>5700</v>
      </c>
      <c r="H1074" s="13" t="s">
        <v>5701</v>
      </c>
    </row>
    <row r="1075" customFormat="false" ht="15" hidden="false" customHeight="true" outlineLevel="0" collapsed="false">
      <c r="A1075" s="13" t="s">
        <v>159</v>
      </c>
      <c r="B1075" s="13" t="s">
        <v>316</v>
      </c>
      <c r="C1075" s="11" t="s">
        <v>317</v>
      </c>
      <c r="D1075" s="13" t="s">
        <v>5702</v>
      </c>
      <c r="E1075" s="13" t="s">
        <v>5703</v>
      </c>
      <c r="F1075" s="13" t="s">
        <v>5704</v>
      </c>
      <c r="G1075" s="13" t="s">
        <v>5705</v>
      </c>
      <c r="H1075" s="13" t="s">
        <v>5706</v>
      </c>
    </row>
    <row r="1076" customFormat="false" ht="15" hidden="false" customHeight="true" outlineLevel="0" collapsed="false">
      <c r="A1076" s="13" t="s">
        <v>159</v>
      </c>
      <c r="B1076" s="13" t="s">
        <v>323</v>
      </c>
      <c r="C1076" s="11" t="s">
        <v>324</v>
      </c>
      <c r="D1076" s="13" t="s">
        <v>5707</v>
      </c>
      <c r="E1076" s="13" t="s">
        <v>5708</v>
      </c>
      <c r="F1076" s="13" t="s">
        <v>5709</v>
      </c>
      <c r="G1076" s="13" t="s">
        <v>5710</v>
      </c>
      <c r="H1076" s="13" t="s">
        <v>5711</v>
      </c>
    </row>
    <row r="1077" customFormat="false" ht="15" hidden="false" customHeight="true" outlineLevel="0" collapsed="false">
      <c r="A1077" s="13" t="s">
        <v>159</v>
      </c>
      <c r="B1077" s="13" t="s">
        <v>330</v>
      </c>
      <c r="C1077" s="11" t="s">
        <v>331</v>
      </c>
      <c r="D1077" s="13" t="s">
        <v>911</v>
      </c>
      <c r="E1077" s="13" t="s">
        <v>5712</v>
      </c>
      <c r="F1077" s="13" t="s">
        <v>5713</v>
      </c>
      <c r="G1077" s="13" t="s">
        <v>5714</v>
      </c>
      <c r="H1077" s="13" t="s">
        <v>5715</v>
      </c>
    </row>
    <row r="1078" customFormat="false" ht="15" hidden="false" customHeight="true" outlineLevel="0" collapsed="false">
      <c r="A1078" s="13" t="s">
        <v>159</v>
      </c>
      <c r="B1078" s="13" t="s">
        <v>337</v>
      </c>
      <c r="C1078" s="11" t="s">
        <v>338</v>
      </c>
      <c r="D1078" s="13" t="s">
        <v>5716</v>
      </c>
      <c r="E1078" s="13" t="s">
        <v>5717</v>
      </c>
      <c r="F1078" s="13" t="s">
        <v>5718</v>
      </c>
      <c r="G1078" s="13" t="s">
        <v>5719</v>
      </c>
      <c r="H1078" s="13" t="s">
        <v>5720</v>
      </c>
    </row>
    <row r="1079" customFormat="false" ht="15" hidden="false" customHeight="true" outlineLevel="0" collapsed="false">
      <c r="A1079" s="13" t="s">
        <v>159</v>
      </c>
      <c r="B1079" s="13" t="s">
        <v>344</v>
      </c>
      <c r="C1079" s="11" t="s">
        <v>345</v>
      </c>
      <c r="D1079" s="13" t="s">
        <v>5721</v>
      </c>
      <c r="E1079" s="13" t="s">
        <v>5722</v>
      </c>
      <c r="F1079" s="13" t="s">
        <v>5723</v>
      </c>
      <c r="G1079" s="13" t="s">
        <v>5724</v>
      </c>
      <c r="H1079" s="13" t="s">
        <v>5725</v>
      </c>
    </row>
    <row r="1080" customFormat="false" ht="15" hidden="false" customHeight="true" outlineLevel="0" collapsed="false">
      <c r="A1080" s="13" t="s">
        <v>159</v>
      </c>
      <c r="B1080" s="13" t="s">
        <v>351</v>
      </c>
      <c r="C1080" s="11" t="s">
        <v>352</v>
      </c>
      <c r="D1080" s="13" t="s">
        <v>5726</v>
      </c>
      <c r="E1080" s="13" t="s">
        <v>5727</v>
      </c>
      <c r="F1080" s="13" t="s">
        <v>5728</v>
      </c>
      <c r="G1080" s="13" t="s">
        <v>5729</v>
      </c>
      <c r="H1080" s="13" t="s">
        <v>5730</v>
      </c>
    </row>
    <row r="1081" customFormat="false" ht="15" hidden="false" customHeight="true" outlineLevel="0" collapsed="false">
      <c r="A1081" s="13" t="s">
        <v>159</v>
      </c>
      <c r="B1081" s="13" t="s">
        <v>358</v>
      </c>
      <c r="C1081" s="11" t="s">
        <v>359</v>
      </c>
      <c r="D1081" s="13" t="s">
        <v>5731</v>
      </c>
      <c r="E1081" s="13" t="s">
        <v>5732</v>
      </c>
      <c r="F1081" s="13" t="s">
        <v>5733</v>
      </c>
      <c r="G1081" s="13" t="s">
        <v>5734</v>
      </c>
      <c r="H1081" s="13" t="s">
        <v>5735</v>
      </c>
    </row>
    <row r="1082" customFormat="false" ht="15" hidden="false" customHeight="true" outlineLevel="0" collapsed="false">
      <c r="A1082" s="13" t="s">
        <v>159</v>
      </c>
      <c r="B1082" s="13" t="s">
        <v>365</v>
      </c>
      <c r="C1082" s="11" t="s">
        <v>366</v>
      </c>
      <c r="D1082" s="13" t="s">
        <v>5736</v>
      </c>
      <c r="E1082" s="13" t="s">
        <v>5737</v>
      </c>
      <c r="F1082" s="13" t="s">
        <v>5738</v>
      </c>
      <c r="G1082" s="13" t="s">
        <v>5739</v>
      </c>
      <c r="H1082" s="13" t="s">
        <v>5740</v>
      </c>
    </row>
    <row r="1083" customFormat="false" ht="15" hidden="false" customHeight="true" outlineLevel="0" collapsed="false">
      <c r="A1083" s="13" t="s">
        <v>159</v>
      </c>
      <c r="B1083" s="13" t="s">
        <v>372</v>
      </c>
      <c r="C1083" s="11" t="s">
        <v>373</v>
      </c>
      <c r="D1083" s="13" t="s">
        <v>5741</v>
      </c>
      <c r="E1083" s="13" t="s">
        <v>5742</v>
      </c>
      <c r="F1083" s="13" t="s">
        <v>5743</v>
      </c>
      <c r="G1083" s="13" t="s">
        <v>5744</v>
      </c>
      <c r="H1083" s="13" t="s">
        <v>5745</v>
      </c>
    </row>
    <row r="1084" customFormat="false" ht="15" hidden="false" customHeight="true" outlineLevel="0" collapsed="false">
      <c r="A1084" s="13" t="s">
        <v>159</v>
      </c>
      <c r="B1084" s="13" t="s">
        <v>379</v>
      </c>
      <c r="C1084" s="11" t="s">
        <v>380</v>
      </c>
      <c r="D1084" s="13" t="s">
        <v>5746</v>
      </c>
      <c r="E1084" s="13" t="s">
        <v>5747</v>
      </c>
      <c r="F1084" s="13" t="s">
        <v>5748</v>
      </c>
      <c r="G1084" s="13" t="s">
        <v>5749</v>
      </c>
      <c r="H1084" s="13" t="s">
        <v>5750</v>
      </c>
    </row>
    <row r="1085" customFormat="false" ht="15" hidden="false" customHeight="true" outlineLevel="0" collapsed="false">
      <c r="A1085" s="13" t="s">
        <v>159</v>
      </c>
      <c r="B1085" s="13" t="s">
        <v>386</v>
      </c>
      <c r="C1085" s="11" t="s">
        <v>387</v>
      </c>
      <c r="D1085" s="13" t="s">
        <v>5751</v>
      </c>
      <c r="E1085" s="13" t="s">
        <v>5752</v>
      </c>
      <c r="F1085" s="13" t="s">
        <v>5753</v>
      </c>
      <c r="G1085" s="13" t="s">
        <v>5754</v>
      </c>
      <c r="H1085" s="13" t="s">
        <v>5755</v>
      </c>
    </row>
    <row r="1086" customFormat="false" ht="15" hidden="false" customHeight="true" outlineLevel="0" collapsed="false">
      <c r="A1086" s="13" t="s">
        <v>159</v>
      </c>
      <c r="B1086" s="13" t="s">
        <v>393</v>
      </c>
      <c r="C1086" s="11" t="s">
        <v>394</v>
      </c>
      <c r="D1086" s="13" t="s">
        <v>5756</v>
      </c>
      <c r="E1086" s="13" t="s">
        <v>5757</v>
      </c>
      <c r="F1086" s="13" t="s">
        <v>5758</v>
      </c>
      <c r="G1086" s="13" t="s">
        <v>5759</v>
      </c>
      <c r="H1086" s="13" t="s">
        <v>5760</v>
      </c>
    </row>
    <row r="1087" customFormat="false" ht="15" hidden="false" customHeight="true" outlineLevel="0" collapsed="false">
      <c r="A1087" s="13" t="s">
        <v>159</v>
      </c>
      <c r="B1087" s="13" t="s">
        <v>400</v>
      </c>
      <c r="C1087" s="11" t="s">
        <v>401</v>
      </c>
      <c r="D1087" s="13" t="s">
        <v>5761</v>
      </c>
      <c r="E1087" s="13" t="s">
        <v>5762</v>
      </c>
      <c r="F1087" s="13" t="s">
        <v>5763</v>
      </c>
      <c r="G1087" s="13" t="s">
        <v>5764</v>
      </c>
      <c r="H1087" s="13" t="s">
        <v>5765</v>
      </c>
    </row>
    <row r="1088" customFormat="false" ht="15" hidden="false" customHeight="true" outlineLevel="0" collapsed="false">
      <c r="A1088" s="13" t="s">
        <v>159</v>
      </c>
      <c r="B1088" s="13" t="s">
        <v>407</v>
      </c>
      <c r="C1088" s="11" t="s">
        <v>408</v>
      </c>
      <c r="D1088" s="13" t="s">
        <v>5766</v>
      </c>
      <c r="E1088" s="13" t="s">
        <v>5767</v>
      </c>
      <c r="F1088" s="13" t="s">
        <v>5768</v>
      </c>
      <c r="G1088" s="13" t="s">
        <v>5769</v>
      </c>
      <c r="H1088" s="13" t="s">
        <v>5770</v>
      </c>
    </row>
    <row r="1089" customFormat="false" ht="15" hidden="false" customHeight="true" outlineLevel="0" collapsed="false">
      <c r="A1089" s="13" t="s">
        <v>159</v>
      </c>
      <c r="B1089" s="13" t="s">
        <v>414</v>
      </c>
      <c r="C1089" s="11" t="s">
        <v>415</v>
      </c>
      <c r="D1089" s="13" t="s">
        <v>5771</v>
      </c>
      <c r="E1089" s="13" t="s">
        <v>5772</v>
      </c>
      <c r="F1089" s="13" t="s">
        <v>5773</v>
      </c>
      <c r="G1089" s="13" t="s">
        <v>5774</v>
      </c>
      <c r="H1089" s="13" t="s">
        <v>5775</v>
      </c>
    </row>
    <row r="1090" customFormat="false" ht="15" hidden="false" customHeight="true" outlineLevel="0" collapsed="false">
      <c r="A1090" s="13" t="s">
        <v>159</v>
      </c>
      <c r="B1090" s="13" t="s">
        <v>421</v>
      </c>
      <c r="C1090" s="11" t="s">
        <v>422</v>
      </c>
      <c r="D1090" s="13" t="s">
        <v>5776</v>
      </c>
      <c r="E1090" s="13" t="s">
        <v>5777</v>
      </c>
      <c r="F1090" s="13" t="s">
        <v>5778</v>
      </c>
      <c r="G1090" s="13" t="s">
        <v>5779</v>
      </c>
      <c r="H1090" s="13" t="s">
        <v>5780</v>
      </c>
    </row>
    <row r="1091" customFormat="false" ht="15" hidden="false" customHeight="true" outlineLevel="0" collapsed="false">
      <c r="A1091" s="13" t="s">
        <v>159</v>
      </c>
      <c r="B1091" s="13" t="s">
        <v>428</v>
      </c>
      <c r="C1091" s="11" t="s">
        <v>429</v>
      </c>
      <c r="D1091" s="13" t="s">
        <v>5781</v>
      </c>
      <c r="E1091" s="13" t="s">
        <v>5782</v>
      </c>
      <c r="F1091" s="13" t="s">
        <v>5783</v>
      </c>
      <c r="G1091" s="13" t="s">
        <v>5784</v>
      </c>
      <c r="H1091" s="13" t="s">
        <v>5785</v>
      </c>
    </row>
    <row r="1092" customFormat="false" ht="15" hidden="false" customHeight="true" outlineLevel="0" collapsed="false">
      <c r="A1092" s="13" t="s">
        <v>159</v>
      </c>
      <c r="B1092" s="13" t="s">
        <v>435</v>
      </c>
      <c r="C1092" s="11" t="s">
        <v>436</v>
      </c>
      <c r="D1092" s="13" t="s">
        <v>5786</v>
      </c>
      <c r="E1092" s="13" t="s">
        <v>5787</v>
      </c>
      <c r="F1092" s="13" t="s">
        <v>5788</v>
      </c>
      <c r="G1092" s="13" t="s">
        <v>5789</v>
      </c>
      <c r="H1092" s="13" t="s">
        <v>5790</v>
      </c>
    </row>
    <row r="1093" customFormat="false" ht="15" hidden="false" customHeight="true" outlineLevel="0" collapsed="false">
      <c r="A1093" s="13" t="s">
        <v>159</v>
      </c>
      <c r="B1093" s="13" t="s">
        <v>442</v>
      </c>
      <c r="C1093" s="11" t="s">
        <v>443</v>
      </c>
      <c r="D1093" s="13" t="s">
        <v>5791</v>
      </c>
      <c r="E1093" s="13" t="s">
        <v>5792</v>
      </c>
      <c r="F1093" s="13" t="s">
        <v>5793</v>
      </c>
      <c r="G1093" s="13" t="s">
        <v>5794</v>
      </c>
      <c r="H1093" s="13" t="s">
        <v>5795</v>
      </c>
    </row>
    <row r="1094" customFormat="false" ht="15" hidden="false" customHeight="true" outlineLevel="0" collapsed="false">
      <c r="A1094" s="13" t="s">
        <v>159</v>
      </c>
      <c r="B1094" s="13" t="s">
        <v>449</v>
      </c>
      <c r="C1094" s="11" t="s">
        <v>450</v>
      </c>
      <c r="D1094" s="13" t="s">
        <v>5796</v>
      </c>
      <c r="E1094" s="13" t="s">
        <v>5797</v>
      </c>
      <c r="F1094" s="13" t="s">
        <v>5798</v>
      </c>
      <c r="G1094" s="13" t="s">
        <v>5799</v>
      </c>
      <c r="H1094" s="13" t="s">
        <v>5800</v>
      </c>
    </row>
    <row r="1095" customFormat="false" ht="15" hidden="false" customHeight="true" outlineLevel="0" collapsed="false">
      <c r="A1095" s="13" t="s">
        <v>159</v>
      </c>
      <c r="B1095" s="13" t="s">
        <v>456</v>
      </c>
      <c r="C1095" s="11" t="s">
        <v>457</v>
      </c>
      <c r="D1095" s="13" t="s">
        <v>5801</v>
      </c>
      <c r="E1095" s="13" t="s">
        <v>5802</v>
      </c>
      <c r="F1095" s="13" t="s">
        <v>5803</v>
      </c>
      <c r="G1095" s="13" t="s">
        <v>5804</v>
      </c>
      <c r="H1095" s="13" t="s">
        <v>5805</v>
      </c>
    </row>
    <row r="1096" customFormat="false" ht="15" hidden="false" customHeight="true" outlineLevel="0" collapsed="false">
      <c r="A1096" s="13" t="s">
        <v>159</v>
      </c>
      <c r="B1096" s="13" t="s">
        <v>463</v>
      </c>
      <c r="C1096" s="11" t="s">
        <v>464</v>
      </c>
      <c r="D1096" s="13" t="s">
        <v>5806</v>
      </c>
      <c r="E1096" s="13" t="s">
        <v>5807</v>
      </c>
      <c r="F1096" s="13" t="s">
        <v>5808</v>
      </c>
      <c r="G1096" s="13" t="s">
        <v>5809</v>
      </c>
      <c r="H1096" s="13" t="s">
        <v>5810</v>
      </c>
    </row>
    <row r="1097" customFormat="false" ht="15" hidden="false" customHeight="true" outlineLevel="0" collapsed="false">
      <c r="A1097" s="13" t="s">
        <v>159</v>
      </c>
      <c r="B1097" s="13" t="s">
        <v>470</v>
      </c>
      <c r="C1097" s="11" t="s">
        <v>471</v>
      </c>
      <c r="D1097" s="13" t="s">
        <v>5811</v>
      </c>
      <c r="E1097" s="13" t="s">
        <v>5812</v>
      </c>
      <c r="F1097" s="13" t="s">
        <v>5813</v>
      </c>
      <c r="G1097" s="13" t="s">
        <v>5814</v>
      </c>
      <c r="H1097" s="13" t="s">
        <v>5815</v>
      </c>
    </row>
    <row r="1098" customFormat="false" ht="15" hidden="false" customHeight="true" outlineLevel="0" collapsed="false">
      <c r="A1098" s="13" t="s">
        <v>159</v>
      </c>
      <c r="B1098" s="13" t="s">
        <v>477</v>
      </c>
      <c r="C1098" s="11" t="s">
        <v>478</v>
      </c>
      <c r="D1098" s="13" t="s">
        <v>5816</v>
      </c>
      <c r="E1098" s="13" t="s">
        <v>5817</v>
      </c>
      <c r="F1098" s="13" t="s">
        <v>5818</v>
      </c>
      <c r="G1098" s="13" t="s">
        <v>5819</v>
      </c>
      <c r="H1098" s="13" t="s">
        <v>5820</v>
      </c>
    </row>
    <row r="1099" customFormat="false" ht="15" hidden="false" customHeight="true" outlineLevel="0" collapsed="false">
      <c r="A1099" s="13" t="s">
        <v>159</v>
      </c>
      <c r="B1099" s="13" t="s">
        <v>484</v>
      </c>
      <c r="C1099" s="11" t="s">
        <v>485</v>
      </c>
      <c r="D1099" s="13" t="s">
        <v>5821</v>
      </c>
      <c r="E1099" s="13" t="s">
        <v>5822</v>
      </c>
      <c r="F1099" s="13" t="s">
        <v>5823</v>
      </c>
      <c r="G1099" s="13" t="s">
        <v>5824</v>
      </c>
      <c r="H1099" s="13" t="s">
        <v>5825</v>
      </c>
    </row>
    <row r="1100" customFormat="false" ht="15" hidden="false" customHeight="true" outlineLevel="0" collapsed="false">
      <c r="A1100" s="13" t="s">
        <v>159</v>
      </c>
      <c r="B1100" s="13" t="s">
        <v>491</v>
      </c>
      <c r="C1100" s="11" t="s">
        <v>492</v>
      </c>
      <c r="D1100" s="13" t="s">
        <v>5826</v>
      </c>
      <c r="E1100" s="13" t="s">
        <v>5827</v>
      </c>
      <c r="F1100" s="13" t="s">
        <v>5828</v>
      </c>
      <c r="G1100" s="13" t="s">
        <v>5829</v>
      </c>
      <c r="H1100" s="13" t="s">
        <v>5830</v>
      </c>
    </row>
    <row r="1101" customFormat="false" ht="15" hidden="false" customHeight="true" outlineLevel="0" collapsed="false">
      <c r="A1101" s="13" t="s">
        <v>159</v>
      </c>
      <c r="B1101" s="13" t="s">
        <v>498</v>
      </c>
      <c r="C1101" s="11" t="s">
        <v>499</v>
      </c>
      <c r="D1101" s="13" t="s">
        <v>5831</v>
      </c>
      <c r="E1101" s="13" t="s">
        <v>5832</v>
      </c>
      <c r="F1101" s="13" t="s">
        <v>5833</v>
      </c>
      <c r="G1101" s="13" t="s">
        <v>5834</v>
      </c>
      <c r="H1101" s="13" t="s">
        <v>5835</v>
      </c>
    </row>
    <row r="1102" customFormat="false" ht="15" hidden="false" customHeight="true" outlineLevel="0" collapsed="false">
      <c r="A1102" s="13" t="s">
        <v>159</v>
      </c>
      <c r="B1102" s="13" t="s">
        <v>505</v>
      </c>
      <c r="C1102" s="11" t="s">
        <v>506</v>
      </c>
      <c r="D1102" s="13" t="s">
        <v>5836</v>
      </c>
      <c r="E1102" s="13" t="s">
        <v>5837</v>
      </c>
      <c r="F1102" s="13" t="s">
        <v>5838</v>
      </c>
      <c r="G1102" s="13" t="s">
        <v>5839</v>
      </c>
      <c r="H1102" s="13" t="s">
        <v>5840</v>
      </c>
    </row>
    <row r="1103" customFormat="false" ht="15" hidden="false" customHeight="true" outlineLevel="0" collapsed="false">
      <c r="A1103" s="13" t="s">
        <v>159</v>
      </c>
      <c r="B1103" s="13" t="s">
        <v>512</v>
      </c>
      <c r="C1103" s="11" t="s">
        <v>513</v>
      </c>
      <c r="D1103" s="13" t="s">
        <v>5841</v>
      </c>
      <c r="E1103" s="13" t="s">
        <v>5842</v>
      </c>
      <c r="F1103" s="13" t="s">
        <v>5843</v>
      </c>
      <c r="G1103" s="13" t="s">
        <v>5844</v>
      </c>
      <c r="H1103" s="13" t="s">
        <v>5845</v>
      </c>
    </row>
    <row r="1104" customFormat="false" ht="15" hidden="false" customHeight="true" outlineLevel="0" collapsed="false">
      <c r="A1104" s="13" t="s">
        <v>159</v>
      </c>
      <c r="B1104" s="13" t="s">
        <v>519</v>
      </c>
      <c r="C1104" s="11" t="s">
        <v>520</v>
      </c>
      <c r="D1104" s="13" t="s">
        <v>5846</v>
      </c>
      <c r="E1104" s="13" t="s">
        <v>5847</v>
      </c>
      <c r="F1104" s="13" t="s">
        <v>5848</v>
      </c>
      <c r="G1104" s="13" t="s">
        <v>5849</v>
      </c>
      <c r="H1104" s="13" t="s">
        <v>5850</v>
      </c>
    </row>
    <row r="1105" customFormat="false" ht="15" hidden="false" customHeight="true" outlineLevel="0" collapsed="false">
      <c r="A1105" s="13" t="s">
        <v>159</v>
      </c>
      <c r="B1105" s="13" t="s">
        <v>526</v>
      </c>
      <c r="C1105" s="11" t="s">
        <v>527</v>
      </c>
      <c r="D1105" s="13" t="s">
        <v>5851</v>
      </c>
      <c r="E1105" s="13" t="s">
        <v>5852</v>
      </c>
      <c r="F1105" s="13" t="s">
        <v>5853</v>
      </c>
      <c r="G1105" s="13" t="s">
        <v>5854</v>
      </c>
      <c r="H1105" s="13" t="s">
        <v>5855</v>
      </c>
    </row>
    <row r="1106" customFormat="false" ht="15" hidden="false" customHeight="true" outlineLevel="0" collapsed="false">
      <c r="A1106" s="13" t="s">
        <v>159</v>
      </c>
      <c r="B1106" s="13" t="s">
        <v>533</v>
      </c>
      <c r="C1106" s="11" t="s">
        <v>534</v>
      </c>
      <c r="D1106" s="13" t="s">
        <v>5856</v>
      </c>
      <c r="E1106" s="13" t="s">
        <v>5857</v>
      </c>
      <c r="F1106" s="13" t="s">
        <v>5858</v>
      </c>
      <c r="G1106" s="13" t="s">
        <v>5859</v>
      </c>
      <c r="H1106" s="13" t="s">
        <v>5860</v>
      </c>
    </row>
    <row r="1107" customFormat="false" ht="15" hidden="false" customHeight="true" outlineLevel="0" collapsed="false">
      <c r="A1107" s="13" t="s">
        <v>159</v>
      </c>
      <c r="B1107" s="13" t="s">
        <v>540</v>
      </c>
      <c r="C1107" s="11" t="s">
        <v>541</v>
      </c>
      <c r="D1107" s="13" t="s">
        <v>5861</v>
      </c>
      <c r="E1107" s="13" t="s">
        <v>5862</v>
      </c>
      <c r="F1107" s="13" t="s">
        <v>5863</v>
      </c>
      <c r="G1107" s="13" t="s">
        <v>5864</v>
      </c>
      <c r="H1107" s="13" t="s">
        <v>5865</v>
      </c>
    </row>
    <row r="1108" customFormat="false" ht="15" hidden="false" customHeight="true" outlineLevel="0" collapsed="false">
      <c r="A1108" s="13" t="s">
        <v>159</v>
      </c>
      <c r="B1108" s="13" t="s">
        <v>547</v>
      </c>
      <c r="C1108" s="11" t="s">
        <v>548</v>
      </c>
      <c r="D1108" s="13" t="s">
        <v>5866</v>
      </c>
      <c r="E1108" s="13" t="s">
        <v>4459</v>
      </c>
      <c r="F1108" s="13" t="s">
        <v>5867</v>
      </c>
      <c r="G1108" s="13" t="s">
        <v>5868</v>
      </c>
      <c r="H1108" s="13" t="s">
        <v>5869</v>
      </c>
    </row>
    <row r="1109" customFormat="false" ht="15" hidden="false" customHeight="true" outlineLevel="0" collapsed="false">
      <c r="A1109" s="13" t="s">
        <v>159</v>
      </c>
      <c r="B1109" s="13" t="s">
        <v>554</v>
      </c>
      <c r="C1109" s="11" t="s">
        <v>555</v>
      </c>
      <c r="D1109" s="13" t="s">
        <v>5870</v>
      </c>
      <c r="E1109" s="13" t="s">
        <v>5871</v>
      </c>
      <c r="F1109" s="13" t="s">
        <v>3469</v>
      </c>
      <c r="G1109" s="13" t="s">
        <v>5872</v>
      </c>
      <c r="H1109" s="13" t="s">
        <v>5873</v>
      </c>
    </row>
    <row r="1110" customFormat="false" ht="15" hidden="false" customHeight="true" outlineLevel="0" collapsed="false">
      <c r="A1110" s="13" t="s">
        <v>159</v>
      </c>
      <c r="B1110" s="13" t="s">
        <v>561</v>
      </c>
      <c r="C1110" s="11" t="s">
        <v>562</v>
      </c>
      <c r="D1110" s="13" t="s">
        <v>5874</v>
      </c>
      <c r="E1110" s="13" t="s">
        <v>5875</v>
      </c>
      <c r="F1110" s="13" t="s">
        <v>5876</v>
      </c>
      <c r="G1110" s="13" t="s">
        <v>5877</v>
      </c>
      <c r="H1110" s="13" t="s">
        <v>5878</v>
      </c>
    </row>
    <row r="1111" customFormat="false" ht="15" hidden="false" customHeight="true" outlineLevel="0" collapsed="false">
      <c r="A1111" s="13" t="s">
        <v>159</v>
      </c>
      <c r="B1111" s="13" t="s">
        <v>568</v>
      </c>
      <c r="C1111" s="11" t="s">
        <v>569</v>
      </c>
      <c r="D1111" s="13" t="s">
        <v>5879</v>
      </c>
      <c r="E1111" s="13" t="s">
        <v>5880</v>
      </c>
      <c r="F1111" s="13" t="s">
        <v>5881</v>
      </c>
      <c r="G1111" s="13" t="s">
        <v>5882</v>
      </c>
      <c r="H1111" s="13" t="s">
        <v>5883</v>
      </c>
    </row>
    <row r="1112" customFormat="false" ht="15" hidden="false" customHeight="true" outlineLevel="0" collapsed="false">
      <c r="A1112" s="13" t="s">
        <v>159</v>
      </c>
      <c r="B1112" s="13" t="s">
        <v>575</v>
      </c>
      <c r="C1112" s="11" t="s">
        <v>576</v>
      </c>
      <c r="D1112" s="13" t="s">
        <v>5884</v>
      </c>
      <c r="E1112" s="13" t="s">
        <v>5885</v>
      </c>
      <c r="F1112" s="13" t="s">
        <v>5886</v>
      </c>
      <c r="G1112" s="13" t="s">
        <v>5887</v>
      </c>
      <c r="H1112" s="13" t="s">
        <v>5888</v>
      </c>
    </row>
    <row r="1113" customFormat="false" ht="15" hidden="false" customHeight="true" outlineLevel="0" collapsed="false">
      <c r="A1113" s="13" t="s">
        <v>159</v>
      </c>
      <c r="B1113" s="13" t="s">
        <v>582</v>
      </c>
      <c r="C1113" s="11" t="s">
        <v>583</v>
      </c>
      <c r="D1113" s="13" t="s">
        <v>5889</v>
      </c>
      <c r="E1113" s="13" t="s">
        <v>5890</v>
      </c>
      <c r="F1113" s="13" t="s">
        <v>5672</v>
      </c>
      <c r="G1113" s="13" t="s">
        <v>5891</v>
      </c>
      <c r="H1113" s="13" t="s">
        <v>5892</v>
      </c>
    </row>
    <row r="1114" customFormat="false" ht="15" hidden="false" customHeight="true" outlineLevel="0" collapsed="false">
      <c r="A1114" s="13" t="s">
        <v>159</v>
      </c>
      <c r="B1114" s="13" t="s">
        <v>589</v>
      </c>
      <c r="C1114" s="11" t="s">
        <v>590</v>
      </c>
      <c r="D1114" s="13" t="s">
        <v>5893</v>
      </c>
      <c r="E1114" s="13" t="s">
        <v>5894</v>
      </c>
      <c r="F1114" s="13" t="s">
        <v>5540</v>
      </c>
      <c r="G1114" s="13" t="s">
        <v>5895</v>
      </c>
      <c r="H1114" s="13" t="s">
        <v>5896</v>
      </c>
    </row>
    <row r="1115" customFormat="false" ht="15" hidden="false" customHeight="true" outlineLevel="0" collapsed="false">
      <c r="A1115" s="13" t="s">
        <v>159</v>
      </c>
      <c r="B1115" s="13" t="s">
        <v>596</v>
      </c>
      <c r="C1115" s="11" t="s">
        <v>597</v>
      </c>
      <c r="D1115" s="13" t="s">
        <v>5897</v>
      </c>
      <c r="E1115" s="13" t="s">
        <v>5898</v>
      </c>
      <c r="F1115" s="13" t="s">
        <v>5899</v>
      </c>
      <c r="G1115" s="13" t="s">
        <v>5900</v>
      </c>
      <c r="H1115" s="13" t="s">
        <v>5901</v>
      </c>
    </row>
    <row r="1116" customFormat="false" ht="15" hidden="false" customHeight="true" outlineLevel="0" collapsed="false">
      <c r="A1116" s="13" t="s">
        <v>159</v>
      </c>
      <c r="B1116" s="13" t="s">
        <v>603</v>
      </c>
      <c r="C1116" s="11" t="s">
        <v>604</v>
      </c>
      <c r="D1116" s="13" t="s">
        <v>3766</v>
      </c>
      <c r="E1116" s="13" t="s">
        <v>5902</v>
      </c>
      <c r="F1116" s="13" t="s">
        <v>5903</v>
      </c>
      <c r="G1116" s="13" t="s">
        <v>5904</v>
      </c>
      <c r="H1116" s="13" t="s">
        <v>5905</v>
      </c>
    </row>
    <row r="1117" customFormat="false" ht="15" hidden="false" customHeight="true" outlineLevel="0" collapsed="false">
      <c r="A1117" s="13" t="s">
        <v>159</v>
      </c>
      <c r="B1117" s="13" t="s">
        <v>610</v>
      </c>
      <c r="C1117" s="11" t="s">
        <v>611</v>
      </c>
      <c r="D1117" s="13" t="s">
        <v>5906</v>
      </c>
      <c r="E1117" s="13" t="s">
        <v>5907</v>
      </c>
      <c r="F1117" s="13" t="s">
        <v>5908</v>
      </c>
      <c r="G1117" s="13" t="s">
        <v>5909</v>
      </c>
      <c r="H1117" s="13" t="s">
        <v>5910</v>
      </c>
    </row>
    <row r="1118" customFormat="false" ht="15" hidden="false" customHeight="true" outlineLevel="0" collapsed="false">
      <c r="A1118" s="13" t="s">
        <v>159</v>
      </c>
      <c r="B1118" s="13" t="s">
        <v>617</v>
      </c>
      <c r="C1118" s="11" t="s">
        <v>618</v>
      </c>
      <c r="D1118" s="13" t="s">
        <v>5911</v>
      </c>
      <c r="E1118" s="13" t="s">
        <v>5912</v>
      </c>
      <c r="F1118" s="13" t="s">
        <v>5913</v>
      </c>
      <c r="G1118" s="13" t="s">
        <v>5914</v>
      </c>
      <c r="H1118" s="13" t="s">
        <v>5915</v>
      </c>
    </row>
    <row r="1119" customFormat="false" ht="15" hidden="false" customHeight="true" outlineLevel="0" collapsed="false">
      <c r="A1119" s="13" t="s">
        <v>159</v>
      </c>
      <c r="B1119" s="13" t="s">
        <v>624</v>
      </c>
      <c r="C1119" s="11" t="s">
        <v>625</v>
      </c>
      <c r="D1119" s="13" t="s">
        <v>5916</v>
      </c>
      <c r="E1119" s="13" t="s">
        <v>5917</v>
      </c>
      <c r="F1119" s="13" t="s">
        <v>5918</v>
      </c>
      <c r="G1119" s="13" t="s">
        <v>5919</v>
      </c>
      <c r="H1119" s="13" t="s">
        <v>5920</v>
      </c>
    </row>
    <row r="1120" customFormat="false" ht="15" hidden="false" customHeight="true" outlineLevel="0" collapsed="false">
      <c r="A1120" s="13" t="s">
        <v>159</v>
      </c>
      <c r="B1120" s="13" t="s">
        <v>631</v>
      </c>
      <c r="C1120" s="11" t="s">
        <v>632</v>
      </c>
      <c r="D1120" s="13" t="s">
        <v>5921</v>
      </c>
      <c r="E1120" s="13" t="s">
        <v>5922</v>
      </c>
      <c r="F1120" s="13" t="s">
        <v>5923</v>
      </c>
      <c r="G1120" s="13" t="s">
        <v>5924</v>
      </c>
      <c r="H1120" s="13" t="s">
        <v>5925</v>
      </c>
    </row>
    <row r="1121" customFormat="false" ht="15" hidden="false" customHeight="true" outlineLevel="0" collapsed="false">
      <c r="A1121" s="13" t="s">
        <v>159</v>
      </c>
      <c r="B1121" s="13" t="s">
        <v>638</v>
      </c>
      <c r="C1121" s="11" t="s">
        <v>639</v>
      </c>
      <c r="D1121" s="13" t="s">
        <v>5926</v>
      </c>
      <c r="E1121" s="13" t="s">
        <v>5927</v>
      </c>
      <c r="F1121" s="13" t="s">
        <v>5928</v>
      </c>
      <c r="G1121" s="13" t="s">
        <v>5929</v>
      </c>
      <c r="H1121" s="13" t="s">
        <v>5930</v>
      </c>
    </row>
    <row r="1122" customFormat="false" ht="15" hidden="false" customHeight="true" outlineLevel="0" collapsed="false">
      <c r="A1122" s="13" t="s">
        <v>159</v>
      </c>
      <c r="B1122" s="13" t="s">
        <v>645</v>
      </c>
      <c r="C1122" s="11" t="s">
        <v>646</v>
      </c>
      <c r="D1122" s="13" t="s">
        <v>5931</v>
      </c>
      <c r="E1122" s="13" t="s">
        <v>5932</v>
      </c>
      <c r="F1122" s="13" t="s">
        <v>5933</v>
      </c>
      <c r="G1122" s="13" t="s">
        <v>5934</v>
      </c>
      <c r="H1122" s="13" t="s">
        <v>5935</v>
      </c>
    </row>
    <row r="1123" customFormat="false" ht="15" hidden="false" customHeight="true" outlineLevel="0" collapsed="false">
      <c r="A1123" s="13" t="s">
        <v>159</v>
      </c>
      <c r="B1123" s="13" t="s">
        <v>652</v>
      </c>
      <c r="C1123" s="11" t="s">
        <v>653</v>
      </c>
      <c r="D1123" s="13" t="s">
        <v>5936</v>
      </c>
      <c r="E1123" s="13" t="s">
        <v>5937</v>
      </c>
      <c r="F1123" s="13" t="s">
        <v>5938</v>
      </c>
      <c r="G1123" s="13" t="s">
        <v>5939</v>
      </c>
      <c r="H1123" s="13" t="s">
        <v>5940</v>
      </c>
    </row>
    <row r="1124" customFormat="false" ht="15" hidden="false" customHeight="true" outlineLevel="0" collapsed="false">
      <c r="A1124" s="13" t="s">
        <v>159</v>
      </c>
      <c r="B1124" s="13" t="s">
        <v>659</v>
      </c>
      <c r="C1124" s="11" t="s">
        <v>660</v>
      </c>
      <c r="D1124" s="13" t="s">
        <v>5941</v>
      </c>
      <c r="E1124" s="13" t="s">
        <v>5942</v>
      </c>
      <c r="F1124" s="13" t="s">
        <v>5943</v>
      </c>
      <c r="G1124" s="13" t="s">
        <v>5944</v>
      </c>
      <c r="H1124" s="13" t="s">
        <v>5945</v>
      </c>
    </row>
    <row r="1125" customFormat="false" ht="15" hidden="false" customHeight="true" outlineLevel="0" collapsed="false">
      <c r="A1125" s="13" t="s">
        <v>159</v>
      </c>
      <c r="B1125" s="13" t="s">
        <v>666</v>
      </c>
      <c r="C1125" s="11" t="s">
        <v>667</v>
      </c>
      <c r="D1125" s="13" t="s">
        <v>5946</v>
      </c>
      <c r="E1125" s="13" t="s">
        <v>5947</v>
      </c>
      <c r="F1125" s="13" t="s">
        <v>5948</v>
      </c>
      <c r="G1125" s="13" t="s">
        <v>5949</v>
      </c>
      <c r="H1125" s="13" t="s">
        <v>5950</v>
      </c>
    </row>
    <row r="1126" customFormat="false" ht="15" hidden="false" customHeight="true" outlineLevel="0" collapsed="false">
      <c r="A1126" s="13" t="s">
        <v>159</v>
      </c>
      <c r="B1126" s="13" t="s">
        <v>673</v>
      </c>
      <c r="C1126" s="11" t="s">
        <v>674</v>
      </c>
      <c r="D1126" s="13" t="s">
        <v>5951</v>
      </c>
      <c r="E1126" s="13" t="s">
        <v>5952</v>
      </c>
      <c r="F1126" s="13" t="s">
        <v>5953</v>
      </c>
      <c r="G1126" s="13" t="s">
        <v>5954</v>
      </c>
      <c r="H1126" s="13" t="s">
        <v>5955</v>
      </c>
    </row>
    <row r="1127" customFormat="false" ht="15" hidden="false" customHeight="true" outlineLevel="0" collapsed="false">
      <c r="A1127" s="13" t="s">
        <v>159</v>
      </c>
      <c r="B1127" s="13" t="s">
        <v>680</v>
      </c>
      <c r="C1127" s="11" t="s">
        <v>681</v>
      </c>
      <c r="D1127" s="13" t="s">
        <v>5956</v>
      </c>
      <c r="E1127" s="13" t="s">
        <v>5957</v>
      </c>
      <c r="F1127" s="13" t="s">
        <v>5958</v>
      </c>
      <c r="G1127" s="13" t="s">
        <v>5959</v>
      </c>
      <c r="H1127" s="13" t="s">
        <v>5960</v>
      </c>
    </row>
    <row r="1128" customFormat="false" ht="15" hidden="false" customHeight="true" outlineLevel="0" collapsed="false">
      <c r="A1128" s="13" t="s">
        <v>159</v>
      </c>
      <c r="B1128" s="13" t="s">
        <v>687</v>
      </c>
      <c r="C1128" s="11" t="s">
        <v>688</v>
      </c>
      <c r="D1128" s="13" t="s">
        <v>5961</v>
      </c>
      <c r="E1128" s="13" t="s">
        <v>5962</v>
      </c>
      <c r="F1128" s="13" t="s">
        <v>5963</v>
      </c>
      <c r="G1128" s="13" t="s">
        <v>5964</v>
      </c>
      <c r="H1128" s="13" t="s">
        <v>5965</v>
      </c>
    </row>
    <row r="1129" customFormat="false" ht="15" hidden="false" customHeight="true" outlineLevel="0" collapsed="false">
      <c r="A1129" s="13" t="s">
        <v>159</v>
      </c>
      <c r="B1129" s="13" t="s">
        <v>694</v>
      </c>
      <c r="C1129" s="11" t="s">
        <v>695</v>
      </c>
      <c r="D1129" s="13" t="s">
        <v>5966</v>
      </c>
      <c r="E1129" s="13" t="s">
        <v>5967</v>
      </c>
      <c r="F1129" s="13" t="s">
        <v>5968</v>
      </c>
      <c r="G1129" s="13" t="s">
        <v>5969</v>
      </c>
      <c r="H1129" s="13" t="s">
        <v>5970</v>
      </c>
    </row>
    <row r="1130" customFormat="false" ht="15" hidden="false" customHeight="true" outlineLevel="0" collapsed="false">
      <c r="A1130" s="13" t="s">
        <v>159</v>
      </c>
      <c r="B1130" s="13" t="s">
        <v>701</v>
      </c>
      <c r="C1130" s="11" t="s">
        <v>702</v>
      </c>
      <c r="D1130" s="13" t="s">
        <v>5971</v>
      </c>
      <c r="E1130" s="13" t="s">
        <v>5972</v>
      </c>
      <c r="F1130" s="13" t="s">
        <v>5973</v>
      </c>
      <c r="G1130" s="13" t="s">
        <v>5974</v>
      </c>
      <c r="H1130" s="13" t="s">
        <v>5975</v>
      </c>
    </row>
    <row r="1131" customFormat="false" ht="15" hidden="false" customHeight="true" outlineLevel="0" collapsed="false">
      <c r="A1131" s="13" t="s">
        <v>159</v>
      </c>
      <c r="B1131" s="13" t="s">
        <v>708</v>
      </c>
      <c r="C1131" s="11" t="s">
        <v>709</v>
      </c>
      <c r="D1131" s="13" t="s">
        <v>5976</v>
      </c>
      <c r="E1131" s="13" t="s">
        <v>5977</v>
      </c>
      <c r="F1131" s="13" t="s">
        <v>5978</v>
      </c>
      <c r="G1131" s="13" t="s">
        <v>5979</v>
      </c>
      <c r="H1131" s="13" t="s">
        <v>5980</v>
      </c>
    </row>
    <row r="1132" customFormat="false" ht="15" hidden="false" customHeight="true" outlineLevel="0" collapsed="false">
      <c r="A1132" s="13" t="s">
        <v>159</v>
      </c>
      <c r="B1132" s="13" t="s">
        <v>715</v>
      </c>
      <c r="C1132" s="11" t="s">
        <v>716</v>
      </c>
      <c r="D1132" s="13" t="s">
        <v>5981</v>
      </c>
      <c r="E1132" s="13" t="s">
        <v>5982</v>
      </c>
      <c r="F1132" s="13" t="s">
        <v>5983</v>
      </c>
      <c r="G1132" s="13" t="s">
        <v>5984</v>
      </c>
      <c r="H1132" s="13" t="s">
        <v>5985</v>
      </c>
    </row>
    <row r="1133" customFormat="false" ht="15" hidden="false" customHeight="true" outlineLevel="0" collapsed="false">
      <c r="A1133" s="13" t="s">
        <v>159</v>
      </c>
      <c r="B1133" s="13" t="s">
        <v>722</v>
      </c>
      <c r="C1133" s="11" t="s">
        <v>723</v>
      </c>
      <c r="D1133" s="13" t="s">
        <v>5986</v>
      </c>
      <c r="E1133" s="13" t="s">
        <v>5987</v>
      </c>
      <c r="F1133" s="13" t="s">
        <v>5988</v>
      </c>
      <c r="G1133" s="13" t="s">
        <v>5989</v>
      </c>
      <c r="H1133" s="13" t="s">
        <v>5990</v>
      </c>
    </row>
    <row r="1134" customFormat="false" ht="15" hidden="false" customHeight="true" outlineLevel="0" collapsed="false">
      <c r="A1134" s="13" t="s">
        <v>159</v>
      </c>
      <c r="B1134" s="13" t="s">
        <v>729</v>
      </c>
      <c r="C1134" s="11" t="s">
        <v>730</v>
      </c>
      <c r="D1134" s="13" t="s">
        <v>5991</v>
      </c>
      <c r="E1134" s="13" t="s">
        <v>5992</v>
      </c>
      <c r="F1134" s="13" t="s">
        <v>5993</v>
      </c>
      <c r="G1134" s="13" t="s">
        <v>5994</v>
      </c>
      <c r="H1134" s="13" t="s">
        <v>5995</v>
      </c>
    </row>
    <row r="1135" customFormat="false" ht="15" hidden="false" customHeight="true" outlineLevel="0" collapsed="false">
      <c r="A1135" s="13" t="s">
        <v>159</v>
      </c>
      <c r="B1135" s="13" t="s">
        <v>736</v>
      </c>
      <c r="C1135" s="11" t="s">
        <v>737</v>
      </c>
      <c r="D1135" s="13" t="s">
        <v>5996</v>
      </c>
      <c r="E1135" s="13" t="s">
        <v>5997</v>
      </c>
      <c r="F1135" s="13" t="s">
        <v>5998</v>
      </c>
      <c r="G1135" s="13" t="s">
        <v>5999</v>
      </c>
      <c r="H1135" s="13" t="s">
        <v>6000</v>
      </c>
    </row>
    <row r="1136" customFormat="false" ht="15" hidden="false" customHeight="true" outlineLevel="0" collapsed="false">
      <c r="A1136" s="13" t="s">
        <v>159</v>
      </c>
      <c r="B1136" s="13" t="s">
        <v>743</v>
      </c>
      <c r="C1136" s="11" t="s">
        <v>744</v>
      </c>
      <c r="D1136" s="13" t="s">
        <v>6001</v>
      </c>
      <c r="E1136" s="13" t="s">
        <v>6002</v>
      </c>
      <c r="F1136" s="13" t="s">
        <v>6003</v>
      </c>
      <c r="G1136" s="13" t="s">
        <v>6004</v>
      </c>
      <c r="H1136" s="13" t="s">
        <v>6005</v>
      </c>
    </row>
    <row r="1137" customFormat="false" ht="15" hidden="false" customHeight="true" outlineLevel="0" collapsed="false">
      <c r="A1137" s="13" t="s">
        <v>159</v>
      </c>
      <c r="B1137" s="13" t="s">
        <v>750</v>
      </c>
      <c r="C1137" s="11" t="s">
        <v>751</v>
      </c>
      <c r="D1137" s="13" t="s">
        <v>6006</v>
      </c>
      <c r="E1137" s="13" t="s">
        <v>6007</v>
      </c>
      <c r="F1137" s="13" t="s">
        <v>6008</v>
      </c>
      <c r="G1137" s="13" t="s">
        <v>6009</v>
      </c>
      <c r="H1137" s="13" t="s">
        <v>6010</v>
      </c>
    </row>
    <row r="1138" customFormat="false" ht="15" hidden="false" customHeight="true" outlineLevel="0" collapsed="false">
      <c r="A1138" s="13" t="s">
        <v>159</v>
      </c>
      <c r="B1138" s="13" t="s">
        <v>757</v>
      </c>
      <c r="C1138" s="11" t="s">
        <v>758</v>
      </c>
      <c r="D1138" s="13" t="s">
        <v>6011</v>
      </c>
      <c r="E1138" s="13" t="s">
        <v>6012</v>
      </c>
      <c r="F1138" s="13" t="s">
        <v>6013</v>
      </c>
      <c r="G1138" s="13" t="s">
        <v>6014</v>
      </c>
      <c r="H1138" s="13" t="s">
        <v>6015</v>
      </c>
    </row>
    <row r="1139" customFormat="false" ht="15" hidden="false" customHeight="true" outlineLevel="0" collapsed="false">
      <c r="A1139" s="13" t="s">
        <v>159</v>
      </c>
      <c r="B1139" s="13" t="s">
        <v>764</v>
      </c>
      <c r="C1139" s="11" t="s">
        <v>765</v>
      </c>
      <c r="D1139" s="13" t="s">
        <v>6016</v>
      </c>
      <c r="E1139" s="13" t="s">
        <v>6017</v>
      </c>
      <c r="F1139" s="13" t="s">
        <v>6018</v>
      </c>
      <c r="G1139" s="13" t="s">
        <v>6019</v>
      </c>
      <c r="H1139" s="13" t="s">
        <v>6020</v>
      </c>
    </row>
    <row r="1140" customFormat="false" ht="15" hidden="false" customHeight="true" outlineLevel="0" collapsed="false">
      <c r="A1140" s="13" t="s">
        <v>159</v>
      </c>
      <c r="B1140" s="13" t="s">
        <v>771</v>
      </c>
      <c r="C1140" s="11" t="s">
        <v>772</v>
      </c>
      <c r="D1140" s="13" t="s">
        <v>6021</v>
      </c>
      <c r="E1140" s="13" t="s">
        <v>6022</v>
      </c>
      <c r="F1140" s="13" t="s">
        <v>6023</v>
      </c>
      <c r="G1140" s="13" t="s">
        <v>6024</v>
      </c>
      <c r="H1140" s="13" t="s">
        <v>6025</v>
      </c>
    </row>
    <row r="1141" customFormat="false" ht="15" hidden="false" customHeight="true" outlineLevel="0" collapsed="false">
      <c r="A1141" s="13" t="s">
        <v>159</v>
      </c>
      <c r="B1141" s="13" t="s">
        <v>778</v>
      </c>
      <c r="C1141" s="11" t="s">
        <v>779</v>
      </c>
      <c r="D1141" s="13" t="s">
        <v>6026</v>
      </c>
      <c r="E1141" s="13" t="s">
        <v>6027</v>
      </c>
      <c r="F1141" s="13" t="s">
        <v>6028</v>
      </c>
      <c r="G1141" s="13" t="s">
        <v>6029</v>
      </c>
      <c r="H1141" s="13" t="s">
        <v>6030</v>
      </c>
    </row>
    <row r="1142" customFormat="false" ht="15" hidden="false" customHeight="true" outlineLevel="0" collapsed="false">
      <c r="A1142" s="13" t="s">
        <v>159</v>
      </c>
      <c r="B1142" s="13" t="s">
        <v>785</v>
      </c>
      <c r="C1142" s="11" t="s">
        <v>786</v>
      </c>
      <c r="D1142" s="13" t="s">
        <v>6031</v>
      </c>
      <c r="E1142" s="13" t="s">
        <v>6032</v>
      </c>
      <c r="F1142" s="13" t="s">
        <v>6033</v>
      </c>
      <c r="G1142" s="13" t="s">
        <v>6034</v>
      </c>
      <c r="H1142" s="13" t="s">
        <v>6035</v>
      </c>
    </row>
    <row r="1143" customFormat="false" ht="15" hidden="false" customHeight="true" outlineLevel="0" collapsed="false">
      <c r="A1143" s="13" t="s">
        <v>159</v>
      </c>
      <c r="B1143" s="13" t="s">
        <v>792</v>
      </c>
      <c r="C1143" s="11" t="s">
        <v>793</v>
      </c>
      <c r="D1143" s="13" t="s">
        <v>6036</v>
      </c>
      <c r="E1143" s="13" t="s">
        <v>6037</v>
      </c>
      <c r="F1143" s="13" t="s">
        <v>6038</v>
      </c>
      <c r="G1143" s="13" t="s">
        <v>6039</v>
      </c>
      <c r="H1143" s="13" t="s">
        <v>6040</v>
      </c>
    </row>
    <row r="1144" customFormat="false" ht="15" hidden="false" customHeight="true" outlineLevel="0" collapsed="false">
      <c r="A1144" s="13" t="s">
        <v>159</v>
      </c>
      <c r="B1144" s="13" t="s">
        <v>799</v>
      </c>
      <c r="C1144" s="11" t="s">
        <v>800</v>
      </c>
      <c r="D1144" s="13" t="s">
        <v>6041</v>
      </c>
      <c r="E1144" s="13" t="s">
        <v>6042</v>
      </c>
      <c r="F1144" s="13" t="s">
        <v>6043</v>
      </c>
      <c r="G1144" s="13" t="s">
        <v>6044</v>
      </c>
      <c r="H1144" s="13" t="s">
        <v>6045</v>
      </c>
    </row>
    <row r="1145" customFormat="false" ht="15" hidden="false" customHeight="true" outlineLevel="0" collapsed="false">
      <c r="A1145" s="13" t="s">
        <v>159</v>
      </c>
      <c r="B1145" s="13" t="s">
        <v>806</v>
      </c>
      <c r="C1145" s="11" t="s">
        <v>807</v>
      </c>
      <c r="D1145" s="13" t="s">
        <v>6046</v>
      </c>
      <c r="E1145" s="13" t="s">
        <v>6047</v>
      </c>
      <c r="F1145" s="13" t="s">
        <v>6048</v>
      </c>
      <c r="G1145" s="13" t="s">
        <v>6049</v>
      </c>
      <c r="H1145" s="13" t="s">
        <v>6050</v>
      </c>
    </row>
    <row r="1146" customFormat="false" ht="15" hidden="false" customHeight="true" outlineLevel="0" collapsed="false">
      <c r="A1146" s="13" t="s">
        <v>159</v>
      </c>
      <c r="B1146" s="13" t="s">
        <v>813</v>
      </c>
      <c r="C1146" s="11" t="s">
        <v>814</v>
      </c>
      <c r="D1146" s="13" t="s">
        <v>6051</v>
      </c>
      <c r="E1146" s="13" t="s">
        <v>6052</v>
      </c>
      <c r="F1146" s="13" t="s">
        <v>6053</v>
      </c>
      <c r="G1146" s="13" t="s">
        <v>6054</v>
      </c>
      <c r="H1146" s="13" t="s">
        <v>6055</v>
      </c>
    </row>
    <row r="1147" customFormat="false" ht="15" hidden="false" customHeight="true" outlineLevel="0" collapsed="false">
      <c r="A1147" s="13" t="s">
        <v>159</v>
      </c>
      <c r="B1147" s="13" t="s">
        <v>820</v>
      </c>
      <c r="C1147" s="11" t="s">
        <v>821</v>
      </c>
      <c r="D1147" s="13" t="s">
        <v>6056</v>
      </c>
      <c r="E1147" s="13" t="s">
        <v>6057</v>
      </c>
      <c r="F1147" s="13" t="s">
        <v>6058</v>
      </c>
      <c r="G1147" s="13" t="s">
        <v>6059</v>
      </c>
      <c r="H1147" s="13" t="s">
        <v>6060</v>
      </c>
    </row>
    <row r="1148" customFormat="false" ht="15" hidden="false" customHeight="true" outlineLevel="0" collapsed="false">
      <c r="A1148" s="13" t="s">
        <v>159</v>
      </c>
      <c r="B1148" s="13" t="s">
        <v>827</v>
      </c>
      <c r="C1148" s="11" t="s">
        <v>828</v>
      </c>
      <c r="D1148" s="13" t="s">
        <v>6061</v>
      </c>
      <c r="E1148" s="13" t="s">
        <v>6062</v>
      </c>
      <c r="F1148" s="13" t="s">
        <v>6063</v>
      </c>
      <c r="G1148" s="13" t="s">
        <v>6064</v>
      </c>
      <c r="H1148" s="13" t="s">
        <v>5248</v>
      </c>
    </row>
    <row r="1149" customFormat="false" ht="15" hidden="false" customHeight="true" outlineLevel="0" collapsed="false">
      <c r="A1149" s="13" t="s">
        <v>159</v>
      </c>
      <c r="B1149" s="13" t="s">
        <v>834</v>
      </c>
      <c r="C1149" s="11" t="s">
        <v>835</v>
      </c>
      <c r="D1149" s="13" t="s">
        <v>6065</v>
      </c>
      <c r="E1149" s="13" t="s">
        <v>6066</v>
      </c>
      <c r="F1149" s="13" t="s">
        <v>6067</v>
      </c>
      <c r="G1149" s="13" t="s">
        <v>6068</v>
      </c>
      <c r="H1149" s="13" t="s">
        <v>6069</v>
      </c>
    </row>
    <row r="1150" customFormat="false" ht="15" hidden="false" customHeight="true" outlineLevel="0" collapsed="false">
      <c r="A1150" s="13" t="s">
        <v>159</v>
      </c>
      <c r="B1150" s="13" t="s">
        <v>841</v>
      </c>
      <c r="C1150" s="11" t="s">
        <v>842</v>
      </c>
      <c r="D1150" s="13" t="s">
        <v>6070</v>
      </c>
      <c r="E1150" s="13" t="s">
        <v>6071</v>
      </c>
      <c r="F1150" s="13" t="s">
        <v>6072</v>
      </c>
      <c r="G1150" s="13" t="s">
        <v>6073</v>
      </c>
      <c r="H1150" s="13" t="s">
        <v>6074</v>
      </c>
    </row>
    <row r="1151" customFormat="false" ht="15" hidden="false" customHeight="true" outlineLevel="0" collapsed="false">
      <c r="A1151" s="13" t="s">
        <v>159</v>
      </c>
      <c r="B1151" s="13" t="s">
        <v>848</v>
      </c>
      <c r="C1151" s="11" t="s">
        <v>849</v>
      </c>
      <c r="D1151" s="13" t="s">
        <v>6075</v>
      </c>
      <c r="E1151" s="13" t="s">
        <v>6076</v>
      </c>
      <c r="F1151" s="13" t="s">
        <v>6077</v>
      </c>
      <c r="G1151" s="13" t="s">
        <v>6078</v>
      </c>
      <c r="H1151" s="13" t="s">
        <v>6079</v>
      </c>
    </row>
    <row r="1152" customFormat="false" ht="15" hidden="false" customHeight="true" outlineLevel="0" collapsed="false">
      <c r="A1152" s="13" t="s">
        <v>159</v>
      </c>
      <c r="B1152" s="13" t="s">
        <v>855</v>
      </c>
      <c r="C1152" s="11" t="s">
        <v>856</v>
      </c>
      <c r="D1152" s="13" t="s">
        <v>6080</v>
      </c>
      <c r="E1152" s="13" t="s">
        <v>6081</v>
      </c>
      <c r="F1152" s="13" t="s">
        <v>6082</v>
      </c>
      <c r="G1152" s="13" t="s">
        <v>6083</v>
      </c>
      <c r="H1152" s="13" t="s">
        <v>6084</v>
      </c>
    </row>
    <row r="1153" customFormat="false" ht="15" hidden="false" customHeight="true" outlineLevel="0" collapsed="false">
      <c r="A1153" s="13" t="s">
        <v>159</v>
      </c>
      <c r="B1153" s="13" t="s">
        <v>862</v>
      </c>
      <c r="C1153" s="11" t="s">
        <v>863</v>
      </c>
      <c r="D1153" s="13" t="s">
        <v>6085</v>
      </c>
      <c r="E1153" s="13" t="s">
        <v>6086</v>
      </c>
      <c r="F1153" s="13" t="s">
        <v>6087</v>
      </c>
      <c r="G1153" s="13" t="s">
        <v>6088</v>
      </c>
      <c r="H1153" s="13" t="s">
        <v>6089</v>
      </c>
    </row>
    <row r="1154" customFormat="false" ht="15" hidden="false" customHeight="true" outlineLevel="0" collapsed="false">
      <c r="A1154" s="13" t="s">
        <v>159</v>
      </c>
      <c r="B1154" s="13" t="s">
        <v>869</v>
      </c>
      <c r="C1154" s="11" t="s">
        <v>870</v>
      </c>
      <c r="D1154" s="13" t="s">
        <v>6090</v>
      </c>
      <c r="E1154" s="13" t="s">
        <v>6091</v>
      </c>
      <c r="F1154" s="13" t="s">
        <v>6092</v>
      </c>
      <c r="G1154" s="13" t="s">
        <v>6093</v>
      </c>
      <c r="H1154" s="13" t="s">
        <v>6094</v>
      </c>
    </row>
    <row r="1155" customFormat="false" ht="15" hidden="false" customHeight="true" outlineLevel="0" collapsed="false">
      <c r="A1155" s="13" t="s">
        <v>159</v>
      </c>
      <c r="B1155" s="13" t="s">
        <v>876</v>
      </c>
      <c r="C1155" s="11" t="s">
        <v>877</v>
      </c>
      <c r="D1155" s="13" t="s">
        <v>6095</v>
      </c>
      <c r="E1155" s="13" t="s">
        <v>6096</v>
      </c>
      <c r="F1155" s="13" t="s">
        <v>6097</v>
      </c>
      <c r="G1155" s="13" t="s">
        <v>6098</v>
      </c>
      <c r="H1155" s="13" t="s">
        <v>6099</v>
      </c>
    </row>
    <row r="1156" customFormat="false" ht="15" hidden="false" customHeight="true" outlineLevel="0" collapsed="false">
      <c r="A1156" s="13" t="s">
        <v>159</v>
      </c>
      <c r="B1156" s="13" t="s">
        <v>883</v>
      </c>
      <c r="C1156" s="11" t="s">
        <v>884</v>
      </c>
      <c r="D1156" s="13" t="s">
        <v>6100</v>
      </c>
      <c r="E1156" s="13" t="s">
        <v>6101</v>
      </c>
      <c r="F1156" s="13" t="s">
        <v>6102</v>
      </c>
      <c r="G1156" s="13" t="s">
        <v>6103</v>
      </c>
      <c r="H1156" s="13" t="s">
        <v>6104</v>
      </c>
    </row>
    <row r="1157" customFormat="false" ht="15" hidden="false" customHeight="true" outlineLevel="0" collapsed="false">
      <c r="A1157" s="13" t="s">
        <v>159</v>
      </c>
      <c r="B1157" s="13" t="s">
        <v>890</v>
      </c>
      <c r="C1157" s="11" t="s">
        <v>891</v>
      </c>
      <c r="D1157" s="13" t="s">
        <v>6105</v>
      </c>
      <c r="E1157" s="13" t="s">
        <v>6106</v>
      </c>
      <c r="F1157" s="13" t="s">
        <v>6107</v>
      </c>
      <c r="G1157" s="13" t="s">
        <v>6108</v>
      </c>
      <c r="H1157" s="13" t="s">
        <v>6109</v>
      </c>
    </row>
    <row r="1158" customFormat="false" ht="15" hidden="false" customHeight="true" outlineLevel="0" collapsed="false">
      <c r="A1158" s="13" t="s">
        <v>159</v>
      </c>
      <c r="B1158" s="13" t="s">
        <v>897</v>
      </c>
      <c r="C1158" s="11" t="s">
        <v>898</v>
      </c>
      <c r="D1158" s="13" t="s">
        <v>6110</v>
      </c>
      <c r="E1158" s="13" t="s">
        <v>6111</v>
      </c>
      <c r="F1158" s="13" t="s">
        <v>6112</v>
      </c>
      <c r="G1158" s="13" t="s">
        <v>6113</v>
      </c>
      <c r="H1158" s="13" t="s">
        <v>6114</v>
      </c>
    </row>
    <row r="1159" customFormat="false" ht="15" hidden="false" customHeight="true" outlineLevel="0" collapsed="false">
      <c r="A1159" s="13" t="s">
        <v>159</v>
      </c>
      <c r="B1159" s="13" t="s">
        <v>904</v>
      </c>
      <c r="C1159" s="11" t="s">
        <v>905</v>
      </c>
      <c r="D1159" s="13" t="s">
        <v>6115</v>
      </c>
      <c r="E1159" s="13" t="s">
        <v>6116</v>
      </c>
      <c r="F1159" s="13" t="s">
        <v>6117</v>
      </c>
      <c r="G1159" s="13" t="s">
        <v>6118</v>
      </c>
      <c r="H1159" s="13" t="s">
        <v>6119</v>
      </c>
    </row>
    <row r="1160" customFormat="false" ht="15" hidden="false" customHeight="true" outlineLevel="0" collapsed="false">
      <c r="A1160" s="13" t="s">
        <v>167</v>
      </c>
      <c r="B1160" s="13" t="s">
        <v>239</v>
      </c>
      <c r="C1160" s="11" t="s">
        <v>240</v>
      </c>
      <c r="D1160" s="13" t="s">
        <v>6120</v>
      </c>
      <c r="E1160" s="13" t="s">
        <v>4920</v>
      </c>
      <c r="F1160" s="13" t="s">
        <v>6121</v>
      </c>
      <c r="G1160" s="13" t="s">
        <v>6122</v>
      </c>
      <c r="H1160" s="13" t="s">
        <v>6123</v>
      </c>
    </row>
    <row r="1161" customFormat="false" ht="15" hidden="false" customHeight="true" outlineLevel="0" collapsed="false">
      <c r="A1161" s="13" t="s">
        <v>167</v>
      </c>
      <c r="B1161" s="13" t="s">
        <v>246</v>
      </c>
      <c r="C1161" s="11" t="s">
        <v>247</v>
      </c>
      <c r="D1161" s="13" t="s">
        <v>6124</v>
      </c>
      <c r="E1161" s="13" t="s">
        <v>6125</v>
      </c>
      <c r="F1161" s="13" t="s">
        <v>6126</v>
      </c>
      <c r="G1161" s="13" t="s">
        <v>6127</v>
      </c>
      <c r="H1161" s="13" t="s">
        <v>6128</v>
      </c>
    </row>
    <row r="1162" customFormat="false" ht="15" hidden="false" customHeight="true" outlineLevel="0" collapsed="false">
      <c r="A1162" s="13" t="s">
        <v>167</v>
      </c>
      <c r="B1162" s="13" t="s">
        <v>253</v>
      </c>
      <c r="C1162" s="11" t="s">
        <v>254</v>
      </c>
      <c r="D1162" s="13" t="s">
        <v>6129</v>
      </c>
      <c r="E1162" s="13" t="s">
        <v>6130</v>
      </c>
      <c r="F1162" s="13" t="s">
        <v>6131</v>
      </c>
      <c r="G1162" s="13" t="s">
        <v>6132</v>
      </c>
      <c r="H1162" s="13" t="s">
        <v>6133</v>
      </c>
    </row>
    <row r="1163" customFormat="false" ht="15" hidden="false" customHeight="true" outlineLevel="0" collapsed="false">
      <c r="A1163" s="13" t="s">
        <v>167</v>
      </c>
      <c r="B1163" s="13" t="s">
        <v>260</v>
      </c>
      <c r="C1163" s="11" t="s">
        <v>261</v>
      </c>
      <c r="D1163" s="13" t="s">
        <v>6134</v>
      </c>
      <c r="E1163" s="13" t="s">
        <v>6135</v>
      </c>
      <c r="F1163" s="13" t="s">
        <v>6136</v>
      </c>
      <c r="G1163" s="13" t="s">
        <v>6137</v>
      </c>
      <c r="H1163" s="13" t="s">
        <v>6138</v>
      </c>
    </row>
    <row r="1164" customFormat="false" ht="15" hidden="false" customHeight="true" outlineLevel="0" collapsed="false">
      <c r="A1164" s="13" t="s">
        <v>167</v>
      </c>
      <c r="B1164" s="13" t="s">
        <v>267</v>
      </c>
      <c r="C1164" s="11" t="s">
        <v>268</v>
      </c>
      <c r="D1164" s="13" t="s">
        <v>6139</v>
      </c>
      <c r="E1164" s="13" t="s">
        <v>6140</v>
      </c>
      <c r="F1164" s="13" t="s">
        <v>6141</v>
      </c>
      <c r="G1164" s="13" t="s">
        <v>1467</v>
      </c>
      <c r="H1164" s="13" t="s">
        <v>6142</v>
      </c>
    </row>
    <row r="1165" customFormat="false" ht="15" hidden="false" customHeight="true" outlineLevel="0" collapsed="false">
      <c r="A1165" s="13" t="s">
        <v>167</v>
      </c>
      <c r="B1165" s="13" t="s">
        <v>274</v>
      </c>
      <c r="C1165" s="11" t="s">
        <v>275</v>
      </c>
      <c r="D1165" s="13" t="s">
        <v>6143</v>
      </c>
      <c r="E1165" s="13" t="s">
        <v>6144</v>
      </c>
      <c r="F1165" s="13" t="s">
        <v>6145</v>
      </c>
      <c r="G1165" s="13" t="s">
        <v>6146</v>
      </c>
      <c r="H1165" s="13" t="s">
        <v>6147</v>
      </c>
    </row>
    <row r="1166" customFormat="false" ht="15" hidden="false" customHeight="true" outlineLevel="0" collapsed="false">
      <c r="A1166" s="13" t="s">
        <v>167</v>
      </c>
      <c r="B1166" s="13" t="s">
        <v>281</v>
      </c>
      <c r="C1166" s="11" t="s">
        <v>282</v>
      </c>
      <c r="D1166" s="13" t="s">
        <v>6148</v>
      </c>
      <c r="E1166" s="13" t="s">
        <v>6149</v>
      </c>
      <c r="F1166" s="13" t="s">
        <v>6150</v>
      </c>
      <c r="G1166" s="13" t="s">
        <v>6151</v>
      </c>
      <c r="H1166" s="13" t="s">
        <v>6152</v>
      </c>
    </row>
    <row r="1167" customFormat="false" ht="15" hidden="false" customHeight="true" outlineLevel="0" collapsed="false">
      <c r="A1167" s="13" t="s">
        <v>167</v>
      </c>
      <c r="B1167" s="13" t="s">
        <v>288</v>
      </c>
      <c r="C1167" s="11" t="s">
        <v>289</v>
      </c>
      <c r="D1167" s="13" t="s">
        <v>6153</v>
      </c>
      <c r="E1167" s="13" t="s">
        <v>6154</v>
      </c>
      <c r="F1167" s="13" t="s">
        <v>6155</v>
      </c>
      <c r="G1167" s="13" t="s">
        <v>6156</v>
      </c>
      <c r="H1167" s="13" t="s">
        <v>6157</v>
      </c>
    </row>
    <row r="1168" customFormat="false" ht="15" hidden="false" customHeight="true" outlineLevel="0" collapsed="false">
      <c r="A1168" s="13" t="s">
        <v>167</v>
      </c>
      <c r="B1168" s="13" t="s">
        <v>295</v>
      </c>
      <c r="C1168" s="11" t="s">
        <v>296</v>
      </c>
      <c r="D1168" s="13" t="s">
        <v>6158</v>
      </c>
      <c r="E1168" s="13" t="s">
        <v>6159</v>
      </c>
      <c r="F1168" s="13" t="s">
        <v>6160</v>
      </c>
      <c r="G1168" s="13" t="s">
        <v>6161</v>
      </c>
      <c r="H1168" s="13" t="s">
        <v>6162</v>
      </c>
    </row>
    <row r="1169" customFormat="false" ht="15" hidden="false" customHeight="true" outlineLevel="0" collapsed="false">
      <c r="A1169" s="13" t="s">
        <v>167</v>
      </c>
      <c r="B1169" s="13" t="s">
        <v>302</v>
      </c>
      <c r="C1169" s="11" t="s">
        <v>303</v>
      </c>
      <c r="D1169" s="13" t="s">
        <v>6163</v>
      </c>
      <c r="E1169" s="13" t="s">
        <v>6164</v>
      </c>
      <c r="F1169" s="13" t="s">
        <v>6165</v>
      </c>
      <c r="G1169" s="13" t="s">
        <v>6166</v>
      </c>
      <c r="H1169" s="13" t="s">
        <v>6167</v>
      </c>
    </row>
    <row r="1170" customFormat="false" ht="15" hidden="false" customHeight="true" outlineLevel="0" collapsed="false">
      <c r="A1170" s="13" t="s">
        <v>167</v>
      </c>
      <c r="B1170" s="13" t="s">
        <v>309</v>
      </c>
      <c r="C1170" s="11" t="s">
        <v>310</v>
      </c>
      <c r="D1170" s="13" t="s">
        <v>6168</v>
      </c>
      <c r="E1170" s="13" t="s">
        <v>6169</v>
      </c>
      <c r="F1170" s="13" t="s">
        <v>6170</v>
      </c>
      <c r="G1170" s="13" t="s">
        <v>6171</v>
      </c>
      <c r="H1170" s="13" t="s">
        <v>6172</v>
      </c>
    </row>
    <row r="1171" customFormat="false" ht="15" hidden="false" customHeight="true" outlineLevel="0" collapsed="false">
      <c r="A1171" s="13" t="s">
        <v>167</v>
      </c>
      <c r="B1171" s="13" t="s">
        <v>316</v>
      </c>
      <c r="C1171" s="11" t="s">
        <v>317</v>
      </c>
      <c r="D1171" s="13" t="s">
        <v>6173</v>
      </c>
      <c r="E1171" s="13" t="s">
        <v>6174</v>
      </c>
      <c r="F1171" s="13" t="s">
        <v>6175</v>
      </c>
      <c r="G1171" s="13" t="s">
        <v>6176</v>
      </c>
      <c r="H1171" s="13" t="s">
        <v>6177</v>
      </c>
    </row>
    <row r="1172" customFormat="false" ht="15" hidden="false" customHeight="true" outlineLevel="0" collapsed="false">
      <c r="A1172" s="13" t="s">
        <v>167</v>
      </c>
      <c r="B1172" s="13" t="s">
        <v>323</v>
      </c>
      <c r="C1172" s="11" t="s">
        <v>324</v>
      </c>
      <c r="D1172" s="13" t="s">
        <v>6178</v>
      </c>
      <c r="E1172" s="13" t="s">
        <v>6179</v>
      </c>
      <c r="F1172" s="13" t="s">
        <v>6180</v>
      </c>
      <c r="G1172" s="13" t="s">
        <v>6181</v>
      </c>
      <c r="H1172" s="13" t="s">
        <v>6182</v>
      </c>
    </row>
    <row r="1173" customFormat="false" ht="15" hidden="false" customHeight="true" outlineLevel="0" collapsed="false">
      <c r="A1173" s="13" t="s">
        <v>167</v>
      </c>
      <c r="B1173" s="13" t="s">
        <v>330</v>
      </c>
      <c r="C1173" s="11" t="s">
        <v>331</v>
      </c>
      <c r="D1173" s="13" t="s">
        <v>6183</v>
      </c>
      <c r="E1173" s="13" t="s">
        <v>1612</v>
      </c>
      <c r="F1173" s="13" t="s">
        <v>6184</v>
      </c>
      <c r="G1173" s="13" t="s">
        <v>6185</v>
      </c>
      <c r="H1173" s="13" t="s">
        <v>6186</v>
      </c>
    </row>
    <row r="1174" customFormat="false" ht="15" hidden="false" customHeight="true" outlineLevel="0" collapsed="false">
      <c r="A1174" s="13" t="s">
        <v>167</v>
      </c>
      <c r="B1174" s="13" t="s">
        <v>337</v>
      </c>
      <c r="C1174" s="11" t="s">
        <v>338</v>
      </c>
      <c r="D1174" s="13" t="s">
        <v>6187</v>
      </c>
      <c r="E1174" s="13" t="s">
        <v>6188</v>
      </c>
      <c r="F1174" s="13" t="s">
        <v>6189</v>
      </c>
      <c r="G1174" s="13" t="s">
        <v>6190</v>
      </c>
      <c r="H1174" s="13" t="s">
        <v>6191</v>
      </c>
    </row>
    <row r="1175" customFormat="false" ht="15" hidden="false" customHeight="true" outlineLevel="0" collapsed="false">
      <c r="A1175" s="13" t="s">
        <v>167</v>
      </c>
      <c r="B1175" s="13" t="s">
        <v>344</v>
      </c>
      <c r="C1175" s="11" t="s">
        <v>345</v>
      </c>
      <c r="D1175" s="13" t="s">
        <v>6192</v>
      </c>
      <c r="E1175" s="13" t="s">
        <v>6193</v>
      </c>
      <c r="F1175" s="13" t="s">
        <v>6194</v>
      </c>
      <c r="G1175" s="13" t="s">
        <v>6195</v>
      </c>
      <c r="H1175" s="13" t="s">
        <v>6196</v>
      </c>
    </row>
    <row r="1176" customFormat="false" ht="15" hidden="false" customHeight="true" outlineLevel="0" collapsed="false">
      <c r="A1176" s="13" t="s">
        <v>167</v>
      </c>
      <c r="B1176" s="13" t="s">
        <v>351</v>
      </c>
      <c r="C1176" s="11" t="s">
        <v>352</v>
      </c>
      <c r="D1176" s="13" t="s">
        <v>6197</v>
      </c>
      <c r="E1176" s="13" t="s">
        <v>6198</v>
      </c>
      <c r="F1176" s="13" t="s">
        <v>6199</v>
      </c>
      <c r="G1176" s="13" t="s">
        <v>6200</v>
      </c>
      <c r="H1176" s="13" t="s">
        <v>6201</v>
      </c>
    </row>
    <row r="1177" customFormat="false" ht="15" hidden="false" customHeight="true" outlineLevel="0" collapsed="false">
      <c r="A1177" s="13" t="s">
        <v>167</v>
      </c>
      <c r="B1177" s="13" t="s">
        <v>358</v>
      </c>
      <c r="C1177" s="11" t="s">
        <v>359</v>
      </c>
      <c r="D1177" s="13" t="s">
        <v>6202</v>
      </c>
      <c r="E1177" s="13" t="s">
        <v>6203</v>
      </c>
      <c r="F1177" s="13" t="s">
        <v>6204</v>
      </c>
      <c r="G1177" s="13" t="s">
        <v>6205</v>
      </c>
      <c r="H1177" s="13" t="s">
        <v>6206</v>
      </c>
    </row>
    <row r="1178" customFormat="false" ht="15" hidden="false" customHeight="true" outlineLevel="0" collapsed="false">
      <c r="A1178" s="13" t="s">
        <v>167</v>
      </c>
      <c r="B1178" s="13" t="s">
        <v>365</v>
      </c>
      <c r="C1178" s="11" t="s">
        <v>366</v>
      </c>
      <c r="D1178" s="13" t="s">
        <v>6207</v>
      </c>
      <c r="E1178" s="13" t="s">
        <v>6208</v>
      </c>
      <c r="F1178" s="13" t="s">
        <v>6209</v>
      </c>
      <c r="G1178" s="13" t="s">
        <v>6210</v>
      </c>
      <c r="H1178" s="13" t="s">
        <v>6211</v>
      </c>
    </row>
    <row r="1179" customFormat="false" ht="15" hidden="false" customHeight="true" outlineLevel="0" collapsed="false">
      <c r="A1179" s="13" t="s">
        <v>167</v>
      </c>
      <c r="B1179" s="13" t="s">
        <v>372</v>
      </c>
      <c r="C1179" s="11" t="s">
        <v>373</v>
      </c>
      <c r="D1179" s="13" t="s">
        <v>6212</v>
      </c>
      <c r="E1179" s="13" t="s">
        <v>6213</v>
      </c>
      <c r="F1179" s="13" t="s">
        <v>6214</v>
      </c>
      <c r="G1179" s="13" t="s">
        <v>6215</v>
      </c>
      <c r="H1179" s="13" t="s">
        <v>6216</v>
      </c>
    </row>
    <row r="1180" customFormat="false" ht="15" hidden="false" customHeight="true" outlineLevel="0" collapsed="false">
      <c r="A1180" s="13" t="s">
        <v>167</v>
      </c>
      <c r="B1180" s="13" t="s">
        <v>379</v>
      </c>
      <c r="C1180" s="11" t="s">
        <v>380</v>
      </c>
      <c r="D1180" s="13" t="s">
        <v>6217</v>
      </c>
      <c r="E1180" s="13" t="s">
        <v>6218</v>
      </c>
      <c r="F1180" s="13" t="s">
        <v>6219</v>
      </c>
      <c r="G1180" s="13" t="s">
        <v>6220</v>
      </c>
      <c r="H1180" s="13" t="s">
        <v>6221</v>
      </c>
    </row>
    <row r="1181" customFormat="false" ht="15" hidden="false" customHeight="true" outlineLevel="0" collapsed="false">
      <c r="A1181" s="13" t="s">
        <v>167</v>
      </c>
      <c r="B1181" s="13" t="s">
        <v>386</v>
      </c>
      <c r="C1181" s="11" t="s">
        <v>387</v>
      </c>
      <c r="D1181" s="13" t="s">
        <v>6222</v>
      </c>
      <c r="E1181" s="13" t="s">
        <v>6223</v>
      </c>
      <c r="F1181" s="13" t="s">
        <v>6224</v>
      </c>
      <c r="G1181" s="13" t="s">
        <v>6225</v>
      </c>
      <c r="H1181" s="13" t="s">
        <v>6226</v>
      </c>
    </row>
    <row r="1182" customFormat="false" ht="15" hidden="false" customHeight="true" outlineLevel="0" collapsed="false">
      <c r="A1182" s="13" t="s">
        <v>167</v>
      </c>
      <c r="B1182" s="13" t="s">
        <v>393</v>
      </c>
      <c r="C1182" s="11" t="s">
        <v>394</v>
      </c>
      <c r="D1182" s="13" t="s">
        <v>6227</v>
      </c>
      <c r="E1182" s="13" t="s">
        <v>6228</v>
      </c>
      <c r="F1182" s="13" t="s">
        <v>6229</v>
      </c>
      <c r="G1182" s="13" t="s">
        <v>6230</v>
      </c>
      <c r="H1182" s="13" t="s">
        <v>6231</v>
      </c>
    </row>
    <row r="1183" customFormat="false" ht="15" hidden="false" customHeight="true" outlineLevel="0" collapsed="false">
      <c r="A1183" s="13" t="s">
        <v>167</v>
      </c>
      <c r="B1183" s="13" t="s">
        <v>400</v>
      </c>
      <c r="C1183" s="11" t="s">
        <v>401</v>
      </c>
      <c r="D1183" s="13" t="s">
        <v>6232</v>
      </c>
      <c r="E1183" s="13" t="s">
        <v>6233</v>
      </c>
      <c r="F1183" s="13" t="s">
        <v>6234</v>
      </c>
      <c r="G1183" s="13" t="s">
        <v>6235</v>
      </c>
      <c r="H1183" s="13" t="s">
        <v>6236</v>
      </c>
    </row>
    <row r="1184" customFormat="false" ht="15" hidden="false" customHeight="true" outlineLevel="0" collapsed="false">
      <c r="A1184" s="13" t="s">
        <v>167</v>
      </c>
      <c r="B1184" s="13" t="s">
        <v>407</v>
      </c>
      <c r="C1184" s="11" t="s">
        <v>408</v>
      </c>
      <c r="D1184" s="13" t="s">
        <v>6237</v>
      </c>
      <c r="E1184" s="13" t="s">
        <v>6238</v>
      </c>
      <c r="F1184" s="13" t="s">
        <v>6239</v>
      </c>
      <c r="G1184" s="13" t="s">
        <v>6240</v>
      </c>
      <c r="H1184" s="13" t="s">
        <v>6241</v>
      </c>
    </row>
    <row r="1185" customFormat="false" ht="15" hidden="false" customHeight="true" outlineLevel="0" collapsed="false">
      <c r="A1185" s="13" t="s">
        <v>167</v>
      </c>
      <c r="B1185" s="13" t="s">
        <v>414</v>
      </c>
      <c r="C1185" s="11" t="s">
        <v>415</v>
      </c>
      <c r="D1185" s="13" t="s">
        <v>6242</v>
      </c>
      <c r="E1185" s="13" t="s">
        <v>6243</v>
      </c>
      <c r="F1185" s="13" t="s">
        <v>6244</v>
      </c>
      <c r="G1185" s="13" t="s">
        <v>6245</v>
      </c>
      <c r="H1185" s="13" t="s">
        <v>6246</v>
      </c>
    </row>
    <row r="1186" customFormat="false" ht="15" hidden="false" customHeight="true" outlineLevel="0" collapsed="false">
      <c r="A1186" s="13" t="s">
        <v>167</v>
      </c>
      <c r="B1186" s="13" t="s">
        <v>421</v>
      </c>
      <c r="C1186" s="11" t="s">
        <v>422</v>
      </c>
      <c r="D1186" s="13" t="s">
        <v>6247</v>
      </c>
      <c r="E1186" s="13" t="s">
        <v>6248</v>
      </c>
      <c r="F1186" s="13" t="s">
        <v>6249</v>
      </c>
      <c r="G1186" s="13" t="s">
        <v>6250</v>
      </c>
      <c r="H1186" s="13" t="s">
        <v>6251</v>
      </c>
    </row>
    <row r="1187" customFormat="false" ht="15" hidden="false" customHeight="true" outlineLevel="0" collapsed="false">
      <c r="A1187" s="13" t="s">
        <v>167</v>
      </c>
      <c r="B1187" s="13" t="s">
        <v>428</v>
      </c>
      <c r="C1187" s="11" t="s">
        <v>429</v>
      </c>
      <c r="D1187" s="13" t="s">
        <v>6252</v>
      </c>
      <c r="E1187" s="13" t="s">
        <v>6253</v>
      </c>
      <c r="F1187" s="13" t="s">
        <v>6254</v>
      </c>
      <c r="G1187" s="13" t="s">
        <v>6255</v>
      </c>
      <c r="H1187" s="13" t="s">
        <v>6256</v>
      </c>
    </row>
    <row r="1188" customFormat="false" ht="15" hidden="false" customHeight="true" outlineLevel="0" collapsed="false">
      <c r="A1188" s="13" t="s">
        <v>167</v>
      </c>
      <c r="B1188" s="13" t="s">
        <v>435</v>
      </c>
      <c r="C1188" s="11" t="s">
        <v>436</v>
      </c>
      <c r="D1188" s="13" t="s">
        <v>6257</v>
      </c>
      <c r="E1188" s="13" t="s">
        <v>6258</v>
      </c>
      <c r="F1188" s="13" t="s">
        <v>6259</v>
      </c>
      <c r="G1188" s="13" t="s">
        <v>6260</v>
      </c>
      <c r="H1188" s="13" t="s">
        <v>6261</v>
      </c>
    </row>
    <row r="1189" customFormat="false" ht="15" hidden="false" customHeight="true" outlineLevel="0" collapsed="false">
      <c r="A1189" s="13" t="s">
        <v>167</v>
      </c>
      <c r="B1189" s="13" t="s">
        <v>442</v>
      </c>
      <c r="C1189" s="11" t="s">
        <v>443</v>
      </c>
      <c r="D1189" s="13" t="s">
        <v>6262</v>
      </c>
      <c r="E1189" s="13" t="s">
        <v>6263</v>
      </c>
      <c r="F1189" s="13" t="s">
        <v>6264</v>
      </c>
      <c r="G1189" s="13" t="s">
        <v>6265</v>
      </c>
      <c r="H1189" s="13" t="s">
        <v>6266</v>
      </c>
    </row>
    <row r="1190" customFormat="false" ht="15" hidden="false" customHeight="true" outlineLevel="0" collapsed="false">
      <c r="A1190" s="13" t="s">
        <v>167</v>
      </c>
      <c r="B1190" s="13" t="s">
        <v>449</v>
      </c>
      <c r="C1190" s="11" t="s">
        <v>450</v>
      </c>
      <c r="D1190" s="13" t="s">
        <v>6267</v>
      </c>
      <c r="E1190" s="13" t="s">
        <v>6268</v>
      </c>
      <c r="F1190" s="13" t="s">
        <v>6269</v>
      </c>
      <c r="G1190" s="13" t="s">
        <v>6270</v>
      </c>
      <c r="H1190" s="13" t="s">
        <v>6271</v>
      </c>
    </row>
    <row r="1191" customFormat="false" ht="15" hidden="false" customHeight="true" outlineLevel="0" collapsed="false">
      <c r="A1191" s="13" t="s">
        <v>167</v>
      </c>
      <c r="B1191" s="13" t="s">
        <v>456</v>
      </c>
      <c r="C1191" s="11" t="s">
        <v>457</v>
      </c>
      <c r="D1191" s="13" t="s">
        <v>6272</v>
      </c>
      <c r="E1191" s="13" t="s">
        <v>6273</v>
      </c>
      <c r="F1191" s="13" t="s">
        <v>6274</v>
      </c>
      <c r="G1191" s="13" t="s">
        <v>6275</v>
      </c>
      <c r="H1191" s="13" t="s">
        <v>6276</v>
      </c>
    </row>
    <row r="1192" customFormat="false" ht="15" hidden="false" customHeight="true" outlineLevel="0" collapsed="false">
      <c r="A1192" s="13" t="s">
        <v>167</v>
      </c>
      <c r="B1192" s="13" t="s">
        <v>463</v>
      </c>
      <c r="C1192" s="11" t="s">
        <v>464</v>
      </c>
      <c r="D1192" s="13" t="s">
        <v>6277</v>
      </c>
      <c r="E1192" s="13" t="s">
        <v>6278</v>
      </c>
      <c r="F1192" s="13" t="s">
        <v>6279</v>
      </c>
      <c r="G1192" s="13" t="s">
        <v>6280</v>
      </c>
      <c r="H1192" s="13" t="s">
        <v>6281</v>
      </c>
    </row>
    <row r="1193" customFormat="false" ht="15" hidden="false" customHeight="true" outlineLevel="0" collapsed="false">
      <c r="A1193" s="13" t="s">
        <v>167</v>
      </c>
      <c r="B1193" s="13" t="s">
        <v>470</v>
      </c>
      <c r="C1193" s="11" t="s">
        <v>471</v>
      </c>
      <c r="D1193" s="13" t="s">
        <v>6282</v>
      </c>
      <c r="E1193" s="13" t="s">
        <v>6283</v>
      </c>
      <c r="F1193" s="13" t="s">
        <v>6284</v>
      </c>
      <c r="G1193" s="13" t="s">
        <v>6285</v>
      </c>
      <c r="H1193" s="13" t="s">
        <v>6286</v>
      </c>
    </row>
    <row r="1194" customFormat="false" ht="15" hidden="false" customHeight="true" outlineLevel="0" collapsed="false">
      <c r="A1194" s="13" t="s">
        <v>167</v>
      </c>
      <c r="B1194" s="13" t="s">
        <v>477</v>
      </c>
      <c r="C1194" s="11" t="s">
        <v>478</v>
      </c>
      <c r="D1194" s="13" t="s">
        <v>6287</v>
      </c>
      <c r="E1194" s="13" t="s">
        <v>6288</v>
      </c>
      <c r="F1194" s="13" t="s">
        <v>6289</v>
      </c>
      <c r="G1194" s="13" t="s">
        <v>6290</v>
      </c>
      <c r="H1194" s="13" t="s">
        <v>6291</v>
      </c>
    </row>
    <row r="1195" customFormat="false" ht="15" hidden="false" customHeight="true" outlineLevel="0" collapsed="false">
      <c r="A1195" s="13" t="s">
        <v>167</v>
      </c>
      <c r="B1195" s="13" t="s">
        <v>484</v>
      </c>
      <c r="C1195" s="11" t="s">
        <v>485</v>
      </c>
      <c r="D1195" s="13" t="s">
        <v>6292</v>
      </c>
      <c r="E1195" s="13" t="s">
        <v>6293</v>
      </c>
      <c r="F1195" s="13" t="s">
        <v>6294</v>
      </c>
      <c r="G1195" s="13" t="s">
        <v>6295</v>
      </c>
      <c r="H1195" s="13" t="s">
        <v>6296</v>
      </c>
    </row>
    <row r="1196" customFormat="false" ht="15" hidden="false" customHeight="true" outlineLevel="0" collapsed="false">
      <c r="A1196" s="13" t="s">
        <v>167</v>
      </c>
      <c r="B1196" s="13" t="s">
        <v>491</v>
      </c>
      <c r="C1196" s="11" t="s">
        <v>492</v>
      </c>
      <c r="D1196" s="13" t="s">
        <v>6297</v>
      </c>
      <c r="E1196" s="13" t="s">
        <v>6298</v>
      </c>
      <c r="F1196" s="13" t="s">
        <v>6299</v>
      </c>
      <c r="G1196" s="13" t="s">
        <v>6300</v>
      </c>
      <c r="H1196" s="13" t="s">
        <v>6301</v>
      </c>
    </row>
    <row r="1197" customFormat="false" ht="15" hidden="false" customHeight="true" outlineLevel="0" collapsed="false">
      <c r="A1197" s="13" t="s">
        <v>167</v>
      </c>
      <c r="B1197" s="13" t="s">
        <v>498</v>
      </c>
      <c r="C1197" s="11" t="s">
        <v>499</v>
      </c>
      <c r="D1197" s="13" t="s">
        <v>6302</v>
      </c>
      <c r="E1197" s="13" t="s">
        <v>6303</v>
      </c>
      <c r="F1197" s="13" t="s">
        <v>6304</v>
      </c>
      <c r="G1197" s="13" t="s">
        <v>6305</v>
      </c>
      <c r="H1197" s="13" t="s">
        <v>6306</v>
      </c>
    </row>
    <row r="1198" customFormat="false" ht="15" hidden="false" customHeight="true" outlineLevel="0" collapsed="false">
      <c r="A1198" s="13" t="s">
        <v>167</v>
      </c>
      <c r="B1198" s="13" t="s">
        <v>505</v>
      </c>
      <c r="C1198" s="11" t="s">
        <v>506</v>
      </c>
      <c r="D1198" s="13" t="s">
        <v>6307</v>
      </c>
      <c r="E1198" s="13" t="s">
        <v>6308</v>
      </c>
      <c r="F1198" s="13" t="s">
        <v>6309</v>
      </c>
      <c r="G1198" s="13" t="s">
        <v>6310</v>
      </c>
      <c r="H1198" s="13" t="s">
        <v>6311</v>
      </c>
    </row>
    <row r="1199" customFormat="false" ht="15" hidden="false" customHeight="true" outlineLevel="0" collapsed="false">
      <c r="A1199" s="13" t="s">
        <v>167</v>
      </c>
      <c r="B1199" s="13" t="s">
        <v>512</v>
      </c>
      <c r="C1199" s="11" t="s">
        <v>513</v>
      </c>
      <c r="D1199" s="13" t="s">
        <v>6312</v>
      </c>
      <c r="E1199" s="13" t="s">
        <v>6313</v>
      </c>
      <c r="F1199" s="13" t="s">
        <v>6314</v>
      </c>
      <c r="G1199" s="13" t="s">
        <v>6315</v>
      </c>
      <c r="H1199" s="13" t="s">
        <v>6316</v>
      </c>
    </row>
    <row r="1200" customFormat="false" ht="15" hidden="false" customHeight="true" outlineLevel="0" collapsed="false">
      <c r="A1200" s="13" t="s">
        <v>167</v>
      </c>
      <c r="B1200" s="13" t="s">
        <v>519</v>
      </c>
      <c r="C1200" s="11" t="s">
        <v>520</v>
      </c>
      <c r="D1200" s="13" t="s">
        <v>6317</v>
      </c>
      <c r="E1200" s="13" t="s">
        <v>6318</v>
      </c>
      <c r="F1200" s="13" t="s">
        <v>6319</v>
      </c>
      <c r="G1200" s="13" t="s">
        <v>6320</v>
      </c>
      <c r="H1200" s="13" t="s">
        <v>6321</v>
      </c>
    </row>
    <row r="1201" customFormat="false" ht="15" hidden="false" customHeight="true" outlineLevel="0" collapsed="false">
      <c r="A1201" s="13" t="s">
        <v>167</v>
      </c>
      <c r="B1201" s="13" t="s">
        <v>526</v>
      </c>
      <c r="C1201" s="11" t="s">
        <v>527</v>
      </c>
      <c r="D1201" s="13" t="s">
        <v>6322</v>
      </c>
      <c r="E1201" s="13" t="s">
        <v>6323</v>
      </c>
      <c r="F1201" s="13" t="s">
        <v>6324</v>
      </c>
      <c r="G1201" s="13" t="s">
        <v>6325</v>
      </c>
      <c r="H1201" s="13" t="s">
        <v>6326</v>
      </c>
    </row>
    <row r="1202" customFormat="false" ht="15" hidden="false" customHeight="true" outlineLevel="0" collapsed="false">
      <c r="A1202" s="13" t="s">
        <v>167</v>
      </c>
      <c r="B1202" s="13" t="s">
        <v>533</v>
      </c>
      <c r="C1202" s="11" t="s">
        <v>534</v>
      </c>
      <c r="D1202" s="13" t="s">
        <v>864</v>
      </c>
      <c r="E1202" s="13" t="s">
        <v>6327</v>
      </c>
      <c r="F1202" s="13" t="s">
        <v>6328</v>
      </c>
      <c r="G1202" s="13" t="s">
        <v>6329</v>
      </c>
      <c r="H1202" s="13" t="s">
        <v>6330</v>
      </c>
    </row>
    <row r="1203" customFormat="false" ht="15" hidden="false" customHeight="true" outlineLevel="0" collapsed="false">
      <c r="A1203" s="13" t="s">
        <v>167</v>
      </c>
      <c r="B1203" s="13" t="s">
        <v>540</v>
      </c>
      <c r="C1203" s="11" t="s">
        <v>541</v>
      </c>
      <c r="D1203" s="13" t="s">
        <v>6331</v>
      </c>
      <c r="E1203" s="13" t="s">
        <v>6332</v>
      </c>
      <c r="F1203" s="13" t="s">
        <v>6333</v>
      </c>
      <c r="G1203" s="13" t="s">
        <v>6334</v>
      </c>
      <c r="H1203" s="13" t="s">
        <v>6335</v>
      </c>
    </row>
    <row r="1204" customFormat="false" ht="15" hidden="false" customHeight="true" outlineLevel="0" collapsed="false">
      <c r="A1204" s="13" t="s">
        <v>167</v>
      </c>
      <c r="B1204" s="13" t="s">
        <v>547</v>
      </c>
      <c r="C1204" s="11" t="s">
        <v>548</v>
      </c>
      <c r="D1204" s="13" t="s">
        <v>6336</v>
      </c>
      <c r="E1204" s="13" t="s">
        <v>3987</v>
      </c>
      <c r="F1204" s="13" t="s">
        <v>6337</v>
      </c>
      <c r="G1204" s="13" t="s">
        <v>6338</v>
      </c>
      <c r="H1204" s="13" t="s">
        <v>3478</v>
      </c>
    </row>
    <row r="1205" customFormat="false" ht="15" hidden="false" customHeight="true" outlineLevel="0" collapsed="false">
      <c r="A1205" s="13" t="s">
        <v>167</v>
      </c>
      <c r="B1205" s="13" t="s">
        <v>554</v>
      </c>
      <c r="C1205" s="11" t="s">
        <v>555</v>
      </c>
      <c r="D1205" s="13" t="s">
        <v>1611</v>
      </c>
      <c r="E1205" s="13" t="s">
        <v>6339</v>
      </c>
      <c r="F1205" s="13" t="s">
        <v>6340</v>
      </c>
      <c r="G1205" s="13" t="s">
        <v>6341</v>
      </c>
      <c r="H1205" s="13" t="s">
        <v>6342</v>
      </c>
    </row>
    <row r="1206" customFormat="false" ht="15" hidden="false" customHeight="true" outlineLevel="0" collapsed="false">
      <c r="A1206" s="13" t="s">
        <v>167</v>
      </c>
      <c r="B1206" s="13" t="s">
        <v>561</v>
      </c>
      <c r="C1206" s="11" t="s">
        <v>562</v>
      </c>
      <c r="D1206" s="13" t="s">
        <v>6343</v>
      </c>
      <c r="E1206" s="13" t="s">
        <v>6344</v>
      </c>
      <c r="F1206" s="13" t="s">
        <v>6345</v>
      </c>
      <c r="G1206" s="13" t="s">
        <v>6346</v>
      </c>
      <c r="H1206" s="13" t="s">
        <v>6347</v>
      </c>
    </row>
    <row r="1207" customFormat="false" ht="15" hidden="false" customHeight="true" outlineLevel="0" collapsed="false">
      <c r="A1207" s="13" t="s">
        <v>167</v>
      </c>
      <c r="B1207" s="13" t="s">
        <v>568</v>
      </c>
      <c r="C1207" s="11" t="s">
        <v>569</v>
      </c>
      <c r="D1207" s="13" t="s">
        <v>6348</v>
      </c>
      <c r="E1207" s="13" t="s">
        <v>6349</v>
      </c>
      <c r="F1207" s="13" t="s">
        <v>6350</v>
      </c>
      <c r="G1207" s="13" t="s">
        <v>6351</v>
      </c>
      <c r="H1207" s="13" t="s">
        <v>6352</v>
      </c>
    </row>
    <row r="1208" customFormat="false" ht="15" hidden="false" customHeight="true" outlineLevel="0" collapsed="false">
      <c r="A1208" s="13" t="s">
        <v>167</v>
      </c>
      <c r="B1208" s="13" t="s">
        <v>575</v>
      </c>
      <c r="C1208" s="11" t="s">
        <v>576</v>
      </c>
      <c r="D1208" s="13" t="s">
        <v>6353</v>
      </c>
      <c r="E1208" s="13" t="s">
        <v>6354</v>
      </c>
      <c r="F1208" s="13" t="s">
        <v>6355</v>
      </c>
      <c r="G1208" s="13" t="s">
        <v>6356</v>
      </c>
      <c r="H1208" s="13" t="s">
        <v>6357</v>
      </c>
    </row>
    <row r="1209" customFormat="false" ht="15" hidden="false" customHeight="true" outlineLevel="0" collapsed="false">
      <c r="A1209" s="13" t="s">
        <v>167</v>
      </c>
      <c r="B1209" s="13" t="s">
        <v>582</v>
      </c>
      <c r="C1209" s="11" t="s">
        <v>583</v>
      </c>
      <c r="D1209" s="13" t="s">
        <v>6358</v>
      </c>
      <c r="E1209" s="13" t="s">
        <v>6359</v>
      </c>
      <c r="F1209" s="13" t="s">
        <v>6360</v>
      </c>
      <c r="G1209" s="13" t="s">
        <v>6361</v>
      </c>
      <c r="H1209" s="13" t="s">
        <v>6362</v>
      </c>
    </row>
    <row r="1210" customFormat="false" ht="15" hidden="false" customHeight="true" outlineLevel="0" collapsed="false">
      <c r="A1210" s="13" t="s">
        <v>167</v>
      </c>
      <c r="B1210" s="13" t="s">
        <v>589</v>
      </c>
      <c r="C1210" s="11" t="s">
        <v>590</v>
      </c>
      <c r="D1210" s="13" t="s">
        <v>6363</v>
      </c>
      <c r="E1210" s="13" t="s">
        <v>4955</v>
      </c>
      <c r="F1210" s="13" t="s">
        <v>6364</v>
      </c>
      <c r="G1210" s="13" t="s">
        <v>6365</v>
      </c>
      <c r="H1210" s="13" t="s">
        <v>6366</v>
      </c>
    </row>
    <row r="1211" customFormat="false" ht="15" hidden="false" customHeight="true" outlineLevel="0" collapsed="false">
      <c r="A1211" s="13" t="s">
        <v>167</v>
      </c>
      <c r="B1211" s="13" t="s">
        <v>596</v>
      </c>
      <c r="C1211" s="11" t="s">
        <v>597</v>
      </c>
      <c r="D1211" s="13" t="s">
        <v>6367</v>
      </c>
      <c r="E1211" s="13" t="s">
        <v>6368</v>
      </c>
      <c r="F1211" s="13" t="s">
        <v>6369</v>
      </c>
      <c r="G1211" s="13" t="s">
        <v>6370</v>
      </c>
      <c r="H1211" s="13" t="s">
        <v>6371</v>
      </c>
    </row>
    <row r="1212" customFormat="false" ht="15" hidden="false" customHeight="true" outlineLevel="0" collapsed="false">
      <c r="A1212" s="13" t="s">
        <v>167</v>
      </c>
      <c r="B1212" s="13" t="s">
        <v>603</v>
      </c>
      <c r="C1212" s="11" t="s">
        <v>604</v>
      </c>
      <c r="D1212" s="13" t="s">
        <v>6372</v>
      </c>
      <c r="E1212" s="13" t="s">
        <v>6373</v>
      </c>
      <c r="F1212" s="13" t="s">
        <v>6374</v>
      </c>
      <c r="G1212" s="13" t="s">
        <v>6375</v>
      </c>
      <c r="H1212" s="13" t="s">
        <v>6376</v>
      </c>
    </row>
    <row r="1213" customFormat="false" ht="15" hidden="false" customHeight="true" outlineLevel="0" collapsed="false">
      <c r="A1213" s="13" t="s">
        <v>167</v>
      </c>
      <c r="B1213" s="13" t="s">
        <v>610</v>
      </c>
      <c r="C1213" s="11" t="s">
        <v>611</v>
      </c>
      <c r="D1213" s="13" t="s">
        <v>6377</v>
      </c>
      <c r="E1213" s="13" t="s">
        <v>6378</v>
      </c>
      <c r="F1213" s="13" t="s">
        <v>6379</v>
      </c>
      <c r="G1213" s="13" t="s">
        <v>6380</v>
      </c>
      <c r="H1213" s="13" t="s">
        <v>6381</v>
      </c>
    </row>
    <row r="1214" customFormat="false" ht="15" hidden="false" customHeight="true" outlineLevel="0" collapsed="false">
      <c r="A1214" s="13" t="s">
        <v>167</v>
      </c>
      <c r="B1214" s="13" t="s">
        <v>617</v>
      </c>
      <c r="C1214" s="11" t="s">
        <v>618</v>
      </c>
      <c r="D1214" s="13" t="s">
        <v>6382</v>
      </c>
      <c r="E1214" s="13" t="s">
        <v>6383</v>
      </c>
      <c r="F1214" s="13" t="s">
        <v>6384</v>
      </c>
      <c r="G1214" s="13" t="s">
        <v>6385</v>
      </c>
      <c r="H1214" s="13" t="s">
        <v>6386</v>
      </c>
    </row>
    <row r="1215" customFormat="false" ht="15" hidden="false" customHeight="true" outlineLevel="0" collapsed="false">
      <c r="A1215" s="13" t="s">
        <v>167</v>
      </c>
      <c r="B1215" s="13" t="s">
        <v>624</v>
      </c>
      <c r="C1215" s="11" t="s">
        <v>625</v>
      </c>
      <c r="D1215" s="13" t="s">
        <v>6387</v>
      </c>
      <c r="E1215" s="13" t="s">
        <v>6388</v>
      </c>
      <c r="F1215" s="13" t="s">
        <v>6389</v>
      </c>
      <c r="G1215" s="13" t="s">
        <v>6390</v>
      </c>
      <c r="H1215" s="13" t="s">
        <v>6391</v>
      </c>
    </row>
    <row r="1216" customFormat="false" ht="15" hidden="false" customHeight="true" outlineLevel="0" collapsed="false">
      <c r="A1216" s="13" t="s">
        <v>167</v>
      </c>
      <c r="B1216" s="13" t="s">
        <v>631</v>
      </c>
      <c r="C1216" s="11" t="s">
        <v>632</v>
      </c>
      <c r="D1216" s="13" t="s">
        <v>6392</v>
      </c>
      <c r="E1216" s="13" t="s">
        <v>6393</v>
      </c>
      <c r="F1216" s="13" t="s">
        <v>6394</v>
      </c>
      <c r="G1216" s="13" t="s">
        <v>6395</v>
      </c>
      <c r="H1216" s="13" t="s">
        <v>6396</v>
      </c>
    </row>
    <row r="1217" customFormat="false" ht="15" hidden="false" customHeight="true" outlineLevel="0" collapsed="false">
      <c r="A1217" s="13" t="s">
        <v>167</v>
      </c>
      <c r="B1217" s="13" t="s">
        <v>638</v>
      </c>
      <c r="C1217" s="11" t="s">
        <v>639</v>
      </c>
      <c r="D1217" s="13" t="s">
        <v>6397</v>
      </c>
      <c r="E1217" s="13" t="s">
        <v>6398</v>
      </c>
      <c r="F1217" s="13" t="s">
        <v>2099</v>
      </c>
      <c r="G1217" s="13" t="s">
        <v>6399</v>
      </c>
      <c r="H1217" s="13" t="s">
        <v>6400</v>
      </c>
    </row>
    <row r="1218" customFormat="false" ht="15" hidden="false" customHeight="true" outlineLevel="0" collapsed="false">
      <c r="A1218" s="13" t="s">
        <v>167</v>
      </c>
      <c r="B1218" s="13" t="s">
        <v>645</v>
      </c>
      <c r="C1218" s="11" t="s">
        <v>646</v>
      </c>
      <c r="D1218" s="13" t="s">
        <v>6401</v>
      </c>
      <c r="E1218" s="13" t="s">
        <v>6402</v>
      </c>
      <c r="F1218" s="13" t="s">
        <v>6403</v>
      </c>
      <c r="G1218" s="13" t="s">
        <v>6404</v>
      </c>
      <c r="H1218" s="13" t="s">
        <v>6405</v>
      </c>
    </row>
    <row r="1219" customFormat="false" ht="15" hidden="false" customHeight="true" outlineLevel="0" collapsed="false">
      <c r="A1219" s="13" t="s">
        <v>167</v>
      </c>
      <c r="B1219" s="13" t="s">
        <v>652</v>
      </c>
      <c r="C1219" s="11" t="s">
        <v>653</v>
      </c>
      <c r="D1219" s="13" t="s">
        <v>6406</v>
      </c>
      <c r="E1219" s="13" t="s">
        <v>6407</v>
      </c>
      <c r="F1219" s="13" t="s">
        <v>6408</v>
      </c>
      <c r="G1219" s="13" t="s">
        <v>6409</v>
      </c>
      <c r="H1219" s="13" t="s">
        <v>6410</v>
      </c>
    </row>
    <row r="1220" customFormat="false" ht="15" hidden="false" customHeight="true" outlineLevel="0" collapsed="false">
      <c r="A1220" s="13" t="s">
        <v>167</v>
      </c>
      <c r="B1220" s="13" t="s">
        <v>659</v>
      </c>
      <c r="C1220" s="11" t="s">
        <v>660</v>
      </c>
      <c r="D1220" s="13" t="s">
        <v>6411</v>
      </c>
      <c r="E1220" s="13" t="s">
        <v>6412</v>
      </c>
      <c r="F1220" s="13" t="s">
        <v>6413</v>
      </c>
      <c r="G1220" s="13" t="s">
        <v>6414</v>
      </c>
      <c r="H1220" s="13" t="s">
        <v>6415</v>
      </c>
    </row>
    <row r="1221" customFormat="false" ht="15" hidden="false" customHeight="true" outlineLevel="0" collapsed="false">
      <c r="A1221" s="13" t="s">
        <v>167</v>
      </c>
      <c r="B1221" s="13" t="s">
        <v>666</v>
      </c>
      <c r="C1221" s="11" t="s">
        <v>667</v>
      </c>
      <c r="D1221" s="13" t="s">
        <v>6416</v>
      </c>
      <c r="E1221" s="13" t="s">
        <v>6417</v>
      </c>
      <c r="F1221" s="13" t="s">
        <v>6418</v>
      </c>
      <c r="G1221" s="13" t="s">
        <v>6419</v>
      </c>
      <c r="H1221" s="13" t="s">
        <v>6420</v>
      </c>
    </row>
    <row r="1222" customFormat="false" ht="15" hidden="false" customHeight="true" outlineLevel="0" collapsed="false">
      <c r="A1222" s="13" t="s">
        <v>167</v>
      </c>
      <c r="B1222" s="13" t="s">
        <v>673</v>
      </c>
      <c r="C1222" s="11" t="s">
        <v>674</v>
      </c>
      <c r="D1222" s="13" t="s">
        <v>6421</v>
      </c>
      <c r="E1222" s="13" t="s">
        <v>6422</v>
      </c>
      <c r="F1222" s="13" t="s">
        <v>6423</v>
      </c>
      <c r="G1222" s="13" t="s">
        <v>6424</v>
      </c>
      <c r="H1222" s="13" t="s">
        <v>6425</v>
      </c>
    </row>
    <row r="1223" customFormat="false" ht="15" hidden="false" customHeight="true" outlineLevel="0" collapsed="false">
      <c r="A1223" s="13" t="s">
        <v>167</v>
      </c>
      <c r="B1223" s="13" t="s">
        <v>680</v>
      </c>
      <c r="C1223" s="11" t="s">
        <v>681</v>
      </c>
      <c r="D1223" s="13" t="s">
        <v>2114</v>
      </c>
      <c r="E1223" s="13" t="s">
        <v>6426</v>
      </c>
      <c r="F1223" s="13" t="s">
        <v>6427</v>
      </c>
      <c r="G1223" s="13" t="s">
        <v>6428</v>
      </c>
      <c r="H1223" s="13" t="s">
        <v>6429</v>
      </c>
    </row>
    <row r="1224" customFormat="false" ht="15" hidden="false" customHeight="true" outlineLevel="0" collapsed="false">
      <c r="A1224" s="13" t="s">
        <v>167</v>
      </c>
      <c r="B1224" s="13" t="s">
        <v>687</v>
      </c>
      <c r="C1224" s="11" t="s">
        <v>688</v>
      </c>
      <c r="D1224" s="13" t="s">
        <v>6430</v>
      </c>
      <c r="E1224" s="13" t="s">
        <v>6431</v>
      </c>
      <c r="F1224" s="13" t="s">
        <v>6432</v>
      </c>
      <c r="G1224" s="13" t="s">
        <v>6433</v>
      </c>
      <c r="H1224" s="13" t="s">
        <v>6434</v>
      </c>
    </row>
    <row r="1225" customFormat="false" ht="15" hidden="false" customHeight="true" outlineLevel="0" collapsed="false">
      <c r="A1225" s="13" t="s">
        <v>167</v>
      </c>
      <c r="B1225" s="13" t="s">
        <v>694</v>
      </c>
      <c r="C1225" s="11" t="s">
        <v>695</v>
      </c>
      <c r="D1225" s="13" t="s">
        <v>6435</v>
      </c>
      <c r="E1225" s="13" t="s">
        <v>6436</v>
      </c>
      <c r="F1225" s="13" t="s">
        <v>6437</v>
      </c>
      <c r="G1225" s="13" t="s">
        <v>6438</v>
      </c>
      <c r="H1225" s="13" t="s">
        <v>6439</v>
      </c>
    </row>
    <row r="1226" customFormat="false" ht="15" hidden="false" customHeight="true" outlineLevel="0" collapsed="false">
      <c r="A1226" s="13" t="s">
        <v>167</v>
      </c>
      <c r="B1226" s="13" t="s">
        <v>701</v>
      </c>
      <c r="C1226" s="11" t="s">
        <v>702</v>
      </c>
      <c r="D1226" s="13" t="s">
        <v>2597</v>
      </c>
      <c r="E1226" s="13" t="s">
        <v>6440</v>
      </c>
      <c r="F1226" s="13" t="s">
        <v>6441</v>
      </c>
      <c r="G1226" s="13" t="s">
        <v>6442</v>
      </c>
      <c r="H1226" s="13" t="s">
        <v>6443</v>
      </c>
    </row>
    <row r="1227" customFormat="false" ht="15" hidden="false" customHeight="true" outlineLevel="0" collapsed="false">
      <c r="A1227" s="13" t="s">
        <v>167</v>
      </c>
      <c r="B1227" s="13" t="s">
        <v>708</v>
      </c>
      <c r="C1227" s="11" t="s">
        <v>709</v>
      </c>
      <c r="D1227" s="13" t="s">
        <v>6444</v>
      </c>
      <c r="E1227" s="13" t="s">
        <v>6445</v>
      </c>
      <c r="F1227" s="13" t="s">
        <v>6446</v>
      </c>
      <c r="G1227" s="13" t="s">
        <v>6447</v>
      </c>
      <c r="H1227" s="13" t="s">
        <v>6448</v>
      </c>
    </row>
    <row r="1228" customFormat="false" ht="15" hidden="false" customHeight="true" outlineLevel="0" collapsed="false">
      <c r="A1228" s="13" t="s">
        <v>167</v>
      </c>
      <c r="B1228" s="13" t="s">
        <v>715</v>
      </c>
      <c r="C1228" s="11" t="s">
        <v>716</v>
      </c>
      <c r="D1228" s="13" t="s">
        <v>6449</v>
      </c>
      <c r="E1228" s="13" t="s">
        <v>6450</v>
      </c>
      <c r="F1228" s="13" t="s">
        <v>6451</v>
      </c>
      <c r="G1228" s="13" t="s">
        <v>6452</v>
      </c>
      <c r="H1228" s="13" t="s">
        <v>6453</v>
      </c>
    </row>
    <row r="1229" customFormat="false" ht="15" hidden="false" customHeight="true" outlineLevel="0" collapsed="false">
      <c r="A1229" s="13" t="s">
        <v>167</v>
      </c>
      <c r="B1229" s="13" t="s">
        <v>722</v>
      </c>
      <c r="C1229" s="11" t="s">
        <v>723</v>
      </c>
      <c r="D1229" s="13" t="s">
        <v>6454</v>
      </c>
      <c r="E1229" s="13" t="s">
        <v>6455</v>
      </c>
      <c r="F1229" s="13" t="s">
        <v>6456</v>
      </c>
      <c r="G1229" s="13" t="s">
        <v>6457</v>
      </c>
      <c r="H1229" s="13" t="s">
        <v>6458</v>
      </c>
    </row>
    <row r="1230" customFormat="false" ht="15" hidden="false" customHeight="true" outlineLevel="0" collapsed="false">
      <c r="A1230" s="13" t="s">
        <v>167</v>
      </c>
      <c r="B1230" s="13" t="s">
        <v>729</v>
      </c>
      <c r="C1230" s="11" t="s">
        <v>730</v>
      </c>
      <c r="D1230" s="13" t="s">
        <v>6459</v>
      </c>
      <c r="E1230" s="13" t="s">
        <v>6460</v>
      </c>
      <c r="F1230" s="13" t="s">
        <v>6461</v>
      </c>
      <c r="G1230" s="13" t="s">
        <v>6462</v>
      </c>
      <c r="H1230" s="13" t="s">
        <v>6463</v>
      </c>
    </row>
    <row r="1231" customFormat="false" ht="15" hidden="false" customHeight="true" outlineLevel="0" collapsed="false">
      <c r="A1231" s="13" t="s">
        <v>167</v>
      </c>
      <c r="B1231" s="13" t="s">
        <v>736</v>
      </c>
      <c r="C1231" s="11" t="s">
        <v>737</v>
      </c>
      <c r="D1231" s="13" t="s">
        <v>6464</v>
      </c>
      <c r="E1231" s="13" t="s">
        <v>6465</v>
      </c>
      <c r="F1231" s="13" t="s">
        <v>6466</v>
      </c>
      <c r="G1231" s="13" t="s">
        <v>6467</v>
      </c>
      <c r="H1231" s="13" t="s">
        <v>6468</v>
      </c>
    </row>
    <row r="1232" customFormat="false" ht="15" hidden="false" customHeight="true" outlineLevel="0" collapsed="false">
      <c r="A1232" s="13" t="s">
        <v>167</v>
      </c>
      <c r="B1232" s="13" t="s">
        <v>743</v>
      </c>
      <c r="C1232" s="11" t="s">
        <v>744</v>
      </c>
      <c r="D1232" s="13" t="s">
        <v>6469</v>
      </c>
      <c r="E1232" s="13" t="s">
        <v>6470</v>
      </c>
      <c r="F1232" s="13" t="s">
        <v>6471</v>
      </c>
      <c r="G1232" s="13" t="s">
        <v>6472</v>
      </c>
      <c r="H1232" s="13" t="s">
        <v>6473</v>
      </c>
    </row>
    <row r="1233" customFormat="false" ht="15" hidden="false" customHeight="true" outlineLevel="0" collapsed="false">
      <c r="A1233" s="13" t="s">
        <v>167</v>
      </c>
      <c r="B1233" s="13" t="s">
        <v>750</v>
      </c>
      <c r="C1233" s="11" t="s">
        <v>751</v>
      </c>
      <c r="D1233" s="13" t="s">
        <v>6474</v>
      </c>
      <c r="E1233" s="13" t="s">
        <v>6475</v>
      </c>
      <c r="F1233" s="13" t="s">
        <v>6476</v>
      </c>
      <c r="G1233" s="13" t="s">
        <v>6477</v>
      </c>
      <c r="H1233" s="13" t="s">
        <v>6478</v>
      </c>
    </row>
    <row r="1234" customFormat="false" ht="15" hidden="false" customHeight="true" outlineLevel="0" collapsed="false">
      <c r="A1234" s="13" t="s">
        <v>167</v>
      </c>
      <c r="B1234" s="13" t="s">
        <v>757</v>
      </c>
      <c r="C1234" s="11" t="s">
        <v>758</v>
      </c>
      <c r="D1234" s="13" t="s">
        <v>6479</v>
      </c>
      <c r="E1234" s="13" t="s">
        <v>6480</v>
      </c>
      <c r="F1234" s="13" t="s">
        <v>6481</v>
      </c>
      <c r="G1234" s="13" t="s">
        <v>6482</v>
      </c>
      <c r="H1234" s="13" t="s">
        <v>6483</v>
      </c>
    </row>
    <row r="1235" customFormat="false" ht="15" hidden="false" customHeight="true" outlineLevel="0" collapsed="false">
      <c r="A1235" s="13" t="s">
        <v>167</v>
      </c>
      <c r="B1235" s="13" t="s">
        <v>764</v>
      </c>
      <c r="C1235" s="11" t="s">
        <v>765</v>
      </c>
      <c r="D1235" s="13" t="s">
        <v>6484</v>
      </c>
      <c r="E1235" s="13" t="s">
        <v>6485</v>
      </c>
      <c r="F1235" s="13" t="s">
        <v>6486</v>
      </c>
      <c r="G1235" s="13" t="s">
        <v>6487</v>
      </c>
      <c r="H1235" s="13" t="s">
        <v>6488</v>
      </c>
    </row>
    <row r="1236" customFormat="false" ht="15" hidden="false" customHeight="true" outlineLevel="0" collapsed="false">
      <c r="A1236" s="13" t="s">
        <v>167</v>
      </c>
      <c r="B1236" s="13" t="s">
        <v>771</v>
      </c>
      <c r="C1236" s="11" t="s">
        <v>772</v>
      </c>
      <c r="D1236" s="13" t="s">
        <v>6489</v>
      </c>
      <c r="E1236" s="13" t="s">
        <v>6490</v>
      </c>
      <c r="F1236" s="13" t="s">
        <v>6491</v>
      </c>
      <c r="G1236" s="13" t="s">
        <v>6492</v>
      </c>
      <c r="H1236" s="13" t="s">
        <v>6493</v>
      </c>
    </row>
    <row r="1237" customFormat="false" ht="15" hidden="false" customHeight="true" outlineLevel="0" collapsed="false">
      <c r="A1237" s="13" t="s">
        <v>167</v>
      </c>
      <c r="B1237" s="13" t="s">
        <v>778</v>
      </c>
      <c r="C1237" s="11" t="s">
        <v>779</v>
      </c>
      <c r="D1237" s="13" t="s">
        <v>6494</v>
      </c>
      <c r="E1237" s="13" t="s">
        <v>6495</v>
      </c>
      <c r="F1237" s="13" t="s">
        <v>6496</v>
      </c>
      <c r="G1237" s="13" t="s">
        <v>6497</v>
      </c>
      <c r="H1237" s="13" t="s">
        <v>6498</v>
      </c>
    </row>
    <row r="1238" customFormat="false" ht="15" hidden="false" customHeight="true" outlineLevel="0" collapsed="false">
      <c r="A1238" s="13" t="s">
        <v>167</v>
      </c>
      <c r="B1238" s="13" t="s">
        <v>785</v>
      </c>
      <c r="C1238" s="11" t="s">
        <v>786</v>
      </c>
      <c r="D1238" s="13" t="s">
        <v>6499</v>
      </c>
      <c r="E1238" s="13" t="s">
        <v>6500</v>
      </c>
      <c r="F1238" s="13" t="s">
        <v>6501</v>
      </c>
      <c r="G1238" s="13" t="s">
        <v>6502</v>
      </c>
      <c r="H1238" s="13" t="s">
        <v>6503</v>
      </c>
    </row>
    <row r="1239" customFormat="false" ht="15" hidden="false" customHeight="true" outlineLevel="0" collapsed="false">
      <c r="A1239" s="13" t="s">
        <v>167</v>
      </c>
      <c r="B1239" s="13" t="s">
        <v>792</v>
      </c>
      <c r="C1239" s="11" t="s">
        <v>793</v>
      </c>
      <c r="D1239" s="13" t="s">
        <v>6504</v>
      </c>
      <c r="E1239" s="13" t="s">
        <v>6505</v>
      </c>
      <c r="F1239" s="13" t="s">
        <v>6506</v>
      </c>
      <c r="G1239" s="13" t="s">
        <v>6507</v>
      </c>
      <c r="H1239" s="13" t="s">
        <v>6508</v>
      </c>
    </row>
    <row r="1240" customFormat="false" ht="15" hidden="false" customHeight="true" outlineLevel="0" collapsed="false">
      <c r="A1240" s="13" t="s">
        <v>167</v>
      </c>
      <c r="B1240" s="13" t="s">
        <v>799</v>
      </c>
      <c r="C1240" s="11" t="s">
        <v>800</v>
      </c>
      <c r="D1240" s="13" t="s">
        <v>6509</v>
      </c>
      <c r="E1240" s="13" t="s">
        <v>6510</v>
      </c>
      <c r="F1240" s="13" t="s">
        <v>6511</v>
      </c>
      <c r="G1240" s="13" t="s">
        <v>6512</v>
      </c>
      <c r="H1240" s="13" t="s">
        <v>6513</v>
      </c>
    </row>
    <row r="1241" customFormat="false" ht="15" hidden="false" customHeight="true" outlineLevel="0" collapsed="false">
      <c r="A1241" s="13" t="s">
        <v>167</v>
      </c>
      <c r="B1241" s="13" t="s">
        <v>806</v>
      </c>
      <c r="C1241" s="11" t="s">
        <v>807</v>
      </c>
      <c r="D1241" s="13" t="s">
        <v>6514</v>
      </c>
      <c r="E1241" s="13" t="s">
        <v>6515</v>
      </c>
      <c r="F1241" s="13" t="s">
        <v>6516</v>
      </c>
      <c r="G1241" s="13" t="s">
        <v>6517</v>
      </c>
      <c r="H1241" s="13" t="s">
        <v>6518</v>
      </c>
    </row>
    <row r="1242" customFormat="false" ht="15" hidden="false" customHeight="true" outlineLevel="0" collapsed="false">
      <c r="A1242" s="13" t="s">
        <v>167</v>
      </c>
      <c r="B1242" s="13" t="s">
        <v>813</v>
      </c>
      <c r="C1242" s="11" t="s">
        <v>814</v>
      </c>
      <c r="D1242" s="13" t="s">
        <v>6519</v>
      </c>
      <c r="E1242" s="13" t="s">
        <v>6520</v>
      </c>
      <c r="F1242" s="13" t="s">
        <v>6521</v>
      </c>
      <c r="G1242" s="13" t="s">
        <v>6522</v>
      </c>
      <c r="H1242" s="13" t="s">
        <v>6523</v>
      </c>
    </row>
    <row r="1243" customFormat="false" ht="15" hidden="false" customHeight="true" outlineLevel="0" collapsed="false">
      <c r="A1243" s="13" t="s">
        <v>167</v>
      </c>
      <c r="B1243" s="13" t="s">
        <v>820</v>
      </c>
      <c r="C1243" s="11" t="s">
        <v>821</v>
      </c>
      <c r="D1243" s="13" t="s">
        <v>6524</v>
      </c>
      <c r="E1243" s="13" t="s">
        <v>6525</v>
      </c>
      <c r="F1243" s="13" t="s">
        <v>6526</v>
      </c>
      <c r="G1243" s="13" t="s">
        <v>6527</v>
      </c>
      <c r="H1243" s="13" t="s">
        <v>6528</v>
      </c>
    </row>
    <row r="1244" customFormat="false" ht="15" hidden="false" customHeight="true" outlineLevel="0" collapsed="false">
      <c r="A1244" s="13" t="s">
        <v>167</v>
      </c>
      <c r="B1244" s="13" t="s">
        <v>827</v>
      </c>
      <c r="C1244" s="11" t="s">
        <v>828</v>
      </c>
      <c r="D1244" s="13" t="s">
        <v>6529</v>
      </c>
      <c r="E1244" s="13" t="s">
        <v>6530</v>
      </c>
      <c r="F1244" s="13" t="s">
        <v>6531</v>
      </c>
      <c r="G1244" s="13" t="s">
        <v>6532</v>
      </c>
      <c r="H1244" s="13" t="s">
        <v>6533</v>
      </c>
    </row>
    <row r="1245" customFormat="false" ht="15" hidden="false" customHeight="true" outlineLevel="0" collapsed="false">
      <c r="A1245" s="13" t="s">
        <v>167</v>
      </c>
      <c r="B1245" s="13" t="s">
        <v>834</v>
      </c>
      <c r="C1245" s="11" t="s">
        <v>835</v>
      </c>
      <c r="D1245" s="13" t="s">
        <v>6534</v>
      </c>
      <c r="E1245" s="13" t="s">
        <v>6535</v>
      </c>
      <c r="F1245" s="13" t="s">
        <v>6536</v>
      </c>
      <c r="G1245" s="13" t="s">
        <v>6537</v>
      </c>
      <c r="H1245" s="13" t="s">
        <v>6538</v>
      </c>
    </row>
    <row r="1246" customFormat="false" ht="15" hidden="false" customHeight="true" outlineLevel="0" collapsed="false">
      <c r="A1246" s="13" t="s">
        <v>167</v>
      </c>
      <c r="B1246" s="13" t="s">
        <v>841</v>
      </c>
      <c r="C1246" s="11" t="s">
        <v>842</v>
      </c>
      <c r="D1246" s="13" t="s">
        <v>6539</v>
      </c>
      <c r="E1246" s="13" t="s">
        <v>6540</v>
      </c>
      <c r="F1246" s="13" t="s">
        <v>6541</v>
      </c>
      <c r="G1246" s="13" t="s">
        <v>6542</v>
      </c>
      <c r="H1246" s="13" t="s">
        <v>6543</v>
      </c>
    </row>
    <row r="1247" customFormat="false" ht="15" hidden="false" customHeight="true" outlineLevel="0" collapsed="false">
      <c r="A1247" s="13" t="s">
        <v>167</v>
      </c>
      <c r="B1247" s="13" t="s">
        <v>848</v>
      </c>
      <c r="C1247" s="11" t="s">
        <v>849</v>
      </c>
      <c r="D1247" s="13" t="s">
        <v>6544</v>
      </c>
      <c r="E1247" s="13" t="s">
        <v>6545</v>
      </c>
      <c r="F1247" s="13" t="s">
        <v>6546</v>
      </c>
      <c r="G1247" s="13" t="s">
        <v>6547</v>
      </c>
      <c r="H1247" s="13" t="s">
        <v>6548</v>
      </c>
    </row>
    <row r="1248" customFormat="false" ht="15" hidden="false" customHeight="true" outlineLevel="0" collapsed="false">
      <c r="A1248" s="13" t="s">
        <v>167</v>
      </c>
      <c r="B1248" s="13" t="s">
        <v>855</v>
      </c>
      <c r="C1248" s="11" t="s">
        <v>856</v>
      </c>
      <c r="D1248" s="13" t="s">
        <v>6549</v>
      </c>
      <c r="E1248" s="13" t="s">
        <v>6550</v>
      </c>
      <c r="F1248" s="13" t="s">
        <v>6551</v>
      </c>
      <c r="G1248" s="13" t="s">
        <v>6552</v>
      </c>
      <c r="H1248" s="13" t="s">
        <v>6553</v>
      </c>
    </row>
    <row r="1249" customFormat="false" ht="15" hidden="false" customHeight="true" outlineLevel="0" collapsed="false">
      <c r="A1249" s="13" t="s">
        <v>167</v>
      </c>
      <c r="B1249" s="13" t="s">
        <v>862</v>
      </c>
      <c r="C1249" s="11" t="s">
        <v>863</v>
      </c>
      <c r="D1249" s="13" t="s">
        <v>6085</v>
      </c>
      <c r="E1249" s="13" t="s">
        <v>6554</v>
      </c>
      <c r="F1249" s="13" t="s">
        <v>6555</v>
      </c>
      <c r="G1249" s="13" t="s">
        <v>6556</v>
      </c>
      <c r="H1249" s="13" t="s">
        <v>6557</v>
      </c>
    </row>
    <row r="1250" customFormat="false" ht="15" hidden="false" customHeight="true" outlineLevel="0" collapsed="false">
      <c r="A1250" s="13" t="s">
        <v>167</v>
      </c>
      <c r="B1250" s="13" t="s">
        <v>869</v>
      </c>
      <c r="C1250" s="11" t="s">
        <v>870</v>
      </c>
      <c r="D1250" s="13" t="s">
        <v>5151</v>
      </c>
      <c r="E1250" s="13" t="s">
        <v>6558</v>
      </c>
      <c r="F1250" s="13" t="s">
        <v>6559</v>
      </c>
      <c r="G1250" s="13" t="s">
        <v>6560</v>
      </c>
      <c r="H1250" s="13" t="s">
        <v>6561</v>
      </c>
    </row>
    <row r="1251" customFormat="false" ht="15" hidden="false" customHeight="true" outlineLevel="0" collapsed="false">
      <c r="A1251" s="13" t="s">
        <v>167</v>
      </c>
      <c r="B1251" s="13" t="s">
        <v>876</v>
      </c>
      <c r="C1251" s="11" t="s">
        <v>877</v>
      </c>
      <c r="D1251" s="13" t="s">
        <v>6562</v>
      </c>
      <c r="E1251" s="13" t="s">
        <v>6563</v>
      </c>
      <c r="F1251" s="13" t="s">
        <v>6564</v>
      </c>
      <c r="G1251" s="13" t="s">
        <v>6565</v>
      </c>
      <c r="H1251" s="13" t="s">
        <v>6566</v>
      </c>
    </row>
    <row r="1252" customFormat="false" ht="15" hidden="false" customHeight="true" outlineLevel="0" collapsed="false">
      <c r="A1252" s="13" t="s">
        <v>167</v>
      </c>
      <c r="B1252" s="13" t="s">
        <v>883</v>
      </c>
      <c r="C1252" s="11" t="s">
        <v>884</v>
      </c>
      <c r="D1252" s="13" t="s">
        <v>6567</v>
      </c>
      <c r="E1252" s="13" t="s">
        <v>6568</v>
      </c>
      <c r="F1252" s="13" t="s">
        <v>6569</v>
      </c>
      <c r="G1252" s="13" t="s">
        <v>6570</v>
      </c>
      <c r="H1252" s="13" t="s">
        <v>6571</v>
      </c>
    </row>
    <row r="1253" customFormat="false" ht="15" hidden="false" customHeight="true" outlineLevel="0" collapsed="false">
      <c r="A1253" s="13" t="s">
        <v>167</v>
      </c>
      <c r="B1253" s="13" t="s">
        <v>890</v>
      </c>
      <c r="C1253" s="11" t="s">
        <v>891</v>
      </c>
      <c r="D1253" s="13" t="s">
        <v>6572</v>
      </c>
      <c r="E1253" s="13" t="s">
        <v>6573</v>
      </c>
      <c r="F1253" s="13" t="s">
        <v>6574</v>
      </c>
      <c r="G1253" s="13" t="s">
        <v>6575</v>
      </c>
      <c r="H1253" s="13" t="s">
        <v>6576</v>
      </c>
    </row>
    <row r="1254" customFormat="false" ht="15" hidden="false" customHeight="true" outlineLevel="0" collapsed="false">
      <c r="A1254" s="13" t="s">
        <v>167</v>
      </c>
      <c r="B1254" s="13" t="s">
        <v>897</v>
      </c>
      <c r="C1254" s="11" t="s">
        <v>898</v>
      </c>
      <c r="D1254" s="13" t="s">
        <v>6577</v>
      </c>
      <c r="E1254" s="13" t="s">
        <v>3532</v>
      </c>
      <c r="F1254" s="13" t="s">
        <v>6578</v>
      </c>
      <c r="G1254" s="13" t="s">
        <v>6579</v>
      </c>
      <c r="H1254" s="13" t="s">
        <v>6580</v>
      </c>
    </row>
    <row r="1255" customFormat="false" ht="15" hidden="false" customHeight="true" outlineLevel="0" collapsed="false">
      <c r="A1255" s="13" t="s">
        <v>167</v>
      </c>
      <c r="B1255" s="13" t="s">
        <v>904</v>
      </c>
      <c r="C1255" s="11" t="s">
        <v>905</v>
      </c>
      <c r="D1255" s="13" t="s">
        <v>1386</v>
      </c>
      <c r="E1255" s="13" t="s">
        <v>6581</v>
      </c>
      <c r="F1255" s="13" t="s">
        <v>6582</v>
      </c>
      <c r="G1255" s="13" t="s">
        <v>6583</v>
      </c>
      <c r="H1255" s="13" t="s">
        <v>6584</v>
      </c>
    </row>
    <row r="1256" customFormat="false" ht="15" hidden="false" customHeight="true" outlineLevel="0" collapsed="false">
      <c r="A1256" s="13" t="s">
        <v>176</v>
      </c>
      <c r="B1256" s="13" t="s">
        <v>239</v>
      </c>
      <c r="C1256" s="11" t="s">
        <v>240</v>
      </c>
      <c r="D1256" s="13" t="s">
        <v>2092</v>
      </c>
      <c r="E1256" s="13" t="s">
        <v>6585</v>
      </c>
      <c r="F1256" s="13" t="s">
        <v>6586</v>
      </c>
      <c r="G1256" s="13" t="s">
        <v>6587</v>
      </c>
      <c r="H1256" s="13" t="s">
        <v>6588</v>
      </c>
    </row>
    <row r="1257" customFormat="false" ht="15" hidden="false" customHeight="true" outlineLevel="0" collapsed="false">
      <c r="A1257" s="13" t="s">
        <v>176</v>
      </c>
      <c r="B1257" s="13" t="s">
        <v>246</v>
      </c>
      <c r="C1257" s="11" t="s">
        <v>247</v>
      </c>
      <c r="D1257" s="13" t="s">
        <v>6589</v>
      </c>
      <c r="E1257" s="13" t="s">
        <v>6590</v>
      </c>
      <c r="F1257" s="13" t="s">
        <v>6591</v>
      </c>
      <c r="G1257" s="13" t="s">
        <v>6592</v>
      </c>
      <c r="H1257" s="13" t="s">
        <v>6593</v>
      </c>
    </row>
    <row r="1258" customFormat="false" ht="15" hidden="false" customHeight="true" outlineLevel="0" collapsed="false">
      <c r="A1258" s="13" t="s">
        <v>176</v>
      </c>
      <c r="B1258" s="13" t="s">
        <v>253</v>
      </c>
      <c r="C1258" s="11" t="s">
        <v>254</v>
      </c>
      <c r="D1258" s="13" t="s">
        <v>6594</v>
      </c>
      <c r="E1258" s="13" t="s">
        <v>6595</v>
      </c>
      <c r="F1258" s="13" t="s">
        <v>6596</v>
      </c>
      <c r="G1258" s="13" t="s">
        <v>6597</v>
      </c>
      <c r="H1258" s="13" t="s">
        <v>6598</v>
      </c>
    </row>
    <row r="1259" customFormat="false" ht="15" hidden="false" customHeight="true" outlineLevel="0" collapsed="false">
      <c r="A1259" s="13" t="s">
        <v>176</v>
      </c>
      <c r="B1259" s="13" t="s">
        <v>260</v>
      </c>
      <c r="C1259" s="11" t="s">
        <v>261</v>
      </c>
      <c r="D1259" s="13" t="s">
        <v>6599</v>
      </c>
      <c r="E1259" s="13" t="s">
        <v>6600</v>
      </c>
      <c r="F1259" s="13" t="s">
        <v>6601</v>
      </c>
      <c r="G1259" s="13" t="s">
        <v>6602</v>
      </c>
      <c r="H1259" s="13" t="s">
        <v>6603</v>
      </c>
    </row>
    <row r="1260" customFormat="false" ht="15" hidden="false" customHeight="true" outlineLevel="0" collapsed="false">
      <c r="A1260" s="13" t="s">
        <v>176</v>
      </c>
      <c r="B1260" s="13" t="s">
        <v>267</v>
      </c>
      <c r="C1260" s="11" t="s">
        <v>268</v>
      </c>
      <c r="D1260" s="13" t="s">
        <v>6604</v>
      </c>
      <c r="E1260" s="13" t="s">
        <v>6605</v>
      </c>
      <c r="F1260" s="13" t="s">
        <v>6606</v>
      </c>
      <c r="G1260" s="13" t="s">
        <v>6607</v>
      </c>
      <c r="H1260" s="13" t="s">
        <v>6608</v>
      </c>
    </row>
    <row r="1261" customFormat="false" ht="15" hidden="false" customHeight="true" outlineLevel="0" collapsed="false">
      <c r="A1261" s="13" t="s">
        <v>176</v>
      </c>
      <c r="B1261" s="13" t="s">
        <v>274</v>
      </c>
      <c r="C1261" s="11" t="s">
        <v>275</v>
      </c>
      <c r="D1261" s="13" t="s">
        <v>6609</v>
      </c>
      <c r="E1261" s="13" t="s">
        <v>6610</v>
      </c>
      <c r="F1261" s="13" t="s">
        <v>6611</v>
      </c>
      <c r="G1261" s="13" t="s">
        <v>6612</v>
      </c>
      <c r="H1261" s="13" t="s">
        <v>6613</v>
      </c>
    </row>
    <row r="1262" customFormat="false" ht="15" hidden="false" customHeight="true" outlineLevel="0" collapsed="false">
      <c r="A1262" s="13" t="s">
        <v>176</v>
      </c>
      <c r="B1262" s="13" t="s">
        <v>281</v>
      </c>
      <c r="C1262" s="11" t="s">
        <v>282</v>
      </c>
      <c r="D1262" s="13" t="s">
        <v>6614</v>
      </c>
      <c r="E1262" s="13" t="s">
        <v>6615</v>
      </c>
      <c r="F1262" s="13" t="s">
        <v>6616</v>
      </c>
      <c r="G1262" s="13" t="s">
        <v>6617</v>
      </c>
      <c r="H1262" s="13" t="s">
        <v>6618</v>
      </c>
    </row>
    <row r="1263" customFormat="false" ht="15" hidden="false" customHeight="true" outlineLevel="0" collapsed="false">
      <c r="A1263" s="13" t="s">
        <v>176</v>
      </c>
      <c r="B1263" s="13" t="s">
        <v>288</v>
      </c>
      <c r="C1263" s="11" t="s">
        <v>289</v>
      </c>
      <c r="D1263" s="13" t="s">
        <v>6619</v>
      </c>
      <c r="E1263" s="13" t="s">
        <v>6620</v>
      </c>
      <c r="F1263" s="13" t="s">
        <v>6621</v>
      </c>
      <c r="G1263" s="13" t="s">
        <v>6622</v>
      </c>
      <c r="H1263" s="13" t="s">
        <v>6623</v>
      </c>
    </row>
    <row r="1264" customFormat="false" ht="15" hidden="false" customHeight="true" outlineLevel="0" collapsed="false">
      <c r="A1264" s="13" t="s">
        <v>176</v>
      </c>
      <c r="B1264" s="13" t="s">
        <v>295</v>
      </c>
      <c r="C1264" s="11" t="s">
        <v>296</v>
      </c>
      <c r="D1264" s="13" t="s">
        <v>5707</v>
      </c>
      <c r="E1264" s="13" t="s">
        <v>6624</v>
      </c>
      <c r="F1264" s="13" t="s">
        <v>6625</v>
      </c>
      <c r="G1264" s="13" t="s">
        <v>6626</v>
      </c>
      <c r="H1264" s="13" t="s">
        <v>6627</v>
      </c>
    </row>
    <row r="1265" customFormat="false" ht="15" hidden="false" customHeight="true" outlineLevel="0" collapsed="false">
      <c r="A1265" s="13" t="s">
        <v>176</v>
      </c>
      <c r="B1265" s="13" t="s">
        <v>302</v>
      </c>
      <c r="C1265" s="11" t="s">
        <v>303</v>
      </c>
      <c r="D1265" s="13" t="s">
        <v>6628</v>
      </c>
      <c r="E1265" s="13" t="s">
        <v>6629</v>
      </c>
      <c r="F1265" s="13" t="s">
        <v>6630</v>
      </c>
      <c r="G1265" s="13" t="s">
        <v>6631</v>
      </c>
      <c r="H1265" s="13" t="s">
        <v>6632</v>
      </c>
    </row>
    <row r="1266" customFormat="false" ht="15" hidden="false" customHeight="true" outlineLevel="0" collapsed="false">
      <c r="A1266" s="13" t="s">
        <v>176</v>
      </c>
      <c r="B1266" s="13" t="s">
        <v>309</v>
      </c>
      <c r="C1266" s="11" t="s">
        <v>310</v>
      </c>
      <c r="D1266" s="13" t="s">
        <v>6633</v>
      </c>
      <c r="E1266" s="13" t="s">
        <v>6634</v>
      </c>
      <c r="F1266" s="13" t="s">
        <v>6635</v>
      </c>
      <c r="G1266" s="13" t="s">
        <v>6636</v>
      </c>
      <c r="H1266" s="13" t="s">
        <v>6637</v>
      </c>
    </row>
    <row r="1267" customFormat="false" ht="15" hidden="false" customHeight="true" outlineLevel="0" collapsed="false">
      <c r="A1267" s="13" t="s">
        <v>176</v>
      </c>
      <c r="B1267" s="13" t="s">
        <v>316</v>
      </c>
      <c r="C1267" s="11" t="s">
        <v>317</v>
      </c>
      <c r="D1267" s="13" t="s">
        <v>6638</v>
      </c>
      <c r="E1267" s="13" t="s">
        <v>6639</v>
      </c>
      <c r="F1267" s="13" t="s">
        <v>6640</v>
      </c>
      <c r="G1267" s="13" t="s">
        <v>6641</v>
      </c>
      <c r="H1267" s="13" t="s">
        <v>6642</v>
      </c>
    </row>
    <row r="1268" customFormat="false" ht="15" hidden="false" customHeight="true" outlineLevel="0" collapsed="false">
      <c r="A1268" s="13" t="s">
        <v>176</v>
      </c>
      <c r="B1268" s="13" t="s">
        <v>323</v>
      </c>
      <c r="C1268" s="11" t="s">
        <v>324</v>
      </c>
      <c r="D1268" s="13" t="s">
        <v>6643</v>
      </c>
      <c r="E1268" s="13" t="s">
        <v>6644</v>
      </c>
      <c r="F1268" s="13" t="s">
        <v>6645</v>
      </c>
      <c r="G1268" s="13" t="s">
        <v>6646</v>
      </c>
      <c r="H1268" s="13" t="s">
        <v>6647</v>
      </c>
    </row>
    <row r="1269" customFormat="false" ht="15" hidden="false" customHeight="true" outlineLevel="0" collapsed="false">
      <c r="A1269" s="13" t="s">
        <v>176</v>
      </c>
      <c r="B1269" s="13" t="s">
        <v>330</v>
      </c>
      <c r="C1269" s="11" t="s">
        <v>331</v>
      </c>
      <c r="D1269" s="13" t="s">
        <v>3146</v>
      </c>
      <c r="E1269" s="13" t="s">
        <v>4775</v>
      </c>
      <c r="F1269" s="13" t="s">
        <v>6648</v>
      </c>
      <c r="G1269" s="13" t="s">
        <v>6649</v>
      </c>
      <c r="H1269" s="13" t="s">
        <v>6650</v>
      </c>
    </row>
    <row r="1270" customFormat="false" ht="15" hidden="false" customHeight="true" outlineLevel="0" collapsed="false">
      <c r="A1270" s="13" t="s">
        <v>176</v>
      </c>
      <c r="B1270" s="13" t="s">
        <v>337</v>
      </c>
      <c r="C1270" s="11" t="s">
        <v>338</v>
      </c>
      <c r="D1270" s="13" t="s">
        <v>6651</v>
      </c>
      <c r="E1270" s="13" t="s">
        <v>6652</v>
      </c>
      <c r="F1270" s="13" t="s">
        <v>6653</v>
      </c>
      <c r="G1270" s="13" t="s">
        <v>6654</v>
      </c>
      <c r="H1270" s="13" t="s">
        <v>6655</v>
      </c>
    </row>
    <row r="1271" customFormat="false" ht="15" hidden="false" customHeight="true" outlineLevel="0" collapsed="false">
      <c r="A1271" s="13" t="s">
        <v>176</v>
      </c>
      <c r="B1271" s="13" t="s">
        <v>344</v>
      </c>
      <c r="C1271" s="11" t="s">
        <v>345</v>
      </c>
      <c r="D1271" s="13" t="s">
        <v>6656</v>
      </c>
      <c r="E1271" s="13" t="s">
        <v>6657</v>
      </c>
      <c r="F1271" s="13" t="s">
        <v>6658</v>
      </c>
      <c r="G1271" s="13" t="s">
        <v>6659</v>
      </c>
      <c r="H1271" s="13" t="s">
        <v>6660</v>
      </c>
    </row>
    <row r="1272" customFormat="false" ht="15" hidden="false" customHeight="true" outlineLevel="0" collapsed="false">
      <c r="A1272" s="13" t="s">
        <v>176</v>
      </c>
      <c r="B1272" s="13" t="s">
        <v>351</v>
      </c>
      <c r="C1272" s="11" t="s">
        <v>352</v>
      </c>
      <c r="D1272" s="13" t="s">
        <v>6661</v>
      </c>
      <c r="E1272" s="13" t="s">
        <v>6662</v>
      </c>
      <c r="F1272" s="13" t="s">
        <v>6663</v>
      </c>
      <c r="G1272" s="13" t="s">
        <v>6664</v>
      </c>
      <c r="H1272" s="13" t="s">
        <v>6665</v>
      </c>
    </row>
    <row r="1273" customFormat="false" ht="15" hidden="false" customHeight="true" outlineLevel="0" collapsed="false">
      <c r="A1273" s="13" t="s">
        <v>176</v>
      </c>
      <c r="B1273" s="13" t="s">
        <v>358</v>
      </c>
      <c r="C1273" s="11" t="s">
        <v>359</v>
      </c>
      <c r="D1273" s="13" t="s">
        <v>6666</v>
      </c>
      <c r="E1273" s="13" t="s">
        <v>6667</v>
      </c>
      <c r="F1273" s="13" t="s">
        <v>6668</v>
      </c>
      <c r="G1273" s="13" t="s">
        <v>6669</v>
      </c>
      <c r="H1273" s="13" t="s">
        <v>6670</v>
      </c>
    </row>
    <row r="1274" customFormat="false" ht="15" hidden="false" customHeight="true" outlineLevel="0" collapsed="false">
      <c r="A1274" s="13" t="s">
        <v>176</v>
      </c>
      <c r="B1274" s="13" t="s">
        <v>365</v>
      </c>
      <c r="C1274" s="11" t="s">
        <v>366</v>
      </c>
      <c r="D1274" s="13" t="s">
        <v>6671</v>
      </c>
      <c r="E1274" s="13" t="s">
        <v>6672</v>
      </c>
      <c r="F1274" s="13" t="s">
        <v>6673</v>
      </c>
      <c r="G1274" s="13" t="s">
        <v>6674</v>
      </c>
      <c r="H1274" s="13" t="s">
        <v>6675</v>
      </c>
    </row>
    <row r="1275" customFormat="false" ht="15" hidden="false" customHeight="true" outlineLevel="0" collapsed="false">
      <c r="A1275" s="13" t="s">
        <v>176</v>
      </c>
      <c r="B1275" s="13" t="s">
        <v>372</v>
      </c>
      <c r="C1275" s="11" t="s">
        <v>373</v>
      </c>
      <c r="D1275" s="13" t="s">
        <v>6676</v>
      </c>
      <c r="E1275" s="13" t="s">
        <v>6677</v>
      </c>
      <c r="F1275" s="13" t="s">
        <v>6678</v>
      </c>
      <c r="G1275" s="13" t="s">
        <v>1822</v>
      </c>
      <c r="H1275" s="13" t="s">
        <v>6679</v>
      </c>
    </row>
    <row r="1276" customFormat="false" ht="15" hidden="false" customHeight="true" outlineLevel="0" collapsed="false">
      <c r="A1276" s="13" t="s">
        <v>176</v>
      </c>
      <c r="B1276" s="13" t="s">
        <v>379</v>
      </c>
      <c r="C1276" s="11" t="s">
        <v>380</v>
      </c>
      <c r="D1276" s="13" t="s">
        <v>6680</v>
      </c>
      <c r="E1276" s="13" t="s">
        <v>6681</v>
      </c>
      <c r="F1276" s="13" t="s">
        <v>6682</v>
      </c>
      <c r="G1276" s="13" t="s">
        <v>6683</v>
      </c>
      <c r="H1276" s="13" t="s">
        <v>6684</v>
      </c>
    </row>
    <row r="1277" customFormat="false" ht="15" hidden="false" customHeight="true" outlineLevel="0" collapsed="false">
      <c r="A1277" s="13" t="s">
        <v>176</v>
      </c>
      <c r="B1277" s="13" t="s">
        <v>386</v>
      </c>
      <c r="C1277" s="11" t="s">
        <v>387</v>
      </c>
      <c r="D1277" s="13" t="s">
        <v>6685</v>
      </c>
      <c r="E1277" s="13" t="s">
        <v>6686</v>
      </c>
      <c r="F1277" s="13" t="s">
        <v>6687</v>
      </c>
      <c r="G1277" s="13" t="s">
        <v>6688</v>
      </c>
      <c r="H1277" s="13" t="s">
        <v>6689</v>
      </c>
    </row>
    <row r="1278" customFormat="false" ht="15" hidden="false" customHeight="true" outlineLevel="0" collapsed="false">
      <c r="A1278" s="13" t="s">
        <v>176</v>
      </c>
      <c r="B1278" s="13" t="s">
        <v>393</v>
      </c>
      <c r="C1278" s="11" t="s">
        <v>394</v>
      </c>
      <c r="D1278" s="13" t="s">
        <v>6690</v>
      </c>
      <c r="E1278" s="13" t="s">
        <v>6691</v>
      </c>
      <c r="F1278" s="13" t="s">
        <v>6692</v>
      </c>
      <c r="G1278" s="13" t="s">
        <v>6693</v>
      </c>
      <c r="H1278" s="13" t="s">
        <v>6694</v>
      </c>
    </row>
    <row r="1279" customFormat="false" ht="15" hidden="false" customHeight="true" outlineLevel="0" collapsed="false">
      <c r="A1279" s="13" t="s">
        <v>176</v>
      </c>
      <c r="B1279" s="13" t="s">
        <v>400</v>
      </c>
      <c r="C1279" s="11" t="s">
        <v>401</v>
      </c>
      <c r="D1279" s="13" t="s">
        <v>6695</v>
      </c>
      <c r="E1279" s="13" t="s">
        <v>6696</v>
      </c>
      <c r="F1279" s="13" t="s">
        <v>6697</v>
      </c>
      <c r="G1279" s="13" t="s">
        <v>6698</v>
      </c>
      <c r="H1279" s="13" t="s">
        <v>6699</v>
      </c>
    </row>
    <row r="1280" customFormat="false" ht="15" hidden="false" customHeight="true" outlineLevel="0" collapsed="false">
      <c r="A1280" s="13" t="s">
        <v>176</v>
      </c>
      <c r="B1280" s="13" t="s">
        <v>407</v>
      </c>
      <c r="C1280" s="11" t="s">
        <v>408</v>
      </c>
      <c r="D1280" s="13" t="s">
        <v>6700</v>
      </c>
      <c r="E1280" s="13" t="s">
        <v>6701</v>
      </c>
      <c r="F1280" s="13" t="s">
        <v>6702</v>
      </c>
      <c r="G1280" s="13" t="s">
        <v>6703</v>
      </c>
      <c r="H1280" s="13" t="s">
        <v>6704</v>
      </c>
    </row>
    <row r="1281" customFormat="false" ht="15" hidden="false" customHeight="true" outlineLevel="0" collapsed="false">
      <c r="A1281" s="13" t="s">
        <v>176</v>
      </c>
      <c r="B1281" s="13" t="s">
        <v>414</v>
      </c>
      <c r="C1281" s="11" t="s">
        <v>415</v>
      </c>
      <c r="D1281" s="13" t="s">
        <v>6705</v>
      </c>
      <c r="E1281" s="13" t="s">
        <v>6706</v>
      </c>
      <c r="F1281" s="13" t="s">
        <v>6707</v>
      </c>
      <c r="G1281" s="13" t="s">
        <v>6708</v>
      </c>
      <c r="H1281" s="13" t="s">
        <v>6709</v>
      </c>
    </row>
    <row r="1282" customFormat="false" ht="15" hidden="false" customHeight="true" outlineLevel="0" collapsed="false">
      <c r="A1282" s="13" t="s">
        <v>176</v>
      </c>
      <c r="B1282" s="13" t="s">
        <v>421</v>
      </c>
      <c r="C1282" s="11" t="s">
        <v>422</v>
      </c>
      <c r="D1282" s="13" t="s">
        <v>6710</v>
      </c>
      <c r="E1282" s="13" t="s">
        <v>6711</v>
      </c>
      <c r="F1282" s="13" t="s">
        <v>6712</v>
      </c>
      <c r="G1282" s="13" t="s">
        <v>6713</v>
      </c>
      <c r="H1282" s="13" t="s">
        <v>6714</v>
      </c>
    </row>
    <row r="1283" customFormat="false" ht="15" hidden="false" customHeight="true" outlineLevel="0" collapsed="false">
      <c r="A1283" s="13" t="s">
        <v>176</v>
      </c>
      <c r="B1283" s="13" t="s">
        <v>428</v>
      </c>
      <c r="C1283" s="11" t="s">
        <v>429</v>
      </c>
      <c r="D1283" s="13" t="s">
        <v>6715</v>
      </c>
      <c r="E1283" s="13" t="s">
        <v>6716</v>
      </c>
      <c r="F1283" s="13" t="s">
        <v>6717</v>
      </c>
      <c r="G1283" s="13" t="s">
        <v>6718</v>
      </c>
      <c r="H1283" s="13" t="s">
        <v>6719</v>
      </c>
    </row>
    <row r="1284" customFormat="false" ht="15" hidden="false" customHeight="true" outlineLevel="0" collapsed="false">
      <c r="A1284" s="13" t="s">
        <v>176</v>
      </c>
      <c r="B1284" s="13" t="s">
        <v>435</v>
      </c>
      <c r="C1284" s="11" t="s">
        <v>436</v>
      </c>
      <c r="D1284" s="13" t="s">
        <v>6720</v>
      </c>
      <c r="E1284" s="13" t="s">
        <v>6721</v>
      </c>
      <c r="F1284" s="13" t="s">
        <v>6722</v>
      </c>
      <c r="G1284" s="13" t="s">
        <v>6723</v>
      </c>
      <c r="H1284" s="13" t="s">
        <v>6724</v>
      </c>
    </row>
    <row r="1285" customFormat="false" ht="15" hidden="false" customHeight="true" outlineLevel="0" collapsed="false">
      <c r="A1285" s="13" t="s">
        <v>176</v>
      </c>
      <c r="B1285" s="13" t="s">
        <v>442</v>
      </c>
      <c r="C1285" s="11" t="s">
        <v>443</v>
      </c>
      <c r="D1285" s="13" t="s">
        <v>6725</v>
      </c>
      <c r="E1285" s="13" t="s">
        <v>6726</v>
      </c>
      <c r="F1285" s="13" t="s">
        <v>6727</v>
      </c>
      <c r="G1285" s="13" t="s">
        <v>6728</v>
      </c>
      <c r="H1285" s="13" t="s">
        <v>2601</v>
      </c>
    </row>
    <row r="1286" customFormat="false" ht="15" hidden="false" customHeight="true" outlineLevel="0" collapsed="false">
      <c r="A1286" s="13" t="s">
        <v>176</v>
      </c>
      <c r="B1286" s="13" t="s">
        <v>449</v>
      </c>
      <c r="C1286" s="11" t="s">
        <v>450</v>
      </c>
      <c r="D1286" s="13" t="s">
        <v>6729</v>
      </c>
      <c r="E1286" s="13" t="s">
        <v>6730</v>
      </c>
      <c r="F1286" s="13" t="s">
        <v>6731</v>
      </c>
      <c r="G1286" s="13" t="s">
        <v>6732</v>
      </c>
      <c r="H1286" s="13" t="s">
        <v>6733</v>
      </c>
    </row>
    <row r="1287" customFormat="false" ht="15" hidden="false" customHeight="true" outlineLevel="0" collapsed="false">
      <c r="A1287" s="13" t="s">
        <v>176</v>
      </c>
      <c r="B1287" s="13" t="s">
        <v>456</v>
      </c>
      <c r="C1287" s="11" t="s">
        <v>457</v>
      </c>
      <c r="D1287" s="13" t="s">
        <v>6734</v>
      </c>
      <c r="E1287" s="13" t="s">
        <v>6735</v>
      </c>
      <c r="F1287" s="13" t="s">
        <v>6736</v>
      </c>
      <c r="G1287" s="13" t="s">
        <v>6737</v>
      </c>
      <c r="H1287" s="13" t="s">
        <v>6738</v>
      </c>
    </row>
    <row r="1288" customFormat="false" ht="15" hidden="false" customHeight="true" outlineLevel="0" collapsed="false">
      <c r="A1288" s="13" t="s">
        <v>176</v>
      </c>
      <c r="B1288" s="13" t="s">
        <v>463</v>
      </c>
      <c r="C1288" s="11" t="s">
        <v>464</v>
      </c>
      <c r="D1288" s="13" t="s">
        <v>6739</v>
      </c>
      <c r="E1288" s="13" t="s">
        <v>6740</v>
      </c>
      <c r="F1288" s="13" t="s">
        <v>6741</v>
      </c>
      <c r="G1288" s="13" t="s">
        <v>6742</v>
      </c>
      <c r="H1288" s="13" t="s">
        <v>6743</v>
      </c>
    </row>
    <row r="1289" customFormat="false" ht="15" hidden="false" customHeight="true" outlineLevel="0" collapsed="false">
      <c r="A1289" s="13" t="s">
        <v>176</v>
      </c>
      <c r="B1289" s="13" t="s">
        <v>470</v>
      </c>
      <c r="C1289" s="11" t="s">
        <v>471</v>
      </c>
      <c r="D1289" s="13" t="s">
        <v>6744</v>
      </c>
      <c r="E1289" s="13" t="s">
        <v>6745</v>
      </c>
      <c r="F1289" s="13" t="s">
        <v>6746</v>
      </c>
      <c r="G1289" s="13" t="s">
        <v>6747</v>
      </c>
      <c r="H1289" s="13" t="s">
        <v>6748</v>
      </c>
    </row>
    <row r="1290" customFormat="false" ht="15" hidden="false" customHeight="true" outlineLevel="0" collapsed="false">
      <c r="A1290" s="13" t="s">
        <v>176</v>
      </c>
      <c r="B1290" s="13" t="s">
        <v>477</v>
      </c>
      <c r="C1290" s="11" t="s">
        <v>478</v>
      </c>
      <c r="D1290" s="13" t="s">
        <v>6749</v>
      </c>
      <c r="E1290" s="13" t="s">
        <v>6750</v>
      </c>
      <c r="F1290" s="13" t="s">
        <v>6751</v>
      </c>
      <c r="G1290" s="13" t="s">
        <v>6752</v>
      </c>
      <c r="H1290" s="13" t="s">
        <v>6753</v>
      </c>
    </row>
    <row r="1291" customFormat="false" ht="15" hidden="false" customHeight="true" outlineLevel="0" collapsed="false">
      <c r="A1291" s="13" t="s">
        <v>176</v>
      </c>
      <c r="B1291" s="13" t="s">
        <v>484</v>
      </c>
      <c r="C1291" s="11" t="s">
        <v>485</v>
      </c>
      <c r="D1291" s="13" t="s">
        <v>6754</v>
      </c>
      <c r="E1291" s="13" t="s">
        <v>3292</v>
      </c>
      <c r="F1291" s="13" t="s">
        <v>6755</v>
      </c>
      <c r="G1291" s="13" t="s">
        <v>6756</v>
      </c>
      <c r="H1291" s="13" t="s">
        <v>6757</v>
      </c>
    </row>
    <row r="1292" customFormat="false" ht="15" hidden="false" customHeight="true" outlineLevel="0" collapsed="false">
      <c r="A1292" s="13" t="s">
        <v>176</v>
      </c>
      <c r="B1292" s="13" t="s">
        <v>491</v>
      </c>
      <c r="C1292" s="11" t="s">
        <v>492</v>
      </c>
      <c r="D1292" s="13" t="s">
        <v>6758</v>
      </c>
      <c r="E1292" s="13" t="s">
        <v>6759</v>
      </c>
      <c r="F1292" s="13" t="s">
        <v>6760</v>
      </c>
      <c r="G1292" s="13" t="s">
        <v>6761</v>
      </c>
      <c r="H1292" s="13" t="s">
        <v>6762</v>
      </c>
    </row>
    <row r="1293" customFormat="false" ht="15" hidden="false" customHeight="true" outlineLevel="0" collapsed="false">
      <c r="A1293" s="13" t="s">
        <v>176</v>
      </c>
      <c r="B1293" s="13" t="s">
        <v>498</v>
      </c>
      <c r="C1293" s="11" t="s">
        <v>499</v>
      </c>
      <c r="D1293" s="13" t="s">
        <v>6763</v>
      </c>
      <c r="E1293" s="13" t="s">
        <v>6764</v>
      </c>
      <c r="F1293" s="13" t="s">
        <v>6765</v>
      </c>
      <c r="G1293" s="13" t="s">
        <v>6766</v>
      </c>
      <c r="H1293" s="13" t="s">
        <v>6767</v>
      </c>
    </row>
    <row r="1294" customFormat="false" ht="15" hidden="false" customHeight="true" outlineLevel="0" collapsed="false">
      <c r="A1294" s="13" t="s">
        <v>176</v>
      </c>
      <c r="B1294" s="13" t="s">
        <v>505</v>
      </c>
      <c r="C1294" s="11" t="s">
        <v>506</v>
      </c>
      <c r="D1294" s="13" t="s">
        <v>6768</v>
      </c>
      <c r="E1294" s="13" t="s">
        <v>6769</v>
      </c>
      <c r="F1294" s="13" t="s">
        <v>6770</v>
      </c>
      <c r="G1294" s="13" t="s">
        <v>6771</v>
      </c>
      <c r="H1294" s="13" t="s">
        <v>6772</v>
      </c>
    </row>
    <row r="1295" customFormat="false" ht="15" hidden="false" customHeight="true" outlineLevel="0" collapsed="false">
      <c r="A1295" s="13" t="s">
        <v>176</v>
      </c>
      <c r="B1295" s="13" t="s">
        <v>512</v>
      </c>
      <c r="C1295" s="11" t="s">
        <v>513</v>
      </c>
      <c r="D1295" s="13" t="s">
        <v>6773</v>
      </c>
      <c r="E1295" s="13" t="s">
        <v>6774</v>
      </c>
      <c r="F1295" s="13" t="s">
        <v>6775</v>
      </c>
      <c r="G1295" s="13" t="s">
        <v>6776</v>
      </c>
      <c r="H1295" s="13" t="s">
        <v>6777</v>
      </c>
    </row>
    <row r="1296" customFormat="false" ht="15" hidden="false" customHeight="true" outlineLevel="0" collapsed="false">
      <c r="A1296" s="13" t="s">
        <v>176</v>
      </c>
      <c r="B1296" s="13" t="s">
        <v>519</v>
      </c>
      <c r="C1296" s="11" t="s">
        <v>520</v>
      </c>
      <c r="D1296" s="13" t="s">
        <v>6778</v>
      </c>
      <c r="E1296" s="13" t="s">
        <v>6779</v>
      </c>
      <c r="F1296" s="13" t="s">
        <v>6780</v>
      </c>
      <c r="G1296" s="13" t="s">
        <v>6781</v>
      </c>
      <c r="H1296" s="13" t="s">
        <v>2119</v>
      </c>
    </row>
    <row r="1297" customFormat="false" ht="15" hidden="false" customHeight="true" outlineLevel="0" collapsed="false">
      <c r="A1297" s="13" t="s">
        <v>176</v>
      </c>
      <c r="B1297" s="13" t="s">
        <v>526</v>
      </c>
      <c r="C1297" s="11" t="s">
        <v>527</v>
      </c>
      <c r="D1297" s="13" t="s">
        <v>6782</v>
      </c>
      <c r="E1297" s="13" t="s">
        <v>6783</v>
      </c>
      <c r="F1297" s="13" t="s">
        <v>6784</v>
      </c>
      <c r="G1297" s="13" t="s">
        <v>6785</v>
      </c>
      <c r="H1297" s="13" t="s">
        <v>6786</v>
      </c>
    </row>
    <row r="1298" customFormat="false" ht="15" hidden="false" customHeight="true" outlineLevel="0" collapsed="false">
      <c r="A1298" s="13" t="s">
        <v>176</v>
      </c>
      <c r="B1298" s="13" t="s">
        <v>533</v>
      </c>
      <c r="C1298" s="11" t="s">
        <v>534</v>
      </c>
      <c r="D1298" s="13" t="s">
        <v>6787</v>
      </c>
      <c r="E1298" s="13" t="s">
        <v>6788</v>
      </c>
      <c r="F1298" s="13" t="s">
        <v>2201</v>
      </c>
      <c r="G1298" s="13" t="s">
        <v>6789</v>
      </c>
      <c r="H1298" s="13" t="s">
        <v>6790</v>
      </c>
    </row>
    <row r="1299" customFormat="false" ht="15" hidden="false" customHeight="true" outlineLevel="0" collapsed="false">
      <c r="A1299" s="13" t="s">
        <v>176</v>
      </c>
      <c r="B1299" s="13" t="s">
        <v>540</v>
      </c>
      <c r="C1299" s="11" t="s">
        <v>541</v>
      </c>
      <c r="D1299" s="13" t="s">
        <v>6791</v>
      </c>
      <c r="E1299" s="13" t="s">
        <v>6792</v>
      </c>
      <c r="F1299" s="13" t="s">
        <v>6793</v>
      </c>
      <c r="G1299" s="13" t="s">
        <v>6794</v>
      </c>
      <c r="H1299" s="13" t="s">
        <v>6795</v>
      </c>
    </row>
    <row r="1300" customFormat="false" ht="15" hidden="false" customHeight="true" outlineLevel="0" collapsed="false">
      <c r="A1300" s="13" t="s">
        <v>176</v>
      </c>
      <c r="B1300" s="13" t="s">
        <v>547</v>
      </c>
      <c r="C1300" s="11" t="s">
        <v>548</v>
      </c>
      <c r="D1300" s="13" t="s">
        <v>5866</v>
      </c>
      <c r="E1300" s="13" t="s">
        <v>977</v>
      </c>
      <c r="F1300" s="13" t="s">
        <v>6796</v>
      </c>
      <c r="G1300" s="13" t="s">
        <v>6797</v>
      </c>
      <c r="H1300" s="13" t="s">
        <v>6798</v>
      </c>
    </row>
    <row r="1301" customFormat="false" ht="15" hidden="false" customHeight="true" outlineLevel="0" collapsed="false">
      <c r="A1301" s="13" t="s">
        <v>176</v>
      </c>
      <c r="B1301" s="13" t="s">
        <v>554</v>
      </c>
      <c r="C1301" s="11" t="s">
        <v>555</v>
      </c>
      <c r="D1301" s="13" t="s">
        <v>6799</v>
      </c>
      <c r="E1301" s="13" t="s">
        <v>6800</v>
      </c>
      <c r="F1301" s="13" t="s">
        <v>6643</v>
      </c>
      <c r="G1301" s="13" t="s">
        <v>6801</v>
      </c>
      <c r="H1301" s="13" t="s">
        <v>6802</v>
      </c>
    </row>
    <row r="1302" customFormat="false" ht="15" hidden="false" customHeight="true" outlineLevel="0" collapsed="false">
      <c r="A1302" s="13" t="s">
        <v>176</v>
      </c>
      <c r="B1302" s="13" t="s">
        <v>561</v>
      </c>
      <c r="C1302" s="11" t="s">
        <v>562</v>
      </c>
      <c r="D1302" s="13" t="s">
        <v>6803</v>
      </c>
      <c r="E1302" s="13" t="s">
        <v>6804</v>
      </c>
      <c r="F1302" s="13" t="s">
        <v>6805</v>
      </c>
      <c r="G1302" s="13" t="s">
        <v>6806</v>
      </c>
      <c r="H1302" s="13" t="s">
        <v>6807</v>
      </c>
    </row>
    <row r="1303" customFormat="false" ht="15" hidden="false" customHeight="true" outlineLevel="0" collapsed="false">
      <c r="A1303" s="13" t="s">
        <v>176</v>
      </c>
      <c r="B1303" s="13" t="s">
        <v>568</v>
      </c>
      <c r="C1303" s="11" t="s">
        <v>569</v>
      </c>
      <c r="D1303" s="13" t="s">
        <v>6808</v>
      </c>
      <c r="E1303" s="13" t="s">
        <v>6809</v>
      </c>
      <c r="F1303" s="13" t="s">
        <v>6810</v>
      </c>
      <c r="G1303" s="13" t="s">
        <v>6811</v>
      </c>
      <c r="H1303" s="13" t="s">
        <v>6812</v>
      </c>
    </row>
    <row r="1304" customFormat="false" ht="15" hidden="false" customHeight="true" outlineLevel="0" collapsed="false">
      <c r="A1304" s="13" t="s">
        <v>176</v>
      </c>
      <c r="B1304" s="13" t="s">
        <v>575</v>
      </c>
      <c r="C1304" s="11" t="s">
        <v>576</v>
      </c>
      <c r="D1304" s="13" t="s">
        <v>6813</v>
      </c>
      <c r="E1304" s="13" t="s">
        <v>6814</v>
      </c>
      <c r="F1304" s="13" t="s">
        <v>6815</v>
      </c>
      <c r="G1304" s="13" t="s">
        <v>6816</v>
      </c>
      <c r="H1304" s="13" t="s">
        <v>6817</v>
      </c>
    </row>
    <row r="1305" customFormat="false" ht="15" hidden="false" customHeight="true" outlineLevel="0" collapsed="false">
      <c r="A1305" s="13" t="s">
        <v>176</v>
      </c>
      <c r="B1305" s="13" t="s">
        <v>582</v>
      </c>
      <c r="C1305" s="11" t="s">
        <v>583</v>
      </c>
      <c r="D1305" s="13" t="s">
        <v>6818</v>
      </c>
      <c r="E1305" s="13" t="s">
        <v>4955</v>
      </c>
      <c r="F1305" s="13" t="s">
        <v>6819</v>
      </c>
      <c r="G1305" s="13" t="s">
        <v>6820</v>
      </c>
      <c r="H1305" s="13" t="s">
        <v>6821</v>
      </c>
    </row>
    <row r="1306" customFormat="false" ht="15" hidden="false" customHeight="true" outlineLevel="0" collapsed="false">
      <c r="A1306" s="13" t="s">
        <v>176</v>
      </c>
      <c r="B1306" s="13" t="s">
        <v>589</v>
      </c>
      <c r="C1306" s="11" t="s">
        <v>590</v>
      </c>
      <c r="D1306" s="13" t="s">
        <v>6822</v>
      </c>
      <c r="E1306" s="13" t="s">
        <v>6823</v>
      </c>
      <c r="F1306" s="13" t="s">
        <v>6824</v>
      </c>
      <c r="G1306" s="13" t="s">
        <v>6825</v>
      </c>
      <c r="H1306" s="13" t="s">
        <v>6826</v>
      </c>
    </row>
    <row r="1307" customFormat="false" ht="15" hidden="false" customHeight="true" outlineLevel="0" collapsed="false">
      <c r="A1307" s="13" t="s">
        <v>176</v>
      </c>
      <c r="B1307" s="13" t="s">
        <v>596</v>
      </c>
      <c r="C1307" s="11" t="s">
        <v>597</v>
      </c>
      <c r="D1307" s="13" t="s">
        <v>6827</v>
      </c>
      <c r="E1307" s="13" t="s">
        <v>6828</v>
      </c>
      <c r="F1307" s="13" t="s">
        <v>6829</v>
      </c>
      <c r="G1307" s="13" t="s">
        <v>4360</v>
      </c>
      <c r="H1307" s="13" t="s">
        <v>6830</v>
      </c>
    </row>
    <row r="1308" customFormat="false" ht="15" hidden="false" customHeight="true" outlineLevel="0" collapsed="false">
      <c r="A1308" s="13" t="s">
        <v>176</v>
      </c>
      <c r="B1308" s="13" t="s">
        <v>603</v>
      </c>
      <c r="C1308" s="11" t="s">
        <v>604</v>
      </c>
      <c r="D1308" s="13" t="s">
        <v>2820</v>
      </c>
      <c r="E1308" s="13" t="s">
        <v>6831</v>
      </c>
      <c r="F1308" s="13" t="s">
        <v>6832</v>
      </c>
      <c r="G1308" s="13" t="s">
        <v>6833</v>
      </c>
      <c r="H1308" s="13" t="s">
        <v>6834</v>
      </c>
    </row>
    <row r="1309" customFormat="false" ht="15" hidden="false" customHeight="true" outlineLevel="0" collapsed="false">
      <c r="A1309" s="13" t="s">
        <v>176</v>
      </c>
      <c r="B1309" s="13" t="s">
        <v>610</v>
      </c>
      <c r="C1309" s="11" t="s">
        <v>611</v>
      </c>
      <c r="D1309" s="13" t="s">
        <v>6835</v>
      </c>
      <c r="E1309" s="13" t="s">
        <v>6836</v>
      </c>
      <c r="F1309" s="13" t="s">
        <v>6837</v>
      </c>
      <c r="G1309" s="13" t="s">
        <v>6838</v>
      </c>
      <c r="H1309" s="13" t="s">
        <v>3682</v>
      </c>
    </row>
    <row r="1310" customFormat="false" ht="15" hidden="false" customHeight="true" outlineLevel="0" collapsed="false">
      <c r="A1310" s="13" t="s">
        <v>176</v>
      </c>
      <c r="B1310" s="13" t="s">
        <v>617</v>
      </c>
      <c r="C1310" s="11" t="s">
        <v>618</v>
      </c>
      <c r="D1310" s="13" t="s">
        <v>6839</v>
      </c>
      <c r="E1310" s="13" t="s">
        <v>6840</v>
      </c>
      <c r="F1310" s="13" t="s">
        <v>6841</v>
      </c>
      <c r="G1310" s="13" t="s">
        <v>6842</v>
      </c>
      <c r="H1310" s="13" t="s">
        <v>6843</v>
      </c>
    </row>
    <row r="1311" customFormat="false" ht="15" hidden="false" customHeight="true" outlineLevel="0" collapsed="false">
      <c r="A1311" s="13" t="s">
        <v>176</v>
      </c>
      <c r="B1311" s="13" t="s">
        <v>624</v>
      </c>
      <c r="C1311" s="11" t="s">
        <v>625</v>
      </c>
      <c r="D1311" s="13" t="s">
        <v>6844</v>
      </c>
      <c r="E1311" s="13" t="s">
        <v>6845</v>
      </c>
      <c r="F1311" s="13" t="s">
        <v>6846</v>
      </c>
      <c r="G1311" s="13" t="s">
        <v>6847</v>
      </c>
      <c r="H1311" s="13" t="s">
        <v>6848</v>
      </c>
    </row>
    <row r="1312" customFormat="false" ht="15" hidden="false" customHeight="true" outlineLevel="0" collapsed="false">
      <c r="A1312" s="13" t="s">
        <v>176</v>
      </c>
      <c r="B1312" s="13" t="s">
        <v>631</v>
      </c>
      <c r="C1312" s="11" t="s">
        <v>632</v>
      </c>
      <c r="D1312" s="13" t="s">
        <v>6849</v>
      </c>
      <c r="E1312" s="13" t="s">
        <v>6850</v>
      </c>
      <c r="F1312" s="13" t="s">
        <v>6851</v>
      </c>
      <c r="G1312" s="13" t="s">
        <v>6852</v>
      </c>
      <c r="H1312" s="13" t="s">
        <v>6853</v>
      </c>
    </row>
    <row r="1313" customFormat="false" ht="15" hidden="false" customHeight="true" outlineLevel="0" collapsed="false">
      <c r="A1313" s="13" t="s">
        <v>176</v>
      </c>
      <c r="B1313" s="13" t="s">
        <v>638</v>
      </c>
      <c r="C1313" s="11" t="s">
        <v>639</v>
      </c>
      <c r="D1313" s="13" t="s">
        <v>6854</v>
      </c>
      <c r="E1313" s="13" t="s">
        <v>6855</v>
      </c>
      <c r="F1313" s="13" t="s">
        <v>6856</v>
      </c>
      <c r="G1313" s="13" t="s">
        <v>6857</v>
      </c>
      <c r="H1313" s="13" t="s">
        <v>6858</v>
      </c>
    </row>
    <row r="1314" customFormat="false" ht="15" hidden="false" customHeight="true" outlineLevel="0" collapsed="false">
      <c r="A1314" s="13" t="s">
        <v>176</v>
      </c>
      <c r="B1314" s="13" t="s">
        <v>645</v>
      </c>
      <c r="C1314" s="11" t="s">
        <v>646</v>
      </c>
      <c r="D1314" s="13" t="s">
        <v>6859</v>
      </c>
      <c r="E1314" s="13" t="s">
        <v>6860</v>
      </c>
      <c r="F1314" s="13" t="s">
        <v>6861</v>
      </c>
      <c r="G1314" s="13" t="s">
        <v>6862</v>
      </c>
      <c r="H1314" s="13" t="s">
        <v>6863</v>
      </c>
    </row>
    <row r="1315" customFormat="false" ht="15" hidden="false" customHeight="true" outlineLevel="0" collapsed="false">
      <c r="A1315" s="13" t="s">
        <v>176</v>
      </c>
      <c r="B1315" s="13" t="s">
        <v>652</v>
      </c>
      <c r="C1315" s="11" t="s">
        <v>653</v>
      </c>
      <c r="D1315" s="13" t="s">
        <v>6864</v>
      </c>
      <c r="E1315" s="13" t="s">
        <v>6865</v>
      </c>
      <c r="F1315" s="13" t="s">
        <v>6866</v>
      </c>
      <c r="G1315" s="13" t="s">
        <v>6867</v>
      </c>
      <c r="H1315" s="13" t="s">
        <v>6868</v>
      </c>
    </row>
    <row r="1316" customFormat="false" ht="15" hidden="false" customHeight="true" outlineLevel="0" collapsed="false">
      <c r="A1316" s="13" t="s">
        <v>176</v>
      </c>
      <c r="B1316" s="13" t="s">
        <v>659</v>
      </c>
      <c r="C1316" s="11" t="s">
        <v>660</v>
      </c>
      <c r="D1316" s="13" t="s">
        <v>6869</v>
      </c>
      <c r="E1316" s="13" t="s">
        <v>6870</v>
      </c>
      <c r="F1316" s="13" t="s">
        <v>6871</v>
      </c>
      <c r="G1316" s="13" t="s">
        <v>6872</v>
      </c>
      <c r="H1316" s="13" t="s">
        <v>6873</v>
      </c>
    </row>
    <row r="1317" customFormat="false" ht="15" hidden="false" customHeight="true" outlineLevel="0" collapsed="false">
      <c r="A1317" s="13" t="s">
        <v>176</v>
      </c>
      <c r="B1317" s="13" t="s">
        <v>666</v>
      </c>
      <c r="C1317" s="11" t="s">
        <v>667</v>
      </c>
      <c r="D1317" s="13" t="s">
        <v>6874</v>
      </c>
      <c r="E1317" s="13" t="s">
        <v>6875</v>
      </c>
      <c r="F1317" s="13" t="s">
        <v>6876</v>
      </c>
      <c r="G1317" s="13" t="s">
        <v>6877</v>
      </c>
      <c r="H1317" s="13" t="s">
        <v>6878</v>
      </c>
    </row>
    <row r="1318" customFormat="false" ht="15" hidden="false" customHeight="true" outlineLevel="0" collapsed="false">
      <c r="A1318" s="13" t="s">
        <v>176</v>
      </c>
      <c r="B1318" s="13" t="s">
        <v>673</v>
      </c>
      <c r="C1318" s="11" t="s">
        <v>674</v>
      </c>
      <c r="D1318" s="13" t="s">
        <v>6879</v>
      </c>
      <c r="E1318" s="13" t="s">
        <v>6880</v>
      </c>
      <c r="F1318" s="13" t="s">
        <v>6881</v>
      </c>
      <c r="G1318" s="13" t="s">
        <v>6882</v>
      </c>
      <c r="H1318" s="13" t="s">
        <v>6883</v>
      </c>
    </row>
    <row r="1319" customFormat="false" ht="15" hidden="false" customHeight="true" outlineLevel="0" collapsed="false">
      <c r="A1319" s="13" t="s">
        <v>176</v>
      </c>
      <c r="B1319" s="13" t="s">
        <v>680</v>
      </c>
      <c r="C1319" s="11" t="s">
        <v>681</v>
      </c>
      <c r="D1319" s="13" t="s">
        <v>6884</v>
      </c>
      <c r="E1319" s="13" t="s">
        <v>6885</v>
      </c>
      <c r="F1319" s="13" t="s">
        <v>6886</v>
      </c>
      <c r="G1319" s="13" t="s">
        <v>6887</v>
      </c>
      <c r="H1319" s="13" t="s">
        <v>6888</v>
      </c>
    </row>
    <row r="1320" customFormat="false" ht="15" hidden="false" customHeight="true" outlineLevel="0" collapsed="false">
      <c r="A1320" s="13" t="s">
        <v>176</v>
      </c>
      <c r="B1320" s="13" t="s">
        <v>687</v>
      </c>
      <c r="C1320" s="11" t="s">
        <v>688</v>
      </c>
      <c r="D1320" s="13" t="s">
        <v>6889</v>
      </c>
      <c r="E1320" s="13" t="s">
        <v>6890</v>
      </c>
      <c r="F1320" s="13" t="s">
        <v>6891</v>
      </c>
      <c r="G1320" s="13" t="s">
        <v>6892</v>
      </c>
      <c r="H1320" s="13" t="s">
        <v>6893</v>
      </c>
    </row>
    <row r="1321" customFormat="false" ht="15" hidden="false" customHeight="true" outlineLevel="0" collapsed="false">
      <c r="A1321" s="13" t="s">
        <v>176</v>
      </c>
      <c r="B1321" s="13" t="s">
        <v>694</v>
      </c>
      <c r="C1321" s="11" t="s">
        <v>695</v>
      </c>
      <c r="D1321" s="13" t="s">
        <v>6894</v>
      </c>
      <c r="E1321" s="13" t="s">
        <v>6895</v>
      </c>
      <c r="F1321" s="13" t="s">
        <v>6896</v>
      </c>
      <c r="G1321" s="13" t="s">
        <v>6897</v>
      </c>
      <c r="H1321" s="13" t="s">
        <v>6898</v>
      </c>
    </row>
    <row r="1322" customFormat="false" ht="15" hidden="false" customHeight="true" outlineLevel="0" collapsed="false">
      <c r="A1322" s="13" t="s">
        <v>176</v>
      </c>
      <c r="B1322" s="13" t="s">
        <v>701</v>
      </c>
      <c r="C1322" s="11" t="s">
        <v>702</v>
      </c>
      <c r="D1322" s="13" t="s">
        <v>3146</v>
      </c>
      <c r="E1322" s="13" t="s">
        <v>6899</v>
      </c>
      <c r="F1322" s="13" t="s">
        <v>6900</v>
      </c>
      <c r="G1322" s="13" t="s">
        <v>6901</v>
      </c>
      <c r="H1322" s="13" t="s">
        <v>6902</v>
      </c>
    </row>
    <row r="1323" customFormat="false" ht="15" hidden="false" customHeight="true" outlineLevel="0" collapsed="false">
      <c r="A1323" s="13" t="s">
        <v>176</v>
      </c>
      <c r="B1323" s="13" t="s">
        <v>708</v>
      </c>
      <c r="C1323" s="11" t="s">
        <v>709</v>
      </c>
      <c r="D1323" s="13" t="s">
        <v>6903</v>
      </c>
      <c r="E1323" s="13" t="s">
        <v>6904</v>
      </c>
      <c r="F1323" s="13" t="s">
        <v>6905</v>
      </c>
      <c r="G1323" s="13" t="s">
        <v>6906</v>
      </c>
      <c r="H1323" s="13" t="s">
        <v>6907</v>
      </c>
    </row>
    <row r="1324" customFormat="false" ht="15" hidden="false" customHeight="true" outlineLevel="0" collapsed="false">
      <c r="A1324" s="13" t="s">
        <v>176</v>
      </c>
      <c r="B1324" s="13" t="s">
        <v>715</v>
      </c>
      <c r="C1324" s="11" t="s">
        <v>716</v>
      </c>
      <c r="D1324" s="13" t="s">
        <v>6908</v>
      </c>
      <c r="E1324" s="13" t="s">
        <v>6909</v>
      </c>
      <c r="F1324" s="13" t="s">
        <v>6910</v>
      </c>
      <c r="G1324" s="13" t="s">
        <v>6911</v>
      </c>
      <c r="H1324" s="13" t="s">
        <v>6912</v>
      </c>
    </row>
    <row r="1325" customFormat="false" ht="15" hidden="false" customHeight="true" outlineLevel="0" collapsed="false">
      <c r="A1325" s="13" t="s">
        <v>176</v>
      </c>
      <c r="B1325" s="13" t="s">
        <v>722</v>
      </c>
      <c r="C1325" s="11" t="s">
        <v>723</v>
      </c>
      <c r="D1325" s="13" t="s">
        <v>6913</v>
      </c>
      <c r="E1325" s="13" t="s">
        <v>6914</v>
      </c>
      <c r="F1325" s="13" t="s">
        <v>6915</v>
      </c>
      <c r="G1325" s="13" t="s">
        <v>6916</v>
      </c>
      <c r="H1325" s="13" t="s">
        <v>6917</v>
      </c>
    </row>
    <row r="1326" customFormat="false" ht="15" hidden="false" customHeight="true" outlineLevel="0" collapsed="false">
      <c r="A1326" s="13" t="s">
        <v>176</v>
      </c>
      <c r="B1326" s="13" t="s">
        <v>729</v>
      </c>
      <c r="C1326" s="11" t="s">
        <v>730</v>
      </c>
      <c r="D1326" s="13" t="s">
        <v>6918</v>
      </c>
      <c r="E1326" s="13" t="s">
        <v>6919</v>
      </c>
      <c r="F1326" s="13" t="s">
        <v>6920</v>
      </c>
      <c r="G1326" s="13" t="s">
        <v>6921</v>
      </c>
      <c r="H1326" s="13" t="s">
        <v>6922</v>
      </c>
    </row>
    <row r="1327" customFormat="false" ht="15" hidden="false" customHeight="true" outlineLevel="0" collapsed="false">
      <c r="A1327" s="13" t="s">
        <v>176</v>
      </c>
      <c r="B1327" s="13" t="s">
        <v>736</v>
      </c>
      <c r="C1327" s="11" t="s">
        <v>737</v>
      </c>
      <c r="D1327" s="13" t="s">
        <v>6923</v>
      </c>
      <c r="E1327" s="13" t="s">
        <v>6924</v>
      </c>
      <c r="F1327" s="13" t="s">
        <v>6925</v>
      </c>
      <c r="G1327" s="13" t="s">
        <v>6926</v>
      </c>
      <c r="H1327" s="13" t="s">
        <v>6927</v>
      </c>
    </row>
    <row r="1328" customFormat="false" ht="15" hidden="false" customHeight="true" outlineLevel="0" collapsed="false">
      <c r="A1328" s="13" t="s">
        <v>176</v>
      </c>
      <c r="B1328" s="13" t="s">
        <v>743</v>
      </c>
      <c r="C1328" s="11" t="s">
        <v>744</v>
      </c>
      <c r="D1328" s="13" t="s">
        <v>6928</v>
      </c>
      <c r="E1328" s="13" t="s">
        <v>6929</v>
      </c>
      <c r="F1328" s="13" t="s">
        <v>6930</v>
      </c>
      <c r="G1328" s="13" t="s">
        <v>6931</v>
      </c>
      <c r="H1328" s="13" t="s">
        <v>6932</v>
      </c>
    </row>
    <row r="1329" customFormat="false" ht="15" hidden="false" customHeight="true" outlineLevel="0" collapsed="false">
      <c r="A1329" s="13" t="s">
        <v>176</v>
      </c>
      <c r="B1329" s="13" t="s">
        <v>750</v>
      </c>
      <c r="C1329" s="11" t="s">
        <v>751</v>
      </c>
      <c r="D1329" s="13" t="s">
        <v>6933</v>
      </c>
      <c r="E1329" s="13" t="s">
        <v>6934</v>
      </c>
      <c r="F1329" s="13" t="s">
        <v>6935</v>
      </c>
      <c r="G1329" s="13" t="s">
        <v>6936</v>
      </c>
      <c r="H1329" s="13" t="s">
        <v>6937</v>
      </c>
    </row>
    <row r="1330" customFormat="false" ht="15" hidden="false" customHeight="true" outlineLevel="0" collapsed="false">
      <c r="A1330" s="13" t="s">
        <v>176</v>
      </c>
      <c r="B1330" s="13" t="s">
        <v>757</v>
      </c>
      <c r="C1330" s="11" t="s">
        <v>758</v>
      </c>
      <c r="D1330" s="13" t="s">
        <v>6938</v>
      </c>
      <c r="E1330" s="13" t="s">
        <v>6939</v>
      </c>
      <c r="F1330" s="13" t="s">
        <v>6940</v>
      </c>
      <c r="G1330" s="13" t="s">
        <v>6941</v>
      </c>
      <c r="H1330" s="13" t="s">
        <v>6942</v>
      </c>
    </row>
    <row r="1331" customFormat="false" ht="15" hidden="false" customHeight="true" outlineLevel="0" collapsed="false">
      <c r="A1331" s="13" t="s">
        <v>176</v>
      </c>
      <c r="B1331" s="13" t="s">
        <v>764</v>
      </c>
      <c r="C1331" s="11" t="s">
        <v>765</v>
      </c>
      <c r="D1331" s="13" t="s">
        <v>6943</v>
      </c>
      <c r="E1331" s="13" t="s">
        <v>6944</v>
      </c>
      <c r="F1331" s="13" t="s">
        <v>6945</v>
      </c>
      <c r="G1331" s="13" t="s">
        <v>6946</v>
      </c>
      <c r="H1331" s="13" t="s">
        <v>6947</v>
      </c>
    </row>
    <row r="1332" customFormat="false" ht="15" hidden="false" customHeight="true" outlineLevel="0" collapsed="false">
      <c r="A1332" s="13" t="s">
        <v>176</v>
      </c>
      <c r="B1332" s="13" t="s">
        <v>771</v>
      </c>
      <c r="C1332" s="11" t="s">
        <v>772</v>
      </c>
      <c r="D1332" s="13" t="s">
        <v>6948</v>
      </c>
      <c r="E1332" s="13" t="s">
        <v>6949</v>
      </c>
      <c r="F1332" s="13" t="s">
        <v>6950</v>
      </c>
      <c r="G1332" s="13" t="s">
        <v>6951</v>
      </c>
      <c r="H1332" s="13" t="s">
        <v>6952</v>
      </c>
    </row>
    <row r="1333" customFormat="false" ht="15" hidden="false" customHeight="true" outlineLevel="0" collapsed="false">
      <c r="A1333" s="13" t="s">
        <v>176</v>
      </c>
      <c r="B1333" s="13" t="s">
        <v>778</v>
      </c>
      <c r="C1333" s="11" t="s">
        <v>779</v>
      </c>
      <c r="D1333" s="13" t="s">
        <v>6953</v>
      </c>
      <c r="E1333" s="13" t="s">
        <v>6954</v>
      </c>
      <c r="F1333" s="13" t="s">
        <v>6955</v>
      </c>
      <c r="G1333" s="13" t="s">
        <v>6956</v>
      </c>
      <c r="H1333" s="13" t="s">
        <v>6957</v>
      </c>
    </row>
    <row r="1334" customFormat="false" ht="15" hidden="false" customHeight="true" outlineLevel="0" collapsed="false">
      <c r="A1334" s="13" t="s">
        <v>176</v>
      </c>
      <c r="B1334" s="13" t="s">
        <v>785</v>
      </c>
      <c r="C1334" s="11" t="s">
        <v>786</v>
      </c>
      <c r="D1334" s="13" t="s">
        <v>6958</v>
      </c>
      <c r="E1334" s="13" t="s">
        <v>6959</v>
      </c>
      <c r="F1334" s="13" t="s">
        <v>6960</v>
      </c>
      <c r="G1334" s="13" t="s">
        <v>6961</v>
      </c>
      <c r="H1334" s="13" t="s">
        <v>6962</v>
      </c>
    </row>
    <row r="1335" customFormat="false" ht="15" hidden="false" customHeight="true" outlineLevel="0" collapsed="false">
      <c r="A1335" s="13" t="s">
        <v>176</v>
      </c>
      <c r="B1335" s="13" t="s">
        <v>792</v>
      </c>
      <c r="C1335" s="11" t="s">
        <v>793</v>
      </c>
      <c r="D1335" s="13" t="s">
        <v>6963</v>
      </c>
      <c r="E1335" s="13" t="s">
        <v>6964</v>
      </c>
      <c r="F1335" s="13" t="s">
        <v>6965</v>
      </c>
      <c r="G1335" s="13" t="s">
        <v>6966</v>
      </c>
      <c r="H1335" s="13" t="s">
        <v>6967</v>
      </c>
    </row>
    <row r="1336" customFormat="false" ht="15" hidden="false" customHeight="true" outlineLevel="0" collapsed="false">
      <c r="A1336" s="13" t="s">
        <v>176</v>
      </c>
      <c r="B1336" s="13" t="s">
        <v>799</v>
      </c>
      <c r="C1336" s="11" t="s">
        <v>800</v>
      </c>
      <c r="D1336" s="13" t="s">
        <v>6968</v>
      </c>
      <c r="E1336" s="13" t="s">
        <v>6969</v>
      </c>
      <c r="F1336" s="13" t="s">
        <v>6970</v>
      </c>
      <c r="G1336" s="13" t="s">
        <v>6971</v>
      </c>
      <c r="H1336" s="13" t="s">
        <v>6972</v>
      </c>
    </row>
    <row r="1337" customFormat="false" ht="15" hidden="false" customHeight="true" outlineLevel="0" collapsed="false">
      <c r="A1337" s="13" t="s">
        <v>176</v>
      </c>
      <c r="B1337" s="13" t="s">
        <v>806</v>
      </c>
      <c r="C1337" s="11" t="s">
        <v>807</v>
      </c>
      <c r="D1337" s="13" t="s">
        <v>6973</v>
      </c>
      <c r="E1337" s="13" t="s">
        <v>6974</v>
      </c>
      <c r="F1337" s="13" t="s">
        <v>6975</v>
      </c>
      <c r="G1337" s="13" t="s">
        <v>6976</v>
      </c>
      <c r="H1337" s="13" t="s">
        <v>6977</v>
      </c>
    </row>
    <row r="1338" customFormat="false" ht="15" hidden="false" customHeight="true" outlineLevel="0" collapsed="false">
      <c r="A1338" s="13" t="s">
        <v>176</v>
      </c>
      <c r="B1338" s="13" t="s">
        <v>813</v>
      </c>
      <c r="C1338" s="11" t="s">
        <v>814</v>
      </c>
      <c r="D1338" s="13" t="s">
        <v>6978</v>
      </c>
      <c r="E1338" s="13" t="s">
        <v>6979</v>
      </c>
      <c r="F1338" s="13" t="s">
        <v>6980</v>
      </c>
      <c r="G1338" s="13" t="s">
        <v>6981</v>
      </c>
      <c r="H1338" s="13" t="s">
        <v>6982</v>
      </c>
    </row>
    <row r="1339" customFormat="false" ht="15" hidden="false" customHeight="true" outlineLevel="0" collapsed="false">
      <c r="A1339" s="13" t="s">
        <v>176</v>
      </c>
      <c r="B1339" s="13" t="s">
        <v>820</v>
      </c>
      <c r="C1339" s="11" t="s">
        <v>821</v>
      </c>
      <c r="D1339" s="13" t="s">
        <v>6983</v>
      </c>
      <c r="E1339" s="13" t="s">
        <v>6984</v>
      </c>
      <c r="F1339" s="13" t="s">
        <v>6985</v>
      </c>
      <c r="G1339" s="13" t="s">
        <v>6986</v>
      </c>
      <c r="H1339" s="13" t="s">
        <v>6987</v>
      </c>
    </row>
    <row r="1340" customFormat="false" ht="15" hidden="false" customHeight="true" outlineLevel="0" collapsed="false">
      <c r="A1340" s="13" t="s">
        <v>176</v>
      </c>
      <c r="B1340" s="13" t="s">
        <v>827</v>
      </c>
      <c r="C1340" s="11" t="s">
        <v>828</v>
      </c>
      <c r="D1340" s="13" t="s">
        <v>6988</v>
      </c>
      <c r="E1340" s="13" t="s">
        <v>6989</v>
      </c>
      <c r="F1340" s="13" t="s">
        <v>6990</v>
      </c>
      <c r="G1340" s="13" t="s">
        <v>6991</v>
      </c>
      <c r="H1340" s="13" t="s">
        <v>6992</v>
      </c>
    </row>
    <row r="1341" customFormat="false" ht="15" hidden="false" customHeight="true" outlineLevel="0" collapsed="false">
      <c r="A1341" s="13" t="s">
        <v>176</v>
      </c>
      <c r="B1341" s="13" t="s">
        <v>834</v>
      </c>
      <c r="C1341" s="11" t="s">
        <v>835</v>
      </c>
      <c r="D1341" s="13" t="s">
        <v>6993</v>
      </c>
      <c r="E1341" s="13" t="s">
        <v>6994</v>
      </c>
      <c r="F1341" s="13" t="s">
        <v>6995</v>
      </c>
      <c r="G1341" s="13" t="s">
        <v>6996</v>
      </c>
      <c r="H1341" s="13" t="s">
        <v>6997</v>
      </c>
    </row>
    <row r="1342" customFormat="false" ht="15" hidden="false" customHeight="true" outlineLevel="0" collapsed="false">
      <c r="A1342" s="13" t="s">
        <v>176</v>
      </c>
      <c r="B1342" s="13" t="s">
        <v>841</v>
      </c>
      <c r="C1342" s="11" t="s">
        <v>842</v>
      </c>
      <c r="D1342" s="13" t="s">
        <v>5621</v>
      </c>
      <c r="E1342" s="13" t="s">
        <v>6998</v>
      </c>
      <c r="F1342" s="13" t="s">
        <v>6999</v>
      </c>
      <c r="G1342" s="13" t="s">
        <v>7000</v>
      </c>
      <c r="H1342" s="13" t="s">
        <v>7001</v>
      </c>
    </row>
    <row r="1343" customFormat="false" ht="15" hidden="false" customHeight="true" outlineLevel="0" collapsed="false">
      <c r="A1343" s="13" t="s">
        <v>176</v>
      </c>
      <c r="B1343" s="13" t="s">
        <v>848</v>
      </c>
      <c r="C1343" s="11" t="s">
        <v>849</v>
      </c>
      <c r="D1343" s="13" t="s">
        <v>7002</v>
      </c>
      <c r="E1343" s="13" t="s">
        <v>7003</v>
      </c>
      <c r="F1343" s="13" t="s">
        <v>7004</v>
      </c>
      <c r="G1343" s="13" t="s">
        <v>7005</v>
      </c>
      <c r="H1343" s="13" t="s">
        <v>7006</v>
      </c>
    </row>
    <row r="1344" customFormat="false" ht="15" hidden="false" customHeight="true" outlineLevel="0" collapsed="false">
      <c r="A1344" s="13" t="s">
        <v>176</v>
      </c>
      <c r="B1344" s="13" t="s">
        <v>855</v>
      </c>
      <c r="C1344" s="11" t="s">
        <v>856</v>
      </c>
      <c r="D1344" s="13" t="s">
        <v>7007</v>
      </c>
      <c r="E1344" s="13" t="s">
        <v>7008</v>
      </c>
      <c r="F1344" s="13" t="s">
        <v>7009</v>
      </c>
      <c r="G1344" s="13" t="s">
        <v>7010</v>
      </c>
      <c r="H1344" s="13" t="s">
        <v>7011</v>
      </c>
    </row>
    <row r="1345" customFormat="false" ht="15" hidden="false" customHeight="true" outlineLevel="0" collapsed="false">
      <c r="A1345" s="13" t="s">
        <v>176</v>
      </c>
      <c r="B1345" s="13" t="s">
        <v>862</v>
      </c>
      <c r="C1345" s="11" t="s">
        <v>863</v>
      </c>
      <c r="D1345" s="13" t="s">
        <v>7012</v>
      </c>
      <c r="E1345" s="13" t="s">
        <v>7013</v>
      </c>
      <c r="F1345" s="13" t="s">
        <v>7014</v>
      </c>
      <c r="G1345" s="13" t="s">
        <v>7015</v>
      </c>
      <c r="H1345" s="13" t="s">
        <v>7016</v>
      </c>
    </row>
    <row r="1346" customFormat="false" ht="15" hidden="false" customHeight="true" outlineLevel="0" collapsed="false">
      <c r="A1346" s="13" t="s">
        <v>176</v>
      </c>
      <c r="B1346" s="13" t="s">
        <v>869</v>
      </c>
      <c r="C1346" s="11" t="s">
        <v>870</v>
      </c>
      <c r="D1346" s="13" t="s">
        <v>7017</v>
      </c>
      <c r="E1346" s="13" t="s">
        <v>7018</v>
      </c>
      <c r="F1346" s="13" t="s">
        <v>7019</v>
      </c>
      <c r="G1346" s="13" t="s">
        <v>7020</v>
      </c>
      <c r="H1346" s="13" t="s">
        <v>7021</v>
      </c>
    </row>
    <row r="1347" customFormat="false" ht="15" hidden="false" customHeight="true" outlineLevel="0" collapsed="false">
      <c r="A1347" s="13" t="s">
        <v>176</v>
      </c>
      <c r="B1347" s="13" t="s">
        <v>876</v>
      </c>
      <c r="C1347" s="11" t="s">
        <v>877</v>
      </c>
      <c r="D1347" s="13" t="s">
        <v>7022</v>
      </c>
      <c r="E1347" s="13" t="s">
        <v>7023</v>
      </c>
      <c r="F1347" s="13" t="s">
        <v>7024</v>
      </c>
      <c r="G1347" s="13" t="s">
        <v>7025</v>
      </c>
      <c r="H1347" s="13" t="s">
        <v>7026</v>
      </c>
    </row>
    <row r="1348" customFormat="false" ht="15" hidden="false" customHeight="true" outlineLevel="0" collapsed="false">
      <c r="A1348" s="13" t="s">
        <v>176</v>
      </c>
      <c r="B1348" s="13" t="s">
        <v>883</v>
      </c>
      <c r="C1348" s="11" t="s">
        <v>884</v>
      </c>
      <c r="D1348" s="13" t="s">
        <v>7027</v>
      </c>
      <c r="E1348" s="13" t="s">
        <v>7028</v>
      </c>
      <c r="F1348" s="13" t="s">
        <v>7029</v>
      </c>
      <c r="G1348" s="13" t="s">
        <v>7030</v>
      </c>
      <c r="H1348" s="13" t="s">
        <v>7031</v>
      </c>
    </row>
    <row r="1349" customFormat="false" ht="15" hidden="false" customHeight="true" outlineLevel="0" collapsed="false">
      <c r="A1349" s="13" t="s">
        <v>176</v>
      </c>
      <c r="B1349" s="13" t="s">
        <v>890</v>
      </c>
      <c r="C1349" s="11" t="s">
        <v>891</v>
      </c>
      <c r="D1349" s="13" t="s">
        <v>7032</v>
      </c>
      <c r="E1349" s="13" t="s">
        <v>7033</v>
      </c>
      <c r="F1349" s="13" t="s">
        <v>7034</v>
      </c>
      <c r="G1349" s="13" t="s">
        <v>7035</v>
      </c>
      <c r="H1349" s="13" t="s">
        <v>7036</v>
      </c>
    </row>
    <row r="1350" customFormat="false" ht="15" hidden="false" customHeight="true" outlineLevel="0" collapsed="false">
      <c r="A1350" s="13" t="s">
        <v>176</v>
      </c>
      <c r="B1350" s="13" t="s">
        <v>897</v>
      </c>
      <c r="C1350" s="11" t="s">
        <v>898</v>
      </c>
      <c r="D1350" s="13" t="s">
        <v>7037</v>
      </c>
      <c r="E1350" s="13" t="s">
        <v>7038</v>
      </c>
      <c r="F1350" s="13" t="s">
        <v>7039</v>
      </c>
      <c r="G1350" s="13" t="s">
        <v>7040</v>
      </c>
      <c r="H1350" s="13" t="s">
        <v>7041</v>
      </c>
    </row>
    <row r="1351" customFormat="false" ht="15" hidden="false" customHeight="true" outlineLevel="0" collapsed="false">
      <c r="A1351" s="13" t="s">
        <v>176</v>
      </c>
      <c r="B1351" s="13" t="s">
        <v>904</v>
      </c>
      <c r="C1351" s="11" t="s">
        <v>905</v>
      </c>
      <c r="D1351" s="13" t="s">
        <v>5615</v>
      </c>
      <c r="E1351" s="13" t="s">
        <v>7042</v>
      </c>
      <c r="F1351" s="13" t="s">
        <v>7043</v>
      </c>
      <c r="G1351" s="13" t="s">
        <v>7044</v>
      </c>
      <c r="H1351" s="13" t="s">
        <v>7045</v>
      </c>
    </row>
    <row r="1352" customFormat="false" ht="15" hidden="false" customHeight="true" outlineLevel="0" collapsed="false">
      <c r="A1352" s="13" t="s">
        <v>185</v>
      </c>
      <c r="B1352" s="13" t="s">
        <v>239</v>
      </c>
      <c r="C1352" s="11" t="s">
        <v>240</v>
      </c>
      <c r="D1352" s="13" t="s">
        <v>556</v>
      </c>
      <c r="E1352" s="13" t="s">
        <v>7046</v>
      </c>
      <c r="F1352" s="13" t="s">
        <v>7047</v>
      </c>
      <c r="G1352" s="13" t="s">
        <v>7048</v>
      </c>
      <c r="H1352" s="13" t="s">
        <v>7049</v>
      </c>
    </row>
    <row r="1353" customFormat="false" ht="15" hidden="false" customHeight="true" outlineLevel="0" collapsed="false">
      <c r="A1353" s="13" t="s">
        <v>185</v>
      </c>
      <c r="B1353" s="13" t="s">
        <v>246</v>
      </c>
      <c r="C1353" s="11" t="s">
        <v>247</v>
      </c>
      <c r="D1353" s="13" t="s">
        <v>7050</v>
      </c>
      <c r="E1353" s="13" t="s">
        <v>7051</v>
      </c>
      <c r="F1353" s="13" t="s">
        <v>7052</v>
      </c>
      <c r="G1353" s="13" t="s">
        <v>7053</v>
      </c>
      <c r="H1353" s="13" t="s">
        <v>7054</v>
      </c>
    </row>
    <row r="1354" customFormat="false" ht="15" hidden="false" customHeight="true" outlineLevel="0" collapsed="false">
      <c r="A1354" s="13" t="s">
        <v>185</v>
      </c>
      <c r="B1354" s="13" t="s">
        <v>253</v>
      </c>
      <c r="C1354" s="11" t="s">
        <v>254</v>
      </c>
      <c r="D1354" s="13" t="s">
        <v>7055</v>
      </c>
      <c r="E1354" s="13" t="s">
        <v>7056</v>
      </c>
      <c r="F1354" s="13" t="s">
        <v>7057</v>
      </c>
      <c r="G1354" s="13" t="s">
        <v>7058</v>
      </c>
      <c r="H1354" s="13" t="s">
        <v>7059</v>
      </c>
    </row>
    <row r="1355" customFormat="false" ht="15" hidden="false" customHeight="true" outlineLevel="0" collapsed="false">
      <c r="A1355" s="13" t="s">
        <v>185</v>
      </c>
      <c r="B1355" s="13" t="s">
        <v>260</v>
      </c>
      <c r="C1355" s="11" t="s">
        <v>261</v>
      </c>
      <c r="D1355" s="13" t="s">
        <v>7060</v>
      </c>
      <c r="E1355" s="13" t="s">
        <v>7061</v>
      </c>
      <c r="F1355" s="13" t="s">
        <v>7062</v>
      </c>
      <c r="G1355" s="13" t="s">
        <v>7063</v>
      </c>
      <c r="H1355" s="13" t="s">
        <v>7064</v>
      </c>
    </row>
    <row r="1356" customFormat="false" ht="15" hidden="false" customHeight="true" outlineLevel="0" collapsed="false">
      <c r="A1356" s="13" t="s">
        <v>185</v>
      </c>
      <c r="B1356" s="13" t="s">
        <v>267</v>
      </c>
      <c r="C1356" s="11" t="s">
        <v>268</v>
      </c>
      <c r="D1356" s="13" t="s">
        <v>7065</v>
      </c>
      <c r="E1356" s="13" t="s">
        <v>7066</v>
      </c>
      <c r="F1356" s="13" t="s">
        <v>7067</v>
      </c>
      <c r="G1356" s="13" t="s">
        <v>7068</v>
      </c>
      <c r="H1356" s="13" t="s">
        <v>7069</v>
      </c>
    </row>
    <row r="1357" customFormat="false" ht="15" hidden="false" customHeight="true" outlineLevel="0" collapsed="false">
      <c r="A1357" s="13" t="s">
        <v>185</v>
      </c>
      <c r="B1357" s="13" t="s">
        <v>274</v>
      </c>
      <c r="C1357" s="11" t="s">
        <v>275</v>
      </c>
      <c r="D1357" s="13" t="s">
        <v>7070</v>
      </c>
      <c r="E1357" s="13" t="s">
        <v>7071</v>
      </c>
      <c r="F1357" s="13" t="s">
        <v>7072</v>
      </c>
      <c r="G1357" s="13" t="s">
        <v>7073</v>
      </c>
      <c r="H1357" s="13" t="s">
        <v>7074</v>
      </c>
    </row>
    <row r="1358" customFormat="false" ht="15" hidden="false" customHeight="true" outlineLevel="0" collapsed="false">
      <c r="A1358" s="13" t="s">
        <v>185</v>
      </c>
      <c r="B1358" s="13" t="s">
        <v>281</v>
      </c>
      <c r="C1358" s="11" t="s">
        <v>282</v>
      </c>
      <c r="D1358" s="13" t="s">
        <v>7075</v>
      </c>
      <c r="E1358" s="13" t="s">
        <v>7076</v>
      </c>
      <c r="F1358" s="13" t="s">
        <v>7077</v>
      </c>
      <c r="G1358" s="13" t="s">
        <v>7078</v>
      </c>
      <c r="H1358" s="13" t="s">
        <v>7079</v>
      </c>
    </row>
    <row r="1359" customFormat="false" ht="15" hidden="false" customHeight="true" outlineLevel="0" collapsed="false">
      <c r="A1359" s="13" t="s">
        <v>185</v>
      </c>
      <c r="B1359" s="13" t="s">
        <v>288</v>
      </c>
      <c r="C1359" s="11" t="s">
        <v>289</v>
      </c>
      <c r="D1359" s="13" t="s">
        <v>7080</v>
      </c>
      <c r="E1359" s="13" t="s">
        <v>7081</v>
      </c>
      <c r="F1359" s="13" t="s">
        <v>7082</v>
      </c>
      <c r="G1359" s="13" t="s">
        <v>7083</v>
      </c>
      <c r="H1359" s="13" t="s">
        <v>7084</v>
      </c>
    </row>
    <row r="1360" customFormat="false" ht="15" hidden="false" customHeight="true" outlineLevel="0" collapsed="false">
      <c r="A1360" s="13" t="s">
        <v>185</v>
      </c>
      <c r="B1360" s="13" t="s">
        <v>295</v>
      </c>
      <c r="C1360" s="11" t="s">
        <v>296</v>
      </c>
      <c r="D1360" s="13" t="s">
        <v>7085</v>
      </c>
      <c r="E1360" s="13" t="s">
        <v>7086</v>
      </c>
      <c r="F1360" s="13" t="s">
        <v>7087</v>
      </c>
      <c r="G1360" s="13" t="s">
        <v>7088</v>
      </c>
      <c r="H1360" s="13" t="s">
        <v>7089</v>
      </c>
    </row>
    <row r="1361" customFormat="false" ht="15" hidden="false" customHeight="true" outlineLevel="0" collapsed="false">
      <c r="A1361" s="13" t="s">
        <v>185</v>
      </c>
      <c r="B1361" s="13" t="s">
        <v>302</v>
      </c>
      <c r="C1361" s="11" t="s">
        <v>303</v>
      </c>
      <c r="D1361" s="13" t="s">
        <v>7090</v>
      </c>
      <c r="E1361" s="13" t="s">
        <v>7091</v>
      </c>
      <c r="F1361" s="13" t="s">
        <v>7092</v>
      </c>
      <c r="G1361" s="13" t="s">
        <v>7093</v>
      </c>
      <c r="H1361" s="13" t="s">
        <v>7094</v>
      </c>
    </row>
    <row r="1362" customFormat="false" ht="15" hidden="false" customHeight="true" outlineLevel="0" collapsed="false">
      <c r="A1362" s="13" t="s">
        <v>185</v>
      </c>
      <c r="B1362" s="13" t="s">
        <v>309</v>
      </c>
      <c r="C1362" s="11" t="s">
        <v>310</v>
      </c>
      <c r="D1362" s="13" t="s">
        <v>7095</v>
      </c>
      <c r="E1362" s="13" t="s">
        <v>7096</v>
      </c>
      <c r="F1362" s="13" t="s">
        <v>7097</v>
      </c>
      <c r="G1362" s="13" t="s">
        <v>7098</v>
      </c>
      <c r="H1362" s="13" t="s">
        <v>7099</v>
      </c>
    </row>
    <row r="1363" customFormat="false" ht="15" hidden="false" customHeight="true" outlineLevel="0" collapsed="false">
      <c r="A1363" s="13" t="s">
        <v>185</v>
      </c>
      <c r="B1363" s="13" t="s">
        <v>316</v>
      </c>
      <c r="C1363" s="11" t="s">
        <v>317</v>
      </c>
      <c r="D1363" s="13" t="s">
        <v>7100</v>
      </c>
      <c r="E1363" s="13" t="s">
        <v>7101</v>
      </c>
      <c r="F1363" s="13" t="s">
        <v>7102</v>
      </c>
      <c r="G1363" s="13" t="s">
        <v>7103</v>
      </c>
      <c r="H1363" s="13" t="s">
        <v>7104</v>
      </c>
    </row>
    <row r="1364" customFormat="false" ht="15" hidden="false" customHeight="true" outlineLevel="0" collapsed="false">
      <c r="A1364" s="13" t="s">
        <v>185</v>
      </c>
      <c r="B1364" s="13" t="s">
        <v>323</v>
      </c>
      <c r="C1364" s="11" t="s">
        <v>324</v>
      </c>
      <c r="D1364" s="13" t="s">
        <v>7105</v>
      </c>
      <c r="E1364" s="13" t="s">
        <v>7106</v>
      </c>
      <c r="F1364" s="13" t="s">
        <v>7107</v>
      </c>
      <c r="G1364" s="13" t="s">
        <v>7108</v>
      </c>
      <c r="H1364" s="13" t="s">
        <v>7109</v>
      </c>
    </row>
    <row r="1365" customFormat="false" ht="15" hidden="false" customHeight="true" outlineLevel="0" collapsed="false">
      <c r="A1365" s="13" t="s">
        <v>185</v>
      </c>
      <c r="B1365" s="13" t="s">
        <v>330</v>
      </c>
      <c r="C1365" s="11" t="s">
        <v>331</v>
      </c>
      <c r="D1365" s="13" t="s">
        <v>2888</v>
      </c>
      <c r="E1365" s="13" t="s">
        <v>7110</v>
      </c>
      <c r="F1365" s="13" t="s">
        <v>7111</v>
      </c>
      <c r="G1365" s="13" t="s">
        <v>7112</v>
      </c>
      <c r="H1365" s="13" t="s">
        <v>7113</v>
      </c>
    </row>
    <row r="1366" customFormat="false" ht="15" hidden="false" customHeight="true" outlineLevel="0" collapsed="false">
      <c r="A1366" s="13" t="s">
        <v>185</v>
      </c>
      <c r="B1366" s="13" t="s">
        <v>337</v>
      </c>
      <c r="C1366" s="11" t="s">
        <v>338</v>
      </c>
      <c r="D1366" s="13" t="s">
        <v>7114</v>
      </c>
      <c r="E1366" s="13" t="s">
        <v>7115</v>
      </c>
      <c r="F1366" s="13" t="s">
        <v>7116</v>
      </c>
      <c r="G1366" s="13" t="s">
        <v>7117</v>
      </c>
      <c r="H1366" s="13" t="s">
        <v>7118</v>
      </c>
    </row>
    <row r="1367" customFormat="false" ht="15" hidden="false" customHeight="true" outlineLevel="0" collapsed="false">
      <c r="A1367" s="13" t="s">
        <v>185</v>
      </c>
      <c r="B1367" s="13" t="s">
        <v>344</v>
      </c>
      <c r="C1367" s="11" t="s">
        <v>345</v>
      </c>
      <c r="D1367" s="13" t="s">
        <v>7119</v>
      </c>
      <c r="E1367" s="13" t="s">
        <v>7120</v>
      </c>
      <c r="F1367" s="13" t="s">
        <v>7121</v>
      </c>
      <c r="G1367" s="13" t="s">
        <v>7122</v>
      </c>
      <c r="H1367" s="13" t="s">
        <v>7123</v>
      </c>
    </row>
    <row r="1368" customFormat="false" ht="15" hidden="false" customHeight="true" outlineLevel="0" collapsed="false">
      <c r="A1368" s="13" t="s">
        <v>185</v>
      </c>
      <c r="B1368" s="13" t="s">
        <v>351</v>
      </c>
      <c r="C1368" s="11" t="s">
        <v>352</v>
      </c>
      <c r="D1368" s="13" t="s">
        <v>7124</v>
      </c>
      <c r="E1368" s="13" t="s">
        <v>7125</v>
      </c>
      <c r="F1368" s="13" t="s">
        <v>7126</v>
      </c>
      <c r="G1368" s="13" t="s">
        <v>7127</v>
      </c>
      <c r="H1368" s="13" t="s">
        <v>7128</v>
      </c>
    </row>
    <row r="1369" customFormat="false" ht="15" hidden="false" customHeight="true" outlineLevel="0" collapsed="false">
      <c r="A1369" s="13" t="s">
        <v>185</v>
      </c>
      <c r="B1369" s="13" t="s">
        <v>358</v>
      </c>
      <c r="C1369" s="11" t="s">
        <v>359</v>
      </c>
      <c r="D1369" s="13" t="s">
        <v>7129</v>
      </c>
      <c r="E1369" s="13" t="s">
        <v>7130</v>
      </c>
      <c r="F1369" s="13" t="s">
        <v>7131</v>
      </c>
      <c r="G1369" s="13" t="s">
        <v>7132</v>
      </c>
      <c r="H1369" s="13" t="s">
        <v>7133</v>
      </c>
    </row>
    <row r="1370" customFormat="false" ht="15" hidden="false" customHeight="true" outlineLevel="0" collapsed="false">
      <c r="A1370" s="13" t="s">
        <v>185</v>
      </c>
      <c r="B1370" s="13" t="s">
        <v>365</v>
      </c>
      <c r="C1370" s="11" t="s">
        <v>366</v>
      </c>
      <c r="D1370" s="13" t="s">
        <v>7134</v>
      </c>
      <c r="E1370" s="13" t="s">
        <v>7135</v>
      </c>
      <c r="F1370" s="13" t="s">
        <v>7136</v>
      </c>
      <c r="G1370" s="13" t="s">
        <v>7137</v>
      </c>
      <c r="H1370" s="13" t="s">
        <v>7138</v>
      </c>
    </row>
    <row r="1371" customFormat="false" ht="15" hidden="false" customHeight="true" outlineLevel="0" collapsed="false">
      <c r="A1371" s="13" t="s">
        <v>185</v>
      </c>
      <c r="B1371" s="13" t="s">
        <v>372</v>
      </c>
      <c r="C1371" s="11" t="s">
        <v>373</v>
      </c>
      <c r="D1371" s="13" t="s">
        <v>7139</v>
      </c>
      <c r="E1371" s="13" t="s">
        <v>7140</v>
      </c>
      <c r="F1371" s="13" t="s">
        <v>7141</v>
      </c>
      <c r="G1371" s="13" t="s">
        <v>7142</v>
      </c>
      <c r="H1371" s="13" t="s">
        <v>7143</v>
      </c>
    </row>
    <row r="1372" customFormat="false" ht="15" hidden="false" customHeight="true" outlineLevel="0" collapsed="false">
      <c r="A1372" s="13" t="s">
        <v>185</v>
      </c>
      <c r="B1372" s="13" t="s">
        <v>379</v>
      </c>
      <c r="C1372" s="11" t="s">
        <v>380</v>
      </c>
      <c r="D1372" s="13" t="s">
        <v>7144</v>
      </c>
      <c r="E1372" s="13" t="s">
        <v>7145</v>
      </c>
      <c r="F1372" s="13" t="s">
        <v>7146</v>
      </c>
      <c r="G1372" s="13" t="s">
        <v>7147</v>
      </c>
      <c r="H1372" s="13" t="s">
        <v>7148</v>
      </c>
    </row>
    <row r="1373" customFormat="false" ht="15" hidden="false" customHeight="true" outlineLevel="0" collapsed="false">
      <c r="A1373" s="13" t="s">
        <v>185</v>
      </c>
      <c r="B1373" s="13" t="s">
        <v>386</v>
      </c>
      <c r="C1373" s="11" t="s">
        <v>387</v>
      </c>
      <c r="D1373" s="13" t="s">
        <v>7149</v>
      </c>
      <c r="E1373" s="13" t="s">
        <v>7150</v>
      </c>
      <c r="F1373" s="13" t="s">
        <v>7151</v>
      </c>
      <c r="G1373" s="13" t="s">
        <v>7152</v>
      </c>
      <c r="H1373" s="13" t="s">
        <v>7153</v>
      </c>
    </row>
    <row r="1374" customFormat="false" ht="15" hidden="false" customHeight="true" outlineLevel="0" collapsed="false">
      <c r="A1374" s="13" t="s">
        <v>185</v>
      </c>
      <c r="B1374" s="13" t="s">
        <v>393</v>
      </c>
      <c r="C1374" s="11" t="s">
        <v>394</v>
      </c>
      <c r="D1374" s="13" t="s">
        <v>7154</v>
      </c>
      <c r="E1374" s="13" t="s">
        <v>7155</v>
      </c>
      <c r="F1374" s="13" t="s">
        <v>7156</v>
      </c>
      <c r="G1374" s="13" t="s">
        <v>7157</v>
      </c>
      <c r="H1374" s="13" t="s">
        <v>7158</v>
      </c>
    </row>
    <row r="1375" customFormat="false" ht="15" hidden="false" customHeight="true" outlineLevel="0" collapsed="false">
      <c r="A1375" s="13" t="s">
        <v>185</v>
      </c>
      <c r="B1375" s="13" t="s">
        <v>400</v>
      </c>
      <c r="C1375" s="11" t="s">
        <v>401</v>
      </c>
      <c r="D1375" s="13" t="s">
        <v>7159</v>
      </c>
      <c r="E1375" s="13" t="s">
        <v>7160</v>
      </c>
      <c r="F1375" s="13" t="s">
        <v>7161</v>
      </c>
      <c r="G1375" s="13" t="s">
        <v>7162</v>
      </c>
      <c r="H1375" s="13" t="s">
        <v>7163</v>
      </c>
    </row>
    <row r="1376" customFormat="false" ht="15" hidden="false" customHeight="true" outlineLevel="0" collapsed="false">
      <c r="A1376" s="13" t="s">
        <v>185</v>
      </c>
      <c r="B1376" s="13" t="s">
        <v>407</v>
      </c>
      <c r="C1376" s="11" t="s">
        <v>408</v>
      </c>
      <c r="D1376" s="13" t="s">
        <v>7164</v>
      </c>
      <c r="E1376" s="13" t="s">
        <v>7165</v>
      </c>
      <c r="F1376" s="13" t="s">
        <v>7166</v>
      </c>
      <c r="G1376" s="13" t="s">
        <v>7167</v>
      </c>
      <c r="H1376" s="13" t="s">
        <v>7168</v>
      </c>
    </row>
    <row r="1377" customFormat="false" ht="15" hidden="false" customHeight="true" outlineLevel="0" collapsed="false">
      <c r="A1377" s="13" t="s">
        <v>185</v>
      </c>
      <c r="B1377" s="13" t="s">
        <v>414</v>
      </c>
      <c r="C1377" s="11" t="s">
        <v>415</v>
      </c>
      <c r="D1377" s="13" t="s">
        <v>7169</v>
      </c>
      <c r="E1377" s="13" t="s">
        <v>7170</v>
      </c>
      <c r="F1377" s="13" t="s">
        <v>7171</v>
      </c>
      <c r="G1377" s="13" t="s">
        <v>7172</v>
      </c>
      <c r="H1377" s="13" t="s">
        <v>7173</v>
      </c>
    </row>
    <row r="1378" customFormat="false" ht="15" hidden="false" customHeight="true" outlineLevel="0" collapsed="false">
      <c r="A1378" s="13" t="s">
        <v>185</v>
      </c>
      <c r="B1378" s="13" t="s">
        <v>421</v>
      </c>
      <c r="C1378" s="11" t="s">
        <v>422</v>
      </c>
      <c r="D1378" s="13" t="s">
        <v>7174</v>
      </c>
      <c r="E1378" s="13" t="s">
        <v>7175</v>
      </c>
      <c r="F1378" s="13" t="s">
        <v>7176</v>
      </c>
      <c r="G1378" s="13" t="s">
        <v>7177</v>
      </c>
      <c r="H1378" s="13" t="s">
        <v>7178</v>
      </c>
    </row>
    <row r="1379" customFormat="false" ht="15" hidden="false" customHeight="true" outlineLevel="0" collapsed="false">
      <c r="A1379" s="13" t="s">
        <v>185</v>
      </c>
      <c r="B1379" s="13" t="s">
        <v>428</v>
      </c>
      <c r="C1379" s="11" t="s">
        <v>429</v>
      </c>
      <c r="D1379" s="13" t="s">
        <v>7179</v>
      </c>
      <c r="E1379" s="13" t="s">
        <v>7180</v>
      </c>
      <c r="F1379" s="13" t="s">
        <v>7181</v>
      </c>
      <c r="G1379" s="13" t="s">
        <v>7182</v>
      </c>
      <c r="H1379" s="13" t="s">
        <v>7183</v>
      </c>
    </row>
    <row r="1380" customFormat="false" ht="15" hidden="false" customHeight="true" outlineLevel="0" collapsed="false">
      <c r="A1380" s="13" t="s">
        <v>185</v>
      </c>
      <c r="B1380" s="13" t="s">
        <v>435</v>
      </c>
      <c r="C1380" s="11" t="s">
        <v>436</v>
      </c>
      <c r="D1380" s="13" t="s">
        <v>7184</v>
      </c>
      <c r="E1380" s="13" t="s">
        <v>7185</v>
      </c>
      <c r="F1380" s="13" t="s">
        <v>7186</v>
      </c>
      <c r="G1380" s="13" t="s">
        <v>7187</v>
      </c>
      <c r="H1380" s="13" t="s">
        <v>7188</v>
      </c>
    </row>
    <row r="1381" customFormat="false" ht="15" hidden="false" customHeight="true" outlineLevel="0" collapsed="false">
      <c r="A1381" s="13" t="s">
        <v>185</v>
      </c>
      <c r="B1381" s="13" t="s">
        <v>442</v>
      </c>
      <c r="C1381" s="11" t="s">
        <v>443</v>
      </c>
      <c r="D1381" s="13" t="s">
        <v>7189</v>
      </c>
      <c r="E1381" s="13" t="s">
        <v>7190</v>
      </c>
      <c r="F1381" s="13" t="s">
        <v>7191</v>
      </c>
      <c r="G1381" s="13" t="s">
        <v>7192</v>
      </c>
      <c r="H1381" s="13" t="s">
        <v>7193</v>
      </c>
    </row>
    <row r="1382" customFormat="false" ht="15" hidden="false" customHeight="true" outlineLevel="0" collapsed="false">
      <c r="A1382" s="13" t="s">
        <v>185</v>
      </c>
      <c r="B1382" s="13" t="s">
        <v>449</v>
      </c>
      <c r="C1382" s="11" t="s">
        <v>450</v>
      </c>
      <c r="D1382" s="13" t="s">
        <v>7194</v>
      </c>
      <c r="E1382" s="13" t="s">
        <v>7195</v>
      </c>
      <c r="F1382" s="13" t="s">
        <v>7196</v>
      </c>
      <c r="G1382" s="13" t="s">
        <v>7197</v>
      </c>
      <c r="H1382" s="13" t="s">
        <v>7198</v>
      </c>
    </row>
    <row r="1383" customFormat="false" ht="15" hidden="false" customHeight="true" outlineLevel="0" collapsed="false">
      <c r="A1383" s="13" t="s">
        <v>185</v>
      </c>
      <c r="B1383" s="13" t="s">
        <v>456</v>
      </c>
      <c r="C1383" s="11" t="s">
        <v>457</v>
      </c>
      <c r="D1383" s="13" t="s">
        <v>7199</v>
      </c>
      <c r="E1383" s="13" t="s">
        <v>7200</v>
      </c>
      <c r="F1383" s="13" t="s">
        <v>7201</v>
      </c>
      <c r="G1383" s="13" t="s">
        <v>7202</v>
      </c>
      <c r="H1383" s="13" t="s">
        <v>7203</v>
      </c>
    </row>
    <row r="1384" customFormat="false" ht="15" hidden="false" customHeight="true" outlineLevel="0" collapsed="false">
      <c r="A1384" s="13" t="s">
        <v>185</v>
      </c>
      <c r="B1384" s="13" t="s">
        <v>463</v>
      </c>
      <c r="C1384" s="11" t="s">
        <v>464</v>
      </c>
      <c r="D1384" s="13" t="s">
        <v>7204</v>
      </c>
      <c r="E1384" s="13" t="s">
        <v>7205</v>
      </c>
      <c r="F1384" s="13" t="s">
        <v>7206</v>
      </c>
      <c r="G1384" s="13" t="s">
        <v>7207</v>
      </c>
      <c r="H1384" s="13" t="s">
        <v>7208</v>
      </c>
    </row>
    <row r="1385" customFormat="false" ht="15" hidden="false" customHeight="true" outlineLevel="0" collapsed="false">
      <c r="A1385" s="13" t="s">
        <v>185</v>
      </c>
      <c r="B1385" s="13" t="s">
        <v>470</v>
      </c>
      <c r="C1385" s="11" t="s">
        <v>471</v>
      </c>
      <c r="D1385" s="13" t="s">
        <v>7209</v>
      </c>
      <c r="E1385" s="13" t="s">
        <v>7210</v>
      </c>
      <c r="F1385" s="13" t="s">
        <v>7211</v>
      </c>
      <c r="G1385" s="13" t="s">
        <v>7212</v>
      </c>
      <c r="H1385" s="13" t="s">
        <v>7213</v>
      </c>
    </row>
    <row r="1386" customFormat="false" ht="15" hidden="false" customHeight="true" outlineLevel="0" collapsed="false">
      <c r="A1386" s="13" t="s">
        <v>185</v>
      </c>
      <c r="B1386" s="13" t="s">
        <v>477</v>
      </c>
      <c r="C1386" s="11" t="s">
        <v>478</v>
      </c>
      <c r="D1386" s="13" t="s">
        <v>7214</v>
      </c>
      <c r="E1386" s="13" t="s">
        <v>7215</v>
      </c>
      <c r="F1386" s="13" t="s">
        <v>7216</v>
      </c>
      <c r="G1386" s="13" t="s">
        <v>7217</v>
      </c>
      <c r="H1386" s="13" t="s">
        <v>7218</v>
      </c>
    </row>
    <row r="1387" customFormat="false" ht="15" hidden="false" customHeight="true" outlineLevel="0" collapsed="false">
      <c r="A1387" s="13" t="s">
        <v>185</v>
      </c>
      <c r="B1387" s="13" t="s">
        <v>484</v>
      </c>
      <c r="C1387" s="11" t="s">
        <v>485</v>
      </c>
      <c r="D1387" s="13" t="s">
        <v>5038</v>
      </c>
      <c r="E1387" s="13" t="s">
        <v>7219</v>
      </c>
      <c r="F1387" s="13" t="s">
        <v>7220</v>
      </c>
      <c r="G1387" s="13" t="s">
        <v>7221</v>
      </c>
      <c r="H1387" s="13" t="s">
        <v>7222</v>
      </c>
    </row>
    <row r="1388" customFormat="false" ht="15" hidden="false" customHeight="true" outlineLevel="0" collapsed="false">
      <c r="A1388" s="13" t="s">
        <v>185</v>
      </c>
      <c r="B1388" s="13" t="s">
        <v>491</v>
      </c>
      <c r="C1388" s="11" t="s">
        <v>492</v>
      </c>
      <c r="D1388" s="13" t="s">
        <v>7223</v>
      </c>
      <c r="E1388" s="13" t="s">
        <v>7224</v>
      </c>
      <c r="F1388" s="13" t="s">
        <v>7225</v>
      </c>
      <c r="G1388" s="13" t="s">
        <v>7226</v>
      </c>
      <c r="H1388" s="13" t="s">
        <v>7227</v>
      </c>
    </row>
    <row r="1389" customFormat="false" ht="15" hidden="false" customHeight="true" outlineLevel="0" collapsed="false">
      <c r="A1389" s="13" t="s">
        <v>185</v>
      </c>
      <c r="B1389" s="13" t="s">
        <v>498</v>
      </c>
      <c r="C1389" s="11" t="s">
        <v>499</v>
      </c>
      <c r="D1389" s="13" t="s">
        <v>7228</v>
      </c>
      <c r="E1389" s="13" t="s">
        <v>7229</v>
      </c>
      <c r="F1389" s="13" t="s">
        <v>7230</v>
      </c>
      <c r="G1389" s="13" t="s">
        <v>7231</v>
      </c>
      <c r="H1389" s="13" t="s">
        <v>7232</v>
      </c>
    </row>
    <row r="1390" customFormat="false" ht="15" hidden="false" customHeight="true" outlineLevel="0" collapsed="false">
      <c r="A1390" s="13" t="s">
        <v>185</v>
      </c>
      <c r="B1390" s="13" t="s">
        <v>505</v>
      </c>
      <c r="C1390" s="11" t="s">
        <v>506</v>
      </c>
      <c r="D1390" s="13" t="s">
        <v>7233</v>
      </c>
      <c r="E1390" s="13" t="s">
        <v>7234</v>
      </c>
      <c r="F1390" s="13" t="s">
        <v>7235</v>
      </c>
      <c r="G1390" s="13" t="s">
        <v>7236</v>
      </c>
      <c r="H1390" s="13" t="s">
        <v>7237</v>
      </c>
    </row>
    <row r="1391" customFormat="false" ht="15" hidden="false" customHeight="true" outlineLevel="0" collapsed="false">
      <c r="A1391" s="13" t="s">
        <v>185</v>
      </c>
      <c r="B1391" s="13" t="s">
        <v>512</v>
      </c>
      <c r="C1391" s="11" t="s">
        <v>513</v>
      </c>
      <c r="D1391" s="13" t="s">
        <v>7238</v>
      </c>
      <c r="E1391" s="13" t="s">
        <v>7239</v>
      </c>
      <c r="F1391" s="13" t="s">
        <v>7240</v>
      </c>
      <c r="G1391" s="13" t="s">
        <v>7241</v>
      </c>
      <c r="H1391" s="13" t="s">
        <v>7242</v>
      </c>
    </row>
    <row r="1392" customFormat="false" ht="15" hidden="false" customHeight="true" outlineLevel="0" collapsed="false">
      <c r="A1392" s="13" t="s">
        <v>185</v>
      </c>
      <c r="B1392" s="13" t="s">
        <v>519</v>
      </c>
      <c r="C1392" s="11" t="s">
        <v>520</v>
      </c>
      <c r="D1392" s="13" t="s">
        <v>7243</v>
      </c>
      <c r="E1392" s="13" t="s">
        <v>7244</v>
      </c>
      <c r="F1392" s="13" t="s">
        <v>7245</v>
      </c>
      <c r="G1392" s="13" t="s">
        <v>7246</v>
      </c>
      <c r="H1392" s="13" t="s">
        <v>7247</v>
      </c>
    </row>
    <row r="1393" customFormat="false" ht="15" hidden="false" customHeight="true" outlineLevel="0" collapsed="false">
      <c r="A1393" s="13" t="s">
        <v>185</v>
      </c>
      <c r="B1393" s="13" t="s">
        <v>526</v>
      </c>
      <c r="C1393" s="11" t="s">
        <v>527</v>
      </c>
      <c r="D1393" s="13" t="s">
        <v>7248</v>
      </c>
      <c r="E1393" s="13" t="s">
        <v>7249</v>
      </c>
      <c r="F1393" s="13" t="s">
        <v>7250</v>
      </c>
      <c r="G1393" s="13" t="s">
        <v>7251</v>
      </c>
      <c r="H1393" s="13" t="s">
        <v>7252</v>
      </c>
    </row>
    <row r="1394" customFormat="false" ht="15" hidden="false" customHeight="true" outlineLevel="0" collapsed="false">
      <c r="A1394" s="13" t="s">
        <v>185</v>
      </c>
      <c r="B1394" s="13" t="s">
        <v>533</v>
      </c>
      <c r="C1394" s="11" t="s">
        <v>534</v>
      </c>
      <c r="D1394" s="13" t="s">
        <v>7253</v>
      </c>
      <c r="E1394" s="13" t="s">
        <v>7254</v>
      </c>
      <c r="F1394" s="13" t="s">
        <v>7255</v>
      </c>
      <c r="G1394" s="13" t="s">
        <v>7256</v>
      </c>
      <c r="H1394" s="13" t="s">
        <v>7257</v>
      </c>
    </row>
    <row r="1395" customFormat="false" ht="15" hidden="false" customHeight="true" outlineLevel="0" collapsed="false">
      <c r="A1395" s="13" t="s">
        <v>185</v>
      </c>
      <c r="B1395" s="13" t="s">
        <v>540</v>
      </c>
      <c r="C1395" s="11" t="s">
        <v>541</v>
      </c>
      <c r="D1395" s="13" t="s">
        <v>7258</v>
      </c>
      <c r="E1395" s="13" t="s">
        <v>7259</v>
      </c>
      <c r="F1395" s="13" t="s">
        <v>7260</v>
      </c>
      <c r="G1395" s="13" t="s">
        <v>7261</v>
      </c>
      <c r="H1395" s="13" t="s">
        <v>7262</v>
      </c>
    </row>
    <row r="1396" customFormat="false" ht="15" hidden="false" customHeight="true" outlineLevel="0" collapsed="false">
      <c r="A1396" s="13" t="s">
        <v>185</v>
      </c>
      <c r="B1396" s="13" t="s">
        <v>547</v>
      </c>
      <c r="C1396" s="11" t="s">
        <v>548</v>
      </c>
      <c r="D1396" s="13" t="s">
        <v>7263</v>
      </c>
      <c r="E1396" s="13" t="s">
        <v>1132</v>
      </c>
      <c r="F1396" s="13" t="s">
        <v>7264</v>
      </c>
      <c r="G1396" s="13" t="s">
        <v>7265</v>
      </c>
      <c r="H1396" s="13" t="s">
        <v>7266</v>
      </c>
    </row>
    <row r="1397" customFormat="false" ht="15" hidden="false" customHeight="true" outlineLevel="0" collapsed="false">
      <c r="A1397" s="13" t="s">
        <v>185</v>
      </c>
      <c r="B1397" s="13" t="s">
        <v>554</v>
      </c>
      <c r="C1397" s="11" t="s">
        <v>555</v>
      </c>
      <c r="D1397" s="13" t="s">
        <v>2351</v>
      </c>
      <c r="E1397" s="13" t="s">
        <v>7267</v>
      </c>
      <c r="F1397" s="13" t="s">
        <v>7268</v>
      </c>
      <c r="G1397" s="13" t="s">
        <v>7269</v>
      </c>
      <c r="H1397" s="13" t="s">
        <v>7270</v>
      </c>
    </row>
    <row r="1398" customFormat="false" ht="15" hidden="false" customHeight="true" outlineLevel="0" collapsed="false">
      <c r="A1398" s="13" t="s">
        <v>185</v>
      </c>
      <c r="B1398" s="13" t="s">
        <v>561</v>
      </c>
      <c r="C1398" s="11" t="s">
        <v>562</v>
      </c>
      <c r="D1398" s="13" t="s">
        <v>7271</v>
      </c>
      <c r="E1398" s="13" t="s">
        <v>7272</v>
      </c>
      <c r="F1398" s="13" t="s">
        <v>7273</v>
      </c>
      <c r="G1398" s="13" t="s">
        <v>7274</v>
      </c>
      <c r="H1398" s="13" t="s">
        <v>7275</v>
      </c>
    </row>
    <row r="1399" customFormat="false" ht="15" hidden="false" customHeight="true" outlineLevel="0" collapsed="false">
      <c r="A1399" s="13" t="s">
        <v>185</v>
      </c>
      <c r="B1399" s="13" t="s">
        <v>568</v>
      </c>
      <c r="C1399" s="11" t="s">
        <v>569</v>
      </c>
      <c r="D1399" s="13" t="s">
        <v>7276</v>
      </c>
      <c r="E1399" s="13" t="s">
        <v>7277</v>
      </c>
      <c r="F1399" s="13" t="s">
        <v>7278</v>
      </c>
      <c r="G1399" s="13" t="s">
        <v>7279</v>
      </c>
      <c r="H1399" s="13" t="s">
        <v>7280</v>
      </c>
    </row>
    <row r="1400" customFormat="false" ht="15" hidden="false" customHeight="true" outlineLevel="0" collapsed="false">
      <c r="A1400" s="13" t="s">
        <v>185</v>
      </c>
      <c r="B1400" s="13" t="s">
        <v>575</v>
      </c>
      <c r="C1400" s="11" t="s">
        <v>576</v>
      </c>
      <c r="D1400" s="13" t="s">
        <v>7281</v>
      </c>
      <c r="E1400" s="13" t="s">
        <v>7282</v>
      </c>
      <c r="F1400" s="13" t="s">
        <v>7283</v>
      </c>
      <c r="G1400" s="13" t="s">
        <v>7284</v>
      </c>
      <c r="H1400" s="13" t="s">
        <v>7285</v>
      </c>
    </row>
    <row r="1401" customFormat="false" ht="15" hidden="false" customHeight="true" outlineLevel="0" collapsed="false">
      <c r="A1401" s="13" t="s">
        <v>185</v>
      </c>
      <c r="B1401" s="13" t="s">
        <v>582</v>
      </c>
      <c r="C1401" s="11" t="s">
        <v>583</v>
      </c>
      <c r="D1401" s="13" t="s">
        <v>5386</v>
      </c>
      <c r="E1401" s="13" t="s">
        <v>7286</v>
      </c>
      <c r="F1401" s="13" t="s">
        <v>7287</v>
      </c>
      <c r="G1401" s="13" t="s">
        <v>7288</v>
      </c>
      <c r="H1401" s="13" t="s">
        <v>7289</v>
      </c>
    </row>
    <row r="1402" customFormat="false" ht="15" hidden="false" customHeight="true" outlineLevel="0" collapsed="false">
      <c r="A1402" s="13" t="s">
        <v>185</v>
      </c>
      <c r="B1402" s="13" t="s">
        <v>589</v>
      </c>
      <c r="C1402" s="11" t="s">
        <v>590</v>
      </c>
      <c r="D1402" s="13" t="s">
        <v>7290</v>
      </c>
      <c r="E1402" s="13" t="s">
        <v>7291</v>
      </c>
      <c r="F1402" s="13" t="s">
        <v>7292</v>
      </c>
      <c r="G1402" s="13" t="s">
        <v>7293</v>
      </c>
      <c r="H1402" s="13" t="s">
        <v>7294</v>
      </c>
    </row>
    <row r="1403" customFormat="false" ht="15" hidden="false" customHeight="true" outlineLevel="0" collapsed="false">
      <c r="A1403" s="13" t="s">
        <v>185</v>
      </c>
      <c r="B1403" s="13" t="s">
        <v>596</v>
      </c>
      <c r="C1403" s="11" t="s">
        <v>597</v>
      </c>
      <c r="D1403" s="13" t="s">
        <v>7295</v>
      </c>
      <c r="E1403" s="13" t="s">
        <v>7296</v>
      </c>
      <c r="F1403" s="13" t="s">
        <v>7297</v>
      </c>
      <c r="G1403" s="13" t="s">
        <v>7298</v>
      </c>
      <c r="H1403" s="13" t="s">
        <v>7299</v>
      </c>
    </row>
    <row r="1404" customFormat="false" ht="15" hidden="false" customHeight="true" outlineLevel="0" collapsed="false">
      <c r="A1404" s="13" t="s">
        <v>185</v>
      </c>
      <c r="B1404" s="13" t="s">
        <v>603</v>
      </c>
      <c r="C1404" s="11" t="s">
        <v>604</v>
      </c>
      <c r="D1404" s="13" t="s">
        <v>7300</v>
      </c>
      <c r="E1404" s="13" t="s">
        <v>7301</v>
      </c>
      <c r="F1404" s="13" t="s">
        <v>7302</v>
      </c>
      <c r="G1404" s="13" t="s">
        <v>7303</v>
      </c>
      <c r="H1404" s="13" t="s">
        <v>7304</v>
      </c>
    </row>
    <row r="1405" customFormat="false" ht="15" hidden="false" customHeight="true" outlineLevel="0" collapsed="false">
      <c r="A1405" s="13" t="s">
        <v>185</v>
      </c>
      <c r="B1405" s="13" t="s">
        <v>610</v>
      </c>
      <c r="C1405" s="11" t="s">
        <v>611</v>
      </c>
      <c r="D1405" s="13" t="s">
        <v>7305</v>
      </c>
      <c r="E1405" s="13" t="s">
        <v>7306</v>
      </c>
      <c r="F1405" s="13" t="s">
        <v>7307</v>
      </c>
      <c r="G1405" s="13" t="s">
        <v>7308</v>
      </c>
      <c r="H1405" s="13" t="s">
        <v>7309</v>
      </c>
    </row>
    <row r="1406" customFormat="false" ht="15" hidden="false" customHeight="true" outlineLevel="0" collapsed="false">
      <c r="A1406" s="13" t="s">
        <v>185</v>
      </c>
      <c r="B1406" s="13" t="s">
        <v>617</v>
      </c>
      <c r="C1406" s="11" t="s">
        <v>618</v>
      </c>
      <c r="D1406" s="13" t="s">
        <v>7310</v>
      </c>
      <c r="E1406" s="13" t="s">
        <v>7311</v>
      </c>
      <c r="F1406" s="13" t="s">
        <v>7312</v>
      </c>
      <c r="G1406" s="13" t="s">
        <v>7313</v>
      </c>
      <c r="H1406" s="13" t="s">
        <v>7314</v>
      </c>
    </row>
    <row r="1407" customFormat="false" ht="15" hidden="false" customHeight="true" outlineLevel="0" collapsed="false">
      <c r="A1407" s="13" t="s">
        <v>185</v>
      </c>
      <c r="B1407" s="13" t="s">
        <v>624</v>
      </c>
      <c r="C1407" s="11" t="s">
        <v>625</v>
      </c>
      <c r="D1407" s="13" t="s">
        <v>7315</v>
      </c>
      <c r="E1407" s="13" t="s">
        <v>7316</v>
      </c>
      <c r="F1407" s="13" t="s">
        <v>7317</v>
      </c>
      <c r="G1407" s="13" t="s">
        <v>7318</v>
      </c>
      <c r="H1407" s="13" t="s">
        <v>7319</v>
      </c>
    </row>
    <row r="1408" customFormat="false" ht="15" hidden="false" customHeight="true" outlineLevel="0" collapsed="false">
      <c r="A1408" s="13" t="s">
        <v>185</v>
      </c>
      <c r="B1408" s="13" t="s">
        <v>631</v>
      </c>
      <c r="C1408" s="11" t="s">
        <v>632</v>
      </c>
      <c r="D1408" s="13" t="s">
        <v>7320</v>
      </c>
      <c r="E1408" s="13" t="s">
        <v>7321</v>
      </c>
      <c r="F1408" s="13" t="s">
        <v>7322</v>
      </c>
      <c r="G1408" s="13" t="s">
        <v>7323</v>
      </c>
      <c r="H1408" s="13" t="s">
        <v>7324</v>
      </c>
    </row>
    <row r="1409" customFormat="false" ht="15" hidden="false" customHeight="true" outlineLevel="0" collapsed="false">
      <c r="A1409" s="13" t="s">
        <v>185</v>
      </c>
      <c r="B1409" s="13" t="s">
        <v>638</v>
      </c>
      <c r="C1409" s="11" t="s">
        <v>639</v>
      </c>
      <c r="D1409" s="13" t="s">
        <v>7325</v>
      </c>
      <c r="E1409" s="13" t="s">
        <v>7326</v>
      </c>
      <c r="F1409" s="13" t="s">
        <v>7327</v>
      </c>
      <c r="G1409" s="13" t="s">
        <v>7328</v>
      </c>
      <c r="H1409" s="13" t="s">
        <v>7329</v>
      </c>
    </row>
    <row r="1410" customFormat="false" ht="15" hidden="false" customHeight="true" outlineLevel="0" collapsed="false">
      <c r="A1410" s="13" t="s">
        <v>185</v>
      </c>
      <c r="B1410" s="13" t="s">
        <v>645</v>
      </c>
      <c r="C1410" s="11" t="s">
        <v>646</v>
      </c>
      <c r="D1410" s="13" t="s">
        <v>7330</v>
      </c>
      <c r="E1410" s="13" t="s">
        <v>7331</v>
      </c>
      <c r="F1410" s="13" t="s">
        <v>7332</v>
      </c>
      <c r="G1410" s="13" t="s">
        <v>7333</v>
      </c>
      <c r="H1410" s="13" t="s">
        <v>7334</v>
      </c>
    </row>
    <row r="1411" customFormat="false" ht="15" hidden="false" customHeight="true" outlineLevel="0" collapsed="false">
      <c r="A1411" s="13" t="s">
        <v>185</v>
      </c>
      <c r="B1411" s="13" t="s">
        <v>652</v>
      </c>
      <c r="C1411" s="11" t="s">
        <v>653</v>
      </c>
      <c r="D1411" s="13" t="s">
        <v>7335</v>
      </c>
      <c r="E1411" s="13" t="s">
        <v>7336</v>
      </c>
      <c r="F1411" s="13" t="s">
        <v>7337</v>
      </c>
      <c r="G1411" s="13" t="s">
        <v>7338</v>
      </c>
      <c r="H1411" s="13" t="s">
        <v>7339</v>
      </c>
    </row>
    <row r="1412" customFormat="false" ht="15" hidden="false" customHeight="true" outlineLevel="0" collapsed="false">
      <c r="A1412" s="13" t="s">
        <v>185</v>
      </c>
      <c r="B1412" s="13" t="s">
        <v>659</v>
      </c>
      <c r="C1412" s="11" t="s">
        <v>660</v>
      </c>
      <c r="D1412" s="13" t="s">
        <v>3684</v>
      </c>
      <c r="E1412" s="13" t="s">
        <v>7340</v>
      </c>
      <c r="F1412" s="13" t="s">
        <v>7341</v>
      </c>
      <c r="G1412" s="13" t="s">
        <v>7342</v>
      </c>
      <c r="H1412" s="13" t="s">
        <v>7343</v>
      </c>
    </row>
    <row r="1413" customFormat="false" ht="15" hidden="false" customHeight="true" outlineLevel="0" collapsed="false">
      <c r="A1413" s="13" t="s">
        <v>185</v>
      </c>
      <c r="B1413" s="13" t="s">
        <v>666</v>
      </c>
      <c r="C1413" s="11" t="s">
        <v>667</v>
      </c>
      <c r="D1413" s="13" t="s">
        <v>7344</v>
      </c>
      <c r="E1413" s="13" t="s">
        <v>7345</v>
      </c>
      <c r="F1413" s="13" t="s">
        <v>7346</v>
      </c>
      <c r="G1413" s="13" t="s">
        <v>7347</v>
      </c>
      <c r="H1413" s="13" t="s">
        <v>7348</v>
      </c>
    </row>
    <row r="1414" customFormat="false" ht="15" hidden="false" customHeight="true" outlineLevel="0" collapsed="false">
      <c r="A1414" s="13" t="s">
        <v>185</v>
      </c>
      <c r="B1414" s="13" t="s">
        <v>673</v>
      </c>
      <c r="C1414" s="11" t="s">
        <v>674</v>
      </c>
      <c r="D1414" s="13" t="s">
        <v>7349</v>
      </c>
      <c r="E1414" s="13" t="s">
        <v>7350</v>
      </c>
      <c r="F1414" s="13" t="s">
        <v>7351</v>
      </c>
      <c r="G1414" s="13" t="s">
        <v>7352</v>
      </c>
      <c r="H1414" s="13" t="s">
        <v>7353</v>
      </c>
    </row>
    <row r="1415" customFormat="false" ht="15" hidden="false" customHeight="true" outlineLevel="0" collapsed="false">
      <c r="A1415" s="13" t="s">
        <v>185</v>
      </c>
      <c r="B1415" s="13" t="s">
        <v>680</v>
      </c>
      <c r="C1415" s="11" t="s">
        <v>681</v>
      </c>
      <c r="D1415" s="13" t="s">
        <v>7354</v>
      </c>
      <c r="E1415" s="13" t="s">
        <v>7355</v>
      </c>
      <c r="F1415" s="13" t="s">
        <v>7356</v>
      </c>
      <c r="G1415" s="13" t="s">
        <v>7357</v>
      </c>
      <c r="H1415" s="13" t="s">
        <v>7358</v>
      </c>
    </row>
    <row r="1416" customFormat="false" ht="15" hidden="false" customHeight="true" outlineLevel="0" collapsed="false">
      <c r="A1416" s="13" t="s">
        <v>185</v>
      </c>
      <c r="B1416" s="13" t="s">
        <v>687</v>
      </c>
      <c r="C1416" s="11" t="s">
        <v>688</v>
      </c>
      <c r="D1416" s="13" t="s">
        <v>7359</v>
      </c>
      <c r="E1416" s="13" t="s">
        <v>7360</v>
      </c>
      <c r="F1416" s="13" t="s">
        <v>7361</v>
      </c>
      <c r="G1416" s="13" t="s">
        <v>7362</v>
      </c>
      <c r="H1416" s="13" t="s">
        <v>7363</v>
      </c>
    </row>
    <row r="1417" customFormat="false" ht="15" hidden="false" customHeight="true" outlineLevel="0" collapsed="false">
      <c r="A1417" s="13" t="s">
        <v>185</v>
      </c>
      <c r="B1417" s="13" t="s">
        <v>694</v>
      </c>
      <c r="C1417" s="11" t="s">
        <v>695</v>
      </c>
      <c r="D1417" s="13" t="s">
        <v>4952</v>
      </c>
      <c r="E1417" s="13" t="s">
        <v>7364</v>
      </c>
      <c r="F1417" s="13" t="s">
        <v>7365</v>
      </c>
      <c r="G1417" s="13" t="s">
        <v>7366</v>
      </c>
      <c r="H1417" s="13" t="s">
        <v>7367</v>
      </c>
    </row>
    <row r="1418" customFormat="false" ht="15" hidden="false" customHeight="true" outlineLevel="0" collapsed="false">
      <c r="A1418" s="13" t="s">
        <v>185</v>
      </c>
      <c r="B1418" s="13" t="s">
        <v>701</v>
      </c>
      <c r="C1418" s="11" t="s">
        <v>702</v>
      </c>
      <c r="D1418" s="13" t="s">
        <v>7368</v>
      </c>
      <c r="E1418" s="13" t="s">
        <v>7369</v>
      </c>
      <c r="F1418" s="13" t="s">
        <v>7370</v>
      </c>
      <c r="G1418" s="13" t="s">
        <v>7371</v>
      </c>
      <c r="H1418" s="13" t="s">
        <v>7372</v>
      </c>
    </row>
    <row r="1419" customFormat="false" ht="15" hidden="false" customHeight="true" outlineLevel="0" collapsed="false">
      <c r="A1419" s="13" t="s">
        <v>185</v>
      </c>
      <c r="B1419" s="13" t="s">
        <v>708</v>
      </c>
      <c r="C1419" s="11" t="s">
        <v>709</v>
      </c>
      <c r="D1419" s="13" t="s">
        <v>2343</v>
      </c>
      <c r="E1419" s="13" t="s">
        <v>7373</v>
      </c>
      <c r="F1419" s="13" t="s">
        <v>7374</v>
      </c>
      <c r="G1419" s="13" t="s">
        <v>7375</v>
      </c>
      <c r="H1419" s="13" t="s">
        <v>7376</v>
      </c>
    </row>
    <row r="1420" customFormat="false" ht="15" hidden="false" customHeight="true" outlineLevel="0" collapsed="false">
      <c r="A1420" s="13" t="s">
        <v>185</v>
      </c>
      <c r="B1420" s="13" t="s">
        <v>715</v>
      </c>
      <c r="C1420" s="11" t="s">
        <v>716</v>
      </c>
      <c r="D1420" s="13" t="s">
        <v>7377</v>
      </c>
      <c r="E1420" s="13" t="s">
        <v>7378</v>
      </c>
      <c r="F1420" s="13" t="s">
        <v>7379</v>
      </c>
      <c r="G1420" s="13" t="s">
        <v>7380</v>
      </c>
      <c r="H1420" s="13" t="s">
        <v>7381</v>
      </c>
    </row>
    <row r="1421" customFormat="false" ht="15" hidden="false" customHeight="true" outlineLevel="0" collapsed="false">
      <c r="A1421" s="13" t="s">
        <v>185</v>
      </c>
      <c r="B1421" s="13" t="s">
        <v>722</v>
      </c>
      <c r="C1421" s="11" t="s">
        <v>723</v>
      </c>
      <c r="D1421" s="13" t="s">
        <v>7382</v>
      </c>
      <c r="E1421" s="13" t="s">
        <v>7383</v>
      </c>
      <c r="F1421" s="13" t="s">
        <v>7384</v>
      </c>
      <c r="G1421" s="13" t="s">
        <v>7385</v>
      </c>
      <c r="H1421" s="13" t="s">
        <v>7386</v>
      </c>
    </row>
    <row r="1422" customFormat="false" ht="15" hidden="false" customHeight="true" outlineLevel="0" collapsed="false">
      <c r="A1422" s="13" t="s">
        <v>185</v>
      </c>
      <c r="B1422" s="13" t="s">
        <v>729</v>
      </c>
      <c r="C1422" s="11" t="s">
        <v>730</v>
      </c>
      <c r="D1422" s="13" t="s">
        <v>7387</v>
      </c>
      <c r="E1422" s="13" t="s">
        <v>7388</v>
      </c>
      <c r="F1422" s="13" t="s">
        <v>7389</v>
      </c>
      <c r="G1422" s="13" t="s">
        <v>7390</v>
      </c>
      <c r="H1422" s="13" t="s">
        <v>7391</v>
      </c>
    </row>
    <row r="1423" customFormat="false" ht="15" hidden="false" customHeight="true" outlineLevel="0" collapsed="false">
      <c r="A1423" s="13" t="s">
        <v>185</v>
      </c>
      <c r="B1423" s="13" t="s">
        <v>736</v>
      </c>
      <c r="C1423" s="11" t="s">
        <v>737</v>
      </c>
      <c r="D1423" s="13" t="s">
        <v>7392</v>
      </c>
      <c r="E1423" s="13" t="s">
        <v>7393</v>
      </c>
      <c r="F1423" s="13" t="s">
        <v>7394</v>
      </c>
      <c r="G1423" s="13" t="s">
        <v>7395</v>
      </c>
      <c r="H1423" s="13" t="s">
        <v>7396</v>
      </c>
    </row>
    <row r="1424" customFormat="false" ht="15" hidden="false" customHeight="true" outlineLevel="0" collapsed="false">
      <c r="A1424" s="13" t="s">
        <v>185</v>
      </c>
      <c r="B1424" s="13" t="s">
        <v>743</v>
      </c>
      <c r="C1424" s="11" t="s">
        <v>744</v>
      </c>
      <c r="D1424" s="13" t="s">
        <v>7397</v>
      </c>
      <c r="E1424" s="13" t="s">
        <v>7398</v>
      </c>
      <c r="F1424" s="13" t="s">
        <v>7399</v>
      </c>
      <c r="G1424" s="13" t="s">
        <v>7400</v>
      </c>
      <c r="H1424" s="13" t="s">
        <v>7401</v>
      </c>
    </row>
    <row r="1425" customFormat="false" ht="15" hidden="false" customHeight="true" outlineLevel="0" collapsed="false">
      <c r="A1425" s="13" t="s">
        <v>185</v>
      </c>
      <c r="B1425" s="13" t="s">
        <v>750</v>
      </c>
      <c r="C1425" s="11" t="s">
        <v>751</v>
      </c>
      <c r="D1425" s="13" t="s">
        <v>7402</v>
      </c>
      <c r="E1425" s="13" t="s">
        <v>7403</v>
      </c>
      <c r="F1425" s="13" t="s">
        <v>7404</v>
      </c>
      <c r="G1425" s="13" t="s">
        <v>7405</v>
      </c>
      <c r="H1425" s="13" t="s">
        <v>7406</v>
      </c>
    </row>
    <row r="1426" customFormat="false" ht="15" hidden="false" customHeight="true" outlineLevel="0" collapsed="false">
      <c r="A1426" s="13" t="s">
        <v>185</v>
      </c>
      <c r="B1426" s="13" t="s">
        <v>757</v>
      </c>
      <c r="C1426" s="11" t="s">
        <v>758</v>
      </c>
      <c r="D1426" s="13" t="s">
        <v>7407</v>
      </c>
      <c r="E1426" s="13" t="s">
        <v>7408</v>
      </c>
      <c r="F1426" s="13" t="s">
        <v>7409</v>
      </c>
      <c r="G1426" s="13" t="s">
        <v>7410</v>
      </c>
      <c r="H1426" s="13" t="s">
        <v>7411</v>
      </c>
    </row>
    <row r="1427" customFormat="false" ht="15" hidden="false" customHeight="true" outlineLevel="0" collapsed="false">
      <c r="A1427" s="13" t="s">
        <v>185</v>
      </c>
      <c r="B1427" s="13" t="s">
        <v>764</v>
      </c>
      <c r="C1427" s="11" t="s">
        <v>765</v>
      </c>
      <c r="D1427" s="13" t="s">
        <v>7412</v>
      </c>
      <c r="E1427" s="13" t="s">
        <v>7413</v>
      </c>
      <c r="F1427" s="13" t="s">
        <v>7414</v>
      </c>
      <c r="G1427" s="13" t="s">
        <v>7415</v>
      </c>
      <c r="H1427" s="13" t="s">
        <v>7416</v>
      </c>
    </row>
    <row r="1428" customFormat="false" ht="15" hidden="false" customHeight="true" outlineLevel="0" collapsed="false">
      <c r="A1428" s="13" t="s">
        <v>185</v>
      </c>
      <c r="B1428" s="13" t="s">
        <v>771</v>
      </c>
      <c r="C1428" s="11" t="s">
        <v>772</v>
      </c>
      <c r="D1428" s="13" t="s">
        <v>7417</v>
      </c>
      <c r="E1428" s="13" t="s">
        <v>7418</v>
      </c>
      <c r="F1428" s="13" t="s">
        <v>7419</v>
      </c>
      <c r="G1428" s="13" t="s">
        <v>7420</v>
      </c>
      <c r="H1428" s="13" t="s">
        <v>7421</v>
      </c>
    </row>
    <row r="1429" customFormat="false" ht="15" hidden="false" customHeight="true" outlineLevel="0" collapsed="false">
      <c r="A1429" s="13" t="s">
        <v>185</v>
      </c>
      <c r="B1429" s="13" t="s">
        <v>778</v>
      </c>
      <c r="C1429" s="11" t="s">
        <v>779</v>
      </c>
      <c r="D1429" s="13" t="s">
        <v>7422</v>
      </c>
      <c r="E1429" s="13" t="s">
        <v>7423</v>
      </c>
      <c r="F1429" s="13" t="s">
        <v>7424</v>
      </c>
      <c r="G1429" s="13" t="s">
        <v>7425</v>
      </c>
      <c r="H1429" s="13" t="s">
        <v>7426</v>
      </c>
    </row>
    <row r="1430" customFormat="false" ht="15" hidden="false" customHeight="true" outlineLevel="0" collapsed="false">
      <c r="A1430" s="13" t="s">
        <v>185</v>
      </c>
      <c r="B1430" s="13" t="s">
        <v>785</v>
      </c>
      <c r="C1430" s="11" t="s">
        <v>786</v>
      </c>
      <c r="D1430" s="13" t="s">
        <v>7427</v>
      </c>
      <c r="E1430" s="13" t="s">
        <v>7428</v>
      </c>
      <c r="F1430" s="13" t="s">
        <v>7429</v>
      </c>
      <c r="G1430" s="13" t="s">
        <v>7430</v>
      </c>
      <c r="H1430" s="13" t="s">
        <v>7431</v>
      </c>
    </row>
    <row r="1431" customFormat="false" ht="15" hidden="false" customHeight="true" outlineLevel="0" collapsed="false">
      <c r="A1431" s="13" t="s">
        <v>185</v>
      </c>
      <c r="B1431" s="13" t="s">
        <v>792</v>
      </c>
      <c r="C1431" s="11" t="s">
        <v>793</v>
      </c>
      <c r="D1431" s="13" t="s">
        <v>7432</v>
      </c>
      <c r="E1431" s="13" t="s">
        <v>7433</v>
      </c>
      <c r="F1431" s="13" t="s">
        <v>7434</v>
      </c>
      <c r="G1431" s="13" t="s">
        <v>7435</v>
      </c>
      <c r="H1431" s="13" t="s">
        <v>7436</v>
      </c>
    </row>
    <row r="1432" customFormat="false" ht="15" hidden="false" customHeight="true" outlineLevel="0" collapsed="false">
      <c r="A1432" s="13" t="s">
        <v>185</v>
      </c>
      <c r="B1432" s="13" t="s">
        <v>799</v>
      </c>
      <c r="C1432" s="11" t="s">
        <v>800</v>
      </c>
      <c r="D1432" s="13" t="s">
        <v>7437</v>
      </c>
      <c r="E1432" s="13" t="s">
        <v>7438</v>
      </c>
      <c r="F1432" s="13" t="s">
        <v>7439</v>
      </c>
      <c r="G1432" s="13" t="s">
        <v>7440</v>
      </c>
      <c r="H1432" s="13" t="s">
        <v>7441</v>
      </c>
    </row>
    <row r="1433" customFormat="false" ht="15" hidden="false" customHeight="true" outlineLevel="0" collapsed="false">
      <c r="A1433" s="13" t="s">
        <v>185</v>
      </c>
      <c r="B1433" s="13" t="s">
        <v>806</v>
      </c>
      <c r="C1433" s="11" t="s">
        <v>807</v>
      </c>
      <c r="D1433" s="13" t="s">
        <v>7442</v>
      </c>
      <c r="E1433" s="13" t="s">
        <v>7443</v>
      </c>
      <c r="F1433" s="13" t="s">
        <v>7444</v>
      </c>
      <c r="G1433" s="13" t="s">
        <v>7445</v>
      </c>
      <c r="H1433" s="13" t="s">
        <v>7446</v>
      </c>
    </row>
    <row r="1434" customFormat="false" ht="15" hidden="false" customHeight="true" outlineLevel="0" collapsed="false">
      <c r="A1434" s="13" t="s">
        <v>185</v>
      </c>
      <c r="B1434" s="13" t="s">
        <v>813</v>
      </c>
      <c r="C1434" s="11" t="s">
        <v>814</v>
      </c>
      <c r="D1434" s="13" t="s">
        <v>7447</v>
      </c>
      <c r="E1434" s="13" t="s">
        <v>7448</v>
      </c>
      <c r="F1434" s="13" t="s">
        <v>7449</v>
      </c>
      <c r="G1434" s="13" t="s">
        <v>7450</v>
      </c>
      <c r="H1434" s="13" t="s">
        <v>7451</v>
      </c>
    </row>
    <row r="1435" customFormat="false" ht="15" hidden="false" customHeight="true" outlineLevel="0" collapsed="false">
      <c r="A1435" s="13" t="s">
        <v>185</v>
      </c>
      <c r="B1435" s="13" t="s">
        <v>820</v>
      </c>
      <c r="C1435" s="11" t="s">
        <v>821</v>
      </c>
      <c r="D1435" s="13" t="s">
        <v>7452</v>
      </c>
      <c r="E1435" s="13" t="s">
        <v>7453</v>
      </c>
      <c r="F1435" s="13" t="s">
        <v>7454</v>
      </c>
      <c r="G1435" s="13" t="s">
        <v>7455</v>
      </c>
      <c r="H1435" s="13" t="s">
        <v>7456</v>
      </c>
    </row>
    <row r="1436" customFormat="false" ht="15" hidden="false" customHeight="true" outlineLevel="0" collapsed="false">
      <c r="A1436" s="13" t="s">
        <v>185</v>
      </c>
      <c r="B1436" s="13" t="s">
        <v>827</v>
      </c>
      <c r="C1436" s="11" t="s">
        <v>828</v>
      </c>
      <c r="D1436" s="13" t="s">
        <v>7457</v>
      </c>
      <c r="E1436" s="13" t="s">
        <v>7458</v>
      </c>
      <c r="F1436" s="13" t="s">
        <v>7459</v>
      </c>
      <c r="G1436" s="13" t="s">
        <v>7460</v>
      </c>
      <c r="H1436" s="13" t="s">
        <v>7461</v>
      </c>
    </row>
    <row r="1437" customFormat="false" ht="15" hidden="false" customHeight="true" outlineLevel="0" collapsed="false">
      <c r="A1437" s="13" t="s">
        <v>185</v>
      </c>
      <c r="B1437" s="13" t="s">
        <v>834</v>
      </c>
      <c r="C1437" s="11" t="s">
        <v>835</v>
      </c>
      <c r="D1437" s="13" t="s">
        <v>7462</v>
      </c>
      <c r="E1437" s="13" t="s">
        <v>7463</v>
      </c>
      <c r="F1437" s="13" t="s">
        <v>7464</v>
      </c>
      <c r="G1437" s="13" t="s">
        <v>7465</v>
      </c>
      <c r="H1437" s="13" t="s">
        <v>7466</v>
      </c>
    </row>
    <row r="1438" customFormat="false" ht="15" hidden="false" customHeight="true" outlineLevel="0" collapsed="false">
      <c r="A1438" s="13" t="s">
        <v>185</v>
      </c>
      <c r="B1438" s="13" t="s">
        <v>841</v>
      </c>
      <c r="C1438" s="11" t="s">
        <v>842</v>
      </c>
      <c r="D1438" s="13" t="s">
        <v>7467</v>
      </c>
      <c r="E1438" s="13" t="s">
        <v>7468</v>
      </c>
      <c r="F1438" s="13" t="s">
        <v>7469</v>
      </c>
      <c r="G1438" s="13" t="s">
        <v>7470</v>
      </c>
      <c r="H1438" s="13" t="s">
        <v>7471</v>
      </c>
    </row>
    <row r="1439" customFormat="false" ht="15" hidden="false" customHeight="true" outlineLevel="0" collapsed="false">
      <c r="A1439" s="13" t="s">
        <v>185</v>
      </c>
      <c r="B1439" s="13" t="s">
        <v>848</v>
      </c>
      <c r="C1439" s="11" t="s">
        <v>849</v>
      </c>
      <c r="D1439" s="13" t="s">
        <v>7472</v>
      </c>
      <c r="E1439" s="13" t="s">
        <v>7473</v>
      </c>
      <c r="F1439" s="13" t="s">
        <v>7474</v>
      </c>
      <c r="G1439" s="13" t="s">
        <v>7475</v>
      </c>
      <c r="H1439" s="13" t="s">
        <v>7476</v>
      </c>
    </row>
    <row r="1440" customFormat="false" ht="15" hidden="false" customHeight="true" outlineLevel="0" collapsed="false">
      <c r="A1440" s="13" t="s">
        <v>185</v>
      </c>
      <c r="B1440" s="13" t="s">
        <v>855</v>
      </c>
      <c r="C1440" s="11" t="s">
        <v>856</v>
      </c>
      <c r="D1440" s="13" t="s">
        <v>7477</v>
      </c>
      <c r="E1440" s="13" t="s">
        <v>7478</v>
      </c>
      <c r="F1440" s="13" t="s">
        <v>7479</v>
      </c>
      <c r="G1440" s="13" t="s">
        <v>7480</v>
      </c>
      <c r="H1440" s="13" t="s">
        <v>7481</v>
      </c>
    </row>
    <row r="1441" customFormat="false" ht="15" hidden="false" customHeight="true" outlineLevel="0" collapsed="false">
      <c r="A1441" s="13" t="s">
        <v>185</v>
      </c>
      <c r="B1441" s="13" t="s">
        <v>862</v>
      </c>
      <c r="C1441" s="11" t="s">
        <v>863</v>
      </c>
      <c r="D1441" s="13" t="s">
        <v>7482</v>
      </c>
      <c r="E1441" s="13" t="s">
        <v>7483</v>
      </c>
      <c r="F1441" s="13" t="s">
        <v>7484</v>
      </c>
      <c r="G1441" s="13" t="s">
        <v>7485</v>
      </c>
      <c r="H1441" s="13" t="s">
        <v>7486</v>
      </c>
    </row>
    <row r="1442" customFormat="false" ht="15" hidden="false" customHeight="true" outlineLevel="0" collapsed="false">
      <c r="A1442" s="13" t="s">
        <v>185</v>
      </c>
      <c r="B1442" s="13" t="s">
        <v>869</v>
      </c>
      <c r="C1442" s="11" t="s">
        <v>870</v>
      </c>
      <c r="D1442" s="13" t="s">
        <v>7487</v>
      </c>
      <c r="E1442" s="13" t="s">
        <v>7488</v>
      </c>
      <c r="F1442" s="13" t="s">
        <v>7489</v>
      </c>
      <c r="G1442" s="13" t="s">
        <v>7490</v>
      </c>
      <c r="H1442" s="13" t="s">
        <v>7491</v>
      </c>
    </row>
    <row r="1443" customFormat="false" ht="15" hidden="false" customHeight="true" outlineLevel="0" collapsed="false">
      <c r="A1443" s="13" t="s">
        <v>185</v>
      </c>
      <c r="B1443" s="13" t="s">
        <v>876</v>
      </c>
      <c r="C1443" s="11" t="s">
        <v>877</v>
      </c>
      <c r="D1443" s="13" t="s">
        <v>7492</v>
      </c>
      <c r="E1443" s="13" t="s">
        <v>7493</v>
      </c>
      <c r="F1443" s="13" t="s">
        <v>7494</v>
      </c>
      <c r="G1443" s="13" t="s">
        <v>7495</v>
      </c>
      <c r="H1443" s="13" t="s">
        <v>7496</v>
      </c>
    </row>
    <row r="1444" customFormat="false" ht="15" hidden="false" customHeight="true" outlineLevel="0" collapsed="false">
      <c r="A1444" s="13" t="s">
        <v>185</v>
      </c>
      <c r="B1444" s="13" t="s">
        <v>883</v>
      </c>
      <c r="C1444" s="11" t="s">
        <v>884</v>
      </c>
      <c r="D1444" s="13" t="s">
        <v>7497</v>
      </c>
      <c r="E1444" s="13" t="s">
        <v>7498</v>
      </c>
      <c r="F1444" s="13" t="s">
        <v>7499</v>
      </c>
      <c r="G1444" s="13" t="s">
        <v>7500</v>
      </c>
      <c r="H1444" s="13" t="s">
        <v>7501</v>
      </c>
    </row>
    <row r="1445" customFormat="false" ht="15" hidden="false" customHeight="true" outlineLevel="0" collapsed="false">
      <c r="A1445" s="13" t="s">
        <v>185</v>
      </c>
      <c r="B1445" s="13" t="s">
        <v>890</v>
      </c>
      <c r="C1445" s="11" t="s">
        <v>891</v>
      </c>
      <c r="D1445" s="13" t="s">
        <v>7502</v>
      </c>
      <c r="E1445" s="13" t="s">
        <v>7503</v>
      </c>
      <c r="F1445" s="13" t="s">
        <v>7504</v>
      </c>
      <c r="G1445" s="13" t="s">
        <v>7505</v>
      </c>
      <c r="H1445" s="13" t="s">
        <v>7506</v>
      </c>
    </row>
    <row r="1446" customFormat="false" ht="15" hidden="false" customHeight="true" outlineLevel="0" collapsed="false">
      <c r="A1446" s="13" t="s">
        <v>185</v>
      </c>
      <c r="B1446" s="13" t="s">
        <v>897</v>
      </c>
      <c r="C1446" s="11" t="s">
        <v>898</v>
      </c>
      <c r="D1446" s="13" t="s">
        <v>7507</v>
      </c>
      <c r="E1446" s="13" t="s">
        <v>7508</v>
      </c>
      <c r="F1446" s="13" t="s">
        <v>7509</v>
      </c>
      <c r="G1446" s="13" t="s">
        <v>7510</v>
      </c>
      <c r="H1446" s="13" t="s">
        <v>7511</v>
      </c>
    </row>
    <row r="1447" customFormat="false" ht="15" hidden="false" customHeight="true" outlineLevel="0" collapsed="false">
      <c r="A1447" s="13" t="s">
        <v>185</v>
      </c>
      <c r="B1447" s="13" t="s">
        <v>904</v>
      </c>
      <c r="C1447" s="11" t="s">
        <v>905</v>
      </c>
      <c r="D1447" s="13" t="s">
        <v>7512</v>
      </c>
      <c r="E1447" s="13" t="s">
        <v>7513</v>
      </c>
      <c r="F1447" s="13" t="s">
        <v>7514</v>
      </c>
      <c r="G1447" s="13" t="s">
        <v>7515</v>
      </c>
      <c r="H1447" s="13" t="s">
        <v>7516</v>
      </c>
    </row>
    <row r="1448" customFormat="false" ht="15" hidden="false" customHeight="true" outlineLevel="0" collapsed="false">
      <c r="A1448" s="13" t="s">
        <v>185</v>
      </c>
      <c r="B1448" s="13" t="s">
        <v>1868</v>
      </c>
      <c r="C1448" s="11" t="s">
        <v>1869</v>
      </c>
      <c r="D1448" s="13" t="s">
        <v>1870</v>
      </c>
      <c r="E1448" s="13" t="s">
        <v>1871</v>
      </c>
      <c r="F1448" s="13" t="s">
        <v>7517</v>
      </c>
      <c r="G1448" s="13" t="s">
        <v>1871</v>
      </c>
      <c r="H1448" s="13" t="s">
        <v>1871</v>
      </c>
    </row>
    <row r="1449" customFormat="false" ht="15" hidden="false" customHeight="true" outlineLevel="0" collapsed="false">
      <c r="A1449" s="13" t="s">
        <v>194</v>
      </c>
      <c r="B1449" s="13" t="s">
        <v>239</v>
      </c>
      <c r="C1449" s="11" t="s">
        <v>240</v>
      </c>
      <c r="D1449" s="13" t="s">
        <v>5184</v>
      </c>
      <c r="E1449" s="13" t="s">
        <v>7518</v>
      </c>
      <c r="F1449" s="13" t="s">
        <v>7519</v>
      </c>
      <c r="G1449" s="13" t="s">
        <v>7520</v>
      </c>
      <c r="H1449" s="13" t="s">
        <v>7521</v>
      </c>
    </row>
    <row r="1450" customFormat="false" ht="15" hidden="false" customHeight="true" outlineLevel="0" collapsed="false">
      <c r="A1450" s="13" t="s">
        <v>194</v>
      </c>
      <c r="B1450" s="13" t="s">
        <v>246</v>
      </c>
      <c r="C1450" s="11" t="s">
        <v>247</v>
      </c>
      <c r="D1450" s="13" t="s">
        <v>7522</v>
      </c>
      <c r="E1450" s="13" t="s">
        <v>7523</v>
      </c>
      <c r="F1450" s="13" t="s">
        <v>7524</v>
      </c>
      <c r="G1450" s="13" t="s">
        <v>7525</v>
      </c>
      <c r="H1450" s="13" t="s">
        <v>7526</v>
      </c>
    </row>
    <row r="1451" customFormat="false" ht="15" hidden="false" customHeight="true" outlineLevel="0" collapsed="false">
      <c r="A1451" s="13" t="s">
        <v>194</v>
      </c>
      <c r="B1451" s="13" t="s">
        <v>253</v>
      </c>
      <c r="C1451" s="11" t="s">
        <v>254</v>
      </c>
      <c r="D1451" s="13" t="s">
        <v>7527</v>
      </c>
      <c r="E1451" s="13" t="s">
        <v>7528</v>
      </c>
      <c r="F1451" s="13" t="s">
        <v>7529</v>
      </c>
      <c r="G1451" s="13" t="s">
        <v>7530</v>
      </c>
      <c r="H1451" s="13" t="s">
        <v>7531</v>
      </c>
    </row>
    <row r="1452" customFormat="false" ht="15" hidden="false" customHeight="true" outlineLevel="0" collapsed="false">
      <c r="A1452" s="13" t="s">
        <v>194</v>
      </c>
      <c r="B1452" s="13" t="s">
        <v>260</v>
      </c>
      <c r="C1452" s="11" t="s">
        <v>261</v>
      </c>
      <c r="D1452" s="13" t="s">
        <v>7532</v>
      </c>
      <c r="E1452" s="13" t="s">
        <v>7533</v>
      </c>
      <c r="F1452" s="13" t="s">
        <v>7534</v>
      </c>
      <c r="G1452" s="13" t="s">
        <v>7535</v>
      </c>
      <c r="H1452" s="13" t="s">
        <v>7536</v>
      </c>
    </row>
    <row r="1453" customFormat="false" ht="15" hidden="false" customHeight="true" outlineLevel="0" collapsed="false">
      <c r="A1453" s="13" t="s">
        <v>194</v>
      </c>
      <c r="B1453" s="13" t="s">
        <v>267</v>
      </c>
      <c r="C1453" s="11" t="s">
        <v>268</v>
      </c>
      <c r="D1453" s="13" t="s">
        <v>7537</v>
      </c>
      <c r="E1453" s="13" t="s">
        <v>7538</v>
      </c>
      <c r="F1453" s="13" t="s">
        <v>7539</v>
      </c>
      <c r="G1453" s="13" t="s">
        <v>7540</v>
      </c>
      <c r="H1453" s="13" t="s">
        <v>7541</v>
      </c>
    </row>
    <row r="1454" customFormat="false" ht="15" hidden="false" customHeight="true" outlineLevel="0" collapsed="false">
      <c r="A1454" s="13" t="s">
        <v>194</v>
      </c>
      <c r="B1454" s="13" t="s">
        <v>274</v>
      </c>
      <c r="C1454" s="11" t="s">
        <v>275</v>
      </c>
      <c r="D1454" s="13" t="s">
        <v>7542</v>
      </c>
      <c r="E1454" s="13" t="s">
        <v>7543</v>
      </c>
      <c r="F1454" s="13" t="s">
        <v>7544</v>
      </c>
      <c r="G1454" s="13" t="s">
        <v>7545</v>
      </c>
      <c r="H1454" s="13" t="s">
        <v>7546</v>
      </c>
    </row>
    <row r="1455" customFormat="false" ht="15" hidden="false" customHeight="true" outlineLevel="0" collapsed="false">
      <c r="A1455" s="13" t="s">
        <v>194</v>
      </c>
      <c r="B1455" s="13" t="s">
        <v>281</v>
      </c>
      <c r="C1455" s="11" t="s">
        <v>282</v>
      </c>
      <c r="D1455" s="13" t="s">
        <v>7547</v>
      </c>
      <c r="E1455" s="13" t="s">
        <v>7548</v>
      </c>
      <c r="F1455" s="13" t="s">
        <v>7549</v>
      </c>
      <c r="G1455" s="13" t="s">
        <v>7550</v>
      </c>
      <c r="H1455" s="13" t="s">
        <v>7551</v>
      </c>
    </row>
    <row r="1456" customFormat="false" ht="15" hidden="false" customHeight="true" outlineLevel="0" collapsed="false">
      <c r="A1456" s="13" t="s">
        <v>194</v>
      </c>
      <c r="B1456" s="13" t="s">
        <v>288</v>
      </c>
      <c r="C1456" s="11" t="s">
        <v>289</v>
      </c>
      <c r="D1456" s="13" t="s">
        <v>7552</v>
      </c>
      <c r="E1456" s="13" t="s">
        <v>7553</v>
      </c>
      <c r="F1456" s="13" t="s">
        <v>7554</v>
      </c>
      <c r="G1456" s="13" t="s">
        <v>7555</v>
      </c>
      <c r="H1456" s="13" t="s">
        <v>7556</v>
      </c>
    </row>
    <row r="1457" customFormat="false" ht="15" hidden="false" customHeight="true" outlineLevel="0" collapsed="false">
      <c r="A1457" s="13" t="s">
        <v>194</v>
      </c>
      <c r="B1457" s="13" t="s">
        <v>295</v>
      </c>
      <c r="C1457" s="11" t="s">
        <v>296</v>
      </c>
      <c r="D1457" s="13" t="s">
        <v>1191</v>
      </c>
      <c r="E1457" s="13" t="s">
        <v>7557</v>
      </c>
      <c r="F1457" s="13" t="s">
        <v>7558</v>
      </c>
      <c r="G1457" s="13" t="s">
        <v>7559</v>
      </c>
      <c r="H1457" s="13" t="s">
        <v>7560</v>
      </c>
    </row>
    <row r="1458" customFormat="false" ht="15" hidden="false" customHeight="true" outlineLevel="0" collapsed="false">
      <c r="A1458" s="13" t="s">
        <v>194</v>
      </c>
      <c r="B1458" s="13" t="s">
        <v>302</v>
      </c>
      <c r="C1458" s="11" t="s">
        <v>303</v>
      </c>
      <c r="D1458" s="13" t="s">
        <v>7561</v>
      </c>
      <c r="E1458" s="13" t="s">
        <v>7562</v>
      </c>
      <c r="F1458" s="13" t="s">
        <v>7563</v>
      </c>
      <c r="G1458" s="13" t="s">
        <v>7564</v>
      </c>
      <c r="H1458" s="13" t="s">
        <v>7565</v>
      </c>
    </row>
    <row r="1459" customFormat="false" ht="15" hidden="false" customHeight="true" outlineLevel="0" collapsed="false">
      <c r="A1459" s="13" t="s">
        <v>194</v>
      </c>
      <c r="B1459" s="13" t="s">
        <v>309</v>
      </c>
      <c r="C1459" s="11" t="s">
        <v>310</v>
      </c>
      <c r="D1459" s="13" t="s">
        <v>7566</v>
      </c>
      <c r="E1459" s="13" t="s">
        <v>7567</v>
      </c>
      <c r="F1459" s="13" t="s">
        <v>7568</v>
      </c>
      <c r="G1459" s="13" t="s">
        <v>7569</v>
      </c>
      <c r="H1459" s="13" t="s">
        <v>7570</v>
      </c>
    </row>
    <row r="1460" customFormat="false" ht="15" hidden="false" customHeight="true" outlineLevel="0" collapsed="false">
      <c r="A1460" s="13" t="s">
        <v>194</v>
      </c>
      <c r="B1460" s="13" t="s">
        <v>316</v>
      </c>
      <c r="C1460" s="11" t="s">
        <v>317</v>
      </c>
      <c r="D1460" s="13" t="s">
        <v>7571</v>
      </c>
      <c r="E1460" s="13" t="s">
        <v>7572</v>
      </c>
      <c r="F1460" s="13" t="s">
        <v>7573</v>
      </c>
      <c r="G1460" s="13" t="s">
        <v>7574</v>
      </c>
      <c r="H1460" s="13" t="s">
        <v>7575</v>
      </c>
    </row>
    <row r="1461" customFormat="false" ht="15" hidden="false" customHeight="true" outlineLevel="0" collapsed="false">
      <c r="A1461" s="13" t="s">
        <v>194</v>
      </c>
      <c r="B1461" s="13" t="s">
        <v>323</v>
      </c>
      <c r="C1461" s="11" t="s">
        <v>324</v>
      </c>
      <c r="D1461" s="13" t="s">
        <v>7576</v>
      </c>
      <c r="E1461" s="13" t="s">
        <v>7577</v>
      </c>
      <c r="F1461" s="13" t="s">
        <v>7578</v>
      </c>
      <c r="G1461" s="13" t="s">
        <v>7579</v>
      </c>
      <c r="H1461" s="13" t="s">
        <v>7580</v>
      </c>
    </row>
    <row r="1462" customFormat="false" ht="15" hidden="false" customHeight="true" outlineLevel="0" collapsed="false">
      <c r="A1462" s="13" t="s">
        <v>194</v>
      </c>
      <c r="B1462" s="13" t="s">
        <v>330</v>
      </c>
      <c r="C1462" s="11" t="s">
        <v>331</v>
      </c>
      <c r="D1462" s="13" t="s">
        <v>7581</v>
      </c>
      <c r="E1462" s="13" t="s">
        <v>7582</v>
      </c>
      <c r="F1462" s="13" t="s">
        <v>7583</v>
      </c>
      <c r="G1462" s="13" t="s">
        <v>7584</v>
      </c>
      <c r="H1462" s="13" t="s">
        <v>7585</v>
      </c>
    </row>
    <row r="1463" customFormat="false" ht="15" hidden="false" customHeight="true" outlineLevel="0" collapsed="false">
      <c r="A1463" s="13" t="s">
        <v>194</v>
      </c>
      <c r="B1463" s="13" t="s">
        <v>337</v>
      </c>
      <c r="C1463" s="11" t="s">
        <v>338</v>
      </c>
      <c r="D1463" s="13" t="s">
        <v>7586</v>
      </c>
      <c r="E1463" s="13" t="s">
        <v>7587</v>
      </c>
      <c r="F1463" s="13" t="s">
        <v>7588</v>
      </c>
      <c r="G1463" s="13" t="s">
        <v>7589</v>
      </c>
      <c r="H1463" s="13" t="s">
        <v>7590</v>
      </c>
    </row>
    <row r="1464" customFormat="false" ht="15" hidden="false" customHeight="true" outlineLevel="0" collapsed="false">
      <c r="A1464" s="13" t="s">
        <v>194</v>
      </c>
      <c r="B1464" s="13" t="s">
        <v>344</v>
      </c>
      <c r="C1464" s="11" t="s">
        <v>345</v>
      </c>
      <c r="D1464" s="13" t="s">
        <v>7591</v>
      </c>
      <c r="E1464" s="13" t="s">
        <v>7592</v>
      </c>
      <c r="F1464" s="13" t="s">
        <v>7593</v>
      </c>
      <c r="G1464" s="13" t="s">
        <v>7594</v>
      </c>
      <c r="H1464" s="13" t="s">
        <v>7595</v>
      </c>
    </row>
    <row r="1465" customFormat="false" ht="15" hidden="false" customHeight="true" outlineLevel="0" collapsed="false">
      <c r="A1465" s="13" t="s">
        <v>194</v>
      </c>
      <c r="B1465" s="13" t="s">
        <v>351</v>
      </c>
      <c r="C1465" s="11" t="s">
        <v>352</v>
      </c>
      <c r="D1465" s="13" t="s">
        <v>7596</v>
      </c>
      <c r="E1465" s="13" t="s">
        <v>7597</v>
      </c>
      <c r="F1465" s="13" t="s">
        <v>7598</v>
      </c>
      <c r="G1465" s="13" t="s">
        <v>7599</v>
      </c>
      <c r="H1465" s="13" t="s">
        <v>7600</v>
      </c>
    </row>
    <row r="1466" customFormat="false" ht="15" hidden="false" customHeight="true" outlineLevel="0" collapsed="false">
      <c r="A1466" s="13" t="s">
        <v>194</v>
      </c>
      <c r="B1466" s="13" t="s">
        <v>358</v>
      </c>
      <c r="C1466" s="11" t="s">
        <v>359</v>
      </c>
      <c r="D1466" s="13" t="s">
        <v>7601</v>
      </c>
      <c r="E1466" s="13" t="s">
        <v>7602</v>
      </c>
      <c r="F1466" s="13" t="s">
        <v>7603</v>
      </c>
      <c r="G1466" s="13" t="s">
        <v>7604</v>
      </c>
      <c r="H1466" s="13" t="s">
        <v>7605</v>
      </c>
    </row>
    <row r="1467" customFormat="false" ht="15" hidden="false" customHeight="true" outlineLevel="0" collapsed="false">
      <c r="A1467" s="13" t="s">
        <v>194</v>
      </c>
      <c r="B1467" s="13" t="s">
        <v>365</v>
      </c>
      <c r="C1467" s="11" t="s">
        <v>366</v>
      </c>
      <c r="D1467" s="13" t="s">
        <v>7606</v>
      </c>
      <c r="E1467" s="13" t="s">
        <v>7607</v>
      </c>
      <c r="F1467" s="13" t="s">
        <v>7608</v>
      </c>
      <c r="G1467" s="13" t="s">
        <v>7609</v>
      </c>
      <c r="H1467" s="13" t="s">
        <v>7610</v>
      </c>
    </row>
    <row r="1468" customFormat="false" ht="15" hidden="false" customHeight="true" outlineLevel="0" collapsed="false">
      <c r="A1468" s="13" t="s">
        <v>194</v>
      </c>
      <c r="B1468" s="13" t="s">
        <v>372</v>
      </c>
      <c r="C1468" s="11" t="s">
        <v>373</v>
      </c>
      <c r="D1468" s="13" t="s">
        <v>7611</v>
      </c>
      <c r="E1468" s="13" t="s">
        <v>7612</v>
      </c>
      <c r="F1468" s="13" t="s">
        <v>7613</v>
      </c>
      <c r="G1468" s="13" t="s">
        <v>7614</v>
      </c>
      <c r="H1468" s="13" t="s">
        <v>7615</v>
      </c>
    </row>
    <row r="1469" customFormat="false" ht="15" hidden="false" customHeight="true" outlineLevel="0" collapsed="false">
      <c r="A1469" s="13" t="s">
        <v>194</v>
      </c>
      <c r="B1469" s="13" t="s">
        <v>379</v>
      </c>
      <c r="C1469" s="11" t="s">
        <v>380</v>
      </c>
      <c r="D1469" s="13" t="s">
        <v>7616</v>
      </c>
      <c r="E1469" s="13" t="s">
        <v>7617</v>
      </c>
      <c r="F1469" s="13" t="s">
        <v>7618</v>
      </c>
      <c r="G1469" s="13" t="s">
        <v>7619</v>
      </c>
      <c r="H1469" s="13" t="s">
        <v>7620</v>
      </c>
    </row>
    <row r="1470" customFormat="false" ht="15" hidden="false" customHeight="true" outlineLevel="0" collapsed="false">
      <c r="A1470" s="13" t="s">
        <v>194</v>
      </c>
      <c r="B1470" s="13" t="s">
        <v>386</v>
      </c>
      <c r="C1470" s="11" t="s">
        <v>387</v>
      </c>
      <c r="D1470" s="13" t="s">
        <v>7621</v>
      </c>
      <c r="E1470" s="13" t="s">
        <v>7622</v>
      </c>
      <c r="F1470" s="13" t="s">
        <v>7623</v>
      </c>
      <c r="G1470" s="13" t="s">
        <v>7624</v>
      </c>
      <c r="H1470" s="13" t="s">
        <v>7625</v>
      </c>
    </row>
    <row r="1471" customFormat="false" ht="15" hidden="false" customHeight="true" outlineLevel="0" collapsed="false">
      <c r="A1471" s="13" t="s">
        <v>194</v>
      </c>
      <c r="B1471" s="13" t="s">
        <v>393</v>
      </c>
      <c r="C1471" s="11" t="s">
        <v>394</v>
      </c>
      <c r="D1471" s="13" t="s">
        <v>7626</v>
      </c>
      <c r="E1471" s="13" t="s">
        <v>7627</v>
      </c>
      <c r="F1471" s="13" t="s">
        <v>7628</v>
      </c>
      <c r="G1471" s="13" t="s">
        <v>7629</v>
      </c>
      <c r="H1471" s="13" t="s">
        <v>7630</v>
      </c>
    </row>
    <row r="1472" customFormat="false" ht="15" hidden="false" customHeight="true" outlineLevel="0" collapsed="false">
      <c r="A1472" s="13" t="s">
        <v>194</v>
      </c>
      <c r="B1472" s="13" t="s">
        <v>400</v>
      </c>
      <c r="C1472" s="11" t="s">
        <v>401</v>
      </c>
      <c r="D1472" s="13" t="s">
        <v>7631</v>
      </c>
      <c r="E1472" s="13" t="s">
        <v>7632</v>
      </c>
      <c r="F1472" s="13" t="s">
        <v>7633</v>
      </c>
      <c r="G1472" s="13" t="s">
        <v>7634</v>
      </c>
      <c r="H1472" s="13" t="s">
        <v>7635</v>
      </c>
    </row>
    <row r="1473" customFormat="false" ht="15" hidden="false" customHeight="true" outlineLevel="0" collapsed="false">
      <c r="A1473" s="13" t="s">
        <v>194</v>
      </c>
      <c r="B1473" s="13" t="s">
        <v>407</v>
      </c>
      <c r="C1473" s="11" t="s">
        <v>408</v>
      </c>
      <c r="D1473" s="13" t="s">
        <v>7636</v>
      </c>
      <c r="E1473" s="13" t="s">
        <v>7637</v>
      </c>
      <c r="F1473" s="13" t="s">
        <v>7638</v>
      </c>
      <c r="G1473" s="13" t="s">
        <v>7639</v>
      </c>
      <c r="H1473" s="13" t="s">
        <v>7640</v>
      </c>
    </row>
    <row r="1474" customFormat="false" ht="15" hidden="false" customHeight="true" outlineLevel="0" collapsed="false">
      <c r="A1474" s="13" t="s">
        <v>194</v>
      </c>
      <c r="B1474" s="13" t="s">
        <v>414</v>
      </c>
      <c r="C1474" s="11" t="s">
        <v>415</v>
      </c>
      <c r="D1474" s="13" t="s">
        <v>7641</v>
      </c>
      <c r="E1474" s="13" t="s">
        <v>7642</v>
      </c>
      <c r="F1474" s="13" t="s">
        <v>7643</v>
      </c>
      <c r="G1474" s="13" t="s">
        <v>7644</v>
      </c>
      <c r="H1474" s="13" t="s">
        <v>7645</v>
      </c>
    </row>
    <row r="1475" customFormat="false" ht="15" hidden="false" customHeight="true" outlineLevel="0" collapsed="false">
      <c r="A1475" s="13" t="s">
        <v>194</v>
      </c>
      <c r="B1475" s="13" t="s">
        <v>421</v>
      </c>
      <c r="C1475" s="11" t="s">
        <v>422</v>
      </c>
      <c r="D1475" s="13" t="s">
        <v>7646</v>
      </c>
      <c r="E1475" s="13" t="s">
        <v>7647</v>
      </c>
      <c r="F1475" s="13" t="s">
        <v>7648</v>
      </c>
      <c r="G1475" s="13" t="s">
        <v>7649</v>
      </c>
      <c r="H1475" s="13" t="s">
        <v>7650</v>
      </c>
    </row>
    <row r="1476" customFormat="false" ht="15" hidden="false" customHeight="true" outlineLevel="0" collapsed="false">
      <c r="A1476" s="13" t="s">
        <v>194</v>
      </c>
      <c r="B1476" s="13" t="s">
        <v>428</v>
      </c>
      <c r="C1476" s="11" t="s">
        <v>429</v>
      </c>
      <c r="D1476" s="13" t="s">
        <v>7651</v>
      </c>
      <c r="E1476" s="13" t="s">
        <v>7652</v>
      </c>
      <c r="F1476" s="13" t="s">
        <v>7653</v>
      </c>
      <c r="G1476" s="13" t="s">
        <v>7654</v>
      </c>
      <c r="H1476" s="13" t="s">
        <v>7655</v>
      </c>
    </row>
    <row r="1477" customFormat="false" ht="15" hidden="false" customHeight="true" outlineLevel="0" collapsed="false">
      <c r="A1477" s="13" t="s">
        <v>194</v>
      </c>
      <c r="B1477" s="13" t="s">
        <v>435</v>
      </c>
      <c r="C1477" s="11" t="s">
        <v>436</v>
      </c>
      <c r="D1477" s="13" t="s">
        <v>7656</v>
      </c>
      <c r="E1477" s="13" t="s">
        <v>7657</v>
      </c>
      <c r="F1477" s="13" t="s">
        <v>7658</v>
      </c>
      <c r="G1477" s="13" t="s">
        <v>7659</v>
      </c>
      <c r="H1477" s="13" t="s">
        <v>7660</v>
      </c>
    </row>
    <row r="1478" customFormat="false" ht="15" hidden="false" customHeight="true" outlineLevel="0" collapsed="false">
      <c r="A1478" s="13" t="s">
        <v>194</v>
      </c>
      <c r="B1478" s="13" t="s">
        <v>442</v>
      </c>
      <c r="C1478" s="11" t="s">
        <v>443</v>
      </c>
      <c r="D1478" s="13" t="s">
        <v>7661</v>
      </c>
      <c r="E1478" s="13" t="s">
        <v>7662</v>
      </c>
      <c r="F1478" s="13" t="s">
        <v>7663</v>
      </c>
      <c r="G1478" s="13" t="s">
        <v>7664</v>
      </c>
      <c r="H1478" s="13" t="s">
        <v>7665</v>
      </c>
    </row>
    <row r="1479" customFormat="false" ht="15" hidden="false" customHeight="true" outlineLevel="0" collapsed="false">
      <c r="A1479" s="13" t="s">
        <v>194</v>
      </c>
      <c r="B1479" s="13" t="s">
        <v>449</v>
      </c>
      <c r="C1479" s="11" t="s">
        <v>450</v>
      </c>
      <c r="D1479" s="13" t="s">
        <v>7666</v>
      </c>
      <c r="E1479" s="13" t="s">
        <v>7667</v>
      </c>
      <c r="F1479" s="13" t="s">
        <v>7668</v>
      </c>
      <c r="G1479" s="13" t="s">
        <v>7669</v>
      </c>
      <c r="H1479" s="13" t="s">
        <v>7670</v>
      </c>
    </row>
    <row r="1480" customFormat="false" ht="15" hidden="false" customHeight="true" outlineLevel="0" collapsed="false">
      <c r="A1480" s="13" t="s">
        <v>194</v>
      </c>
      <c r="B1480" s="13" t="s">
        <v>456</v>
      </c>
      <c r="C1480" s="11" t="s">
        <v>457</v>
      </c>
      <c r="D1480" s="13" t="s">
        <v>7671</v>
      </c>
      <c r="E1480" s="13" t="s">
        <v>7672</v>
      </c>
      <c r="F1480" s="13" t="s">
        <v>7673</v>
      </c>
      <c r="G1480" s="13" t="s">
        <v>7674</v>
      </c>
      <c r="H1480" s="13" t="s">
        <v>7675</v>
      </c>
    </row>
    <row r="1481" customFormat="false" ht="15" hidden="false" customHeight="true" outlineLevel="0" collapsed="false">
      <c r="A1481" s="13" t="s">
        <v>194</v>
      </c>
      <c r="B1481" s="13" t="s">
        <v>463</v>
      </c>
      <c r="C1481" s="11" t="s">
        <v>464</v>
      </c>
      <c r="D1481" s="13" t="s">
        <v>7676</v>
      </c>
      <c r="E1481" s="13" t="s">
        <v>7677</v>
      </c>
      <c r="F1481" s="13" t="s">
        <v>7678</v>
      </c>
      <c r="G1481" s="13" t="s">
        <v>7679</v>
      </c>
      <c r="H1481" s="13" t="s">
        <v>7680</v>
      </c>
    </row>
    <row r="1482" customFormat="false" ht="15" hidden="false" customHeight="true" outlineLevel="0" collapsed="false">
      <c r="A1482" s="13" t="s">
        <v>194</v>
      </c>
      <c r="B1482" s="13" t="s">
        <v>470</v>
      </c>
      <c r="C1482" s="11" t="s">
        <v>471</v>
      </c>
      <c r="D1482" s="13" t="s">
        <v>7681</v>
      </c>
      <c r="E1482" s="13" t="s">
        <v>7682</v>
      </c>
      <c r="F1482" s="13" t="s">
        <v>7683</v>
      </c>
      <c r="G1482" s="13" t="s">
        <v>7684</v>
      </c>
      <c r="H1482" s="13" t="s">
        <v>7685</v>
      </c>
    </row>
    <row r="1483" customFormat="false" ht="15" hidden="false" customHeight="true" outlineLevel="0" collapsed="false">
      <c r="A1483" s="13" t="s">
        <v>194</v>
      </c>
      <c r="B1483" s="13" t="s">
        <v>477</v>
      </c>
      <c r="C1483" s="11" t="s">
        <v>478</v>
      </c>
      <c r="D1483" s="13" t="s">
        <v>7686</v>
      </c>
      <c r="E1483" s="13" t="s">
        <v>7687</v>
      </c>
      <c r="F1483" s="13" t="s">
        <v>7688</v>
      </c>
      <c r="G1483" s="13" t="s">
        <v>7689</v>
      </c>
      <c r="H1483" s="13" t="s">
        <v>7690</v>
      </c>
    </row>
    <row r="1484" customFormat="false" ht="15" hidden="false" customHeight="true" outlineLevel="0" collapsed="false">
      <c r="A1484" s="13" t="s">
        <v>194</v>
      </c>
      <c r="B1484" s="13" t="s">
        <v>484</v>
      </c>
      <c r="C1484" s="11" t="s">
        <v>485</v>
      </c>
      <c r="D1484" s="13" t="s">
        <v>7691</v>
      </c>
      <c r="E1484" s="13" t="s">
        <v>7692</v>
      </c>
      <c r="F1484" s="13" t="s">
        <v>7693</v>
      </c>
      <c r="G1484" s="13" t="s">
        <v>7694</v>
      </c>
      <c r="H1484" s="13" t="s">
        <v>7695</v>
      </c>
    </row>
    <row r="1485" customFormat="false" ht="15" hidden="false" customHeight="true" outlineLevel="0" collapsed="false">
      <c r="A1485" s="13" t="s">
        <v>194</v>
      </c>
      <c r="B1485" s="13" t="s">
        <v>491</v>
      </c>
      <c r="C1485" s="11" t="s">
        <v>492</v>
      </c>
      <c r="D1485" s="13" t="s">
        <v>7696</v>
      </c>
      <c r="E1485" s="13" t="s">
        <v>7697</v>
      </c>
      <c r="F1485" s="13" t="s">
        <v>7698</v>
      </c>
      <c r="G1485" s="13" t="s">
        <v>7699</v>
      </c>
      <c r="H1485" s="13" t="s">
        <v>7700</v>
      </c>
    </row>
    <row r="1486" customFormat="false" ht="15" hidden="false" customHeight="true" outlineLevel="0" collapsed="false">
      <c r="A1486" s="13" t="s">
        <v>194</v>
      </c>
      <c r="B1486" s="13" t="s">
        <v>498</v>
      </c>
      <c r="C1486" s="11" t="s">
        <v>499</v>
      </c>
      <c r="D1486" s="13" t="s">
        <v>7701</v>
      </c>
      <c r="E1486" s="13" t="s">
        <v>7702</v>
      </c>
      <c r="F1486" s="13" t="s">
        <v>7703</v>
      </c>
      <c r="G1486" s="13" t="s">
        <v>7704</v>
      </c>
      <c r="H1486" s="13" t="s">
        <v>7705</v>
      </c>
    </row>
    <row r="1487" customFormat="false" ht="15" hidden="false" customHeight="true" outlineLevel="0" collapsed="false">
      <c r="A1487" s="13" t="s">
        <v>194</v>
      </c>
      <c r="B1487" s="13" t="s">
        <v>505</v>
      </c>
      <c r="C1487" s="11" t="s">
        <v>506</v>
      </c>
      <c r="D1487" s="13" t="s">
        <v>7706</v>
      </c>
      <c r="E1487" s="13" t="s">
        <v>7707</v>
      </c>
      <c r="F1487" s="13" t="s">
        <v>7708</v>
      </c>
      <c r="G1487" s="13" t="s">
        <v>7709</v>
      </c>
      <c r="H1487" s="13" t="s">
        <v>7710</v>
      </c>
    </row>
    <row r="1488" customFormat="false" ht="15" hidden="false" customHeight="true" outlineLevel="0" collapsed="false">
      <c r="A1488" s="13" t="s">
        <v>194</v>
      </c>
      <c r="B1488" s="13" t="s">
        <v>512</v>
      </c>
      <c r="C1488" s="11" t="s">
        <v>513</v>
      </c>
      <c r="D1488" s="13" t="s">
        <v>7711</v>
      </c>
      <c r="E1488" s="13" t="s">
        <v>7712</v>
      </c>
      <c r="F1488" s="13" t="s">
        <v>7713</v>
      </c>
      <c r="G1488" s="13" t="s">
        <v>7714</v>
      </c>
      <c r="H1488" s="13" t="s">
        <v>7715</v>
      </c>
    </row>
    <row r="1489" customFormat="false" ht="15" hidden="false" customHeight="true" outlineLevel="0" collapsed="false">
      <c r="A1489" s="13" t="s">
        <v>194</v>
      </c>
      <c r="B1489" s="13" t="s">
        <v>519</v>
      </c>
      <c r="C1489" s="11" t="s">
        <v>520</v>
      </c>
      <c r="D1489" s="13" t="s">
        <v>7716</v>
      </c>
      <c r="E1489" s="13" t="s">
        <v>7717</v>
      </c>
      <c r="F1489" s="13" t="s">
        <v>7718</v>
      </c>
      <c r="G1489" s="13" t="s">
        <v>7719</v>
      </c>
      <c r="H1489" s="13" t="s">
        <v>4751</v>
      </c>
    </row>
    <row r="1490" customFormat="false" ht="15" hidden="false" customHeight="true" outlineLevel="0" collapsed="false">
      <c r="A1490" s="13" t="s">
        <v>194</v>
      </c>
      <c r="B1490" s="13" t="s">
        <v>526</v>
      </c>
      <c r="C1490" s="11" t="s">
        <v>527</v>
      </c>
      <c r="D1490" s="13" t="s">
        <v>7720</v>
      </c>
      <c r="E1490" s="13" t="s">
        <v>7721</v>
      </c>
      <c r="F1490" s="13" t="s">
        <v>7722</v>
      </c>
      <c r="G1490" s="13" t="s">
        <v>7723</v>
      </c>
      <c r="H1490" s="13" t="s">
        <v>7724</v>
      </c>
    </row>
    <row r="1491" customFormat="false" ht="15" hidden="false" customHeight="true" outlineLevel="0" collapsed="false">
      <c r="A1491" s="13" t="s">
        <v>194</v>
      </c>
      <c r="B1491" s="13" t="s">
        <v>533</v>
      </c>
      <c r="C1491" s="11" t="s">
        <v>534</v>
      </c>
      <c r="D1491" s="13" t="s">
        <v>7725</v>
      </c>
      <c r="E1491" s="13" t="s">
        <v>7726</v>
      </c>
      <c r="F1491" s="13" t="s">
        <v>7727</v>
      </c>
      <c r="G1491" s="13" t="s">
        <v>7728</v>
      </c>
      <c r="H1491" s="13" t="s">
        <v>7729</v>
      </c>
    </row>
    <row r="1492" customFormat="false" ht="15" hidden="false" customHeight="true" outlineLevel="0" collapsed="false">
      <c r="A1492" s="13" t="s">
        <v>194</v>
      </c>
      <c r="B1492" s="13" t="s">
        <v>540</v>
      </c>
      <c r="C1492" s="11" t="s">
        <v>541</v>
      </c>
      <c r="D1492" s="13" t="s">
        <v>7730</v>
      </c>
      <c r="E1492" s="13" t="s">
        <v>7731</v>
      </c>
      <c r="F1492" s="13" t="s">
        <v>7732</v>
      </c>
      <c r="G1492" s="13" t="s">
        <v>7733</v>
      </c>
      <c r="H1492" s="13" t="s">
        <v>7734</v>
      </c>
    </row>
    <row r="1493" customFormat="false" ht="15" hidden="false" customHeight="true" outlineLevel="0" collapsed="false">
      <c r="A1493" s="13" t="s">
        <v>194</v>
      </c>
      <c r="B1493" s="13" t="s">
        <v>547</v>
      </c>
      <c r="C1493" s="11" t="s">
        <v>548</v>
      </c>
      <c r="D1493" s="13" t="s">
        <v>4458</v>
      </c>
      <c r="E1493" s="13" t="s">
        <v>6339</v>
      </c>
      <c r="F1493" s="13" t="s">
        <v>7735</v>
      </c>
      <c r="G1493" s="13" t="s">
        <v>7736</v>
      </c>
      <c r="H1493" s="13" t="s">
        <v>7737</v>
      </c>
    </row>
    <row r="1494" customFormat="false" ht="15" hidden="false" customHeight="true" outlineLevel="0" collapsed="false">
      <c r="A1494" s="13" t="s">
        <v>194</v>
      </c>
      <c r="B1494" s="13" t="s">
        <v>554</v>
      </c>
      <c r="C1494" s="11" t="s">
        <v>555</v>
      </c>
      <c r="D1494" s="13" t="s">
        <v>7738</v>
      </c>
      <c r="E1494" s="13" t="s">
        <v>7739</v>
      </c>
      <c r="F1494" s="13" t="s">
        <v>7740</v>
      </c>
      <c r="G1494" s="13" t="s">
        <v>7741</v>
      </c>
      <c r="H1494" s="13" t="s">
        <v>7742</v>
      </c>
    </row>
    <row r="1495" customFormat="false" ht="15" hidden="false" customHeight="true" outlineLevel="0" collapsed="false">
      <c r="A1495" s="13" t="s">
        <v>194</v>
      </c>
      <c r="B1495" s="13" t="s">
        <v>561</v>
      </c>
      <c r="C1495" s="11" t="s">
        <v>562</v>
      </c>
      <c r="D1495" s="13" t="s">
        <v>7743</v>
      </c>
      <c r="E1495" s="13" t="s">
        <v>7744</v>
      </c>
      <c r="F1495" s="13" t="s">
        <v>7745</v>
      </c>
      <c r="G1495" s="13" t="s">
        <v>7746</v>
      </c>
      <c r="H1495" s="13" t="s">
        <v>7747</v>
      </c>
    </row>
    <row r="1496" customFormat="false" ht="15" hidden="false" customHeight="true" outlineLevel="0" collapsed="false">
      <c r="A1496" s="13" t="s">
        <v>194</v>
      </c>
      <c r="B1496" s="13" t="s">
        <v>568</v>
      </c>
      <c r="C1496" s="11" t="s">
        <v>569</v>
      </c>
      <c r="D1496" s="13" t="s">
        <v>7748</v>
      </c>
      <c r="E1496" s="13" t="s">
        <v>7749</v>
      </c>
      <c r="F1496" s="13" t="s">
        <v>7750</v>
      </c>
      <c r="G1496" s="13" t="s">
        <v>7751</v>
      </c>
      <c r="H1496" s="13" t="s">
        <v>7752</v>
      </c>
    </row>
    <row r="1497" customFormat="false" ht="15" hidden="false" customHeight="true" outlineLevel="0" collapsed="false">
      <c r="A1497" s="13" t="s">
        <v>194</v>
      </c>
      <c r="B1497" s="13" t="s">
        <v>575</v>
      </c>
      <c r="C1497" s="11" t="s">
        <v>576</v>
      </c>
      <c r="D1497" s="13" t="s">
        <v>7753</v>
      </c>
      <c r="E1497" s="13" t="s">
        <v>7754</v>
      </c>
      <c r="F1497" s="13" t="s">
        <v>7755</v>
      </c>
      <c r="G1497" s="13" t="s">
        <v>7756</v>
      </c>
      <c r="H1497" s="13" t="s">
        <v>7757</v>
      </c>
    </row>
    <row r="1498" customFormat="false" ht="15" hidden="false" customHeight="true" outlineLevel="0" collapsed="false">
      <c r="A1498" s="13" t="s">
        <v>194</v>
      </c>
      <c r="B1498" s="13" t="s">
        <v>582</v>
      </c>
      <c r="C1498" s="11" t="s">
        <v>583</v>
      </c>
      <c r="D1498" s="13" t="s">
        <v>7758</v>
      </c>
      <c r="E1498" s="13" t="s">
        <v>7759</v>
      </c>
      <c r="F1498" s="13" t="s">
        <v>7760</v>
      </c>
      <c r="G1498" s="13" t="s">
        <v>7761</v>
      </c>
      <c r="H1498" s="13" t="s">
        <v>7762</v>
      </c>
    </row>
    <row r="1499" customFormat="false" ht="15" hidden="false" customHeight="true" outlineLevel="0" collapsed="false">
      <c r="A1499" s="13" t="s">
        <v>194</v>
      </c>
      <c r="B1499" s="13" t="s">
        <v>589</v>
      </c>
      <c r="C1499" s="11" t="s">
        <v>590</v>
      </c>
      <c r="D1499" s="13" t="s">
        <v>689</v>
      </c>
      <c r="E1499" s="13" t="s">
        <v>7763</v>
      </c>
      <c r="F1499" s="13" t="s">
        <v>7764</v>
      </c>
      <c r="G1499" s="13" t="s">
        <v>7765</v>
      </c>
      <c r="H1499" s="13" t="s">
        <v>7766</v>
      </c>
    </row>
    <row r="1500" customFormat="false" ht="15" hidden="false" customHeight="true" outlineLevel="0" collapsed="false">
      <c r="A1500" s="13" t="s">
        <v>194</v>
      </c>
      <c r="B1500" s="13" t="s">
        <v>596</v>
      </c>
      <c r="C1500" s="11" t="s">
        <v>597</v>
      </c>
      <c r="D1500" s="13" t="s">
        <v>7767</v>
      </c>
      <c r="E1500" s="13" t="s">
        <v>7768</v>
      </c>
      <c r="F1500" s="13" t="s">
        <v>7769</v>
      </c>
      <c r="G1500" s="13" t="s">
        <v>7770</v>
      </c>
      <c r="H1500" s="13" t="s">
        <v>7771</v>
      </c>
    </row>
    <row r="1501" customFormat="false" ht="15" hidden="false" customHeight="true" outlineLevel="0" collapsed="false">
      <c r="A1501" s="13" t="s">
        <v>194</v>
      </c>
      <c r="B1501" s="13" t="s">
        <v>603</v>
      </c>
      <c r="C1501" s="11" t="s">
        <v>604</v>
      </c>
      <c r="D1501" s="13" t="s">
        <v>1601</v>
      </c>
      <c r="E1501" s="13" t="s">
        <v>6788</v>
      </c>
      <c r="F1501" s="13" t="s">
        <v>7772</v>
      </c>
      <c r="G1501" s="13" t="s">
        <v>7773</v>
      </c>
      <c r="H1501" s="13" t="s">
        <v>7774</v>
      </c>
    </row>
    <row r="1502" customFormat="false" ht="15" hidden="false" customHeight="true" outlineLevel="0" collapsed="false">
      <c r="A1502" s="13" t="s">
        <v>194</v>
      </c>
      <c r="B1502" s="13" t="s">
        <v>610</v>
      </c>
      <c r="C1502" s="11" t="s">
        <v>611</v>
      </c>
      <c r="D1502" s="13" t="s">
        <v>7775</v>
      </c>
      <c r="E1502" s="13" t="s">
        <v>7776</v>
      </c>
      <c r="F1502" s="13" t="s">
        <v>7777</v>
      </c>
      <c r="G1502" s="13" t="s">
        <v>7778</v>
      </c>
      <c r="H1502" s="13" t="s">
        <v>7779</v>
      </c>
    </row>
    <row r="1503" customFormat="false" ht="15" hidden="false" customHeight="true" outlineLevel="0" collapsed="false">
      <c r="A1503" s="13" t="s">
        <v>194</v>
      </c>
      <c r="B1503" s="13" t="s">
        <v>617</v>
      </c>
      <c r="C1503" s="11" t="s">
        <v>618</v>
      </c>
      <c r="D1503" s="13" t="s">
        <v>7780</v>
      </c>
      <c r="E1503" s="13" t="s">
        <v>7781</v>
      </c>
      <c r="F1503" s="13" t="s">
        <v>7782</v>
      </c>
      <c r="G1503" s="13" t="s">
        <v>7783</v>
      </c>
      <c r="H1503" s="13" t="s">
        <v>7784</v>
      </c>
    </row>
    <row r="1504" customFormat="false" ht="15" hidden="false" customHeight="true" outlineLevel="0" collapsed="false">
      <c r="A1504" s="13" t="s">
        <v>194</v>
      </c>
      <c r="B1504" s="13" t="s">
        <v>624</v>
      </c>
      <c r="C1504" s="11" t="s">
        <v>625</v>
      </c>
      <c r="D1504" s="13" t="s">
        <v>7785</v>
      </c>
      <c r="E1504" s="13" t="s">
        <v>7786</v>
      </c>
      <c r="F1504" s="13" t="s">
        <v>7787</v>
      </c>
      <c r="G1504" s="13" t="s">
        <v>7788</v>
      </c>
      <c r="H1504" s="13" t="s">
        <v>7789</v>
      </c>
    </row>
    <row r="1505" customFormat="false" ht="15" hidden="false" customHeight="true" outlineLevel="0" collapsed="false">
      <c r="A1505" s="13" t="s">
        <v>194</v>
      </c>
      <c r="B1505" s="13" t="s">
        <v>631</v>
      </c>
      <c r="C1505" s="11" t="s">
        <v>632</v>
      </c>
      <c r="D1505" s="13" t="s">
        <v>7790</v>
      </c>
      <c r="E1505" s="13" t="s">
        <v>2357</v>
      </c>
      <c r="F1505" s="13" t="s">
        <v>7791</v>
      </c>
      <c r="G1505" s="13" t="s">
        <v>7792</v>
      </c>
      <c r="H1505" s="13" t="s">
        <v>7793</v>
      </c>
    </row>
    <row r="1506" customFormat="false" ht="15" hidden="false" customHeight="true" outlineLevel="0" collapsed="false">
      <c r="A1506" s="13" t="s">
        <v>194</v>
      </c>
      <c r="B1506" s="13" t="s">
        <v>638</v>
      </c>
      <c r="C1506" s="11" t="s">
        <v>639</v>
      </c>
      <c r="D1506" s="13" t="s">
        <v>7794</v>
      </c>
      <c r="E1506" s="13" t="s">
        <v>7795</v>
      </c>
      <c r="F1506" s="13" t="s">
        <v>7796</v>
      </c>
      <c r="G1506" s="13" t="s">
        <v>7797</v>
      </c>
      <c r="H1506" s="13" t="s">
        <v>7798</v>
      </c>
    </row>
    <row r="1507" customFormat="false" ht="15" hidden="false" customHeight="true" outlineLevel="0" collapsed="false">
      <c r="A1507" s="13" t="s">
        <v>194</v>
      </c>
      <c r="B1507" s="13" t="s">
        <v>645</v>
      </c>
      <c r="C1507" s="11" t="s">
        <v>646</v>
      </c>
      <c r="D1507" s="13" t="s">
        <v>7799</v>
      </c>
      <c r="E1507" s="13" t="s">
        <v>7800</v>
      </c>
      <c r="F1507" s="13" t="s">
        <v>7801</v>
      </c>
      <c r="G1507" s="13" t="s">
        <v>7802</v>
      </c>
      <c r="H1507" s="13" t="s">
        <v>7803</v>
      </c>
    </row>
    <row r="1508" customFormat="false" ht="15" hidden="false" customHeight="true" outlineLevel="0" collapsed="false">
      <c r="A1508" s="13" t="s">
        <v>194</v>
      </c>
      <c r="B1508" s="13" t="s">
        <v>652</v>
      </c>
      <c r="C1508" s="11" t="s">
        <v>653</v>
      </c>
      <c r="D1508" s="13" t="s">
        <v>7804</v>
      </c>
      <c r="E1508" s="13" t="s">
        <v>7805</v>
      </c>
      <c r="F1508" s="13" t="s">
        <v>7806</v>
      </c>
      <c r="G1508" s="13" t="s">
        <v>7807</v>
      </c>
      <c r="H1508" s="13" t="s">
        <v>7808</v>
      </c>
    </row>
    <row r="1509" customFormat="false" ht="15" hidden="false" customHeight="true" outlineLevel="0" collapsed="false">
      <c r="A1509" s="13" t="s">
        <v>194</v>
      </c>
      <c r="B1509" s="13" t="s">
        <v>659</v>
      </c>
      <c r="C1509" s="11" t="s">
        <v>660</v>
      </c>
      <c r="D1509" s="13" t="s">
        <v>7809</v>
      </c>
      <c r="E1509" s="13" t="s">
        <v>7810</v>
      </c>
      <c r="F1509" s="13" t="s">
        <v>7811</v>
      </c>
      <c r="G1509" s="13" t="s">
        <v>7812</v>
      </c>
      <c r="H1509" s="13" t="s">
        <v>7813</v>
      </c>
    </row>
    <row r="1510" customFormat="false" ht="15" hidden="false" customHeight="true" outlineLevel="0" collapsed="false">
      <c r="A1510" s="13" t="s">
        <v>194</v>
      </c>
      <c r="B1510" s="13" t="s">
        <v>666</v>
      </c>
      <c r="C1510" s="11" t="s">
        <v>667</v>
      </c>
      <c r="D1510" s="13" t="s">
        <v>7814</v>
      </c>
      <c r="E1510" s="13" t="s">
        <v>7815</v>
      </c>
      <c r="F1510" s="13" t="s">
        <v>7816</v>
      </c>
      <c r="G1510" s="13" t="s">
        <v>7817</v>
      </c>
      <c r="H1510" s="13" t="s">
        <v>7818</v>
      </c>
    </row>
    <row r="1511" customFormat="false" ht="15" hidden="false" customHeight="true" outlineLevel="0" collapsed="false">
      <c r="A1511" s="13" t="s">
        <v>194</v>
      </c>
      <c r="B1511" s="13" t="s">
        <v>673</v>
      </c>
      <c r="C1511" s="11" t="s">
        <v>674</v>
      </c>
      <c r="D1511" s="13" t="s">
        <v>7819</v>
      </c>
      <c r="E1511" s="13" t="s">
        <v>7820</v>
      </c>
      <c r="F1511" s="13" t="s">
        <v>7821</v>
      </c>
      <c r="G1511" s="13" t="s">
        <v>7822</v>
      </c>
      <c r="H1511" s="13" t="s">
        <v>7823</v>
      </c>
    </row>
    <row r="1512" customFormat="false" ht="15" hidden="false" customHeight="true" outlineLevel="0" collapsed="false">
      <c r="A1512" s="13" t="s">
        <v>194</v>
      </c>
      <c r="B1512" s="13" t="s">
        <v>680</v>
      </c>
      <c r="C1512" s="11" t="s">
        <v>681</v>
      </c>
      <c r="D1512" s="13" t="s">
        <v>7824</v>
      </c>
      <c r="E1512" s="13" t="s">
        <v>893</v>
      </c>
      <c r="F1512" s="13" t="s">
        <v>7825</v>
      </c>
      <c r="G1512" s="13" t="s">
        <v>7826</v>
      </c>
      <c r="H1512" s="13" t="s">
        <v>7827</v>
      </c>
    </row>
    <row r="1513" customFormat="false" ht="15" hidden="false" customHeight="true" outlineLevel="0" collapsed="false">
      <c r="A1513" s="13" t="s">
        <v>194</v>
      </c>
      <c r="B1513" s="13" t="s">
        <v>687</v>
      </c>
      <c r="C1513" s="11" t="s">
        <v>688</v>
      </c>
      <c r="D1513" s="13" t="s">
        <v>7828</v>
      </c>
      <c r="E1513" s="13" t="s">
        <v>7829</v>
      </c>
      <c r="F1513" s="13" t="s">
        <v>6955</v>
      </c>
      <c r="G1513" s="13" t="s">
        <v>7830</v>
      </c>
      <c r="H1513" s="13" t="s">
        <v>7831</v>
      </c>
    </row>
    <row r="1514" customFormat="false" ht="15" hidden="false" customHeight="true" outlineLevel="0" collapsed="false">
      <c r="A1514" s="13" t="s">
        <v>194</v>
      </c>
      <c r="B1514" s="13" t="s">
        <v>694</v>
      </c>
      <c r="C1514" s="11" t="s">
        <v>695</v>
      </c>
      <c r="D1514" s="13" t="s">
        <v>7832</v>
      </c>
      <c r="E1514" s="13" t="s">
        <v>3519</v>
      </c>
      <c r="F1514" s="13" t="s">
        <v>7833</v>
      </c>
      <c r="G1514" s="13" t="s">
        <v>7834</v>
      </c>
      <c r="H1514" s="13" t="s">
        <v>7835</v>
      </c>
    </row>
    <row r="1515" customFormat="false" ht="15" hidden="false" customHeight="true" outlineLevel="0" collapsed="false">
      <c r="A1515" s="13" t="s">
        <v>194</v>
      </c>
      <c r="B1515" s="13" t="s">
        <v>701</v>
      </c>
      <c r="C1515" s="11" t="s">
        <v>702</v>
      </c>
      <c r="D1515" s="13" t="s">
        <v>7482</v>
      </c>
      <c r="E1515" s="13" t="s">
        <v>7836</v>
      </c>
      <c r="F1515" s="13" t="s">
        <v>7837</v>
      </c>
      <c r="G1515" s="13" t="s">
        <v>1299</v>
      </c>
      <c r="H1515" s="13" t="s">
        <v>7838</v>
      </c>
    </row>
    <row r="1516" customFormat="false" ht="15" hidden="false" customHeight="true" outlineLevel="0" collapsed="false">
      <c r="A1516" s="13" t="s">
        <v>194</v>
      </c>
      <c r="B1516" s="13" t="s">
        <v>708</v>
      </c>
      <c r="C1516" s="11" t="s">
        <v>709</v>
      </c>
      <c r="D1516" s="13" t="s">
        <v>7839</v>
      </c>
      <c r="E1516" s="13" t="s">
        <v>7840</v>
      </c>
      <c r="F1516" s="13" t="s">
        <v>7841</v>
      </c>
      <c r="G1516" s="13" t="s">
        <v>7842</v>
      </c>
      <c r="H1516" s="13" t="s">
        <v>7843</v>
      </c>
    </row>
    <row r="1517" customFormat="false" ht="15" hidden="false" customHeight="true" outlineLevel="0" collapsed="false">
      <c r="A1517" s="13" t="s">
        <v>194</v>
      </c>
      <c r="B1517" s="13" t="s">
        <v>715</v>
      </c>
      <c r="C1517" s="11" t="s">
        <v>716</v>
      </c>
      <c r="D1517" s="13" t="s">
        <v>7844</v>
      </c>
      <c r="E1517" s="13" t="s">
        <v>7845</v>
      </c>
      <c r="F1517" s="13" t="s">
        <v>7846</v>
      </c>
      <c r="G1517" s="13" t="s">
        <v>7847</v>
      </c>
      <c r="H1517" s="13" t="s">
        <v>7848</v>
      </c>
    </row>
    <row r="1518" customFormat="false" ht="15" hidden="false" customHeight="true" outlineLevel="0" collapsed="false">
      <c r="A1518" s="13" t="s">
        <v>194</v>
      </c>
      <c r="B1518" s="13" t="s">
        <v>722</v>
      </c>
      <c r="C1518" s="11" t="s">
        <v>723</v>
      </c>
      <c r="D1518" s="13" t="s">
        <v>7849</v>
      </c>
      <c r="E1518" s="13" t="s">
        <v>7850</v>
      </c>
      <c r="F1518" s="13" t="s">
        <v>7851</v>
      </c>
      <c r="G1518" s="13" t="s">
        <v>7852</v>
      </c>
      <c r="H1518" s="13" t="s">
        <v>7853</v>
      </c>
    </row>
    <row r="1519" customFormat="false" ht="15" hidden="false" customHeight="true" outlineLevel="0" collapsed="false">
      <c r="A1519" s="13" t="s">
        <v>194</v>
      </c>
      <c r="B1519" s="13" t="s">
        <v>729</v>
      </c>
      <c r="C1519" s="11" t="s">
        <v>730</v>
      </c>
      <c r="D1519" s="13" t="s">
        <v>7854</v>
      </c>
      <c r="E1519" s="13" t="s">
        <v>7855</v>
      </c>
      <c r="F1519" s="13" t="s">
        <v>7856</v>
      </c>
      <c r="G1519" s="13" t="s">
        <v>7857</v>
      </c>
      <c r="H1519" s="13" t="s">
        <v>7858</v>
      </c>
    </row>
    <row r="1520" customFormat="false" ht="15" hidden="false" customHeight="true" outlineLevel="0" collapsed="false">
      <c r="A1520" s="13" t="s">
        <v>194</v>
      </c>
      <c r="B1520" s="13" t="s">
        <v>736</v>
      </c>
      <c r="C1520" s="11" t="s">
        <v>737</v>
      </c>
      <c r="D1520" s="13" t="s">
        <v>7859</v>
      </c>
      <c r="E1520" s="13" t="s">
        <v>7860</v>
      </c>
      <c r="F1520" s="13" t="s">
        <v>7861</v>
      </c>
      <c r="G1520" s="13" t="s">
        <v>7862</v>
      </c>
      <c r="H1520" s="13" t="s">
        <v>7863</v>
      </c>
    </row>
    <row r="1521" customFormat="false" ht="15" hidden="false" customHeight="true" outlineLevel="0" collapsed="false">
      <c r="A1521" s="13" t="s">
        <v>194</v>
      </c>
      <c r="B1521" s="13" t="s">
        <v>743</v>
      </c>
      <c r="C1521" s="11" t="s">
        <v>744</v>
      </c>
      <c r="D1521" s="13" t="s">
        <v>7864</v>
      </c>
      <c r="E1521" s="13" t="s">
        <v>7865</v>
      </c>
      <c r="F1521" s="13" t="s">
        <v>7866</v>
      </c>
      <c r="G1521" s="13" t="s">
        <v>7867</v>
      </c>
      <c r="H1521" s="13" t="s">
        <v>7868</v>
      </c>
    </row>
    <row r="1522" customFormat="false" ht="15" hidden="false" customHeight="true" outlineLevel="0" collapsed="false">
      <c r="A1522" s="13" t="s">
        <v>194</v>
      </c>
      <c r="B1522" s="13" t="s">
        <v>750</v>
      </c>
      <c r="C1522" s="11" t="s">
        <v>751</v>
      </c>
      <c r="D1522" s="13" t="s">
        <v>7869</v>
      </c>
      <c r="E1522" s="13" t="s">
        <v>7870</v>
      </c>
      <c r="F1522" s="13" t="s">
        <v>7871</v>
      </c>
      <c r="G1522" s="13" t="s">
        <v>7872</v>
      </c>
      <c r="H1522" s="13" t="s">
        <v>7873</v>
      </c>
    </row>
    <row r="1523" customFormat="false" ht="15" hidden="false" customHeight="true" outlineLevel="0" collapsed="false">
      <c r="A1523" s="13" t="s">
        <v>194</v>
      </c>
      <c r="B1523" s="13" t="s">
        <v>757</v>
      </c>
      <c r="C1523" s="11" t="s">
        <v>758</v>
      </c>
      <c r="D1523" s="13" t="s">
        <v>7874</v>
      </c>
      <c r="E1523" s="13" t="s">
        <v>7875</v>
      </c>
      <c r="F1523" s="13" t="s">
        <v>7876</v>
      </c>
      <c r="G1523" s="13" t="s">
        <v>7877</v>
      </c>
      <c r="H1523" s="13" t="s">
        <v>7878</v>
      </c>
    </row>
    <row r="1524" customFormat="false" ht="15" hidden="false" customHeight="true" outlineLevel="0" collapsed="false">
      <c r="A1524" s="13" t="s">
        <v>194</v>
      </c>
      <c r="B1524" s="13" t="s">
        <v>764</v>
      </c>
      <c r="C1524" s="11" t="s">
        <v>765</v>
      </c>
      <c r="D1524" s="13" t="s">
        <v>7879</v>
      </c>
      <c r="E1524" s="13" t="s">
        <v>7880</v>
      </c>
      <c r="F1524" s="13" t="s">
        <v>7881</v>
      </c>
      <c r="G1524" s="13" t="s">
        <v>7882</v>
      </c>
      <c r="H1524" s="13" t="s">
        <v>7883</v>
      </c>
    </row>
    <row r="1525" customFormat="false" ht="15" hidden="false" customHeight="true" outlineLevel="0" collapsed="false">
      <c r="A1525" s="13" t="s">
        <v>194</v>
      </c>
      <c r="B1525" s="13" t="s">
        <v>771</v>
      </c>
      <c r="C1525" s="11" t="s">
        <v>772</v>
      </c>
      <c r="D1525" s="13" t="s">
        <v>7884</v>
      </c>
      <c r="E1525" s="13" t="s">
        <v>7885</v>
      </c>
      <c r="F1525" s="13" t="s">
        <v>7886</v>
      </c>
      <c r="G1525" s="13" t="s">
        <v>7887</v>
      </c>
      <c r="H1525" s="13" t="s">
        <v>7888</v>
      </c>
    </row>
    <row r="1526" customFormat="false" ht="15" hidden="false" customHeight="true" outlineLevel="0" collapsed="false">
      <c r="A1526" s="13" t="s">
        <v>194</v>
      </c>
      <c r="B1526" s="13" t="s">
        <v>778</v>
      </c>
      <c r="C1526" s="11" t="s">
        <v>779</v>
      </c>
      <c r="D1526" s="13" t="s">
        <v>7889</v>
      </c>
      <c r="E1526" s="13" t="s">
        <v>7890</v>
      </c>
      <c r="F1526" s="13" t="s">
        <v>7891</v>
      </c>
      <c r="G1526" s="13" t="s">
        <v>7892</v>
      </c>
      <c r="H1526" s="13" t="s">
        <v>7893</v>
      </c>
    </row>
    <row r="1527" customFormat="false" ht="15" hidden="false" customHeight="true" outlineLevel="0" collapsed="false">
      <c r="A1527" s="13" t="s">
        <v>194</v>
      </c>
      <c r="B1527" s="13" t="s">
        <v>785</v>
      </c>
      <c r="C1527" s="11" t="s">
        <v>786</v>
      </c>
      <c r="D1527" s="13" t="s">
        <v>7894</v>
      </c>
      <c r="E1527" s="13" t="s">
        <v>7895</v>
      </c>
      <c r="F1527" s="13" t="s">
        <v>7896</v>
      </c>
      <c r="G1527" s="13" t="s">
        <v>7897</v>
      </c>
      <c r="H1527" s="13" t="s">
        <v>7898</v>
      </c>
    </row>
    <row r="1528" customFormat="false" ht="15" hidden="false" customHeight="true" outlineLevel="0" collapsed="false">
      <c r="A1528" s="13" t="s">
        <v>194</v>
      </c>
      <c r="B1528" s="13" t="s">
        <v>792</v>
      </c>
      <c r="C1528" s="11" t="s">
        <v>793</v>
      </c>
      <c r="D1528" s="13" t="s">
        <v>7899</v>
      </c>
      <c r="E1528" s="13" t="s">
        <v>7900</v>
      </c>
      <c r="F1528" s="13" t="s">
        <v>7901</v>
      </c>
      <c r="G1528" s="13" t="s">
        <v>7902</v>
      </c>
      <c r="H1528" s="13" t="s">
        <v>7903</v>
      </c>
    </row>
    <row r="1529" customFormat="false" ht="15" hidden="false" customHeight="true" outlineLevel="0" collapsed="false">
      <c r="A1529" s="13" t="s">
        <v>194</v>
      </c>
      <c r="B1529" s="13" t="s">
        <v>799</v>
      </c>
      <c r="C1529" s="11" t="s">
        <v>800</v>
      </c>
      <c r="D1529" s="13" t="s">
        <v>7904</v>
      </c>
      <c r="E1529" s="13" t="s">
        <v>7905</v>
      </c>
      <c r="F1529" s="13" t="s">
        <v>7906</v>
      </c>
      <c r="G1529" s="13" t="s">
        <v>7907</v>
      </c>
      <c r="H1529" s="13" t="s">
        <v>7908</v>
      </c>
    </row>
    <row r="1530" customFormat="false" ht="15" hidden="false" customHeight="true" outlineLevel="0" collapsed="false">
      <c r="A1530" s="13" t="s">
        <v>194</v>
      </c>
      <c r="B1530" s="13" t="s">
        <v>806</v>
      </c>
      <c r="C1530" s="11" t="s">
        <v>807</v>
      </c>
      <c r="D1530" s="13" t="s">
        <v>7909</v>
      </c>
      <c r="E1530" s="13" t="s">
        <v>7910</v>
      </c>
      <c r="F1530" s="13" t="s">
        <v>7911</v>
      </c>
      <c r="G1530" s="13" t="s">
        <v>7912</v>
      </c>
      <c r="H1530" s="13" t="s">
        <v>7913</v>
      </c>
    </row>
    <row r="1531" customFormat="false" ht="15" hidden="false" customHeight="true" outlineLevel="0" collapsed="false">
      <c r="A1531" s="13" t="s">
        <v>194</v>
      </c>
      <c r="B1531" s="13" t="s">
        <v>813</v>
      </c>
      <c r="C1531" s="11" t="s">
        <v>814</v>
      </c>
      <c r="D1531" s="13" t="s">
        <v>7914</v>
      </c>
      <c r="E1531" s="13" t="s">
        <v>7915</v>
      </c>
      <c r="F1531" s="13" t="s">
        <v>7916</v>
      </c>
      <c r="G1531" s="13" t="s">
        <v>7917</v>
      </c>
      <c r="H1531" s="13" t="s">
        <v>7918</v>
      </c>
    </row>
    <row r="1532" customFormat="false" ht="15" hidden="false" customHeight="true" outlineLevel="0" collapsed="false">
      <c r="A1532" s="13" t="s">
        <v>194</v>
      </c>
      <c r="B1532" s="13" t="s">
        <v>820</v>
      </c>
      <c r="C1532" s="11" t="s">
        <v>821</v>
      </c>
      <c r="D1532" s="13" t="s">
        <v>7919</v>
      </c>
      <c r="E1532" s="13" t="s">
        <v>7920</v>
      </c>
      <c r="F1532" s="13" t="s">
        <v>7921</v>
      </c>
      <c r="G1532" s="13" t="s">
        <v>7922</v>
      </c>
      <c r="H1532" s="13" t="s">
        <v>7923</v>
      </c>
    </row>
    <row r="1533" customFormat="false" ht="15" hidden="false" customHeight="true" outlineLevel="0" collapsed="false">
      <c r="A1533" s="13" t="s">
        <v>194</v>
      </c>
      <c r="B1533" s="13" t="s">
        <v>827</v>
      </c>
      <c r="C1533" s="11" t="s">
        <v>828</v>
      </c>
      <c r="D1533" s="13" t="s">
        <v>7924</v>
      </c>
      <c r="E1533" s="13" t="s">
        <v>7925</v>
      </c>
      <c r="F1533" s="13" t="s">
        <v>7926</v>
      </c>
      <c r="G1533" s="13" t="s">
        <v>7927</v>
      </c>
      <c r="H1533" s="13" t="s">
        <v>7928</v>
      </c>
    </row>
    <row r="1534" customFormat="false" ht="15" hidden="false" customHeight="true" outlineLevel="0" collapsed="false">
      <c r="A1534" s="13" t="s">
        <v>194</v>
      </c>
      <c r="B1534" s="13" t="s">
        <v>834</v>
      </c>
      <c r="C1534" s="11" t="s">
        <v>835</v>
      </c>
      <c r="D1534" s="13" t="s">
        <v>7929</v>
      </c>
      <c r="E1534" s="13" t="s">
        <v>7930</v>
      </c>
      <c r="F1534" s="13" t="s">
        <v>7931</v>
      </c>
      <c r="G1534" s="13" t="s">
        <v>7932</v>
      </c>
      <c r="H1534" s="13" t="s">
        <v>7933</v>
      </c>
    </row>
    <row r="1535" customFormat="false" ht="15" hidden="false" customHeight="true" outlineLevel="0" collapsed="false">
      <c r="A1535" s="13" t="s">
        <v>194</v>
      </c>
      <c r="B1535" s="13" t="s">
        <v>841</v>
      </c>
      <c r="C1535" s="11" t="s">
        <v>842</v>
      </c>
      <c r="D1535" s="13" t="s">
        <v>7934</v>
      </c>
      <c r="E1535" s="13" t="s">
        <v>7935</v>
      </c>
      <c r="F1535" s="13" t="s">
        <v>7936</v>
      </c>
      <c r="G1535" s="13" t="s">
        <v>7937</v>
      </c>
      <c r="H1535" s="13" t="s">
        <v>7938</v>
      </c>
    </row>
    <row r="1536" customFormat="false" ht="15" hidden="false" customHeight="true" outlineLevel="0" collapsed="false">
      <c r="A1536" s="13" t="s">
        <v>194</v>
      </c>
      <c r="B1536" s="13" t="s">
        <v>848</v>
      </c>
      <c r="C1536" s="11" t="s">
        <v>849</v>
      </c>
      <c r="D1536" s="13" t="s">
        <v>7939</v>
      </c>
      <c r="E1536" s="13" t="s">
        <v>7940</v>
      </c>
      <c r="F1536" s="13" t="s">
        <v>7941</v>
      </c>
      <c r="G1536" s="13" t="s">
        <v>7942</v>
      </c>
      <c r="H1536" s="13" t="s">
        <v>7943</v>
      </c>
    </row>
    <row r="1537" customFormat="false" ht="15" hidden="false" customHeight="true" outlineLevel="0" collapsed="false">
      <c r="A1537" s="13" t="s">
        <v>194</v>
      </c>
      <c r="B1537" s="13" t="s">
        <v>855</v>
      </c>
      <c r="C1537" s="11" t="s">
        <v>856</v>
      </c>
      <c r="D1537" s="13" t="s">
        <v>7944</v>
      </c>
      <c r="E1537" s="13" t="s">
        <v>7945</v>
      </c>
      <c r="F1537" s="13" t="s">
        <v>7946</v>
      </c>
      <c r="G1537" s="13" t="s">
        <v>7947</v>
      </c>
      <c r="H1537" s="13" t="s">
        <v>7948</v>
      </c>
    </row>
    <row r="1538" customFormat="false" ht="15" hidden="false" customHeight="true" outlineLevel="0" collapsed="false">
      <c r="A1538" s="13" t="s">
        <v>194</v>
      </c>
      <c r="B1538" s="13" t="s">
        <v>862</v>
      </c>
      <c r="C1538" s="11" t="s">
        <v>863</v>
      </c>
      <c r="D1538" s="13" t="s">
        <v>7949</v>
      </c>
      <c r="E1538" s="13" t="s">
        <v>7950</v>
      </c>
      <c r="F1538" s="13" t="s">
        <v>7951</v>
      </c>
      <c r="G1538" s="13" t="s">
        <v>7952</v>
      </c>
      <c r="H1538" s="13" t="s">
        <v>7953</v>
      </c>
    </row>
    <row r="1539" customFormat="false" ht="15" hidden="false" customHeight="true" outlineLevel="0" collapsed="false">
      <c r="A1539" s="13" t="s">
        <v>194</v>
      </c>
      <c r="B1539" s="13" t="s">
        <v>869</v>
      </c>
      <c r="C1539" s="11" t="s">
        <v>870</v>
      </c>
      <c r="D1539" s="13" t="s">
        <v>7954</v>
      </c>
      <c r="E1539" s="13" t="s">
        <v>7955</v>
      </c>
      <c r="F1539" s="13" t="s">
        <v>7956</v>
      </c>
      <c r="G1539" s="13" t="s">
        <v>7957</v>
      </c>
      <c r="H1539" s="13" t="s">
        <v>7958</v>
      </c>
    </row>
    <row r="1540" customFormat="false" ht="15" hidden="false" customHeight="true" outlineLevel="0" collapsed="false">
      <c r="A1540" s="13" t="s">
        <v>194</v>
      </c>
      <c r="B1540" s="13" t="s">
        <v>876</v>
      </c>
      <c r="C1540" s="11" t="s">
        <v>877</v>
      </c>
      <c r="D1540" s="13" t="s">
        <v>7959</v>
      </c>
      <c r="E1540" s="13" t="s">
        <v>7960</v>
      </c>
      <c r="F1540" s="13" t="s">
        <v>7961</v>
      </c>
      <c r="G1540" s="13" t="s">
        <v>7962</v>
      </c>
      <c r="H1540" s="13" t="s">
        <v>7963</v>
      </c>
    </row>
    <row r="1541" customFormat="false" ht="15" hidden="false" customHeight="true" outlineLevel="0" collapsed="false">
      <c r="A1541" s="13" t="s">
        <v>194</v>
      </c>
      <c r="B1541" s="13" t="s">
        <v>883</v>
      </c>
      <c r="C1541" s="11" t="s">
        <v>884</v>
      </c>
      <c r="D1541" s="13" t="s">
        <v>7964</v>
      </c>
      <c r="E1541" s="13" t="s">
        <v>7965</v>
      </c>
      <c r="F1541" s="13" t="s">
        <v>7966</v>
      </c>
      <c r="G1541" s="13" t="s">
        <v>7967</v>
      </c>
      <c r="H1541" s="13" t="s">
        <v>7968</v>
      </c>
    </row>
    <row r="1542" customFormat="false" ht="15" hidden="false" customHeight="true" outlineLevel="0" collapsed="false">
      <c r="A1542" s="13" t="s">
        <v>194</v>
      </c>
      <c r="B1542" s="13" t="s">
        <v>890</v>
      </c>
      <c r="C1542" s="11" t="s">
        <v>891</v>
      </c>
      <c r="D1542" s="13" t="s">
        <v>7969</v>
      </c>
      <c r="E1542" s="13" t="s">
        <v>7970</v>
      </c>
      <c r="F1542" s="13" t="s">
        <v>7971</v>
      </c>
      <c r="G1542" s="13" t="s">
        <v>7972</v>
      </c>
      <c r="H1542" s="13" t="s">
        <v>7973</v>
      </c>
    </row>
    <row r="1543" customFormat="false" ht="15" hidden="false" customHeight="true" outlineLevel="0" collapsed="false">
      <c r="A1543" s="13" t="s">
        <v>194</v>
      </c>
      <c r="B1543" s="13" t="s">
        <v>897</v>
      </c>
      <c r="C1543" s="11" t="s">
        <v>898</v>
      </c>
      <c r="D1543" s="13" t="s">
        <v>7974</v>
      </c>
      <c r="E1543" s="13" t="s">
        <v>7975</v>
      </c>
      <c r="F1543" s="13" t="s">
        <v>7976</v>
      </c>
      <c r="G1543" s="13" t="s">
        <v>7977</v>
      </c>
      <c r="H1543" s="13" t="s">
        <v>7978</v>
      </c>
    </row>
    <row r="1544" customFormat="false" ht="15" hidden="false" customHeight="true" outlineLevel="0" collapsed="false">
      <c r="A1544" s="13" t="s">
        <v>194</v>
      </c>
      <c r="B1544" s="13" t="s">
        <v>904</v>
      </c>
      <c r="C1544" s="11" t="s">
        <v>905</v>
      </c>
      <c r="D1544" s="13" t="s">
        <v>7979</v>
      </c>
      <c r="E1544" s="13" t="s">
        <v>7980</v>
      </c>
      <c r="F1544" s="13" t="s">
        <v>7981</v>
      </c>
      <c r="G1544" s="13" t="s">
        <v>7982</v>
      </c>
      <c r="H1544" s="13" t="s">
        <v>7983</v>
      </c>
    </row>
    <row r="1545" customFormat="false" ht="15" hidden="false" customHeight="true" outlineLevel="0" collapsed="false">
      <c r="A1545" s="13" t="s">
        <v>202</v>
      </c>
      <c r="B1545" s="13" t="s">
        <v>239</v>
      </c>
      <c r="C1545" s="11" t="s">
        <v>240</v>
      </c>
      <c r="D1545" s="13" t="s">
        <v>7984</v>
      </c>
      <c r="E1545" s="13" t="s">
        <v>3342</v>
      </c>
      <c r="F1545" s="13" t="s">
        <v>5858</v>
      </c>
      <c r="G1545" s="13" t="s">
        <v>7985</v>
      </c>
      <c r="H1545" s="13" t="s">
        <v>7986</v>
      </c>
    </row>
    <row r="1546" customFormat="false" ht="15" hidden="false" customHeight="true" outlineLevel="0" collapsed="false">
      <c r="A1546" s="13" t="s">
        <v>202</v>
      </c>
      <c r="B1546" s="13" t="s">
        <v>246</v>
      </c>
      <c r="C1546" s="11" t="s">
        <v>247</v>
      </c>
      <c r="D1546" s="13" t="s">
        <v>7987</v>
      </c>
      <c r="E1546" s="13" t="s">
        <v>7988</v>
      </c>
      <c r="F1546" s="13" t="s">
        <v>7989</v>
      </c>
      <c r="G1546" s="13" t="s">
        <v>7990</v>
      </c>
      <c r="H1546" s="13" t="s">
        <v>7991</v>
      </c>
    </row>
    <row r="1547" customFormat="false" ht="15" hidden="false" customHeight="true" outlineLevel="0" collapsed="false">
      <c r="A1547" s="13" t="s">
        <v>202</v>
      </c>
      <c r="B1547" s="13" t="s">
        <v>253</v>
      </c>
      <c r="C1547" s="11" t="s">
        <v>254</v>
      </c>
      <c r="D1547" s="13" t="s">
        <v>7992</v>
      </c>
      <c r="E1547" s="13" t="s">
        <v>7993</v>
      </c>
      <c r="F1547" s="13" t="s">
        <v>7994</v>
      </c>
      <c r="G1547" s="13" t="s">
        <v>7995</v>
      </c>
      <c r="H1547" s="13" t="s">
        <v>7996</v>
      </c>
    </row>
    <row r="1548" customFormat="false" ht="15" hidden="false" customHeight="true" outlineLevel="0" collapsed="false">
      <c r="A1548" s="13" t="s">
        <v>202</v>
      </c>
      <c r="B1548" s="13" t="s">
        <v>260</v>
      </c>
      <c r="C1548" s="11" t="s">
        <v>261</v>
      </c>
      <c r="D1548" s="13" t="s">
        <v>7997</v>
      </c>
      <c r="E1548" s="13" t="s">
        <v>7998</v>
      </c>
      <c r="F1548" s="13" t="s">
        <v>7999</v>
      </c>
      <c r="G1548" s="13" t="s">
        <v>8000</v>
      </c>
      <c r="H1548" s="13" t="s">
        <v>8001</v>
      </c>
    </row>
    <row r="1549" customFormat="false" ht="15" hidden="false" customHeight="true" outlineLevel="0" collapsed="false">
      <c r="A1549" s="13" t="s">
        <v>202</v>
      </c>
      <c r="B1549" s="13" t="s">
        <v>267</v>
      </c>
      <c r="C1549" s="11" t="s">
        <v>268</v>
      </c>
      <c r="D1549" s="13" t="s">
        <v>8002</v>
      </c>
      <c r="E1549" s="13" t="s">
        <v>8003</v>
      </c>
      <c r="F1549" s="13" t="s">
        <v>8004</v>
      </c>
      <c r="G1549" s="13" t="s">
        <v>8005</v>
      </c>
      <c r="H1549" s="13" t="s">
        <v>8006</v>
      </c>
    </row>
    <row r="1550" customFormat="false" ht="15" hidden="false" customHeight="true" outlineLevel="0" collapsed="false">
      <c r="A1550" s="13" t="s">
        <v>202</v>
      </c>
      <c r="B1550" s="13" t="s">
        <v>274</v>
      </c>
      <c r="C1550" s="11" t="s">
        <v>275</v>
      </c>
      <c r="D1550" s="13" t="s">
        <v>8007</v>
      </c>
      <c r="E1550" s="13" t="s">
        <v>2849</v>
      </c>
      <c r="F1550" s="13" t="s">
        <v>8008</v>
      </c>
      <c r="G1550" s="13" t="s">
        <v>8009</v>
      </c>
      <c r="H1550" s="13" t="s">
        <v>8010</v>
      </c>
    </row>
    <row r="1551" customFormat="false" ht="15" hidden="false" customHeight="true" outlineLevel="0" collapsed="false">
      <c r="A1551" s="13" t="s">
        <v>202</v>
      </c>
      <c r="B1551" s="13" t="s">
        <v>281</v>
      </c>
      <c r="C1551" s="11" t="s">
        <v>282</v>
      </c>
      <c r="D1551" s="13" t="s">
        <v>8011</v>
      </c>
      <c r="E1551" s="13" t="s">
        <v>8012</v>
      </c>
      <c r="F1551" s="13" t="s">
        <v>8013</v>
      </c>
      <c r="G1551" s="13" t="s">
        <v>8014</v>
      </c>
      <c r="H1551" s="13" t="s">
        <v>8015</v>
      </c>
    </row>
    <row r="1552" customFormat="false" ht="15" hidden="false" customHeight="true" outlineLevel="0" collapsed="false">
      <c r="A1552" s="13" t="s">
        <v>202</v>
      </c>
      <c r="B1552" s="13" t="s">
        <v>288</v>
      </c>
      <c r="C1552" s="11" t="s">
        <v>289</v>
      </c>
      <c r="D1552" s="13" t="s">
        <v>8016</v>
      </c>
      <c r="E1552" s="13" t="s">
        <v>8017</v>
      </c>
      <c r="F1552" s="13" t="s">
        <v>8018</v>
      </c>
      <c r="G1552" s="13" t="s">
        <v>8019</v>
      </c>
      <c r="H1552" s="13" t="s">
        <v>8020</v>
      </c>
    </row>
    <row r="1553" customFormat="false" ht="15" hidden="false" customHeight="true" outlineLevel="0" collapsed="false">
      <c r="A1553" s="13" t="s">
        <v>202</v>
      </c>
      <c r="B1553" s="13" t="s">
        <v>295</v>
      </c>
      <c r="C1553" s="11" t="s">
        <v>296</v>
      </c>
      <c r="D1553" s="13" t="s">
        <v>8021</v>
      </c>
      <c r="E1553" s="13" t="s">
        <v>8022</v>
      </c>
      <c r="F1553" s="13" t="s">
        <v>8023</v>
      </c>
      <c r="G1553" s="13" t="s">
        <v>8024</v>
      </c>
      <c r="H1553" s="13" t="s">
        <v>8025</v>
      </c>
    </row>
    <row r="1554" customFormat="false" ht="15" hidden="false" customHeight="true" outlineLevel="0" collapsed="false">
      <c r="A1554" s="13" t="s">
        <v>202</v>
      </c>
      <c r="B1554" s="13" t="s">
        <v>302</v>
      </c>
      <c r="C1554" s="11" t="s">
        <v>303</v>
      </c>
      <c r="D1554" s="13" t="s">
        <v>8026</v>
      </c>
      <c r="E1554" s="13" t="s">
        <v>8027</v>
      </c>
      <c r="F1554" s="13" t="s">
        <v>8028</v>
      </c>
      <c r="G1554" s="13" t="s">
        <v>8029</v>
      </c>
      <c r="H1554" s="13" t="s">
        <v>8030</v>
      </c>
    </row>
    <row r="1555" customFormat="false" ht="15" hidden="false" customHeight="true" outlineLevel="0" collapsed="false">
      <c r="A1555" s="13" t="s">
        <v>202</v>
      </c>
      <c r="B1555" s="13" t="s">
        <v>309</v>
      </c>
      <c r="C1555" s="11" t="s">
        <v>310</v>
      </c>
      <c r="D1555" s="13" t="s">
        <v>8031</v>
      </c>
      <c r="E1555" s="13" t="s">
        <v>8032</v>
      </c>
      <c r="F1555" s="13" t="s">
        <v>8033</v>
      </c>
      <c r="G1555" s="13" t="s">
        <v>8034</v>
      </c>
      <c r="H1555" s="13" t="s">
        <v>8035</v>
      </c>
    </row>
    <row r="1556" customFormat="false" ht="15" hidden="false" customHeight="true" outlineLevel="0" collapsed="false">
      <c r="A1556" s="13" t="s">
        <v>202</v>
      </c>
      <c r="B1556" s="13" t="s">
        <v>316</v>
      </c>
      <c r="C1556" s="11" t="s">
        <v>317</v>
      </c>
      <c r="D1556" s="13" t="s">
        <v>8036</v>
      </c>
      <c r="E1556" s="13" t="s">
        <v>8037</v>
      </c>
      <c r="F1556" s="13" t="s">
        <v>8038</v>
      </c>
      <c r="G1556" s="13" t="s">
        <v>8039</v>
      </c>
      <c r="H1556" s="13" t="s">
        <v>8040</v>
      </c>
    </row>
    <row r="1557" customFormat="false" ht="15" hidden="false" customHeight="true" outlineLevel="0" collapsed="false">
      <c r="A1557" s="13" t="s">
        <v>202</v>
      </c>
      <c r="B1557" s="13" t="s">
        <v>323</v>
      </c>
      <c r="C1557" s="11" t="s">
        <v>324</v>
      </c>
      <c r="D1557" s="13" t="s">
        <v>8041</v>
      </c>
      <c r="E1557" s="13" t="s">
        <v>8042</v>
      </c>
      <c r="F1557" s="13" t="s">
        <v>8043</v>
      </c>
      <c r="G1557" s="13" t="s">
        <v>8044</v>
      </c>
      <c r="H1557" s="13" t="s">
        <v>8045</v>
      </c>
    </row>
    <row r="1558" customFormat="false" ht="15" hidden="false" customHeight="true" outlineLevel="0" collapsed="false">
      <c r="A1558" s="13" t="s">
        <v>202</v>
      </c>
      <c r="B1558" s="13" t="s">
        <v>330</v>
      </c>
      <c r="C1558" s="11" t="s">
        <v>331</v>
      </c>
      <c r="D1558" s="13" t="s">
        <v>8046</v>
      </c>
      <c r="E1558" s="13" t="s">
        <v>6800</v>
      </c>
      <c r="F1558" s="13" t="s">
        <v>8047</v>
      </c>
      <c r="G1558" s="13" t="s">
        <v>8048</v>
      </c>
      <c r="H1558" s="13" t="s">
        <v>8049</v>
      </c>
    </row>
    <row r="1559" customFormat="false" ht="15" hidden="false" customHeight="true" outlineLevel="0" collapsed="false">
      <c r="A1559" s="13" t="s">
        <v>202</v>
      </c>
      <c r="B1559" s="13" t="s">
        <v>337</v>
      </c>
      <c r="C1559" s="11" t="s">
        <v>338</v>
      </c>
      <c r="D1559" s="13" t="s">
        <v>8050</v>
      </c>
      <c r="E1559" s="13" t="s">
        <v>8051</v>
      </c>
      <c r="F1559" s="13" t="s">
        <v>8052</v>
      </c>
      <c r="G1559" s="13" t="s">
        <v>8053</v>
      </c>
      <c r="H1559" s="13" t="s">
        <v>8054</v>
      </c>
    </row>
    <row r="1560" customFormat="false" ht="15" hidden="false" customHeight="true" outlineLevel="0" collapsed="false">
      <c r="A1560" s="13" t="s">
        <v>202</v>
      </c>
      <c r="B1560" s="13" t="s">
        <v>344</v>
      </c>
      <c r="C1560" s="11" t="s">
        <v>345</v>
      </c>
      <c r="D1560" s="13" t="s">
        <v>8055</v>
      </c>
      <c r="E1560" s="13" t="s">
        <v>8056</v>
      </c>
      <c r="F1560" s="13" t="s">
        <v>8057</v>
      </c>
      <c r="G1560" s="13" t="s">
        <v>8058</v>
      </c>
      <c r="H1560" s="13" t="s">
        <v>8059</v>
      </c>
    </row>
    <row r="1561" customFormat="false" ht="15" hidden="false" customHeight="true" outlineLevel="0" collapsed="false">
      <c r="A1561" s="13" t="s">
        <v>202</v>
      </c>
      <c r="B1561" s="13" t="s">
        <v>351</v>
      </c>
      <c r="C1561" s="11" t="s">
        <v>352</v>
      </c>
      <c r="D1561" s="13" t="s">
        <v>8060</v>
      </c>
      <c r="E1561" s="13" t="s">
        <v>8061</v>
      </c>
      <c r="F1561" s="13" t="s">
        <v>8062</v>
      </c>
      <c r="G1561" s="13" t="s">
        <v>8063</v>
      </c>
      <c r="H1561" s="13" t="s">
        <v>8064</v>
      </c>
    </row>
    <row r="1562" customFormat="false" ht="15" hidden="false" customHeight="true" outlineLevel="0" collapsed="false">
      <c r="A1562" s="13" t="s">
        <v>202</v>
      </c>
      <c r="B1562" s="13" t="s">
        <v>358</v>
      </c>
      <c r="C1562" s="11" t="s">
        <v>359</v>
      </c>
      <c r="D1562" s="13" t="s">
        <v>8065</v>
      </c>
      <c r="E1562" s="13" t="s">
        <v>8066</v>
      </c>
      <c r="F1562" s="13" t="s">
        <v>8067</v>
      </c>
      <c r="G1562" s="13" t="s">
        <v>8068</v>
      </c>
      <c r="H1562" s="13" t="s">
        <v>8069</v>
      </c>
    </row>
    <row r="1563" customFormat="false" ht="15" hidden="false" customHeight="true" outlineLevel="0" collapsed="false">
      <c r="A1563" s="13" t="s">
        <v>202</v>
      </c>
      <c r="B1563" s="13" t="s">
        <v>365</v>
      </c>
      <c r="C1563" s="11" t="s">
        <v>366</v>
      </c>
      <c r="D1563" s="13" t="s">
        <v>8070</v>
      </c>
      <c r="E1563" s="13" t="s">
        <v>8071</v>
      </c>
      <c r="F1563" s="13" t="s">
        <v>8072</v>
      </c>
      <c r="G1563" s="13" t="s">
        <v>8073</v>
      </c>
      <c r="H1563" s="13" t="s">
        <v>8074</v>
      </c>
    </row>
    <row r="1564" customFormat="false" ht="15" hidden="false" customHeight="true" outlineLevel="0" collapsed="false">
      <c r="A1564" s="13" t="s">
        <v>202</v>
      </c>
      <c r="B1564" s="13" t="s">
        <v>372</v>
      </c>
      <c r="C1564" s="11" t="s">
        <v>373</v>
      </c>
      <c r="D1564" s="13" t="s">
        <v>8075</v>
      </c>
      <c r="E1564" s="13" t="s">
        <v>8076</v>
      </c>
      <c r="F1564" s="13" t="s">
        <v>8077</v>
      </c>
      <c r="G1564" s="13" t="s">
        <v>8078</v>
      </c>
      <c r="H1564" s="13" t="s">
        <v>8079</v>
      </c>
    </row>
    <row r="1565" customFormat="false" ht="15" hidden="false" customHeight="true" outlineLevel="0" collapsed="false">
      <c r="A1565" s="13" t="s">
        <v>202</v>
      </c>
      <c r="B1565" s="13" t="s">
        <v>379</v>
      </c>
      <c r="C1565" s="11" t="s">
        <v>380</v>
      </c>
      <c r="D1565" s="13" t="s">
        <v>8080</v>
      </c>
      <c r="E1565" s="13" t="s">
        <v>8081</v>
      </c>
      <c r="F1565" s="13" t="s">
        <v>8082</v>
      </c>
      <c r="G1565" s="13" t="s">
        <v>8083</v>
      </c>
      <c r="H1565" s="13" t="s">
        <v>8084</v>
      </c>
    </row>
    <row r="1566" customFormat="false" ht="15" hidden="false" customHeight="true" outlineLevel="0" collapsed="false">
      <c r="A1566" s="13" t="s">
        <v>202</v>
      </c>
      <c r="B1566" s="13" t="s">
        <v>386</v>
      </c>
      <c r="C1566" s="11" t="s">
        <v>387</v>
      </c>
      <c r="D1566" s="13" t="s">
        <v>8085</v>
      </c>
      <c r="E1566" s="13" t="s">
        <v>8086</v>
      </c>
      <c r="F1566" s="13" t="s">
        <v>8087</v>
      </c>
      <c r="G1566" s="13" t="s">
        <v>8088</v>
      </c>
      <c r="H1566" s="13" t="s">
        <v>8089</v>
      </c>
    </row>
    <row r="1567" customFormat="false" ht="15" hidden="false" customHeight="true" outlineLevel="0" collapsed="false">
      <c r="A1567" s="13" t="s">
        <v>202</v>
      </c>
      <c r="B1567" s="13" t="s">
        <v>393</v>
      </c>
      <c r="C1567" s="11" t="s">
        <v>394</v>
      </c>
      <c r="D1567" s="13" t="s">
        <v>8090</v>
      </c>
      <c r="E1567" s="13" t="s">
        <v>8091</v>
      </c>
      <c r="F1567" s="13" t="s">
        <v>8092</v>
      </c>
      <c r="G1567" s="13" t="s">
        <v>8093</v>
      </c>
      <c r="H1567" s="13" t="s">
        <v>8094</v>
      </c>
    </row>
    <row r="1568" customFormat="false" ht="15" hidden="false" customHeight="true" outlineLevel="0" collapsed="false">
      <c r="A1568" s="13" t="s">
        <v>202</v>
      </c>
      <c r="B1568" s="13" t="s">
        <v>400</v>
      </c>
      <c r="C1568" s="11" t="s">
        <v>401</v>
      </c>
      <c r="D1568" s="13" t="s">
        <v>8095</v>
      </c>
      <c r="E1568" s="13" t="s">
        <v>8096</v>
      </c>
      <c r="F1568" s="13" t="s">
        <v>8097</v>
      </c>
      <c r="G1568" s="13" t="s">
        <v>8098</v>
      </c>
      <c r="H1568" s="13" t="s">
        <v>8099</v>
      </c>
    </row>
    <row r="1569" customFormat="false" ht="15" hidden="false" customHeight="true" outlineLevel="0" collapsed="false">
      <c r="A1569" s="13" t="s">
        <v>202</v>
      </c>
      <c r="B1569" s="13" t="s">
        <v>407</v>
      </c>
      <c r="C1569" s="11" t="s">
        <v>408</v>
      </c>
      <c r="D1569" s="13" t="s">
        <v>8100</v>
      </c>
      <c r="E1569" s="13" t="s">
        <v>8101</v>
      </c>
      <c r="F1569" s="13" t="s">
        <v>8102</v>
      </c>
      <c r="G1569" s="13" t="s">
        <v>8103</v>
      </c>
      <c r="H1569" s="13" t="s">
        <v>8104</v>
      </c>
    </row>
    <row r="1570" customFormat="false" ht="15" hidden="false" customHeight="true" outlineLevel="0" collapsed="false">
      <c r="A1570" s="13" t="s">
        <v>202</v>
      </c>
      <c r="B1570" s="13" t="s">
        <v>414</v>
      </c>
      <c r="C1570" s="11" t="s">
        <v>415</v>
      </c>
      <c r="D1570" s="13" t="s">
        <v>8105</v>
      </c>
      <c r="E1570" s="13" t="s">
        <v>8106</v>
      </c>
      <c r="F1570" s="13" t="s">
        <v>8107</v>
      </c>
      <c r="G1570" s="13" t="s">
        <v>8108</v>
      </c>
      <c r="H1570" s="13" t="s">
        <v>8109</v>
      </c>
    </row>
    <row r="1571" customFormat="false" ht="15" hidden="false" customHeight="true" outlineLevel="0" collapsed="false">
      <c r="A1571" s="13" t="s">
        <v>202</v>
      </c>
      <c r="B1571" s="13" t="s">
        <v>421</v>
      </c>
      <c r="C1571" s="11" t="s">
        <v>422</v>
      </c>
      <c r="D1571" s="13" t="s">
        <v>8110</v>
      </c>
      <c r="E1571" s="13" t="s">
        <v>8111</v>
      </c>
      <c r="F1571" s="13" t="s">
        <v>8112</v>
      </c>
      <c r="G1571" s="13" t="s">
        <v>8113</v>
      </c>
      <c r="H1571" s="13" t="s">
        <v>8114</v>
      </c>
    </row>
    <row r="1572" customFormat="false" ht="15" hidden="false" customHeight="true" outlineLevel="0" collapsed="false">
      <c r="A1572" s="13" t="s">
        <v>202</v>
      </c>
      <c r="B1572" s="13" t="s">
        <v>428</v>
      </c>
      <c r="C1572" s="11" t="s">
        <v>429</v>
      </c>
      <c r="D1572" s="13" t="s">
        <v>8115</v>
      </c>
      <c r="E1572" s="13" t="s">
        <v>8116</v>
      </c>
      <c r="F1572" s="13" t="s">
        <v>8117</v>
      </c>
      <c r="G1572" s="13" t="s">
        <v>8118</v>
      </c>
      <c r="H1572" s="13" t="s">
        <v>8119</v>
      </c>
    </row>
    <row r="1573" customFormat="false" ht="15" hidden="false" customHeight="true" outlineLevel="0" collapsed="false">
      <c r="A1573" s="13" t="s">
        <v>202</v>
      </c>
      <c r="B1573" s="13" t="s">
        <v>435</v>
      </c>
      <c r="C1573" s="11" t="s">
        <v>436</v>
      </c>
      <c r="D1573" s="13" t="s">
        <v>8120</v>
      </c>
      <c r="E1573" s="13" t="s">
        <v>8121</v>
      </c>
      <c r="F1573" s="13" t="s">
        <v>8122</v>
      </c>
      <c r="G1573" s="13" t="s">
        <v>8123</v>
      </c>
      <c r="H1573" s="13" t="s">
        <v>8124</v>
      </c>
    </row>
    <row r="1574" customFormat="false" ht="15" hidden="false" customHeight="true" outlineLevel="0" collapsed="false">
      <c r="A1574" s="13" t="s">
        <v>202</v>
      </c>
      <c r="B1574" s="13" t="s">
        <v>442</v>
      </c>
      <c r="C1574" s="11" t="s">
        <v>443</v>
      </c>
      <c r="D1574" s="13" t="s">
        <v>8125</v>
      </c>
      <c r="E1574" s="13" t="s">
        <v>8126</v>
      </c>
      <c r="F1574" s="13" t="s">
        <v>8127</v>
      </c>
      <c r="G1574" s="13" t="s">
        <v>8128</v>
      </c>
      <c r="H1574" s="13" t="s">
        <v>8129</v>
      </c>
    </row>
    <row r="1575" customFormat="false" ht="15" hidden="false" customHeight="true" outlineLevel="0" collapsed="false">
      <c r="A1575" s="13" t="s">
        <v>202</v>
      </c>
      <c r="B1575" s="13" t="s">
        <v>449</v>
      </c>
      <c r="C1575" s="11" t="s">
        <v>450</v>
      </c>
      <c r="D1575" s="13" t="s">
        <v>8130</v>
      </c>
      <c r="E1575" s="13" t="s">
        <v>8131</v>
      </c>
      <c r="F1575" s="13" t="s">
        <v>8132</v>
      </c>
      <c r="G1575" s="13" t="s">
        <v>8133</v>
      </c>
      <c r="H1575" s="13" t="s">
        <v>8134</v>
      </c>
    </row>
    <row r="1576" customFormat="false" ht="15" hidden="false" customHeight="true" outlineLevel="0" collapsed="false">
      <c r="A1576" s="13" t="s">
        <v>202</v>
      </c>
      <c r="B1576" s="13" t="s">
        <v>456</v>
      </c>
      <c r="C1576" s="11" t="s">
        <v>457</v>
      </c>
      <c r="D1576" s="13" t="s">
        <v>8135</v>
      </c>
      <c r="E1576" s="13" t="s">
        <v>8136</v>
      </c>
      <c r="F1576" s="13" t="s">
        <v>8137</v>
      </c>
      <c r="G1576" s="13" t="s">
        <v>8138</v>
      </c>
      <c r="H1576" s="13" t="s">
        <v>8139</v>
      </c>
    </row>
    <row r="1577" customFormat="false" ht="15" hidden="false" customHeight="true" outlineLevel="0" collapsed="false">
      <c r="A1577" s="13" t="s">
        <v>202</v>
      </c>
      <c r="B1577" s="13" t="s">
        <v>463</v>
      </c>
      <c r="C1577" s="11" t="s">
        <v>464</v>
      </c>
      <c r="D1577" s="13" t="s">
        <v>8140</v>
      </c>
      <c r="E1577" s="13" t="s">
        <v>8141</v>
      </c>
      <c r="F1577" s="13" t="s">
        <v>8142</v>
      </c>
      <c r="G1577" s="13" t="s">
        <v>8143</v>
      </c>
      <c r="H1577" s="13" t="s">
        <v>8144</v>
      </c>
    </row>
    <row r="1578" customFormat="false" ht="15" hidden="false" customHeight="true" outlineLevel="0" collapsed="false">
      <c r="A1578" s="13" t="s">
        <v>202</v>
      </c>
      <c r="B1578" s="13" t="s">
        <v>470</v>
      </c>
      <c r="C1578" s="11" t="s">
        <v>471</v>
      </c>
      <c r="D1578" s="13" t="s">
        <v>8145</v>
      </c>
      <c r="E1578" s="13" t="s">
        <v>8146</v>
      </c>
      <c r="F1578" s="13" t="s">
        <v>8147</v>
      </c>
      <c r="G1578" s="13" t="s">
        <v>8148</v>
      </c>
      <c r="H1578" s="13" t="s">
        <v>8149</v>
      </c>
    </row>
    <row r="1579" customFormat="false" ht="15" hidden="false" customHeight="true" outlineLevel="0" collapsed="false">
      <c r="A1579" s="13" t="s">
        <v>202</v>
      </c>
      <c r="B1579" s="13" t="s">
        <v>477</v>
      </c>
      <c r="C1579" s="11" t="s">
        <v>478</v>
      </c>
      <c r="D1579" s="13" t="s">
        <v>8150</v>
      </c>
      <c r="E1579" s="13" t="s">
        <v>8151</v>
      </c>
      <c r="F1579" s="13" t="s">
        <v>8152</v>
      </c>
      <c r="G1579" s="13" t="s">
        <v>8153</v>
      </c>
      <c r="H1579" s="13" t="s">
        <v>8154</v>
      </c>
    </row>
    <row r="1580" customFormat="false" ht="15" hidden="false" customHeight="true" outlineLevel="0" collapsed="false">
      <c r="A1580" s="13" t="s">
        <v>202</v>
      </c>
      <c r="B1580" s="13" t="s">
        <v>484</v>
      </c>
      <c r="C1580" s="11" t="s">
        <v>485</v>
      </c>
      <c r="D1580" s="13" t="s">
        <v>8155</v>
      </c>
      <c r="E1580" s="13" t="s">
        <v>8156</v>
      </c>
      <c r="F1580" s="13" t="s">
        <v>8157</v>
      </c>
      <c r="G1580" s="13" t="s">
        <v>8158</v>
      </c>
      <c r="H1580" s="13" t="s">
        <v>8159</v>
      </c>
    </row>
    <row r="1581" customFormat="false" ht="15" hidden="false" customHeight="true" outlineLevel="0" collapsed="false">
      <c r="A1581" s="13" t="s">
        <v>202</v>
      </c>
      <c r="B1581" s="13" t="s">
        <v>491</v>
      </c>
      <c r="C1581" s="11" t="s">
        <v>492</v>
      </c>
      <c r="D1581" s="13" t="s">
        <v>8160</v>
      </c>
      <c r="E1581" s="13" t="s">
        <v>8161</v>
      </c>
      <c r="F1581" s="13" t="s">
        <v>8162</v>
      </c>
      <c r="G1581" s="13" t="s">
        <v>8163</v>
      </c>
      <c r="H1581" s="13" t="s">
        <v>8164</v>
      </c>
    </row>
    <row r="1582" customFormat="false" ht="15" hidden="false" customHeight="true" outlineLevel="0" collapsed="false">
      <c r="A1582" s="13" t="s">
        <v>202</v>
      </c>
      <c r="B1582" s="13" t="s">
        <v>498</v>
      </c>
      <c r="C1582" s="11" t="s">
        <v>499</v>
      </c>
      <c r="D1582" s="13" t="s">
        <v>8165</v>
      </c>
      <c r="E1582" s="13" t="s">
        <v>8166</v>
      </c>
      <c r="F1582" s="13" t="s">
        <v>8167</v>
      </c>
      <c r="G1582" s="13" t="s">
        <v>8168</v>
      </c>
      <c r="H1582" s="13" t="s">
        <v>8169</v>
      </c>
    </row>
    <row r="1583" customFormat="false" ht="15" hidden="false" customHeight="true" outlineLevel="0" collapsed="false">
      <c r="A1583" s="13" t="s">
        <v>202</v>
      </c>
      <c r="B1583" s="13" t="s">
        <v>505</v>
      </c>
      <c r="C1583" s="11" t="s">
        <v>506</v>
      </c>
      <c r="D1583" s="13" t="s">
        <v>8170</v>
      </c>
      <c r="E1583" s="13" t="s">
        <v>8171</v>
      </c>
      <c r="F1583" s="13" t="s">
        <v>8172</v>
      </c>
      <c r="G1583" s="13" t="s">
        <v>8173</v>
      </c>
      <c r="H1583" s="13" t="s">
        <v>8174</v>
      </c>
    </row>
    <row r="1584" customFormat="false" ht="15" hidden="false" customHeight="true" outlineLevel="0" collapsed="false">
      <c r="A1584" s="13" t="s">
        <v>202</v>
      </c>
      <c r="B1584" s="13" t="s">
        <v>512</v>
      </c>
      <c r="C1584" s="11" t="s">
        <v>513</v>
      </c>
      <c r="D1584" s="13" t="s">
        <v>8175</v>
      </c>
      <c r="E1584" s="13" t="s">
        <v>8176</v>
      </c>
      <c r="F1584" s="13" t="s">
        <v>8177</v>
      </c>
      <c r="G1584" s="13" t="s">
        <v>8178</v>
      </c>
      <c r="H1584" s="13" t="s">
        <v>8179</v>
      </c>
    </row>
    <row r="1585" customFormat="false" ht="15" hidden="false" customHeight="true" outlineLevel="0" collapsed="false">
      <c r="A1585" s="13" t="s">
        <v>202</v>
      </c>
      <c r="B1585" s="13" t="s">
        <v>519</v>
      </c>
      <c r="C1585" s="11" t="s">
        <v>520</v>
      </c>
      <c r="D1585" s="13" t="s">
        <v>8180</v>
      </c>
      <c r="E1585" s="13" t="s">
        <v>8181</v>
      </c>
      <c r="F1585" s="13" t="s">
        <v>8182</v>
      </c>
      <c r="G1585" s="13" t="s">
        <v>8183</v>
      </c>
      <c r="H1585" s="13" t="s">
        <v>8184</v>
      </c>
    </row>
    <row r="1586" customFormat="false" ht="15" hidden="false" customHeight="true" outlineLevel="0" collapsed="false">
      <c r="A1586" s="13" t="s">
        <v>202</v>
      </c>
      <c r="B1586" s="13" t="s">
        <v>526</v>
      </c>
      <c r="C1586" s="11" t="s">
        <v>527</v>
      </c>
      <c r="D1586" s="13" t="s">
        <v>8185</v>
      </c>
      <c r="E1586" s="13" t="s">
        <v>8186</v>
      </c>
      <c r="F1586" s="13" t="s">
        <v>8187</v>
      </c>
      <c r="G1586" s="13" t="s">
        <v>8188</v>
      </c>
      <c r="H1586" s="13" t="s">
        <v>8189</v>
      </c>
    </row>
    <row r="1587" customFormat="false" ht="15" hidden="false" customHeight="true" outlineLevel="0" collapsed="false">
      <c r="A1587" s="13" t="s">
        <v>202</v>
      </c>
      <c r="B1587" s="13" t="s">
        <v>533</v>
      </c>
      <c r="C1587" s="11" t="s">
        <v>534</v>
      </c>
      <c r="D1587" s="13" t="s">
        <v>584</v>
      </c>
      <c r="E1587" s="13" t="s">
        <v>8190</v>
      </c>
      <c r="F1587" s="13" t="s">
        <v>8191</v>
      </c>
      <c r="G1587" s="13" t="s">
        <v>8192</v>
      </c>
      <c r="H1587" s="13" t="s">
        <v>8193</v>
      </c>
    </row>
    <row r="1588" customFormat="false" ht="15" hidden="false" customHeight="true" outlineLevel="0" collapsed="false">
      <c r="A1588" s="13" t="s">
        <v>202</v>
      </c>
      <c r="B1588" s="13" t="s">
        <v>540</v>
      </c>
      <c r="C1588" s="11" t="s">
        <v>541</v>
      </c>
      <c r="D1588" s="13" t="s">
        <v>8194</v>
      </c>
      <c r="E1588" s="13" t="s">
        <v>8195</v>
      </c>
      <c r="F1588" s="13" t="s">
        <v>8196</v>
      </c>
      <c r="G1588" s="13" t="s">
        <v>8197</v>
      </c>
      <c r="H1588" s="13" t="s">
        <v>8198</v>
      </c>
    </row>
    <row r="1589" customFormat="false" ht="15" hidden="false" customHeight="true" outlineLevel="0" collapsed="false">
      <c r="A1589" s="13" t="s">
        <v>202</v>
      </c>
      <c r="B1589" s="13" t="s">
        <v>547</v>
      </c>
      <c r="C1589" s="11" t="s">
        <v>548</v>
      </c>
      <c r="D1589" s="13" t="s">
        <v>6435</v>
      </c>
      <c r="E1589" s="13" t="s">
        <v>8199</v>
      </c>
      <c r="F1589" s="13" t="s">
        <v>8200</v>
      </c>
      <c r="G1589" s="13" t="s">
        <v>8201</v>
      </c>
      <c r="H1589" s="13" t="s">
        <v>8202</v>
      </c>
    </row>
    <row r="1590" customFormat="false" ht="15" hidden="false" customHeight="true" outlineLevel="0" collapsed="false">
      <c r="A1590" s="13" t="s">
        <v>202</v>
      </c>
      <c r="B1590" s="13" t="s">
        <v>554</v>
      </c>
      <c r="C1590" s="11" t="s">
        <v>555</v>
      </c>
      <c r="D1590" s="13" t="s">
        <v>8203</v>
      </c>
      <c r="E1590" s="13" t="s">
        <v>8204</v>
      </c>
      <c r="F1590" s="13" t="s">
        <v>8205</v>
      </c>
      <c r="G1590" s="13" t="s">
        <v>8206</v>
      </c>
      <c r="H1590" s="13" t="s">
        <v>8207</v>
      </c>
    </row>
    <row r="1591" customFormat="false" ht="15" hidden="false" customHeight="true" outlineLevel="0" collapsed="false">
      <c r="A1591" s="13" t="s">
        <v>202</v>
      </c>
      <c r="B1591" s="13" t="s">
        <v>561</v>
      </c>
      <c r="C1591" s="11" t="s">
        <v>562</v>
      </c>
      <c r="D1591" s="13" t="s">
        <v>8208</v>
      </c>
      <c r="E1591" s="13" t="s">
        <v>8209</v>
      </c>
      <c r="F1591" s="13" t="s">
        <v>8210</v>
      </c>
      <c r="G1591" s="13" t="s">
        <v>8211</v>
      </c>
      <c r="H1591" s="13" t="s">
        <v>8212</v>
      </c>
    </row>
    <row r="1592" customFormat="false" ht="15" hidden="false" customHeight="true" outlineLevel="0" collapsed="false">
      <c r="A1592" s="13" t="s">
        <v>202</v>
      </c>
      <c r="B1592" s="13" t="s">
        <v>568</v>
      </c>
      <c r="C1592" s="11" t="s">
        <v>569</v>
      </c>
      <c r="D1592" s="13" t="s">
        <v>8213</v>
      </c>
      <c r="E1592" s="13" t="s">
        <v>8214</v>
      </c>
      <c r="F1592" s="13" t="s">
        <v>8215</v>
      </c>
      <c r="G1592" s="13" t="s">
        <v>8216</v>
      </c>
      <c r="H1592" s="13" t="s">
        <v>8217</v>
      </c>
    </row>
    <row r="1593" customFormat="false" ht="15" hidden="false" customHeight="true" outlineLevel="0" collapsed="false">
      <c r="A1593" s="13" t="s">
        <v>202</v>
      </c>
      <c r="B1593" s="13" t="s">
        <v>575</v>
      </c>
      <c r="C1593" s="11" t="s">
        <v>576</v>
      </c>
      <c r="D1593" s="13" t="s">
        <v>8218</v>
      </c>
      <c r="E1593" s="13" t="s">
        <v>8219</v>
      </c>
      <c r="F1593" s="13" t="s">
        <v>8220</v>
      </c>
      <c r="G1593" s="13" t="s">
        <v>8221</v>
      </c>
      <c r="H1593" s="13" t="s">
        <v>8222</v>
      </c>
    </row>
    <row r="1594" customFormat="false" ht="15" hidden="false" customHeight="true" outlineLevel="0" collapsed="false">
      <c r="A1594" s="13" t="s">
        <v>202</v>
      </c>
      <c r="B1594" s="13" t="s">
        <v>582</v>
      </c>
      <c r="C1594" s="11" t="s">
        <v>583</v>
      </c>
      <c r="D1594" s="13" t="s">
        <v>8223</v>
      </c>
      <c r="E1594" s="13" t="s">
        <v>8224</v>
      </c>
      <c r="F1594" s="13" t="s">
        <v>8225</v>
      </c>
      <c r="G1594" s="13" t="s">
        <v>8226</v>
      </c>
      <c r="H1594" s="13" t="s">
        <v>8227</v>
      </c>
    </row>
    <row r="1595" customFormat="false" ht="15" hidden="false" customHeight="true" outlineLevel="0" collapsed="false">
      <c r="A1595" s="13" t="s">
        <v>202</v>
      </c>
      <c r="B1595" s="13" t="s">
        <v>589</v>
      </c>
      <c r="C1595" s="11" t="s">
        <v>590</v>
      </c>
      <c r="D1595" s="13" t="s">
        <v>8228</v>
      </c>
      <c r="E1595" s="13" t="s">
        <v>8229</v>
      </c>
      <c r="F1595" s="13" t="s">
        <v>8230</v>
      </c>
      <c r="G1595" s="13" t="s">
        <v>4910</v>
      </c>
      <c r="H1595" s="13" t="s">
        <v>8231</v>
      </c>
    </row>
    <row r="1596" customFormat="false" ht="15" hidden="false" customHeight="true" outlineLevel="0" collapsed="false">
      <c r="A1596" s="13" t="s">
        <v>202</v>
      </c>
      <c r="B1596" s="13" t="s">
        <v>596</v>
      </c>
      <c r="C1596" s="11" t="s">
        <v>597</v>
      </c>
      <c r="D1596" s="13" t="s">
        <v>8232</v>
      </c>
      <c r="E1596" s="13" t="s">
        <v>8233</v>
      </c>
      <c r="F1596" s="13" t="s">
        <v>8234</v>
      </c>
      <c r="G1596" s="13" t="s">
        <v>8235</v>
      </c>
      <c r="H1596" s="13" t="s">
        <v>8236</v>
      </c>
    </row>
    <row r="1597" customFormat="false" ht="15" hidden="false" customHeight="true" outlineLevel="0" collapsed="false">
      <c r="A1597" s="13" t="s">
        <v>202</v>
      </c>
      <c r="B1597" s="13" t="s">
        <v>603</v>
      </c>
      <c r="C1597" s="11" t="s">
        <v>604</v>
      </c>
      <c r="D1597" s="13" t="s">
        <v>8237</v>
      </c>
      <c r="E1597" s="13" t="s">
        <v>8238</v>
      </c>
      <c r="F1597" s="13" t="s">
        <v>8239</v>
      </c>
      <c r="G1597" s="13" t="s">
        <v>8240</v>
      </c>
      <c r="H1597" s="13" t="s">
        <v>8241</v>
      </c>
    </row>
    <row r="1598" customFormat="false" ht="15" hidden="false" customHeight="true" outlineLevel="0" collapsed="false">
      <c r="A1598" s="13" t="s">
        <v>202</v>
      </c>
      <c r="B1598" s="13" t="s">
        <v>610</v>
      </c>
      <c r="C1598" s="11" t="s">
        <v>611</v>
      </c>
      <c r="D1598" s="13" t="s">
        <v>8242</v>
      </c>
      <c r="E1598" s="13" t="s">
        <v>8243</v>
      </c>
      <c r="F1598" s="13" t="s">
        <v>8244</v>
      </c>
      <c r="G1598" s="13" t="s">
        <v>8245</v>
      </c>
      <c r="H1598" s="13" t="s">
        <v>8246</v>
      </c>
    </row>
    <row r="1599" customFormat="false" ht="15" hidden="false" customHeight="true" outlineLevel="0" collapsed="false">
      <c r="A1599" s="13" t="s">
        <v>202</v>
      </c>
      <c r="B1599" s="13" t="s">
        <v>617</v>
      </c>
      <c r="C1599" s="11" t="s">
        <v>618</v>
      </c>
      <c r="D1599" s="13" t="s">
        <v>8247</v>
      </c>
      <c r="E1599" s="13" t="s">
        <v>8248</v>
      </c>
      <c r="F1599" s="13" t="s">
        <v>8249</v>
      </c>
      <c r="G1599" s="13" t="s">
        <v>8250</v>
      </c>
      <c r="H1599" s="13" t="s">
        <v>8251</v>
      </c>
    </row>
    <row r="1600" customFormat="false" ht="15" hidden="false" customHeight="true" outlineLevel="0" collapsed="false">
      <c r="A1600" s="13" t="s">
        <v>202</v>
      </c>
      <c r="B1600" s="13" t="s">
        <v>624</v>
      </c>
      <c r="C1600" s="11" t="s">
        <v>625</v>
      </c>
      <c r="D1600" s="13" t="s">
        <v>8252</v>
      </c>
      <c r="E1600" s="13" t="s">
        <v>8253</v>
      </c>
      <c r="F1600" s="13" t="s">
        <v>8254</v>
      </c>
      <c r="G1600" s="13" t="s">
        <v>8255</v>
      </c>
      <c r="H1600" s="13" t="s">
        <v>8256</v>
      </c>
    </row>
    <row r="1601" customFormat="false" ht="15" hidden="false" customHeight="true" outlineLevel="0" collapsed="false">
      <c r="A1601" s="13" t="s">
        <v>202</v>
      </c>
      <c r="B1601" s="13" t="s">
        <v>631</v>
      </c>
      <c r="C1601" s="11" t="s">
        <v>632</v>
      </c>
      <c r="D1601" s="13" t="s">
        <v>8257</v>
      </c>
      <c r="E1601" s="13" t="s">
        <v>8258</v>
      </c>
      <c r="F1601" s="13" t="s">
        <v>8259</v>
      </c>
      <c r="G1601" s="13" t="s">
        <v>8260</v>
      </c>
      <c r="H1601" s="13" t="s">
        <v>8261</v>
      </c>
    </row>
    <row r="1602" customFormat="false" ht="15" hidden="false" customHeight="true" outlineLevel="0" collapsed="false">
      <c r="A1602" s="13" t="s">
        <v>202</v>
      </c>
      <c r="B1602" s="13" t="s">
        <v>638</v>
      </c>
      <c r="C1602" s="11" t="s">
        <v>639</v>
      </c>
      <c r="D1602" s="13" t="s">
        <v>8262</v>
      </c>
      <c r="E1602" s="13" t="s">
        <v>8263</v>
      </c>
      <c r="F1602" s="13" t="s">
        <v>8264</v>
      </c>
      <c r="G1602" s="13" t="s">
        <v>8265</v>
      </c>
      <c r="H1602" s="13" t="s">
        <v>3799</v>
      </c>
    </row>
    <row r="1603" customFormat="false" ht="15" hidden="false" customHeight="true" outlineLevel="0" collapsed="false">
      <c r="A1603" s="13" t="s">
        <v>202</v>
      </c>
      <c r="B1603" s="13" t="s">
        <v>645</v>
      </c>
      <c r="C1603" s="11" t="s">
        <v>646</v>
      </c>
      <c r="D1603" s="13" t="s">
        <v>8266</v>
      </c>
      <c r="E1603" s="13" t="s">
        <v>8267</v>
      </c>
      <c r="F1603" s="13" t="s">
        <v>8268</v>
      </c>
      <c r="G1603" s="13" t="s">
        <v>8269</v>
      </c>
      <c r="H1603" s="13" t="s">
        <v>8270</v>
      </c>
    </row>
    <row r="1604" customFormat="false" ht="15" hidden="false" customHeight="true" outlineLevel="0" collapsed="false">
      <c r="A1604" s="13" t="s">
        <v>202</v>
      </c>
      <c r="B1604" s="13" t="s">
        <v>652</v>
      </c>
      <c r="C1604" s="11" t="s">
        <v>653</v>
      </c>
      <c r="D1604" s="13" t="s">
        <v>8271</v>
      </c>
      <c r="E1604" s="13" t="s">
        <v>8272</v>
      </c>
      <c r="F1604" s="13" t="s">
        <v>8273</v>
      </c>
      <c r="G1604" s="13" t="s">
        <v>8274</v>
      </c>
      <c r="H1604" s="13" t="s">
        <v>8275</v>
      </c>
    </row>
    <row r="1605" customFormat="false" ht="15" hidden="false" customHeight="true" outlineLevel="0" collapsed="false">
      <c r="A1605" s="13" t="s">
        <v>202</v>
      </c>
      <c r="B1605" s="13" t="s">
        <v>659</v>
      </c>
      <c r="C1605" s="11" t="s">
        <v>660</v>
      </c>
      <c r="D1605" s="13" t="s">
        <v>8276</v>
      </c>
      <c r="E1605" s="13" t="s">
        <v>8277</v>
      </c>
      <c r="F1605" s="13" t="s">
        <v>8278</v>
      </c>
      <c r="G1605" s="13" t="s">
        <v>8279</v>
      </c>
      <c r="H1605" s="13" t="s">
        <v>8280</v>
      </c>
    </row>
    <row r="1606" customFormat="false" ht="15" hidden="false" customHeight="true" outlineLevel="0" collapsed="false">
      <c r="A1606" s="13" t="s">
        <v>202</v>
      </c>
      <c r="B1606" s="13" t="s">
        <v>666</v>
      </c>
      <c r="C1606" s="11" t="s">
        <v>667</v>
      </c>
      <c r="D1606" s="13" t="s">
        <v>8281</v>
      </c>
      <c r="E1606" s="13" t="s">
        <v>8282</v>
      </c>
      <c r="F1606" s="13" t="s">
        <v>8283</v>
      </c>
      <c r="G1606" s="13" t="s">
        <v>8284</v>
      </c>
      <c r="H1606" s="13" t="s">
        <v>8285</v>
      </c>
    </row>
    <row r="1607" customFormat="false" ht="15" hidden="false" customHeight="true" outlineLevel="0" collapsed="false">
      <c r="A1607" s="13" t="s">
        <v>202</v>
      </c>
      <c r="B1607" s="13" t="s">
        <v>673</v>
      </c>
      <c r="C1607" s="11" t="s">
        <v>674</v>
      </c>
      <c r="D1607" s="13" t="s">
        <v>8286</v>
      </c>
      <c r="E1607" s="13" t="s">
        <v>8287</v>
      </c>
      <c r="F1607" s="13" t="s">
        <v>8288</v>
      </c>
      <c r="G1607" s="13" t="s">
        <v>8289</v>
      </c>
      <c r="H1607" s="13" t="s">
        <v>8290</v>
      </c>
    </row>
    <row r="1608" customFormat="false" ht="15" hidden="false" customHeight="true" outlineLevel="0" collapsed="false">
      <c r="A1608" s="13" t="s">
        <v>202</v>
      </c>
      <c r="B1608" s="13" t="s">
        <v>680</v>
      </c>
      <c r="C1608" s="11" t="s">
        <v>681</v>
      </c>
      <c r="D1608" s="13" t="s">
        <v>8291</v>
      </c>
      <c r="E1608" s="13" t="s">
        <v>8292</v>
      </c>
      <c r="F1608" s="13" t="s">
        <v>8293</v>
      </c>
      <c r="G1608" s="13" t="s">
        <v>8294</v>
      </c>
      <c r="H1608" s="13" t="s">
        <v>8295</v>
      </c>
    </row>
    <row r="1609" customFormat="false" ht="15" hidden="false" customHeight="true" outlineLevel="0" collapsed="false">
      <c r="A1609" s="13" t="s">
        <v>202</v>
      </c>
      <c r="B1609" s="13" t="s">
        <v>687</v>
      </c>
      <c r="C1609" s="11" t="s">
        <v>688</v>
      </c>
      <c r="D1609" s="13" t="s">
        <v>8296</v>
      </c>
      <c r="E1609" s="13" t="s">
        <v>8297</v>
      </c>
      <c r="F1609" s="13" t="s">
        <v>8298</v>
      </c>
      <c r="G1609" s="13" t="s">
        <v>8299</v>
      </c>
      <c r="H1609" s="13" t="s">
        <v>8300</v>
      </c>
    </row>
    <row r="1610" customFormat="false" ht="15" hidden="false" customHeight="true" outlineLevel="0" collapsed="false">
      <c r="A1610" s="13" t="s">
        <v>202</v>
      </c>
      <c r="B1610" s="13" t="s">
        <v>694</v>
      </c>
      <c r="C1610" s="11" t="s">
        <v>695</v>
      </c>
      <c r="D1610" s="13" t="s">
        <v>5856</v>
      </c>
      <c r="E1610" s="13" t="s">
        <v>8301</v>
      </c>
      <c r="F1610" s="13" t="s">
        <v>8302</v>
      </c>
      <c r="G1610" s="13" t="s">
        <v>8303</v>
      </c>
      <c r="H1610" s="13" t="s">
        <v>8304</v>
      </c>
    </row>
    <row r="1611" customFormat="false" ht="15" hidden="false" customHeight="true" outlineLevel="0" collapsed="false">
      <c r="A1611" s="13" t="s">
        <v>202</v>
      </c>
      <c r="B1611" s="13" t="s">
        <v>701</v>
      </c>
      <c r="C1611" s="11" t="s">
        <v>702</v>
      </c>
      <c r="D1611" s="13" t="s">
        <v>8305</v>
      </c>
      <c r="E1611" s="13" t="s">
        <v>8306</v>
      </c>
      <c r="F1611" s="13" t="s">
        <v>8307</v>
      </c>
      <c r="G1611" s="13" t="s">
        <v>8308</v>
      </c>
      <c r="H1611" s="13" t="s">
        <v>8309</v>
      </c>
    </row>
    <row r="1612" customFormat="false" ht="15" hidden="false" customHeight="true" outlineLevel="0" collapsed="false">
      <c r="A1612" s="13" t="s">
        <v>202</v>
      </c>
      <c r="B1612" s="13" t="s">
        <v>708</v>
      </c>
      <c r="C1612" s="11" t="s">
        <v>709</v>
      </c>
      <c r="D1612" s="13" t="s">
        <v>8310</v>
      </c>
      <c r="E1612" s="13" t="s">
        <v>8311</v>
      </c>
      <c r="F1612" s="13" t="s">
        <v>8312</v>
      </c>
      <c r="G1612" s="13" t="s">
        <v>8313</v>
      </c>
      <c r="H1612" s="13" t="s">
        <v>8314</v>
      </c>
    </row>
    <row r="1613" customFormat="false" ht="15" hidden="false" customHeight="true" outlineLevel="0" collapsed="false">
      <c r="A1613" s="13" t="s">
        <v>202</v>
      </c>
      <c r="B1613" s="13" t="s">
        <v>715</v>
      </c>
      <c r="C1613" s="11" t="s">
        <v>716</v>
      </c>
      <c r="D1613" s="13" t="s">
        <v>8315</v>
      </c>
      <c r="E1613" s="13" t="s">
        <v>8316</v>
      </c>
      <c r="F1613" s="13" t="s">
        <v>8317</v>
      </c>
      <c r="G1613" s="13" t="s">
        <v>8318</v>
      </c>
      <c r="H1613" s="13" t="s">
        <v>8319</v>
      </c>
    </row>
    <row r="1614" customFormat="false" ht="15" hidden="false" customHeight="true" outlineLevel="0" collapsed="false">
      <c r="A1614" s="13" t="s">
        <v>202</v>
      </c>
      <c r="B1614" s="13" t="s">
        <v>722</v>
      </c>
      <c r="C1614" s="11" t="s">
        <v>723</v>
      </c>
      <c r="D1614" s="13" t="s">
        <v>8320</v>
      </c>
      <c r="E1614" s="13" t="s">
        <v>8321</v>
      </c>
      <c r="F1614" s="13" t="s">
        <v>8322</v>
      </c>
      <c r="G1614" s="13" t="s">
        <v>8323</v>
      </c>
      <c r="H1614" s="13" t="s">
        <v>8324</v>
      </c>
    </row>
    <row r="1615" customFormat="false" ht="15" hidden="false" customHeight="true" outlineLevel="0" collapsed="false">
      <c r="A1615" s="13" t="s">
        <v>202</v>
      </c>
      <c r="B1615" s="13" t="s">
        <v>729</v>
      </c>
      <c r="C1615" s="11" t="s">
        <v>730</v>
      </c>
      <c r="D1615" s="13" t="s">
        <v>8325</v>
      </c>
      <c r="E1615" s="13" t="s">
        <v>8326</v>
      </c>
      <c r="F1615" s="13" t="s">
        <v>8327</v>
      </c>
      <c r="G1615" s="13" t="s">
        <v>8328</v>
      </c>
      <c r="H1615" s="13" t="s">
        <v>8329</v>
      </c>
    </row>
    <row r="1616" customFormat="false" ht="15" hidden="false" customHeight="true" outlineLevel="0" collapsed="false">
      <c r="A1616" s="13" t="s">
        <v>202</v>
      </c>
      <c r="B1616" s="13" t="s">
        <v>736</v>
      </c>
      <c r="C1616" s="11" t="s">
        <v>737</v>
      </c>
      <c r="D1616" s="13" t="s">
        <v>8330</v>
      </c>
      <c r="E1616" s="13" t="s">
        <v>8331</v>
      </c>
      <c r="F1616" s="13" t="s">
        <v>8332</v>
      </c>
      <c r="G1616" s="13" t="s">
        <v>8333</v>
      </c>
      <c r="H1616" s="13" t="s">
        <v>8334</v>
      </c>
    </row>
    <row r="1617" customFormat="false" ht="15" hidden="false" customHeight="true" outlineLevel="0" collapsed="false">
      <c r="A1617" s="13" t="s">
        <v>202</v>
      </c>
      <c r="B1617" s="13" t="s">
        <v>743</v>
      </c>
      <c r="C1617" s="11" t="s">
        <v>744</v>
      </c>
      <c r="D1617" s="13" t="s">
        <v>8335</v>
      </c>
      <c r="E1617" s="13" t="s">
        <v>8336</v>
      </c>
      <c r="F1617" s="13" t="s">
        <v>8337</v>
      </c>
      <c r="G1617" s="13" t="s">
        <v>8338</v>
      </c>
      <c r="H1617" s="13" t="s">
        <v>8339</v>
      </c>
    </row>
    <row r="1618" customFormat="false" ht="15" hidden="false" customHeight="true" outlineLevel="0" collapsed="false">
      <c r="A1618" s="13" t="s">
        <v>202</v>
      </c>
      <c r="B1618" s="13" t="s">
        <v>750</v>
      </c>
      <c r="C1618" s="11" t="s">
        <v>751</v>
      </c>
      <c r="D1618" s="13" t="s">
        <v>8340</v>
      </c>
      <c r="E1618" s="13" t="s">
        <v>8341</v>
      </c>
      <c r="F1618" s="13" t="s">
        <v>8342</v>
      </c>
      <c r="G1618" s="13" t="s">
        <v>8343</v>
      </c>
      <c r="H1618" s="13" t="s">
        <v>8344</v>
      </c>
    </row>
    <row r="1619" customFormat="false" ht="15" hidden="false" customHeight="true" outlineLevel="0" collapsed="false">
      <c r="A1619" s="13" t="s">
        <v>202</v>
      </c>
      <c r="B1619" s="13" t="s">
        <v>757</v>
      </c>
      <c r="C1619" s="11" t="s">
        <v>758</v>
      </c>
      <c r="D1619" s="13" t="s">
        <v>8345</v>
      </c>
      <c r="E1619" s="13" t="s">
        <v>8346</v>
      </c>
      <c r="F1619" s="13" t="s">
        <v>8347</v>
      </c>
      <c r="G1619" s="13" t="s">
        <v>8348</v>
      </c>
      <c r="H1619" s="13" t="s">
        <v>8349</v>
      </c>
    </row>
    <row r="1620" customFormat="false" ht="15" hidden="false" customHeight="true" outlineLevel="0" collapsed="false">
      <c r="A1620" s="13" t="s">
        <v>202</v>
      </c>
      <c r="B1620" s="13" t="s">
        <v>764</v>
      </c>
      <c r="C1620" s="11" t="s">
        <v>765</v>
      </c>
      <c r="D1620" s="13" t="s">
        <v>8350</v>
      </c>
      <c r="E1620" s="13" t="s">
        <v>8351</v>
      </c>
      <c r="F1620" s="13" t="s">
        <v>8352</v>
      </c>
      <c r="G1620" s="13" t="s">
        <v>8353</v>
      </c>
      <c r="H1620" s="13" t="s">
        <v>8354</v>
      </c>
    </row>
    <row r="1621" customFormat="false" ht="15" hidden="false" customHeight="true" outlineLevel="0" collapsed="false">
      <c r="A1621" s="13" t="s">
        <v>202</v>
      </c>
      <c r="B1621" s="13" t="s">
        <v>771</v>
      </c>
      <c r="C1621" s="11" t="s">
        <v>772</v>
      </c>
      <c r="D1621" s="13" t="s">
        <v>8355</v>
      </c>
      <c r="E1621" s="13" t="s">
        <v>8356</v>
      </c>
      <c r="F1621" s="13" t="s">
        <v>8357</v>
      </c>
      <c r="G1621" s="13" t="s">
        <v>8358</v>
      </c>
      <c r="H1621" s="13" t="s">
        <v>8359</v>
      </c>
    </row>
    <row r="1622" customFormat="false" ht="15" hidden="false" customHeight="true" outlineLevel="0" collapsed="false">
      <c r="A1622" s="13" t="s">
        <v>202</v>
      </c>
      <c r="B1622" s="13" t="s">
        <v>778</v>
      </c>
      <c r="C1622" s="11" t="s">
        <v>779</v>
      </c>
      <c r="D1622" s="13" t="s">
        <v>8360</v>
      </c>
      <c r="E1622" s="13" t="s">
        <v>8361</v>
      </c>
      <c r="F1622" s="13" t="s">
        <v>8362</v>
      </c>
      <c r="G1622" s="13" t="s">
        <v>3796</v>
      </c>
      <c r="H1622" s="13" t="s">
        <v>8363</v>
      </c>
    </row>
    <row r="1623" customFormat="false" ht="15" hidden="false" customHeight="true" outlineLevel="0" collapsed="false">
      <c r="A1623" s="13" t="s">
        <v>202</v>
      </c>
      <c r="B1623" s="13" t="s">
        <v>785</v>
      </c>
      <c r="C1623" s="11" t="s">
        <v>786</v>
      </c>
      <c r="D1623" s="13" t="s">
        <v>8364</v>
      </c>
      <c r="E1623" s="13" t="s">
        <v>8365</v>
      </c>
      <c r="F1623" s="13" t="s">
        <v>8366</v>
      </c>
      <c r="G1623" s="13" t="s">
        <v>8367</v>
      </c>
      <c r="H1623" s="13" t="s">
        <v>8368</v>
      </c>
    </row>
    <row r="1624" customFormat="false" ht="15" hidden="false" customHeight="true" outlineLevel="0" collapsed="false">
      <c r="A1624" s="13" t="s">
        <v>202</v>
      </c>
      <c r="B1624" s="13" t="s">
        <v>792</v>
      </c>
      <c r="C1624" s="11" t="s">
        <v>793</v>
      </c>
      <c r="D1624" s="13" t="s">
        <v>8369</v>
      </c>
      <c r="E1624" s="13" t="s">
        <v>8370</v>
      </c>
      <c r="F1624" s="13" t="s">
        <v>8371</v>
      </c>
      <c r="G1624" s="13" t="s">
        <v>8372</v>
      </c>
      <c r="H1624" s="13" t="s">
        <v>8373</v>
      </c>
    </row>
    <row r="1625" customFormat="false" ht="15" hidden="false" customHeight="true" outlineLevel="0" collapsed="false">
      <c r="A1625" s="13" t="s">
        <v>202</v>
      </c>
      <c r="B1625" s="13" t="s">
        <v>799</v>
      </c>
      <c r="C1625" s="11" t="s">
        <v>800</v>
      </c>
      <c r="D1625" s="13" t="s">
        <v>8374</v>
      </c>
      <c r="E1625" s="13" t="s">
        <v>8375</v>
      </c>
      <c r="F1625" s="13" t="s">
        <v>8376</v>
      </c>
      <c r="G1625" s="13" t="s">
        <v>8377</v>
      </c>
      <c r="H1625" s="13" t="s">
        <v>8378</v>
      </c>
    </row>
    <row r="1626" customFormat="false" ht="15" hidden="false" customHeight="true" outlineLevel="0" collapsed="false">
      <c r="A1626" s="13" t="s">
        <v>202</v>
      </c>
      <c r="B1626" s="13" t="s">
        <v>806</v>
      </c>
      <c r="C1626" s="11" t="s">
        <v>807</v>
      </c>
      <c r="D1626" s="13" t="s">
        <v>8379</v>
      </c>
      <c r="E1626" s="13" t="s">
        <v>8380</v>
      </c>
      <c r="F1626" s="13" t="s">
        <v>8381</v>
      </c>
      <c r="G1626" s="13" t="s">
        <v>8382</v>
      </c>
      <c r="H1626" s="13" t="s">
        <v>8383</v>
      </c>
    </row>
    <row r="1627" customFormat="false" ht="15" hidden="false" customHeight="true" outlineLevel="0" collapsed="false">
      <c r="A1627" s="13" t="s">
        <v>202</v>
      </c>
      <c r="B1627" s="13" t="s">
        <v>813</v>
      </c>
      <c r="C1627" s="11" t="s">
        <v>814</v>
      </c>
      <c r="D1627" s="13" t="s">
        <v>8384</v>
      </c>
      <c r="E1627" s="13" t="s">
        <v>8385</v>
      </c>
      <c r="F1627" s="13" t="s">
        <v>8386</v>
      </c>
      <c r="G1627" s="13" t="s">
        <v>8387</v>
      </c>
      <c r="H1627" s="13" t="s">
        <v>8388</v>
      </c>
    </row>
    <row r="1628" customFormat="false" ht="15" hidden="false" customHeight="true" outlineLevel="0" collapsed="false">
      <c r="A1628" s="13" t="s">
        <v>202</v>
      </c>
      <c r="B1628" s="13" t="s">
        <v>820</v>
      </c>
      <c r="C1628" s="11" t="s">
        <v>821</v>
      </c>
      <c r="D1628" s="13" t="s">
        <v>8389</v>
      </c>
      <c r="E1628" s="13" t="s">
        <v>8390</v>
      </c>
      <c r="F1628" s="13" t="s">
        <v>8391</v>
      </c>
      <c r="G1628" s="13" t="s">
        <v>8392</v>
      </c>
      <c r="H1628" s="13" t="s">
        <v>8393</v>
      </c>
    </row>
    <row r="1629" customFormat="false" ht="15" hidden="false" customHeight="true" outlineLevel="0" collapsed="false">
      <c r="A1629" s="13" t="s">
        <v>202</v>
      </c>
      <c r="B1629" s="13" t="s">
        <v>827</v>
      </c>
      <c r="C1629" s="11" t="s">
        <v>828</v>
      </c>
      <c r="D1629" s="13" t="s">
        <v>8394</v>
      </c>
      <c r="E1629" s="13" t="s">
        <v>8395</v>
      </c>
      <c r="F1629" s="13" t="s">
        <v>8396</v>
      </c>
      <c r="G1629" s="13" t="s">
        <v>5001</v>
      </c>
      <c r="H1629" s="13" t="s">
        <v>8397</v>
      </c>
    </row>
    <row r="1630" customFormat="false" ht="15" hidden="false" customHeight="true" outlineLevel="0" collapsed="false">
      <c r="A1630" s="13" t="s">
        <v>202</v>
      </c>
      <c r="B1630" s="13" t="s">
        <v>834</v>
      </c>
      <c r="C1630" s="11" t="s">
        <v>835</v>
      </c>
      <c r="D1630" s="13" t="s">
        <v>8398</v>
      </c>
      <c r="E1630" s="13" t="s">
        <v>8399</v>
      </c>
      <c r="F1630" s="13" t="s">
        <v>8400</v>
      </c>
      <c r="G1630" s="13" t="s">
        <v>8401</v>
      </c>
      <c r="H1630" s="13" t="s">
        <v>8402</v>
      </c>
    </row>
    <row r="1631" customFormat="false" ht="15" hidden="false" customHeight="true" outlineLevel="0" collapsed="false">
      <c r="A1631" s="13" t="s">
        <v>202</v>
      </c>
      <c r="B1631" s="13" t="s">
        <v>841</v>
      </c>
      <c r="C1631" s="11" t="s">
        <v>842</v>
      </c>
      <c r="D1631" s="13" t="s">
        <v>8403</v>
      </c>
      <c r="E1631" s="13" t="s">
        <v>8404</v>
      </c>
      <c r="F1631" s="13" t="s">
        <v>1198</v>
      </c>
      <c r="G1631" s="13" t="s">
        <v>8405</v>
      </c>
      <c r="H1631" s="13" t="s">
        <v>8406</v>
      </c>
    </row>
    <row r="1632" customFormat="false" ht="15" hidden="false" customHeight="true" outlineLevel="0" collapsed="false">
      <c r="A1632" s="13" t="s">
        <v>202</v>
      </c>
      <c r="B1632" s="13" t="s">
        <v>848</v>
      </c>
      <c r="C1632" s="11" t="s">
        <v>849</v>
      </c>
      <c r="D1632" s="13" t="s">
        <v>8407</v>
      </c>
      <c r="E1632" s="13" t="s">
        <v>8408</v>
      </c>
      <c r="F1632" s="13" t="s">
        <v>8409</v>
      </c>
      <c r="G1632" s="13" t="s">
        <v>8410</v>
      </c>
      <c r="H1632" s="13" t="s">
        <v>8411</v>
      </c>
    </row>
    <row r="1633" customFormat="false" ht="15" hidden="false" customHeight="true" outlineLevel="0" collapsed="false">
      <c r="A1633" s="13" t="s">
        <v>202</v>
      </c>
      <c r="B1633" s="13" t="s">
        <v>855</v>
      </c>
      <c r="C1633" s="11" t="s">
        <v>856</v>
      </c>
      <c r="D1633" s="13" t="s">
        <v>8412</v>
      </c>
      <c r="E1633" s="13" t="s">
        <v>8413</v>
      </c>
      <c r="F1633" s="13" t="s">
        <v>8414</v>
      </c>
      <c r="G1633" s="13" t="s">
        <v>8415</v>
      </c>
      <c r="H1633" s="13" t="s">
        <v>8416</v>
      </c>
    </row>
    <row r="1634" customFormat="false" ht="15" hidden="false" customHeight="true" outlineLevel="0" collapsed="false">
      <c r="A1634" s="13" t="s">
        <v>202</v>
      </c>
      <c r="B1634" s="13" t="s">
        <v>862</v>
      </c>
      <c r="C1634" s="11" t="s">
        <v>863</v>
      </c>
      <c r="D1634" s="13" t="s">
        <v>8417</v>
      </c>
      <c r="E1634" s="13" t="s">
        <v>8418</v>
      </c>
      <c r="F1634" s="13" t="s">
        <v>8419</v>
      </c>
      <c r="G1634" s="13" t="s">
        <v>8420</v>
      </c>
      <c r="H1634" s="13" t="s">
        <v>8421</v>
      </c>
    </row>
    <row r="1635" customFormat="false" ht="15" hidden="false" customHeight="true" outlineLevel="0" collapsed="false">
      <c r="A1635" s="13" t="s">
        <v>202</v>
      </c>
      <c r="B1635" s="13" t="s">
        <v>869</v>
      </c>
      <c r="C1635" s="11" t="s">
        <v>870</v>
      </c>
      <c r="D1635" s="13" t="s">
        <v>8422</v>
      </c>
      <c r="E1635" s="13" t="s">
        <v>8423</v>
      </c>
      <c r="F1635" s="13" t="s">
        <v>8424</v>
      </c>
      <c r="G1635" s="13" t="s">
        <v>8425</v>
      </c>
      <c r="H1635" s="13" t="s">
        <v>8426</v>
      </c>
    </row>
    <row r="1636" customFormat="false" ht="15" hidden="false" customHeight="true" outlineLevel="0" collapsed="false">
      <c r="A1636" s="13" t="s">
        <v>202</v>
      </c>
      <c r="B1636" s="13" t="s">
        <v>876</v>
      </c>
      <c r="C1636" s="11" t="s">
        <v>877</v>
      </c>
      <c r="D1636" s="13" t="s">
        <v>8427</v>
      </c>
      <c r="E1636" s="13" t="s">
        <v>8428</v>
      </c>
      <c r="F1636" s="13" t="s">
        <v>8429</v>
      </c>
      <c r="G1636" s="13" t="s">
        <v>8430</v>
      </c>
      <c r="H1636" s="13" t="s">
        <v>8431</v>
      </c>
    </row>
    <row r="1637" customFormat="false" ht="15" hidden="false" customHeight="true" outlineLevel="0" collapsed="false">
      <c r="A1637" s="13" t="s">
        <v>202</v>
      </c>
      <c r="B1637" s="13" t="s">
        <v>883</v>
      </c>
      <c r="C1637" s="11" t="s">
        <v>884</v>
      </c>
      <c r="D1637" s="13" t="s">
        <v>8432</v>
      </c>
      <c r="E1637" s="13" t="s">
        <v>8433</v>
      </c>
      <c r="F1637" s="13" t="s">
        <v>8434</v>
      </c>
      <c r="G1637" s="13" t="s">
        <v>8435</v>
      </c>
      <c r="H1637" s="13" t="s">
        <v>8436</v>
      </c>
    </row>
    <row r="1638" customFormat="false" ht="15" hidden="false" customHeight="true" outlineLevel="0" collapsed="false">
      <c r="A1638" s="13" t="s">
        <v>202</v>
      </c>
      <c r="B1638" s="13" t="s">
        <v>890</v>
      </c>
      <c r="C1638" s="11" t="s">
        <v>891</v>
      </c>
      <c r="D1638" s="13" t="s">
        <v>8437</v>
      </c>
      <c r="E1638" s="13" t="s">
        <v>8438</v>
      </c>
      <c r="F1638" s="13" t="s">
        <v>8439</v>
      </c>
      <c r="G1638" s="13" t="s">
        <v>8440</v>
      </c>
      <c r="H1638" s="13" t="s">
        <v>8441</v>
      </c>
    </row>
    <row r="1639" customFormat="false" ht="15" hidden="false" customHeight="true" outlineLevel="0" collapsed="false">
      <c r="A1639" s="13" t="s">
        <v>202</v>
      </c>
      <c r="B1639" s="13" t="s">
        <v>897</v>
      </c>
      <c r="C1639" s="11" t="s">
        <v>898</v>
      </c>
      <c r="D1639" s="13" t="s">
        <v>8442</v>
      </c>
      <c r="E1639" s="13" t="s">
        <v>8443</v>
      </c>
      <c r="F1639" s="13" t="s">
        <v>8444</v>
      </c>
      <c r="G1639" s="13" t="s">
        <v>8445</v>
      </c>
      <c r="H1639" s="13" t="s">
        <v>8446</v>
      </c>
    </row>
    <row r="1640" customFormat="false" ht="15" hidden="false" customHeight="true" outlineLevel="0" collapsed="false">
      <c r="A1640" s="13" t="s">
        <v>202</v>
      </c>
      <c r="B1640" s="13" t="s">
        <v>904</v>
      </c>
      <c r="C1640" s="11" t="s">
        <v>905</v>
      </c>
      <c r="D1640" s="13" t="s">
        <v>8447</v>
      </c>
      <c r="E1640" s="13" t="s">
        <v>8448</v>
      </c>
      <c r="F1640" s="13" t="s">
        <v>8449</v>
      </c>
      <c r="G1640" s="13" t="s">
        <v>8450</v>
      </c>
      <c r="H1640" s="13" t="s">
        <v>5623</v>
      </c>
    </row>
    <row r="1641" customFormat="false" ht="15" hidden="false" customHeight="true" outlineLevel="0" collapsed="false">
      <c r="A1641" s="13" t="s">
        <v>211</v>
      </c>
      <c r="B1641" s="13" t="s">
        <v>239</v>
      </c>
      <c r="C1641" s="11" t="s">
        <v>240</v>
      </c>
      <c r="D1641" s="13" t="s">
        <v>8451</v>
      </c>
      <c r="E1641" s="13" t="s">
        <v>8452</v>
      </c>
      <c r="F1641" s="13" t="s">
        <v>8453</v>
      </c>
      <c r="G1641" s="13" t="s">
        <v>8454</v>
      </c>
      <c r="H1641" s="13" t="s">
        <v>8455</v>
      </c>
    </row>
    <row r="1642" customFormat="false" ht="15" hidden="false" customHeight="true" outlineLevel="0" collapsed="false">
      <c r="A1642" s="13" t="s">
        <v>211</v>
      </c>
      <c r="B1642" s="13" t="s">
        <v>246</v>
      </c>
      <c r="C1642" s="11" t="s">
        <v>247</v>
      </c>
      <c r="D1642" s="13" t="s">
        <v>8456</v>
      </c>
      <c r="E1642" s="13" t="s">
        <v>8457</v>
      </c>
      <c r="F1642" s="13" t="s">
        <v>8458</v>
      </c>
      <c r="G1642" s="13" t="s">
        <v>8459</v>
      </c>
      <c r="H1642" s="13" t="s">
        <v>8460</v>
      </c>
    </row>
    <row r="1643" customFormat="false" ht="15" hidden="false" customHeight="true" outlineLevel="0" collapsed="false">
      <c r="A1643" s="13" t="s">
        <v>211</v>
      </c>
      <c r="B1643" s="13" t="s">
        <v>253</v>
      </c>
      <c r="C1643" s="11" t="s">
        <v>254</v>
      </c>
      <c r="D1643" s="13" t="s">
        <v>8461</v>
      </c>
      <c r="E1643" s="13" t="s">
        <v>8462</v>
      </c>
      <c r="F1643" s="13" t="s">
        <v>8463</v>
      </c>
      <c r="G1643" s="13" t="s">
        <v>8464</v>
      </c>
      <c r="H1643" s="13" t="s">
        <v>8465</v>
      </c>
    </row>
    <row r="1644" customFormat="false" ht="15" hidden="false" customHeight="true" outlineLevel="0" collapsed="false">
      <c r="A1644" s="13" t="s">
        <v>211</v>
      </c>
      <c r="B1644" s="13" t="s">
        <v>260</v>
      </c>
      <c r="C1644" s="11" t="s">
        <v>261</v>
      </c>
      <c r="D1644" s="13" t="s">
        <v>8466</v>
      </c>
      <c r="E1644" s="13" t="s">
        <v>8467</v>
      </c>
      <c r="F1644" s="13" t="s">
        <v>8468</v>
      </c>
      <c r="G1644" s="13" t="s">
        <v>8469</v>
      </c>
      <c r="H1644" s="13" t="s">
        <v>8470</v>
      </c>
    </row>
    <row r="1645" customFormat="false" ht="15" hidden="false" customHeight="true" outlineLevel="0" collapsed="false">
      <c r="A1645" s="13" t="s">
        <v>211</v>
      </c>
      <c r="B1645" s="13" t="s">
        <v>267</v>
      </c>
      <c r="C1645" s="11" t="s">
        <v>268</v>
      </c>
      <c r="D1645" s="13" t="s">
        <v>8471</v>
      </c>
      <c r="E1645" s="13" t="s">
        <v>8472</v>
      </c>
      <c r="F1645" s="13" t="s">
        <v>8473</v>
      </c>
      <c r="G1645" s="13" t="s">
        <v>8474</v>
      </c>
      <c r="H1645" s="13" t="s">
        <v>8475</v>
      </c>
    </row>
    <row r="1646" customFormat="false" ht="15" hidden="false" customHeight="true" outlineLevel="0" collapsed="false">
      <c r="A1646" s="13" t="s">
        <v>211</v>
      </c>
      <c r="B1646" s="13" t="s">
        <v>274</v>
      </c>
      <c r="C1646" s="11" t="s">
        <v>275</v>
      </c>
      <c r="D1646" s="13" t="s">
        <v>8476</v>
      </c>
      <c r="E1646" s="13" t="s">
        <v>8477</v>
      </c>
      <c r="F1646" s="13" t="s">
        <v>8478</v>
      </c>
      <c r="G1646" s="13" t="s">
        <v>8479</v>
      </c>
      <c r="H1646" s="13" t="s">
        <v>8480</v>
      </c>
    </row>
    <row r="1647" customFormat="false" ht="15" hidden="false" customHeight="true" outlineLevel="0" collapsed="false">
      <c r="A1647" s="13" t="s">
        <v>211</v>
      </c>
      <c r="B1647" s="13" t="s">
        <v>281</v>
      </c>
      <c r="C1647" s="11" t="s">
        <v>282</v>
      </c>
      <c r="D1647" s="13" t="s">
        <v>8481</v>
      </c>
      <c r="E1647" s="13" t="s">
        <v>7807</v>
      </c>
      <c r="F1647" s="13" t="s">
        <v>8482</v>
      </c>
      <c r="G1647" s="13" t="s">
        <v>8483</v>
      </c>
      <c r="H1647" s="13" t="s">
        <v>8484</v>
      </c>
    </row>
    <row r="1648" customFormat="false" ht="15" hidden="false" customHeight="true" outlineLevel="0" collapsed="false">
      <c r="A1648" s="13" t="s">
        <v>211</v>
      </c>
      <c r="B1648" s="13" t="s">
        <v>288</v>
      </c>
      <c r="C1648" s="11" t="s">
        <v>289</v>
      </c>
      <c r="D1648" s="13" t="s">
        <v>8485</v>
      </c>
      <c r="E1648" s="13" t="s">
        <v>8486</v>
      </c>
      <c r="F1648" s="13" t="s">
        <v>8487</v>
      </c>
      <c r="G1648" s="13" t="s">
        <v>8488</v>
      </c>
      <c r="H1648" s="13" t="s">
        <v>8489</v>
      </c>
    </row>
    <row r="1649" customFormat="false" ht="15" hidden="false" customHeight="true" outlineLevel="0" collapsed="false">
      <c r="A1649" s="13" t="s">
        <v>211</v>
      </c>
      <c r="B1649" s="13" t="s">
        <v>295</v>
      </c>
      <c r="C1649" s="11" t="s">
        <v>296</v>
      </c>
      <c r="D1649" s="13" t="s">
        <v>8490</v>
      </c>
      <c r="E1649" s="13" t="s">
        <v>8491</v>
      </c>
      <c r="F1649" s="13" t="s">
        <v>8492</v>
      </c>
      <c r="G1649" s="13" t="s">
        <v>8493</v>
      </c>
      <c r="H1649" s="13" t="s">
        <v>8494</v>
      </c>
    </row>
    <row r="1650" customFormat="false" ht="15" hidden="false" customHeight="true" outlineLevel="0" collapsed="false">
      <c r="A1650" s="13" t="s">
        <v>211</v>
      </c>
      <c r="B1650" s="13" t="s">
        <v>302</v>
      </c>
      <c r="C1650" s="11" t="s">
        <v>303</v>
      </c>
      <c r="D1650" s="13" t="s">
        <v>8495</v>
      </c>
      <c r="E1650" s="13" t="s">
        <v>8496</v>
      </c>
      <c r="F1650" s="13" t="s">
        <v>8497</v>
      </c>
      <c r="G1650" s="13" t="s">
        <v>8498</v>
      </c>
      <c r="H1650" s="13" t="s">
        <v>8499</v>
      </c>
    </row>
    <row r="1651" customFormat="false" ht="15" hidden="false" customHeight="true" outlineLevel="0" collapsed="false">
      <c r="A1651" s="13" t="s">
        <v>211</v>
      </c>
      <c r="B1651" s="13" t="s">
        <v>309</v>
      </c>
      <c r="C1651" s="11" t="s">
        <v>310</v>
      </c>
      <c r="D1651" s="13" t="s">
        <v>8500</v>
      </c>
      <c r="E1651" s="13" t="s">
        <v>8501</v>
      </c>
      <c r="F1651" s="13" t="s">
        <v>8502</v>
      </c>
      <c r="G1651" s="13" t="s">
        <v>8503</v>
      </c>
      <c r="H1651" s="13" t="s">
        <v>8504</v>
      </c>
    </row>
    <row r="1652" customFormat="false" ht="15" hidden="false" customHeight="true" outlineLevel="0" collapsed="false">
      <c r="A1652" s="13" t="s">
        <v>211</v>
      </c>
      <c r="B1652" s="13" t="s">
        <v>316</v>
      </c>
      <c r="C1652" s="11" t="s">
        <v>317</v>
      </c>
      <c r="D1652" s="13" t="s">
        <v>8505</v>
      </c>
      <c r="E1652" s="13" t="s">
        <v>8506</v>
      </c>
      <c r="F1652" s="13" t="s">
        <v>8507</v>
      </c>
      <c r="G1652" s="13" t="s">
        <v>8508</v>
      </c>
      <c r="H1652" s="13" t="s">
        <v>8509</v>
      </c>
    </row>
    <row r="1653" customFormat="false" ht="15" hidden="false" customHeight="true" outlineLevel="0" collapsed="false">
      <c r="A1653" s="13" t="s">
        <v>211</v>
      </c>
      <c r="B1653" s="13" t="s">
        <v>323</v>
      </c>
      <c r="C1653" s="11" t="s">
        <v>324</v>
      </c>
      <c r="D1653" s="13" t="s">
        <v>8510</v>
      </c>
      <c r="E1653" s="13" t="s">
        <v>8511</v>
      </c>
      <c r="F1653" s="13" t="s">
        <v>8512</v>
      </c>
      <c r="G1653" s="13" t="s">
        <v>8513</v>
      </c>
      <c r="H1653" s="13" t="s">
        <v>8514</v>
      </c>
    </row>
    <row r="1654" customFormat="false" ht="15" hidden="false" customHeight="true" outlineLevel="0" collapsed="false">
      <c r="A1654" s="13" t="s">
        <v>211</v>
      </c>
      <c r="B1654" s="13" t="s">
        <v>330</v>
      </c>
      <c r="C1654" s="11" t="s">
        <v>331</v>
      </c>
      <c r="D1654" s="13" t="s">
        <v>556</v>
      </c>
      <c r="E1654" s="13" t="s">
        <v>7582</v>
      </c>
      <c r="F1654" s="13" t="s">
        <v>8515</v>
      </c>
      <c r="G1654" s="13" t="s">
        <v>8516</v>
      </c>
      <c r="H1654" s="13" t="s">
        <v>8517</v>
      </c>
    </row>
    <row r="1655" customFormat="false" ht="15" hidden="false" customHeight="true" outlineLevel="0" collapsed="false">
      <c r="A1655" s="13" t="s">
        <v>211</v>
      </c>
      <c r="B1655" s="13" t="s">
        <v>337</v>
      </c>
      <c r="C1655" s="11" t="s">
        <v>338</v>
      </c>
      <c r="D1655" s="13" t="s">
        <v>8518</v>
      </c>
      <c r="E1655" s="13" t="s">
        <v>8519</v>
      </c>
      <c r="F1655" s="13" t="s">
        <v>8520</v>
      </c>
      <c r="G1655" s="13" t="s">
        <v>8521</v>
      </c>
      <c r="H1655" s="13" t="s">
        <v>8522</v>
      </c>
    </row>
    <row r="1656" customFormat="false" ht="15" hidden="false" customHeight="true" outlineLevel="0" collapsed="false">
      <c r="A1656" s="13" t="s">
        <v>211</v>
      </c>
      <c r="B1656" s="13" t="s">
        <v>344</v>
      </c>
      <c r="C1656" s="11" t="s">
        <v>345</v>
      </c>
      <c r="D1656" s="13" t="s">
        <v>8523</v>
      </c>
      <c r="E1656" s="13" t="s">
        <v>8524</v>
      </c>
      <c r="F1656" s="13" t="s">
        <v>8525</v>
      </c>
      <c r="G1656" s="13" t="s">
        <v>8526</v>
      </c>
      <c r="H1656" s="13" t="s">
        <v>8527</v>
      </c>
    </row>
    <row r="1657" customFormat="false" ht="15" hidden="false" customHeight="true" outlineLevel="0" collapsed="false">
      <c r="A1657" s="13" t="s">
        <v>211</v>
      </c>
      <c r="B1657" s="13" t="s">
        <v>351</v>
      </c>
      <c r="C1657" s="11" t="s">
        <v>352</v>
      </c>
      <c r="D1657" s="13" t="s">
        <v>8528</v>
      </c>
      <c r="E1657" s="13" t="s">
        <v>8529</v>
      </c>
      <c r="F1657" s="13" t="s">
        <v>8530</v>
      </c>
      <c r="G1657" s="13" t="s">
        <v>8531</v>
      </c>
      <c r="H1657" s="13" t="s">
        <v>8532</v>
      </c>
    </row>
    <row r="1658" customFormat="false" ht="15" hidden="false" customHeight="true" outlineLevel="0" collapsed="false">
      <c r="A1658" s="13" t="s">
        <v>211</v>
      </c>
      <c r="B1658" s="13" t="s">
        <v>358</v>
      </c>
      <c r="C1658" s="11" t="s">
        <v>359</v>
      </c>
      <c r="D1658" s="13" t="s">
        <v>8533</v>
      </c>
      <c r="E1658" s="13" t="s">
        <v>8534</v>
      </c>
      <c r="F1658" s="13" t="s">
        <v>8535</v>
      </c>
      <c r="G1658" s="13" t="s">
        <v>8536</v>
      </c>
      <c r="H1658" s="13" t="s">
        <v>8537</v>
      </c>
    </row>
    <row r="1659" customFormat="false" ht="15" hidden="false" customHeight="true" outlineLevel="0" collapsed="false">
      <c r="A1659" s="13" t="s">
        <v>211</v>
      </c>
      <c r="B1659" s="13" t="s">
        <v>365</v>
      </c>
      <c r="C1659" s="11" t="s">
        <v>366</v>
      </c>
      <c r="D1659" s="13" t="s">
        <v>8538</v>
      </c>
      <c r="E1659" s="13" t="s">
        <v>8539</v>
      </c>
      <c r="F1659" s="13" t="s">
        <v>8540</v>
      </c>
      <c r="G1659" s="13" t="s">
        <v>8541</v>
      </c>
      <c r="H1659" s="13" t="s">
        <v>8542</v>
      </c>
    </row>
    <row r="1660" customFormat="false" ht="15" hidden="false" customHeight="true" outlineLevel="0" collapsed="false">
      <c r="A1660" s="13" t="s">
        <v>211</v>
      </c>
      <c r="B1660" s="13" t="s">
        <v>372</v>
      </c>
      <c r="C1660" s="11" t="s">
        <v>373</v>
      </c>
      <c r="D1660" s="13" t="s">
        <v>8543</v>
      </c>
      <c r="E1660" s="13" t="s">
        <v>8544</v>
      </c>
      <c r="F1660" s="13" t="s">
        <v>8545</v>
      </c>
      <c r="G1660" s="13" t="s">
        <v>8546</v>
      </c>
      <c r="H1660" s="13" t="s">
        <v>8547</v>
      </c>
    </row>
    <row r="1661" customFormat="false" ht="15" hidden="false" customHeight="true" outlineLevel="0" collapsed="false">
      <c r="A1661" s="13" t="s">
        <v>211</v>
      </c>
      <c r="B1661" s="13" t="s">
        <v>379</v>
      </c>
      <c r="C1661" s="11" t="s">
        <v>380</v>
      </c>
      <c r="D1661" s="13" t="s">
        <v>8548</v>
      </c>
      <c r="E1661" s="13" t="s">
        <v>8549</v>
      </c>
      <c r="F1661" s="13" t="s">
        <v>8550</v>
      </c>
      <c r="G1661" s="13" t="s">
        <v>8551</v>
      </c>
      <c r="H1661" s="13" t="s">
        <v>3355</v>
      </c>
    </row>
    <row r="1662" customFormat="false" ht="15" hidden="false" customHeight="true" outlineLevel="0" collapsed="false">
      <c r="A1662" s="13" t="s">
        <v>211</v>
      </c>
      <c r="B1662" s="13" t="s">
        <v>386</v>
      </c>
      <c r="C1662" s="11" t="s">
        <v>387</v>
      </c>
      <c r="D1662" s="13" t="s">
        <v>8552</v>
      </c>
      <c r="E1662" s="13" t="s">
        <v>8553</v>
      </c>
      <c r="F1662" s="13" t="s">
        <v>8554</v>
      </c>
      <c r="G1662" s="13" t="s">
        <v>8555</v>
      </c>
      <c r="H1662" s="13" t="s">
        <v>8556</v>
      </c>
    </row>
    <row r="1663" customFormat="false" ht="15" hidden="false" customHeight="true" outlineLevel="0" collapsed="false">
      <c r="A1663" s="13" t="s">
        <v>211</v>
      </c>
      <c r="B1663" s="13" t="s">
        <v>393</v>
      </c>
      <c r="C1663" s="11" t="s">
        <v>394</v>
      </c>
      <c r="D1663" s="13" t="s">
        <v>8557</v>
      </c>
      <c r="E1663" s="13" t="s">
        <v>8558</v>
      </c>
      <c r="F1663" s="13" t="s">
        <v>8559</v>
      </c>
      <c r="G1663" s="13" t="s">
        <v>8560</v>
      </c>
      <c r="H1663" s="13" t="s">
        <v>8561</v>
      </c>
    </row>
    <row r="1664" customFormat="false" ht="15" hidden="false" customHeight="true" outlineLevel="0" collapsed="false">
      <c r="A1664" s="13" t="s">
        <v>211</v>
      </c>
      <c r="B1664" s="13" t="s">
        <v>400</v>
      </c>
      <c r="C1664" s="11" t="s">
        <v>401</v>
      </c>
      <c r="D1664" s="13" t="s">
        <v>8562</v>
      </c>
      <c r="E1664" s="13" t="s">
        <v>8563</v>
      </c>
      <c r="F1664" s="13" t="s">
        <v>8564</v>
      </c>
      <c r="G1664" s="13" t="s">
        <v>8565</v>
      </c>
      <c r="H1664" s="13" t="s">
        <v>8566</v>
      </c>
    </row>
    <row r="1665" customFormat="false" ht="15" hidden="false" customHeight="true" outlineLevel="0" collapsed="false">
      <c r="A1665" s="13" t="s">
        <v>211</v>
      </c>
      <c r="B1665" s="13" t="s">
        <v>407</v>
      </c>
      <c r="C1665" s="11" t="s">
        <v>408</v>
      </c>
      <c r="D1665" s="13" t="s">
        <v>8567</v>
      </c>
      <c r="E1665" s="13" t="s">
        <v>8568</v>
      </c>
      <c r="F1665" s="13" t="s">
        <v>8569</v>
      </c>
      <c r="G1665" s="13" t="s">
        <v>8570</v>
      </c>
      <c r="H1665" s="13" t="s">
        <v>8571</v>
      </c>
    </row>
    <row r="1666" customFormat="false" ht="15" hidden="false" customHeight="true" outlineLevel="0" collapsed="false">
      <c r="A1666" s="13" t="s">
        <v>211</v>
      </c>
      <c r="B1666" s="13" t="s">
        <v>414</v>
      </c>
      <c r="C1666" s="11" t="s">
        <v>415</v>
      </c>
      <c r="D1666" s="13" t="s">
        <v>8572</v>
      </c>
      <c r="E1666" s="13" t="s">
        <v>8573</v>
      </c>
      <c r="F1666" s="13" t="s">
        <v>8574</v>
      </c>
      <c r="G1666" s="13" t="s">
        <v>8575</v>
      </c>
      <c r="H1666" s="13" t="s">
        <v>8576</v>
      </c>
    </row>
    <row r="1667" customFormat="false" ht="15" hidden="false" customHeight="true" outlineLevel="0" collapsed="false">
      <c r="A1667" s="13" t="s">
        <v>211</v>
      </c>
      <c r="B1667" s="13" t="s">
        <v>421</v>
      </c>
      <c r="C1667" s="11" t="s">
        <v>422</v>
      </c>
      <c r="D1667" s="13" t="s">
        <v>8577</v>
      </c>
      <c r="E1667" s="13" t="s">
        <v>8578</v>
      </c>
      <c r="F1667" s="13" t="s">
        <v>8579</v>
      </c>
      <c r="G1667" s="13" t="s">
        <v>8580</v>
      </c>
      <c r="H1667" s="13" t="s">
        <v>8581</v>
      </c>
    </row>
    <row r="1668" customFormat="false" ht="15" hidden="false" customHeight="true" outlineLevel="0" collapsed="false">
      <c r="A1668" s="13" t="s">
        <v>211</v>
      </c>
      <c r="B1668" s="13" t="s">
        <v>428</v>
      </c>
      <c r="C1668" s="11" t="s">
        <v>429</v>
      </c>
      <c r="D1668" s="13" t="s">
        <v>8582</v>
      </c>
      <c r="E1668" s="13" t="s">
        <v>8583</v>
      </c>
      <c r="F1668" s="13" t="s">
        <v>8584</v>
      </c>
      <c r="G1668" s="13" t="s">
        <v>8585</v>
      </c>
      <c r="H1668" s="13" t="s">
        <v>8586</v>
      </c>
    </row>
    <row r="1669" customFormat="false" ht="15" hidden="false" customHeight="true" outlineLevel="0" collapsed="false">
      <c r="A1669" s="13" t="s">
        <v>211</v>
      </c>
      <c r="B1669" s="13" t="s">
        <v>435</v>
      </c>
      <c r="C1669" s="11" t="s">
        <v>436</v>
      </c>
      <c r="D1669" s="13" t="s">
        <v>8587</v>
      </c>
      <c r="E1669" s="13" t="s">
        <v>8588</v>
      </c>
      <c r="F1669" s="13" t="s">
        <v>8589</v>
      </c>
      <c r="G1669" s="13" t="s">
        <v>8590</v>
      </c>
      <c r="H1669" s="13" t="s">
        <v>8591</v>
      </c>
    </row>
    <row r="1670" customFormat="false" ht="15" hidden="false" customHeight="true" outlineLevel="0" collapsed="false">
      <c r="A1670" s="13" t="s">
        <v>211</v>
      </c>
      <c r="B1670" s="13" t="s">
        <v>442</v>
      </c>
      <c r="C1670" s="11" t="s">
        <v>443</v>
      </c>
      <c r="D1670" s="13" t="s">
        <v>8592</v>
      </c>
      <c r="E1670" s="13" t="s">
        <v>8593</v>
      </c>
      <c r="F1670" s="13" t="s">
        <v>8594</v>
      </c>
      <c r="G1670" s="13" t="s">
        <v>8595</v>
      </c>
      <c r="H1670" s="13" t="s">
        <v>8596</v>
      </c>
    </row>
    <row r="1671" customFormat="false" ht="15" hidden="false" customHeight="true" outlineLevel="0" collapsed="false">
      <c r="A1671" s="13" t="s">
        <v>211</v>
      </c>
      <c r="B1671" s="13" t="s">
        <v>449</v>
      </c>
      <c r="C1671" s="11" t="s">
        <v>450</v>
      </c>
      <c r="D1671" s="13" t="s">
        <v>8597</v>
      </c>
      <c r="E1671" s="13" t="s">
        <v>8598</v>
      </c>
      <c r="F1671" s="13" t="s">
        <v>8599</v>
      </c>
      <c r="G1671" s="13" t="s">
        <v>8600</v>
      </c>
      <c r="H1671" s="13" t="s">
        <v>8601</v>
      </c>
    </row>
    <row r="1672" customFormat="false" ht="15" hidden="false" customHeight="true" outlineLevel="0" collapsed="false">
      <c r="A1672" s="13" t="s">
        <v>211</v>
      </c>
      <c r="B1672" s="13" t="s">
        <v>456</v>
      </c>
      <c r="C1672" s="11" t="s">
        <v>457</v>
      </c>
      <c r="D1672" s="13" t="s">
        <v>8602</v>
      </c>
      <c r="E1672" s="13" t="s">
        <v>8603</v>
      </c>
      <c r="F1672" s="13" t="s">
        <v>8604</v>
      </c>
      <c r="G1672" s="13" t="s">
        <v>8605</v>
      </c>
      <c r="H1672" s="13" t="s">
        <v>8606</v>
      </c>
    </row>
    <row r="1673" customFormat="false" ht="15" hidden="false" customHeight="true" outlineLevel="0" collapsed="false">
      <c r="A1673" s="13" t="s">
        <v>211</v>
      </c>
      <c r="B1673" s="13" t="s">
        <v>463</v>
      </c>
      <c r="C1673" s="11" t="s">
        <v>464</v>
      </c>
      <c r="D1673" s="13" t="s">
        <v>8607</v>
      </c>
      <c r="E1673" s="13" t="s">
        <v>8608</v>
      </c>
      <c r="F1673" s="13" t="s">
        <v>8609</v>
      </c>
      <c r="G1673" s="13" t="s">
        <v>8610</v>
      </c>
      <c r="H1673" s="13" t="s">
        <v>8611</v>
      </c>
    </row>
    <row r="1674" customFormat="false" ht="15" hidden="false" customHeight="true" outlineLevel="0" collapsed="false">
      <c r="A1674" s="13" t="s">
        <v>211</v>
      </c>
      <c r="B1674" s="13" t="s">
        <v>470</v>
      </c>
      <c r="C1674" s="11" t="s">
        <v>471</v>
      </c>
      <c r="D1674" s="13" t="s">
        <v>8612</v>
      </c>
      <c r="E1674" s="13" t="s">
        <v>8613</v>
      </c>
      <c r="F1674" s="13" t="s">
        <v>8614</v>
      </c>
      <c r="G1674" s="13" t="s">
        <v>8615</v>
      </c>
      <c r="H1674" s="13" t="s">
        <v>8616</v>
      </c>
    </row>
    <row r="1675" customFormat="false" ht="15" hidden="false" customHeight="true" outlineLevel="0" collapsed="false">
      <c r="A1675" s="13" t="s">
        <v>211</v>
      </c>
      <c r="B1675" s="13" t="s">
        <v>477</v>
      </c>
      <c r="C1675" s="11" t="s">
        <v>478</v>
      </c>
      <c r="D1675" s="13" t="s">
        <v>8617</v>
      </c>
      <c r="E1675" s="13" t="s">
        <v>8618</v>
      </c>
      <c r="F1675" s="13" t="s">
        <v>8619</v>
      </c>
      <c r="G1675" s="13" t="s">
        <v>8620</v>
      </c>
      <c r="H1675" s="13" t="s">
        <v>2530</v>
      </c>
    </row>
    <row r="1676" customFormat="false" ht="15" hidden="false" customHeight="true" outlineLevel="0" collapsed="false">
      <c r="A1676" s="13" t="s">
        <v>211</v>
      </c>
      <c r="B1676" s="13" t="s">
        <v>484</v>
      </c>
      <c r="C1676" s="11" t="s">
        <v>485</v>
      </c>
      <c r="D1676" s="13" t="s">
        <v>8621</v>
      </c>
      <c r="E1676" s="13" t="s">
        <v>8622</v>
      </c>
      <c r="F1676" s="13" t="s">
        <v>8623</v>
      </c>
      <c r="G1676" s="13" t="s">
        <v>8624</v>
      </c>
      <c r="H1676" s="13" t="s">
        <v>8625</v>
      </c>
    </row>
    <row r="1677" customFormat="false" ht="15" hidden="false" customHeight="true" outlineLevel="0" collapsed="false">
      <c r="A1677" s="13" t="s">
        <v>211</v>
      </c>
      <c r="B1677" s="13" t="s">
        <v>491</v>
      </c>
      <c r="C1677" s="11" t="s">
        <v>492</v>
      </c>
      <c r="D1677" s="13" t="s">
        <v>8626</v>
      </c>
      <c r="E1677" s="13" t="s">
        <v>8627</v>
      </c>
      <c r="F1677" s="13" t="s">
        <v>8628</v>
      </c>
      <c r="G1677" s="13" t="s">
        <v>8629</v>
      </c>
      <c r="H1677" s="13" t="s">
        <v>8630</v>
      </c>
    </row>
    <row r="1678" customFormat="false" ht="15" hidden="false" customHeight="true" outlineLevel="0" collapsed="false">
      <c r="A1678" s="13" t="s">
        <v>211</v>
      </c>
      <c r="B1678" s="13" t="s">
        <v>498</v>
      </c>
      <c r="C1678" s="11" t="s">
        <v>499</v>
      </c>
      <c r="D1678" s="13" t="s">
        <v>8631</v>
      </c>
      <c r="E1678" s="13" t="s">
        <v>8632</v>
      </c>
      <c r="F1678" s="13" t="s">
        <v>8633</v>
      </c>
      <c r="G1678" s="13" t="s">
        <v>8634</v>
      </c>
      <c r="H1678" s="13" t="s">
        <v>8635</v>
      </c>
    </row>
    <row r="1679" customFormat="false" ht="15" hidden="false" customHeight="true" outlineLevel="0" collapsed="false">
      <c r="A1679" s="13" t="s">
        <v>211</v>
      </c>
      <c r="B1679" s="13" t="s">
        <v>505</v>
      </c>
      <c r="C1679" s="11" t="s">
        <v>506</v>
      </c>
      <c r="D1679" s="13" t="s">
        <v>8636</v>
      </c>
      <c r="E1679" s="13" t="s">
        <v>8637</v>
      </c>
      <c r="F1679" s="13" t="s">
        <v>8638</v>
      </c>
      <c r="G1679" s="13" t="s">
        <v>8639</v>
      </c>
      <c r="H1679" s="13" t="s">
        <v>8640</v>
      </c>
    </row>
    <row r="1680" customFormat="false" ht="15" hidden="false" customHeight="true" outlineLevel="0" collapsed="false">
      <c r="A1680" s="13" t="s">
        <v>211</v>
      </c>
      <c r="B1680" s="13" t="s">
        <v>512</v>
      </c>
      <c r="C1680" s="11" t="s">
        <v>513</v>
      </c>
      <c r="D1680" s="13" t="s">
        <v>8641</v>
      </c>
      <c r="E1680" s="13" t="s">
        <v>8642</v>
      </c>
      <c r="F1680" s="13" t="s">
        <v>8643</v>
      </c>
      <c r="G1680" s="13" t="s">
        <v>8644</v>
      </c>
      <c r="H1680" s="13" t="s">
        <v>8645</v>
      </c>
    </row>
    <row r="1681" customFormat="false" ht="15" hidden="false" customHeight="true" outlineLevel="0" collapsed="false">
      <c r="A1681" s="13" t="s">
        <v>211</v>
      </c>
      <c r="B1681" s="13" t="s">
        <v>519</v>
      </c>
      <c r="C1681" s="11" t="s">
        <v>520</v>
      </c>
      <c r="D1681" s="13" t="s">
        <v>8646</v>
      </c>
      <c r="E1681" s="13" t="s">
        <v>8647</v>
      </c>
      <c r="F1681" s="13" t="s">
        <v>8648</v>
      </c>
      <c r="G1681" s="13" t="s">
        <v>8649</v>
      </c>
      <c r="H1681" s="13" t="s">
        <v>8650</v>
      </c>
    </row>
    <row r="1682" customFormat="false" ht="15" hidden="false" customHeight="true" outlineLevel="0" collapsed="false">
      <c r="A1682" s="13" t="s">
        <v>211</v>
      </c>
      <c r="B1682" s="13" t="s">
        <v>526</v>
      </c>
      <c r="C1682" s="11" t="s">
        <v>527</v>
      </c>
      <c r="D1682" s="13" t="s">
        <v>8651</v>
      </c>
      <c r="E1682" s="13" t="s">
        <v>8652</v>
      </c>
      <c r="F1682" s="13" t="s">
        <v>8653</v>
      </c>
      <c r="G1682" s="13" t="s">
        <v>8654</v>
      </c>
      <c r="H1682" s="13" t="s">
        <v>8655</v>
      </c>
    </row>
    <row r="1683" customFormat="false" ht="15" hidden="false" customHeight="true" outlineLevel="0" collapsed="false">
      <c r="A1683" s="13" t="s">
        <v>211</v>
      </c>
      <c r="B1683" s="13" t="s">
        <v>533</v>
      </c>
      <c r="C1683" s="11" t="s">
        <v>534</v>
      </c>
      <c r="D1683" s="13" t="s">
        <v>4967</v>
      </c>
      <c r="E1683" s="13" t="s">
        <v>8656</v>
      </c>
      <c r="F1683" s="13" t="s">
        <v>8657</v>
      </c>
      <c r="G1683" s="13" t="s">
        <v>8658</v>
      </c>
      <c r="H1683" s="13" t="s">
        <v>8659</v>
      </c>
    </row>
    <row r="1684" customFormat="false" ht="15" hidden="false" customHeight="true" outlineLevel="0" collapsed="false">
      <c r="A1684" s="13" t="s">
        <v>211</v>
      </c>
      <c r="B1684" s="13" t="s">
        <v>540</v>
      </c>
      <c r="C1684" s="11" t="s">
        <v>541</v>
      </c>
      <c r="D1684" s="13" t="s">
        <v>8660</v>
      </c>
      <c r="E1684" s="13" t="s">
        <v>8661</v>
      </c>
      <c r="F1684" s="13" t="s">
        <v>8662</v>
      </c>
      <c r="G1684" s="13" t="s">
        <v>8663</v>
      </c>
      <c r="H1684" s="13" t="s">
        <v>8664</v>
      </c>
    </row>
    <row r="1685" customFormat="false" ht="15" hidden="false" customHeight="true" outlineLevel="0" collapsed="false">
      <c r="A1685" s="13" t="s">
        <v>211</v>
      </c>
      <c r="B1685" s="13" t="s">
        <v>547</v>
      </c>
      <c r="C1685" s="11" t="s">
        <v>548</v>
      </c>
      <c r="D1685" s="13" t="s">
        <v>7263</v>
      </c>
      <c r="E1685" s="13" t="s">
        <v>8665</v>
      </c>
      <c r="F1685" s="13" t="s">
        <v>8666</v>
      </c>
      <c r="G1685" s="13" t="s">
        <v>8667</v>
      </c>
      <c r="H1685" s="13" t="s">
        <v>8668</v>
      </c>
    </row>
    <row r="1686" customFormat="false" ht="15" hidden="false" customHeight="true" outlineLevel="0" collapsed="false">
      <c r="A1686" s="13" t="s">
        <v>211</v>
      </c>
      <c r="B1686" s="13" t="s">
        <v>554</v>
      </c>
      <c r="C1686" s="11" t="s">
        <v>555</v>
      </c>
      <c r="D1686" s="13" t="s">
        <v>8669</v>
      </c>
      <c r="E1686" s="13" t="s">
        <v>8670</v>
      </c>
      <c r="F1686" s="13" t="s">
        <v>8671</v>
      </c>
      <c r="G1686" s="13" t="s">
        <v>8672</v>
      </c>
      <c r="H1686" s="13" t="s">
        <v>8673</v>
      </c>
    </row>
    <row r="1687" customFormat="false" ht="15" hidden="false" customHeight="true" outlineLevel="0" collapsed="false">
      <c r="A1687" s="13" t="s">
        <v>211</v>
      </c>
      <c r="B1687" s="13" t="s">
        <v>561</v>
      </c>
      <c r="C1687" s="11" t="s">
        <v>562</v>
      </c>
      <c r="D1687" s="13" t="s">
        <v>8674</v>
      </c>
      <c r="E1687" s="13" t="s">
        <v>8675</v>
      </c>
      <c r="F1687" s="13" t="s">
        <v>8676</v>
      </c>
      <c r="G1687" s="13" t="s">
        <v>5912</v>
      </c>
      <c r="H1687" s="13" t="s">
        <v>8677</v>
      </c>
    </row>
    <row r="1688" customFormat="false" ht="15" hidden="false" customHeight="true" outlineLevel="0" collapsed="false">
      <c r="A1688" s="13" t="s">
        <v>211</v>
      </c>
      <c r="B1688" s="13" t="s">
        <v>568</v>
      </c>
      <c r="C1688" s="11" t="s">
        <v>569</v>
      </c>
      <c r="D1688" s="13" t="s">
        <v>8678</v>
      </c>
      <c r="E1688" s="13" t="s">
        <v>8679</v>
      </c>
      <c r="F1688" s="13" t="s">
        <v>8680</v>
      </c>
      <c r="G1688" s="13" t="s">
        <v>8681</v>
      </c>
      <c r="H1688" s="13" t="s">
        <v>8682</v>
      </c>
    </row>
    <row r="1689" customFormat="false" ht="15" hidden="false" customHeight="true" outlineLevel="0" collapsed="false">
      <c r="A1689" s="13" t="s">
        <v>211</v>
      </c>
      <c r="B1689" s="13" t="s">
        <v>575</v>
      </c>
      <c r="C1689" s="11" t="s">
        <v>576</v>
      </c>
      <c r="D1689" s="13" t="s">
        <v>8683</v>
      </c>
      <c r="E1689" s="13" t="s">
        <v>8684</v>
      </c>
      <c r="F1689" s="13" t="s">
        <v>8685</v>
      </c>
      <c r="G1689" s="13" t="s">
        <v>8686</v>
      </c>
      <c r="H1689" s="13" t="s">
        <v>8687</v>
      </c>
    </row>
    <row r="1690" customFormat="false" ht="15" hidden="false" customHeight="true" outlineLevel="0" collapsed="false">
      <c r="A1690" s="13" t="s">
        <v>211</v>
      </c>
      <c r="B1690" s="13" t="s">
        <v>582</v>
      </c>
      <c r="C1690" s="11" t="s">
        <v>583</v>
      </c>
      <c r="D1690" s="13" t="s">
        <v>8688</v>
      </c>
      <c r="E1690" s="13" t="s">
        <v>8689</v>
      </c>
      <c r="F1690" s="13" t="s">
        <v>8690</v>
      </c>
      <c r="G1690" s="13" t="s">
        <v>8691</v>
      </c>
      <c r="H1690" s="13" t="s">
        <v>8692</v>
      </c>
    </row>
    <row r="1691" customFormat="false" ht="15" hidden="false" customHeight="true" outlineLevel="0" collapsed="false">
      <c r="A1691" s="13" t="s">
        <v>211</v>
      </c>
      <c r="B1691" s="13" t="s">
        <v>589</v>
      </c>
      <c r="C1691" s="11" t="s">
        <v>590</v>
      </c>
      <c r="D1691" s="13" t="s">
        <v>8693</v>
      </c>
      <c r="E1691" s="13" t="s">
        <v>8694</v>
      </c>
      <c r="F1691" s="13" t="s">
        <v>8695</v>
      </c>
      <c r="G1691" s="13" t="s">
        <v>8696</v>
      </c>
      <c r="H1691" s="13" t="s">
        <v>8697</v>
      </c>
    </row>
    <row r="1692" customFormat="false" ht="15" hidden="false" customHeight="true" outlineLevel="0" collapsed="false">
      <c r="A1692" s="13" t="s">
        <v>211</v>
      </c>
      <c r="B1692" s="13" t="s">
        <v>596</v>
      </c>
      <c r="C1692" s="11" t="s">
        <v>597</v>
      </c>
      <c r="D1692" s="13" t="s">
        <v>8698</v>
      </c>
      <c r="E1692" s="13" t="s">
        <v>8699</v>
      </c>
      <c r="F1692" s="13" t="s">
        <v>8700</v>
      </c>
      <c r="G1692" s="13" t="s">
        <v>8701</v>
      </c>
      <c r="H1692" s="13" t="s">
        <v>8702</v>
      </c>
    </row>
    <row r="1693" customFormat="false" ht="15" hidden="false" customHeight="true" outlineLevel="0" collapsed="false">
      <c r="A1693" s="13" t="s">
        <v>211</v>
      </c>
      <c r="B1693" s="13" t="s">
        <v>603</v>
      </c>
      <c r="C1693" s="11" t="s">
        <v>604</v>
      </c>
      <c r="D1693" s="13" t="s">
        <v>8703</v>
      </c>
      <c r="E1693" s="13" t="s">
        <v>8704</v>
      </c>
      <c r="F1693" s="13" t="s">
        <v>8705</v>
      </c>
      <c r="G1693" s="13" t="s">
        <v>8706</v>
      </c>
      <c r="H1693" s="13" t="s">
        <v>8707</v>
      </c>
    </row>
    <row r="1694" customFormat="false" ht="15" hidden="false" customHeight="true" outlineLevel="0" collapsed="false">
      <c r="A1694" s="13" t="s">
        <v>211</v>
      </c>
      <c r="B1694" s="13" t="s">
        <v>610</v>
      </c>
      <c r="C1694" s="11" t="s">
        <v>611</v>
      </c>
      <c r="D1694" s="13" t="s">
        <v>8708</v>
      </c>
      <c r="E1694" s="13" t="s">
        <v>8709</v>
      </c>
      <c r="F1694" s="13" t="s">
        <v>8710</v>
      </c>
      <c r="G1694" s="13" t="s">
        <v>8711</v>
      </c>
      <c r="H1694" s="13" t="s">
        <v>8712</v>
      </c>
    </row>
    <row r="1695" customFormat="false" ht="15" hidden="false" customHeight="true" outlineLevel="0" collapsed="false">
      <c r="A1695" s="13" t="s">
        <v>211</v>
      </c>
      <c r="B1695" s="13" t="s">
        <v>617</v>
      </c>
      <c r="C1695" s="11" t="s">
        <v>618</v>
      </c>
      <c r="D1695" s="13" t="s">
        <v>8713</v>
      </c>
      <c r="E1695" s="13" t="s">
        <v>8714</v>
      </c>
      <c r="F1695" s="13" t="s">
        <v>8715</v>
      </c>
      <c r="G1695" s="13" t="s">
        <v>8716</v>
      </c>
      <c r="H1695" s="13" t="s">
        <v>8717</v>
      </c>
    </row>
    <row r="1696" customFormat="false" ht="15" hidden="false" customHeight="true" outlineLevel="0" collapsed="false">
      <c r="A1696" s="13" t="s">
        <v>211</v>
      </c>
      <c r="B1696" s="13" t="s">
        <v>624</v>
      </c>
      <c r="C1696" s="11" t="s">
        <v>625</v>
      </c>
      <c r="D1696" s="13" t="s">
        <v>8718</v>
      </c>
      <c r="E1696" s="13" t="s">
        <v>8719</v>
      </c>
      <c r="F1696" s="13" t="s">
        <v>8720</v>
      </c>
      <c r="G1696" s="13" t="s">
        <v>8721</v>
      </c>
      <c r="H1696" s="13" t="s">
        <v>8722</v>
      </c>
    </row>
    <row r="1697" customFormat="false" ht="15" hidden="false" customHeight="true" outlineLevel="0" collapsed="false">
      <c r="A1697" s="13" t="s">
        <v>211</v>
      </c>
      <c r="B1697" s="13" t="s">
        <v>631</v>
      </c>
      <c r="C1697" s="11" t="s">
        <v>632</v>
      </c>
      <c r="D1697" s="13" t="s">
        <v>8723</v>
      </c>
      <c r="E1697" s="13" t="s">
        <v>8724</v>
      </c>
      <c r="F1697" s="13" t="s">
        <v>8725</v>
      </c>
      <c r="G1697" s="13" t="s">
        <v>8726</v>
      </c>
      <c r="H1697" s="13" t="s">
        <v>8727</v>
      </c>
    </row>
    <row r="1698" customFormat="false" ht="15" hidden="false" customHeight="true" outlineLevel="0" collapsed="false">
      <c r="A1698" s="13" t="s">
        <v>211</v>
      </c>
      <c r="B1698" s="13" t="s">
        <v>638</v>
      </c>
      <c r="C1698" s="11" t="s">
        <v>639</v>
      </c>
      <c r="D1698" s="13" t="s">
        <v>8728</v>
      </c>
      <c r="E1698" s="13" t="s">
        <v>8729</v>
      </c>
      <c r="F1698" s="13" t="s">
        <v>8730</v>
      </c>
      <c r="G1698" s="13" t="s">
        <v>8731</v>
      </c>
      <c r="H1698" s="13" t="s">
        <v>2581</v>
      </c>
    </row>
    <row r="1699" customFormat="false" ht="15" hidden="false" customHeight="true" outlineLevel="0" collapsed="false">
      <c r="A1699" s="13" t="s">
        <v>211</v>
      </c>
      <c r="B1699" s="13" t="s">
        <v>645</v>
      </c>
      <c r="C1699" s="11" t="s">
        <v>646</v>
      </c>
      <c r="D1699" s="13" t="s">
        <v>8732</v>
      </c>
      <c r="E1699" s="13" t="s">
        <v>8733</v>
      </c>
      <c r="F1699" s="13" t="s">
        <v>8734</v>
      </c>
      <c r="G1699" s="13" t="s">
        <v>8735</v>
      </c>
      <c r="H1699" s="13" t="s">
        <v>8736</v>
      </c>
    </row>
    <row r="1700" customFormat="false" ht="15" hidden="false" customHeight="true" outlineLevel="0" collapsed="false">
      <c r="A1700" s="13" t="s">
        <v>211</v>
      </c>
      <c r="B1700" s="13" t="s">
        <v>652</v>
      </c>
      <c r="C1700" s="11" t="s">
        <v>653</v>
      </c>
      <c r="D1700" s="13" t="s">
        <v>8737</v>
      </c>
      <c r="E1700" s="13" t="s">
        <v>8738</v>
      </c>
      <c r="F1700" s="13" t="s">
        <v>8739</v>
      </c>
      <c r="G1700" s="13" t="s">
        <v>8740</v>
      </c>
      <c r="H1700" s="13" t="s">
        <v>8741</v>
      </c>
    </row>
    <row r="1701" customFormat="false" ht="15" hidden="false" customHeight="true" outlineLevel="0" collapsed="false">
      <c r="A1701" s="13" t="s">
        <v>211</v>
      </c>
      <c r="B1701" s="13" t="s">
        <v>659</v>
      </c>
      <c r="C1701" s="11" t="s">
        <v>660</v>
      </c>
      <c r="D1701" s="13" t="s">
        <v>8742</v>
      </c>
      <c r="E1701" s="13" t="s">
        <v>8743</v>
      </c>
      <c r="F1701" s="13" t="s">
        <v>8744</v>
      </c>
      <c r="G1701" s="13" t="s">
        <v>8745</v>
      </c>
      <c r="H1701" s="13" t="s">
        <v>8746</v>
      </c>
    </row>
    <row r="1702" customFormat="false" ht="15" hidden="false" customHeight="true" outlineLevel="0" collapsed="false">
      <c r="A1702" s="13" t="s">
        <v>211</v>
      </c>
      <c r="B1702" s="13" t="s">
        <v>666</v>
      </c>
      <c r="C1702" s="11" t="s">
        <v>667</v>
      </c>
      <c r="D1702" s="13" t="s">
        <v>8747</v>
      </c>
      <c r="E1702" s="13" t="s">
        <v>8748</v>
      </c>
      <c r="F1702" s="13" t="s">
        <v>8749</v>
      </c>
      <c r="G1702" s="13" t="s">
        <v>8750</v>
      </c>
      <c r="H1702" s="13" t="s">
        <v>8751</v>
      </c>
    </row>
    <row r="1703" customFormat="false" ht="15" hidden="false" customHeight="true" outlineLevel="0" collapsed="false">
      <c r="A1703" s="13" t="s">
        <v>211</v>
      </c>
      <c r="B1703" s="13" t="s">
        <v>673</v>
      </c>
      <c r="C1703" s="11" t="s">
        <v>674</v>
      </c>
      <c r="D1703" s="13" t="s">
        <v>8752</v>
      </c>
      <c r="E1703" s="13" t="s">
        <v>8753</v>
      </c>
      <c r="F1703" s="13" t="s">
        <v>8754</v>
      </c>
      <c r="G1703" s="13" t="s">
        <v>8755</v>
      </c>
      <c r="H1703" s="13" t="s">
        <v>8756</v>
      </c>
    </row>
    <row r="1704" customFormat="false" ht="15" hidden="false" customHeight="true" outlineLevel="0" collapsed="false">
      <c r="A1704" s="13" t="s">
        <v>211</v>
      </c>
      <c r="B1704" s="13" t="s">
        <v>680</v>
      </c>
      <c r="C1704" s="11" t="s">
        <v>681</v>
      </c>
      <c r="D1704" s="13" t="s">
        <v>8757</v>
      </c>
      <c r="E1704" s="13" t="s">
        <v>8758</v>
      </c>
      <c r="F1704" s="13" t="s">
        <v>8759</v>
      </c>
      <c r="G1704" s="13" t="s">
        <v>8760</v>
      </c>
      <c r="H1704" s="13" t="s">
        <v>8761</v>
      </c>
    </row>
    <row r="1705" customFormat="false" ht="15" hidden="false" customHeight="true" outlineLevel="0" collapsed="false">
      <c r="A1705" s="13" t="s">
        <v>211</v>
      </c>
      <c r="B1705" s="13" t="s">
        <v>687</v>
      </c>
      <c r="C1705" s="11" t="s">
        <v>688</v>
      </c>
      <c r="D1705" s="13" t="s">
        <v>8762</v>
      </c>
      <c r="E1705" s="13" t="s">
        <v>8763</v>
      </c>
      <c r="F1705" s="13" t="s">
        <v>8764</v>
      </c>
      <c r="G1705" s="13" t="s">
        <v>8765</v>
      </c>
      <c r="H1705" s="13" t="s">
        <v>8766</v>
      </c>
    </row>
    <row r="1706" customFormat="false" ht="15" hidden="false" customHeight="true" outlineLevel="0" collapsed="false">
      <c r="A1706" s="13" t="s">
        <v>211</v>
      </c>
      <c r="B1706" s="13" t="s">
        <v>694</v>
      </c>
      <c r="C1706" s="11" t="s">
        <v>695</v>
      </c>
      <c r="D1706" s="13" t="s">
        <v>8767</v>
      </c>
      <c r="E1706" s="13" t="s">
        <v>4968</v>
      </c>
      <c r="F1706" s="13" t="s">
        <v>8768</v>
      </c>
      <c r="G1706" s="13" t="s">
        <v>8769</v>
      </c>
      <c r="H1706" s="13" t="s">
        <v>8770</v>
      </c>
    </row>
    <row r="1707" customFormat="false" ht="15" hidden="false" customHeight="true" outlineLevel="0" collapsed="false">
      <c r="A1707" s="13" t="s">
        <v>211</v>
      </c>
      <c r="B1707" s="13" t="s">
        <v>701</v>
      </c>
      <c r="C1707" s="11" t="s">
        <v>702</v>
      </c>
      <c r="D1707" s="13" t="s">
        <v>8771</v>
      </c>
      <c r="E1707" s="13" t="s">
        <v>8772</v>
      </c>
      <c r="F1707" s="13" t="s">
        <v>8773</v>
      </c>
      <c r="G1707" s="13" t="s">
        <v>3622</v>
      </c>
      <c r="H1707" s="13" t="s">
        <v>8774</v>
      </c>
    </row>
    <row r="1708" customFormat="false" ht="15" hidden="false" customHeight="true" outlineLevel="0" collapsed="false">
      <c r="A1708" s="13" t="s">
        <v>211</v>
      </c>
      <c r="B1708" s="13" t="s">
        <v>708</v>
      </c>
      <c r="C1708" s="11" t="s">
        <v>709</v>
      </c>
      <c r="D1708" s="13" t="s">
        <v>8775</v>
      </c>
      <c r="E1708" s="13" t="s">
        <v>8776</v>
      </c>
      <c r="F1708" s="13" t="s">
        <v>8777</v>
      </c>
      <c r="G1708" s="13" t="s">
        <v>8778</v>
      </c>
      <c r="H1708" s="13" t="s">
        <v>8779</v>
      </c>
    </row>
    <row r="1709" customFormat="false" ht="15" hidden="false" customHeight="true" outlineLevel="0" collapsed="false">
      <c r="A1709" s="13" t="s">
        <v>211</v>
      </c>
      <c r="B1709" s="13" t="s">
        <v>715</v>
      </c>
      <c r="C1709" s="11" t="s">
        <v>716</v>
      </c>
      <c r="D1709" s="13" t="s">
        <v>8780</v>
      </c>
      <c r="E1709" s="13" t="s">
        <v>8781</v>
      </c>
      <c r="F1709" s="13" t="s">
        <v>8782</v>
      </c>
      <c r="G1709" s="13" t="s">
        <v>8783</v>
      </c>
      <c r="H1709" s="13" t="s">
        <v>8784</v>
      </c>
    </row>
    <row r="1710" customFormat="false" ht="15" hidden="false" customHeight="true" outlineLevel="0" collapsed="false">
      <c r="A1710" s="13" t="s">
        <v>211</v>
      </c>
      <c r="B1710" s="13" t="s">
        <v>722</v>
      </c>
      <c r="C1710" s="11" t="s">
        <v>723</v>
      </c>
      <c r="D1710" s="13" t="s">
        <v>8785</v>
      </c>
      <c r="E1710" s="13" t="s">
        <v>8786</v>
      </c>
      <c r="F1710" s="13" t="s">
        <v>8787</v>
      </c>
      <c r="G1710" s="13" t="s">
        <v>8788</v>
      </c>
      <c r="H1710" s="13" t="s">
        <v>8789</v>
      </c>
    </row>
    <row r="1711" customFormat="false" ht="15" hidden="false" customHeight="true" outlineLevel="0" collapsed="false">
      <c r="A1711" s="13" t="s">
        <v>211</v>
      </c>
      <c r="B1711" s="13" t="s">
        <v>729</v>
      </c>
      <c r="C1711" s="11" t="s">
        <v>730</v>
      </c>
      <c r="D1711" s="13" t="s">
        <v>8790</v>
      </c>
      <c r="E1711" s="13" t="s">
        <v>8791</v>
      </c>
      <c r="F1711" s="13" t="s">
        <v>8792</v>
      </c>
      <c r="G1711" s="13" t="s">
        <v>8793</v>
      </c>
      <c r="H1711" s="13" t="s">
        <v>8794</v>
      </c>
    </row>
    <row r="1712" customFormat="false" ht="15" hidden="false" customHeight="true" outlineLevel="0" collapsed="false">
      <c r="A1712" s="13" t="s">
        <v>211</v>
      </c>
      <c r="B1712" s="13" t="s">
        <v>736</v>
      </c>
      <c r="C1712" s="11" t="s">
        <v>737</v>
      </c>
      <c r="D1712" s="13" t="s">
        <v>8795</v>
      </c>
      <c r="E1712" s="13" t="s">
        <v>8796</v>
      </c>
      <c r="F1712" s="13" t="s">
        <v>8797</v>
      </c>
      <c r="G1712" s="13" t="s">
        <v>8798</v>
      </c>
      <c r="H1712" s="13" t="s">
        <v>8799</v>
      </c>
    </row>
    <row r="1713" customFormat="false" ht="15" hidden="false" customHeight="true" outlineLevel="0" collapsed="false">
      <c r="A1713" s="13" t="s">
        <v>211</v>
      </c>
      <c r="B1713" s="13" t="s">
        <v>743</v>
      </c>
      <c r="C1713" s="11" t="s">
        <v>744</v>
      </c>
      <c r="D1713" s="13" t="s">
        <v>8800</v>
      </c>
      <c r="E1713" s="13" t="s">
        <v>8801</v>
      </c>
      <c r="F1713" s="13" t="s">
        <v>8802</v>
      </c>
      <c r="G1713" s="13" t="s">
        <v>8803</v>
      </c>
      <c r="H1713" s="13" t="s">
        <v>8804</v>
      </c>
    </row>
    <row r="1714" customFormat="false" ht="15" hidden="false" customHeight="true" outlineLevel="0" collapsed="false">
      <c r="A1714" s="13" t="s">
        <v>211</v>
      </c>
      <c r="B1714" s="13" t="s">
        <v>750</v>
      </c>
      <c r="C1714" s="11" t="s">
        <v>751</v>
      </c>
      <c r="D1714" s="13" t="s">
        <v>8805</v>
      </c>
      <c r="E1714" s="13" t="s">
        <v>8806</v>
      </c>
      <c r="F1714" s="13" t="s">
        <v>8807</v>
      </c>
      <c r="G1714" s="13" t="s">
        <v>8808</v>
      </c>
      <c r="H1714" s="13" t="s">
        <v>8809</v>
      </c>
    </row>
    <row r="1715" customFormat="false" ht="15" hidden="false" customHeight="true" outlineLevel="0" collapsed="false">
      <c r="A1715" s="13" t="s">
        <v>211</v>
      </c>
      <c r="B1715" s="13" t="s">
        <v>757</v>
      </c>
      <c r="C1715" s="11" t="s">
        <v>758</v>
      </c>
      <c r="D1715" s="13" t="s">
        <v>8810</v>
      </c>
      <c r="E1715" s="13" t="s">
        <v>8811</v>
      </c>
      <c r="F1715" s="13" t="s">
        <v>8812</v>
      </c>
      <c r="G1715" s="13" t="s">
        <v>8813</v>
      </c>
      <c r="H1715" s="13" t="s">
        <v>8814</v>
      </c>
    </row>
    <row r="1716" customFormat="false" ht="15" hidden="false" customHeight="true" outlineLevel="0" collapsed="false">
      <c r="A1716" s="13" t="s">
        <v>211</v>
      </c>
      <c r="B1716" s="13" t="s">
        <v>764</v>
      </c>
      <c r="C1716" s="11" t="s">
        <v>765</v>
      </c>
      <c r="D1716" s="13" t="s">
        <v>8815</v>
      </c>
      <c r="E1716" s="13" t="s">
        <v>8816</v>
      </c>
      <c r="F1716" s="13" t="s">
        <v>8817</v>
      </c>
      <c r="G1716" s="13" t="s">
        <v>8818</v>
      </c>
      <c r="H1716" s="13" t="s">
        <v>8819</v>
      </c>
    </row>
    <row r="1717" customFormat="false" ht="15" hidden="false" customHeight="true" outlineLevel="0" collapsed="false">
      <c r="A1717" s="13" t="s">
        <v>211</v>
      </c>
      <c r="B1717" s="13" t="s">
        <v>771</v>
      </c>
      <c r="C1717" s="11" t="s">
        <v>772</v>
      </c>
      <c r="D1717" s="13" t="s">
        <v>8820</v>
      </c>
      <c r="E1717" s="13" t="s">
        <v>8821</v>
      </c>
      <c r="F1717" s="13" t="s">
        <v>8822</v>
      </c>
      <c r="G1717" s="13" t="s">
        <v>8823</v>
      </c>
      <c r="H1717" s="13" t="s">
        <v>8824</v>
      </c>
    </row>
    <row r="1718" customFormat="false" ht="15" hidden="false" customHeight="true" outlineLevel="0" collapsed="false">
      <c r="A1718" s="13" t="s">
        <v>211</v>
      </c>
      <c r="B1718" s="13" t="s">
        <v>778</v>
      </c>
      <c r="C1718" s="11" t="s">
        <v>779</v>
      </c>
      <c r="D1718" s="13" t="s">
        <v>8825</v>
      </c>
      <c r="E1718" s="13" t="s">
        <v>8826</v>
      </c>
      <c r="F1718" s="13" t="s">
        <v>8827</v>
      </c>
      <c r="G1718" s="13" t="s">
        <v>8828</v>
      </c>
      <c r="H1718" s="13" t="s">
        <v>8829</v>
      </c>
    </row>
    <row r="1719" customFormat="false" ht="15" hidden="false" customHeight="true" outlineLevel="0" collapsed="false">
      <c r="A1719" s="13" t="s">
        <v>211</v>
      </c>
      <c r="B1719" s="13" t="s">
        <v>785</v>
      </c>
      <c r="C1719" s="11" t="s">
        <v>786</v>
      </c>
      <c r="D1719" s="13" t="s">
        <v>8830</v>
      </c>
      <c r="E1719" s="13" t="s">
        <v>8831</v>
      </c>
      <c r="F1719" s="13" t="s">
        <v>8832</v>
      </c>
      <c r="G1719" s="13" t="s">
        <v>8833</v>
      </c>
      <c r="H1719" s="13" t="s">
        <v>8834</v>
      </c>
    </row>
    <row r="1720" customFormat="false" ht="15" hidden="false" customHeight="true" outlineLevel="0" collapsed="false">
      <c r="A1720" s="13" t="s">
        <v>211</v>
      </c>
      <c r="B1720" s="13" t="s">
        <v>792</v>
      </c>
      <c r="C1720" s="11" t="s">
        <v>793</v>
      </c>
      <c r="D1720" s="13" t="s">
        <v>8835</v>
      </c>
      <c r="E1720" s="13" t="s">
        <v>8836</v>
      </c>
      <c r="F1720" s="13" t="s">
        <v>8837</v>
      </c>
      <c r="G1720" s="13" t="s">
        <v>8838</v>
      </c>
      <c r="H1720" s="13" t="s">
        <v>8839</v>
      </c>
    </row>
    <row r="1721" customFormat="false" ht="15" hidden="false" customHeight="true" outlineLevel="0" collapsed="false">
      <c r="A1721" s="13" t="s">
        <v>211</v>
      </c>
      <c r="B1721" s="13" t="s">
        <v>799</v>
      </c>
      <c r="C1721" s="11" t="s">
        <v>800</v>
      </c>
      <c r="D1721" s="13" t="s">
        <v>8840</v>
      </c>
      <c r="E1721" s="13" t="s">
        <v>8841</v>
      </c>
      <c r="F1721" s="13" t="s">
        <v>8842</v>
      </c>
      <c r="G1721" s="13" t="s">
        <v>8843</v>
      </c>
      <c r="H1721" s="13" t="s">
        <v>8844</v>
      </c>
    </row>
    <row r="1722" customFormat="false" ht="15" hidden="false" customHeight="true" outlineLevel="0" collapsed="false">
      <c r="A1722" s="13" t="s">
        <v>211</v>
      </c>
      <c r="B1722" s="13" t="s">
        <v>806</v>
      </c>
      <c r="C1722" s="11" t="s">
        <v>807</v>
      </c>
      <c r="D1722" s="13" t="s">
        <v>8845</v>
      </c>
      <c r="E1722" s="13" t="s">
        <v>8846</v>
      </c>
      <c r="F1722" s="13" t="s">
        <v>8847</v>
      </c>
      <c r="G1722" s="13" t="s">
        <v>8848</v>
      </c>
      <c r="H1722" s="13" t="s">
        <v>8849</v>
      </c>
    </row>
    <row r="1723" customFormat="false" ht="15" hidden="false" customHeight="true" outlineLevel="0" collapsed="false">
      <c r="A1723" s="13" t="s">
        <v>211</v>
      </c>
      <c r="B1723" s="13" t="s">
        <v>813</v>
      </c>
      <c r="C1723" s="11" t="s">
        <v>814</v>
      </c>
      <c r="D1723" s="13" t="s">
        <v>8850</v>
      </c>
      <c r="E1723" s="13" t="s">
        <v>8851</v>
      </c>
      <c r="F1723" s="13" t="s">
        <v>8852</v>
      </c>
      <c r="G1723" s="13" t="s">
        <v>8853</v>
      </c>
      <c r="H1723" s="13" t="s">
        <v>8854</v>
      </c>
    </row>
    <row r="1724" customFormat="false" ht="15" hidden="false" customHeight="true" outlineLevel="0" collapsed="false">
      <c r="A1724" s="13" t="s">
        <v>211</v>
      </c>
      <c r="B1724" s="13" t="s">
        <v>820</v>
      </c>
      <c r="C1724" s="11" t="s">
        <v>821</v>
      </c>
      <c r="D1724" s="13" t="s">
        <v>8855</v>
      </c>
      <c r="E1724" s="13" t="s">
        <v>8856</v>
      </c>
      <c r="F1724" s="13" t="s">
        <v>8857</v>
      </c>
      <c r="G1724" s="13" t="s">
        <v>8858</v>
      </c>
      <c r="H1724" s="13" t="s">
        <v>8859</v>
      </c>
    </row>
    <row r="1725" customFormat="false" ht="15" hidden="false" customHeight="true" outlineLevel="0" collapsed="false">
      <c r="A1725" s="13" t="s">
        <v>211</v>
      </c>
      <c r="B1725" s="13" t="s">
        <v>827</v>
      </c>
      <c r="C1725" s="11" t="s">
        <v>828</v>
      </c>
      <c r="D1725" s="13" t="s">
        <v>8860</v>
      </c>
      <c r="E1725" s="13" t="s">
        <v>8861</v>
      </c>
      <c r="F1725" s="13" t="s">
        <v>8862</v>
      </c>
      <c r="G1725" s="13" t="s">
        <v>8863</v>
      </c>
      <c r="H1725" s="13" t="s">
        <v>8864</v>
      </c>
    </row>
    <row r="1726" customFormat="false" ht="15" hidden="false" customHeight="true" outlineLevel="0" collapsed="false">
      <c r="A1726" s="13" t="s">
        <v>211</v>
      </c>
      <c r="B1726" s="13" t="s">
        <v>834</v>
      </c>
      <c r="C1726" s="11" t="s">
        <v>835</v>
      </c>
      <c r="D1726" s="13" t="s">
        <v>8865</v>
      </c>
      <c r="E1726" s="13" t="s">
        <v>8866</v>
      </c>
      <c r="F1726" s="13" t="s">
        <v>8867</v>
      </c>
      <c r="G1726" s="13" t="s">
        <v>8868</v>
      </c>
      <c r="H1726" s="13" t="s">
        <v>8869</v>
      </c>
    </row>
    <row r="1727" customFormat="false" ht="15" hidden="false" customHeight="true" outlineLevel="0" collapsed="false">
      <c r="A1727" s="13" t="s">
        <v>211</v>
      </c>
      <c r="B1727" s="13" t="s">
        <v>841</v>
      </c>
      <c r="C1727" s="11" t="s">
        <v>842</v>
      </c>
      <c r="D1727" s="13" t="s">
        <v>8870</v>
      </c>
      <c r="E1727" s="13" t="s">
        <v>8871</v>
      </c>
      <c r="F1727" s="13" t="s">
        <v>8872</v>
      </c>
      <c r="G1727" s="13" t="s">
        <v>8873</v>
      </c>
      <c r="H1727" s="13" t="s">
        <v>8874</v>
      </c>
    </row>
    <row r="1728" customFormat="false" ht="15" hidden="false" customHeight="true" outlineLevel="0" collapsed="false">
      <c r="A1728" s="13" t="s">
        <v>211</v>
      </c>
      <c r="B1728" s="13" t="s">
        <v>848</v>
      </c>
      <c r="C1728" s="11" t="s">
        <v>849</v>
      </c>
      <c r="D1728" s="13" t="s">
        <v>8875</v>
      </c>
      <c r="E1728" s="13" t="s">
        <v>8876</v>
      </c>
      <c r="F1728" s="13" t="s">
        <v>8877</v>
      </c>
      <c r="G1728" s="13" t="s">
        <v>8878</v>
      </c>
      <c r="H1728" s="13" t="s">
        <v>8879</v>
      </c>
    </row>
    <row r="1729" customFormat="false" ht="15" hidden="false" customHeight="true" outlineLevel="0" collapsed="false">
      <c r="A1729" s="13" t="s">
        <v>211</v>
      </c>
      <c r="B1729" s="13" t="s">
        <v>855</v>
      </c>
      <c r="C1729" s="11" t="s">
        <v>856</v>
      </c>
      <c r="D1729" s="13" t="s">
        <v>8880</v>
      </c>
      <c r="E1729" s="13" t="s">
        <v>8881</v>
      </c>
      <c r="F1729" s="13" t="s">
        <v>8882</v>
      </c>
      <c r="G1729" s="13" t="s">
        <v>8883</v>
      </c>
      <c r="H1729" s="13" t="s">
        <v>8884</v>
      </c>
    </row>
    <row r="1730" customFormat="false" ht="15" hidden="false" customHeight="true" outlineLevel="0" collapsed="false">
      <c r="A1730" s="13" t="s">
        <v>211</v>
      </c>
      <c r="B1730" s="13" t="s">
        <v>862</v>
      </c>
      <c r="C1730" s="11" t="s">
        <v>863</v>
      </c>
      <c r="D1730" s="13" t="s">
        <v>703</v>
      </c>
      <c r="E1730" s="13" t="s">
        <v>8885</v>
      </c>
      <c r="F1730" s="13" t="s">
        <v>8886</v>
      </c>
      <c r="G1730" s="13" t="s">
        <v>8887</v>
      </c>
      <c r="H1730" s="13" t="s">
        <v>8888</v>
      </c>
    </row>
    <row r="1731" customFormat="false" ht="15" hidden="false" customHeight="true" outlineLevel="0" collapsed="false">
      <c r="A1731" s="13" t="s">
        <v>211</v>
      </c>
      <c r="B1731" s="13" t="s">
        <v>869</v>
      </c>
      <c r="C1731" s="11" t="s">
        <v>870</v>
      </c>
      <c r="D1731" s="13" t="s">
        <v>8296</v>
      </c>
      <c r="E1731" s="13" t="s">
        <v>8889</v>
      </c>
      <c r="F1731" s="13" t="s">
        <v>8890</v>
      </c>
      <c r="G1731" s="13" t="s">
        <v>8891</v>
      </c>
      <c r="H1731" s="13" t="s">
        <v>8892</v>
      </c>
    </row>
    <row r="1732" customFormat="false" ht="15" hidden="false" customHeight="true" outlineLevel="0" collapsed="false">
      <c r="A1732" s="13" t="s">
        <v>211</v>
      </c>
      <c r="B1732" s="13" t="s">
        <v>876</v>
      </c>
      <c r="C1732" s="11" t="s">
        <v>877</v>
      </c>
      <c r="D1732" s="13" t="s">
        <v>8893</v>
      </c>
      <c r="E1732" s="13" t="s">
        <v>8894</v>
      </c>
      <c r="F1732" s="13" t="s">
        <v>8895</v>
      </c>
      <c r="G1732" s="13" t="s">
        <v>8896</v>
      </c>
      <c r="H1732" s="13" t="s">
        <v>8897</v>
      </c>
    </row>
    <row r="1733" customFormat="false" ht="15" hidden="false" customHeight="true" outlineLevel="0" collapsed="false">
      <c r="A1733" s="13" t="s">
        <v>211</v>
      </c>
      <c r="B1733" s="13" t="s">
        <v>883</v>
      </c>
      <c r="C1733" s="11" t="s">
        <v>884</v>
      </c>
      <c r="D1733" s="13" t="s">
        <v>8898</v>
      </c>
      <c r="E1733" s="13" t="s">
        <v>8899</v>
      </c>
      <c r="F1733" s="13" t="s">
        <v>8900</v>
      </c>
      <c r="G1733" s="13" t="s">
        <v>8901</v>
      </c>
      <c r="H1733" s="13" t="s">
        <v>8902</v>
      </c>
    </row>
    <row r="1734" customFormat="false" ht="15" hidden="false" customHeight="true" outlineLevel="0" collapsed="false">
      <c r="A1734" s="13" t="s">
        <v>211</v>
      </c>
      <c r="B1734" s="13" t="s">
        <v>890</v>
      </c>
      <c r="C1734" s="11" t="s">
        <v>891</v>
      </c>
      <c r="D1734" s="13" t="s">
        <v>8903</v>
      </c>
      <c r="E1734" s="13" t="s">
        <v>8904</v>
      </c>
      <c r="F1734" s="13" t="s">
        <v>8905</v>
      </c>
      <c r="G1734" s="13" t="s">
        <v>8906</v>
      </c>
      <c r="H1734" s="13" t="s">
        <v>8907</v>
      </c>
    </row>
    <row r="1735" customFormat="false" ht="15" hidden="false" customHeight="true" outlineLevel="0" collapsed="false">
      <c r="A1735" s="13" t="s">
        <v>211</v>
      </c>
      <c r="B1735" s="13" t="s">
        <v>897</v>
      </c>
      <c r="C1735" s="11" t="s">
        <v>898</v>
      </c>
      <c r="D1735" s="13" t="s">
        <v>8908</v>
      </c>
      <c r="E1735" s="13" t="s">
        <v>8909</v>
      </c>
      <c r="F1735" s="13" t="s">
        <v>8910</v>
      </c>
      <c r="G1735" s="13" t="s">
        <v>8911</v>
      </c>
      <c r="H1735" s="13" t="s">
        <v>8912</v>
      </c>
    </row>
    <row r="1736" customFormat="false" ht="15" hidden="false" customHeight="true" outlineLevel="0" collapsed="false">
      <c r="A1736" s="13" t="s">
        <v>211</v>
      </c>
      <c r="B1736" s="13" t="s">
        <v>904</v>
      </c>
      <c r="C1736" s="11" t="s">
        <v>905</v>
      </c>
      <c r="D1736" s="13" t="s">
        <v>8913</v>
      </c>
      <c r="E1736" s="13" t="s">
        <v>8914</v>
      </c>
      <c r="F1736" s="13" t="s">
        <v>8915</v>
      </c>
      <c r="G1736" s="13" t="s">
        <v>8916</v>
      </c>
      <c r="H1736" s="13" t="s">
        <v>8917</v>
      </c>
    </row>
    <row r="1737" customFormat="false" ht="15" hidden="false" customHeight="true" outlineLevel="0" collapsed="false">
      <c r="A1737" s="13" t="s">
        <v>219</v>
      </c>
      <c r="B1737" s="13" t="s">
        <v>239</v>
      </c>
      <c r="C1737" s="11" t="s">
        <v>240</v>
      </c>
      <c r="D1737" s="13" t="s">
        <v>8669</v>
      </c>
      <c r="E1737" s="13" t="s">
        <v>8201</v>
      </c>
      <c r="F1737" s="13" t="s">
        <v>5645</v>
      </c>
      <c r="G1737" s="13" t="s">
        <v>8918</v>
      </c>
      <c r="H1737" s="13" t="s">
        <v>1545</v>
      </c>
    </row>
    <row r="1738" customFormat="false" ht="15" hidden="false" customHeight="true" outlineLevel="0" collapsed="false">
      <c r="A1738" s="13" t="s">
        <v>219</v>
      </c>
      <c r="B1738" s="13" t="s">
        <v>246</v>
      </c>
      <c r="C1738" s="11" t="s">
        <v>247</v>
      </c>
      <c r="D1738" s="13" t="s">
        <v>8919</v>
      </c>
      <c r="E1738" s="13" t="s">
        <v>8920</v>
      </c>
      <c r="F1738" s="13" t="s">
        <v>8921</v>
      </c>
      <c r="G1738" s="13" t="s">
        <v>8922</v>
      </c>
      <c r="H1738" s="13" t="s">
        <v>8923</v>
      </c>
    </row>
    <row r="1739" customFormat="false" ht="15" hidden="false" customHeight="true" outlineLevel="0" collapsed="false">
      <c r="A1739" s="13" t="s">
        <v>219</v>
      </c>
      <c r="B1739" s="13" t="s">
        <v>253</v>
      </c>
      <c r="C1739" s="11" t="s">
        <v>254</v>
      </c>
      <c r="D1739" s="13" t="s">
        <v>8924</v>
      </c>
      <c r="E1739" s="13" t="s">
        <v>8925</v>
      </c>
      <c r="F1739" s="13" t="s">
        <v>8926</v>
      </c>
      <c r="G1739" s="13" t="s">
        <v>8927</v>
      </c>
      <c r="H1739" s="13" t="s">
        <v>8928</v>
      </c>
    </row>
    <row r="1740" customFormat="false" ht="15" hidden="false" customHeight="true" outlineLevel="0" collapsed="false">
      <c r="A1740" s="13" t="s">
        <v>219</v>
      </c>
      <c r="B1740" s="13" t="s">
        <v>260</v>
      </c>
      <c r="C1740" s="11" t="s">
        <v>261</v>
      </c>
      <c r="D1740" s="13" t="s">
        <v>8929</v>
      </c>
      <c r="E1740" s="13" t="s">
        <v>8930</v>
      </c>
      <c r="F1740" s="13" t="s">
        <v>8931</v>
      </c>
      <c r="G1740" s="13" t="s">
        <v>8932</v>
      </c>
      <c r="H1740" s="13" t="s">
        <v>8933</v>
      </c>
    </row>
    <row r="1741" customFormat="false" ht="15" hidden="false" customHeight="true" outlineLevel="0" collapsed="false">
      <c r="A1741" s="13" t="s">
        <v>219</v>
      </c>
      <c r="B1741" s="13" t="s">
        <v>267</v>
      </c>
      <c r="C1741" s="11" t="s">
        <v>268</v>
      </c>
      <c r="D1741" s="13" t="s">
        <v>8934</v>
      </c>
      <c r="E1741" s="13" t="s">
        <v>8935</v>
      </c>
      <c r="F1741" s="13" t="s">
        <v>8936</v>
      </c>
      <c r="G1741" s="13" t="s">
        <v>8937</v>
      </c>
      <c r="H1741" s="13" t="s">
        <v>8938</v>
      </c>
    </row>
    <row r="1742" customFormat="false" ht="15" hidden="false" customHeight="true" outlineLevel="0" collapsed="false">
      <c r="A1742" s="13" t="s">
        <v>219</v>
      </c>
      <c r="B1742" s="13" t="s">
        <v>274</v>
      </c>
      <c r="C1742" s="11" t="s">
        <v>275</v>
      </c>
      <c r="D1742" s="13" t="s">
        <v>8939</v>
      </c>
      <c r="E1742" s="13" t="s">
        <v>8940</v>
      </c>
      <c r="F1742" s="13" t="s">
        <v>8941</v>
      </c>
      <c r="G1742" s="13" t="s">
        <v>8942</v>
      </c>
      <c r="H1742" s="13" t="s">
        <v>8943</v>
      </c>
    </row>
    <row r="1743" customFormat="false" ht="15" hidden="false" customHeight="true" outlineLevel="0" collapsed="false">
      <c r="A1743" s="13" t="s">
        <v>219</v>
      </c>
      <c r="B1743" s="13" t="s">
        <v>281</v>
      </c>
      <c r="C1743" s="11" t="s">
        <v>282</v>
      </c>
      <c r="D1743" s="13" t="s">
        <v>8944</v>
      </c>
      <c r="E1743" s="13" t="s">
        <v>8945</v>
      </c>
      <c r="F1743" s="13" t="s">
        <v>8946</v>
      </c>
      <c r="G1743" s="13" t="s">
        <v>8947</v>
      </c>
      <c r="H1743" s="13" t="s">
        <v>8948</v>
      </c>
    </row>
    <row r="1744" customFormat="false" ht="15" hidden="false" customHeight="true" outlineLevel="0" collapsed="false">
      <c r="A1744" s="13" t="s">
        <v>219</v>
      </c>
      <c r="B1744" s="13" t="s">
        <v>288</v>
      </c>
      <c r="C1744" s="11" t="s">
        <v>289</v>
      </c>
      <c r="D1744" s="13" t="s">
        <v>8949</v>
      </c>
      <c r="E1744" s="13" t="s">
        <v>8950</v>
      </c>
      <c r="F1744" s="13" t="s">
        <v>8951</v>
      </c>
      <c r="G1744" s="13" t="s">
        <v>8952</v>
      </c>
      <c r="H1744" s="13" t="s">
        <v>8953</v>
      </c>
    </row>
    <row r="1745" customFormat="false" ht="15" hidden="false" customHeight="true" outlineLevel="0" collapsed="false">
      <c r="A1745" s="13" t="s">
        <v>219</v>
      </c>
      <c r="B1745" s="13" t="s">
        <v>295</v>
      </c>
      <c r="C1745" s="11" t="s">
        <v>296</v>
      </c>
      <c r="D1745" s="13" t="s">
        <v>8954</v>
      </c>
      <c r="E1745" s="13" t="s">
        <v>8955</v>
      </c>
      <c r="F1745" s="13" t="s">
        <v>8956</v>
      </c>
      <c r="G1745" s="13" t="s">
        <v>8957</v>
      </c>
      <c r="H1745" s="13" t="s">
        <v>8958</v>
      </c>
    </row>
    <row r="1746" customFormat="false" ht="15" hidden="false" customHeight="true" outlineLevel="0" collapsed="false">
      <c r="A1746" s="13" t="s">
        <v>219</v>
      </c>
      <c r="B1746" s="13" t="s">
        <v>302</v>
      </c>
      <c r="C1746" s="11" t="s">
        <v>303</v>
      </c>
      <c r="D1746" s="13" t="s">
        <v>8959</v>
      </c>
      <c r="E1746" s="13" t="s">
        <v>8960</v>
      </c>
      <c r="F1746" s="13" t="s">
        <v>8961</v>
      </c>
      <c r="G1746" s="13" t="s">
        <v>8962</v>
      </c>
      <c r="H1746" s="13" t="s">
        <v>8963</v>
      </c>
    </row>
    <row r="1747" customFormat="false" ht="15" hidden="false" customHeight="true" outlineLevel="0" collapsed="false">
      <c r="A1747" s="13" t="s">
        <v>219</v>
      </c>
      <c r="B1747" s="13" t="s">
        <v>309</v>
      </c>
      <c r="C1747" s="11" t="s">
        <v>310</v>
      </c>
      <c r="D1747" s="13" t="s">
        <v>8964</v>
      </c>
      <c r="E1747" s="13" t="s">
        <v>8965</v>
      </c>
      <c r="F1747" s="13" t="s">
        <v>8966</v>
      </c>
      <c r="G1747" s="13" t="s">
        <v>8967</v>
      </c>
      <c r="H1747" s="13" t="s">
        <v>8968</v>
      </c>
    </row>
    <row r="1748" customFormat="false" ht="15" hidden="false" customHeight="true" outlineLevel="0" collapsed="false">
      <c r="A1748" s="13" t="s">
        <v>219</v>
      </c>
      <c r="B1748" s="13" t="s">
        <v>316</v>
      </c>
      <c r="C1748" s="11" t="s">
        <v>317</v>
      </c>
      <c r="D1748" s="13" t="s">
        <v>8969</v>
      </c>
      <c r="E1748" s="13" t="s">
        <v>8970</v>
      </c>
      <c r="F1748" s="13" t="s">
        <v>8971</v>
      </c>
      <c r="G1748" s="13" t="s">
        <v>8972</v>
      </c>
      <c r="H1748" s="13" t="s">
        <v>8973</v>
      </c>
    </row>
    <row r="1749" customFormat="false" ht="15" hidden="false" customHeight="true" outlineLevel="0" collapsed="false">
      <c r="A1749" s="13" t="s">
        <v>219</v>
      </c>
      <c r="B1749" s="13" t="s">
        <v>323</v>
      </c>
      <c r="C1749" s="11" t="s">
        <v>324</v>
      </c>
      <c r="D1749" s="13" t="s">
        <v>8974</v>
      </c>
      <c r="E1749" s="13" t="s">
        <v>8975</v>
      </c>
      <c r="F1749" s="13" t="s">
        <v>8976</v>
      </c>
      <c r="G1749" s="13" t="s">
        <v>8977</v>
      </c>
      <c r="H1749" s="13" t="s">
        <v>8978</v>
      </c>
    </row>
    <row r="1750" customFormat="false" ht="15" hidden="false" customHeight="true" outlineLevel="0" collapsed="false">
      <c r="A1750" s="13" t="s">
        <v>219</v>
      </c>
      <c r="B1750" s="13" t="s">
        <v>330</v>
      </c>
      <c r="C1750" s="11" t="s">
        <v>331</v>
      </c>
      <c r="D1750" s="13" t="s">
        <v>4919</v>
      </c>
      <c r="E1750" s="13" t="s">
        <v>3361</v>
      </c>
      <c r="F1750" s="13" t="s">
        <v>8979</v>
      </c>
      <c r="G1750" s="13" t="s">
        <v>8980</v>
      </c>
      <c r="H1750" s="13" t="s">
        <v>8981</v>
      </c>
    </row>
    <row r="1751" customFormat="false" ht="15" hidden="false" customHeight="true" outlineLevel="0" collapsed="false">
      <c r="A1751" s="13" t="s">
        <v>219</v>
      </c>
      <c r="B1751" s="13" t="s">
        <v>337</v>
      </c>
      <c r="C1751" s="11" t="s">
        <v>338</v>
      </c>
      <c r="D1751" s="13" t="s">
        <v>8982</v>
      </c>
      <c r="E1751" s="13" t="s">
        <v>8983</v>
      </c>
      <c r="F1751" s="13" t="s">
        <v>8984</v>
      </c>
      <c r="G1751" s="13" t="s">
        <v>8985</v>
      </c>
      <c r="H1751" s="13" t="s">
        <v>8986</v>
      </c>
    </row>
    <row r="1752" customFormat="false" ht="15" hidden="false" customHeight="true" outlineLevel="0" collapsed="false">
      <c r="A1752" s="13" t="s">
        <v>219</v>
      </c>
      <c r="B1752" s="13" t="s">
        <v>344</v>
      </c>
      <c r="C1752" s="11" t="s">
        <v>345</v>
      </c>
      <c r="D1752" s="13" t="s">
        <v>8987</v>
      </c>
      <c r="E1752" s="13" t="s">
        <v>8988</v>
      </c>
      <c r="F1752" s="13" t="s">
        <v>8989</v>
      </c>
      <c r="G1752" s="13" t="s">
        <v>8990</v>
      </c>
      <c r="H1752" s="13" t="s">
        <v>8991</v>
      </c>
    </row>
    <row r="1753" customFormat="false" ht="15" hidden="false" customHeight="true" outlineLevel="0" collapsed="false">
      <c r="A1753" s="13" t="s">
        <v>219</v>
      </c>
      <c r="B1753" s="13" t="s">
        <v>351</v>
      </c>
      <c r="C1753" s="11" t="s">
        <v>352</v>
      </c>
      <c r="D1753" s="13" t="s">
        <v>8992</v>
      </c>
      <c r="E1753" s="13" t="s">
        <v>8993</v>
      </c>
      <c r="F1753" s="13" t="s">
        <v>8994</v>
      </c>
      <c r="G1753" s="13" t="s">
        <v>8995</v>
      </c>
      <c r="H1753" s="13" t="s">
        <v>8996</v>
      </c>
    </row>
    <row r="1754" customFormat="false" ht="15" hidden="false" customHeight="true" outlineLevel="0" collapsed="false">
      <c r="A1754" s="13" t="s">
        <v>219</v>
      </c>
      <c r="B1754" s="13" t="s">
        <v>358</v>
      </c>
      <c r="C1754" s="11" t="s">
        <v>359</v>
      </c>
      <c r="D1754" s="13" t="s">
        <v>8997</v>
      </c>
      <c r="E1754" s="13" t="s">
        <v>8998</v>
      </c>
      <c r="F1754" s="13" t="s">
        <v>8999</v>
      </c>
      <c r="G1754" s="13" t="s">
        <v>9000</v>
      </c>
      <c r="H1754" s="13" t="s">
        <v>9001</v>
      </c>
    </row>
    <row r="1755" customFormat="false" ht="15" hidden="false" customHeight="true" outlineLevel="0" collapsed="false">
      <c r="A1755" s="13" t="s">
        <v>219</v>
      </c>
      <c r="B1755" s="13" t="s">
        <v>365</v>
      </c>
      <c r="C1755" s="11" t="s">
        <v>366</v>
      </c>
      <c r="D1755" s="13" t="s">
        <v>9002</v>
      </c>
      <c r="E1755" s="13" t="s">
        <v>9003</v>
      </c>
      <c r="F1755" s="13" t="s">
        <v>9004</v>
      </c>
      <c r="G1755" s="13" t="s">
        <v>9005</v>
      </c>
      <c r="H1755" s="13" t="s">
        <v>9006</v>
      </c>
    </row>
    <row r="1756" customFormat="false" ht="15" hidden="false" customHeight="true" outlineLevel="0" collapsed="false">
      <c r="A1756" s="13" t="s">
        <v>219</v>
      </c>
      <c r="B1756" s="13" t="s">
        <v>372</v>
      </c>
      <c r="C1756" s="11" t="s">
        <v>373</v>
      </c>
      <c r="D1756" s="13" t="s">
        <v>9007</v>
      </c>
      <c r="E1756" s="13" t="s">
        <v>9008</v>
      </c>
      <c r="F1756" s="13" t="s">
        <v>9009</v>
      </c>
      <c r="G1756" s="13" t="s">
        <v>9010</v>
      </c>
      <c r="H1756" s="13" t="s">
        <v>9011</v>
      </c>
    </row>
    <row r="1757" customFormat="false" ht="15" hidden="false" customHeight="true" outlineLevel="0" collapsed="false">
      <c r="A1757" s="13" t="s">
        <v>219</v>
      </c>
      <c r="B1757" s="13" t="s">
        <v>379</v>
      </c>
      <c r="C1757" s="11" t="s">
        <v>380</v>
      </c>
      <c r="D1757" s="13" t="s">
        <v>9012</v>
      </c>
      <c r="E1757" s="13" t="s">
        <v>9013</v>
      </c>
      <c r="F1757" s="13" t="s">
        <v>9014</v>
      </c>
      <c r="G1757" s="13" t="s">
        <v>9015</v>
      </c>
      <c r="H1757" s="13" t="s">
        <v>9016</v>
      </c>
    </row>
    <row r="1758" customFormat="false" ht="15" hidden="false" customHeight="true" outlineLevel="0" collapsed="false">
      <c r="A1758" s="13" t="s">
        <v>219</v>
      </c>
      <c r="B1758" s="13" t="s">
        <v>386</v>
      </c>
      <c r="C1758" s="11" t="s">
        <v>387</v>
      </c>
      <c r="D1758" s="13" t="s">
        <v>9017</v>
      </c>
      <c r="E1758" s="13" t="s">
        <v>9018</v>
      </c>
      <c r="F1758" s="13" t="s">
        <v>9019</v>
      </c>
      <c r="G1758" s="13" t="s">
        <v>9020</v>
      </c>
      <c r="H1758" s="13" t="s">
        <v>9021</v>
      </c>
    </row>
    <row r="1759" customFormat="false" ht="15" hidden="false" customHeight="true" outlineLevel="0" collapsed="false">
      <c r="A1759" s="13" t="s">
        <v>219</v>
      </c>
      <c r="B1759" s="13" t="s">
        <v>393</v>
      </c>
      <c r="C1759" s="11" t="s">
        <v>394</v>
      </c>
      <c r="D1759" s="13" t="s">
        <v>9022</v>
      </c>
      <c r="E1759" s="13" t="s">
        <v>9023</v>
      </c>
      <c r="F1759" s="13" t="s">
        <v>9024</v>
      </c>
      <c r="G1759" s="13" t="s">
        <v>9025</v>
      </c>
      <c r="H1759" s="13" t="s">
        <v>9026</v>
      </c>
    </row>
    <row r="1760" customFormat="false" ht="15" hidden="false" customHeight="true" outlineLevel="0" collapsed="false">
      <c r="A1760" s="13" t="s">
        <v>219</v>
      </c>
      <c r="B1760" s="13" t="s">
        <v>400</v>
      </c>
      <c r="C1760" s="11" t="s">
        <v>401</v>
      </c>
      <c r="D1760" s="13" t="s">
        <v>9027</v>
      </c>
      <c r="E1760" s="13" t="s">
        <v>9028</v>
      </c>
      <c r="F1760" s="13" t="s">
        <v>9029</v>
      </c>
      <c r="G1760" s="13" t="s">
        <v>9030</v>
      </c>
      <c r="H1760" s="13" t="s">
        <v>9031</v>
      </c>
    </row>
    <row r="1761" customFormat="false" ht="15" hidden="false" customHeight="true" outlineLevel="0" collapsed="false">
      <c r="A1761" s="13" t="s">
        <v>219</v>
      </c>
      <c r="B1761" s="13" t="s">
        <v>407</v>
      </c>
      <c r="C1761" s="11" t="s">
        <v>408</v>
      </c>
      <c r="D1761" s="13" t="s">
        <v>9032</v>
      </c>
      <c r="E1761" s="13" t="s">
        <v>9033</v>
      </c>
      <c r="F1761" s="13" t="s">
        <v>9034</v>
      </c>
      <c r="G1761" s="13" t="s">
        <v>9035</v>
      </c>
      <c r="H1761" s="13" t="s">
        <v>410</v>
      </c>
    </row>
    <row r="1762" customFormat="false" ht="15" hidden="false" customHeight="true" outlineLevel="0" collapsed="false">
      <c r="A1762" s="13" t="s">
        <v>219</v>
      </c>
      <c r="B1762" s="13" t="s">
        <v>414</v>
      </c>
      <c r="C1762" s="11" t="s">
        <v>415</v>
      </c>
      <c r="D1762" s="13" t="s">
        <v>9036</v>
      </c>
      <c r="E1762" s="13" t="s">
        <v>9037</v>
      </c>
      <c r="F1762" s="13" t="s">
        <v>9038</v>
      </c>
      <c r="G1762" s="13" t="s">
        <v>9039</v>
      </c>
      <c r="H1762" s="13" t="s">
        <v>9040</v>
      </c>
    </row>
    <row r="1763" customFormat="false" ht="15" hidden="false" customHeight="true" outlineLevel="0" collapsed="false">
      <c r="A1763" s="13" t="s">
        <v>219</v>
      </c>
      <c r="B1763" s="13" t="s">
        <v>421</v>
      </c>
      <c r="C1763" s="11" t="s">
        <v>422</v>
      </c>
      <c r="D1763" s="13" t="s">
        <v>9041</v>
      </c>
      <c r="E1763" s="13" t="s">
        <v>9042</v>
      </c>
      <c r="F1763" s="13" t="s">
        <v>9043</v>
      </c>
      <c r="G1763" s="13" t="s">
        <v>9044</v>
      </c>
      <c r="H1763" s="13" t="s">
        <v>9045</v>
      </c>
    </row>
    <row r="1764" customFormat="false" ht="15" hidden="false" customHeight="true" outlineLevel="0" collapsed="false">
      <c r="A1764" s="13" t="s">
        <v>219</v>
      </c>
      <c r="B1764" s="13" t="s">
        <v>428</v>
      </c>
      <c r="C1764" s="11" t="s">
        <v>429</v>
      </c>
      <c r="D1764" s="13" t="s">
        <v>9046</v>
      </c>
      <c r="E1764" s="13" t="s">
        <v>9047</v>
      </c>
      <c r="F1764" s="13" t="s">
        <v>9048</v>
      </c>
      <c r="G1764" s="13" t="s">
        <v>9049</v>
      </c>
      <c r="H1764" s="13" t="s">
        <v>9050</v>
      </c>
    </row>
    <row r="1765" customFormat="false" ht="15" hidden="false" customHeight="true" outlineLevel="0" collapsed="false">
      <c r="A1765" s="13" t="s">
        <v>219</v>
      </c>
      <c r="B1765" s="13" t="s">
        <v>435</v>
      </c>
      <c r="C1765" s="11" t="s">
        <v>436</v>
      </c>
      <c r="D1765" s="13" t="s">
        <v>9051</v>
      </c>
      <c r="E1765" s="13" t="s">
        <v>9052</v>
      </c>
      <c r="F1765" s="13" t="s">
        <v>9053</v>
      </c>
      <c r="G1765" s="13" t="s">
        <v>9054</v>
      </c>
      <c r="H1765" s="13" t="s">
        <v>9055</v>
      </c>
    </row>
    <row r="1766" customFormat="false" ht="15" hidden="false" customHeight="true" outlineLevel="0" collapsed="false">
      <c r="A1766" s="13" t="s">
        <v>219</v>
      </c>
      <c r="B1766" s="13" t="s">
        <v>442</v>
      </c>
      <c r="C1766" s="11" t="s">
        <v>443</v>
      </c>
      <c r="D1766" s="13" t="s">
        <v>9056</v>
      </c>
      <c r="E1766" s="13" t="s">
        <v>9057</v>
      </c>
      <c r="F1766" s="13" t="s">
        <v>9058</v>
      </c>
      <c r="G1766" s="13" t="s">
        <v>9059</v>
      </c>
      <c r="H1766" s="13" t="s">
        <v>9060</v>
      </c>
    </row>
    <row r="1767" customFormat="false" ht="15" hidden="false" customHeight="true" outlineLevel="0" collapsed="false">
      <c r="A1767" s="13" t="s">
        <v>219</v>
      </c>
      <c r="B1767" s="13" t="s">
        <v>449</v>
      </c>
      <c r="C1767" s="11" t="s">
        <v>450</v>
      </c>
      <c r="D1767" s="13" t="s">
        <v>9061</v>
      </c>
      <c r="E1767" s="13" t="s">
        <v>9062</v>
      </c>
      <c r="F1767" s="13" t="s">
        <v>9063</v>
      </c>
      <c r="G1767" s="13" t="s">
        <v>9064</v>
      </c>
      <c r="H1767" s="13" t="s">
        <v>9065</v>
      </c>
    </row>
    <row r="1768" customFormat="false" ht="15" hidden="false" customHeight="true" outlineLevel="0" collapsed="false">
      <c r="A1768" s="13" t="s">
        <v>219</v>
      </c>
      <c r="B1768" s="13" t="s">
        <v>456</v>
      </c>
      <c r="C1768" s="11" t="s">
        <v>457</v>
      </c>
      <c r="D1768" s="13" t="s">
        <v>9066</v>
      </c>
      <c r="E1768" s="13" t="s">
        <v>9067</v>
      </c>
      <c r="F1768" s="13" t="s">
        <v>9068</v>
      </c>
      <c r="G1768" s="13" t="s">
        <v>9069</v>
      </c>
      <c r="H1768" s="13" t="s">
        <v>9070</v>
      </c>
    </row>
    <row r="1769" customFormat="false" ht="15" hidden="false" customHeight="true" outlineLevel="0" collapsed="false">
      <c r="A1769" s="13" t="s">
        <v>219</v>
      </c>
      <c r="B1769" s="13" t="s">
        <v>463</v>
      </c>
      <c r="C1769" s="11" t="s">
        <v>464</v>
      </c>
      <c r="D1769" s="13" t="s">
        <v>9071</v>
      </c>
      <c r="E1769" s="13" t="s">
        <v>9072</v>
      </c>
      <c r="F1769" s="13" t="s">
        <v>9073</v>
      </c>
      <c r="G1769" s="13" t="s">
        <v>9074</v>
      </c>
      <c r="H1769" s="13" t="s">
        <v>9075</v>
      </c>
    </row>
    <row r="1770" customFormat="false" ht="15" hidden="false" customHeight="true" outlineLevel="0" collapsed="false">
      <c r="A1770" s="13" t="s">
        <v>219</v>
      </c>
      <c r="B1770" s="13" t="s">
        <v>470</v>
      </c>
      <c r="C1770" s="11" t="s">
        <v>471</v>
      </c>
      <c r="D1770" s="13" t="s">
        <v>9076</v>
      </c>
      <c r="E1770" s="13" t="s">
        <v>9077</v>
      </c>
      <c r="F1770" s="13" t="s">
        <v>9078</v>
      </c>
      <c r="G1770" s="13" t="s">
        <v>9079</v>
      </c>
      <c r="H1770" s="13" t="s">
        <v>9080</v>
      </c>
    </row>
    <row r="1771" customFormat="false" ht="15" hidden="false" customHeight="true" outlineLevel="0" collapsed="false">
      <c r="A1771" s="13" t="s">
        <v>219</v>
      </c>
      <c r="B1771" s="13" t="s">
        <v>477</v>
      </c>
      <c r="C1771" s="11" t="s">
        <v>478</v>
      </c>
      <c r="D1771" s="13" t="s">
        <v>9081</v>
      </c>
      <c r="E1771" s="13" t="s">
        <v>9082</v>
      </c>
      <c r="F1771" s="13" t="s">
        <v>9083</v>
      </c>
      <c r="G1771" s="13" t="s">
        <v>9084</v>
      </c>
      <c r="H1771" s="13" t="s">
        <v>9085</v>
      </c>
    </row>
    <row r="1772" customFormat="false" ht="15" hidden="false" customHeight="true" outlineLevel="0" collapsed="false">
      <c r="A1772" s="13" t="s">
        <v>219</v>
      </c>
      <c r="B1772" s="13" t="s">
        <v>484</v>
      </c>
      <c r="C1772" s="11" t="s">
        <v>485</v>
      </c>
      <c r="D1772" s="13" t="s">
        <v>9086</v>
      </c>
      <c r="E1772" s="13" t="s">
        <v>9087</v>
      </c>
      <c r="F1772" s="13" t="s">
        <v>9088</v>
      </c>
      <c r="G1772" s="13" t="s">
        <v>9089</v>
      </c>
      <c r="H1772" s="13" t="s">
        <v>9090</v>
      </c>
    </row>
    <row r="1773" customFormat="false" ht="15" hidden="false" customHeight="true" outlineLevel="0" collapsed="false">
      <c r="A1773" s="13" t="s">
        <v>219</v>
      </c>
      <c r="B1773" s="13" t="s">
        <v>491</v>
      </c>
      <c r="C1773" s="11" t="s">
        <v>492</v>
      </c>
      <c r="D1773" s="13" t="s">
        <v>9091</v>
      </c>
      <c r="E1773" s="13" t="s">
        <v>9092</v>
      </c>
      <c r="F1773" s="13" t="s">
        <v>9093</v>
      </c>
      <c r="G1773" s="13" t="s">
        <v>9094</v>
      </c>
      <c r="H1773" s="13" t="s">
        <v>9089</v>
      </c>
    </row>
    <row r="1774" customFormat="false" ht="15" hidden="false" customHeight="true" outlineLevel="0" collapsed="false">
      <c r="A1774" s="13" t="s">
        <v>219</v>
      </c>
      <c r="B1774" s="13" t="s">
        <v>498</v>
      </c>
      <c r="C1774" s="11" t="s">
        <v>499</v>
      </c>
      <c r="D1774" s="13" t="s">
        <v>9095</v>
      </c>
      <c r="E1774" s="13" t="s">
        <v>9096</v>
      </c>
      <c r="F1774" s="13" t="s">
        <v>9097</v>
      </c>
      <c r="G1774" s="13" t="s">
        <v>9098</v>
      </c>
      <c r="H1774" s="13" t="s">
        <v>9099</v>
      </c>
    </row>
    <row r="1775" customFormat="false" ht="15" hidden="false" customHeight="true" outlineLevel="0" collapsed="false">
      <c r="A1775" s="13" t="s">
        <v>219</v>
      </c>
      <c r="B1775" s="13" t="s">
        <v>505</v>
      </c>
      <c r="C1775" s="11" t="s">
        <v>506</v>
      </c>
      <c r="D1775" s="13" t="s">
        <v>9100</v>
      </c>
      <c r="E1775" s="13" t="s">
        <v>9101</v>
      </c>
      <c r="F1775" s="13" t="s">
        <v>9102</v>
      </c>
      <c r="G1775" s="13" t="s">
        <v>9103</v>
      </c>
      <c r="H1775" s="13" t="s">
        <v>9104</v>
      </c>
    </row>
    <row r="1776" customFormat="false" ht="15" hidden="false" customHeight="true" outlineLevel="0" collapsed="false">
      <c r="A1776" s="13" t="s">
        <v>219</v>
      </c>
      <c r="B1776" s="13" t="s">
        <v>512</v>
      </c>
      <c r="C1776" s="11" t="s">
        <v>513</v>
      </c>
      <c r="D1776" s="13" t="s">
        <v>9105</v>
      </c>
      <c r="E1776" s="13" t="s">
        <v>9106</v>
      </c>
      <c r="F1776" s="13" t="s">
        <v>9107</v>
      </c>
      <c r="G1776" s="13" t="s">
        <v>9108</v>
      </c>
      <c r="H1776" s="13" t="s">
        <v>9109</v>
      </c>
    </row>
    <row r="1777" customFormat="false" ht="15" hidden="false" customHeight="true" outlineLevel="0" collapsed="false">
      <c r="A1777" s="13" t="s">
        <v>219</v>
      </c>
      <c r="B1777" s="13" t="s">
        <v>519</v>
      </c>
      <c r="C1777" s="11" t="s">
        <v>520</v>
      </c>
      <c r="D1777" s="13" t="s">
        <v>9110</v>
      </c>
      <c r="E1777" s="13" t="s">
        <v>9111</v>
      </c>
      <c r="F1777" s="13" t="s">
        <v>9112</v>
      </c>
      <c r="G1777" s="13" t="s">
        <v>9113</v>
      </c>
      <c r="H1777" s="13" t="s">
        <v>9114</v>
      </c>
    </row>
    <row r="1778" customFormat="false" ht="15" hidden="false" customHeight="true" outlineLevel="0" collapsed="false">
      <c r="A1778" s="13" t="s">
        <v>219</v>
      </c>
      <c r="B1778" s="13" t="s">
        <v>526</v>
      </c>
      <c r="C1778" s="11" t="s">
        <v>527</v>
      </c>
      <c r="D1778" s="13" t="s">
        <v>9115</v>
      </c>
      <c r="E1778" s="13" t="s">
        <v>9116</v>
      </c>
      <c r="F1778" s="13" t="s">
        <v>9117</v>
      </c>
      <c r="G1778" s="13" t="s">
        <v>9118</v>
      </c>
      <c r="H1778" s="13" t="s">
        <v>9119</v>
      </c>
    </row>
    <row r="1779" customFormat="false" ht="15" hidden="false" customHeight="true" outlineLevel="0" collapsed="false">
      <c r="A1779" s="13" t="s">
        <v>219</v>
      </c>
      <c r="B1779" s="13" t="s">
        <v>533</v>
      </c>
      <c r="C1779" s="11" t="s">
        <v>534</v>
      </c>
      <c r="D1779" s="13" t="s">
        <v>9120</v>
      </c>
      <c r="E1779" s="13" t="s">
        <v>9121</v>
      </c>
      <c r="F1779" s="13" t="s">
        <v>9122</v>
      </c>
      <c r="G1779" s="13" t="s">
        <v>9123</v>
      </c>
      <c r="H1779" s="13" t="s">
        <v>9124</v>
      </c>
    </row>
    <row r="1780" customFormat="false" ht="15" hidden="false" customHeight="true" outlineLevel="0" collapsed="false">
      <c r="A1780" s="13" t="s">
        <v>219</v>
      </c>
      <c r="B1780" s="13" t="s">
        <v>540</v>
      </c>
      <c r="C1780" s="11" t="s">
        <v>541</v>
      </c>
      <c r="D1780" s="13" t="s">
        <v>9125</v>
      </c>
      <c r="E1780" s="13" t="s">
        <v>9126</v>
      </c>
      <c r="F1780" s="13" t="s">
        <v>9127</v>
      </c>
      <c r="G1780" s="13" t="s">
        <v>9128</v>
      </c>
      <c r="H1780" s="13" t="s">
        <v>9129</v>
      </c>
    </row>
    <row r="1781" customFormat="false" ht="15" hidden="false" customHeight="true" outlineLevel="0" collapsed="false">
      <c r="A1781" s="13" t="s">
        <v>219</v>
      </c>
      <c r="B1781" s="13" t="s">
        <v>547</v>
      </c>
      <c r="C1781" s="11" t="s">
        <v>548</v>
      </c>
      <c r="D1781" s="13" t="s">
        <v>3986</v>
      </c>
      <c r="E1781" s="13" t="s">
        <v>4929</v>
      </c>
      <c r="F1781" s="13" t="s">
        <v>9130</v>
      </c>
      <c r="G1781" s="13" t="s">
        <v>9131</v>
      </c>
      <c r="H1781" s="13" t="s">
        <v>9132</v>
      </c>
    </row>
    <row r="1782" customFormat="false" ht="15" hidden="false" customHeight="true" outlineLevel="0" collapsed="false">
      <c r="A1782" s="13" t="s">
        <v>219</v>
      </c>
      <c r="B1782" s="13" t="s">
        <v>554</v>
      </c>
      <c r="C1782" s="11" t="s">
        <v>555</v>
      </c>
      <c r="D1782" s="13" t="s">
        <v>911</v>
      </c>
      <c r="E1782" s="13" t="s">
        <v>9133</v>
      </c>
      <c r="F1782" s="13" t="s">
        <v>9134</v>
      </c>
      <c r="G1782" s="13" t="s">
        <v>9135</v>
      </c>
      <c r="H1782" s="13" t="s">
        <v>9136</v>
      </c>
    </row>
    <row r="1783" customFormat="false" ht="15" hidden="false" customHeight="true" outlineLevel="0" collapsed="false">
      <c r="A1783" s="13" t="s">
        <v>219</v>
      </c>
      <c r="B1783" s="13" t="s">
        <v>561</v>
      </c>
      <c r="C1783" s="11" t="s">
        <v>562</v>
      </c>
      <c r="D1783" s="13" t="s">
        <v>9137</v>
      </c>
      <c r="E1783" s="13" t="s">
        <v>3312</v>
      </c>
      <c r="F1783" s="13" t="s">
        <v>9138</v>
      </c>
      <c r="G1783" s="13" t="s">
        <v>9139</v>
      </c>
      <c r="H1783" s="13" t="s">
        <v>9140</v>
      </c>
    </row>
    <row r="1784" customFormat="false" ht="15" hidden="false" customHeight="true" outlineLevel="0" collapsed="false">
      <c r="A1784" s="13" t="s">
        <v>219</v>
      </c>
      <c r="B1784" s="13" t="s">
        <v>568</v>
      </c>
      <c r="C1784" s="11" t="s">
        <v>569</v>
      </c>
      <c r="D1784" s="13" t="s">
        <v>9141</v>
      </c>
      <c r="E1784" s="13" t="s">
        <v>9142</v>
      </c>
      <c r="F1784" s="13" t="s">
        <v>9143</v>
      </c>
      <c r="G1784" s="13" t="s">
        <v>9144</v>
      </c>
      <c r="H1784" s="13" t="s">
        <v>9145</v>
      </c>
    </row>
    <row r="1785" customFormat="false" ht="15" hidden="false" customHeight="true" outlineLevel="0" collapsed="false">
      <c r="A1785" s="13" t="s">
        <v>219</v>
      </c>
      <c r="B1785" s="13" t="s">
        <v>575</v>
      </c>
      <c r="C1785" s="11" t="s">
        <v>576</v>
      </c>
      <c r="D1785" s="13" t="s">
        <v>9146</v>
      </c>
      <c r="E1785" s="13" t="s">
        <v>9147</v>
      </c>
      <c r="F1785" s="13" t="s">
        <v>9148</v>
      </c>
      <c r="G1785" s="13" t="s">
        <v>9149</v>
      </c>
      <c r="H1785" s="13" t="s">
        <v>9150</v>
      </c>
    </row>
    <row r="1786" customFormat="false" ht="15" hidden="false" customHeight="true" outlineLevel="0" collapsed="false">
      <c r="A1786" s="13" t="s">
        <v>219</v>
      </c>
      <c r="B1786" s="13" t="s">
        <v>582</v>
      </c>
      <c r="C1786" s="11" t="s">
        <v>583</v>
      </c>
      <c r="D1786" s="13" t="s">
        <v>1236</v>
      </c>
      <c r="E1786" s="13" t="s">
        <v>9151</v>
      </c>
      <c r="F1786" s="13" t="s">
        <v>9152</v>
      </c>
      <c r="G1786" s="13" t="s">
        <v>9153</v>
      </c>
      <c r="H1786" s="13" t="s">
        <v>9154</v>
      </c>
    </row>
    <row r="1787" customFormat="false" ht="15" hidden="false" customHeight="true" outlineLevel="0" collapsed="false">
      <c r="A1787" s="13" t="s">
        <v>219</v>
      </c>
      <c r="B1787" s="13" t="s">
        <v>589</v>
      </c>
      <c r="C1787" s="11" t="s">
        <v>590</v>
      </c>
      <c r="D1787" s="13" t="s">
        <v>9155</v>
      </c>
      <c r="E1787" s="13" t="s">
        <v>9156</v>
      </c>
      <c r="F1787" s="13" t="s">
        <v>9157</v>
      </c>
      <c r="G1787" s="13" t="s">
        <v>9158</v>
      </c>
      <c r="H1787" s="13" t="s">
        <v>9159</v>
      </c>
    </row>
    <row r="1788" customFormat="false" ht="15" hidden="false" customHeight="true" outlineLevel="0" collapsed="false">
      <c r="A1788" s="13" t="s">
        <v>219</v>
      </c>
      <c r="B1788" s="13" t="s">
        <v>596</v>
      </c>
      <c r="C1788" s="11" t="s">
        <v>597</v>
      </c>
      <c r="D1788" s="13" t="s">
        <v>9160</v>
      </c>
      <c r="E1788" s="13" t="s">
        <v>9161</v>
      </c>
      <c r="F1788" s="13" t="s">
        <v>9162</v>
      </c>
      <c r="G1788" s="13" t="s">
        <v>9163</v>
      </c>
      <c r="H1788" s="13" t="s">
        <v>9164</v>
      </c>
    </row>
    <row r="1789" customFormat="false" ht="15" hidden="false" customHeight="true" outlineLevel="0" collapsed="false">
      <c r="A1789" s="13" t="s">
        <v>219</v>
      </c>
      <c r="B1789" s="13" t="s">
        <v>603</v>
      </c>
      <c r="C1789" s="11" t="s">
        <v>604</v>
      </c>
      <c r="D1789" s="13" t="s">
        <v>9165</v>
      </c>
      <c r="E1789" s="13" t="s">
        <v>9166</v>
      </c>
      <c r="F1789" s="13" t="s">
        <v>9167</v>
      </c>
      <c r="G1789" s="13" t="s">
        <v>9168</v>
      </c>
      <c r="H1789" s="13" t="s">
        <v>9169</v>
      </c>
    </row>
    <row r="1790" customFormat="false" ht="15" hidden="false" customHeight="true" outlineLevel="0" collapsed="false">
      <c r="A1790" s="13" t="s">
        <v>219</v>
      </c>
      <c r="B1790" s="13" t="s">
        <v>610</v>
      </c>
      <c r="C1790" s="11" t="s">
        <v>611</v>
      </c>
      <c r="D1790" s="13" t="s">
        <v>9170</v>
      </c>
      <c r="E1790" s="13" t="s">
        <v>9171</v>
      </c>
      <c r="F1790" s="13" t="s">
        <v>9172</v>
      </c>
      <c r="G1790" s="13" t="s">
        <v>9173</v>
      </c>
      <c r="H1790" s="13" t="s">
        <v>9174</v>
      </c>
    </row>
    <row r="1791" customFormat="false" ht="15" hidden="false" customHeight="true" outlineLevel="0" collapsed="false">
      <c r="A1791" s="13" t="s">
        <v>219</v>
      </c>
      <c r="B1791" s="13" t="s">
        <v>617</v>
      </c>
      <c r="C1791" s="11" t="s">
        <v>618</v>
      </c>
      <c r="D1791" s="13" t="s">
        <v>9175</v>
      </c>
      <c r="E1791" s="13" t="s">
        <v>9176</v>
      </c>
      <c r="F1791" s="13" t="s">
        <v>9177</v>
      </c>
      <c r="G1791" s="13" t="s">
        <v>9178</v>
      </c>
      <c r="H1791" s="13" t="s">
        <v>9179</v>
      </c>
    </row>
    <row r="1792" customFormat="false" ht="15" hidden="false" customHeight="true" outlineLevel="0" collapsed="false">
      <c r="A1792" s="13" t="s">
        <v>219</v>
      </c>
      <c r="B1792" s="13" t="s">
        <v>624</v>
      </c>
      <c r="C1792" s="11" t="s">
        <v>625</v>
      </c>
      <c r="D1792" s="13" t="s">
        <v>9180</v>
      </c>
      <c r="E1792" s="13" t="s">
        <v>9181</v>
      </c>
      <c r="F1792" s="13" t="s">
        <v>9182</v>
      </c>
      <c r="G1792" s="13" t="s">
        <v>9183</v>
      </c>
      <c r="H1792" s="13" t="s">
        <v>9184</v>
      </c>
    </row>
    <row r="1793" customFormat="false" ht="15" hidden="false" customHeight="true" outlineLevel="0" collapsed="false">
      <c r="A1793" s="13" t="s">
        <v>219</v>
      </c>
      <c r="B1793" s="13" t="s">
        <v>631</v>
      </c>
      <c r="C1793" s="11" t="s">
        <v>632</v>
      </c>
      <c r="D1793" s="13" t="s">
        <v>9185</v>
      </c>
      <c r="E1793" s="13" t="s">
        <v>9186</v>
      </c>
      <c r="F1793" s="13" t="s">
        <v>9187</v>
      </c>
      <c r="G1793" s="13" t="s">
        <v>9188</v>
      </c>
      <c r="H1793" s="13" t="s">
        <v>9189</v>
      </c>
    </row>
    <row r="1794" customFormat="false" ht="15" hidden="false" customHeight="true" outlineLevel="0" collapsed="false">
      <c r="A1794" s="13" t="s">
        <v>219</v>
      </c>
      <c r="B1794" s="13" t="s">
        <v>638</v>
      </c>
      <c r="C1794" s="11" t="s">
        <v>639</v>
      </c>
      <c r="D1794" s="13" t="s">
        <v>9190</v>
      </c>
      <c r="E1794" s="13" t="s">
        <v>9191</v>
      </c>
      <c r="F1794" s="13" t="s">
        <v>9192</v>
      </c>
      <c r="G1794" s="13" t="s">
        <v>9193</v>
      </c>
      <c r="H1794" s="13" t="s">
        <v>9194</v>
      </c>
    </row>
    <row r="1795" customFormat="false" ht="15" hidden="false" customHeight="true" outlineLevel="0" collapsed="false">
      <c r="A1795" s="13" t="s">
        <v>219</v>
      </c>
      <c r="B1795" s="13" t="s">
        <v>645</v>
      </c>
      <c r="C1795" s="11" t="s">
        <v>646</v>
      </c>
      <c r="D1795" s="13" t="s">
        <v>9195</v>
      </c>
      <c r="E1795" s="13" t="s">
        <v>9196</v>
      </c>
      <c r="F1795" s="13" t="s">
        <v>9197</v>
      </c>
      <c r="G1795" s="13" t="s">
        <v>9198</v>
      </c>
      <c r="H1795" s="13" t="s">
        <v>9199</v>
      </c>
    </row>
    <row r="1796" customFormat="false" ht="15" hidden="false" customHeight="true" outlineLevel="0" collapsed="false">
      <c r="A1796" s="13" t="s">
        <v>219</v>
      </c>
      <c r="B1796" s="13" t="s">
        <v>652</v>
      </c>
      <c r="C1796" s="11" t="s">
        <v>653</v>
      </c>
      <c r="D1796" s="13" t="s">
        <v>9200</v>
      </c>
      <c r="E1796" s="13" t="s">
        <v>3586</v>
      </c>
      <c r="F1796" s="13" t="s">
        <v>9201</v>
      </c>
      <c r="G1796" s="13" t="s">
        <v>9202</v>
      </c>
      <c r="H1796" s="13" t="s">
        <v>9203</v>
      </c>
    </row>
    <row r="1797" customFormat="false" ht="15" hidden="false" customHeight="true" outlineLevel="0" collapsed="false">
      <c r="A1797" s="13" t="s">
        <v>219</v>
      </c>
      <c r="B1797" s="13" t="s">
        <v>659</v>
      </c>
      <c r="C1797" s="11" t="s">
        <v>660</v>
      </c>
      <c r="D1797" s="13" t="s">
        <v>9204</v>
      </c>
      <c r="E1797" s="13" t="s">
        <v>9205</v>
      </c>
      <c r="F1797" s="13" t="s">
        <v>9206</v>
      </c>
      <c r="G1797" s="13" t="s">
        <v>9207</v>
      </c>
      <c r="H1797" s="13" t="s">
        <v>9208</v>
      </c>
    </row>
    <row r="1798" customFormat="false" ht="15" hidden="false" customHeight="true" outlineLevel="0" collapsed="false">
      <c r="A1798" s="13" t="s">
        <v>219</v>
      </c>
      <c r="B1798" s="13" t="s">
        <v>666</v>
      </c>
      <c r="C1798" s="11" t="s">
        <v>667</v>
      </c>
      <c r="D1798" s="13" t="s">
        <v>9209</v>
      </c>
      <c r="E1798" s="13" t="s">
        <v>9210</v>
      </c>
      <c r="F1798" s="13" t="s">
        <v>9211</v>
      </c>
      <c r="G1798" s="13" t="s">
        <v>9212</v>
      </c>
      <c r="H1798" s="13" t="s">
        <v>9213</v>
      </c>
    </row>
    <row r="1799" customFormat="false" ht="15" hidden="false" customHeight="true" outlineLevel="0" collapsed="false">
      <c r="A1799" s="13" t="s">
        <v>219</v>
      </c>
      <c r="B1799" s="13" t="s">
        <v>673</v>
      </c>
      <c r="C1799" s="11" t="s">
        <v>674</v>
      </c>
      <c r="D1799" s="13" t="s">
        <v>9214</v>
      </c>
      <c r="E1799" s="13" t="s">
        <v>9215</v>
      </c>
      <c r="F1799" s="13" t="s">
        <v>9216</v>
      </c>
      <c r="G1799" s="13" t="s">
        <v>9217</v>
      </c>
      <c r="H1799" s="13" t="s">
        <v>9218</v>
      </c>
    </row>
    <row r="1800" customFormat="false" ht="15" hidden="false" customHeight="true" outlineLevel="0" collapsed="false">
      <c r="A1800" s="13" t="s">
        <v>219</v>
      </c>
      <c r="B1800" s="13" t="s">
        <v>680</v>
      </c>
      <c r="C1800" s="11" t="s">
        <v>681</v>
      </c>
      <c r="D1800" s="13" t="s">
        <v>9219</v>
      </c>
      <c r="E1800" s="13" t="s">
        <v>9220</v>
      </c>
      <c r="F1800" s="13" t="s">
        <v>9221</v>
      </c>
      <c r="G1800" s="13" t="s">
        <v>9222</v>
      </c>
      <c r="H1800" s="13" t="s">
        <v>9223</v>
      </c>
    </row>
    <row r="1801" customFormat="false" ht="15" hidden="false" customHeight="true" outlineLevel="0" collapsed="false">
      <c r="A1801" s="13" t="s">
        <v>219</v>
      </c>
      <c r="B1801" s="13" t="s">
        <v>687</v>
      </c>
      <c r="C1801" s="11" t="s">
        <v>688</v>
      </c>
      <c r="D1801" s="13" t="s">
        <v>9224</v>
      </c>
      <c r="E1801" s="13" t="s">
        <v>9225</v>
      </c>
      <c r="F1801" s="13" t="s">
        <v>9226</v>
      </c>
      <c r="G1801" s="13" t="s">
        <v>9227</v>
      </c>
      <c r="H1801" s="13" t="s">
        <v>9228</v>
      </c>
    </row>
    <row r="1802" customFormat="false" ht="15" hidden="false" customHeight="true" outlineLevel="0" collapsed="false">
      <c r="A1802" s="13" t="s">
        <v>219</v>
      </c>
      <c r="B1802" s="13" t="s">
        <v>694</v>
      </c>
      <c r="C1802" s="11" t="s">
        <v>695</v>
      </c>
      <c r="D1802" s="13" t="s">
        <v>9229</v>
      </c>
      <c r="E1802" s="13" t="s">
        <v>9230</v>
      </c>
      <c r="F1802" s="13" t="s">
        <v>9231</v>
      </c>
      <c r="G1802" s="13" t="s">
        <v>9232</v>
      </c>
      <c r="H1802" s="13" t="s">
        <v>9233</v>
      </c>
    </row>
    <row r="1803" customFormat="false" ht="15" hidden="false" customHeight="true" outlineLevel="0" collapsed="false">
      <c r="A1803" s="13" t="s">
        <v>219</v>
      </c>
      <c r="B1803" s="13" t="s">
        <v>701</v>
      </c>
      <c r="C1803" s="11" t="s">
        <v>702</v>
      </c>
      <c r="D1803" s="13" t="s">
        <v>4239</v>
      </c>
      <c r="E1803" s="13" t="s">
        <v>9234</v>
      </c>
      <c r="F1803" s="13" t="s">
        <v>9235</v>
      </c>
      <c r="G1803" s="13" t="s">
        <v>9236</v>
      </c>
      <c r="H1803" s="13" t="s">
        <v>9237</v>
      </c>
    </row>
    <row r="1804" customFormat="false" ht="15" hidden="false" customHeight="true" outlineLevel="0" collapsed="false">
      <c r="A1804" s="13" t="s">
        <v>219</v>
      </c>
      <c r="B1804" s="13" t="s">
        <v>708</v>
      </c>
      <c r="C1804" s="11" t="s">
        <v>709</v>
      </c>
      <c r="D1804" s="13" t="s">
        <v>9238</v>
      </c>
      <c r="E1804" s="13" t="s">
        <v>9239</v>
      </c>
      <c r="F1804" s="13" t="s">
        <v>9240</v>
      </c>
      <c r="G1804" s="13" t="s">
        <v>9241</v>
      </c>
      <c r="H1804" s="13" t="s">
        <v>9242</v>
      </c>
    </row>
    <row r="1805" customFormat="false" ht="15" hidden="false" customHeight="true" outlineLevel="0" collapsed="false">
      <c r="A1805" s="13" t="s">
        <v>219</v>
      </c>
      <c r="B1805" s="13" t="s">
        <v>715</v>
      </c>
      <c r="C1805" s="11" t="s">
        <v>716</v>
      </c>
      <c r="D1805" s="13" t="s">
        <v>9243</v>
      </c>
      <c r="E1805" s="13" t="s">
        <v>9244</v>
      </c>
      <c r="F1805" s="13" t="s">
        <v>9245</v>
      </c>
      <c r="G1805" s="13" t="s">
        <v>9246</v>
      </c>
      <c r="H1805" s="13" t="s">
        <v>9247</v>
      </c>
    </row>
    <row r="1806" customFormat="false" ht="15" hidden="false" customHeight="true" outlineLevel="0" collapsed="false">
      <c r="A1806" s="13" t="s">
        <v>219</v>
      </c>
      <c r="B1806" s="13" t="s">
        <v>722</v>
      </c>
      <c r="C1806" s="11" t="s">
        <v>723</v>
      </c>
      <c r="D1806" s="13" t="s">
        <v>9248</v>
      </c>
      <c r="E1806" s="13" t="s">
        <v>9249</v>
      </c>
      <c r="F1806" s="13" t="s">
        <v>9250</v>
      </c>
      <c r="G1806" s="13" t="s">
        <v>9251</v>
      </c>
      <c r="H1806" s="13" t="s">
        <v>9252</v>
      </c>
    </row>
    <row r="1807" customFormat="false" ht="15" hidden="false" customHeight="true" outlineLevel="0" collapsed="false">
      <c r="A1807" s="13" t="s">
        <v>219</v>
      </c>
      <c r="B1807" s="13" t="s">
        <v>729</v>
      </c>
      <c r="C1807" s="11" t="s">
        <v>730</v>
      </c>
      <c r="D1807" s="13" t="s">
        <v>9253</v>
      </c>
      <c r="E1807" s="13" t="s">
        <v>9254</v>
      </c>
      <c r="F1807" s="13" t="s">
        <v>9255</v>
      </c>
      <c r="G1807" s="13" t="s">
        <v>9256</v>
      </c>
      <c r="H1807" s="13" t="s">
        <v>9257</v>
      </c>
    </row>
    <row r="1808" customFormat="false" ht="15" hidden="false" customHeight="true" outlineLevel="0" collapsed="false">
      <c r="A1808" s="13" t="s">
        <v>219</v>
      </c>
      <c r="B1808" s="13" t="s">
        <v>736</v>
      </c>
      <c r="C1808" s="11" t="s">
        <v>737</v>
      </c>
      <c r="D1808" s="13" t="s">
        <v>9258</v>
      </c>
      <c r="E1808" s="13" t="s">
        <v>9259</v>
      </c>
      <c r="F1808" s="13" t="s">
        <v>9260</v>
      </c>
      <c r="G1808" s="13" t="s">
        <v>9261</v>
      </c>
      <c r="H1808" s="13" t="s">
        <v>9262</v>
      </c>
    </row>
    <row r="1809" customFormat="false" ht="15" hidden="false" customHeight="true" outlineLevel="0" collapsed="false">
      <c r="A1809" s="13" t="s">
        <v>219</v>
      </c>
      <c r="B1809" s="13" t="s">
        <v>743</v>
      </c>
      <c r="C1809" s="11" t="s">
        <v>744</v>
      </c>
      <c r="D1809" s="13" t="s">
        <v>9263</v>
      </c>
      <c r="E1809" s="13" t="s">
        <v>9264</v>
      </c>
      <c r="F1809" s="13" t="s">
        <v>9265</v>
      </c>
      <c r="G1809" s="13" t="s">
        <v>9266</v>
      </c>
      <c r="H1809" s="13" t="s">
        <v>9267</v>
      </c>
    </row>
    <row r="1810" customFormat="false" ht="15" hidden="false" customHeight="true" outlineLevel="0" collapsed="false">
      <c r="A1810" s="13" t="s">
        <v>219</v>
      </c>
      <c r="B1810" s="13" t="s">
        <v>750</v>
      </c>
      <c r="C1810" s="11" t="s">
        <v>751</v>
      </c>
      <c r="D1810" s="13" t="s">
        <v>9268</v>
      </c>
      <c r="E1810" s="13" t="s">
        <v>9269</v>
      </c>
      <c r="F1810" s="13" t="s">
        <v>9270</v>
      </c>
      <c r="G1810" s="13" t="s">
        <v>9271</v>
      </c>
      <c r="H1810" s="13" t="s">
        <v>9272</v>
      </c>
    </row>
    <row r="1811" customFormat="false" ht="15" hidden="false" customHeight="true" outlineLevel="0" collapsed="false">
      <c r="A1811" s="13" t="s">
        <v>219</v>
      </c>
      <c r="B1811" s="13" t="s">
        <v>757</v>
      </c>
      <c r="C1811" s="11" t="s">
        <v>758</v>
      </c>
      <c r="D1811" s="13" t="s">
        <v>9273</v>
      </c>
      <c r="E1811" s="13" t="s">
        <v>9274</v>
      </c>
      <c r="F1811" s="13" t="s">
        <v>9275</v>
      </c>
      <c r="G1811" s="13" t="s">
        <v>9276</v>
      </c>
      <c r="H1811" s="13" t="s">
        <v>9277</v>
      </c>
    </row>
    <row r="1812" customFormat="false" ht="15" hidden="false" customHeight="true" outlineLevel="0" collapsed="false">
      <c r="A1812" s="13" t="s">
        <v>219</v>
      </c>
      <c r="B1812" s="13" t="s">
        <v>764</v>
      </c>
      <c r="C1812" s="11" t="s">
        <v>765</v>
      </c>
      <c r="D1812" s="13" t="s">
        <v>9278</v>
      </c>
      <c r="E1812" s="13" t="s">
        <v>9279</v>
      </c>
      <c r="F1812" s="13" t="s">
        <v>9280</v>
      </c>
      <c r="G1812" s="13" t="s">
        <v>9281</v>
      </c>
      <c r="H1812" s="13" t="s">
        <v>9282</v>
      </c>
    </row>
    <row r="1813" customFormat="false" ht="15" hidden="false" customHeight="true" outlineLevel="0" collapsed="false">
      <c r="A1813" s="13" t="s">
        <v>219</v>
      </c>
      <c r="B1813" s="13" t="s">
        <v>771</v>
      </c>
      <c r="C1813" s="11" t="s">
        <v>772</v>
      </c>
      <c r="D1813" s="13" t="s">
        <v>9283</v>
      </c>
      <c r="E1813" s="13" t="s">
        <v>9284</v>
      </c>
      <c r="F1813" s="13" t="s">
        <v>9285</v>
      </c>
      <c r="G1813" s="13" t="s">
        <v>9286</v>
      </c>
      <c r="H1813" s="13" t="s">
        <v>9287</v>
      </c>
    </row>
    <row r="1814" customFormat="false" ht="15" hidden="false" customHeight="true" outlineLevel="0" collapsed="false">
      <c r="A1814" s="13" t="s">
        <v>219</v>
      </c>
      <c r="B1814" s="13" t="s">
        <v>778</v>
      </c>
      <c r="C1814" s="11" t="s">
        <v>779</v>
      </c>
      <c r="D1814" s="13" t="s">
        <v>9288</v>
      </c>
      <c r="E1814" s="13" t="s">
        <v>9289</v>
      </c>
      <c r="F1814" s="13" t="s">
        <v>9290</v>
      </c>
      <c r="G1814" s="13" t="s">
        <v>9291</v>
      </c>
      <c r="H1814" s="13" t="s">
        <v>9292</v>
      </c>
    </row>
    <row r="1815" customFormat="false" ht="15" hidden="false" customHeight="true" outlineLevel="0" collapsed="false">
      <c r="A1815" s="13" t="s">
        <v>219</v>
      </c>
      <c r="B1815" s="13" t="s">
        <v>785</v>
      </c>
      <c r="C1815" s="11" t="s">
        <v>786</v>
      </c>
      <c r="D1815" s="13" t="s">
        <v>9293</v>
      </c>
      <c r="E1815" s="13" t="s">
        <v>9294</v>
      </c>
      <c r="F1815" s="13" t="s">
        <v>9295</v>
      </c>
      <c r="G1815" s="13" t="s">
        <v>9296</v>
      </c>
      <c r="H1815" s="13" t="s">
        <v>9297</v>
      </c>
    </row>
    <row r="1816" customFormat="false" ht="15" hidden="false" customHeight="true" outlineLevel="0" collapsed="false">
      <c r="A1816" s="13" t="s">
        <v>219</v>
      </c>
      <c r="B1816" s="13" t="s">
        <v>792</v>
      </c>
      <c r="C1816" s="11" t="s">
        <v>793</v>
      </c>
      <c r="D1816" s="13" t="s">
        <v>9298</v>
      </c>
      <c r="E1816" s="13" t="s">
        <v>9299</v>
      </c>
      <c r="F1816" s="13" t="s">
        <v>9300</v>
      </c>
      <c r="G1816" s="13" t="s">
        <v>9301</v>
      </c>
      <c r="H1816" s="13" t="s">
        <v>9302</v>
      </c>
    </row>
    <row r="1817" customFormat="false" ht="15" hidden="false" customHeight="true" outlineLevel="0" collapsed="false">
      <c r="A1817" s="13" t="s">
        <v>219</v>
      </c>
      <c r="B1817" s="13" t="s">
        <v>799</v>
      </c>
      <c r="C1817" s="11" t="s">
        <v>800</v>
      </c>
      <c r="D1817" s="13" t="s">
        <v>9303</v>
      </c>
      <c r="E1817" s="13" t="s">
        <v>9304</v>
      </c>
      <c r="F1817" s="13" t="s">
        <v>9305</v>
      </c>
      <c r="G1817" s="13" t="s">
        <v>9306</v>
      </c>
      <c r="H1817" s="13" t="s">
        <v>2369</v>
      </c>
    </row>
    <row r="1818" customFormat="false" ht="15" hidden="false" customHeight="true" outlineLevel="0" collapsed="false">
      <c r="A1818" s="13" t="s">
        <v>219</v>
      </c>
      <c r="B1818" s="13" t="s">
        <v>806</v>
      </c>
      <c r="C1818" s="11" t="s">
        <v>807</v>
      </c>
      <c r="D1818" s="13" t="s">
        <v>9307</v>
      </c>
      <c r="E1818" s="13" t="s">
        <v>9308</v>
      </c>
      <c r="F1818" s="13" t="s">
        <v>9309</v>
      </c>
      <c r="G1818" s="13" t="s">
        <v>9310</v>
      </c>
      <c r="H1818" s="13" t="s">
        <v>9311</v>
      </c>
    </row>
    <row r="1819" customFormat="false" ht="15" hidden="false" customHeight="true" outlineLevel="0" collapsed="false">
      <c r="A1819" s="13" t="s">
        <v>219</v>
      </c>
      <c r="B1819" s="13" t="s">
        <v>813</v>
      </c>
      <c r="C1819" s="11" t="s">
        <v>814</v>
      </c>
      <c r="D1819" s="13" t="s">
        <v>9312</v>
      </c>
      <c r="E1819" s="13" t="s">
        <v>9313</v>
      </c>
      <c r="F1819" s="13" t="s">
        <v>9314</v>
      </c>
      <c r="G1819" s="13" t="s">
        <v>9315</v>
      </c>
      <c r="H1819" s="13" t="s">
        <v>9316</v>
      </c>
    </row>
    <row r="1820" customFormat="false" ht="15" hidden="false" customHeight="true" outlineLevel="0" collapsed="false">
      <c r="A1820" s="13" t="s">
        <v>219</v>
      </c>
      <c r="B1820" s="13" t="s">
        <v>820</v>
      </c>
      <c r="C1820" s="11" t="s">
        <v>821</v>
      </c>
      <c r="D1820" s="13" t="s">
        <v>9317</v>
      </c>
      <c r="E1820" s="13" t="s">
        <v>9318</v>
      </c>
      <c r="F1820" s="13" t="s">
        <v>9319</v>
      </c>
      <c r="G1820" s="13" t="s">
        <v>9320</v>
      </c>
      <c r="H1820" s="13" t="s">
        <v>9321</v>
      </c>
    </row>
    <row r="1821" customFormat="false" ht="15" hidden="false" customHeight="true" outlineLevel="0" collapsed="false">
      <c r="A1821" s="13" t="s">
        <v>219</v>
      </c>
      <c r="B1821" s="13" t="s">
        <v>827</v>
      </c>
      <c r="C1821" s="11" t="s">
        <v>828</v>
      </c>
      <c r="D1821" s="13" t="s">
        <v>9322</v>
      </c>
      <c r="E1821" s="13" t="s">
        <v>9323</v>
      </c>
      <c r="F1821" s="13" t="s">
        <v>9324</v>
      </c>
      <c r="G1821" s="13" t="s">
        <v>9325</v>
      </c>
      <c r="H1821" s="13" t="s">
        <v>9326</v>
      </c>
    </row>
    <row r="1822" customFormat="false" ht="15" hidden="false" customHeight="true" outlineLevel="0" collapsed="false">
      <c r="A1822" s="13" t="s">
        <v>219</v>
      </c>
      <c r="B1822" s="13" t="s">
        <v>834</v>
      </c>
      <c r="C1822" s="11" t="s">
        <v>835</v>
      </c>
      <c r="D1822" s="13" t="s">
        <v>9327</v>
      </c>
      <c r="E1822" s="13" t="s">
        <v>9328</v>
      </c>
      <c r="F1822" s="13" t="s">
        <v>9329</v>
      </c>
      <c r="G1822" s="13" t="s">
        <v>9330</v>
      </c>
      <c r="H1822" s="13" t="s">
        <v>9331</v>
      </c>
    </row>
    <row r="1823" customFormat="false" ht="15" hidden="false" customHeight="true" outlineLevel="0" collapsed="false">
      <c r="A1823" s="13" t="s">
        <v>219</v>
      </c>
      <c r="B1823" s="13" t="s">
        <v>841</v>
      </c>
      <c r="C1823" s="11" t="s">
        <v>842</v>
      </c>
      <c r="D1823" s="13" t="s">
        <v>9332</v>
      </c>
      <c r="E1823" s="13" t="s">
        <v>9333</v>
      </c>
      <c r="F1823" s="13" t="s">
        <v>9334</v>
      </c>
      <c r="G1823" s="13" t="s">
        <v>9335</v>
      </c>
      <c r="H1823" s="13" t="s">
        <v>9336</v>
      </c>
    </row>
    <row r="1824" customFormat="false" ht="15" hidden="false" customHeight="true" outlineLevel="0" collapsed="false">
      <c r="A1824" s="13" t="s">
        <v>219</v>
      </c>
      <c r="B1824" s="13" t="s">
        <v>848</v>
      </c>
      <c r="C1824" s="11" t="s">
        <v>849</v>
      </c>
      <c r="D1824" s="13" t="s">
        <v>9337</v>
      </c>
      <c r="E1824" s="13" t="s">
        <v>9338</v>
      </c>
      <c r="F1824" s="13" t="s">
        <v>9339</v>
      </c>
      <c r="G1824" s="13" t="s">
        <v>9340</v>
      </c>
      <c r="H1824" s="13" t="s">
        <v>9341</v>
      </c>
    </row>
    <row r="1825" customFormat="false" ht="15" hidden="false" customHeight="true" outlineLevel="0" collapsed="false">
      <c r="A1825" s="13" t="s">
        <v>219</v>
      </c>
      <c r="B1825" s="13" t="s">
        <v>855</v>
      </c>
      <c r="C1825" s="11" t="s">
        <v>856</v>
      </c>
      <c r="D1825" s="13" t="s">
        <v>9342</v>
      </c>
      <c r="E1825" s="13" t="s">
        <v>9343</v>
      </c>
      <c r="F1825" s="13" t="s">
        <v>9344</v>
      </c>
      <c r="G1825" s="13" t="s">
        <v>9345</v>
      </c>
      <c r="H1825" s="13" t="s">
        <v>9346</v>
      </c>
    </row>
    <row r="1826" customFormat="false" ht="15" hidden="false" customHeight="true" outlineLevel="0" collapsed="false">
      <c r="A1826" s="13" t="s">
        <v>219</v>
      </c>
      <c r="B1826" s="13" t="s">
        <v>862</v>
      </c>
      <c r="C1826" s="11" t="s">
        <v>863</v>
      </c>
      <c r="D1826" s="13" t="s">
        <v>7255</v>
      </c>
      <c r="E1826" s="13" t="s">
        <v>9347</v>
      </c>
      <c r="F1826" s="13" t="s">
        <v>9348</v>
      </c>
      <c r="G1826" s="13" t="s">
        <v>9349</v>
      </c>
      <c r="H1826" s="13" t="s">
        <v>9350</v>
      </c>
    </row>
    <row r="1827" customFormat="false" ht="15" hidden="false" customHeight="true" outlineLevel="0" collapsed="false">
      <c r="A1827" s="13" t="s">
        <v>219</v>
      </c>
      <c r="B1827" s="13" t="s">
        <v>869</v>
      </c>
      <c r="C1827" s="11" t="s">
        <v>870</v>
      </c>
      <c r="D1827" s="13" t="s">
        <v>5707</v>
      </c>
      <c r="E1827" s="13" t="s">
        <v>9351</v>
      </c>
      <c r="F1827" s="13" t="s">
        <v>9352</v>
      </c>
      <c r="G1827" s="13" t="s">
        <v>9353</v>
      </c>
      <c r="H1827" s="13" t="s">
        <v>9354</v>
      </c>
    </row>
    <row r="1828" customFormat="false" ht="15" hidden="false" customHeight="true" outlineLevel="0" collapsed="false">
      <c r="A1828" s="13" t="s">
        <v>219</v>
      </c>
      <c r="B1828" s="13" t="s">
        <v>876</v>
      </c>
      <c r="C1828" s="11" t="s">
        <v>877</v>
      </c>
      <c r="D1828" s="13" t="s">
        <v>9355</v>
      </c>
      <c r="E1828" s="13" t="s">
        <v>9356</v>
      </c>
      <c r="F1828" s="13" t="s">
        <v>9357</v>
      </c>
      <c r="G1828" s="13" t="s">
        <v>9358</v>
      </c>
      <c r="H1828" s="13" t="s">
        <v>9359</v>
      </c>
    </row>
    <row r="1829" customFormat="false" ht="15" hidden="false" customHeight="true" outlineLevel="0" collapsed="false">
      <c r="A1829" s="13" t="s">
        <v>219</v>
      </c>
      <c r="B1829" s="13" t="s">
        <v>883</v>
      </c>
      <c r="C1829" s="11" t="s">
        <v>884</v>
      </c>
      <c r="D1829" s="13" t="s">
        <v>9360</v>
      </c>
      <c r="E1829" s="13" t="s">
        <v>9361</v>
      </c>
      <c r="F1829" s="13" t="s">
        <v>9362</v>
      </c>
      <c r="G1829" s="13" t="s">
        <v>9363</v>
      </c>
      <c r="H1829" s="13" t="s">
        <v>9364</v>
      </c>
    </row>
    <row r="1830" customFormat="false" ht="15" hidden="false" customHeight="true" outlineLevel="0" collapsed="false">
      <c r="A1830" s="13" t="s">
        <v>219</v>
      </c>
      <c r="B1830" s="13" t="s">
        <v>890</v>
      </c>
      <c r="C1830" s="11" t="s">
        <v>891</v>
      </c>
      <c r="D1830" s="13" t="s">
        <v>9365</v>
      </c>
      <c r="E1830" s="13" t="s">
        <v>9366</v>
      </c>
      <c r="F1830" s="13" t="s">
        <v>9367</v>
      </c>
      <c r="G1830" s="13" t="s">
        <v>9368</v>
      </c>
      <c r="H1830" s="13" t="s">
        <v>9369</v>
      </c>
    </row>
    <row r="1831" customFormat="false" ht="15" hidden="false" customHeight="true" outlineLevel="0" collapsed="false">
      <c r="A1831" s="13" t="s">
        <v>219</v>
      </c>
      <c r="B1831" s="13" t="s">
        <v>897</v>
      </c>
      <c r="C1831" s="11" t="s">
        <v>898</v>
      </c>
      <c r="D1831" s="13" t="s">
        <v>9370</v>
      </c>
      <c r="E1831" s="13" t="s">
        <v>9371</v>
      </c>
      <c r="F1831" s="13" t="s">
        <v>9372</v>
      </c>
      <c r="G1831" s="13" t="s">
        <v>9373</v>
      </c>
      <c r="H1831" s="13" t="s">
        <v>9374</v>
      </c>
    </row>
    <row r="1832" customFormat="false" ht="15" hidden="false" customHeight="true" outlineLevel="0" collapsed="false">
      <c r="A1832" s="13" t="s">
        <v>219</v>
      </c>
      <c r="B1832" s="13" t="s">
        <v>904</v>
      </c>
      <c r="C1832" s="11" t="s">
        <v>905</v>
      </c>
      <c r="D1832" s="13" t="s">
        <v>9375</v>
      </c>
      <c r="E1832" s="13" t="s">
        <v>9376</v>
      </c>
      <c r="F1832" s="13" t="s">
        <v>9377</v>
      </c>
      <c r="G1832" s="13" t="s">
        <v>9378</v>
      </c>
      <c r="H1832" s="13" t="s">
        <v>9379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0" width="23.43"/>
    <col collapsed="false" customWidth="true" hidden="false" outlineLevel="0" max="3" min="3" style="10" width="31.25"/>
    <col collapsed="false" customWidth="true" hidden="false" outlineLevel="0" max="5" min="4" style="10" width="23.43"/>
  </cols>
  <sheetData>
    <row r="1" customFormat="false" ht="15" hidden="false" customHeight="true" outlineLevel="0" collapsed="false">
      <c r="A1" s="11" t="s">
        <v>9380</v>
      </c>
    </row>
    <row r="3" customFormat="false" ht="15" hidden="false" customHeight="true" outlineLevel="0" collapsed="false">
      <c r="A3" s="11" t="s">
        <v>9381</v>
      </c>
    </row>
    <row r="4" customFormat="false" ht="15" hidden="false" customHeight="true" outlineLevel="0" collapsed="false">
      <c r="E4" s="11" t="s">
        <v>229</v>
      </c>
    </row>
    <row r="5" customFormat="false" ht="15" hidden="false" customHeight="true" outlineLevel="0" collapsed="false">
      <c r="A5" s="12" t="s">
        <v>46</v>
      </c>
      <c r="B5" s="12" t="s">
        <v>9382</v>
      </c>
      <c r="C5" s="12" t="s">
        <v>9383</v>
      </c>
      <c r="D5" s="12" t="s">
        <v>9384</v>
      </c>
      <c r="E5" s="12" t="s">
        <v>9385</v>
      </c>
    </row>
    <row r="6" customFormat="false" ht="15" hidden="false" customHeight="true" outlineLevel="0" collapsed="false">
      <c r="A6" s="11" t="s">
        <v>55</v>
      </c>
      <c r="B6" s="11"/>
      <c r="C6" s="11"/>
      <c r="D6" s="13" t="s">
        <v>58</v>
      </c>
      <c r="E6" s="13" t="s">
        <v>59</v>
      </c>
    </row>
    <row r="7" customFormat="false" ht="15" hidden="false" customHeight="true" outlineLevel="0" collapsed="false">
      <c r="A7" s="13" t="s">
        <v>64</v>
      </c>
      <c r="B7" s="11" t="s">
        <v>9386</v>
      </c>
      <c r="C7" s="13" t="s">
        <v>9387</v>
      </c>
      <c r="D7" s="13" t="s">
        <v>9388</v>
      </c>
      <c r="E7" s="13" t="s">
        <v>9389</v>
      </c>
    </row>
    <row r="8" customFormat="false" ht="15" hidden="false" customHeight="true" outlineLevel="0" collapsed="false">
      <c r="A8" s="13" t="s">
        <v>64</v>
      </c>
      <c r="B8" s="11" t="s">
        <v>9386</v>
      </c>
      <c r="C8" s="13" t="s">
        <v>9390</v>
      </c>
      <c r="D8" s="13" t="s">
        <v>9391</v>
      </c>
      <c r="E8" s="13" t="s">
        <v>9392</v>
      </c>
    </row>
    <row r="9" customFormat="false" ht="15" hidden="false" customHeight="true" outlineLevel="0" collapsed="false">
      <c r="A9" s="13" t="s">
        <v>64</v>
      </c>
      <c r="B9" s="11" t="s">
        <v>9386</v>
      </c>
      <c r="C9" s="13" t="s">
        <v>9393</v>
      </c>
      <c r="D9" s="13" t="s">
        <v>9394</v>
      </c>
      <c r="E9" s="13" t="s">
        <v>9395</v>
      </c>
    </row>
    <row r="10" customFormat="false" ht="15" hidden="false" customHeight="true" outlineLevel="0" collapsed="false">
      <c r="A10" s="13" t="s">
        <v>64</v>
      </c>
      <c r="B10" s="11" t="s">
        <v>9386</v>
      </c>
      <c r="C10" s="11" t="s">
        <v>9396</v>
      </c>
      <c r="D10" s="13" t="s">
        <v>9397</v>
      </c>
      <c r="E10" s="13" t="s">
        <v>9398</v>
      </c>
    </row>
    <row r="11" customFormat="false" ht="15" hidden="false" customHeight="true" outlineLevel="0" collapsed="false">
      <c r="A11" s="13" t="s">
        <v>64</v>
      </c>
      <c r="B11" s="11" t="s">
        <v>9386</v>
      </c>
      <c r="C11" s="11" t="s">
        <v>9399</v>
      </c>
      <c r="D11" s="13" t="s">
        <v>9400</v>
      </c>
      <c r="E11" s="13" t="s">
        <v>9401</v>
      </c>
    </row>
    <row r="12" customFormat="false" ht="15" hidden="false" customHeight="true" outlineLevel="0" collapsed="false">
      <c r="A12" s="13" t="s">
        <v>64</v>
      </c>
      <c r="B12" s="11" t="s">
        <v>9386</v>
      </c>
      <c r="C12" s="11" t="s">
        <v>9402</v>
      </c>
      <c r="D12" s="13" t="s">
        <v>9403</v>
      </c>
      <c r="E12" s="13" t="s">
        <v>9404</v>
      </c>
    </row>
    <row r="13" customFormat="false" ht="15" hidden="false" customHeight="true" outlineLevel="0" collapsed="false">
      <c r="A13" s="13" t="s">
        <v>64</v>
      </c>
      <c r="B13" s="11" t="s">
        <v>9386</v>
      </c>
      <c r="C13" s="11" t="s">
        <v>9405</v>
      </c>
      <c r="D13" s="13" t="s">
        <v>9406</v>
      </c>
      <c r="E13" s="13" t="s">
        <v>9407</v>
      </c>
    </row>
    <row r="14" customFormat="false" ht="15" hidden="false" customHeight="true" outlineLevel="0" collapsed="false">
      <c r="A14" s="13" t="s">
        <v>64</v>
      </c>
      <c r="B14" s="11" t="s">
        <v>9386</v>
      </c>
      <c r="C14" s="11" t="s">
        <v>9408</v>
      </c>
      <c r="D14" s="13" t="s">
        <v>9409</v>
      </c>
      <c r="E14" s="13" t="s">
        <v>9410</v>
      </c>
    </row>
    <row r="15" customFormat="false" ht="15" hidden="false" customHeight="true" outlineLevel="0" collapsed="false">
      <c r="A15" s="13" t="s">
        <v>64</v>
      </c>
      <c r="B15" s="11" t="s">
        <v>9386</v>
      </c>
      <c r="C15" s="11" t="s">
        <v>9411</v>
      </c>
      <c r="D15" s="13" t="s">
        <v>9412</v>
      </c>
      <c r="E15" s="13" t="s">
        <v>9413</v>
      </c>
    </row>
    <row r="16" customFormat="false" ht="15" hidden="false" customHeight="true" outlineLevel="0" collapsed="false">
      <c r="A16" s="13" t="s">
        <v>64</v>
      </c>
      <c r="B16" s="11" t="s">
        <v>9386</v>
      </c>
      <c r="C16" s="11" t="s">
        <v>9414</v>
      </c>
      <c r="D16" s="13" t="s">
        <v>9415</v>
      </c>
      <c r="E16" s="13" t="s">
        <v>9416</v>
      </c>
    </row>
    <row r="17" customFormat="false" ht="15" hidden="false" customHeight="true" outlineLevel="0" collapsed="false">
      <c r="A17" s="13" t="s">
        <v>64</v>
      </c>
      <c r="B17" s="11" t="s">
        <v>9386</v>
      </c>
      <c r="C17" s="11" t="s">
        <v>9417</v>
      </c>
      <c r="D17" s="13" t="s">
        <v>9418</v>
      </c>
      <c r="E17" s="13" t="s">
        <v>9419</v>
      </c>
    </row>
    <row r="18" customFormat="false" ht="15" hidden="false" customHeight="true" outlineLevel="0" collapsed="false">
      <c r="A18" s="13" t="s">
        <v>64</v>
      </c>
      <c r="B18" s="11" t="s">
        <v>9386</v>
      </c>
      <c r="C18" s="11" t="s">
        <v>9420</v>
      </c>
      <c r="D18" s="13" t="s">
        <v>9421</v>
      </c>
      <c r="E18" s="13" t="s">
        <v>9422</v>
      </c>
    </row>
    <row r="19" customFormat="false" ht="15" hidden="false" customHeight="true" outlineLevel="0" collapsed="false">
      <c r="A19" s="13" t="s">
        <v>64</v>
      </c>
      <c r="B19" s="11" t="s">
        <v>9386</v>
      </c>
      <c r="C19" s="11" t="s">
        <v>9423</v>
      </c>
      <c r="D19" s="13" t="s">
        <v>9424</v>
      </c>
      <c r="E19" s="13" t="s">
        <v>9425</v>
      </c>
    </row>
    <row r="20" customFormat="false" ht="15" hidden="false" customHeight="true" outlineLevel="0" collapsed="false">
      <c r="A20" s="13" t="s">
        <v>64</v>
      </c>
      <c r="B20" s="11" t="s">
        <v>9386</v>
      </c>
      <c r="C20" s="11" t="s">
        <v>9426</v>
      </c>
      <c r="D20" s="13" t="s">
        <v>9427</v>
      </c>
      <c r="E20" s="13" t="s">
        <v>9428</v>
      </c>
    </row>
    <row r="21" customFormat="false" ht="15" hidden="false" customHeight="true" outlineLevel="0" collapsed="false">
      <c r="A21" s="13" t="s">
        <v>64</v>
      </c>
      <c r="B21" s="11" t="s">
        <v>9386</v>
      </c>
      <c r="C21" s="13" t="s">
        <v>9429</v>
      </c>
      <c r="D21" s="13" t="s">
        <v>9430</v>
      </c>
      <c r="E21" s="13" t="s">
        <v>9431</v>
      </c>
    </row>
    <row r="22" customFormat="false" ht="15" hidden="false" customHeight="true" outlineLevel="0" collapsed="false">
      <c r="A22" s="13" t="s">
        <v>64</v>
      </c>
      <c r="B22" s="11" t="s">
        <v>9386</v>
      </c>
      <c r="C22" s="11" t="s">
        <v>9432</v>
      </c>
      <c r="D22" s="13" t="s">
        <v>9433</v>
      </c>
      <c r="E22" s="13" t="s">
        <v>9434</v>
      </c>
    </row>
    <row r="23" customFormat="false" ht="15" hidden="false" customHeight="true" outlineLevel="0" collapsed="false">
      <c r="A23" s="13" t="s">
        <v>64</v>
      </c>
      <c r="B23" s="11" t="s">
        <v>9386</v>
      </c>
      <c r="C23" s="11" t="s">
        <v>9435</v>
      </c>
      <c r="D23" s="13" t="s">
        <v>9436</v>
      </c>
      <c r="E23" s="13" t="s">
        <v>9437</v>
      </c>
    </row>
    <row r="24" customFormat="false" ht="15" hidden="false" customHeight="true" outlineLevel="0" collapsed="false">
      <c r="A24" s="13" t="s">
        <v>64</v>
      </c>
      <c r="B24" s="11" t="s">
        <v>9386</v>
      </c>
      <c r="C24" s="11" t="s">
        <v>9438</v>
      </c>
      <c r="D24" s="13" t="s">
        <v>9439</v>
      </c>
      <c r="E24" s="13" t="s">
        <v>9440</v>
      </c>
    </row>
    <row r="25" customFormat="false" ht="15" hidden="false" customHeight="true" outlineLevel="0" collapsed="false">
      <c r="A25" s="13" t="s">
        <v>64</v>
      </c>
      <c r="B25" s="11" t="s">
        <v>9386</v>
      </c>
      <c r="C25" s="11" t="s">
        <v>9441</v>
      </c>
      <c r="D25" s="13" t="s">
        <v>9442</v>
      </c>
      <c r="E25" s="13" t="s">
        <v>9443</v>
      </c>
    </row>
    <row r="26" customFormat="false" ht="15" hidden="false" customHeight="true" outlineLevel="0" collapsed="false">
      <c r="A26" s="13" t="s">
        <v>64</v>
      </c>
      <c r="B26" s="11" t="s">
        <v>9386</v>
      </c>
      <c r="C26" s="11" t="s">
        <v>9444</v>
      </c>
      <c r="D26" s="13" t="s">
        <v>9445</v>
      </c>
      <c r="E26" s="13" t="s">
        <v>9446</v>
      </c>
    </row>
    <row r="27" customFormat="false" ht="15" hidden="false" customHeight="true" outlineLevel="0" collapsed="false">
      <c r="A27" s="13" t="s">
        <v>64</v>
      </c>
      <c r="B27" s="11" t="s">
        <v>9386</v>
      </c>
      <c r="C27" s="11" t="s">
        <v>9447</v>
      </c>
      <c r="D27" s="13" t="s">
        <v>9448</v>
      </c>
      <c r="E27" s="13" t="s">
        <v>9449</v>
      </c>
    </row>
    <row r="28" customFormat="false" ht="15" hidden="false" customHeight="true" outlineLevel="0" collapsed="false">
      <c r="A28" s="13" t="s">
        <v>73</v>
      </c>
      <c r="B28" s="11" t="s">
        <v>9386</v>
      </c>
      <c r="C28" s="13" t="s">
        <v>9387</v>
      </c>
      <c r="D28" s="13" t="s">
        <v>9450</v>
      </c>
      <c r="E28" s="13" t="s">
        <v>9451</v>
      </c>
    </row>
    <row r="29" customFormat="false" ht="15" hidden="false" customHeight="true" outlineLevel="0" collapsed="false">
      <c r="A29" s="13" t="s">
        <v>73</v>
      </c>
      <c r="B29" s="11" t="s">
        <v>9386</v>
      </c>
      <c r="C29" s="13" t="s">
        <v>9390</v>
      </c>
      <c r="D29" s="13" t="s">
        <v>9452</v>
      </c>
      <c r="E29" s="13" t="s">
        <v>9453</v>
      </c>
    </row>
    <row r="30" customFormat="false" ht="15" hidden="false" customHeight="true" outlineLevel="0" collapsed="false">
      <c r="A30" s="13" t="s">
        <v>73</v>
      </c>
      <c r="B30" s="11" t="s">
        <v>9386</v>
      </c>
      <c r="C30" s="13" t="s">
        <v>9393</v>
      </c>
      <c r="D30" s="13" t="s">
        <v>9454</v>
      </c>
      <c r="E30" s="13" t="s">
        <v>9455</v>
      </c>
    </row>
    <row r="31" customFormat="false" ht="15" hidden="false" customHeight="true" outlineLevel="0" collapsed="false">
      <c r="A31" s="13" t="s">
        <v>73</v>
      </c>
      <c r="B31" s="11" t="s">
        <v>9386</v>
      </c>
      <c r="C31" s="11" t="s">
        <v>9396</v>
      </c>
      <c r="D31" s="13" t="s">
        <v>9456</v>
      </c>
      <c r="E31" s="13" t="s">
        <v>9457</v>
      </c>
    </row>
    <row r="32" customFormat="false" ht="15" hidden="false" customHeight="true" outlineLevel="0" collapsed="false">
      <c r="A32" s="13" t="s">
        <v>73</v>
      </c>
      <c r="B32" s="11" t="s">
        <v>9386</v>
      </c>
      <c r="C32" s="11" t="s">
        <v>9399</v>
      </c>
      <c r="D32" s="13" t="s">
        <v>9458</v>
      </c>
      <c r="E32" s="13" t="s">
        <v>9459</v>
      </c>
    </row>
    <row r="33" customFormat="false" ht="15" hidden="false" customHeight="true" outlineLevel="0" collapsed="false">
      <c r="A33" s="13" t="s">
        <v>73</v>
      </c>
      <c r="B33" s="11" t="s">
        <v>9386</v>
      </c>
      <c r="C33" s="11" t="s">
        <v>9402</v>
      </c>
      <c r="D33" s="13" t="s">
        <v>9460</v>
      </c>
      <c r="E33" s="13" t="s">
        <v>9461</v>
      </c>
    </row>
    <row r="34" customFormat="false" ht="15" hidden="false" customHeight="true" outlineLevel="0" collapsed="false">
      <c r="A34" s="13" t="s">
        <v>73</v>
      </c>
      <c r="B34" s="11" t="s">
        <v>9386</v>
      </c>
      <c r="C34" s="11" t="s">
        <v>9405</v>
      </c>
      <c r="D34" s="13" t="s">
        <v>9462</v>
      </c>
      <c r="E34" s="13" t="s">
        <v>9463</v>
      </c>
    </row>
    <row r="35" customFormat="false" ht="15" hidden="false" customHeight="true" outlineLevel="0" collapsed="false">
      <c r="A35" s="13" t="s">
        <v>73</v>
      </c>
      <c r="B35" s="11" t="s">
        <v>9386</v>
      </c>
      <c r="C35" s="11" t="s">
        <v>9408</v>
      </c>
      <c r="D35" s="13" t="s">
        <v>9464</v>
      </c>
      <c r="E35" s="13" t="s">
        <v>9465</v>
      </c>
    </row>
    <row r="36" customFormat="false" ht="15" hidden="false" customHeight="true" outlineLevel="0" collapsed="false">
      <c r="A36" s="13" t="s">
        <v>73</v>
      </c>
      <c r="B36" s="11" t="s">
        <v>9386</v>
      </c>
      <c r="C36" s="11" t="s">
        <v>9411</v>
      </c>
      <c r="D36" s="13" t="s">
        <v>9466</v>
      </c>
      <c r="E36" s="13" t="s">
        <v>9467</v>
      </c>
    </row>
    <row r="37" customFormat="false" ht="15" hidden="false" customHeight="true" outlineLevel="0" collapsed="false">
      <c r="A37" s="13" t="s">
        <v>73</v>
      </c>
      <c r="B37" s="11" t="s">
        <v>9386</v>
      </c>
      <c r="C37" s="11" t="s">
        <v>9414</v>
      </c>
      <c r="D37" s="13" t="s">
        <v>9468</v>
      </c>
      <c r="E37" s="13" t="s">
        <v>9469</v>
      </c>
    </row>
    <row r="38" customFormat="false" ht="15" hidden="false" customHeight="true" outlineLevel="0" collapsed="false">
      <c r="A38" s="13" t="s">
        <v>73</v>
      </c>
      <c r="B38" s="11" t="s">
        <v>9386</v>
      </c>
      <c r="C38" s="11" t="s">
        <v>9417</v>
      </c>
      <c r="D38" s="13" t="s">
        <v>9470</v>
      </c>
      <c r="E38" s="13" t="s">
        <v>9471</v>
      </c>
    </row>
    <row r="39" customFormat="false" ht="15" hidden="false" customHeight="true" outlineLevel="0" collapsed="false">
      <c r="A39" s="13" t="s">
        <v>73</v>
      </c>
      <c r="B39" s="11" t="s">
        <v>9386</v>
      </c>
      <c r="C39" s="11" t="s">
        <v>9420</v>
      </c>
      <c r="D39" s="13" t="s">
        <v>9472</v>
      </c>
      <c r="E39" s="13" t="s">
        <v>9473</v>
      </c>
    </row>
    <row r="40" customFormat="false" ht="15" hidden="false" customHeight="true" outlineLevel="0" collapsed="false">
      <c r="A40" s="13" t="s">
        <v>73</v>
      </c>
      <c r="B40" s="11" t="s">
        <v>9386</v>
      </c>
      <c r="C40" s="11" t="s">
        <v>9423</v>
      </c>
      <c r="D40" s="13" t="s">
        <v>9474</v>
      </c>
      <c r="E40" s="13" t="s">
        <v>9475</v>
      </c>
    </row>
    <row r="41" customFormat="false" ht="15" hidden="false" customHeight="true" outlineLevel="0" collapsed="false">
      <c r="A41" s="13" t="s">
        <v>73</v>
      </c>
      <c r="B41" s="11" t="s">
        <v>9386</v>
      </c>
      <c r="C41" s="11" t="s">
        <v>9426</v>
      </c>
      <c r="D41" s="13" t="s">
        <v>9476</v>
      </c>
      <c r="E41" s="13" t="s">
        <v>9477</v>
      </c>
    </row>
    <row r="42" customFormat="false" ht="15" hidden="false" customHeight="true" outlineLevel="0" collapsed="false">
      <c r="A42" s="13" t="s">
        <v>73</v>
      </c>
      <c r="B42" s="11" t="s">
        <v>9386</v>
      </c>
      <c r="C42" s="13" t="s">
        <v>9429</v>
      </c>
      <c r="D42" s="13" t="s">
        <v>9478</v>
      </c>
      <c r="E42" s="13" t="s">
        <v>9479</v>
      </c>
    </row>
    <row r="43" customFormat="false" ht="15" hidden="false" customHeight="true" outlineLevel="0" collapsed="false">
      <c r="A43" s="13" t="s">
        <v>73</v>
      </c>
      <c r="B43" s="11" t="s">
        <v>9386</v>
      </c>
      <c r="C43" s="11" t="s">
        <v>9432</v>
      </c>
      <c r="D43" s="13" t="s">
        <v>9480</v>
      </c>
      <c r="E43" s="13" t="s">
        <v>9481</v>
      </c>
    </row>
    <row r="44" customFormat="false" ht="15" hidden="false" customHeight="true" outlineLevel="0" collapsed="false">
      <c r="A44" s="13" t="s">
        <v>73</v>
      </c>
      <c r="B44" s="11" t="s">
        <v>9386</v>
      </c>
      <c r="C44" s="11" t="s">
        <v>9435</v>
      </c>
      <c r="D44" s="13" t="s">
        <v>9482</v>
      </c>
      <c r="E44" s="13" t="s">
        <v>9483</v>
      </c>
    </row>
    <row r="45" customFormat="false" ht="15" hidden="false" customHeight="true" outlineLevel="0" collapsed="false">
      <c r="A45" s="13" t="s">
        <v>73</v>
      </c>
      <c r="B45" s="11" t="s">
        <v>9386</v>
      </c>
      <c r="C45" s="11" t="s">
        <v>9438</v>
      </c>
      <c r="D45" s="13" t="s">
        <v>9484</v>
      </c>
      <c r="E45" s="13" t="s">
        <v>9485</v>
      </c>
    </row>
    <row r="46" customFormat="false" ht="15" hidden="false" customHeight="true" outlineLevel="0" collapsed="false">
      <c r="A46" s="13" t="s">
        <v>73</v>
      </c>
      <c r="B46" s="11" t="s">
        <v>9386</v>
      </c>
      <c r="C46" s="11" t="s">
        <v>9441</v>
      </c>
      <c r="D46" s="13" t="s">
        <v>9486</v>
      </c>
      <c r="E46" s="13" t="s">
        <v>9487</v>
      </c>
    </row>
    <row r="47" customFormat="false" ht="15" hidden="false" customHeight="true" outlineLevel="0" collapsed="false">
      <c r="A47" s="13" t="s">
        <v>73</v>
      </c>
      <c r="B47" s="11" t="s">
        <v>9386</v>
      </c>
      <c r="C47" s="11" t="s">
        <v>9444</v>
      </c>
      <c r="D47" s="13" t="s">
        <v>9488</v>
      </c>
      <c r="E47" s="13" t="s">
        <v>9489</v>
      </c>
    </row>
    <row r="48" customFormat="false" ht="15" hidden="false" customHeight="true" outlineLevel="0" collapsed="false">
      <c r="A48" s="13" t="s">
        <v>73</v>
      </c>
      <c r="B48" s="11" t="s">
        <v>9386</v>
      </c>
      <c r="C48" s="11" t="s">
        <v>9447</v>
      </c>
      <c r="D48" s="13" t="s">
        <v>9490</v>
      </c>
      <c r="E48" s="13" t="s">
        <v>9491</v>
      </c>
    </row>
    <row r="49" customFormat="false" ht="15" hidden="false" customHeight="true" outlineLevel="0" collapsed="false">
      <c r="A49" s="13" t="s">
        <v>82</v>
      </c>
      <c r="B49" s="11" t="s">
        <v>9386</v>
      </c>
      <c r="C49" s="13" t="s">
        <v>9387</v>
      </c>
      <c r="D49" s="13" t="s">
        <v>9492</v>
      </c>
      <c r="E49" s="13" t="s">
        <v>9493</v>
      </c>
    </row>
    <row r="50" customFormat="false" ht="15" hidden="false" customHeight="true" outlineLevel="0" collapsed="false">
      <c r="A50" s="13" t="s">
        <v>82</v>
      </c>
      <c r="B50" s="11" t="s">
        <v>9386</v>
      </c>
      <c r="C50" s="13" t="s">
        <v>9390</v>
      </c>
      <c r="D50" s="13" t="s">
        <v>9494</v>
      </c>
      <c r="E50" s="13" t="s">
        <v>9495</v>
      </c>
    </row>
    <row r="51" customFormat="false" ht="15" hidden="false" customHeight="true" outlineLevel="0" collapsed="false">
      <c r="A51" s="13" t="s">
        <v>82</v>
      </c>
      <c r="B51" s="11" t="s">
        <v>9386</v>
      </c>
      <c r="C51" s="13" t="s">
        <v>9393</v>
      </c>
      <c r="D51" s="13" t="s">
        <v>9496</v>
      </c>
      <c r="E51" s="13" t="s">
        <v>9497</v>
      </c>
    </row>
    <row r="52" customFormat="false" ht="15" hidden="false" customHeight="true" outlineLevel="0" collapsed="false">
      <c r="A52" s="13" t="s">
        <v>82</v>
      </c>
      <c r="B52" s="11" t="s">
        <v>9386</v>
      </c>
      <c r="C52" s="11" t="s">
        <v>9396</v>
      </c>
      <c r="D52" s="13" t="s">
        <v>9498</v>
      </c>
      <c r="E52" s="13" t="s">
        <v>9499</v>
      </c>
    </row>
    <row r="53" customFormat="false" ht="15" hidden="false" customHeight="true" outlineLevel="0" collapsed="false">
      <c r="A53" s="13" t="s">
        <v>82</v>
      </c>
      <c r="B53" s="11" t="s">
        <v>9386</v>
      </c>
      <c r="C53" s="11" t="s">
        <v>9399</v>
      </c>
      <c r="D53" s="13" t="s">
        <v>9500</v>
      </c>
      <c r="E53" s="13" t="s">
        <v>9501</v>
      </c>
    </row>
    <row r="54" customFormat="false" ht="15" hidden="false" customHeight="true" outlineLevel="0" collapsed="false">
      <c r="A54" s="13" t="s">
        <v>82</v>
      </c>
      <c r="B54" s="11" t="s">
        <v>9386</v>
      </c>
      <c r="C54" s="11" t="s">
        <v>9402</v>
      </c>
      <c r="D54" s="13" t="s">
        <v>9502</v>
      </c>
      <c r="E54" s="13" t="s">
        <v>9503</v>
      </c>
    </row>
    <row r="55" customFormat="false" ht="15" hidden="false" customHeight="true" outlineLevel="0" collapsed="false">
      <c r="A55" s="13" t="s">
        <v>82</v>
      </c>
      <c r="B55" s="11" t="s">
        <v>9386</v>
      </c>
      <c r="C55" s="11" t="s">
        <v>9405</v>
      </c>
      <c r="D55" s="13" t="s">
        <v>9504</v>
      </c>
      <c r="E55" s="13" t="s">
        <v>9505</v>
      </c>
    </row>
    <row r="56" customFormat="false" ht="15" hidden="false" customHeight="true" outlineLevel="0" collapsed="false">
      <c r="A56" s="13" t="s">
        <v>82</v>
      </c>
      <c r="B56" s="11" t="s">
        <v>9386</v>
      </c>
      <c r="C56" s="11" t="s">
        <v>9408</v>
      </c>
      <c r="D56" s="13" t="s">
        <v>9506</v>
      </c>
      <c r="E56" s="13" t="s">
        <v>9507</v>
      </c>
    </row>
    <row r="57" customFormat="false" ht="15" hidden="false" customHeight="true" outlineLevel="0" collapsed="false">
      <c r="A57" s="13" t="s">
        <v>82</v>
      </c>
      <c r="B57" s="11" t="s">
        <v>9386</v>
      </c>
      <c r="C57" s="11" t="s">
        <v>9411</v>
      </c>
      <c r="D57" s="13" t="s">
        <v>9508</v>
      </c>
      <c r="E57" s="13" t="s">
        <v>9509</v>
      </c>
    </row>
    <row r="58" customFormat="false" ht="15" hidden="false" customHeight="true" outlineLevel="0" collapsed="false">
      <c r="A58" s="13" t="s">
        <v>82</v>
      </c>
      <c r="B58" s="11" t="s">
        <v>9386</v>
      </c>
      <c r="C58" s="11" t="s">
        <v>9414</v>
      </c>
      <c r="D58" s="13" t="s">
        <v>9510</v>
      </c>
      <c r="E58" s="13" t="s">
        <v>9511</v>
      </c>
    </row>
    <row r="59" customFormat="false" ht="15" hidden="false" customHeight="true" outlineLevel="0" collapsed="false">
      <c r="A59" s="13" t="s">
        <v>82</v>
      </c>
      <c r="B59" s="11" t="s">
        <v>9386</v>
      </c>
      <c r="C59" s="11" t="s">
        <v>9417</v>
      </c>
      <c r="D59" s="13" t="s">
        <v>9512</v>
      </c>
      <c r="E59" s="13" t="s">
        <v>9513</v>
      </c>
    </row>
    <row r="60" customFormat="false" ht="15" hidden="false" customHeight="true" outlineLevel="0" collapsed="false">
      <c r="A60" s="13" t="s">
        <v>82</v>
      </c>
      <c r="B60" s="11" t="s">
        <v>9386</v>
      </c>
      <c r="C60" s="11" t="s">
        <v>9420</v>
      </c>
      <c r="D60" s="13" t="s">
        <v>9514</v>
      </c>
      <c r="E60" s="13" t="s">
        <v>9515</v>
      </c>
    </row>
    <row r="61" customFormat="false" ht="15" hidden="false" customHeight="true" outlineLevel="0" collapsed="false">
      <c r="A61" s="13" t="s">
        <v>82</v>
      </c>
      <c r="B61" s="11" t="s">
        <v>9386</v>
      </c>
      <c r="C61" s="11" t="s">
        <v>9423</v>
      </c>
      <c r="D61" s="13" t="s">
        <v>9516</v>
      </c>
      <c r="E61" s="13" t="s">
        <v>9517</v>
      </c>
    </row>
    <row r="62" customFormat="false" ht="15" hidden="false" customHeight="true" outlineLevel="0" collapsed="false">
      <c r="A62" s="13" t="s">
        <v>82</v>
      </c>
      <c r="B62" s="11" t="s">
        <v>9386</v>
      </c>
      <c r="C62" s="11" t="s">
        <v>9426</v>
      </c>
      <c r="D62" s="13" t="s">
        <v>9518</v>
      </c>
      <c r="E62" s="13" t="s">
        <v>9519</v>
      </c>
    </row>
    <row r="63" customFormat="false" ht="15" hidden="false" customHeight="true" outlineLevel="0" collapsed="false">
      <c r="A63" s="13" t="s">
        <v>82</v>
      </c>
      <c r="B63" s="11" t="s">
        <v>9386</v>
      </c>
      <c r="C63" s="13" t="s">
        <v>9429</v>
      </c>
      <c r="D63" s="13" t="s">
        <v>9520</v>
      </c>
      <c r="E63" s="13" t="s">
        <v>9521</v>
      </c>
    </row>
    <row r="64" customFormat="false" ht="15" hidden="false" customHeight="true" outlineLevel="0" collapsed="false">
      <c r="A64" s="13" t="s">
        <v>82</v>
      </c>
      <c r="B64" s="11" t="s">
        <v>9386</v>
      </c>
      <c r="C64" s="11" t="s">
        <v>9432</v>
      </c>
      <c r="D64" s="13" t="s">
        <v>9522</v>
      </c>
      <c r="E64" s="13" t="s">
        <v>9523</v>
      </c>
    </row>
    <row r="65" customFormat="false" ht="15" hidden="false" customHeight="true" outlineLevel="0" collapsed="false">
      <c r="A65" s="13" t="s">
        <v>82</v>
      </c>
      <c r="B65" s="11" t="s">
        <v>9386</v>
      </c>
      <c r="C65" s="11" t="s">
        <v>9435</v>
      </c>
      <c r="D65" s="13" t="s">
        <v>9524</v>
      </c>
      <c r="E65" s="13" t="s">
        <v>9525</v>
      </c>
    </row>
    <row r="66" customFormat="false" ht="15" hidden="false" customHeight="true" outlineLevel="0" collapsed="false">
      <c r="A66" s="13" t="s">
        <v>82</v>
      </c>
      <c r="B66" s="11" t="s">
        <v>9386</v>
      </c>
      <c r="C66" s="11" t="s">
        <v>9438</v>
      </c>
      <c r="D66" s="13" t="s">
        <v>9526</v>
      </c>
      <c r="E66" s="13" t="s">
        <v>9527</v>
      </c>
    </row>
    <row r="67" customFormat="false" ht="15" hidden="false" customHeight="true" outlineLevel="0" collapsed="false">
      <c r="A67" s="13" t="s">
        <v>82</v>
      </c>
      <c r="B67" s="11" t="s">
        <v>9386</v>
      </c>
      <c r="C67" s="11" t="s">
        <v>9441</v>
      </c>
      <c r="D67" s="13" t="s">
        <v>9528</v>
      </c>
      <c r="E67" s="13" t="s">
        <v>9529</v>
      </c>
    </row>
    <row r="68" customFormat="false" ht="15" hidden="false" customHeight="true" outlineLevel="0" collapsed="false">
      <c r="A68" s="13" t="s">
        <v>82</v>
      </c>
      <c r="B68" s="11" t="s">
        <v>9386</v>
      </c>
      <c r="C68" s="11" t="s">
        <v>9444</v>
      </c>
      <c r="D68" s="13" t="s">
        <v>9530</v>
      </c>
      <c r="E68" s="13" t="s">
        <v>9531</v>
      </c>
    </row>
    <row r="69" customFormat="false" ht="15" hidden="false" customHeight="true" outlineLevel="0" collapsed="false">
      <c r="A69" s="13" t="s">
        <v>82</v>
      </c>
      <c r="B69" s="11" t="s">
        <v>9386</v>
      </c>
      <c r="C69" s="11" t="s">
        <v>9447</v>
      </c>
      <c r="D69" s="13" t="s">
        <v>9532</v>
      </c>
      <c r="E69" s="13" t="s">
        <v>9533</v>
      </c>
    </row>
    <row r="70" customFormat="false" ht="15" hidden="false" customHeight="true" outlineLevel="0" collapsed="false">
      <c r="A70" s="13" t="s">
        <v>90</v>
      </c>
      <c r="B70" s="11" t="s">
        <v>9386</v>
      </c>
      <c r="C70" s="13" t="s">
        <v>9387</v>
      </c>
      <c r="D70" s="13" t="s">
        <v>9534</v>
      </c>
      <c r="E70" s="13" t="s">
        <v>9535</v>
      </c>
    </row>
    <row r="71" customFormat="false" ht="15" hidden="false" customHeight="true" outlineLevel="0" collapsed="false">
      <c r="A71" s="13" t="s">
        <v>90</v>
      </c>
      <c r="B71" s="11" t="s">
        <v>9386</v>
      </c>
      <c r="C71" s="13" t="s">
        <v>9390</v>
      </c>
      <c r="D71" s="13" t="s">
        <v>9536</v>
      </c>
      <c r="E71" s="13" t="s">
        <v>9537</v>
      </c>
    </row>
    <row r="72" customFormat="false" ht="15" hidden="false" customHeight="true" outlineLevel="0" collapsed="false">
      <c r="A72" s="13" t="s">
        <v>90</v>
      </c>
      <c r="B72" s="11" t="s">
        <v>9386</v>
      </c>
      <c r="C72" s="13" t="s">
        <v>9393</v>
      </c>
      <c r="D72" s="13" t="s">
        <v>9538</v>
      </c>
      <c r="E72" s="13" t="s">
        <v>9539</v>
      </c>
    </row>
    <row r="73" customFormat="false" ht="15" hidden="false" customHeight="true" outlineLevel="0" collapsed="false">
      <c r="A73" s="13" t="s">
        <v>90</v>
      </c>
      <c r="B73" s="11" t="s">
        <v>9386</v>
      </c>
      <c r="C73" s="11" t="s">
        <v>9396</v>
      </c>
      <c r="D73" s="13" t="s">
        <v>9540</v>
      </c>
      <c r="E73" s="13" t="s">
        <v>9541</v>
      </c>
    </row>
    <row r="74" customFormat="false" ht="15" hidden="false" customHeight="true" outlineLevel="0" collapsed="false">
      <c r="A74" s="13" t="s">
        <v>90</v>
      </c>
      <c r="B74" s="11" t="s">
        <v>9386</v>
      </c>
      <c r="C74" s="11" t="s">
        <v>9399</v>
      </c>
      <c r="D74" s="13" t="s">
        <v>9542</v>
      </c>
      <c r="E74" s="13" t="s">
        <v>9543</v>
      </c>
    </row>
    <row r="75" customFormat="false" ht="15" hidden="false" customHeight="true" outlineLevel="0" collapsed="false">
      <c r="A75" s="13" t="s">
        <v>90</v>
      </c>
      <c r="B75" s="11" t="s">
        <v>9386</v>
      </c>
      <c r="C75" s="11" t="s">
        <v>9402</v>
      </c>
      <c r="D75" s="13" t="s">
        <v>9544</v>
      </c>
      <c r="E75" s="13" t="s">
        <v>9545</v>
      </c>
    </row>
    <row r="76" customFormat="false" ht="15" hidden="false" customHeight="true" outlineLevel="0" collapsed="false">
      <c r="A76" s="13" t="s">
        <v>90</v>
      </c>
      <c r="B76" s="11" t="s">
        <v>9386</v>
      </c>
      <c r="C76" s="11" t="s">
        <v>9405</v>
      </c>
      <c r="D76" s="13" t="s">
        <v>9546</v>
      </c>
      <c r="E76" s="13" t="s">
        <v>9547</v>
      </c>
    </row>
    <row r="77" customFormat="false" ht="15" hidden="false" customHeight="true" outlineLevel="0" collapsed="false">
      <c r="A77" s="13" t="s">
        <v>90</v>
      </c>
      <c r="B77" s="11" t="s">
        <v>9386</v>
      </c>
      <c r="C77" s="11" t="s">
        <v>9408</v>
      </c>
      <c r="D77" s="13" t="s">
        <v>9548</v>
      </c>
      <c r="E77" s="13" t="s">
        <v>9549</v>
      </c>
    </row>
    <row r="78" customFormat="false" ht="15" hidden="false" customHeight="true" outlineLevel="0" collapsed="false">
      <c r="A78" s="13" t="s">
        <v>90</v>
      </c>
      <c r="B78" s="11" t="s">
        <v>9386</v>
      </c>
      <c r="C78" s="11" t="s">
        <v>9411</v>
      </c>
      <c r="D78" s="13" t="s">
        <v>9550</v>
      </c>
      <c r="E78" s="13" t="s">
        <v>9551</v>
      </c>
    </row>
    <row r="79" customFormat="false" ht="15" hidden="false" customHeight="true" outlineLevel="0" collapsed="false">
      <c r="A79" s="13" t="s">
        <v>90</v>
      </c>
      <c r="B79" s="11" t="s">
        <v>9386</v>
      </c>
      <c r="C79" s="11" t="s">
        <v>9414</v>
      </c>
      <c r="D79" s="13" t="s">
        <v>9552</v>
      </c>
      <c r="E79" s="13" t="s">
        <v>9553</v>
      </c>
    </row>
    <row r="80" customFormat="false" ht="15" hidden="false" customHeight="true" outlineLevel="0" collapsed="false">
      <c r="A80" s="13" t="s">
        <v>90</v>
      </c>
      <c r="B80" s="11" t="s">
        <v>9386</v>
      </c>
      <c r="C80" s="11" t="s">
        <v>9417</v>
      </c>
      <c r="D80" s="13" t="s">
        <v>9554</v>
      </c>
      <c r="E80" s="13" t="s">
        <v>9555</v>
      </c>
    </row>
    <row r="81" customFormat="false" ht="15" hidden="false" customHeight="true" outlineLevel="0" collapsed="false">
      <c r="A81" s="13" t="s">
        <v>90</v>
      </c>
      <c r="B81" s="11" t="s">
        <v>9386</v>
      </c>
      <c r="C81" s="11" t="s">
        <v>9420</v>
      </c>
      <c r="D81" s="13" t="s">
        <v>9556</v>
      </c>
      <c r="E81" s="13" t="s">
        <v>9557</v>
      </c>
    </row>
    <row r="82" customFormat="false" ht="15" hidden="false" customHeight="true" outlineLevel="0" collapsed="false">
      <c r="A82" s="13" t="s">
        <v>90</v>
      </c>
      <c r="B82" s="11" t="s">
        <v>9386</v>
      </c>
      <c r="C82" s="11" t="s">
        <v>9423</v>
      </c>
      <c r="D82" s="13" t="s">
        <v>9558</v>
      </c>
      <c r="E82" s="13" t="s">
        <v>9559</v>
      </c>
    </row>
    <row r="83" customFormat="false" ht="15" hidden="false" customHeight="true" outlineLevel="0" collapsed="false">
      <c r="A83" s="13" t="s">
        <v>90</v>
      </c>
      <c r="B83" s="11" t="s">
        <v>9386</v>
      </c>
      <c r="C83" s="11" t="s">
        <v>9426</v>
      </c>
      <c r="D83" s="13" t="s">
        <v>9560</v>
      </c>
      <c r="E83" s="13" t="s">
        <v>9561</v>
      </c>
    </row>
    <row r="84" customFormat="false" ht="15" hidden="false" customHeight="true" outlineLevel="0" collapsed="false">
      <c r="A84" s="13" t="s">
        <v>90</v>
      </c>
      <c r="B84" s="11" t="s">
        <v>9386</v>
      </c>
      <c r="C84" s="13" t="s">
        <v>9429</v>
      </c>
      <c r="D84" s="13" t="s">
        <v>9562</v>
      </c>
      <c r="E84" s="13" t="s">
        <v>9563</v>
      </c>
    </row>
    <row r="85" customFormat="false" ht="15" hidden="false" customHeight="true" outlineLevel="0" collapsed="false">
      <c r="A85" s="13" t="s">
        <v>90</v>
      </c>
      <c r="B85" s="11" t="s">
        <v>9386</v>
      </c>
      <c r="C85" s="11" t="s">
        <v>9432</v>
      </c>
      <c r="D85" s="13" t="s">
        <v>9564</v>
      </c>
      <c r="E85" s="13" t="s">
        <v>9565</v>
      </c>
    </row>
    <row r="86" customFormat="false" ht="15" hidden="false" customHeight="true" outlineLevel="0" collapsed="false">
      <c r="A86" s="13" t="s">
        <v>90</v>
      </c>
      <c r="B86" s="11" t="s">
        <v>9386</v>
      </c>
      <c r="C86" s="11" t="s">
        <v>9435</v>
      </c>
      <c r="D86" s="13" t="s">
        <v>9566</v>
      </c>
      <c r="E86" s="13" t="s">
        <v>9567</v>
      </c>
    </row>
    <row r="87" customFormat="false" ht="15" hidden="false" customHeight="true" outlineLevel="0" collapsed="false">
      <c r="A87" s="13" t="s">
        <v>90</v>
      </c>
      <c r="B87" s="11" t="s">
        <v>9386</v>
      </c>
      <c r="C87" s="11" t="s">
        <v>9438</v>
      </c>
      <c r="D87" s="13" t="s">
        <v>9568</v>
      </c>
      <c r="E87" s="13" t="s">
        <v>9569</v>
      </c>
    </row>
    <row r="88" customFormat="false" ht="15" hidden="false" customHeight="true" outlineLevel="0" collapsed="false">
      <c r="A88" s="13" t="s">
        <v>90</v>
      </c>
      <c r="B88" s="11" t="s">
        <v>9386</v>
      </c>
      <c r="C88" s="11" t="s">
        <v>9441</v>
      </c>
      <c r="D88" s="13" t="s">
        <v>9570</v>
      </c>
      <c r="E88" s="13" t="s">
        <v>9571</v>
      </c>
    </row>
    <row r="89" customFormat="false" ht="15" hidden="false" customHeight="true" outlineLevel="0" collapsed="false">
      <c r="A89" s="13" t="s">
        <v>90</v>
      </c>
      <c r="B89" s="11" t="s">
        <v>9386</v>
      </c>
      <c r="C89" s="11" t="s">
        <v>9444</v>
      </c>
      <c r="D89" s="13" t="s">
        <v>9572</v>
      </c>
      <c r="E89" s="13" t="s">
        <v>9573</v>
      </c>
    </row>
    <row r="90" customFormat="false" ht="15" hidden="false" customHeight="true" outlineLevel="0" collapsed="false">
      <c r="A90" s="13" t="s">
        <v>90</v>
      </c>
      <c r="B90" s="11" t="s">
        <v>9386</v>
      </c>
      <c r="C90" s="11" t="s">
        <v>9447</v>
      </c>
      <c r="D90" s="13" t="s">
        <v>9574</v>
      </c>
      <c r="E90" s="13" t="s">
        <v>9575</v>
      </c>
    </row>
    <row r="91" customFormat="false" ht="15" hidden="false" customHeight="true" outlineLevel="0" collapsed="false">
      <c r="A91" s="13" t="s">
        <v>99</v>
      </c>
      <c r="B91" s="11" t="s">
        <v>9386</v>
      </c>
      <c r="C91" s="13" t="s">
        <v>9387</v>
      </c>
      <c r="D91" s="13" t="s">
        <v>9576</v>
      </c>
      <c r="E91" s="13" t="s">
        <v>9577</v>
      </c>
    </row>
    <row r="92" customFormat="false" ht="15" hidden="false" customHeight="true" outlineLevel="0" collapsed="false">
      <c r="A92" s="13" t="s">
        <v>99</v>
      </c>
      <c r="B92" s="11" t="s">
        <v>9386</v>
      </c>
      <c r="C92" s="13" t="s">
        <v>9390</v>
      </c>
      <c r="D92" s="13" t="s">
        <v>9578</v>
      </c>
      <c r="E92" s="13" t="s">
        <v>9579</v>
      </c>
    </row>
    <row r="93" customFormat="false" ht="15" hidden="false" customHeight="true" outlineLevel="0" collapsed="false">
      <c r="A93" s="13" t="s">
        <v>99</v>
      </c>
      <c r="B93" s="11" t="s">
        <v>9386</v>
      </c>
      <c r="C93" s="13" t="s">
        <v>9393</v>
      </c>
      <c r="D93" s="13" t="s">
        <v>9580</v>
      </c>
      <c r="E93" s="13" t="s">
        <v>9581</v>
      </c>
    </row>
    <row r="94" customFormat="false" ht="15" hidden="false" customHeight="true" outlineLevel="0" collapsed="false">
      <c r="A94" s="13" t="s">
        <v>99</v>
      </c>
      <c r="B94" s="11" t="s">
        <v>9386</v>
      </c>
      <c r="C94" s="11" t="s">
        <v>9396</v>
      </c>
      <c r="D94" s="13" t="s">
        <v>9582</v>
      </c>
      <c r="E94" s="13" t="s">
        <v>9583</v>
      </c>
    </row>
    <row r="95" customFormat="false" ht="15" hidden="false" customHeight="true" outlineLevel="0" collapsed="false">
      <c r="A95" s="13" t="s">
        <v>99</v>
      </c>
      <c r="B95" s="11" t="s">
        <v>9386</v>
      </c>
      <c r="C95" s="11" t="s">
        <v>9399</v>
      </c>
      <c r="D95" s="13" t="s">
        <v>9584</v>
      </c>
      <c r="E95" s="13" t="s">
        <v>9585</v>
      </c>
    </row>
    <row r="96" customFormat="false" ht="15" hidden="false" customHeight="true" outlineLevel="0" collapsed="false">
      <c r="A96" s="13" t="s">
        <v>99</v>
      </c>
      <c r="B96" s="11" t="s">
        <v>9386</v>
      </c>
      <c r="C96" s="11" t="s">
        <v>9402</v>
      </c>
      <c r="D96" s="13" t="s">
        <v>9586</v>
      </c>
      <c r="E96" s="13" t="s">
        <v>9587</v>
      </c>
    </row>
    <row r="97" customFormat="false" ht="15" hidden="false" customHeight="true" outlineLevel="0" collapsed="false">
      <c r="A97" s="13" t="s">
        <v>99</v>
      </c>
      <c r="B97" s="11" t="s">
        <v>9386</v>
      </c>
      <c r="C97" s="11" t="s">
        <v>9405</v>
      </c>
      <c r="D97" s="13" t="s">
        <v>9588</v>
      </c>
      <c r="E97" s="13" t="s">
        <v>9589</v>
      </c>
    </row>
    <row r="98" customFormat="false" ht="15" hidden="false" customHeight="true" outlineLevel="0" collapsed="false">
      <c r="A98" s="13" t="s">
        <v>99</v>
      </c>
      <c r="B98" s="11" t="s">
        <v>9386</v>
      </c>
      <c r="C98" s="11" t="s">
        <v>9408</v>
      </c>
      <c r="D98" s="13" t="s">
        <v>9590</v>
      </c>
      <c r="E98" s="13" t="s">
        <v>9591</v>
      </c>
    </row>
    <row r="99" customFormat="false" ht="15" hidden="false" customHeight="true" outlineLevel="0" collapsed="false">
      <c r="A99" s="13" t="s">
        <v>99</v>
      </c>
      <c r="B99" s="11" t="s">
        <v>9386</v>
      </c>
      <c r="C99" s="11" t="s">
        <v>9411</v>
      </c>
      <c r="D99" s="13" t="s">
        <v>9592</v>
      </c>
      <c r="E99" s="13" t="s">
        <v>9593</v>
      </c>
    </row>
    <row r="100" customFormat="false" ht="15" hidden="false" customHeight="true" outlineLevel="0" collapsed="false">
      <c r="A100" s="13" t="s">
        <v>99</v>
      </c>
      <c r="B100" s="11" t="s">
        <v>9386</v>
      </c>
      <c r="C100" s="11" t="s">
        <v>9414</v>
      </c>
      <c r="D100" s="13" t="s">
        <v>9594</v>
      </c>
      <c r="E100" s="13" t="s">
        <v>9595</v>
      </c>
    </row>
    <row r="101" customFormat="false" ht="15" hidden="false" customHeight="true" outlineLevel="0" collapsed="false">
      <c r="A101" s="13" t="s">
        <v>99</v>
      </c>
      <c r="B101" s="11" t="s">
        <v>9386</v>
      </c>
      <c r="C101" s="11" t="s">
        <v>9417</v>
      </c>
      <c r="D101" s="13" t="s">
        <v>9596</v>
      </c>
      <c r="E101" s="13" t="s">
        <v>9597</v>
      </c>
    </row>
    <row r="102" customFormat="false" ht="15" hidden="false" customHeight="true" outlineLevel="0" collapsed="false">
      <c r="A102" s="13" t="s">
        <v>99</v>
      </c>
      <c r="B102" s="11" t="s">
        <v>9386</v>
      </c>
      <c r="C102" s="11" t="s">
        <v>9420</v>
      </c>
      <c r="D102" s="13" t="s">
        <v>9598</v>
      </c>
      <c r="E102" s="13" t="s">
        <v>9599</v>
      </c>
    </row>
    <row r="103" customFormat="false" ht="15" hidden="false" customHeight="true" outlineLevel="0" collapsed="false">
      <c r="A103" s="13" t="s">
        <v>99</v>
      </c>
      <c r="B103" s="11" t="s">
        <v>9386</v>
      </c>
      <c r="C103" s="11" t="s">
        <v>9423</v>
      </c>
      <c r="D103" s="13" t="s">
        <v>9600</v>
      </c>
      <c r="E103" s="13" t="s">
        <v>9601</v>
      </c>
    </row>
    <row r="104" customFormat="false" ht="15" hidden="false" customHeight="true" outlineLevel="0" collapsed="false">
      <c r="A104" s="13" t="s">
        <v>99</v>
      </c>
      <c r="B104" s="11" t="s">
        <v>9386</v>
      </c>
      <c r="C104" s="11" t="s">
        <v>9426</v>
      </c>
      <c r="D104" s="13" t="s">
        <v>9602</v>
      </c>
      <c r="E104" s="13" t="s">
        <v>9603</v>
      </c>
    </row>
    <row r="105" customFormat="false" ht="15" hidden="false" customHeight="true" outlineLevel="0" collapsed="false">
      <c r="A105" s="13" t="s">
        <v>99</v>
      </c>
      <c r="B105" s="11" t="s">
        <v>9386</v>
      </c>
      <c r="C105" s="13" t="s">
        <v>9429</v>
      </c>
      <c r="D105" s="13" t="s">
        <v>9604</v>
      </c>
      <c r="E105" s="13" t="s">
        <v>9605</v>
      </c>
    </row>
    <row r="106" customFormat="false" ht="15" hidden="false" customHeight="true" outlineLevel="0" collapsed="false">
      <c r="A106" s="13" t="s">
        <v>99</v>
      </c>
      <c r="B106" s="11" t="s">
        <v>9386</v>
      </c>
      <c r="C106" s="11" t="s">
        <v>9432</v>
      </c>
      <c r="D106" s="13" t="s">
        <v>9606</v>
      </c>
      <c r="E106" s="13" t="s">
        <v>9607</v>
      </c>
    </row>
    <row r="107" customFormat="false" ht="15" hidden="false" customHeight="true" outlineLevel="0" collapsed="false">
      <c r="A107" s="13" t="s">
        <v>99</v>
      </c>
      <c r="B107" s="11" t="s">
        <v>9386</v>
      </c>
      <c r="C107" s="11" t="s">
        <v>9435</v>
      </c>
      <c r="D107" s="13" t="s">
        <v>9608</v>
      </c>
      <c r="E107" s="13" t="s">
        <v>9609</v>
      </c>
    </row>
    <row r="108" customFormat="false" ht="15" hidden="false" customHeight="true" outlineLevel="0" collapsed="false">
      <c r="A108" s="13" t="s">
        <v>99</v>
      </c>
      <c r="B108" s="11" t="s">
        <v>9386</v>
      </c>
      <c r="C108" s="11" t="s">
        <v>9438</v>
      </c>
      <c r="D108" s="13" t="s">
        <v>9610</v>
      </c>
      <c r="E108" s="13" t="s">
        <v>9611</v>
      </c>
    </row>
    <row r="109" customFormat="false" ht="15" hidden="false" customHeight="true" outlineLevel="0" collapsed="false">
      <c r="A109" s="13" t="s">
        <v>99</v>
      </c>
      <c r="B109" s="11" t="s">
        <v>9386</v>
      </c>
      <c r="C109" s="11" t="s">
        <v>9441</v>
      </c>
      <c r="D109" s="13" t="s">
        <v>9612</v>
      </c>
      <c r="E109" s="13" t="s">
        <v>9613</v>
      </c>
    </row>
    <row r="110" customFormat="false" ht="15" hidden="false" customHeight="true" outlineLevel="0" collapsed="false">
      <c r="A110" s="13" t="s">
        <v>99</v>
      </c>
      <c r="B110" s="11" t="s">
        <v>9386</v>
      </c>
      <c r="C110" s="11" t="s">
        <v>9444</v>
      </c>
      <c r="D110" s="13" t="s">
        <v>9614</v>
      </c>
      <c r="E110" s="13" t="s">
        <v>9615</v>
      </c>
    </row>
    <row r="111" customFormat="false" ht="15" hidden="false" customHeight="true" outlineLevel="0" collapsed="false">
      <c r="A111" s="13" t="s">
        <v>99</v>
      </c>
      <c r="B111" s="11" t="s">
        <v>9386</v>
      </c>
      <c r="C111" s="11" t="s">
        <v>9447</v>
      </c>
      <c r="D111" s="13" t="s">
        <v>9616</v>
      </c>
      <c r="E111" s="13" t="s">
        <v>9617</v>
      </c>
    </row>
    <row r="112" customFormat="false" ht="15" hidden="false" customHeight="true" outlineLevel="0" collapsed="false">
      <c r="A112" s="13" t="s">
        <v>108</v>
      </c>
      <c r="B112" s="11" t="s">
        <v>9386</v>
      </c>
      <c r="C112" s="13" t="s">
        <v>9387</v>
      </c>
      <c r="D112" s="13" t="s">
        <v>9618</v>
      </c>
      <c r="E112" s="13" t="s">
        <v>9619</v>
      </c>
    </row>
    <row r="113" customFormat="false" ht="15" hidden="false" customHeight="true" outlineLevel="0" collapsed="false">
      <c r="A113" s="13" t="s">
        <v>108</v>
      </c>
      <c r="B113" s="11" t="s">
        <v>9386</v>
      </c>
      <c r="C113" s="13" t="s">
        <v>9390</v>
      </c>
      <c r="D113" s="13" t="s">
        <v>9620</v>
      </c>
      <c r="E113" s="13" t="s">
        <v>9621</v>
      </c>
    </row>
    <row r="114" customFormat="false" ht="15" hidden="false" customHeight="true" outlineLevel="0" collapsed="false">
      <c r="A114" s="13" t="s">
        <v>108</v>
      </c>
      <c r="B114" s="11" t="s">
        <v>9386</v>
      </c>
      <c r="C114" s="13" t="s">
        <v>9393</v>
      </c>
      <c r="D114" s="13" t="s">
        <v>9622</v>
      </c>
      <c r="E114" s="13" t="s">
        <v>9623</v>
      </c>
    </row>
    <row r="115" customFormat="false" ht="15" hidden="false" customHeight="true" outlineLevel="0" collapsed="false">
      <c r="A115" s="13" t="s">
        <v>108</v>
      </c>
      <c r="B115" s="11" t="s">
        <v>9386</v>
      </c>
      <c r="C115" s="11" t="s">
        <v>9396</v>
      </c>
      <c r="D115" s="13" t="s">
        <v>9624</v>
      </c>
      <c r="E115" s="13" t="s">
        <v>9625</v>
      </c>
    </row>
    <row r="116" customFormat="false" ht="15" hidden="false" customHeight="true" outlineLevel="0" collapsed="false">
      <c r="A116" s="13" t="s">
        <v>108</v>
      </c>
      <c r="B116" s="11" t="s">
        <v>9386</v>
      </c>
      <c r="C116" s="11" t="s">
        <v>9399</v>
      </c>
      <c r="D116" s="13" t="s">
        <v>9626</v>
      </c>
      <c r="E116" s="13" t="s">
        <v>9627</v>
      </c>
    </row>
    <row r="117" customFormat="false" ht="15" hidden="false" customHeight="true" outlineLevel="0" collapsed="false">
      <c r="A117" s="13" t="s">
        <v>108</v>
      </c>
      <c r="B117" s="11" t="s">
        <v>9386</v>
      </c>
      <c r="C117" s="11" t="s">
        <v>9402</v>
      </c>
      <c r="D117" s="13" t="s">
        <v>9628</v>
      </c>
      <c r="E117" s="13" t="s">
        <v>9629</v>
      </c>
    </row>
    <row r="118" customFormat="false" ht="15" hidden="false" customHeight="true" outlineLevel="0" collapsed="false">
      <c r="A118" s="13" t="s">
        <v>108</v>
      </c>
      <c r="B118" s="11" t="s">
        <v>9386</v>
      </c>
      <c r="C118" s="11" t="s">
        <v>9405</v>
      </c>
      <c r="D118" s="13" t="s">
        <v>9630</v>
      </c>
      <c r="E118" s="13" t="s">
        <v>9631</v>
      </c>
    </row>
    <row r="119" customFormat="false" ht="15" hidden="false" customHeight="true" outlineLevel="0" collapsed="false">
      <c r="A119" s="13" t="s">
        <v>108</v>
      </c>
      <c r="B119" s="11" t="s">
        <v>9386</v>
      </c>
      <c r="C119" s="11" t="s">
        <v>9408</v>
      </c>
      <c r="D119" s="13" t="s">
        <v>9632</v>
      </c>
      <c r="E119" s="13" t="s">
        <v>9633</v>
      </c>
    </row>
    <row r="120" customFormat="false" ht="15" hidden="false" customHeight="true" outlineLevel="0" collapsed="false">
      <c r="A120" s="13" t="s">
        <v>108</v>
      </c>
      <c r="B120" s="11" t="s">
        <v>9386</v>
      </c>
      <c r="C120" s="11" t="s">
        <v>9411</v>
      </c>
      <c r="D120" s="13" t="s">
        <v>9634</v>
      </c>
      <c r="E120" s="13" t="s">
        <v>9635</v>
      </c>
    </row>
    <row r="121" customFormat="false" ht="15" hidden="false" customHeight="true" outlineLevel="0" collapsed="false">
      <c r="A121" s="13" t="s">
        <v>108</v>
      </c>
      <c r="B121" s="11" t="s">
        <v>9386</v>
      </c>
      <c r="C121" s="11" t="s">
        <v>9414</v>
      </c>
      <c r="D121" s="13" t="s">
        <v>9636</v>
      </c>
      <c r="E121" s="13" t="s">
        <v>9637</v>
      </c>
    </row>
    <row r="122" customFormat="false" ht="15" hidden="false" customHeight="true" outlineLevel="0" collapsed="false">
      <c r="A122" s="13" t="s">
        <v>108</v>
      </c>
      <c r="B122" s="11" t="s">
        <v>9386</v>
      </c>
      <c r="C122" s="11" t="s">
        <v>9417</v>
      </c>
      <c r="D122" s="13" t="s">
        <v>9638</v>
      </c>
      <c r="E122" s="13" t="s">
        <v>9639</v>
      </c>
    </row>
    <row r="123" customFormat="false" ht="15" hidden="false" customHeight="true" outlineLevel="0" collapsed="false">
      <c r="A123" s="13" t="s">
        <v>108</v>
      </c>
      <c r="B123" s="11" t="s">
        <v>9386</v>
      </c>
      <c r="C123" s="11" t="s">
        <v>9420</v>
      </c>
      <c r="D123" s="13" t="s">
        <v>9640</v>
      </c>
      <c r="E123" s="13" t="s">
        <v>9641</v>
      </c>
    </row>
    <row r="124" customFormat="false" ht="15" hidden="false" customHeight="true" outlineLevel="0" collapsed="false">
      <c r="A124" s="13" t="s">
        <v>108</v>
      </c>
      <c r="B124" s="11" t="s">
        <v>9386</v>
      </c>
      <c r="C124" s="11" t="s">
        <v>9423</v>
      </c>
      <c r="D124" s="13" t="s">
        <v>9642</v>
      </c>
      <c r="E124" s="13" t="s">
        <v>9643</v>
      </c>
    </row>
    <row r="125" customFormat="false" ht="15" hidden="false" customHeight="true" outlineLevel="0" collapsed="false">
      <c r="A125" s="13" t="s">
        <v>108</v>
      </c>
      <c r="B125" s="11" t="s">
        <v>9386</v>
      </c>
      <c r="C125" s="11" t="s">
        <v>9426</v>
      </c>
      <c r="D125" s="13" t="s">
        <v>9644</v>
      </c>
      <c r="E125" s="13" t="s">
        <v>9645</v>
      </c>
    </row>
    <row r="126" customFormat="false" ht="15" hidden="false" customHeight="true" outlineLevel="0" collapsed="false">
      <c r="A126" s="13" t="s">
        <v>108</v>
      </c>
      <c r="B126" s="11" t="s">
        <v>9386</v>
      </c>
      <c r="C126" s="13" t="s">
        <v>9429</v>
      </c>
      <c r="D126" s="13" t="s">
        <v>9646</v>
      </c>
      <c r="E126" s="13" t="s">
        <v>9647</v>
      </c>
    </row>
    <row r="127" customFormat="false" ht="15" hidden="false" customHeight="true" outlineLevel="0" collapsed="false">
      <c r="A127" s="13" t="s">
        <v>108</v>
      </c>
      <c r="B127" s="11" t="s">
        <v>9386</v>
      </c>
      <c r="C127" s="11" t="s">
        <v>9432</v>
      </c>
      <c r="D127" s="13" t="s">
        <v>9648</v>
      </c>
      <c r="E127" s="13" t="s">
        <v>9649</v>
      </c>
    </row>
    <row r="128" customFormat="false" ht="15" hidden="false" customHeight="true" outlineLevel="0" collapsed="false">
      <c r="A128" s="13" t="s">
        <v>108</v>
      </c>
      <c r="B128" s="11" t="s">
        <v>9386</v>
      </c>
      <c r="C128" s="11" t="s">
        <v>9435</v>
      </c>
      <c r="D128" s="13" t="s">
        <v>9650</v>
      </c>
      <c r="E128" s="13" t="s">
        <v>9651</v>
      </c>
    </row>
    <row r="129" customFormat="false" ht="15" hidden="false" customHeight="true" outlineLevel="0" collapsed="false">
      <c r="A129" s="13" t="s">
        <v>108</v>
      </c>
      <c r="B129" s="11" t="s">
        <v>9386</v>
      </c>
      <c r="C129" s="11" t="s">
        <v>9438</v>
      </c>
      <c r="D129" s="13" t="s">
        <v>9652</v>
      </c>
      <c r="E129" s="13" t="s">
        <v>9653</v>
      </c>
    </row>
    <row r="130" customFormat="false" ht="15" hidden="false" customHeight="true" outlineLevel="0" collapsed="false">
      <c r="A130" s="13" t="s">
        <v>108</v>
      </c>
      <c r="B130" s="11" t="s">
        <v>9386</v>
      </c>
      <c r="C130" s="11" t="s">
        <v>9441</v>
      </c>
      <c r="D130" s="13" t="s">
        <v>9654</v>
      </c>
      <c r="E130" s="13" t="s">
        <v>9655</v>
      </c>
    </row>
    <row r="131" customFormat="false" ht="15" hidden="false" customHeight="true" outlineLevel="0" collapsed="false">
      <c r="A131" s="13" t="s">
        <v>108</v>
      </c>
      <c r="B131" s="11" t="s">
        <v>9386</v>
      </c>
      <c r="C131" s="11" t="s">
        <v>9444</v>
      </c>
      <c r="D131" s="13" t="s">
        <v>9656</v>
      </c>
      <c r="E131" s="13" t="s">
        <v>9657</v>
      </c>
    </row>
    <row r="132" customFormat="false" ht="15" hidden="false" customHeight="true" outlineLevel="0" collapsed="false">
      <c r="A132" s="13" t="s">
        <v>108</v>
      </c>
      <c r="B132" s="11" t="s">
        <v>9386</v>
      </c>
      <c r="C132" s="11" t="s">
        <v>9447</v>
      </c>
      <c r="D132" s="13" t="s">
        <v>9658</v>
      </c>
      <c r="E132" s="13" t="s">
        <v>9659</v>
      </c>
    </row>
    <row r="133" customFormat="false" ht="15" hidden="false" customHeight="true" outlineLevel="0" collapsed="false">
      <c r="A133" s="13" t="s">
        <v>117</v>
      </c>
      <c r="B133" s="11" t="s">
        <v>9386</v>
      </c>
      <c r="C133" s="13" t="s">
        <v>9387</v>
      </c>
      <c r="D133" s="13" t="s">
        <v>9660</v>
      </c>
      <c r="E133" s="13" t="s">
        <v>9661</v>
      </c>
    </row>
    <row r="134" customFormat="false" ht="15" hidden="false" customHeight="true" outlineLevel="0" collapsed="false">
      <c r="A134" s="13" t="s">
        <v>117</v>
      </c>
      <c r="B134" s="11" t="s">
        <v>9386</v>
      </c>
      <c r="C134" s="13" t="s">
        <v>9390</v>
      </c>
      <c r="D134" s="13" t="s">
        <v>9662</v>
      </c>
      <c r="E134" s="13" t="s">
        <v>9663</v>
      </c>
    </row>
    <row r="135" customFormat="false" ht="15" hidden="false" customHeight="true" outlineLevel="0" collapsed="false">
      <c r="A135" s="13" t="s">
        <v>117</v>
      </c>
      <c r="B135" s="11" t="s">
        <v>9386</v>
      </c>
      <c r="C135" s="13" t="s">
        <v>9393</v>
      </c>
      <c r="D135" s="13" t="s">
        <v>9664</v>
      </c>
      <c r="E135" s="13" t="s">
        <v>9665</v>
      </c>
    </row>
    <row r="136" customFormat="false" ht="15" hidden="false" customHeight="true" outlineLevel="0" collapsed="false">
      <c r="A136" s="13" t="s">
        <v>117</v>
      </c>
      <c r="B136" s="11" t="s">
        <v>9386</v>
      </c>
      <c r="C136" s="11" t="s">
        <v>9396</v>
      </c>
      <c r="D136" s="13" t="s">
        <v>9666</v>
      </c>
      <c r="E136" s="13" t="s">
        <v>9667</v>
      </c>
    </row>
    <row r="137" customFormat="false" ht="15" hidden="false" customHeight="true" outlineLevel="0" collapsed="false">
      <c r="A137" s="13" t="s">
        <v>117</v>
      </c>
      <c r="B137" s="11" t="s">
        <v>9386</v>
      </c>
      <c r="C137" s="11" t="s">
        <v>9399</v>
      </c>
      <c r="D137" s="13" t="s">
        <v>9668</v>
      </c>
      <c r="E137" s="13" t="s">
        <v>9669</v>
      </c>
    </row>
    <row r="138" customFormat="false" ht="15" hidden="false" customHeight="true" outlineLevel="0" collapsed="false">
      <c r="A138" s="13" t="s">
        <v>117</v>
      </c>
      <c r="B138" s="11" t="s">
        <v>9386</v>
      </c>
      <c r="C138" s="11" t="s">
        <v>9402</v>
      </c>
      <c r="D138" s="13" t="s">
        <v>9670</v>
      </c>
      <c r="E138" s="13" t="s">
        <v>9671</v>
      </c>
    </row>
    <row r="139" customFormat="false" ht="15" hidden="false" customHeight="true" outlineLevel="0" collapsed="false">
      <c r="A139" s="13" t="s">
        <v>117</v>
      </c>
      <c r="B139" s="11" t="s">
        <v>9386</v>
      </c>
      <c r="C139" s="11" t="s">
        <v>9405</v>
      </c>
      <c r="D139" s="13" t="s">
        <v>9672</v>
      </c>
      <c r="E139" s="13" t="s">
        <v>9673</v>
      </c>
    </row>
    <row r="140" customFormat="false" ht="15" hidden="false" customHeight="true" outlineLevel="0" collapsed="false">
      <c r="A140" s="13" t="s">
        <v>117</v>
      </c>
      <c r="B140" s="11" t="s">
        <v>9386</v>
      </c>
      <c r="C140" s="11" t="s">
        <v>9408</v>
      </c>
      <c r="D140" s="13" t="s">
        <v>9674</v>
      </c>
      <c r="E140" s="13" t="s">
        <v>9675</v>
      </c>
    </row>
    <row r="141" customFormat="false" ht="15" hidden="false" customHeight="true" outlineLevel="0" collapsed="false">
      <c r="A141" s="13" t="s">
        <v>117</v>
      </c>
      <c r="B141" s="11" t="s">
        <v>9386</v>
      </c>
      <c r="C141" s="11" t="s">
        <v>9411</v>
      </c>
      <c r="D141" s="13" t="s">
        <v>9676</v>
      </c>
      <c r="E141" s="13" t="s">
        <v>9677</v>
      </c>
    </row>
    <row r="142" customFormat="false" ht="15" hidden="false" customHeight="true" outlineLevel="0" collapsed="false">
      <c r="A142" s="13" t="s">
        <v>117</v>
      </c>
      <c r="B142" s="11" t="s">
        <v>9386</v>
      </c>
      <c r="C142" s="11" t="s">
        <v>9414</v>
      </c>
      <c r="D142" s="13" t="s">
        <v>9678</v>
      </c>
      <c r="E142" s="13" t="s">
        <v>9679</v>
      </c>
    </row>
    <row r="143" customFormat="false" ht="15" hidden="false" customHeight="true" outlineLevel="0" collapsed="false">
      <c r="A143" s="13" t="s">
        <v>117</v>
      </c>
      <c r="B143" s="11" t="s">
        <v>9386</v>
      </c>
      <c r="C143" s="11" t="s">
        <v>9417</v>
      </c>
      <c r="D143" s="13" t="s">
        <v>9680</v>
      </c>
      <c r="E143" s="13" t="s">
        <v>9681</v>
      </c>
    </row>
    <row r="144" customFormat="false" ht="15" hidden="false" customHeight="true" outlineLevel="0" collapsed="false">
      <c r="A144" s="13" t="s">
        <v>117</v>
      </c>
      <c r="B144" s="11" t="s">
        <v>9386</v>
      </c>
      <c r="C144" s="11" t="s">
        <v>9420</v>
      </c>
      <c r="D144" s="13" t="s">
        <v>9682</v>
      </c>
      <c r="E144" s="13" t="s">
        <v>9683</v>
      </c>
    </row>
    <row r="145" customFormat="false" ht="15" hidden="false" customHeight="true" outlineLevel="0" collapsed="false">
      <c r="A145" s="13" t="s">
        <v>117</v>
      </c>
      <c r="B145" s="11" t="s">
        <v>9386</v>
      </c>
      <c r="C145" s="11" t="s">
        <v>9423</v>
      </c>
      <c r="D145" s="13" t="s">
        <v>9684</v>
      </c>
      <c r="E145" s="13" t="s">
        <v>9685</v>
      </c>
    </row>
    <row r="146" customFormat="false" ht="15" hidden="false" customHeight="true" outlineLevel="0" collapsed="false">
      <c r="A146" s="13" t="s">
        <v>117</v>
      </c>
      <c r="B146" s="11" t="s">
        <v>9386</v>
      </c>
      <c r="C146" s="11" t="s">
        <v>9426</v>
      </c>
      <c r="D146" s="13" t="s">
        <v>9686</v>
      </c>
      <c r="E146" s="13" t="s">
        <v>9687</v>
      </c>
    </row>
    <row r="147" customFormat="false" ht="15" hidden="false" customHeight="true" outlineLevel="0" collapsed="false">
      <c r="A147" s="13" t="s">
        <v>117</v>
      </c>
      <c r="B147" s="11" t="s">
        <v>9386</v>
      </c>
      <c r="C147" s="13" t="s">
        <v>9429</v>
      </c>
      <c r="D147" s="13" t="s">
        <v>9688</v>
      </c>
      <c r="E147" s="13" t="s">
        <v>9689</v>
      </c>
    </row>
    <row r="148" customFormat="false" ht="15" hidden="false" customHeight="true" outlineLevel="0" collapsed="false">
      <c r="A148" s="13" t="s">
        <v>117</v>
      </c>
      <c r="B148" s="11" t="s">
        <v>9386</v>
      </c>
      <c r="C148" s="11" t="s">
        <v>9432</v>
      </c>
      <c r="D148" s="13" t="s">
        <v>9690</v>
      </c>
      <c r="E148" s="13" t="s">
        <v>9691</v>
      </c>
    </row>
    <row r="149" customFormat="false" ht="15" hidden="false" customHeight="true" outlineLevel="0" collapsed="false">
      <c r="A149" s="13" t="s">
        <v>117</v>
      </c>
      <c r="B149" s="11" t="s">
        <v>9386</v>
      </c>
      <c r="C149" s="11" t="s">
        <v>9435</v>
      </c>
      <c r="D149" s="13" t="s">
        <v>9692</v>
      </c>
      <c r="E149" s="13" t="s">
        <v>9693</v>
      </c>
    </row>
    <row r="150" customFormat="false" ht="15" hidden="false" customHeight="true" outlineLevel="0" collapsed="false">
      <c r="A150" s="13" t="s">
        <v>117</v>
      </c>
      <c r="B150" s="11" t="s">
        <v>9386</v>
      </c>
      <c r="C150" s="11" t="s">
        <v>9438</v>
      </c>
      <c r="D150" s="13" t="s">
        <v>9694</v>
      </c>
      <c r="E150" s="13" t="s">
        <v>9695</v>
      </c>
    </row>
    <row r="151" customFormat="false" ht="15" hidden="false" customHeight="true" outlineLevel="0" collapsed="false">
      <c r="A151" s="13" t="s">
        <v>117</v>
      </c>
      <c r="B151" s="11" t="s">
        <v>9386</v>
      </c>
      <c r="C151" s="11" t="s">
        <v>9441</v>
      </c>
      <c r="D151" s="13" t="s">
        <v>9696</v>
      </c>
      <c r="E151" s="13" t="s">
        <v>9697</v>
      </c>
    </row>
    <row r="152" customFormat="false" ht="15" hidden="false" customHeight="true" outlineLevel="0" collapsed="false">
      <c r="A152" s="13" t="s">
        <v>117</v>
      </c>
      <c r="B152" s="11" t="s">
        <v>9386</v>
      </c>
      <c r="C152" s="11" t="s">
        <v>9444</v>
      </c>
      <c r="D152" s="13" t="s">
        <v>9698</v>
      </c>
      <c r="E152" s="13" t="s">
        <v>9699</v>
      </c>
    </row>
    <row r="153" customFormat="false" ht="15" hidden="false" customHeight="true" outlineLevel="0" collapsed="false">
      <c r="A153" s="13" t="s">
        <v>117</v>
      </c>
      <c r="B153" s="11" t="s">
        <v>9386</v>
      </c>
      <c r="C153" s="11" t="s">
        <v>9447</v>
      </c>
      <c r="D153" s="13" t="s">
        <v>9700</v>
      </c>
      <c r="E153" s="13" t="s">
        <v>9701</v>
      </c>
    </row>
    <row r="154" customFormat="false" ht="15" hidden="false" customHeight="true" outlineLevel="0" collapsed="false">
      <c r="A154" s="13" t="s">
        <v>126</v>
      </c>
      <c r="B154" s="11" t="s">
        <v>9386</v>
      </c>
      <c r="C154" s="13" t="s">
        <v>9387</v>
      </c>
      <c r="D154" s="13" t="s">
        <v>9702</v>
      </c>
      <c r="E154" s="13" t="s">
        <v>9703</v>
      </c>
    </row>
    <row r="155" customFormat="false" ht="15" hidden="false" customHeight="true" outlineLevel="0" collapsed="false">
      <c r="A155" s="13" t="s">
        <v>126</v>
      </c>
      <c r="B155" s="11" t="s">
        <v>9386</v>
      </c>
      <c r="C155" s="13" t="s">
        <v>9390</v>
      </c>
      <c r="D155" s="13" t="s">
        <v>9704</v>
      </c>
      <c r="E155" s="13" t="s">
        <v>9705</v>
      </c>
    </row>
    <row r="156" customFormat="false" ht="15" hidden="false" customHeight="true" outlineLevel="0" collapsed="false">
      <c r="A156" s="13" t="s">
        <v>126</v>
      </c>
      <c r="B156" s="11" t="s">
        <v>9386</v>
      </c>
      <c r="C156" s="13" t="s">
        <v>9393</v>
      </c>
      <c r="D156" s="13" t="s">
        <v>9706</v>
      </c>
      <c r="E156" s="13" t="s">
        <v>9707</v>
      </c>
    </row>
    <row r="157" customFormat="false" ht="15" hidden="false" customHeight="true" outlineLevel="0" collapsed="false">
      <c r="A157" s="13" t="s">
        <v>126</v>
      </c>
      <c r="B157" s="11" t="s">
        <v>9386</v>
      </c>
      <c r="C157" s="11" t="s">
        <v>9396</v>
      </c>
      <c r="D157" s="13" t="s">
        <v>9708</v>
      </c>
      <c r="E157" s="13" t="s">
        <v>9709</v>
      </c>
    </row>
    <row r="158" customFormat="false" ht="15" hidden="false" customHeight="true" outlineLevel="0" collapsed="false">
      <c r="A158" s="13" t="s">
        <v>126</v>
      </c>
      <c r="B158" s="11" t="s">
        <v>9386</v>
      </c>
      <c r="C158" s="11" t="s">
        <v>9399</v>
      </c>
      <c r="D158" s="13" t="s">
        <v>9710</v>
      </c>
      <c r="E158" s="13" t="s">
        <v>9711</v>
      </c>
    </row>
    <row r="159" customFormat="false" ht="15" hidden="false" customHeight="true" outlineLevel="0" collapsed="false">
      <c r="A159" s="13" t="s">
        <v>126</v>
      </c>
      <c r="B159" s="11" t="s">
        <v>9386</v>
      </c>
      <c r="C159" s="11" t="s">
        <v>9402</v>
      </c>
      <c r="D159" s="13" t="s">
        <v>9712</v>
      </c>
      <c r="E159" s="13" t="s">
        <v>9713</v>
      </c>
    </row>
    <row r="160" customFormat="false" ht="15" hidden="false" customHeight="true" outlineLevel="0" collapsed="false">
      <c r="A160" s="13" t="s">
        <v>126</v>
      </c>
      <c r="B160" s="11" t="s">
        <v>9386</v>
      </c>
      <c r="C160" s="11" t="s">
        <v>9405</v>
      </c>
      <c r="D160" s="13" t="s">
        <v>9714</v>
      </c>
      <c r="E160" s="13" t="s">
        <v>9715</v>
      </c>
    </row>
    <row r="161" customFormat="false" ht="15" hidden="false" customHeight="true" outlineLevel="0" collapsed="false">
      <c r="A161" s="13" t="s">
        <v>126</v>
      </c>
      <c r="B161" s="11" t="s">
        <v>9386</v>
      </c>
      <c r="C161" s="11" t="s">
        <v>9408</v>
      </c>
      <c r="D161" s="13" t="s">
        <v>9716</v>
      </c>
      <c r="E161" s="13" t="s">
        <v>9717</v>
      </c>
    </row>
    <row r="162" customFormat="false" ht="15" hidden="false" customHeight="true" outlineLevel="0" collapsed="false">
      <c r="A162" s="13" t="s">
        <v>126</v>
      </c>
      <c r="B162" s="11" t="s">
        <v>9386</v>
      </c>
      <c r="C162" s="11" t="s">
        <v>9411</v>
      </c>
      <c r="D162" s="13" t="s">
        <v>9718</v>
      </c>
      <c r="E162" s="13" t="s">
        <v>9719</v>
      </c>
    </row>
    <row r="163" customFormat="false" ht="15" hidden="false" customHeight="true" outlineLevel="0" collapsed="false">
      <c r="A163" s="13" t="s">
        <v>126</v>
      </c>
      <c r="B163" s="11" t="s">
        <v>9386</v>
      </c>
      <c r="C163" s="11" t="s">
        <v>9414</v>
      </c>
      <c r="D163" s="13" t="s">
        <v>9720</v>
      </c>
      <c r="E163" s="13" t="s">
        <v>9721</v>
      </c>
    </row>
    <row r="164" customFormat="false" ht="15" hidden="false" customHeight="true" outlineLevel="0" collapsed="false">
      <c r="A164" s="13" t="s">
        <v>126</v>
      </c>
      <c r="B164" s="11" t="s">
        <v>9386</v>
      </c>
      <c r="C164" s="11" t="s">
        <v>9417</v>
      </c>
      <c r="D164" s="13" t="s">
        <v>9722</v>
      </c>
      <c r="E164" s="13" t="s">
        <v>9723</v>
      </c>
    </row>
    <row r="165" customFormat="false" ht="15" hidden="false" customHeight="true" outlineLevel="0" collapsed="false">
      <c r="A165" s="13" t="s">
        <v>126</v>
      </c>
      <c r="B165" s="11" t="s">
        <v>9386</v>
      </c>
      <c r="C165" s="11" t="s">
        <v>9420</v>
      </c>
      <c r="D165" s="13" t="s">
        <v>9724</v>
      </c>
      <c r="E165" s="13" t="s">
        <v>9725</v>
      </c>
    </row>
    <row r="166" customFormat="false" ht="15" hidden="false" customHeight="true" outlineLevel="0" collapsed="false">
      <c r="A166" s="13" t="s">
        <v>126</v>
      </c>
      <c r="B166" s="11" t="s">
        <v>9386</v>
      </c>
      <c r="C166" s="11" t="s">
        <v>9423</v>
      </c>
      <c r="D166" s="13" t="s">
        <v>9726</v>
      </c>
      <c r="E166" s="13" t="s">
        <v>9727</v>
      </c>
    </row>
    <row r="167" customFormat="false" ht="15" hidden="false" customHeight="true" outlineLevel="0" collapsed="false">
      <c r="A167" s="13" t="s">
        <v>126</v>
      </c>
      <c r="B167" s="11" t="s">
        <v>9386</v>
      </c>
      <c r="C167" s="11" t="s">
        <v>9426</v>
      </c>
      <c r="D167" s="13" t="s">
        <v>9728</v>
      </c>
      <c r="E167" s="13" t="s">
        <v>9729</v>
      </c>
    </row>
    <row r="168" customFormat="false" ht="15" hidden="false" customHeight="true" outlineLevel="0" collapsed="false">
      <c r="A168" s="13" t="s">
        <v>126</v>
      </c>
      <c r="B168" s="11" t="s">
        <v>9386</v>
      </c>
      <c r="C168" s="13" t="s">
        <v>9429</v>
      </c>
      <c r="D168" s="13" t="s">
        <v>9730</v>
      </c>
      <c r="E168" s="13" t="s">
        <v>9731</v>
      </c>
    </row>
    <row r="169" customFormat="false" ht="15" hidden="false" customHeight="true" outlineLevel="0" collapsed="false">
      <c r="A169" s="13" t="s">
        <v>126</v>
      </c>
      <c r="B169" s="11" t="s">
        <v>9386</v>
      </c>
      <c r="C169" s="11" t="s">
        <v>9432</v>
      </c>
      <c r="D169" s="13" t="s">
        <v>9732</v>
      </c>
      <c r="E169" s="13" t="s">
        <v>9733</v>
      </c>
    </row>
    <row r="170" customFormat="false" ht="15" hidden="false" customHeight="true" outlineLevel="0" collapsed="false">
      <c r="A170" s="13" t="s">
        <v>126</v>
      </c>
      <c r="B170" s="11" t="s">
        <v>9386</v>
      </c>
      <c r="C170" s="11" t="s">
        <v>9435</v>
      </c>
      <c r="D170" s="13" t="s">
        <v>9734</v>
      </c>
      <c r="E170" s="13" t="s">
        <v>9735</v>
      </c>
    </row>
    <row r="171" customFormat="false" ht="15" hidden="false" customHeight="true" outlineLevel="0" collapsed="false">
      <c r="A171" s="13" t="s">
        <v>126</v>
      </c>
      <c r="B171" s="11" t="s">
        <v>9386</v>
      </c>
      <c r="C171" s="11" t="s">
        <v>9438</v>
      </c>
      <c r="D171" s="13" t="s">
        <v>9736</v>
      </c>
      <c r="E171" s="13" t="s">
        <v>9737</v>
      </c>
    </row>
    <row r="172" customFormat="false" ht="15" hidden="false" customHeight="true" outlineLevel="0" collapsed="false">
      <c r="A172" s="13" t="s">
        <v>126</v>
      </c>
      <c r="B172" s="11" t="s">
        <v>9386</v>
      </c>
      <c r="C172" s="11" t="s">
        <v>9441</v>
      </c>
      <c r="D172" s="13" t="s">
        <v>9738</v>
      </c>
      <c r="E172" s="13" t="s">
        <v>9739</v>
      </c>
    </row>
    <row r="173" customFormat="false" ht="15" hidden="false" customHeight="true" outlineLevel="0" collapsed="false">
      <c r="A173" s="13" t="s">
        <v>126</v>
      </c>
      <c r="B173" s="11" t="s">
        <v>9386</v>
      </c>
      <c r="C173" s="11" t="s">
        <v>9444</v>
      </c>
      <c r="D173" s="13" t="s">
        <v>9740</v>
      </c>
      <c r="E173" s="13" t="s">
        <v>9741</v>
      </c>
    </row>
    <row r="174" customFormat="false" ht="15" hidden="false" customHeight="true" outlineLevel="0" collapsed="false">
      <c r="A174" s="13" t="s">
        <v>126</v>
      </c>
      <c r="B174" s="11" t="s">
        <v>9386</v>
      </c>
      <c r="C174" s="11" t="s">
        <v>9447</v>
      </c>
      <c r="D174" s="13" t="s">
        <v>9742</v>
      </c>
      <c r="E174" s="13" t="s">
        <v>9743</v>
      </c>
    </row>
    <row r="175" customFormat="false" ht="15" hidden="false" customHeight="true" outlineLevel="0" collapsed="false">
      <c r="A175" s="13" t="s">
        <v>135</v>
      </c>
      <c r="B175" s="11" t="s">
        <v>9386</v>
      </c>
      <c r="C175" s="13" t="s">
        <v>9387</v>
      </c>
      <c r="D175" s="13" t="s">
        <v>9744</v>
      </c>
      <c r="E175" s="13" t="s">
        <v>9745</v>
      </c>
    </row>
    <row r="176" customFormat="false" ht="15" hidden="false" customHeight="true" outlineLevel="0" collapsed="false">
      <c r="A176" s="13" t="s">
        <v>135</v>
      </c>
      <c r="B176" s="11" t="s">
        <v>9386</v>
      </c>
      <c r="C176" s="13" t="s">
        <v>9390</v>
      </c>
      <c r="D176" s="13" t="s">
        <v>9746</v>
      </c>
      <c r="E176" s="13" t="s">
        <v>9747</v>
      </c>
    </row>
    <row r="177" customFormat="false" ht="15" hidden="false" customHeight="true" outlineLevel="0" collapsed="false">
      <c r="A177" s="13" t="s">
        <v>135</v>
      </c>
      <c r="B177" s="11" t="s">
        <v>9386</v>
      </c>
      <c r="C177" s="13" t="s">
        <v>9393</v>
      </c>
      <c r="D177" s="13" t="s">
        <v>9748</v>
      </c>
      <c r="E177" s="13" t="s">
        <v>9749</v>
      </c>
    </row>
    <row r="178" customFormat="false" ht="15" hidden="false" customHeight="true" outlineLevel="0" collapsed="false">
      <c r="A178" s="13" t="s">
        <v>135</v>
      </c>
      <c r="B178" s="11" t="s">
        <v>9386</v>
      </c>
      <c r="C178" s="11" t="s">
        <v>9396</v>
      </c>
      <c r="D178" s="13" t="s">
        <v>9750</v>
      </c>
      <c r="E178" s="13" t="s">
        <v>9751</v>
      </c>
    </row>
    <row r="179" customFormat="false" ht="15" hidden="false" customHeight="true" outlineLevel="0" collapsed="false">
      <c r="A179" s="13" t="s">
        <v>135</v>
      </c>
      <c r="B179" s="11" t="s">
        <v>9386</v>
      </c>
      <c r="C179" s="11" t="s">
        <v>9399</v>
      </c>
      <c r="D179" s="13" t="s">
        <v>9752</v>
      </c>
      <c r="E179" s="13" t="s">
        <v>9753</v>
      </c>
    </row>
    <row r="180" customFormat="false" ht="15" hidden="false" customHeight="true" outlineLevel="0" collapsed="false">
      <c r="A180" s="13" t="s">
        <v>135</v>
      </c>
      <c r="B180" s="11" t="s">
        <v>9386</v>
      </c>
      <c r="C180" s="11" t="s">
        <v>9402</v>
      </c>
      <c r="D180" s="13" t="s">
        <v>9754</v>
      </c>
      <c r="E180" s="13" t="s">
        <v>9755</v>
      </c>
    </row>
    <row r="181" customFormat="false" ht="15" hidden="false" customHeight="true" outlineLevel="0" collapsed="false">
      <c r="A181" s="13" t="s">
        <v>135</v>
      </c>
      <c r="B181" s="11" t="s">
        <v>9386</v>
      </c>
      <c r="C181" s="11" t="s">
        <v>9405</v>
      </c>
      <c r="D181" s="13" t="s">
        <v>9756</v>
      </c>
      <c r="E181" s="13" t="s">
        <v>9757</v>
      </c>
    </row>
    <row r="182" customFormat="false" ht="15" hidden="false" customHeight="true" outlineLevel="0" collapsed="false">
      <c r="A182" s="13" t="s">
        <v>135</v>
      </c>
      <c r="B182" s="11" t="s">
        <v>9386</v>
      </c>
      <c r="C182" s="11" t="s">
        <v>9408</v>
      </c>
      <c r="D182" s="13" t="s">
        <v>9758</v>
      </c>
      <c r="E182" s="13" t="s">
        <v>9759</v>
      </c>
    </row>
    <row r="183" customFormat="false" ht="15" hidden="false" customHeight="true" outlineLevel="0" collapsed="false">
      <c r="A183" s="13" t="s">
        <v>135</v>
      </c>
      <c r="B183" s="11" t="s">
        <v>9386</v>
      </c>
      <c r="C183" s="11" t="s">
        <v>9411</v>
      </c>
      <c r="D183" s="13" t="s">
        <v>9760</v>
      </c>
      <c r="E183" s="13" t="s">
        <v>9761</v>
      </c>
    </row>
    <row r="184" customFormat="false" ht="15" hidden="false" customHeight="true" outlineLevel="0" collapsed="false">
      <c r="A184" s="13" t="s">
        <v>135</v>
      </c>
      <c r="B184" s="11" t="s">
        <v>9386</v>
      </c>
      <c r="C184" s="11" t="s">
        <v>9414</v>
      </c>
      <c r="D184" s="13" t="s">
        <v>9762</v>
      </c>
      <c r="E184" s="13" t="s">
        <v>9763</v>
      </c>
    </row>
    <row r="185" customFormat="false" ht="15" hidden="false" customHeight="true" outlineLevel="0" collapsed="false">
      <c r="A185" s="13" t="s">
        <v>135</v>
      </c>
      <c r="B185" s="11" t="s">
        <v>9386</v>
      </c>
      <c r="C185" s="11" t="s">
        <v>9417</v>
      </c>
      <c r="D185" s="13" t="s">
        <v>9764</v>
      </c>
      <c r="E185" s="13" t="s">
        <v>9765</v>
      </c>
    </row>
    <row r="186" customFormat="false" ht="15" hidden="false" customHeight="true" outlineLevel="0" collapsed="false">
      <c r="A186" s="13" t="s">
        <v>135</v>
      </c>
      <c r="B186" s="11" t="s">
        <v>9386</v>
      </c>
      <c r="C186" s="11" t="s">
        <v>9420</v>
      </c>
      <c r="D186" s="13" t="s">
        <v>9766</v>
      </c>
      <c r="E186" s="13" t="s">
        <v>9767</v>
      </c>
    </row>
    <row r="187" customFormat="false" ht="15" hidden="false" customHeight="true" outlineLevel="0" collapsed="false">
      <c r="A187" s="13" t="s">
        <v>135</v>
      </c>
      <c r="B187" s="11" t="s">
        <v>9386</v>
      </c>
      <c r="C187" s="11" t="s">
        <v>9423</v>
      </c>
      <c r="D187" s="13" t="s">
        <v>9768</v>
      </c>
      <c r="E187" s="13" t="s">
        <v>9769</v>
      </c>
    </row>
    <row r="188" customFormat="false" ht="15" hidden="false" customHeight="true" outlineLevel="0" collapsed="false">
      <c r="A188" s="13" t="s">
        <v>135</v>
      </c>
      <c r="B188" s="11" t="s">
        <v>9386</v>
      </c>
      <c r="C188" s="11" t="s">
        <v>9426</v>
      </c>
      <c r="D188" s="13" t="s">
        <v>9770</v>
      </c>
      <c r="E188" s="13" t="s">
        <v>9771</v>
      </c>
    </row>
    <row r="189" customFormat="false" ht="15" hidden="false" customHeight="true" outlineLevel="0" collapsed="false">
      <c r="A189" s="13" t="s">
        <v>135</v>
      </c>
      <c r="B189" s="11" t="s">
        <v>9386</v>
      </c>
      <c r="C189" s="13" t="s">
        <v>9429</v>
      </c>
      <c r="D189" s="13" t="s">
        <v>9772</v>
      </c>
      <c r="E189" s="13" t="s">
        <v>9773</v>
      </c>
    </row>
    <row r="190" customFormat="false" ht="15" hidden="false" customHeight="true" outlineLevel="0" collapsed="false">
      <c r="A190" s="13" t="s">
        <v>135</v>
      </c>
      <c r="B190" s="11" t="s">
        <v>9386</v>
      </c>
      <c r="C190" s="11" t="s">
        <v>9432</v>
      </c>
      <c r="D190" s="13" t="s">
        <v>9774</v>
      </c>
      <c r="E190" s="13" t="s">
        <v>9775</v>
      </c>
    </row>
    <row r="191" customFormat="false" ht="15" hidden="false" customHeight="true" outlineLevel="0" collapsed="false">
      <c r="A191" s="13" t="s">
        <v>135</v>
      </c>
      <c r="B191" s="11" t="s">
        <v>9386</v>
      </c>
      <c r="C191" s="11" t="s">
        <v>9435</v>
      </c>
      <c r="D191" s="13" t="s">
        <v>9776</v>
      </c>
      <c r="E191" s="13" t="s">
        <v>9777</v>
      </c>
    </row>
    <row r="192" customFormat="false" ht="15" hidden="false" customHeight="true" outlineLevel="0" collapsed="false">
      <c r="A192" s="13" t="s">
        <v>135</v>
      </c>
      <c r="B192" s="11" t="s">
        <v>9386</v>
      </c>
      <c r="C192" s="11" t="s">
        <v>9438</v>
      </c>
      <c r="D192" s="13" t="s">
        <v>9778</v>
      </c>
      <c r="E192" s="13" t="s">
        <v>9779</v>
      </c>
    </row>
    <row r="193" customFormat="false" ht="15" hidden="false" customHeight="true" outlineLevel="0" collapsed="false">
      <c r="A193" s="13" t="s">
        <v>135</v>
      </c>
      <c r="B193" s="11" t="s">
        <v>9386</v>
      </c>
      <c r="C193" s="11" t="s">
        <v>9441</v>
      </c>
      <c r="D193" s="13" t="s">
        <v>9780</v>
      </c>
      <c r="E193" s="13" t="s">
        <v>9781</v>
      </c>
    </row>
    <row r="194" customFormat="false" ht="15" hidden="false" customHeight="true" outlineLevel="0" collapsed="false">
      <c r="A194" s="13" t="s">
        <v>135</v>
      </c>
      <c r="B194" s="11" t="s">
        <v>9386</v>
      </c>
      <c r="C194" s="11" t="s">
        <v>9444</v>
      </c>
      <c r="D194" s="13" t="s">
        <v>9782</v>
      </c>
      <c r="E194" s="13" t="s">
        <v>9783</v>
      </c>
    </row>
    <row r="195" customFormat="false" ht="15" hidden="false" customHeight="true" outlineLevel="0" collapsed="false">
      <c r="A195" s="13" t="s">
        <v>135</v>
      </c>
      <c r="B195" s="11" t="s">
        <v>9386</v>
      </c>
      <c r="C195" s="11" t="s">
        <v>9447</v>
      </c>
      <c r="D195" s="13" t="s">
        <v>9784</v>
      </c>
      <c r="E195" s="13" t="s">
        <v>9785</v>
      </c>
    </row>
    <row r="196" customFormat="false" ht="15" hidden="false" customHeight="true" outlineLevel="0" collapsed="false">
      <c r="A196" s="13" t="s">
        <v>143</v>
      </c>
      <c r="B196" s="11" t="s">
        <v>9386</v>
      </c>
      <c r="C196" s="13" t="s">
        <v>9387</v>
      </c>
      <c r="D196" s="13" t="s">
        <v>9786</v>
      </c>
      <c r="E196" s="13" t="s">
        <v>9787</v>
      </c>
    </row>
    <row r="197" customFormat="false" ht="15" hidden="false" customHeight="true" outlineLevel="0" collapsed="false">
      <c r="A197" s="13" t="s">
        <v>143</v>
      </c>
      <c r="B197" s="11" t="s">
        <v>9386</v>
      </c>
      <c r="C197" s="13" t="s">
        <v>9390</v>
      </c>
      <c r="D197" s="13" t="s">
        <v>9788</v>
      </c>
      <c r="E197" s="13" t="s">
        <v>9789</v>
      </c>
    </row>
    <row r="198" customFormat="false" ht="15" hidden="false" customHeight="true" outlineLevel="0" collapsed="false">
      <c r="A198" s="13" t="s">
        <v>143</v>
      </c>
      <c r="B198" s="11" t="s">
        <v>9386</v>
      </c>
      <c r="C198" s="13" t="s">
        <v>9393</v>
      </c>
      <c r="D198" s="13" t="s">
        <v>9790</v>
      </c>
      <c r="E198" s="13" t="s">
        <v>9791</v>
      </c>
    </row>
    <row r="199" customFormat="false" ht="15" hidden="false" customHeight="true" outlineLevel="0" collapsed="false">
      <c r="A199" s="13" t="s">
        <v>143</v>
      </c>
      <c r="B199" s="11" t="s">
        <v>9386</v>
      </c>
      <c r="C199" s="11" t="s">
        <v>9396</v>
      </c>
      <c r="D199" s="13" t="s">
        <v>9792</v>
      </c>
      <c r="E199" s="13" t="s">
        <v>9793</v>
      </c>
    </row>
    <row r="200" customFormat="false" ht="15" hidden="false" customHeight="true" outlineLevel="0" collapsed="false">
      <c r="A200" s="13" t="s">
        <v>143</v>
      </c>
      <c r="B200" s="11" t="s">
        <v>9386</v>
      </c>
      <c r="C200" s="11" t="s">
        <v>9399</v>
      </c>
      <c r="D200" s="13" t="s">
        <v>9794</v>
      </c>
      <c r="E200" s="13" t="s">
        <v>9795</v>
      </c>
    </row>
    <row r="201" customFormat="false" ht="15" hidden="false" customHeight="true" outlineLevel="0" collapsed="false">
      <c r="A201" s="13" t="s">
        <v>143</v>
      </c>
      <c r="B201" s="11" t="s">
        <v>9386</v>
      </c>
      <c r="C201" s="11" t="s">
        <v>9402</v>
      </c>
      <c r="D201" s="13" t="s">
        <v>9796</v>
      </c>
      <c r="E201" s="13" t="s">
        <v>9797</v>
      </c>
    </row>
    <row r="202" customFormat="false" ht="15" hidden="false" customHeight="true" outlineLevel="0" collapsed="false">
      <c r="A202" s="13" t="s">
        <v>143</v>
      </c>
      <c r="B202" s="11" t="s">
        <v>9386</v>
      </c>
      <c r="C202" s="11" t="s">
        <v>9405</v>
      </c>
      <c r="D202" s="13" t="s">
        <v>9798</v>
      </c>
      <c r="E202" s="13" t="s">
        <v>9799</v>
      </c>
    </row>
    <row r="203" customFormat="false" ht="15" hidden="false" customHeight="true" outlineLevel="0" collapsed="false">
      <c r="A203" s="13" t="s">
        <v>143</v>
      </c>
      <c r="B203" s="11" t="s">
        <v>9386</v>
      </c>
      <c r="C203" s="11" t="s">
        <v>9408</v>
      </c>
      <c r="D203" s="13" t="s">
        <v>9800</v>
      </c>
      <c r="E203" s="13" t="s">
        <v>9801</v>
      </c>
    </row>
    <row r="204" customFormat="false" ht="15" hidden="false" customHeight="true" outlineLevel="0" collapsed="false">
      <c r="A204" s="13" t="s">
        <v>143</v>
      </c>
      <c r="B204" s="11" t="s">
        <v>9386</v>
      </c>
      <c r="C204" s="11" t="s">
        <v>9411</v>
      </c>
      <c r="D204" s="13" t="s">
        <v>9802</v>
      </c>
      <c r="E204" s="13" t="s">
        <v>9803</v>
      </c>
    </row>
    <row r="205" customFormat="false" ht="15" hidden="false" customHeight="true" outlineLevel="0" collapsed="false">
      <c r="A205" s="13" t="s">
        <v>143</v>
      </c>
      <c r="B205" s="11" t="s">
        <v>9386</v>
      </c>
      <c r="C205" s="11" t="s">
        <v>9414</v>
      </c>
      <c r="D205" s="13" t="s">
        <v>9804</v>
      </c>
      <c r="E205" s="13" t="s">
        <v>9805</v>
      </c>
    </row>
    <row r="206" customFormat="false" ht="15" hidden="false" customHeight="true" outlineLevel="0" collapsed="false">
      <c r="A206" s="13" t="s">
        <v>143</v>
      </c>
      <c r="B206" s="11" t="s">
        <v>9386</v>
      </c>
      <c r="C206" s="11" t="s">
        <v>9417</v>
      </c>
      <c r="D206" s="13" t="s">
        <v>9806</v>
      </c>
      <c r="E206" s="13" t="s">
        <v>9807</v>
      </c>
    </row>
    <row r="207" customFormat="false" ht="15" hidden="false" customHeight="true" outlineLevel="0" collapsed="false">
      <c r="A207" s="13" t="s">
        <v>143</v>
      </c>
      <c r="B207" s="11" t="s">
        <v>9386</v>
      </c>
      <c r="C207" s="11" t="s">
        <v>9420</v>
      </c>
      <c r="D207" s="13" t="s">
        <v>9808</v>
      </c>
      <c r="E207" s="13" t="s">
        <v>9809</v>
      </c>
    </row>
    <row r="208" customFormat="false" ht="15" hidden="false" customHeight="true" outlineLevel="0" collapsed="false">
      <c r="A208" s="13" t="s">
        <v>143</v>
      </c>
      <c r="B208" s="11" t="s">
        <v>9386</v>
      </c>
      <c r="C208" s="11" t="s">
        <v>9423</v>
      </c>
      <c r="D208" s="13" t="s">
        <v>9810</v>
      </c>
      <c r="E208" s="13" t="s">
        <v>9811</v>
      </c>
    </row>
    <row r="209" customFormat="false" ht="15" hidden="false" customHeight="true" outlineLevel="0" collapsed="false">
      <c r="A209" s="13" t="s">
        <v>143</v>
      </c>
      <c r="B209" s="11" t="s">
        <v>9386</v>
      </c>
      <c r="C209" s="11" t="s">
        <v>9426</v>
      </c>
      <c r="D209" s="13" t="s">
        <v>9812</v>
      </c>
      <c r="E209" s="13" t="s">
        <v>9813</v>
      </c>
    </row>
    <row r="210" customFormat="false" ht="15" hidden="false" customHeight="true" outlineLevel="0" collapsed="false">
      <c r="A210" s="13" t="s">
        <v>143</v>
      </c>
      <c r="B210" s="11" t="s">
        <v>9386</v>
      </c>
      <c r="C210" s="13" t="s">
        <v>9429</v>
      </c>
      <c r="D210" s="13" t="s">
        <v>9814</v>
      </c>
      <c r="E210" s="13" t="s">
        <v>9815</v>
      </c>
    </row>
    <row r="211" customFormat="false" ht="15" hidden="false" customHeight="true" outlineLevel="0" collapsed="false">
      <c r="A211" s="13" t="s">
        <v>143</v>
      </c>
      <c r="B211" s="11" t="s">
        <v>9386</v>
      </c>
      <c r="C211" s="11" t="s">
        <v>9432</v>
      </c>
      <c r="D211" s="13" t="s">
        <v>9816</v>
      </c>
      <c r="E211" s="13" t="s">
        <v>9817</v>
      </c>
    </row>
    <row r="212" customFormat="false" ht="15" hidden="false" customHeight="true" outlineLevel="0" collapsed="false">
      <c r="A212" s="13" t="s">
        <v>143</v>
      </c>
      <c r="B212" s="11" t="s">
        <v>9386</v>
      </c>
      <c r="C212" s="11" t="s">
        <v>9435</v>
      </c>
      <c r="D212" s="13" t="s">
        <v>9818</v>
      </c>
      <c r="E212" s="13" t="s">
        <v>9819</v>
      </c>
    </row>
    <row r="213" customFormat="false" ht="15" hidden="false" customHeight="true" outlineLevel="0" collapsed="false">
      <c r="A213" s="13" t="s">
        <v>143</v>
      </c>
      <c r="B213" s="11" t="s">
        <v>9386</v>
      </c>
      <c r="C213" s="11" t="s">
        <v>9438</v>
      </c>
      <c r="D213" s="13" t="s">
        <v>9820</v>
      </c>
      <c r="E213" s="13" t="s">
        <v>9821</v>
      </c>
    </row>
    <row r="214" customFormat="false" ht="15" hidden="false" customHeight="true" outlineLevel="0" collapsed="false">
      <c r="A214" s="13" t="s">
        <v>143</v>
      </c>
      <c r="B214" s="11" t="s">
        <v>9386</v>
      </c>
      <c r="C214" s="11" t="s">
        <v>9441</v>
      </c>
      <c r="D214" s="13" t="s">
        <v>9822</v>
      </c>
      <c r="E214" s="13" t="s">
        <v>9823</v>
      </c>
    </row>
    <row r="215" customFormat="false" ht="15" hidden="false" customHeight="true" outlineLevel="0" collapsed="false">
      <c r="A215" s="13" t="s">
        <v>143</v>
      </c>
      <c r="B215" s="11" t="s">
        <v>9386</v>
      </c>
      <c r="C215" s="11" t="s">
        <v>9444</v>
      </c>
      <c r="D215" s="13" t="s">
        <v>9824</v>
      </c>
      <c r="E215" s="13" t="s">
        <v>9825</v>
      </c>
    </row>
    <row r="216" customFormat="false" ht="15" hidden="false" customHeight="true" outlineLevel="0" collapsed="false">
      <c r="A216" s="13" t="s">
        <v>143</v>
      </c>
      <c r="B216" s="11" t="s">
        <v>9386</v>
      </c>
      <c r="C216" s="11" t="s">
        <v>9447</v>
      </c>
      <c r="D216" s="13" t="s">
        <v>9826</v>
      </c>
      <c r="E216" s="13" t="s">
        <v>9827</v>
      </c>
    </row>
    <row r="217" customFormat="false" ht="15" hidden="false" customHeight="true" outlineLevel="0" collapsed="false">
      <c r="A217" s="13" t="s">
        <v>151</v>
      </c>
      <c r="B217" s="11" t="s">
        <v>9386</v>
      </c>
      <c r="C217" s="13" t="s">
        <v>9387</v>
      </c>
      <c r="D217" s="13" t="s">
        <v>9828</v>
      </c>
      <c r="E217" s="13" t="s">
        <v>9829</v>
      </c>
    </row>
    <row r="218" customFormat="false" ht="15" hidden="false" customHeight="true" outlineLevel="0" collapsed="false">
      <c r="A218" s="13" t="s">
        <v>151</v>
      </c>
      <c r="B218" s="11" t="s">
        <v>9386</v>
      </c>
      <c r="C218" s="13" t="s">
        <v>9390</v>
      </c>
      <c r="D218" s="13" t="s">
        <v>9830</v>
      </c>
      <c r="E218" s="13" t="s">
        <v>9831</v>
      </c>
    </row>
    <row r="219" customFormat="false" ht="15" hidden="false" customHeight="true" outlineLevel="0" collapsed="false">
      <c r="A219" s="13" t="s">
        <v>151</v>
      </c>
      <c r="B219" s="11" t="s">
        <v>9386</v>
      </c>
      <c r="C219" s="13" t="s">
        <v>9393</v>
      </c>
      <c r="D219" s="13" t="s">
        <v>9832</v>
      </c>
      <c r="E219" s="13" t="s">
        <v>9833</v>
      </c>
    </row>
    <row r="220" customFormat="false" ht="15" hidden="false" customHeight="true" outlineLevel="0" collapsed="false">
      <c r="A220" s="13" t="s">
        <v>151</v>
      </c>
      <c r="B220" s="11" t="s">
        <v>9386</v>
      </c>
      <c r="C220" s="11" t="s">
        <v>9396</v>
      </c>
      <c r="D220" s="13" t="s">
        <v>9834</v>
      </c>
      <c r="E220" s="13" t="s">
        <v>9835</v>
      </c>
    </row>
    <row r="221" customFormat="false" ht="15" hidden="false" customHeight="true" outlineLevel="0" collapsed="false">
      <c r="A221" s="13" t="s">
        <v>151</v>
      </c>
      <c r="B221" s="11" t="s">
        <v>9386</v>
      </c>
      <c r="C221" s="11" t="s">
        <v>9399</v>
      </c>
      <c r="D221" s="13" t="s">
        <v>9836</v>
      </c>
      <c r="E221" s="13" t="s">
        <v>9837</v>
      </c>
    </row>
    <row r="222" customFormat="false" ht="15" hidden="false" customHeight="true" outlineLevel="0" collapsed="false">
      <c r="A222" s="13" t="s">
        <v>151</v>
      </c>
      <c r="B222" s="11" t="s">
        <v>9386</v>
      </c>
      <c r="C222" s="11" t="s">
        <v>9402</v>
      </c>
      <c r="D222" s="13" t="s">
        <v>9838</v>
      </c>
      <c r="E222" s="13" t="s">
        <v>9839</v>
      </c>
    </row>
    <row r="223" customFormat="false" ht="15" hidden="false" customHeight="true" outlineLevel="0" collapsed="false">
      <c r="A223" s="13" t="s">
        <v>151</v>
      </c>
      <c r="B223" s="11" t="s">
        <v>9386</v>
      </c>
      <c r="C223" s="11" t="s">
        <v>9405</v>
      </c>
      <c r="D223" s="13" t="s">
        <v>9840</v>
      </c>
      <c r="E223" s="13" t="s">
        <v>9841</v>
      </c>
    </row>
    <row r="224" customFormat="false" ht="15" hidden="false" customHeight="true" outlineLevel="0" collapsed="false">
      <c r="A224" s="13" t="s">
        <v>151</v>
      </c>
      <c r="B224" s="11" t="s">
        <v>9386</v>
      </c>
      <c r="C224" s="11" t="s">
        <v>9408</v>
      </c>
      <c r="D224" s="13" t="s">
        <v>9842</v>
      </c>
      <c r="E224" s="13" t="s">
        <v>9843</v>
      </c>
    </row>
    <row r="225" customFormat="false" ht="15" hidden="false" customHeight="true" outlineLevel="0" collapsed="false">
      <c r="A225" s="13" t="s">
        <v>151</v>
      </c>
      <c r="B225" s="11" t="s">
        <v>9386</v>
      </c>
      <c r="C225" s="11" t="s">
        <v>9411</v>
      </c>
      <c r="D225" s="13" t="s">
        <v>9844</v>
      </c>
      <c r="E225" s="13" t="s">
        <v>9845</v>
      </c>
    </row>
    <row r="226" customFormat="false" ht="15" hidden="false" customHeight="true" outlineLevel="0" collapsed="false">
      <c r="A226" s="13" t="s">
        <v>151</v>
      </c>
      <c r="B226" s="11" t="s">
        <v>9386</v>
      </c>
      <c r="C226" s="11" t="s">
        <v>9414</v>
      </c>
      <c r="D226" s="13" t="s">
        <v>9846</v>
      </c>
      <c r="E226" s="13" t="s">
        <v>9847</v>
      </c>
    </row>
    <row r="227" customFormat="false" ht="15" hidden="false" customHeight="true" outlineLevel="0" collapsed="false">
      <c r="A227" s="13" t="s">
        <v>151</v>
      </c>
      <c r="B227" s="11" t="s">
        <v>9386</v>
      </c>
      <c r="C227" s="11" t="s">
        <v>9417</v>
      </c>
      <c r="D227" s="13" t="s">
        <v>9848</v>
      </c>
      <c r="E227" s="13" t="s">
        <v>9849</v>
      </c>
    </row>
    <row r="228" customFormat="false" ht="15" hidden="false" customHeight="true" outlineLevel="0" collapsed="false">
      <c r="A228" s="13" t="s">
        <v>151</v>
      </c>
      <c r="B228" s="11" t="s">
        <v>9386</v>
      </c>
      <c r="C228" s="11" t="s">
        <v>9420</v>
      </c>
      <c r="D228" s="13" t="s">
        <v>9850</v>
      </c>
      <c r="E228" s="13" t="s">
        <v>9851</v>
      </c>
    </row>
    <row r="229" customFormat="false" ht="15" hidden="false" customHeight="true" outlineLevel="0" collapsed="false">
      <c r="A229" s="13" t="s">
        <v>151</v>
      </c>
      <c r="B229" s="11" t="s">
        <v>9386</v>
      </c>
      <c r="C229" s="11" t="s">
        <v>9423</v>
      </c>
      <c r="D229" s="13" t="s">
        <v>9852</v>
      </c>
      <c r="E229" s="13" t="s">
        <v>9853</v>
      </c>
    </row>
    <row r="230" customFormat="false" ht="15" hidden="false" customHeight="true" outlineLevel="0" collapsed="false">
      <c r="A230" s="13" t="s">
        <v>151</v>
      </c>
      <c r="B230" s="11" t="s">
        <v>9386</v>
      </c>
      <c r="C230" s="11" t="s">
        <v>9426</v>
      </c>
      <c r="D230" s="13" t="s">
        <v>9854</v>
      </c>
      <c r="E230" s="13" t="s">
        <v>9855</v>
      </c>
    </row>
    <row r="231" customFormat="false" ht="15" hidden="false" customHeight="true" outlineLevel="0" collapsed="false">
      <c r="A231" s="13" t="s">
        <v>151</v>
      </c>
      <c r="B231" s="11" t="s">
        <v>9386</v>
      </c>
      <c r="C231" s="13" t="s">
        <v>9429</v>
      </c>
      <c r="D231" s="13" t="s">
        <v>9856</v>
      </c>
      <c r="E231" s="13" t="s">
        <v>9857</v>
      </c>
    </row>
    <row r="232" customFormat="false" ht="15" hidden="false" customHeight="true" outlineLevel="0" collapsed="false">
      <c r="A232" s="13" t="s">
        <v>151</v>
      </c>
      <c r="B232" s="11" t="s">
        <v>9386</v>
      </c>
      <c r="C232" s="11" t="s">
        <v>9432</v>
      </c>
      <c r="D232" s="13" t="s">
        <v>9858</v>
      </c>
      <c r="E232" s="13" t="s">
        <v>9859</v>
      </c>
    </row>
    <row r="233" customFormat="false" ht="15" hidden="false" customHeight="true" outlineLevel="0" collapsed="false">
      <c r="A233" s="13" t="s">
        <v>151</v>
      </c>
      <c r="B233" s="11" t="s">
        <v>9386</v>
      </c>
      <c r="C233" s="11" t="s">
        <v>9435</v>
      </c>
      <c r="D233" s="13" t="s">
        <v>9860</v>
      </c>
      <c r="E233" s="13" t="s">
        <v>9861</v>
      </c>
    </row>
    <row r="234" customFormat="false" ht="15" hidden="false" customHeight="true" outlineLevel="0" collapsed="false">
      <c r="A234" s="13" t="s">
        <v>151</v>
      </c>
      <c r="B234" s="11" t="s">
        <v>9386</v>
      </c>
      <c r="C234" s="11" t="s">
        <v>9438</v>
      </c>
      <c r="D234" s="13" t="s">
        <v>9862</v>
      </c>
      <c r="E234" s="13" t="s">
        <v>9863</v>
      </c>
    </row>
    <row r="235" customFormat="false" ht="15" hidden="false" customHeight="true" outlineLevel="0" collapsed="false">
      <c r="A235" s="13" t="s">
        <v>151</v>
      </c>
      <c r="B235" s="11" t="s">
        <v>9386</v>
      </c>
      <c r="C235" s="11" t="s">
        <v>9441</v>
      </c>
      <c r="D235" s="13" t="s">
        <v>9864</v>
      </c>
      <c r="E235" s="13" t="s">
        <v>9865</v>
      </c>
    </row>
    <row r="236" customFormat="false" ht="15" hidden="false" customHeight="true" outlineLevel="0" collapsed="false">
      <c r="A236" s="13" t="s">
        <v>151</v>
      </c>
      <c r="B236" s="11" t="s">
        <v>9386</v>
      </c>
      <c r="C236" s="11" t="s">
        <v>9444</v>
      </c>
      <c r="D236" s="13" t="s">
        <v>9866</v>
      </c>
      <c r="E236" s="13" t="s">
        <v>9867</v>
      </c>
    </row>
    <row r="237" customFormat="false" ht="15" hidden="false" customHeight="true" outlineLevel="0" collapsed="false">
      <c r="A237" s="13" t="s">
        <v>151</v>
      </c>
      <c r="B237" s="11" t="s">
        <v>9386</v>
      </c>
      <c r="C237" s="11" t="s">
        <v>9447</v>
      </c>
      <c r="D237" s="13" t="s">
        <v>9868</v>
      </c>
      <c r="E237" s="13" t="s">
        <v>9869</v>
      </c>
    </row>
    <row r="238" customFormat="false" ht="15" hidden="false" customHeight="true" outlineLevel="0" collapsed="false">
      <c r="A238" s="13" t="s">
        <v>159</v>
      </c>
      <c r="B238" s="11" t="s">
        <v>9386</v>
      </c>
      <c r="C238" s="13" t="s">
        <v>9387</v>
      </c>
      <c r="D238" s="13" t="s">
        <v>9870</v>
      </c>
      <c r="E238" s="13" t="s">
        <v>9871</v>
      </c>
    </row>
    <row r="239" customFormat="false" ht="15" hidden="false" customHeight="true" outlineLevel="0" collapsed="false">
      <c r="A239" s="13" t="s">
        <v>159</v>
      </c>
      <c r="B239" s="11" t="s">
        <v>9386</v>
      </c>
      <c r="C239" s="13" t="s">
        <v>9390</v>
      </c>
      <c r="D239" s="13" t="s">
        <v>9872</v>
      </c>
      <c r="E239" s="13" t="s">
        <v>9873</v>
      </c>
    </row>
    <row r="240" customFormat="false" ht="15" hidden="false" customHeight="true" outlineLevel="0" collapsed="false">
      <c r="A240" s="13" t="s">
        <v>159</v>
      </c>
      <c r="B240" s="11" t="s">
        <v>9386</v>
      </c>
      <c r="C240" s="13" t="s">
        <v>9393</v>
      </c>
      <c r="D240" s="13" t="s">
        <v>9874</v>
      </c>
      <c r="E240" s="13" t="s">
        <v>9875</v>
      </c>
    </row>
    <row r="241" customFormat="false" ht="15" hidden="false" customHeight="true" outlineLevel="0" collapsed="false">
      <c r="A241" s="13" t="s">
        <v>159</v>
      </c>
      <c r="B241" s="11" t="s">
        <v>9386</v>
      </c>
      <c r="C241" s="11" t="s">
        <v>9396</v>
      </c>
      <c r="D241" s="13" t="s">
        <v>9876</v>
      </c>
      <c r="E241" s="13" t="s">
        <v>9877</v>
      </c>
    </row>
    <row r="242" customFormat="false" ht="15" hidden="false" customHeight="true" outlineLevel="0" collapsed="false">
      <c r="A242" s="13" t="s">
        <v>159</v>
      </c>
      <c r="B242" s="11" t="s">
        <v>9386</v>
      </c>
      <c r="C242" s="11" t="s">
        <v>9399</v>
      </c>
      <c r="D242" s="13" t="s">
        <v>9878</v>
      </c>
      <c r="E242" s="13" t="s">
        <v>9879</v>
      </c>
    </row>
    <row r="243" customFormat="false" ht="15" hidden="false" customHeight="true" outlineLevel="0" collapsed="false">
      <c r="A243" s="13" t="s">
        <v>159</v>
      </c>
      <c r="B243" s="11" t="s">
        <v>9386</v>
      </c>
      <c r="C243" s="11" t="s">
        <v>9402</v>
      </c>
      <c r="D243" s="13" t="s">
        <v>9880</v>
      </c>
      <c r="E243" s="13" t="s">
        <v>9881</v>
      </c>
    </row>
    <row r="244" customFormat="false" ht="15" hidden="false" customHeight="true" outlineLevel="0" collapsed="false">
      <c r="A244" s="13" t="s">
        <v>159</v>
      </c>
      <c r="B244" s="11" t="s">
        <v>9386</v>
      </c>
      <c r="C244" s="11" t="s">
        <v>9405</v>
      </c>
      <c r="D244" s="13" t="s">
        <v>9882</v>
      </c>
      <c r="E244" s="13" t="s">
        <v>9883</v>
      </c>
    </row>
    <row r="245" customFormat="false" ht="15" hidden="false" customHeight="true" outlineLevel="0" collapsed="false">
      <c r="A245" s="13" t="s">
        <v>159</v>
      </c>
      <c r="B245" s="11" t="s">
        <v>9386</v>
      </c>
      <c r="C245" s="11" t="s">
        <v>9408</v>
      </c>
      <c r="D245" s="13" t="s">
        <v>9884</v>
      </c>
      <c r="E245" s="13" t="s">
        <v>9885</v>
      </c>
    </row>
    <row r="246" customFormat="false" ht="15" hidden="false" customHeight="true" outlineLevel="0" collapsed="false">
      <c r="A246" s="13" t="s">
        <v>159</v>
      </c>
      <c r="B246" s="11" t="s">
        <v>9386</v>
      </c>
      <c r="C246" s="11" t="s">
        <v>9411</v>
      </c>
      <c r="D246" s="13" t="s">
        <v>9886</v>
      </c>
      <c r="E246" s="13" t="s">
        <v>9887</v>
      </c>
    </row>
    <row r="247" customFormat="false" ht="15" hidden="false" customHeight="true" outlineLevel="0" collapsed="false">
      <c r="A247" s="13" t="s">
        <v>159</v>
      </c>
      <c r="B247" s="11" t="s">
        <v>9386</v>
      </c>
      <c r="C247" s="11" t="s">
        <v>9414</v>
      </c>
      <c r="D247" s="13" t="s">
        <v>9888</v>
      </c>
      <c r="E247" s="13" t="s">
        <v>9889</v>
      </c>
    </row>
    <row r="248" customFormat="false" ht="15" hidden="false" customHeight="true" outlineLevel="0" collapsed="false">
      <c r="A248" s="13" t="s">
        <v>159</v>
      </c>
      <c r="B248" s="11" t="s">
        <v>9386</v>
      </c>
      <c r="C248" s="11" t="s">
        <v>9417</v>
      </c>
      <c r="D248" s="13" t="s">
        <v>9890</v>
      </c>
      <c r="E248" s="13" t="s">
        <v>9891</v>
      </c>
    </row>
    <row r="249" customFormat="false" ht="15" hidden="false" customHeight="true" outlineLevel="0" collapsed="false">
      <c r="A249" s="13" t="s">
        <v>159</v>
      </c>
      <c r="B249" s="11" t="s">
        <v>9386</v>
      </c>
      <c r="C249" s="11" t="s">
        <v>9420</v>
      </c>
      <c r="D249" s="13" t="s">
        <v>9892</v>
      </c>
      <c r="E249" s="13" t="s">
        <v>9893</v>
      </c>
    </row>
    <row r="250" customFormat="false" ht="15" hidden="false" customHeight="true" outlineLevel="0" collapsed="false">
      <c r="A250" s="13" t="s">
        <v>159</v>
      </c>
      <c r="B250" s="11" t="s">
        <v>9386</v>
      </c>
      <c r="C250" s="11" t="s">
        <v>9423</v>
      </c>
      <c r="D250" s="13" t="s">
        <v>9894</v>
      </c>
      <c r="E250" s="13" t="s">
        <v>9895</v>
      </c>
    </row>
    <row r="251" customFormat="false" ht="15" hidden="false" customHeight="true" outlineLevel="0" collapsed="false">
      <c r="A251" s="13" t="s">
        <v>159</v>
      </c>
      <c r="B251" s="11" t="s">
        <v>9386</v>
      </c>
      <c r="C251" s="11" t="s">
        <v>9426</v>
      </c>
      <c r="D251" s="13" t="s">
        <v>9896</v>
      </c>
      <c r="E251" s="13" t="s">
        <v>9897</v>
      </c>
    </row>
    <row r="252" customFormat="false" ht="15" hidden="false" customHeight="true" outlineLevel="0" collapsed="false">
      <c r="A252" s="13" t="s">
        <v>159</v>
      </c>
      <c r="B252" s="11" t="s">
        <v>9386</v>
      </c>
      <c r="C252" s="13" t="s">
        <v>9429</v>
      </c>
      <c r="D252" s="13" t="s">
        <v>9898</v>
      </c>
      <c r="E252" s="13" t="s">
        <v>9899</v>
      </c>
    </row>
    <row r="253" customFormat="false" ht="15" hidden="false" customHeight="true" outlineLevel="0" collapsed="false">
      <c r="A253" s="13" t="s">
        <v>159</v>
      </c>
      <c r="B253" s="11" t="s">
        <v>9386</v>
      </c>
      <c r="C253" s="11" t="s">
        <v>9432</v>
      </c>
      <c r="D253" s="13" t="s">
        <v>9900</v>
      </c>
      <c r="E253" s="13" t="s">
        <v>9901</v>
      </c>
    </row>
    <row r="254" customFormat="false" ht="15" hidden="false" customHeight="true" outlineLevel="0" collapsed="false">
      <c r="A254" s="13" t="s">
        <v>159</v>
      </c>
      <c r="B254" s="11" t="s">
        <v>9386</v>
      </c>
      <c r="C254" s="11" t="s">
        <v>9435</v>
      </c>
      <c r="D254" s="13" t="s">
        <v>9902</v>
      </c>
      <c r="E254" s="13" t="s">
        <v>9903</v>
      </c>
    </row>
    <row r="255" customFormat="false" ht="15" hidden="false" customHeight="true" outlineLevel="0" collapsed="false">
      <c r="A255" s="13" t="s">
        <v>159</v>
      </c>
      <c r="B255" s="11" t="s">
        <v>9386</v>
      </c>
      <c r="C255" s="11" t="s">
        <v>9438</v>
      </c>
      <c r="D255" s="13" t="s">
        <v>9904</v>
      </c>
      <c r="E255" s="13" t="s">
        <v>9905</v>
      </c>
    </row>
    <row r="256" customFormat="false" ht="15" hidden="false" customHeight="true" outlineLevel="0" collapsed="false">
      <c r="A256" s="13" t="s">
        <v>159</v>
      </c>
      <c r="B256" s="11" t="s">
        <v>9386</v>
      </c>
      <c r="C256" s="11" t="s">
        <v>9441</v>
      </c>
      <c r="D256" s="13" t="s">
        <v>9906</v>
      </c>
      <c r="E256" s="13" t="s">
        <v>9907</v>
      </c>
    </row>
    <row r="257" customFormat="false" ht="15" hidden="false" customHeight="true" outlineLevel="0" collapsed="false">
      <c r="A257" s="13" t="s">
        <v>159</v>
      </c>
      <c r="B257" s="11" t="s">
        <v>9386</v>
      </c>
      <c r="C257" s="11" t="s">
        <v>9444</v>
      </c>
      <c r="D257" s="13" t="s">
        <v>9908</v>
      </c>
      <c r="E257" s="13" t="s">
        <v>9909</v>
      </c>
    </row>
    <row r="258" customFormat="false" ht="15" hidden="false" customHeight="true" outlineLevel="0" collapsed="false">
      <c r="A258" s="13" t="s">
        <v>159</v>
      </c>
      <c r="B258" s="11" t="s">
        <v>9386</v>
      </c>
      <c r="C258" s="11" t="s">
        <v>9447</v>
      </c>
      <c r="D258" s="13" t="s">
        <v>9910</v>
      </c>
      <c r="E258" s="13" t="s">
        <v>9911</v>
      </c>
    </row>
    <row r="259" customFormat="false" ht="15" hidden="false" customHeight="true" outlineLevel="0" collapsed="false">
      <c r="A259" s="13" t="s">
        <v>167</v>
      </c>
      <c r="B259" s="11" t="s">
        <v>9386</v>
      </c>
      <c r="C259" s="13" t="s">
        <v>9387</v>
      </c>
      <c r="D259" s="13" t="s">
        <v>9912</v>
      </c>
      <c r="E259" s="13" t="s">
        <v>9913</v>
      </c>
    </row>
    <row r="260" customFormat="false" ht="15" hidden="false" customHeight="true" outlineLevel="0" collapsed="false">
      <c r="A260" s="13" t="s">
        <v>167</v>
      </c>
      <c r="B260" s="11" t="s">
        <v>9386</v>
      </c>
      <c r="C260" s="13" t="s">
        <v>9390</v>
      </c>
      <c r="D260" s="13" t="s">
        <v>9914</v>
      </c>
      <c r="E260" s="13" t="s">
        <v>9915</v>
      </c>
    </row>
    <row r="261" customFormat="false" ht="15" hidden="false" customHeight="true" outlineLevel="0" collapsed="false">
      <c r="A261" s="13" t="s">
        <v>167</v>
      </c>
      <c r="B261" s="11" t="s">
        <v>9386</v>
      </c>
      <c r="C261" s="13" t="s">
        <v>9393</v>
      </c>
      <c r="D261" s="13" t="s">
        <v>9916</v>
      </c>
      <c r="E261" s="13" t="s">
        <v>9917</v>
      </c>
    </row>
    <row r="262" customFormat="false" ht="15" hidden="false" customHeight="true" outlineLevel="0" collapsed="false">
      <c r="A262" s="13" t="s">
        <v>167</v>
      </c>
      <c r="B262" s="11" t="s">
        <v>9386</v>
      </c>
      <c r="C262" s="11" t="s">
        <v>9396</v>
      </c>
      <c r="D262" s="13" t="s">
        <v>9918</v>
      </c>
      <c r="E262" s="13" t="s">
        <v>9919</v>
      </c>
    </row>
    <row r="263" customFormat="false" ht="15" hidden="false" customHeight="true" outlineLevel="0" collapsed="false">
      <c r="A263" s="13" t="s">
        <v>167</v>
      </c>
      <c r="B263" s="11" t="s">
        <v>9386</v>
      </c>
      <c r="C263" s="11" t="s">
        <v>9399</v>
      </c>
      <c r="D263" s="13" t="s">
        <v>9920</v>
      </c>
      <c r="E263" s="13" t="s">
        <v>9921</v>
      </c>
    </row>
    <row r="264" customFormat="false" ht="15" hidden="false" customHeight="true" outlineLevel="0" collapsed="false">
      <c r="A264" s="13" t="s">
        <v>167</v>
      </c>
      <c r="B264" s="11" t="s">
        <v>9386</v>
      </c>
      <c r="C264" s="11" t="s">
        <v>9402</v>
      </c>
      <c r="D264" s="13" t="s">
        <v>9922</v>
      </c>
      <c r="E264" s="13" t="s">
        <v>9923</v>
      </c>
    </row>
    <row r="265" customFormat="false" ht="15" hidden="false" customHeight="true" outlineLevel="0" collapsed="false">
      <c r="A265" s="13" t="s">
        <v>167</v>
      </c>
      <c r="B265" s="11" t="s">
        <v>9386</v>
      </c>
      <c r="C265" s="11" t="s">
        <v>9405</v>
      </c>
      <c r="D265" s="13" t="s">
        <v>9924</v>
      </c>
      <c r="E265" s="13" t="s">
        <v>9925</v>
      </c>
    </row>
    <row r="266" customFormat="false" ht="15" hidden="false" customHeight="true" outlineLevel="0" collapsed="false">
      <c r="A266" s="13" t="s">
        <v>167</v>
      </c>
      <c r="B266" s="11" t="s">
        <v>9386</v>
      </c>
      <c r="C266" s="11" t="s">
        <v>9408</v>
      </c>
      <c r="D266" s="13" t="s">
        <v>9926</v>
      </c>
      <c r="E266" s="13" t="s">
        <v>9927</v>
      </c>
    </row>
    <row r="267" customFormat="false" ht="15" hidden="false" customHeight="true" outlineLevel="0" collapsed="false">
      <c r="A267" s="13" t="s">
        <v>167</v>
      </c>
      <c r="B267" s="11" t="s">
        <v>9386</v>
      </c>
      <c r="C267" s="11" t="s">
        <v>9411</v>
      </c>
      <c r="D267" s="13" t="s">
        <v>9928</v>
      </c>
      <c r="E267" s="13" t="s">
        <v>9929</v>
      </c>
    </row>
    <row r="268" customFormat="false" ht="15" hidden="false" customHeight="true" outlineLevel="0" collapsed="false">
      <c r="A268" s="13" t="s">
        <v>167</v>
      </c>
      <c r="B268" s="11" t="s">
        <v>9386</v>
      </c>
      <c r="C268" s="11" t="s">
        <v>9414</v>
      </c>
      <c r="D268" s="13" t="s">
        <v>9930</v>
      </c>
      <c r="E268" s="13" t="s">
        <v>9931</v>
      </c>
    </row>
    <row r="269" customFormat="false" ht="15" hidden="false" customHeight="true" outlineLevel="0" collapsed="false">
      <c r="A269" s="13" t="s">
        <v>167</v>
      </c>
      <c r="B269" s="11" t="s">
        <v>9386</v>
      </c>
      <c r="C269" s="11" t="s">
        <v>9417</v>
      </c>
      <c r="D269" s="13" t="s">
        <v>8419</v>
      </c>
      <c r="E269" s="13" t="s">
        <v>9932</v>
      </c>
    </row>
    <row r="270" customFormat="false" ht="15" hidden="false" customHeight="true" outlineLevel="0" collapsed="false">
      <c r="A270" s="13" t="s">
        <v>167</v>
      </c>
      <c r="B270" s="11" t="s">
        <v>9386</v>
      </c>
      <c r="C270" s="11" t="s">
        <v>9420</v>
      </c>
      <c r="D270" s="13" t="s">
        <v>9933</v>
      </c>
      <c r="E270" s="13" t="s">
        <v>9934</v>
      </c>
    </row>
    <row r="271" customFormat="false" ht="15" hidden="false" customHeight="true" outlineLevel="0" collapsed="false">
      <c r="A271" s="13" t="s">
        <v>167</v>
      </c>
      <c r="B271" s="11" t="s">
        <v>9386</v>
      </c>
      <c r="C271" s="11" t="s">
        <v>9423</v>
      </c>
      <c r="D271" s="13" t="s">
        <v>9935</v>
      </c>
      <c r="E271" s="13" t="s">
        <v>9936</v>
      </c>
    </row>
    <row r="272" customFormat="false" ht="15" hidden="false" customHeight="true" outlineLevel="0" collapsed="false">
      <c r="A272" s="13" t="s">
        <v>167</v>
      </c>
      <c r="B272" s="11" t="s">
        <v>9386</v>
      </c>
      <c r="C272" s="11" t="s">
        <v>9426</v>
      </c>
      <c r="D272" s="13" t="s">
        <v>9937</v>
      </c>
      <c r="E272" s="13" t="s">
        <v>9938</v>
      </c>
    </row>
    <row r="273" customFormat="false" ht="15" hidden="false" customHeight="true" outlineLevel="0" collapsed="false">
      <c r="A273" s="13" t="s">
        <v>167</v>
      </c>
      <c r="B273" s="11" t="s">
        <v>9386</v>
      </c>
      <c r="C273" s="13" t="s">
        <v>9429</v>
      </c>
      <c r="D273" s="13" t="s">
        <v>9939</v>
      </c>
      <c r="E273" s="13" t="s">
        <v>9940</v>
      </c>
    </row>
    <row r="274" customFormat="false" ht="15" hidden="false" customHeight="true" outlineLevel="0" collapsed="false">
      <c r="A274" s="13" t="s">
        <v>167</v>
      </c>
      <c r="B274" s="11" t="s">
        <v>9386</v>
      </c>
      <c r="C274" s="11" t="s">
        <v>9432</v>
      </c>
      <c r="D274" s="13" t="s">
        <v>9941</v>
      </c>
      <c r="E274" s="13" t="s">
        <v>9942</v>
      </c>
    </row>
    <row r="275" customFormat="false" ht="15" hidden="false" customHeight="true" outlineLevel="0" collapsed="false">
      <c r="A275" s="13" t="s">
        <v>167</v>
      </c>
      <c r="B275" s="11" t="s">
        <v>9386</v>
      </c>
      <c r="C275" s="11" t="s">
        <v>9435</v>
      </c>
      <c r="D275" s="13" t="s">
        <v>9943</v>
      </c>
      <c r="E275" s="13" t="s">
        <v>9944</v>
      </c>
    </row>
    <row r="276" customFormat="false" ht="15" hidden="false" customHeight="true" outlineLevel="0" collapsed="false">
      <c r="A276" s="13" t="s">
        <v>167</v>
      </c>
      <c r="B276" s="11" t="s">
        <v>9386</v>
      </c>
      <c r="C276" s="11" t="s">
        <v>9438</v>
      </c>
      <c r="D276" s="13" t="s">
        <v>9945</v>
      </c>
      <c r="E276" s="13" t="s">
        <v>9946</v>
      </c>
    </row>
    <row r="277" customFormat="false" ht="15" hidden="false" customHeight="true" outlineLevel="0" collapsed="false">
      <c r="A277" s="13" t="s">
        <v>167</v>
      </c>
      <c r="B277" s="11" t="s">
        <v>9386</v>
      </c>
      <c r="C277" s="11" t="s">
        <v>9441</v>
      </c>
      <c r="D277" s="13" t="s">
        <v>9947</v>
      </c>
      <c r="E277" s="13" t="s">
        <v>9948</v>
      </c>
    </row>
    <row r="278" customFormat="false" ht="15" hidden="false" customHeight="true" outlineLevel="0" collapsed="false">
      <c r="A278" s="13" t="s">
        <v>167</v>
      </c>
      <c r="B278" s="11" t="s">
        <v>9386</v>
      </c>
      <c r="C278" s="11" t="s">
        <v>9444</v>
      </c>
      <c r="D278" s="13" t="s">
        <v>9949</v>
      </c>
      <c r="E278" s="13" t="s">
        <v>9950</v>
      </c>
    </row>
    <row r="279" customFormat="false" ht="15" hidden="false" customHeight="true" outlineLevel="0" collapsed="false">
      <c r="A279" s="13" t="s">
        <v>167</v>
      </c>
      <c r="B279" s="11" t="s">
        <v>9386</v>
      </c>
      <c r="C279" s="11" t="s">
        <v>9447</v>
      </c>
      <c r="D279" s="13" t="s">
        <v>9951</v>
      </c>
      <c r="E279" s="13" t="s">
        <v>9952</v>
      </c>
    </row>
    <row r="280" customFormat="false" ht="15" hidden="false" customHeight="true" outlineLevel="0" collapsed="false">
      <c r="A280" s="13" t="s">
        <v>176</v>
      </c>
      <c r="B280" s="11" t="s">
        <v>9386</v>
      </c>
      <c r="C280" s="13" t="s">
        <v>9387</v>
      </c>
      <c r="D280" s="13" t="s">
        <v>9953</v>
      </c>
      <c r="E280" s="13" t="s">
        <v>9954</v>
      </c>
    </row>
    <row r="281" customFormat="false" ht="15" hidden="false" customHeight="true" outlineLevel="0" collapsed="false">
      <c r="A281" s="13" t="s">
        <v>176</v>
      </c>
      <c r="B281" s="11" t="s">
        <v>9386</v>
      </c>
      <c r="C281" s="13" t="s">
        <v>9390</v>
      </c>
      <c r="D281" s="13" t="s">
        <v>9955</v>
      </c>
      <c r="E281" s="13" t="s">
        <v>9956</v>
      </c>
    </row>
    <row r="282" customFormat="false" ht="15" hidden="false" customHeight="true" outlineLevel="0" collapsed="false">
      <c r="A282" s="13" t="s">
        <v>176</v>
      </c>
      <c r="B282" s="11" t="s">
        <v>9386</v>
      </c>
      <c r="C282" s="13" t="s">
        <v>9393</v>
      </c>
      <c r="D282" s="13" t="s">
        <v>9957</v>
      </c>
      <c r="E282" s="13" t="s">
        <v>9958</v>
      </c>
    </row>
    <row r="283" customFormat="false" ht="15" hidden="false" customHeight="true" outlineLevel="0" collapsed="false">
      <c r="A283" s="13" t="s">
        <v>176</v>
      </c>
      <c r="B283" s="11" t="s">
        <v>9386</v>
      </c>
      <c r="C283" s="11" t="s">
        <v>9396</v>
      </c>
      <c r="D283" s="13" t="s">
        <v>9959</v>
      </c>
      <c r="E283" s="13" t="s">
        <v>9960</v>
      </c>
    </row>
    <row r="284" customFormat="false" ht="15" hidden="false" customHeight="true" outlineLevel="0" collapsed="false">
      <c r="A284" s="13" t="s">
        <v>176</v>
      </c>
      <c r="B284" s="11" t="s">
        <v>9386</v>
      </c>
      <c r="C284" s="11" t="s">
        <v>9399</v>
      </c>
      <c r="D284" s="13" t="s">
        <v>9961</v>
      </c>
      <c r="E284" s="13" t="s">
        <v>9962</v>
      </c>
    </row>
    <row r="285" customFormat="false" ht="15" hidden="false" customHeight="true" outlineLevel="0" collapsed="false">
      <c r="A285" s="13" t="s">
        <v>176</v>
      </c>
      <c r="B285" s="11" t="s">
        <v>9386</v>
      </c>
      <c r="C285" s="11" t="s">
        <v>9402</v>
      </c>
      <c r="D285" s="13" t="s">
        <v>9963</v>
      </c>
      <c r="E285" s="13" t="s">
        <v>9964</v>
      </c>
    </row>
    <row r="286" customFormat="false" ht="15" hidden="false" customHeight="true" outlineLevel="0" collapsed="false">
      <c r="A286" s="13" t="s">
        <v>176</v>
      </c>
      <c r="B286" s="11" t="s">
        <v>9386</v>
      </c>
      <c r="C286" s="11" t="s">
        <v>9405</v>
      </c>
      <c r="D286" s="13" t="s">
        <v>9965</v>
      </c>
      <c r="E286" s="13" t="s">
        <v>9966</v>
      </c>
    </row>
    <row r="287" customFormat="false" ht="15" hidden="false" customHeight="true" outlineLevel="0" collapsed="false">
      <c r="A287" s="13" t="s">
        <v>176</v>
      </c>
      <c r="B287" s="11" t="s">
        <v>9386</v>
      </c>
      <c r="C287" s="11" t="s">
        <v>9408</v>
      </c>
      <c r="D287" s="13" t="s">
        <v>9967</v>
      </c>
      <c r="E287" s="13" t="s">
        <v>9968</v>
      </c>
    </row>
    <row r="288" customFormat="false" ht="15" hidden="false" customHeight="true" outlineLevel="0" collapsed="false">
      <c r="A288" s="13" t="s">
        <v>176</v>
      </c>
      <c r="B288" s="11" t="s">
        <v>9386</v>
      </c>
      <c r="C288" s="11" t="s">
        <v>9411</v>
      </c>
      <c r="D288" s="13" t="s">
        <v>9969</v>
      </c>
      <c r="E288" s="13" t="s">
        <v>9970</v>
      </c>
    </row>
    <row r="289" customFormat="false" ht="15" hidden="false" customHeight="true" outlineLevel="0" collapsed="false">
      <c r="A289" s="13" t="s">
        <v>176</v>
      </c>
      <c r="B289" s="11" t="s">
        <v>9386</v>
      </c>
      <c r="C289" s="11" t="s">
        <v>9414</v>
      </c>
      <c r="D289" s="13" t="s">
        <v>9971</v>
      </c>
      <c r="E289" s="13" t="s">
        <v>9972</v>
      </c>
    </row>
    <row r="290" customFormat="false" ht="15" hidden="false" customHeight="true" outlineLevel="0" collapsed="false">
      <c r="A290" s="13" t="s">
        <v>176</v>
      </c>
      <c r="B290" s="11" t="s">
        <v>9386</v>
      </c>
      <c r="C290" s="11" t="s">
        <v>9417</v>
      </c>
      <c r="D290" s="13" t="s">
        <v>9973</v>
      </c>
      <c r="E290" s="13" t="s">
        <v>9974</v>
      </c>
    </row>
    <row r="291" customFormat="false" ht="15" hidden="false" customHeight="true" outlineLevel="0" collapsed="false">
      <c r="A291" s="13" t="s">
        <v>176</v>
      </c>
      <c r="B291" s="11" t="s">
        <v>9386</v>
      </c>
      <c r="C291" s="11" t="s">
        <v>9420</v>
      </c>
      <c r="D291" s="13" t="s">
        <v>9975</v>
      </c>
      <c r="E291" s="13" t="s">
        <v>9976</v>
      </c>
    </row>
    <row r="292" customFormat="false" ht="15" hidden="false" customHeight="true" outlineLevel="0" collapsed="false">
      <c r="A292" s="13" t="s">
        <v>176</v>
      </c>
      <c r="B292" s="11" t="s">
        <v>9386</v>
      </c>
      <c r="C292" s="11" t="s">
        <v>9423</v>
      </c>
      <c r="D292" s="13" t="s">
        <v>9977</v>
      </c>
      <c r="E292" s="13" t="s">
        <v>9978</v>
      </c>
    </row>
    <row r="293" customFormat="false" ht="15" hidden="false" customHeight="true" outlineLevel="0" collapsed="false">
      <c r="A293" s="13" t="s">
        <v>176</v>
      </c>
      <c r="B293" s="11" t="s">
        <v>9386</v>
      </c>
      <c r="C293" s="11" t="s">
        <v>9426</v>
      </c>
      <c r="D293" s="13" t="s">
        <v>9979</v>
      </c>
      <c r="E293" s="13" t="s">
        <v>9980</v>
      </c>
    </row>
    <row r="294" customFormat="false" ht="15" hidden="false" customHeight="true" outlineLevel="0" collapsed="false">
      <c r="A294" s="13" t="s">
        <v>176</v>
      </c>
      <c r="B294" s="11" t="s">
        <v>9386</v>
      </c>
      <c r="C294" s="13" t="s">
        <v>9429</v>
      </c>
      <c r="D294" s="13" t="s">
        <v>9981</v>
      </c>
      <c r="E294" s="13" t="s">
        <v>9982</v>
      </c>
    </row>
    <row r="295" customFormat="false" ht="15" hidden="false" customHeight="true" outlineLevel="0" collapsed="false">
      <c r="A295" s="13" t="s">
        <v>176</v>
      </c>
      <c r="B295" s="11" t="s">
        <v>9386</v>
      </c>
      <c r="C295" s="11" t="s">
        <v>9432</v>
      </c>
      <c r="D295" s="13" t="s">
        <v>9983</v>
      </c>
      <c r="E295" s="13" t="s">
        <v>9984</v>
      </c>
    </row>
    <row r="296" customFormat="false" ht="15" hidden="false" customHeight="true" outlineLevel="0" collapsed="false">
      <c r="A296" s="13" t="s">
        <v>176</v>
      </c>
      <c r="B296" s="11" t="s">
        <v>9386</v>
      </c>
      <c r="C296" s="11" t="s">
        <v>9435</v>
      </c>
      <c r="D296" s="13" t="s">
        <v>9985</v>
      </c>
      <c r="E296" s="13" t="s">
        <v>9986</v>
      </c>
    </row>
    <row r="297" customFormat="false" ht="15" hidden="false" customHeight="true" outlineLevel="0" collapsed="false">
      <c r="A297" s="13" t="s">
        <v>176</v>
      </c>
      <c r="B297" s="11" t="s">
        <v>9386</v>
      </c>
      <c r="C297" s="11" t="s">
        <v>9438</v>
      </c>
      <c r="D297" s="13" t="s">
        <v>9987</v>
      </c>
      <c r="E297" s="13" t="s">
        <v>9988</v>
      </c>
    </row>
    <row r="298" customFormat="false" ht="15" hidden="false" customHeight="true" outlineLevel="0" collapsed="false">
      <c r="A298" s="13" t="s">
        <v>176</v>
      </c>
      <c r="B298" s="11" t="s">
        <v>9386</v>
      </c>
      <c r="C298" s="11" t="s">
        <v>9441</v>
      </c>
      <c r="D298" s="13" t="s">
        <v>9989</v>
      </c>
      <c r="E298" s="13" t="s">
        <v>9990</v>
      </c>
    </row>
    <row r="299" customFormat="false" ht="15" hidden="false" customHeight="true" outlineLevel="0" collapsed="false">
      <c r="A299" s="13" t="s">
        <v>176</v>
      </c>
      <c r="B299" s="11" t="s">
        <v>9386</v>
      </c>
      <c r="C299" s="11" t="s">
        <v>9444</v>
      </c>
      <c r="D299" s="13" t="s">
        <v>9991</v>
      </c>
      <c r="E299" s="13" t="s">
        <v>9992</v>
      </c>
    </row>
    <row r="300" customFormat="false" ht="15" hidden="false" customHeight="true" outlineLevel="0" collapsed="false">
      <c r="A300" s="13" t="s">
        <v>176</v>
      </c>
      <c r="B300" s="11" t="s">
        <v>9386</v>
      </c>
      <c r="C300" s="11" t="s">
        <v>9447</v>
      </c>
      <c r="D300" s="13" t="s">
        <v>9993</v>
      </c>
      <c r="E300" s="13" t="s">
        <v>9994</v>
      </c>
    </row>
    <row r="301" customFormat="false" ht="15" hidden="false" customHeight="true" outlineLevel="0" collapsed="false">
      <c r="A301" s="13" t="s">
        <v>185</v>
      </c>
      <c r="B301" s="11" t="s">
        <v>9386</v>
      </c>
      <c r="C301" s="13" t="s">
        <v>9387</v>
      </c>
      <c r="D301" s="13" t="s">
        <v>9995</v>
      </c>
      <c r="E301" s="13" t="s">
        <v>9996</v>
      </c>
    </row>
    <row r="302" customFormat="false" ht="15" hidden="false" customHeight="true" outlineLevel="0" collapsed="false">
      <c r="A302" s="13" t="s">
        <v>185</v>
      </c>
      <c r="B302" s="11" t="s">
        <v>9386</v>
      </c>
      <c r="C302" s="13" t="s">
        <v>9390</v>
      </c>
      <c r="D302" s="13" t="s">
        <v>9997</v>
      </c>
      <c r="E302" s="13" t="s">
        <v>9998</v>
      </c>
    </row>
    <row r="303" customFormat="false" ht="15" hidden="false" customHeight="true" outlineLevel="0" collapsed="false">
      <c r="A303" s="13" t="s">
        <v>185</v>
      </c>
      <c r="B303" s="11" t="s">
        <v>9386</v>
      </c>
      <c r="C303" s="13" t="s">
        <v>9393</v>
      </c>
      <c r="D303" s="13" t="s">
        <v>9999</v>
      </c>
      <c r="E303" s="13" t="s">
        <v>10000</v>
      </c>
    </row>
    <row r="304" customFormat="false" ht="15" hidden="false" customHeight="true" outlineLevel="0" collapsed="false">
      <c r="A304" s="13" t="s">
        <v>185</v>
      </c>
      <c r="B304" s="11" t="s">
        <v>9386</v>
      </c>
      <c r="C304" s="11" t="s">
        <v>9396</v>
      </c>
      <c r="D304" s="13" t="s">
        <v>10001</v>
      </c>
      <c r="E304" s="13" t="s">
        <v>10002</v>
      </c>
    </row>
    <row r="305" customFormat="false" ht="15" hidden="false" customHeight="true" outlineLevel="0" collapsed="false">
      <c r="A305" s="13" t="s">
        <v>185</v>
      </c>
      <c r="B305" s="11" t="s">
        <v>9386</v>
      </c>
      <c r="C305" s="11" t="s">
        <v>9399</v>
      </c>
      <c r="D305" s="13" t="s">
        <v>10003</v>
      </c>
      <c r="E305" s="13" t="s">
        <v>10004</v>
      </c>
    </row>
    <row r="306" customFormat="false" ht="15" hidden="false" customHeight="true" outlineLevel="0" collapsed="false">
      <c r="A306" s="13" t="s">
        <v>185</v>
      </c>
      <c r="B306" s="11" t="s">
        <v>9386</v>
      </c>
      <c r="C306" s="11" t="s">
        <v>9402</v>
      </c>
      <c r="D306" s="13" t="s">
        <v>10005</v>
      </c>
      <c r="E306" s="13" t="s">
        <v>10006</v>
      </c>
    </row>
    <row r="307" customFormat="false" ht="15" hidden="false" customHeight="true" outlineLevel="0" collapsed="false">
      <c r="A307" s="13" t="s">
        <v>185</v>
      </c>
      <c r="B307" s="11" t="s">
        <v>9386</v>
      </c>
      <c r="C307" s="11" t="s">
        <v>9405</v>
      </c>
      <c r="D307" s="13" t="s">
        <v>10007</v>
      </c>
      <c r="E307" s="13" t="s">
        <v>10008</v>
      </c>
    </row>
    <row r="308" customFormat="false" ht="15" hidden="false" customHeight="true" outlineLevel="0" collapsed="false">
      <c r="A308" s="13" t="s">
        <v>185</v>
      </c>
      <c r="B308" s="11" t="s">
        <v>9386</v>
      </c>
      <c r="C308" s="11" t="s">
        <v>9408</v>
      </c>
      <c r="D308" s="13" t="s">
        <v>10009</v>
      </c>
      <c r="E308" s="13" t="s">
        <v>10010</v>
      </c>
    </row>
    <row r="309" customFormat="false" ht="15" hidden="false" customHeight="true" outlineLevel="0" collapsed="false">
      <c r="A309" s="13" t="s">
        <v>185</v>
      </c>
      <c r="B309" s="11" t="s">
        <v>9386</v>
      </c>
      <c r="C309" s="11" t="s">
        <v>9411</v>
      </c>
      <c r="D309" s="13" t="s">
        <v>10011</v>
      </c>
      <c r="E309" s="13" t="s">
        <v>10012</v>
      </c>
    </row>
    <row r="310" customFormat="false" ht="15" hidden="false" customHeight="true" outlineLevel="0" collapsed="false">
      <c r="A310" s="13" t="s">
        <v>185</v>
      </c>
      <c r="B310" s="11" t="s">
        <v>9386</v>
      </c>
      <c r="C310" s="11" t="s">
        <v>9414</v>
      </c>
      <c r="D310" s="13" t="s">
        <v>10013</v>
      </c>
      <c r="E310" s="13" t="s">
        <v>10014</v>
      </c>
    </row>
    <row r="311" customFormat="false" ht="15" hidden="false" customHeight="true" outlineLevel="0" collapsed="false">
      <c r="A311" s="13" t="s">
        <v>185</v>
      </c>
      <c r="B311" s="11" t="s">
        <v>9386</v>
      </c>
      <c r="C311" s="11" t="s">
        <v>9417</v>
      </c>
      <c r="D311" s="13" t="s">
        <v>10015</v>
      </c>
      <c r="E311" s="13" t="s">
        <v>10016</v>
      </c>
    </row>
    <row r="312" customFormat="false" ht="15" hidden="false" customHeight="true" outlineLevel="0" collapsed="false">
      <c r="A312" s="13" t="s">
        <v>185</v>
      </c>
      <c r="B312" s="11" t="s">
        <v>9386</v>
      </c>
      <c r="C312" s="11" t="s">
        <v>9420</v>
      </c>
      <c r="D312" s="13" t="s">
        <v>10017</v>
      </c>
      <c r="E312" s="13" t="s">
        <v>10018</v>
      </c>
    </row>
    <row r="313" customFormat="false" ht="15" hidden="false" customHeight="true" outlineLevel="0" collapsed="false">
      <c r="A313" s="13" t="s">
        <v>185</v>
      </c>
      <c r="B313" s="11" t="s">
        <v>9386</v>
      </c>
      <c r="C313" s="11" t="s">
        <v>9423</v>
      </c>
      <c r="D313" s="13" t="s">
        <v>10019</v>
      </c>
      <c r="E313" s="13" t="s">
        <v>10020</v>
      </c>
    </row>
    <row r="314" customFormat="false" ht="15" hidden="false" customHeight="true" outlineLevel="0" collapsed="false">
      <c r="A314" s="13" t="s">
        <v>185</v>
      </c>
      <c r="B314" s="11" t="s">
        <v>9386</v>
      </c>
      <c r="C314" s="11" t="s">
        <v>9426</v>
      </c>
      <c r="D314" s="13" t="s">
        <v>10021</v>
      </c>
      <c r="E314" s="13" t="s">
        <v>10022</v>
      </c>
    </row>
    <row r="315" customFormat="false" ht="15" hidden="false" customHeight="true" outlineLevel="0" collapsed="false">
      <c r="A315" s="13" t="s">
        <v>185</v>
      </c>
      <c r="B315" s="11" t="s">
        <v>9386</v>
      </c>
      <c r="C315" s="13" t="s">
        <v>9429</v>
      </c>
      <c r="D315" s="13" t="s">
        <v>10023</v>
      </c>
      <c r="E315" s="13" t="s">
        <v>10024</v>
      </c>
    </row>
    <row r="316" customFormat="false" ht="15" hidden="false" customHeight="true" outlineLevel="0" collapsed="false">
      <c r="A316" s="13" t="s">
        <v>185</v>
      </c>
      <c r="B316" s="11" t="s">
        <v>9386</v>
      </c>
      <c r="C316" s="11" t="s">
        <v>9432</v>
      </c>
      <c r="D316" s="13" t="s">
        <v>10025</v>
      </c>
      <c r="E316" s="13" t="s">
        <v>10026</v>
      </c>
    </row>
    <row r="317" customFormat="false" ht="15" hidden="false" customHeight="true" outlineLevel="0" collapsed="false">
      <c r="A317" s="13" t="s">
        <v>185</v>
      </c>
      <c r="B317" s="11" t="s">
        <v>9386</v>
      </c>
      <c r="C317" s="11" t="s">
        <v>9435</v>
      </c>
      <c r="D317" s="13" t="s">
        <v>10027</v>
      </c>
      <c r="E317" s="13" t="s">
        <v>10028</v>
      </c>
    </row>
    <row r="318" customFormat="false" ht="15" hidden="false" customHeight="true" outlineLevel="0" collapsed="false">
      <c r="A318" s="13" t="s">
        <v>185</v>
      </c>
      <c r="B318" s="11" t="s">
        <v>9386</v>
      </c>
      <c r="C318" s="11" t="s">
        <v>9438</v>
      </c>
      <c r="D318" s="13" t="s">
        <v>10029</v>
      </c>
      <c r="E318" s="13" t="s">
        <v>10030</v>
      </c>
    </row>
    <row r="319" customFormat="false" ht="15" hidden="false" customHeight="true" outlineLevel="0" collapsed="false">
      <c r="A319" s="13" t="s">
        <v>185</v>
      </c>
      <c r="B319" s="11" t="s">
        <v>9386</v>
      </c>
      <c r="C319" s="11" t="s">
        <v>9441</v>
      </c>
      <c r="D319" s="13" t="s">
        <v>10031</v>
      </c>
      <c r="E319" s="13" t="s">
        <v>10032</v>
      </c>
    </row>
    <row r="320" customFormat="false" ht="15" hidden="false" customHeight="true" outlineLevel="0" collapsed="false">
      <c r="A320" s="13" t="s">
        <v>185</v>
      </c>
      <c r="B320" s="11" t="s">
        <v>9386</v>
      </c>
      <c r="C320" s="11" t="s">
        <v>9444</v>
      </c>
      <c r="D320" s="13" t="s">
        <v>10033</v>
      </c>
      <c r="E320" s="13" t="s">
        <v>10034</v>
      </c>
    </row>
    <row r="321" customFormat="false" ht="15" hidden="false" customHeight="true" outlineLevel="0" collapsed="false">
      <c r="A321" s="13" t="s">
        <v>185</v>
      </c>
      <c r="B321" s="11" t="s">
        <v>9386</v>
      </c>
      <c r="C321" s="11" t="s">
        <v>9447</v>
      </c>
      <c r="D321" s="13" t="s">
        <v>10035</v>
      </c>
      <c r="E321" s="13" t="s">
        <v>10036</v>
      </c>
    </row>
    <row r="322" customFormat="false" ht="15" hidden="false" customHeight="true" outlineLevel="0" collapsed="false">
      <c r="A322" s="13" t="s">
        <v>194</v>
      </c>
      <c r="B322" s="11" t="s">
        <v>9386</v>
      </c>
      <c r="C322" s="13" t="s">
        <v>9387</v>
      </c>
      <c r="D322" s="13" t="s">
        <v>10037</v>
      </c>
      <c r="E322" s="13" t="s">
        <v>10038</v>
      </c>
    </row>
    <row r="323" customFormat="false" ht="15" hidden="false" customHeight="true" outlineLevel="0" collapsed="false">
      <c r="A323" s="13" t="s">
        <v>194</v>
      </c>
      <c r="B323" s="11" t="s">
        <v>9386</v>
      </c>
      <c r="C323" s="13" t="s">
        <v>9390</v>
      </c>
      <c r="D323" s="13" t="s">
        <v>10039</v>
      </c>
      <c r="E323" s="13" t="s">
        <v>10040</v>
      </c>
    </row>
    <row r="324" customFormat="false" ht="15" hidden="false" customHeight="true" outlineLevel="0" collapsed="false">
      <c r="A324" s="13" t="s">
        <v>194</v>
      </c>
      <c r="B324" s="11" t="s">
        <v>9386</v>
      </c>
      <c r="C324" s="13" t="s">
        <v>9393</v>
      </c>
      <c r="D324" s="13" t="s">
        <v>10041</v>
      </c>
      <c r="E324" s="13" t="s">
        <v>10042</v>
      </c>
    </row>
    <row r="325" customFormat="false" ht="15" hidden="false" customHeight="true" outlineLevel="0" collapsed="false">
      <c r="A325" s="13" t="s">
        <v>194</v>
      </c>
      <c r="B325" s="11" t="s">
        <v>9386</v>
      </c>
      <c r="C325" s="11" t="s">
        <v>9396</v>
      </c>
      <c r="D325" s="13" t="s">
        <v>10043</v>
      </c>
      <c r="E325" s="13" t="s">
        <v>10044</v>
      </c>
    </row>
    <row r="326" customFormat="false" ht="15" hidden="false" customHeight="true" outlineLevel="0" collapsed="false">
      <c r="A326" s="13" t="s">
        <v>194</v>
      </c>
      <c r="B326" s="11" t="s">
        <v>9386</v>
      </c>
      <c r="C326" s="11" t="s">
        <v>9399</v>
      </c>
      <c r="D326" s="13" t="s">
        <v>10045</v>
      </c>
      <c r="E326" s="13" t="s">
        <v>10046</v>
      </c>
    </row>
    <row r="327" customFormat="false" ht="15" hidden="false" customHeight="true" outlineLevel="0" collapsed="false">
      <c r="A327" s="13" t="s">
        <v>194</v>
      </c>
      <c r="B327" s="11" t="s">
        <v>9386</v>
      </c>
      <c r="C327" s="11" t="s">
        <v>9402</v>
      </c>
      <c r="D327" s="13" t="s">
        <v>10047</v>
      </c>
      <c r="E327" s="13" t="s">
        <v>10048</v>
      </c>
    </row>
    <row r="328" customFormat="false" ht="15" hidden="false" customHeight="true" outlineLevel="0" collapsed="false">
      <c r="A328" s="13" t="s">
        <v>194</v>
      </c>
      <c r="B328" s="11" t="s">
        <v>9386</v>
      </c>
      <c r="C328" s="11" t="s">
        <v>9405</v>
      </c>
      <c r="D328" s="13" t="s">
        <v>10049</v>
      </c>
      <c r="E328" s="13" t="s">
        <v>10050</v>
      </c>
    </row>
    <row r="329" customFormat="false" ht="15" hidden="false" customHeight="true" outlineLevel="0" collapsed="false">
      <c r="A329" s="13" t="s">
        <v>194</v>
      </c>
      <c r="B329" s="11" t="s">
        <v>9386</v>
      </c>
      <c r="C329" s="11" t="s">
        <v>9408</v>
      </c>
      <c r="D329" s="13" t="s">
        <v>10051</v>
      </c>
      <c r="E329" s="13" t="s">
        <v>10052</v>
      </c>
    </row>
    <row r="330" customFormat="false" ht="15" hidden="false" customHeight="true" outlineLevel="0" collapsed="false">
      <c r="A330" s="13" t="s">
        <v>194</v>
      </c>
      <c r="B330" s="11" t="s">
        <v>9386</v>
      </c>
      <c r="C330" s="11" t="s">
        <v>9411</v>
      </c>
      <c r="D330" s="13" t="s">
        <v>10053</v>
      </c>
      <c r="E330" s="13" t="s">
        <v>10054</v>
      </c>
    </row>
    <row r="331" customFormat="false" ht="15" hidden="false" customHeight="true" outlineLevel="0" collapsed="false">
      <c r="A331" s="13" t="s">
        <v>194</v>
      </c>
      <c r="B331" s="11" t="s">
        <v>9386</v>
      </c>
      <c r="C331" s="11" t="s">
        <v>9414</v>
      </c>
      <c r="D331" s="13" t="s">
        <v>10055</v>
      </c>
      <c r="E331" s="13" t="s">
        <v>10056</v>
      </c>
    </row>
    <row r="332" customFormat="false" ht="15" hidden="false" customHeight="true" outlineLevel="0" collapsed="false">
      <c r="A332" s="13" t="s">
        <v>194</v>
      </c>
      <c r="B332" s="11" t="s">
        <v>9386</v>
      </c>
      <c r="C332" s="11" t="s">
        <v>9417</v>
      </c>
      <c r="D332" s="13" t="s">
        <v>10057</v>
      </c>
      <c r="E332" s="13" t="s">
        <v>10058</v>
      </c>
    </row>
    <row r="333" customFormat="false" ht="15" hidden="false" customHeight="true" outlineLevel="0" collapsed="false">
      <c r="A333" s="13" t="s">
        <v>194</v>
      </c>
      <c r="B333" s="11" t="s">
        <v>9386</v>
      </c>
      <c r="C333" s="11" t="s">
        <v>9420</v>
      </c>
      <c r="D333" s="13" t="s">
        <v>10059</v>
      </c>
      <c r="E333" s="13" t="s">
        <v>10060</v>
      </c>
    </row>
    <row r="334" customFormat="false" ht="15" hidden="false" customHeight="true" outlineLevel="0" collapsed="false">
      <c r="A334" s="13" t="s">
        <v>194</v>
      </c>
      <c r="B334" s="11" t="s">
        <v>9386</v>
      </c>
      <c r="C334" s="11" t="s">
        <v>9423</v>
      </c>
      <c r="D334" s="13" t="s">
        <v>10061</v>
      </c>
      <c r="E334" s="13" t="s">
        <v>10062</v>
      </c>
    </row>
    <row r="335" customFormat="false" ht="15" hidden="false" customHeight="true" outlineLevel="0" collapsed="false">
      <c r="A335" s="13" t="s">
        <v>194</v>
      </c>
      <c r="B335" s="11" t="s">
        <v>9386</v>
      </c>
      <c r="C335" s="11" t="s">
        <v>9426</v>
      </c>
      <c r="D335" s="13" t="s">
        <v>10063</v>
      </c>
      <c r="E335" s="13" t="s">
        <v>10064</v>
      </c>
    </row>
    <row r="336" customFormat="false" ht="15" hidden="false" customHeight="true" outlineLevel="0" collapsed="false">
      <c r="A336" s="13" t="s">
        <v>194</v>
      </c>
      <c r="B336" s="11" t="s">
        <v>9386</v>
      </c>
      <c r="C336" s="13" t="s">
        <v>9429</v>
      </c>
      <c r="D336" s="13" t="s">
        <v>10065</v>
      </c>
      <c r="E336" s="13" t="s">
        <v>10066</v>
      </c>
    </row>
    <row r="337" customFormat="false" ht="15" hidden="false" customHeight="true" outlineLevel="0" collapsed="false">
      <c r="A337" s="13" t="s">
        <v>194</v>
      </c>
      <c r="B337" s="11" t="s">
        <v>9386</v>
      </c>
      <c r="C337" s="11" t="s">
        <v>9432</v>
      </c>
      <c r="D337" s="13" t="s">
        <v>10067</v>
      </c>
      <c r="E337" s="13" t="s">
        <v>10068</v>
      </c>
    </row>
    <row r="338" customFormat="false" ht="15" hidden="false" customHeight="true" outlineLevel="0" collapsed="false">
      <c r="A338" s="13" t="s">
        <v>194</v>
      </c>
      <c r="B338" s="11" t="s">
        <v>9386</v>
      </c>
      <c r="C338" s="11" t="s">
        <v>9435</v>
      </c>
      <c r="D338" s="13" t="s">
        <v>10069</v>
      </c>
      <c r="E338" s="13" t="s">
        <v>10070</v>
      </c>
    </row>
    <row r="339" customFormat="false" ht="15" hidden="false" customHeight="true" outlineLevel="0" collapsed="false">
      <c r="A339" s="13" t="s">
        <v>194</v>
      </c>
      <c r="B339" s="11" t="s">
        <v>9386</v>
      </c>
      <c r="C339" s="11" t="s">
        <v>9438</v>
      </c>
      <c r="D339" s="13" t="s">
        <v>10071</v>
      </c>
      <c r="E339" s="13" t="s">
        <v>10072</v>
      </c>
    </row>
    <row r="340" customFormat="false" ht="15" hidden="false" customHeight="true" outlineLevel="0" collapsed="false">
      <c r="A340" s="13" t="s">
        <v>194</v>
      </c>
      <c r="B340" s="11" t="s">
        <v>9386</v>
      </c>
      <c r="C340" s="11" t="s">
        <v>9441</v>
      </c>
      <c r="D340" s="13" t="s">
        <v>10073</v>
      </c>
      <c r="E340" s="13" t="s">
        <v>10074</v>
      </c>
    </row>
    <row r="341" customFormat="false" ht="15" hidden="false" customHeight="true" outlineLevel="0" collapsed="false">
      <c r="A341" s="13" t="s">
        <v>194</v>
      </c>
      <c r="B341" s="11" t="s">
        <v>9386</v>
      </c>
      <c r="C341" s="11" t="s">
        <v>9444</v>
      </c>
      <c r="D341" s="13" t="s">
        <v>10075</v>
      </c>
      <c r="E341" s="13" t="s">
        <v>10076</v>
      </c>
    </row>
    <row r="342" customFormat="false" ht="15" hidden="false" customHeight="true" outlineLevel="0" collapsed="false">
      <c r="A342" s="13" t="s">
        <v>194</v>
      </c>
      <c r="B342" s="11" t="s">
        <v>9386</v>
      </c>
      <c r="C342" s="11" t="s">
        <v>9447</v>
      </c>
      <c r="D342" s="13" t="s">
        <v>10077</v>
      </c>
      <c r="E342" s="13" t="s">
        <v>10078</v>
      </c>
    </row>
    <row r="343" customFormat="false" ht="15" hidden="false" customHeight="true" outlineLevel="0" collapsed="false">
      <c r="A343" s="13" t="s">
        <v>202</v>
      </c>
      <c r="B343" s="11" t="s">
        <v>9386</v>
      </c>
      <c r="C343" s="13" t="s">
        <v>9387</v>
      </c>
      <c r="D343" s="13" t="s">
        <v>10079</v>
      </c>
      <c r="E343" s="13" t="s">
        <v>10080</v>
      </c>
    </row>
    <row r="344" customFormat="false" ht="15" hidden="false" customHeight="true" outlineLevel="0" collapsed="false">
      <c r="A344" s="13" t="s">
        <v>202</v>
      </c>
      <c r="B344" s="11" t="s">
        <v>9386</v>
      </c>
      <c r="C344" s="13" t="s">
        <v>9390</v>
      </c>
      <c r="D344" s="13" t="s">
        <v>10081</v>
      </c>
      <c r="E344" s="13" t="s">
        <v>10082</v>
      </c>
    </row>
    <row r="345" customFormat="false" ht="15" hidden="false" customHeight="true" outlineLevel="0" collapsed="false">
      <c r="A345" s="13" t="s">
        <v>202</v>
      </c>
      <c r="B345" s="11" t="s">
        <v>9386</v>
      </c>
      <c r="C345" s="13" t="s">
        <v>9393</v>
      </c>
      <c r="D345" s="13" t="s">
        <v>10083</v>
      </c>
      <c r="E345" s="13" t="s">
        <v>10084</v>
      </c>
    </row>
    <row r="346" customFormat="false" ht="15" hidden="false" customHeight="true" outlineLevel="0" collapsed="false">
      <c r="A346" s="13" t="s">
        <v>202</v>
      </c>
      <c r="B346" s="11" t="s">
        <v>9386</v>
      </c>
      <c r="C346" s="11" t="s">
        <v>9396</v>
      </c>
      <c r="D346" s="13" t="s">
        <v>10085</v>
      </c>
      <c r="E346" s="13" t="s">
        <v>10086</v>
      </c>
    </row>
    <row r="347" customFormat="false" ht="15" hidden="false" customHeight="true" outlineLevel="0" collapsed="false">
      <c r="A347" s="13" t="s">
        <v>202</v>
      </c>
      <c r="B347" s="11" t="s">
        <v>9386</v>
      </c>
      <c r="C347" s="11" t="s">
        <v>9399</v>
      </c>
      <c r="D347" s="13" t="s">
        <v>10087</v>
      </c>
      <c r="E347" s="13" t="s">
        <v>10088</v>
      </c>
    </row>
    <row r="348" customFormat="false" ht="15" hidden="false" customHeight="true" outlineLevel="0" collapsed="false">
      <c r="A348" s="13" t="s">
        <v>202</v>
      </c>
      <c r="B348" s="11" t="s">
        <v>9386</v>
      </c>
      <c r="C348" s="11" t="s">
        <v>9402</v>
      </c>
      <c r="D348" s="13" t="s">
        <v>10089</v>
      </c>
      <c r="E348" s="13" t="s">
        <v>10090</v>
      </c>
    </row>
    <row r="349" customFormat="false" ht="15" hidden="false" customHeight="true" outlineLevel="0" collapsed="false">
      <c r="A349" s="13" t="s">
        <v>202</v>
      </c>
      <c r="B349" s="11" t="s">
        <v>9386</v>
      </c>
      <c r="C349" s="11" t="s">
        <v>9405</v>
      </c>
      <c r="D349" s="13" t="s">
        <v>10091</v>
      </c>
      <c r="E349" s="13" t="s">
        <v>10092</v>
      </c>
    </row>
    <row r="350" customFormat="false" ht="15" hidden="false" customHeight="true" outlineLevel="0" collapsed="false">
      <c r="A350" s="13" t="s">
        <v>202</v>
      </c>
      <c r="B350" s="11" t="s">
        <v>9386</v>
      </c>
      <c r="C350" s="11" t="s">
        <v>9408</v>
      </c>
      <c r="D350" s="13" t="s">
        <v>10093</v>
      </c>
      <c r="E350" s="13" t="s">
        <v>10094</v>
      </c>
    </row>
    <row r="351" customFormat="false" ht="15" hidden="false" customHeight="true" outlineLevel="0" collapsed="false">
      <c r="A351" s="13" t="s">
        <v>202</v>
      </c>
      <c r="B351" s="11" t="s">
        <v>9386</v>
      </c>
      <c r="C351" s="11" t="s">
        <v>9411</v>
      </c>
      <c r="D351" s="13" t="s">
        <v>10095</v>
      </c>
      <c r="E351" s="13" t="s">
        <v>10096</v>
      </c>
    </row>
    <row r="352" customFormat="false" ht="15" hidden="false" customHeight="true" outlineLevel="0" collapsed="false">
      <c r="A352" s="13" t="s">
        <v>202</v>
      </c>
      <c r="B352" s="11" t="s">
        <v>9386</v>
      </c>
      <c r="C352" s="11" t="s">
        <v>9414</v>
      </c>
      <c r="D352" s="13" t="s">
        <v>10097</v>
      </c>
      <c r="E352" s="13" t="s">
        <v>10098</v>
      </c>
    </row>
    <row r="353" customFormat="false" ht="15" hidden="false" customHeight="true" outlineLevel="0" collapsed="false">
      <c r="A353" s="13" t="s">
        <v>202</v>
      </c>
      <c r="B353" s="11" t="s">
        <v>9386</v>
      </c>
      <c r="C353" s="11" t="s">
        <v>9417</v>
      </c>
      <c r="D353" s="13" t="s">
        <v>971</v>
      </c>
      <c r="E353" s="13" t="s">
        <v>10099</v>
      </c>
    </row>
    <row r="354" customFormat="false" ht="15" hidden="false" customHeight="true" outlineLevel="0" collapsed="false">
      <c r="A354" s="13" t="s">
        <v>202</v>
      </c>
      <c r="B354" s="11" t="s">
        <v>9386</v>
      </c>
      <c r="C354" s="11" t="s">
        <v>9420</v>
      </c>
      <c r="D354" s="13" t="s">
        <v>10100</v>
      </c>
      <c r="E354" s="13" t="s">
        <v>10101</v>
      </c>
    </row>
    <row r="355" customFormat="false" ht="15" hidden="false" customHeight="true" outlineLevel="0" collapsed="false">
      <c r="A355" s="13" t="s">
        <v>202</v>
      </c>
      <c r="B355" s="11" t="s">
        <v>9386</v>
      </c>
      <c r="C355" s="11" t="s">
        <v>9423</v>
      </c>
      <c r="D355" s="13" t="s">
        <v>10102</v>
      </c>
      <c r="E355" s="13" t="s">
        <v>10103</v>
      </c>
    </row>
    <row r="356" customFormat="false" ht="15" hidden="false" customHeight="true" outlineLevel="0" collapsed="false">
      <c r="A356" s="13" t="s">
        <v>202</v>
      </c>
      <c r="B356" s="11" t="s">
        <v>9386</v>
      </c>
      <c r="C356" s="11" t="s">
        <v>9426</v>
      </c>
      <c r="D356" s="13" t="s">
        <v>10104</v>
      </c>
      <c r="E356" s="13" t="s">
        <v>10105</v>
      </c>
    </row>
    <row r="357" customFormat="false" ht="15" hidden="false" customHeight="true" outlineLevel="0" collapsed="false">
      <c r="A357" s="13" t="s">
        <v>202</v>
      </c>
      <c r="B357" s="11" t="s">
        <v>9386</v>
      </c>
      <c r="C357" s="13" t="s">
        <v>9429</v>
      </c>
      <c r="D357" s="13" t="s">
        <v>10106</v>
      </c>
      <c r="E357" s="13" t="s">
        <v>10107</v>
      </c>
    </row>
    <row r="358" customFormat="false" ht="15" hidden="false" customHeight="true" outlineLevel="0" collapsed="false">
      <c r="A358" s="13" t="s">
        <v>202</v>
      </c>
      <c r="B358" s="11" t="s">
        <v>9386</v>
      </c>
      <c r="C358" s="11" t="s">
        <v>9432</v>
      </c>
      <c r="D358" s="13" t="s">
        <v>10108</v>
      </c>
      <c r="E358" s="13" t="s">
        <v>10109</v>
      </c>
    </row>
    <row r="359" customFormat="false" ht="15" hidden="false" customHeight="true" outlineLevel="0" collapsed="false">
      <c r="A359" s="13" t="s">
        <v>202</v>
      </c>
      <c r="B359" s="11" t="s">
        <v>9386</v>
      </c>
      <c r="C359" s="11" t="s">
        <v>9435</v>
      </c>
      <c r="D359" s="13" t="s">
        <v>10110</v>
      </c>
      <c r="E359" s="13" t="s">
        <v>10111</v>
      </c>
    </row>
    <row r="360" customFormat="false" ht="15" hidden="false" customHeight="true" outlineLevel="0" collapsed="false">
      <c r="A360" s="13" t="s">
        <v>202</v>
      </c>
      <c r="B360" s="11" t="s">
        <v>9386</v>
      </c>
      <c r="C360" s="11" t="s">
        <v>9438</v>
      </c>
      <c r="D360" s="13" t="s">
        <v>10112</v>
      </c>
      <c r="E360" s="13" t="s">
        <v>10113</v>
      </c>
    </row>
    <row r="361" customFormat="false" ht="15" hidden="false" customHeight="true" outlineLevel="0" collapsed="false">
      <c r="A361" s="13" t="s">
        <v>202</v>
      </c>
      <c r="B361" s="11" t="s">
        <v>9386</v>
      </c>
      <c r="C361" s="11" t="s">
        <v>9441</v>
      </c>
      <c r="D361" s="13" t="s">
        <v>10114</v>
      </c>
      <c r="E361" s="13" t="s">
        <v>10115</v>
      </c>
    </row>
    <row r="362" customFormat="false" ht="15" hidden="false" customHeight="true" outlineLevel="0" collapsed="false">
      <c r="A362" s="13" t="s">
        <v>202</v>
      </c>
      <c r="B362" s="11" t="s">
        <v>9386</v>
      </c>
      <c r="C362" s="11" t="s">
        <v>9444</v>
      </c>
      <c r="D362" s="13" t="s">
        <v>10116</v>
      </c>
      <c r="E362" s="13" t="s">
        <v>10117</v>
      </c>
    </row>
    <row r="363" customFormat="false" ht="15" hidden="false" customHeight="true" outlineLevel="0" collapsed="false">
      <c r="A363" s="13" t="s">
        <v>202</v>
      </c>
      <c r="B363" s="11" t="s">
        <v>9386</v>
      </c>
      <c r="C363" s="11" t="s">
        <v>9447</v>
      </c>
      <c r="D363" s="13" t="s">
        <v>10118</v>
      </c>
      <c r="E363" s="13" t="s">
        <v>10119</v>
      </c>
    </row>
    <row r="364" customFormat="false" ht="15" hidden="false" customHeight="true" outlineLevel="0" collapsed="false">
      <c r="A364" s="13" t="s">
        <v>211</v>
      </c>
      <c r="B364" s="11" t="s">
        <v>9386</v>
      </c>
      <c r="C364" s="13" t="s">
        <v>9387</v>
      </c>
      <c r="D364" s="13" t="s">
        <v>10120</v>
      </c>
      <c r="E364" s="13" t="s">
        <v>10121</v>
      </c>
    </row>
    <row r="365" customFormat="false" ht="15" hidden="false" customHeight="true" outlineLevel="0" collapsed="false">
      <c r="A365" s="13" t="s">
        <v>211</v>
      </c>
      <c r="B365" s="11" t="s">
        <v>9386</v>
      </c>
      <c r="C365" s="13" t="s">
        <v>9390</v>
      </c>
      <c r="D365" s="13" t="s">
        <v>10122</v>
      </c>
      <c r="E365" s="13" t="s">
        <v>10123</v>
      </c>
    </row>
    <row r="366" customFormat="false" ht="15" hidden="false" customHeight="true" outlineLevel="0" collapsed="false">
      <c r="A366" s="13" t="s">
        <v>211</v>
      </c>
      <c r="B366" s="11" t="s">
        <v>9386</v>
      </c>
      <c r="C366" s="13" t="s">
        <v>9393</v>
      </c>
      <c r="D366" s="13" t="s">
        <v>10124</v>
      </c>
      <c r="E366" s="13" t="s">
        <v>10125</v>
      </c>
    </row>
    <row r="367" customFormat="false" ht="15" hidden="false" customHeight="true" outlineLevel="0" collapsed="false">
      <c r="A367" s="13" t="s">
        <v>211</v>
      </c>
      <c r="B367" s="11" t="s">
        <v>9386</v>
      </c>
      <c r="C367" s="11" t="s">
        <v>9396</v>
      </c>
      <c r="D367" s="13" t="s">
        <v>10126</v>
      </c>
      <c r="E367" s="13" t="s">
        <v>10127</v>
      </c>
    </row>
    <row r="368" customFormat="false" ht="15" hidden="false" customHeight="true" outlineLevel="0" collapsed="false">
      <c r="A368" s="13" t="s">
        <v>211</v>
      </c>
      <c r="B368" s="11" t="s">
        <v>9386</v>
      </c>
      <c r="C368" s="11" t="s">
        <v>9399</v>
      </c>
      <c r="D368" s="13" t="s">
        <v>10128</v>
      </c>
      <c r="E368" s="13" t="s">
        <v>4642</v>
      </c>
    </row>
    <row r="369" customFormat="false" ht="15" hidden="false" customHeight="true" outlineLevel="0" collapsed="false">
      <c r="A369" s="13" t="s">
        <v>211</v>
      </c>
      <c r="B369" s="11" t="s">
        <v>9386</v>
      </c>
      <c r="C369" s="11" t="s">
        <v>9402</v>
      </c>
      <c r="D369" s="13" t="s">
        <v>10129</v>
      </c>
      <c r="E369" s="13" t="s">
        <v>10130</v>
      </c>
    </row>
    <row r="370" customFormat="false" ht="15" hidden="false" customHeight="true" outlineLevel="0" collapsed="false">
      <c r="A370" s="13" t="s">
        <v>211</v>
      </c>
      <c r="B370" s="11" t="s">
        <v>9386</v>
      </c>
      <c r="C370" s="11" t="s">
        <v>9405</v>
      </c>
      <c r="D370" s="13" t="s">
        <v>10131</v>
      </c>
      <c r="E370" s="13" t="s">
        <v>10132</v>
      </c>
    </row>
    <row r="371" customFormat="false" ht="15" hidden="false" customHeight="true" outlineLevel="0" collapsed="false">
      <c r="A371" s="13" t="s">
        <v>211</v>
      </c>
      <c r="B371" s="11" t="s">
        <v>9386</v>
      </c>
      <c r="C371" s="11" t="s">
        <v>9408</v>
      </c>
      <c r="D371" s="13" t="s">
        <v>10133</v>
      </c>
      <c r="E371" s="13" t="s">
        <v>10134</v>
      </c>
    </row>
    <row r="372" customFormat="false" ht="15" hidden="false" customHeight="true" outlineLevel="0" collapsed="false">
      <c r="A372" s="13" t="s">
        <v>211</v>
      </c>
      <c r="B372" s="11" t="s">
        <v>9386</v>
      </c>
      <c r="C372" s="11" t="s">
        <v>9411</v>
      </c>
      <c r="D372" s="13" t="s">
        <v>10135</v>
      </c>
      <c r="E372" s="13" t="s">
        <v>10136</v>
      </c>
    </row>
    <row r="373" customFormat="false" ht="15" hidden="false" customHeight="true" outlineLevel="0" collapsed="false">
      <c r="A373" s="13" t="s">
        <v>211</v>
      </c>
      <c r="B373" s="11" t="s">
        <v>9386</v>
      </c>
      <c r="C373" s="11" t="s">
        <v>9414</v>
      </c>
      <c r="D373" s="13" t="s">
        <v>10137</v>
      </c>
      <c r="E373" s="13" t="s">
        <v>10138</v>
      </c>
    </row>
    <row r="374" customFormat="false" ht="15" hidden="false" customHeight="true" outlineLevel="0" collapsed="false">
      <c r="A374" s="13" t="s">
        <v>211</v>
      </c>
      <c r="B374" s="11" t="s">
        <v>9386</v>
      </c>
      <c r="C374" s="11" t="s">
        <v>9417</v>
      </c>
      <c r="D374" s="13" t="s">
        <v>10139</v>
      </c>
      <c r="E374" s="13" t="s">
        <v>10140</v>
      </c>
    </row>
    <row r="375" customFormat="false" ht="15" hidden="false" customHeight="true" outlineLevel="0" collapsed="false">
      <c r="A375" s="13" t="s">
        <v>211</v>
      </c>
      <c r="B375" s="11" t="s">
        <v>9386</v>
      </c>
      <c r="C375" s="11" t="s">
        <v>9420</v>
      </c>
      <c r="D375" s="13" t="s">
        <v>10141</v>
      </c>
      <c r="E375" s="13" t="s">
        <v>10142</v>
      </c>
    </row>
    <row r="376" customFormat="false" ht="15" hidden="false" customHeight="true" outlineLevel="0" collapsed="false">
      <c r="A376" s="13" t="s">
        <v>211</v>
      </c>
      <c r="B376" s="11" t="s">
        <v>9386</v>
      </c>
      <c r="C376" s="11" t="s">
        <v>9423</v>
      </c>
      <c r="D376" s="13" t="s">
        <v>10143</v>
      </c>
      <c r="E376" s="13" t="s">
        <v>10144</v>
      </c>
    </row>
    <row r="377" customFormat="false" ht="15" hidden="false" customHeight="true" outlineLevel="0" collapsed="false">
      <c r="A377" s="13" t="s">
        <v>211</v>
      </c>
      <c r="B377" s="11" t="s">
        <v>9386</v>
      </c>
      <c r="C377" s="11" t="s">
        <v>9426</v>
      </c>
      <c r="D377" s="13" t="s">
        <v>10145</v>
      </c>
      <c r="E377" s="13" t="s">
        <v>10146</v>
      </c>
    </row>
    <row r="378" customFormat="false" ht="15" hidden="false" customHeight="true" outlineLevel="0" collapsed="false">
      <c r="A378" s="13" t="s">
        <v>211</v>
      </c>
      <c r="B378" s="11" t="s">
        <v>9386</v>
      </c>
      <c r="C378" s="13" t="s">
        <v>9429</v>
      </c>
      <c r="D378" s="13" t="s">
        <v>10147</v>
      </c>
      <c r="E378" s="13" t="s">
        <v>10148</v>
      </c>
    </row>
    <row r="379" customFormat="false" ht="15" hidden="false" customHeight="true" outlineLevel="0" collapsed="false">
      <c r="A379" s="13" t="s">
        <v>211</v>
      </c>
      <c r="B379" s="11" t="s">
        <v>9386</v>
      </c>
      <c r="C379" s="11" t="s">
        <v>9432</v>
      </c>
      <c r="D379" s="13" t="s">
        <v>10149</v>
      </c>
      <c r="E379" s="13" t="s">
        <v>10150</v>
      </c>
    </row>
    <row r="380" customFormat="false" ht="15" hidden="false" customHeight="true" outlineLevel="0" collapsed="false">
      <c r="A380" s="13" t="s">
        <v>211</v>
      </c>
      <c r="B380" s="11" t="s">
        <v>9386</v>
      </c>
      <c r="C380" s="11" t="s">
        <v>9435</v>
      </c>
      <c r="D380" s="13" t="s">
        <v>10151</v>
      </c>
      <c r="E380" s="13" t="s">
        <v>10152</v>
      </c>
    </row>
    <row r="381" customFormat="false" ht="15" hidden="false" customHeight="true" outlineLevel="0" collapsed="false">
      <c r="A381" s="13" t="s">
        <v>211</v>
      </c>
      <c r="B381" s="11" t="s">
        <v>9386</v>
      </c>
      <c r="C381" s="11" t="s">
        <v>9438</v>
      </c>
      <c r="D381" s="13" t="s">
        <v>10153</v>
      </c>
      <c r="E381" s="13" t="s">
        <v>10154</v>
      </c>
    </row>
    <row r="382" customFormat="false" ht="15" hidden="false" customHeight="true" outlineLevel="0" collapsed="false">
      <c r="A382" s="13" t="s">
        <v>211</v>
      </c>
      <c r="B382" s="11" t="s">
        <v>9386</v>
      </c>
      <c r="C382" s="11" t="s">
        <v>9441</v>
      </c>
      <c r="D382" s="13" t="s">
        <v>10155</v>
      </c>
      <c r="E382" s="13" t="s">
        <v>10156</v>
      </c>
    </row>
    <row r="383" customFormat="false" ht="15" hidden="false" customHeight="true" outlineLevel="0" collapsed="false">
      <c r="A383" s="13" t="s">
        <v>211</v>
      </c>
      <c r="B383" s="11" t="s">
        <v>9386</v>
      </c>
      <c r="C383" s="11" t="s">
        <v>9444</v>
      </c>
      <c r="D383" s="13" t="s">
        <v>10157</v>
      </c>
      <c r="E383" s="13" t="s">
        <v>10158</v>
      </c>
    </row>
    <row r="384" customFormat="false" ht="15" hidden="false" customHeight="true" outlineLevel="0" collapsed="false">
      <c r="A384" s="13" t="s">
        <v>211</v>
      </c>
      <c r="B384" s="11" t="s">
        <v>9386</v>
      </c>
      <c r="C384" s="11" t="s">
        <v>9447</v>
      </c>
      <c r="D384" s="13" t="s">
        <v>10159</v>
      </c>
      <c r="E384" s="13" t="s">
        <v>10160</v>
      </c>
    </row>
    <row r="385" customFormat="false" ht="15" hidden="false" customHeight="true" outlineLevel="0" collapsed="false">
      <c r="A385" s="13" t="s">
        <v>219</v>
      </c>
      <c r="B385" s="11" t="s">
        <v>9386</v>
      </c>
      <c r="C385" s="13" t="s">
        <v>9387</v>
      </c>
      <c r="D385" s="13" t="s">
        <v>10161</v>
      </c>
      <c r="E385" s="13" t="s">
        <v>10162</v>
      </c>
    </row>
    <row r="386" customFormat="false" ht="15" hidden="false" customHeight="true" outlineLevel="0" collapsed="false">
      <c r="A386" s="13" t="s">
        <v>219</v>
      </c>
      <c r="B386" s="11" t="s">
        <v>9386</v>
      </c>
      <c r="C386" s="13" t="s">
        <v>9390</v>
      </c>
      <c r="D386" s="13" t="s">
        <v>10163</v>
      </c>
      <c r="E386" s="13" t="s">
        <v>10164</v>
      </c>
    </row>
    <row r="387" customFormat="false" ht="15" hidden="false" customHeight="true" outlineLevel="0" collapsed="false">
      <c r="A387" s="13" t="s">
        <v>219</v>
      </c>
      <c r="B387" s="11" t="s">
        <v>9386</v>
      </c>
      <c r="C387" s="13" t="s">
        <v>9393</v>
      </c>
      <c r="D387" s="13" t="s">
        <v>10165</v>
      </c>
      <c r="E387" s="13" t="s">
        <v>10166</v>
      </c>
    </row>
    <row r="388" customFormat="false" ht="15" hidden="false" customHeight="true" outlineLevel="0" collapsed="false">
      <c r="A388" s="13" t="s">
        <v>219</v>
      </c>
      <c r="B388" s="11" t="s">
        <v>9386</v>
      </c>
      <c r="C388" s="11" t="s">
        <v>9396</v>
      </c>
      <c r="D388" s="13" t="s">
        <v>10167</v>
      </c>
      <c r="E388" s="13" t="s">
        <v>10168</v>
      </c>
    </row>
    <row r="389" customFormat="false" ht="15" hidden="false" customHeight="true" outlineLevel="0" collapsed="false">
      <c r="A389" s="13" t="s">
        <v>219</v>
      </c>
      <c r="B389" s="11" t="s">
        <v>9386</v>
      </c>
      <c r="C389" s="11" t="s">
        <v>9399</v>
      </c>
      <c r="D389" s="13" t="s">
        <v>10169</v>
      </c>
      <c r="E389" s="13" t="s">
        <v>10170</v>
      </c>
    </row>
    <row r="390" customFormat="false" ht="15" hidden="false" customHeight="true" outlineLevel="0" collapsed="false">
      <c r="A390" s="13" t="s">
        <v>219</v>
      </c>
      <c r="B390" s="11" t="s">
        <v>9386</v>
      </c>
      <c r="C390" s="11" t="s">
        <v>9402</v>
      </c>
      <c r="D390" s="13" t="s">
        <v>10171</v>
      </c>
      <c r="E390" s="13" t="s">
        <v>10172</v>
      </c>
    </row>
    <row r="391" customFormat="false" ht="15" hidden="false" customHeight="true" outlineLevel="0" collapsed="false">
      <c r="A391" s="13" t="s">
        <v>219</v>
      </c>
      <c r="B391" s="11" t="s">
        <v>9386</v>
      </c>
      <c r="C391" s="11" t="s">
        <v>9405</v>
      </c>
      <c r="D391" s="13" t="s">
        <v>10173</v>
      </c>
      <c r="E391" s="13" t="s">
        <v>10174</v>
      </c>
    </row>
    <row r="392" customFormat="false" ht="15" hidden="false" customHeight="true" outlineLevel="0" collapsed="false">
      <c r="A392" s="13" t="s">
        <v>219</v>
      </c>
      <c r="B392" s="11" t="s">
        <v>9386</v>
      </c>
      <c r="C392" s="11" t="s">
        <v>9408</v>
      </c>
      <c r="D392" s="13" t="s">
        <v>10175</v>
      </c>
      <c r="E392" s="13" t="s">
        <v>10176</v>
      </c>
    </row>
    <row r="393" customFormat="false" ht="15" hidden="false" customHeight="true" outlineLevel="0" collapsed="false">
      <c r="A393" s="13" t="s">
        <v>219</v>
      </c>
      <c r="B393" s="11" t="s">
        <v>9386</v>
      </c>
      <c r="C393" s="11" t="s">
        <v>9411</v>
      </c>
      <c r="D393" s="13" t="s">
        <v>10177</v>
      </c>
      <c r="E393" s="13" t="s">
        <v>10178</v>
      </c>
    </row>
    <row r="394" customFormat="false" ht="15" hidden="false" customHeight="true" outlineLevel="0" collapsed="false">
      <c r="A394" s="13" t="s">
        <v>219</v>
      </c>
      <c r="B394" s="11" t="s">
        <v>9386</v>
      </c>
      <c r="C394" s="11" t="s">
        <v>9414</v>
      </c>
      <c r="D394" s="13" t="s">
        <v>10179</v>
      </c>
      <c r="E394" s="13" t="s">
        <v>10180</v>
      </c>
    </row>
    <row r="395" customFormat="false" ht="15" hidden="false" customHeight="true" outlineLevel="0" collapsed="false">
      <c r="A395" s="13" t="s">
        <v>219</v>
      </c>
      <c r="B395" s="11" t="s">
        <v>9386</v>
      </c>
      <c r="C395" s="11" t="s">
        <v>9417</v>
      </c>
      <c r="D395" s="13" t="s">
        <v>10181</v>
      </c>
      <c r="E395" s="13" t="s">
        <v>10182</v>
      </c>
    </row>
    <row r="396" customFormat="false" ht="15" hidden="false" customHeight="true" outlineLevel="0" collapsed="false">
      <c r="A396" s="13" t="s">
        <v>219</v>
      </c>
      <c r="B396" s="11" t="s">
        <v>9386</v>
      </c>
      <c r="C396" s="11" t="s">
        <v>9420</v>
      </c>
      <c r="D396" s="13" t="s">
        <v>10183</v>
      </c>
      <c r="E396" s="13" t="s">
        <v>10184</v>
      </c>
    </row>
    <row r="397" customFormat="false" ht="15" hidden="false" customHeight="true" outlineLevel="0" collapsed="false">
      <c r="A397" s="13" t="s">
        <v>219</v>
      </c>
      <c r="B397" s="11" t="s">
        <v>9386</v>
      </c>
      <c r="C397" s="11" t="s">
        <v>9423</v>
      </c>
      <c r="D397" s="13" t="s">
        <v>10185</v>
      </c>
      <c r="E397" s="13" t="s">
        <v>10186</v>
      </c>
    </row>
    <row r="398" customFormat="false" ht="15" hidden="false" customHeight="true" outlineLevel="0" collapsed="false">
      <c r="A398" s="13" t="s">
        <v>219</v>
      </c>
      <c r="B398" s="11" t="s">
        <v>9386</v>
      </c>
      <c r="C398" s="11" t="s">
        <v>9426</v>
      </c>
      <c r="D398" s="13" t="s">
        <v>10187</v>
      </c>
      <c r="E398" s="13" t="s">
        <v>10188</v>
      </c>
    </row>
    <row r="399" customFormat="false" ht="15" hidden="false" customHeight="true" outlineLevel="0" collapsed="false">
      <c r="A399" s="13" t="s">
        <v>219</v>
      </c>
      <c r="B399" s="11" t="s">
        <v>9386</v>
      </c>
      <c r="C399" s="13" t="s">
        <v>9429</v>
      </c>
      <c r="D399" s="13" t="s">
        <v>10189</v>
      </c>
      <c r="E399" s="13" t="s">
        <v>10190</v>
      </c>
    </row>
    <row r="400" customFormat="false" ht="15" hidden="false" customHeight="true" outlineLevel="0" collapsed="false">
      <c r="A400" s="13" t="s">
        <v>219</v>
      </c>
      <c r="B400" s="11" t="s">
        <v>9386</v>
      </c>
      <c r="C400" s="11" t="s">
        <v>9432</v>
      </c>
      <c r="D400" s="13" t="s">
        <v>10191</v>
      </c>
      <c r="E400" s="13" t="s">
        <v>10192</v>
      </c>
    </row>
    <row r="401" customFormat="false" ht="15" hidden="false" customHeight="true" outlineLevel="0" collapsed="false">
      <c r="A401" s="13" t="s">
        <v>219</v>
      </c>
      <c r="B401" s="11" t="s">
        <v>9386</v>
      </c>
      <c r="C401" s="11" t="s">
        <v>9435</v>
      </c>
      <c r="D401" s="13" t="s">
        <v>10193</v>
      </c>
      <c r="E401" s="13" t="s">
        <v>10194</v>
      </c>
    </row>
    <row r="402" customFormat="false" ht="15" hidden="false" customHeight="true" outlineLevel="0" collapsed="false">
      <c r="A402" s="13" t="s">
        <v>219</v>
      </c>
      <c r="B402" s="11" t="s">
        <v>9386</v>
      </c>
      <c r="C402" s="11" t="s">
        <v>9438</v>
      </c>
      <c r="D402" s="13" t="s">
        <v>10195</v>
      </c>
      <c r="E402" s="13" t="s">
        <v>10196</v>
      </c>
    </row>
    <row r="403" customFormat="false" ht="15" hidden="false" customHeight="true" outlineLevel="0" collapsed="false">
      <c r="A403" s="13" t="s">
        <v>219</v>
      </c>
      <c r="B403" s="11" t="s">
        <v>9386</v>
      </c>
      <c r="C403" s="11" t="s">
        <v>9441</v>
      </c>
      <c r="D403" s="13" t="s">
        <v>10197</v>
      </c>
      <c r="E403" s="13" t="s">
        <v>10198</v>
      </c>
    </row>
    <row r="404" customFormat="false" ht="15" hidden="false" customHeight="true" outlineLevel="0" collapsed="false">
      <c r="A404" s="13" t="s">
        <v>219</v>
      </c>
      <c r="B404" s="11" t="s">
        <v>9386</v>
      </c>
      <c r="C404" s="11" t="s">
        <v>9444</v>
      </c>
      <c r="D404" s="13" t="s">
        <v>10199</v>
      </c>
      <c r="E404" s="13" t="s">
        <v>10200</v>
      </c>
    </row>
    <row r="405" customFormat="false" ht="15" hidden="false" customHeight="true" outlineLevel="0" collapsed="false">
      <c r="A405" s="13" t="s">
        <v>219</v>
      </c>
      <c r="B405" s="11" t="s">
        <v>9386</v>
      </c>
      <c r="C405" s="11" t="s">
        <v>9447</v>
      </c>
      <c r="D405" s="13" t="s">
        <v>10201</v>
      </c>
      <c r="E405" s="13" t="s">
        <v>10202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0" width="23.43"/>
    <col collapsed="false" customWidth="true" hidden="false" outlineLevel="0" max="2" min="2" style="10" width="31.25"/>
    <col collapsed="false" customWidth="true" hidden="false" outlineLevel="0" max="6" min="3" style="10" width="23.43"/>
  </cols>
  <sheetData>
    <row r="1" customFormat="false" ht="15" hidden="false" customHeight="true" outlineLevel="0" collapsed="false">
      <c r="A1" s="11" t="s">
        <v>10203</v>
      </c>
    </row>
    <row r="3" customFormat="false" ht="15" hidden="false" customHeight="true" outlineLevel="0" collapsed="false">
      <c r="A3" s="11" t="s">
        <v>10204</v>
      </c>
    </row>
    <row r="4" customFormat="false" ht="15" hidden="false" customHeight="true" outlineLevel="0" collapsed="false">
      <c r="F4" s="11" t="s">
        <v>229</v>
      </c>
    </row>
    <row r="5" customFormat="false" ht="15" hidden="false" customHeight="true" outlineLevel="0" collapsed="false">
      <c r="A5" s="12" t="s">
        <v>46</v>
      </c>
      <c r="B5" s="12" t="s">
        <v>10205</v>
      </c>
      <c r="C5" s="12" t="s">
        <v>49</v>
      </c>
      <c r="D5" s="12" t="s">
        <v>50</v>
      </c>
      <c r="E5" s="12" t="s">
        <v>232</v>
      </c>
      <c r="F5" s="12" t="s">
        <v>233</v>
      </c>
    </row>
    <row r="6" customFormat="false" ht="15" hidden="false" customHeight="true" outlineLevel="0" collapsed="false">
      <c r="A6" s="11" t="s">
        <v>55</v>
      </c>
      <c r="B6" s="11"/>
      <c r="C6" s="13" t="s">
        <v>58</v>
      </c>
      <c r="D6" s="13" t="s">
        <v>59</v>
      </c>
      <c r="E6" s="13" t="s">
        <v>61</v>
      </c>
      <c r="F6" s="13" t="s">
        <v>62</v>
      </c>
    </row>
    <row r="7" customFormat="false" ht="15" hidden="false" customHeight="true" outlineLevel="0" collapsed="false">
      <c r="A7" s="13" t="s">
        <v>64</v>
      </c>
      <c r="B7" s="13" t="s">
        <v>10206</v>
      </c>
      <c r="C7" s="13" t="s">
        <v>10207</v>
      </c>
      <c r="D7" s="13" t="s">
        <v>10208</v>
      </c>
      <c r="E7" s="13" t="s">
        <v>10209</v>
      </c>
      <c r="F7" s="13" t="s">
        <v>10210</v>
      </c>
    </row>
    <row r="8" customFormat="false" ht="15" hidden="false" customHeight="true" outlineLevel="0" collapsed="false">
      <c r="A8" s="13" t="s">
        <v>64</v>
      </c>
      <c r="B8" s="11" t="s">
        <v>10211</v>
      </c>
      <c r="C8" s="13" t="s">
        <v>10212</v>
      </c>
      <c r="D8" s="13" t="s">
        <v>10213</v>
      </c>
      <c r="E8" s="13" t="s">
        <v>10214</v>
      </c>
      <c r="F8" s="13" t="s">
        <v>10215</v>
      </c>
    </row>
    <row r="9" customFormat="false" ht="15" hidden="false" customHeight="true" outlineLevel="0" collapsed="false">
      <c r="A9" s="13" t="s">
        <v>64</v>
      </c>
      <c r="B9" s="11" t="s">
        <v>10216</v>
      </c>
      <c r="C9" s="13" t="s">
        <v>10217</v>
      </c>
      <c r="D9" s="13" t="s">
        <v>10218</v>
      </c>
      <c r="E9" s="13" t="s">
        <v>10219</v>
      </c>
      <c r="F9" s="13" t="s">
        <v>10220</v>
      </c>
    </row>
    <row r="10" customFormat="false" ht="15" hidden="false" customHeight="true" outlineLevel="0" collapsed="false">
      <c r="A10" s="13" t="s">
        <v>64</v>
      </c>
      <c r="B10" s="11" t="s">
        <v>10221</v>
      </c>
      <c r="C10" s="13" t="s">
        <v>10222</v>
      </c>
      <c r="D10" s="13" t="s">
        <v>10223</v>
      </c>
      <c r="E10" s="13" t="s">
        <v>10224</v>
      </c>
      <c r="F10" s="13" t="s">
        <v>10225</v>
      </c>
    </row>
    <row r="11" customFormat="false" ht="15" hidden="false" customHeight="true" outlineLevel="0" collapsed="false">
      <c r="A11" s="13" t="s">
        <v>64</v>
      </c>
      <c r="B11" s="11" t="s">
        <v>10226</v>
      </c>
      <c r="C11" s="13" t="s">
        <v>10227</v>
      </c>
      <c r="D11" s="13" t="s">
        <v>10228</v>
      </c>
      <c r="E11" s="13" t="s">
        <v>1870</v>
      </c>
      <c r="F11" s="13" t="s">
        <v>1871</v>
      </c>
    </row>
    <row r="12" customFormat="false" ht="15" hidden="false" customHeight="true" outlineLevel="0" collapsed="false">
      <c r="A12" s="13" t="s">
        <v>64</v>
      </c>
      <c r="B12" s="13" t="s">
        <v>10229</v>
      </c>
      <c r="C12" s="13" t="s">
        <v>10230</v>
      </c>
      <c r="D12" s="13" t="s">
        <v>10231</v>
      </c>
      <c r="E12" s="13" t="s">
        <v>10232</v>
      </c>
      <c r="F12" s="13" t="s">
        <v>10233</v>
      </c>
    </row>
    <row r="13" customFormat="false" ht="15" hidden="false" customHeight="true" outlineLevel="0" collapsed="false">
      <c r="A13" s="13" t="s">
        <v>64</v>
      </c>
      <c r="B13" s="11" t="s">
        <v>10234</v>
      </c>
      <c r="C13" s="13" t="s">
        <v>10235</v>
      </c>
      <c r="D13" s="13" t="s">
        <v>10236</v>
      </c>
      <c r="E13" s="13" t="s">
        <v>10237</v>
      </c>
      <c r="F13" s="13" t="s">
        <v>10238</v>
      </c>
    </row>
    <row r="14" customFormat="false" ht="15" hidden="false" customHeight="true" outlineLevel="0" collapsed="false">
      <c r="A14" s="13" t="s">
        <v>64</v>
      </c>
      <c r="B14" s="11" t="s">
        <v>10239</v>
      </c>
      <c r="C14" s="13" t="s">
        <v>10240</v>
      </c>
      <c r="D14" s="13" t="s">
        <v>10241</v>
      </c>
      <c r="E14" s="13" t="s">
        <v>10242</v>
      </c>
      <c r="F14" s="13" t="s">
        <v>10243</v>
      </c>
    </row>
    <row r="15" customFormat="false" ht="15" hidden="false" customHeight="true" outlineLevel="0" collapsed="false">
      <c r="A15" s="13" t="s">
        <v>64</v>
      </c>
      <c r="B15" s="11" t="s">
        <v>10244</v>
      </c>
      <c r="C15" s="13" t="s">
        <v>10245</v>
      </c>
      <c r="D15" s="13" t="s">
        <v>10246</v>
      </c>
      <c r="E15" s="13" t="s">
        <v>10247</v>
      </c>
      <c r="F15" s="13" t="s">
        <v>10248</v>
      </c>
    </row>
    <row r="16" customFormat="false" ht="15" hidden="false" customHeight="true" outlineLevel="0" collapsed="false">
      <c r="A16" s="13" t="s">
        <v>64</v>
      </c>
      <c r="B16" s="11" t="s">
        <v>10249</v>
      </c>
      <c r="C16" s="13" t="s">
        <v>10250</v>
      </c>
      <c r="D16" s="13" t="s">
        <v>10251</v>
      </c>
      <c r="E16" s="13" t="s">
        <v>10252</v>
      </c>
      <c r="F16" s="13" t="s">
        <v>10253</v>
      </c>
    </row>
    <row r="17" customFormat="false" ht="15" hidden="false" customHeight="true" outlineLevel="0" collapsed="false">
      <c r="A17" s="13" t="s">
        <v>64</v>
      </c>
      <c r="B17" s="11" t="s">
        <v>10254</v>
      </c>
      <c r="C17" s="13" t="s">
        <v>10255</v>
      </c>
      <c r="D17" s="13" t="s">
        <v>10256</v>
      </c>
      <c r="E17" s="13" t="s">
        <v>10257</v>
      </c>
      <c r="F17" s="13" t="s">
        <v>10258</v>
      </c>
    </row>
    <row r="18" customFormat="false" ht="15" hidden="false" customHeight="true" outlineLevel="0" collapsed="false">
      <c r="A18" s="13" t="s">
        <v>64</v>
      </c>
      <c r="B18" s="11" t="s">
        <v>10259</v>
      </c>
      <c r="C18" s="13" t="s">
        <v>10260</v>
      </c>
      <c r="D18" s="13" t="s">
        <v>10261</v>
      </c>
      <c r="E18" s="13" t="s">
        <v>10262</v>
      </c>
      <c r="F18" s="13" t="s">
        <v>10263</v>
      </c>
    </row>
    <row r="19" customFormat="false" ht="15" hidden="false" customHeight="true" outlineLevel="0" collapsed="false">
      <c r="A19" s="13" t="s">
        <v>64</v>
      </c>
      <c r="B19" s="13" t="s">
        <v>10264</v>
      </c>
      <c r="C19" s="13" t="s">
        <v>10265</v>
      </c>
      <c r="D19" s="13" t="s">
        <v>10266</v>
      </c>
      <c r="E19" s="13" t="s">
        <v>10267</v>
      </c>
      <c r="F19" s="13" t="s">
        <v>10268</v>
      </c>
    </row>
    <row r="20" customFormat="false" ht="15" hidden="false" customHeight="true" outlineLevel="0" collapsed="false">
      <c r="A20" s="13" t="s">
        <v>64</v>
      </c>
      <c r="B20" s="11" t="s">
        <v>10269</v>
      </c>
      <c r="C20" s="13" t="s">
        <v>10270</v>
      </c>
      <c r="D20" s="13" t="s">
        <v>10271</v>
      </c>
      <c r="E20" s="13" t="s">
        <v>10272</v>
      </c>
      <c r="F20" s="13" t="s">
        <v>10273</v>
      </c>
    </row>
    <row r="21" customFormat="false" ht="15" hidden="false" customHeight="true" outlineLevel="0" collapsed="false">
      <c r="A21" s="13" t="s">
        <v>64</v>
      </c>
      <c r="B21" s="11" t="s">
        <v>10274</v>
      </c>
      <c r="C21" s="13" t="s">
        <v>10275</v>
      </c>
      <c r="D21" s="13" t="s">
        <v>10276</v>
      </c>
      <c r="E21" s="13" t="s">
        <v>10277</v>
      </c>
      <c r="F21" s="13" t="s">
        <v>10278</v>
      </c>
    </row>
    <row r="22" customFormat="false" ht="15" hidden="false" customHeight="true" outlineLevel="0" collapsed="false">
      <c r="A22" s="13" t="s">
        <v>64</v>
      </c>
      <c r="B22" s="11" t="s">
        <v>10279</v>
      </c>
      <c r="C22" s="13" t="s">
        <v>10280</v>
      </c>
      <c r="D22" s="13" t="s">
        <v>10281</v>
      </c>
      <c r="E22" s="13" t="s">
        <v>10282</v>
      </c>
      <c r="F22" s="13" t="s">
        <v>10283</v>
      </c>
    </row>
    <row r="23" customFormat="false" ht="15" hidden="false" customHeight="true" outlineLevel="0" collapsed="false">
      <c r="A23" s="13" t="s">
        <v>64</v>
      </c>
      <c r="B23" s="11" t="s">
        <v>10284</v>
      </c>
      <c r="C23" s="13" t="s">
        <v>10285</v>
      </c>
      <c r="D23" s="13" t="s">
        <v>10286</v>
      </c>
      <c r="E23" s="13" t="s">
        <v>10287</v>
      </c>
      <c r="F23" s="13" t="s">
        <v>10288</v>
      </c>
    </row>
    <row r="24" customFormat="false" ht="15" hidden="false" customHeight="true" outlineLevel="0" collapsed="false">
      <c r="A24" s="13" t="s">
        <v>73</v>
      </c>
      <c r="B24" s="13" t="s">
        <v>10206</v>
      </c>
      <c r="C24" s="13" t="s">
        <v>10289</v>
      </c>
      <c r="D24" s="13" t="s">
        <v>10290</v>
      </c>
      <c r="E24" s="13" t="s">
        <v>10291</v>
      </c>
      <c r="F24" s="13" t="s">
        <v>10292</v>
      </c>
    </row>
    <row r="25" customFormat="false" ht="15" hidden="false" customHeight="true" outlineLevel="0" collapsed="false">
      <c r="A25" s="13" t="s">
        <v>73</v>
      </c>
      <c r="B25" s="11" t="s">
        <v>10211</v>
      </c>
      <c r="C25" s="13" t="s">
        <v>10293</v>
      </c>
      <c r="D25" s="13" t="s">
        <v>10294</v>
      </c>
      <c r="E25" s="13" t="s">
        <v>10295</v>
      </c>
      <c r="F25" s="13" t="s">
        <v>10296</v>
      </c>
    </row>
    <row r="26" customFormat="false" ht="15" hidden="false" customHeight="true" outlineLevel="0" collapsed="false">
      <c r="A26" s="13" t="s">
        <v>73</v>
      </c>
      <c r="B26" s="11" t="s">
        <v>10216</v>
      </c>
      <c r="C26" s="13" t="s">
        <v>10297</v>
      </c>
      <c r="D26" s="13" t="s">
        <v>10298</v>
      </c>
      <c r="E26" s="13" t="s">
        <v>10299</v>
      </c>
      <c r="F26" s="13" t="s">
        <v>10300</v>
      </c>
    </row>
    <row r="27" customFormat="false" ht="15" hidden="false" customHeight="true" outlineLevel="0" collapsed="false">
      <c r="A27" s="13" t="s">
        <v>73</v>
      </c>
      <c r="B27" s="11" t="s">
        <v>10221</v>
      </c>
      <c r="C27" s="13" t="s">
        <v>10301</v>
      </c>
      <c r="D27" s="13" t="s">
        <v>10302</v>
      </c>
      <c r="E27" s="13" t="s">
        <v>10303</v>
      </c>
      <c r="F27" s="13" t="s">
        <v>10304</v>
      </c>
    </row>
    <row r="28" customFormat="false" ht="15" hidden="false" customHeight="true" outlineLevel="0" collapsed="false">
      <c r="A28" s="13" t="s">
        <v>73</v>
      </c>
      <c r="B28" s="11" t="s">
        <v>10226</v>
      </c>
      <c r="C28" s="13" t="s">
        <v>10305</v>
      </c>
      <c r="D28" s="13" t="s">
        <v>10306</v>
      </c>
      <c r="E28" s="13" t="s">
        <v>1870</v>
      </c>
      <c r="F28" s="13" t="s">
        <v>1871</v>
      </c>
    </row>
    <row r="29" customFormat="false" ht="15" hidden="false" customHeight="true" outlineLevel="0" collapsed="false">
      <c r="A29" s="13" t="s">
        <v>73</v>
      </c>
      <c r="B29" s="13" t="s">
        <v>10229</v>
      </c>
      <c r="C29" s="13" t="s">
        <v>10307</v>
      </c>
      <c r="D29" s="13" t="s">
        <v>10308</v>
      </c>
      <c r="E29" s="13" t="s">
        <v>10309</v>
      </c>
      <c r="F29" s="13" t="s">
        <v>10310</v>
      </c>
    </row>
    <row r="30" customFormat="false" ht="15" hidden="false" customHeight="true" outlineLevel="0" collapsed="false">
      <c r="A30" s="13" t="s">
        <v>73</v>
      </c>
      <c r="B30" s="11" t="s">
        <v>10234</v>
      </c>
      <c r="C30" s="13" t="s">
        <v>10311</v>
      </c>
      <c r="D30" s="13" t="s">
        <v>10312</v>
      </c>
      <c r="E30" s="13" t="s">
        <v>10313</v>
      </c>
      <c r="F30" s="13" t="s">
        <v>10314</v>
      </c>
    </row>
    <row r="31" customFormat="false" ht="15" hidden="false" customHeight="true" outlineLevel="0" collapsed="false">
      <c r="A31" s="13" t="s">
        <v>73</v>
      </c>
      <c r="B31" s="11" t="s">
        <v>10239</v>
      </c>
      <c r="C31" s="13" t="s">
        <v>10315</v>
      </c>
      <c r="D31" s="13" t="s">
        <v>10316</v>
      </c>
      <c r="E31" s="13" t="s">
        <v>10317</v>
      </c>
      <c r="F31" s="13" t="s">
        <v>10318</v>
      </c>
    </row>
    <row r="32" customFormat="false" ht="15" hidden="false" customHeight="true" outlineLevel="0" collapsed="false">
      <c r="A32" s="13" t="s">
        <v>73</v>
      </c>
      <c r="B32" s="11" t="s">
        <v>10244</v>
      </c>
      <c r="C32" s="13" t="s">
        <v>10319</v>
      </c>
      <c r="D32" s="13" t="s">
        <v>10320</v>
      </c>
      <c r="E32" s="13" t="s">
        <v>10321</v>
      </c>
      <c r="F32" s="13" t="s">
        <v>10322</v>
      </c>
    </row>
    <row r="33" customFormat="false" ht="15" hidden="false" customHeight="true" outlineLevel="0" collapsed="false">
      <c r="A33" s="13" t="s">
        <v>73</v>
      </c>
      <c r="B33" s="11" t="s">
        <v>10249</v>
      </c>
      <c r="C33" s="13" t="s">
        <v>10323</v>
      </c>
      <c r="D33" s="13" t="s">
        <v>10324</v>
      </c>
      <c r="E33" s="13" t="s">
        <v>10325</v>
      </c>
      <c r="F33" s="13" t="s">
        <v>10326</v>
      </c>
    </row>
    <row r="34" customFormat="false" ht="15" hidden="false" customHeight="true" outlineLevel="0" collapsed="false">
      <c r="A34" s="13" t="s">
        <v>73</v>
      </c>
      <c r="B34" s="11" t="s">
        <v>10254</v>
      </c>
      <c r="C34" s="13" t="s">
        <v>10327</v>
      </c>
      <c r="D34" s="13" t="s">
        <v>10328</v>
      </c>
      <c r="E34" s="13" t="s">
        <v>10329</v>
      </c>
      <c r="F34" s="13" t="s">
        <v>10330</v>
      </c>
    </row>
    <row r="35" customFormat="false" ht="15" hidden="false" customHeight="true" outlineLevel="0" collapsed="false">
      <c r="A35" s="13" t="s">
        <v>73</v>
      </c>
      <c r="B35" s="11" t="s">
        <v>10259</v>
      </c>
      <c r="C35" s="13" t="s">
        <v>10331</v>
      </c>
      <c r="D35" s="13" t="s">
        <v>10332</v>
      </c>
      <c r="E35" s="13" t="s">
        <v>10333</v>
      </c>
      <c r="F35" s="13" t="s">
        <v>10334</v>
      </c>
    </row>
    <row r="36" customFormat="false" ht="15" hidden="false" customHeight="true" outlineLevel="0" collapsed="false">
      <c r="A36" s="13" t="s">
        <v>73</v>
      </c>
      <c r="B36" s="13" t="s">
        <v>10264</v>
      </c>
      <c r="C36" s="13" t="s">
        <v>10335</v>
      </c>
      <c r="D36" s="13" t="s">
        <v>10336</v>
      </c>
      <c r="E36" s="13" t="s">
        <v>10337</v>
      </c>
      <c r="F36" s="13" t="s">
        <v>10338</v>
      </c>
    </row>
    <row r="37" customFormat="false" ht="15" hidden="false" customHeight="true" outlineLevel="0" collapsed="false">
      <c r="A37" s="13" t="s">
        <v>73</v>
      </c>
      <c r="B37" s="11" t="s">
        <v>10269</v>
      </c>
      <c r="C37" s="13" t="s">
        <v>10339</v>
      </c>
      <c r="D37" s="13" t="s">
        <v>10340</v>
      </c>
      <c r="E37" s="13" t="s">
        <v>10341</v>
      </c>
      <c r="F37" s="13" t="s">
        <v>10342</v>
      </c>
    </row>
    <row r="38" customFormat="false" ht="15" hidden="false" customHeight="true" outlineLevel="0" collapsed="false">
      <c r="A38" s="13" t="s">
        <v>73</v>
      </c>
      <c r="B38" s="11" t="s">
        <v>10274</v>
      </c>
      <c r="C38" s="13" t="s">
        <v>10343</v>
      </c>
      <c r="D38" s="13" t="s">
        <v>10344</v>
      </c>
      <c r="E38" s="13" t="s">
        <v>10345</v>
      </c>
      <c r="F38" s="13" t="s">
        <v>10346</v>
      </c>
    </row>
    <row r="39" customFormat="false" ht="15" hidden="false" customHeight="true" outlineLevel="0" collapsed="false">
      <c r="A39" s="13" t="s">
        <v>73</v>
      </c>
      <c r="B39" s="11" t="s">
        <v>10279</v>
      </c>
      <c r="C39" s="13" t="s">
        <v>10347</v>
      </c>
      <c r="D39" s="13" t="s">
        <v>10348</v>
      </c>
      <c r="E39" s="13" t="s">
        <v>10349</v>
      </c>
      <c r="F39" s="13" t="s">
        <v>10350</v>
      </c>
    </row>
    <row r="40" customFormat="false" ht="15" hidden="false" customHeight="true" outlineLevel="0" collapsed="false">
      <c r="A40" s="13" t="s">
        <v>73</v>
      </c>
      <c r="B40" s="11" t="s">
        <v>10284</v>
      </c>
      <c r="C40" s="13" t="s">
        <v>10351</v>
      </c>
      <c r="D40" s="13" t="s">
        <v>10352</v>
      </c>
      <c r="E40" s="13" t="s">
        <v>10353</v>
      </c>
      <c r="F40" s="13" t="s">
        <v>10354</v>
      </c>
    </row>
    <row r="41" customFormat="false" ht="15" hidden="false" customHeight="true" outlineLevel="0" collapsed="false">
      <c r="A41" s="13" t="s">
        <v>82</v>
      </c>
      <c r="B41" s="13" t="s">
        <v>10206</v>
      </c>
      <c r="C41" s="13" t="s">
        <v>10355</v>
      </c>
      <c r="D41" s="13" t="s">
        <v>10356</v>
      </c>
      <c r="E41" s="13" t="s">
        <v>10357</v>
      </c>
      <c r="F41" s="13" t="s">
        <v>10358</v>
      </c>
    </row>
    <row r="42" customFormat="false" ht="15" hidden="false" customHeight="true" outlineLevel="0" collapsed="false">
      <c r="A42" s="13" t="s">
        <v>82</v>
      </c>
      <c r="B42" s="11" t="s">
        <v>10211</v>
      </c>
      <c r="C42" s="13" t="s">
        <v>10359</v>
      </c>
      <c r="D42" s="13" t="s">
        <v>10360</v>
      </c>
      <c r="E42" s="13" t="s">
        <v>10361</v>
      </c>
      <c r="F42" s="13" t="s">
        <v>10362</v>
      </c>
    </row>
    <row r="43" customFormat="false" ht="15" hidden="false" customHeight="true" outlineLevel="0" collapsed="false">
      <c r="A43" s="13" t="s">
        <v>82</v>
      </c>
      <c r="B43" s="11" t="s">
        <v>10216</v>
      </c>
      <c r="C43" s="13" t="s">
        <v>10363</v>
      </c>
      <c r="D43" s="13" t="s">
        <v>10364</v>
      </c>
      <c r="E43" s="13" t="s">
        <v>10365</v>
      </c>
      <c r="F43" s="13" t="s">
        <v>10366</v>
      </c>
    </row>
    <row r="44" customFormat="false" ht="15" hidden="false" customHeight="true" outlineLevel="0" collapsed="false">
      <c r="A44" s="13" t="s">
        <v>82</v>
      </c>
      <c r="B44" s="11" t="s">
        <v>10221</v>
      </c>
      <c r="C44" s="13" t="s">
        <v>10367</v>
      </c>
      <c r="D44" s="13" t="s">
        <v>10368</v>
      </c>
      <c r="E44" s="13" t="s">
        <v>10369</v>
      </c>
      <c r="F44" s="13" t="s">
        <v>10370</v>
      </c>
    </row>
    <row r="45" customFormat="false" ht="15" hidden="false" customHeight="true" outlineLevel="0" collapsed="false">
      <c r="A45" s="13" t="s">
        <v>82</v>
      </c>
      <c r="B45" s="11" t="s">
        <v>10226</v>
      </c>
      <c r="C45" s="13" t="s">
        <v>10371</v>
      </c>
      <c r="D45" s="13" t="s">
        <v>10372</v>
      </c>
      <c r="E45" s="13" t="s">
        <v>1870</v>
      </c>
      <c r="F45" s="13" t="s">
        <v>1871</v>
      </c>
    </row>
    <row r="46" customFormat="false" ht="15" hidden="false" customHeight="true" outlineLevel="0" collapsed="false">
      <c r="A46" s="13" t="s">
        <v>82</v>
      </c>
      <c r="B46" s="13" t="s">
        <v>10229</v>
      </c>
      <c r="C46" s="13" t="s">
        <v>10373</v>
      </c>
      <c r="D46" s="13" t="s">
        <v>10374</v>
      </c>
      <c r="E46" s="13" t="s">
        <v>10375</v>
      </c>
      <c r="F46" s="13" t="s">
        <v>10376</v>
      </c>
    </row>
    <row r="47" customFormat="false" ht="15" hidden="false" customHeight="true" outlineLevel="0" collapsed="false">
      <c r="A47" s="13" t="s">
        <v>82</v>
      </c>
      <c r="B47" s="11" t="s">
        <v>10234</v>
      </c>
      <c r="C47" s="13" t="s">
        <v>10377</v>
      </c>
      <c r="D47" s="13" t="s">
        <v>10378</v>
      </c>
      <c r="E47" s="13" t="s">
        <v>10379</v>
      </c>
      <c r="F47" s="13" t="s">
        <v>10380</v>
      </c>
    </row>
    <row r="48" customFormat="false" ht="15" hidden="false" customHeight="true" outlineLevel="0" collapsed="false">
      <c r="A48" s="13" t="s">
        <v>82</v>
      </c>
      <c r="B48" s="11" t="s">
        <v>10239</v>
      </c>
      <c r="C48" s="13" t="s">
        <v>10381</v>
      </c>
      <c r="D48" s="13" t="s">
        <v>10382</v>
      </c>
      <c r="E48" s="13" t="s">
        <v>10383</v>
      </c>
      <c r="F48" s="13" t="s">
        <v>10384</v>
      </c>
    </row>
    <row r="49" customFormat="false" ht="15" hidden="false" customHeight="true" outlineLevel="0" collapsed="false">
      <c r="A49" s="13" t="s">
        <v>82</v>
      </c>
      <c r="B49" s="11" t="s">
        <v>10244</v>
      </c>
      <c r="C49" s="13" t="s">
        <v>10385</v>
      </c>
      <c r="D49" s="13" t="s">
        <v>10386</v>
      </c>
      <c r="E49" s="13" t="s">
        <v>10387</v>
      </c>
      <c r="F49" s="13" t="s">
        <v>10388</v>
      </c>
    </row>
    <row r="50" customFormat="false" ht="15" hidden="false" customHeight="true" outlineLevel="0" collapsed="false">
      <c r="A50" s="13" t="s">
        <v>82</v>
      </c>
      <c r="B50" s="11" t="s">
        <v>10249</v>
      </c>
      <c r="C50" s="13" t="s">
        <v>10389</v>
      </c>
      <c r="D50" s="13" t="s">
        <v>10390</v>
      </c>
      <c r="E50" s="13" t="s">
        <v>10391</v>
      </c>
      <c r="F50" s="13" t="s">
        <v>10392</v>
      </c>
    </row>
    <row r="51" customFormat="false" ht="15" hidden="false" customHeight="true" outlineLevel="0" collapsed="false">
      <c r="A51" s="13" t="s">
        <v>82</v>
      </c>
      <c r="B51" s="11" t="s">
        <v>10254</v>
      </c>
      <c r="C51" s="13" t="s">
        <v>10393</v>
      </c>
      <c r="D51" s="13" t="s">
        <v>10394</v>
      </c>
      <c r="E51" s="13" t="s">
        <v>10395</v>
      </c>
      <c r="F51" s="13" t="s">
        <v>10396</v>
      </c>
    </row>
    <row r="52" customFormat="false" ht="15" hidden="false" customHeight="true" outlineLevel="0" collapsed="false">
      <c r="A52" s="13" t="s">
        <v>82</v>
      </c>
      <c r="B52" s="11" t="s">
        <v>10259</v>
      </c>
      <c r="C52" s="13" t="s">
        <v>10397</v>
      </c>
      <c r="D52" s="13" t="s">
        <v>10398</v>
      </c>
      <c r="E52" s="13" t="s">
        <v>10399</v>
      </c>
      <c r="F52" s="13" t="s">
        <v>10400</v>
      </c>
    </row>
    <row r="53" customFormat="false" ht="15" hidden="false" customHeight="true" outlineLevel="0" collapsed="false">
      <c r="A53" s="13" t="s">
        <v>82</v>
      </c>
      <c r="B53" s="13" t="s">
        <v>10264</v>
      </c>
      <c r="C53" s="13" t="s">
        <v>10401</v>
      </c>
      <c r="D53" s="13" t="s">
        <v>10402</v>
      </c>
      <c r="E53" s="13" t="s">
        <v>10403</v>
      </c>
      <c r="F53" s="13" t="s">
        <v>10404</v>
      </c>
    </row>
    <row r="54" customFormat="false" ht="15" hidden="false" customHeight="true" outlineLevel="0" collapsed="false">
      <c r="A54" s="13" t="s">
        <v>82</v>
      </c>
      <c r="B54" s="11" t="s">
        <v>10269</v>
      </c>
      <c r="C54" s="13" t="s">
        <v>10405</v>
      </c>
      <c r="D54" s="13" t="s">
        <v>10406</v>
      </c>
      <c r="E54" s="13" t="s">
        <v>10407</v>
      </c>
      <c r="F54" s="13" t="s">
        <v>10408</v>
      </c>
    </row>
    <row r="55" customFormat="false" ht="15" hidden="false" customHeight="true" outlineLevel="0" collapsed="false">
      <c r="A55" s="13" t="s">
        <v>82</v>
      </c>
      <c r="B55" s="11" t="s">
        <v>10274</v>
      </c>
      <c r="C55" s="13" t="s">
        <v>10409</v>
      </c>
      <c r="D55" s="13" t="s">
        <v>10410</v>
      </c>
      <c r="E55" s="13" t="s">
        <v>10411</v>
      </c>
      <c r="F55" s="13" t="s">
        <v>10412</v>
      </c>
    </row>
    <row r="56" customFormat="false" ht="15" hidden="false" customHeight="true" outlineLevel="0" collapsed="false">
      <c r="A56" s="13" t="s">
        <v>82</v>
      </c>
      <c r="B56" s="11" t="s">
        <v>10279</v>
      </c>
      <c r="C56" s="13" t="s">
        <v>10413</v>
      </c>
      <c r="D56" s="13" t="s">
        <v>10414</v>
      </c>
      <c r="E56" s="13" t="s">
        <v>10415</v>
      </c>
      <c r="F56" s="13" t="s">
        <v>10416</v>
      </c>
    </row>
    <row r="57" customFormat="false" ht="15" hidden="false" customHeight="true" outlineLevel="0" collapsed="false">
      <c r="A57" s="13" t="s">
        <v>82</v>
      </c>
      <c r="B57" s="11" t="s">
        <v>10284</v>
      </c>
      <c r="C57" s="13" t="s">
        <v>10417</v>
      </c>
      <c r="D57" s="13" t="s">
        <v>10418</v>
      </c>
      <c r="E57" s="13" t="s">
        <v>10419</v>
      </c>
      <c r="F57" s="13" t="s">
        <v>10420</v>
      </c>
    </row>
    <row r="58" customFormat="false" ht="15" hidden="false" customHeight="true" outlineLevel="0" collapsed="false">
      <c r="A58" s="13" t="s">
        <v>90</v>
      </c>
      <c r="B58" s="13" t="s">
        <v>10206</v>
      </c>
      <c r="C58" s="13" t="s">
        <v>10421</v>
      </c>
      <c r="D58" s="13" t="s">
        <v>10422</v>
      </c>
      <c r="E58" s="13" t="s">
        <v>10423</v>
      </c>
      <c r="F58" s="13" t="s">
        <v>10424</v>
      </c>
    </row>
    <row r="59" customFormat="false" ht="15" hidden="false" customHeight="true" outlineLevel="0" collapsed="false">
      <c r="A59" s="13" t="s">
        <v>90</v>
      </c>
      <c r="B59" s="11" t="s">
        <v>10211</v>
      </c>
      <c r="C59" s="13" t="s">
        <v>10425</v>
      </c>
      <c r="D59" s="13" t="s">
        <v>10426</v>
      </c>
      <c r="E59" s="13" t="s">
        <v>10427</v>
      </c>
      <c r="F59" s="13" t="s">
        <v>10428</v>
      </c>
    </row>
    <row r="60" customFormat="false" ht="15" hidden="false" customHeight="true" outlineLevel="0" collapsed="false">
      <c r="A60" s="13" t="s">
        <v>90</v>
      </c>
      <c r="B60" s="11" t="s">
        <v>10216</v>
      </c>
      <c r="C60" s="13" t="s">
        <v>10429</v>
      </c>
      <c r="D60" s="13" t="s">
        <v>10430</v>
      </c>
      <c r="E60" s="13" t="s">
        <v>10431</v>
      </c>
      <c r="F60" s="13" t="s">
        <v>10432</v>
      </c>
    </row>
    <row r="61" customFormat="false" ht="15" hidden="false" customHeight="true" outlineLevel="0" collapsed="false">
      <c r="A61" s="13" t="s">
        <v>90</v>
      </c>
      <c r="B61" s="11" t="s">
        <v>10221</v>
      </c>
      <c r="C61" s="13" t="s">
        <v>10433</v>
      </c>
      <c r="D61" s="13" t="s">
        <v>10434</v>
      </c>
      <c r="E61" s="13" t="s">
        <v>10435</v>
      </c>
      <c r="F61" s="13" t="s">
        <v>10436</v>
      </c>
    </row>
    <row r="62" customFormat="false" ht="15" hidden="false" customHeight="true" outlineLevel="0" collapsed="false">
      <c r="A62" s="13" t="s">
        <v>90</v>
      </c>
      <c r="B62" s="11" t="s">
        <v>10226</v>
      </c>
      <c r="C62" s="13" t="s">
        <v>10437</v>
      </c>
      <c r="D62" s="13" t="s">
        <v>10438</v>
      </c>
      <c r="E62" s="13" t="s">
        <v>1870</v>
      </c>
      <c r="F62" s="13" t="s">
        <v>1871</v>
      </c>
    </row>
    <row r="63" customFormat="false" ht="15" hidden="false" customHeight="true" outlineLevel="0" collapsed="false">
      <c r="A63" s="13" t="s">
        <v>90</v>
      </c>
      <c r="B63" s="13" t="s">
        <v>10229</v>
      </c>
      <c r="C63" s="13" t="s">
        <v>10439</v>
      </c>
      <c r="D63" s="13" t="s">
        <v>10440</v>
      </c>
      <c r="E63" s="13" t="s">
        <v>10441</v>
      </c>
      <c r="F63" s="13" t="s">
        <v>10442</v>
      </c>
    </row>
    <row r="64" customFormat="false" ht="15" hidden="false" customHeight="true" outlineLevel="0" collapsed="false">
      <c r="A64" s="13" t="s">
        <v>90</v>
      </c>
      <c r="B64" s="11" t="s">
        <v>10234</v>
      </c>
      <c r="C64" s="13" t="s">
        <v>10443</v>
      </c>
      <c r="D64" s="13" t="s">
        <v>10444</v>
      </c>
      <c r="E64" s="13" t="s">
        <v>10445</v>
      </c>
      <c r="F64" s="13" t="s">
        <v>10446</v>
      </c>
    </row>
    <row r="65" customFormat="false" ht="15" hidden="false" customHeight="true" outlineLevel="0" collapsed="false">
      <c r="A65" s="13" t="s">
        <v>90</v>
      </c>
      <c r="B65" s="11" t="s">
        <v>10239</v>
      </c>
      <c r="C65" s="13" t="s">
        <v>10447</v>
      </c>
      <c r="D65" s="13" t="s">
        <v>10448</v>
      </c>
      <c r="E65" s="13" t="s">
        <v>10449</v>
      </c>
      <c r="F65" s="13" t="s">
        <v>10450</v>
      </c>
    </row>
    <row r="66" customFormat="false" ht="15" hidden="false" customHeight="true" outlineLevel="0" collapsed="false">
      <c r="A66" s="13" t="s">
        <v>90</v>
      </c>
      <c r="B66" s="11" t="s">
        <v>10244</v>
      </c>
      <c r="C66" s="13" t="s">
        <v>10451</v>
      </c>
      <c r="D66" s="13" t="s">
        <v>10452</v>
      </c>
      <c r="E66" s="13" t="s">
        <v>10453</v>
      </c>
      <c r="F66" s="13" t="s">
        <v>10454</v>
      </c>
    </row>
    <row r="67" customFormat="false" ht="15" hidden="false" customHeight="true" outlineLevel="0" collapsed="false">
      <c r="A67" s="13" t="s">
        <v>90</v>
      </c>
      <c r="B67" s="11" t="s">
        <v>10249</v>
      </c>
      <c r="C67" s="13" t="s">
        <v>10455</v>
      </c>
      <c r="D67" s="13" t="s">
        <v>10456</v>
      </c>
      <c r="E67" s="13" t="s">
        <v>10457</v>
      </c>
      <c r="F67" s="13" t="s">
        <v>10458</v>
      </c>
    </row>
    <row r="68" customFormat="false" ht="15" hidden="false" customHeight="true" outlineLevel="0" collapsed="false">
      <c r="A68" s="13" t="s">
        <v>90</v>
      </c>
      <c r="B68" s="11" t="s">
        <v>10254</v>
      </c>
      <c r="C68" s="13" t="s">
        <v>10459</v>
      </c>
      <c r="D68" s="13" t="s">
        <v>10460</v>
      </c>
      <c r="E68" s="13" t="s">
        <v>10461</v>
      </c>
      <c r="F68" s="13" t="s">
        <v>10462</v>
      </c>
    </row>
    <row r="69" customFormat="false" ht="15" hidden="false" customHeight="true" outlineLevel="0" collapsed="false">
      <c r="A69" s="13" t="s">
        <v>90</v>
      </c>
      <c r="B69" s="11" t="s">
        <v>10259</v>
      </c>
      <c r="C69" s="13" t="s">
        <v>10463</v>
      </c>
      <c r="D69" s="13" t="s">
        <v>10464</v>
      </c>
      <c r="E69" s="13" t="s">
        <v>10465</v>
      </c>
      <c r="F69" s="13" t="s">
        <v>10466</v>
      </c>
    </row>
    <row r="70" customFormat="false" ht="15" hidden="false" customHeight="true" outlineLevel="0" collapsed="false">
      <c r="A70" s="13" t="s">
        <v>90</v>
      </c>
      <c r="B70" s="13" t="s">
        <v>10264</v>
      </c>
      <c r="C70" s="13" t="s">
        <v>10467</v>
      </c>
      <c r="D70" s="13" t="s">
        <v>10468</v>
      </c>
      <c r="E70" s="13" t="s">
        <v>10469</v>
      </c>
      <c r="F70" s="13" t="s">
        <v>10470</v>
      </c>
    </row>
    <row r="71" customFormat="false" ht="15" hidden="false" customHeight="true" outlineLevel="0" collapsed="false">
      <c r="A71" s="13" t="s">
        <v>90</v>
      </c>
      <c r="B71" s="11" t="s">
        <v>10269</v>
      </c>
      <c r="C71" s="13" t="s">
        <v>10471</v>
      </c>
      <c r="D71" s="13" t="s">
        <v>10472</v>
      </c>
      <c r="E71" s="13" t="s">
        <v>10473</v>
      </c>
      <c r="F71" s="13" t="s">
        <v>10474</v>
      </c>
    </row>
    <row r="72" customFormat="false" ht="15" hidden="false" customHeight="true" outlineLevel="0" collapsed="false">
      <c r="A72" s="13" t="s">
        <v>90</v>
      </c>
      <c r="B72" s="11" t="s">
        <v>10274</v>
      </c>
      <c r="C72" s="13" t="s">
        <v>10475</v>
      </c>
      <c r="D72" s="13" t="s">
        <v>10476</v>
      </c>
      <c r="E72" s="13" t="s">
        <v>10477</v>
      </c>
      <c r="F72" s="13" t="s">
        <v>10478</v>
      </c>
    </row>
    <row r="73" customFormat="false" ht="15" hidden="false" customHeight="true" outlineLevel="0" collapsed="false">
      <c r="A73" s="13" t="s">
        <v>90</v>
      </c>
      <c r="B73" s="11" t="s">
        <v>10279</v>
      </c>
      <c r="C73" s="13" t="s">
        <v>10479</v>
      </c>
      <c r="D73" s="13" t="s">
        <v>10480</v>
      </c>
      <c r="E73" s="13" t="s">
        <v>10481</v>
      </c>
      <c r="F73" s="13" t="s">
        <v>10482</v>
      </c>
    </row>
    <row r="74" customFormat="false" ht="15" hidden="false" customHeight="true" outlineLevel="0" collapsed="false">
      <c r="A74" s="13" t="s">
        <v>90</v>
      </c>
      <c r="B74" s="11" t="s">
        <v>10284</v>
      </c>
      <c r="C74" s="13" t="s">
        <v>10483</v>
      </c>
      <c r="D74" s="13" t="s">
        <v>10484</v>
      </c>
      <c r="E74" s="13" t="s">
        <v>10485</v>
      </c>
      <c r="F74" s="13" t="s">
        <v>10486</v>
      </c>
    </row>
    <row r="75" customFormat="false" ht="15" hidden="false" customHeight="true" outlineLevel="0" collapsed="false">
      <c r="A75" s="13" t="s">
        <v>99</v>
      </c>
      <c r="B75" s="13" t="s">
        <v>10206</v>
      </c>
      <c r="C75" s="13" t="s">
        <v>10487</v>
      </c>
      <c r="D75" s="13" t="s">
        <v>10488</v>
      </c>
      <c r="E75" s="13" t="s">
        <v>10489</v>
      </c>
      <c r="F75" s="13" t="s">
        <v>10490</v>
      </c>
    </row>
    <row r="76" customFormat="false" ht="15" hidden="false" customHeight="true" outlineLevel="0" collapsed="false">
      <c r="A76" s="13" t="s">
        <v>99</v>
      </c>
      <c r="B76" s="11" t="s">
        <v>10211</v>
      </c>
      <c r="C76" s="13" t="s">
        <v>10491</v>
      </c>
      <c r="D76" s="13" t="s">
        <v>10492</v>
      </c>
      <c r="E76" s="13" t="s">
        <v>10493</v>
      </c>
      <c r="F76" s="13" t="s">
        <v>10494</v>
      </c>
    </row>
    <row r="77" customFormat="false" ht="15" hidden="false" customHeight="true" outlineLevel="0" collapsed="false">
      <c r="A77" s="13" t="s">
        <v>99</v>
      </c>
      <c r="B77" s="11" t="s">
        <v>10216</v>
      </c>
      <c r="C77" s="13" t="s">
        <v>10495</v>
      </c>
      <c r="D77" s="13" t="s">
        <v>10496</v>
      </c>
      <c r="E77" s="13" t="s">
        <v>10497</v>
      </c>
      <c r="F77" s="13" t="s">
        <v>10498</v>
      </c>
    </row>
    <row r="78" customFormat="false" ht="15" hidden="false" customHeight="true" outlineLevel="0" collapsed="false">
      <c r="A78" s="13" t="s">
        <v>99</v>
      </c>
      <c r="B78" s="11" t="s">
        <v>10221</v>
      </c>
      <c r="C78" s="13" t="s">
        <v>10499</v>
      </c>
      <c r="D78" s="13" t="s">
        <v>10500</v>
      </c>
      <c r="E78" s="13" t="s">
        <v>10501</v>
      </c>
      <c r="F78" s="13" t="s">
        <v>10502</v>
      </c>
    </row>
    <row r="79" customFormat="false" ht="15" hidden="false" customHeight="true" outlineLevel="0" collapsed="false">
      <c r="A79" s="13" t="s">
        <v>99</v>
      </c>
      <c r="B79" s="11" t="s">
        <v>10226</v>
      </c>
      <c r="C79" s="13" t="s">
        <v>10503</v>
      </c>
      <c r="D79" s="13" t="s">
        <v>10504</v>
      </c>
      <c r="E79" s="13" t="s">
        <v>1870</v>
      </c>
      <c r="F79" s="13" t="s">
        <v>1871</v>
      </c>
    </row>
    <row r="80" customFormat="false" ht="15" hidden="false" customHeight="true" outlineLevel="0" collapsed="false">
      <c r="A80" s="13" t="s">
        <v>99</v>
      </c>
      <c r="B80" s="13" t="s">
        <v>10229</v>
      </c>
      <c r="C80" s="13" t="s">
        <v>10505</v>
      </c>
      <c r="D80" s="13" t="s">
        <v>10506</v>
      </c>
      <c r="E80" s="13" t="s">
        <v>10507</v>
      </c>
      <c r="F80" s="13" t="s">
        <v>10508</v>
      </c>
    </row>
    <row r="81" customFormat="false" ht="15" hidden="false" customHeight="true" outlineLevel="0" collapsed="false">
      <c r="A81" s="13" t="s">
        <v>99</v>
      </c>
      <c r="B81" s="11" t="s">
        <v>10234</v>
      </c>
      <c r="C81" s="13" t="s">
        <v>10509</v>
      </c>
      <c r="D81" s="13" t="s">
        <v>10510</v>
      </c>
      <c r="E81" s="13" t="s">
        <v>10511</v>
      </c>
      <c r="F81" s="13" t="s">
        <v>10512</v>
      </c>
    </row>
    <row r="82" customFormat="false" ht="15" hidden="false" customHeight="true" outlineLevel="0" collapsed="false">
      <c r="A82" s="13" t="s">
        <v>99</v>
      </c>
      <c r="B82" s="11" t="s">
        <v>10239</v>
      </c>
      <c r="C82" s="13" t="s">
        <v>10513</v>
      </c>
      <c r="D82" s="13" t="s">
        <v>10514</v>
      </c>
      <c r="E82" s="13" t="s">
        <v>10515</v>
      </c>
      <c r="F82" s="13" t="s">
        <v>10516</v>
      </c>
    </row>
    <row r="83" customFormat="false" ht="15" hidden="false" customHeight="true" outlineLevel="0" collapsed="false">
      <c r="A83" s="13" t="s">
        <v>99</v>
      </c>
      <c r="B83" s="11" t="s">
        <v>10244</v>
      </c>
      <c r="C83" s="13" t="s">
        <v>10517</v>
      </c>
      <c r="D83" s="13" t="s">
        <v>10518</v>
      </c>
      <c r="E83" s="13" t="s">
        <v>10519</v>
      </c>
      <c r="F83" s="13" t="s">
        <v>10520</v>
      </c>
    </row>
    <row r="84" customFormat="false" ht="15" hidden="false" customHeight="true" outlineLevel="0" collapsed="false">
      <c r="A84" s="13" t="s">
        <v>99</v>
      </c>
      <c r="B84" s="11" t="s">
        <v>10249</v>
      </c>
      <c r="C84" s="13" t="s">
        <v>10521</v>
      </c>
      <c r="D84" s="13" t="s">
        <v>10522</v>
      </c>
      <c r="E84" s="13" t="s">
        <v>10523</v>
      </c>
      <c r="F84" s="13" t="s">
        <v>10524</v>
      </c>
    </row>
    <row r="85" customFormat="false" ht="15" hidden="false" customHeight="true" outlineLevel="0" collapsed="false">
      <c r="A85" s="13" t="s">
        <v>99</v>
      </c>
      <c r="B85" s="11" t="s">
        <v>10254</v>
      </c>
      <c r="C85" s="13" t="s">
        <v>10525</v>
      </c>
      <c r="D85" s="13" t="s">
        <v>10526</v>
      </c>
      <c r="E85" s="13" t="s">
        <v>10527</v>
      </c>
      <c r="F85" s="13" t="s">
        <v>10528</v>
      </c>
    </row>
    <row r="86" customFormat="false" ht="15" hidden="false" customHeight="true" outlineLevel="0" collapsed="false">
      <c r="A86" s="13" t="s">
        <v>99</v>
      </c>
      <c r="B86" s="11" t="s">
        <v>10259</v>
      </c>
      <c r="C86" s="13" t="s">
        <v>10529</v>
      </c>
      <c r="D86" s="13" t="s">
        <v>10530</v>
      </c>
      <c r="E86" s="13" t="s">
        <v>10531</v>
      </c>
      <c r="F86" s="13" t="s">
        <v>10532</v>
      </c>
    </row>
    <row r="87" customFormat="false" ht="15" hidden="false" customHeight="true" outlineLevel="0" collapsed="false">
      <c r="A87" s="13" t="s">
        <v>99</v>
      </c>
      <c r="B87" s="13" t="s">
        <v>10264</v>
      </c>
      <c r="C87" s="13" t="s">
        <v>10533</v>
      </c>
      <c r="D87" s="13" t="s">
        <v>10534</v>
      </c>
      <c r="E87" s="13" t="s">
        <v>10535</v>
      </c>
      <c r="F87" s="13" t="s">
        <v>10536</v>
      </c>
    </row>
    <row r="88" customFormat="false" ht="15" hidden="false" customHeight="true" outlineLevel="0" collapsed="false">
      <c r="A88" s="13" t="s">
        <v>99</v>
      </c>
      <c r="B88" s="11" t="s">
        <v>10269</v>
      </c>
      <c r="C88" s="13" t="s">
        <v>10537</v>
      </c>
      <c r="D88" s="13" t="s">
        <v>10538</v>
      </c>
      <c r="E88" s="13" t="s">
        <v>10539</v>
      </c>
      <c r="F88" s="13" t="s">
        <v>10540</v>
      </c>
    </row>
    <row r="89" customFormat="false" ht="15" hidden="false" customHeight="true" outlineLevel="0" collapsed="false">
      <c r="A89" s="13" t="s">
        <v>99</v>
      </c>
      <c r="B89" s="11" t="s">
        <v>10274</v>
      </c>
      <c r="C89" s="13" t="s">
        <v>10541</v>
      </c>
      <c r="D89" s="13" t="s">
        <v>10542</v>
      </c>
      <c r="E89" s="13" t="s">
        <v>10543</v>
      </c>
      <c r="F89" s="13" t="s">
        <v>10544</v>
      </c>
    </row>
    <row r="90" customFormat="false" ht="15" hidden="false" customHeight="true" outlineLevel="0" collapsed="false">
      <c r="A90" s="13" t="s">
        <v>99</v>
      </c>
      <c r="B90" s="11" t="s">
        <v>10279</v>
      </c>
      <c r="C90" s="13" t="s">
        <v>10545</v>
      </c>
      <c r="D90" s="13" t="s">
        <v>10546</v>
      </c>
      <c r="E90" s="13" t="s">
        <v>10547</v>
      </c>
      <c r="F90" s="13" t="s">
        <v>10548</v>
      </c>
    </row>
    <row r="91" customFormat="false" ht="15" hidden="false" customHeight="true" outlineLevel="0" collapsed="false">
      <c r="A91" s="13" t="s">
        <v>99</v>
      </c>
      <c r="B91" s="11" t="s">
        <v>10284</v>
      </c>
      <c r="C91" s="13" t="s">
        <v>10549</v>
      </c>
      <c r="D91" s="13" t="s">
        <v>10550</v>
      </c>
      <c r="E91" s="13" t="s">
        <v>10551</v>
      </c>
      <c r="F91" s="13" t="s">
        <v>10552</v>
      </c>
    </row>
    <row r="92" customFormat="false" ht="15" hidden="false" customHeight="true" outlineLevel="0" collapsed="false">
      <c r="A92" s="13" t="s">
        <v>108</v>
      </c>
      <c r="B92" s="13" t="s">
        <v>10206</v>
      </c>
      <c r="C92" s="13" t="s">
        <v>10553</v>
      </c>
      <c r="D92" s="13" t="s">
        <v>10554</v>
      </c>
      <c r="E92" s="13" t="s">
        <v>10555</v>
      </c>
      <c r="F92" s="13" t="s">
        <v>10556</v>
      </c>
    </row>
    <row r="93" customFormat="false" ht="15" hidden="false" customHeight="true" outlineLevel="0" collapsed="false">
      <c r="A93" s="13" t="s">
        <v>108</v>
      </c>
      <c r="B93" s="11" t="s">
        <v>10211</v>
      </c>
      <c r="C93" s="13" t="s">
        <v>10557</v>
      </c>
      <c r="D93" s="13" t="s">
        <v>10558</v>
      </c>
      <c r="E93" s="13" t="s">
        <v>10559</v>
      </c>
      <c r="F93" s="13" t="s">
        <v>10560</v>
      </c>
    </row>
    <row r="94" customFormat="false" ht="15" hidden="false" customHeight="true" outlineLevel="0" collapsed="false">
      <c r="A94" s="13" t="s">
        <v>108</v>
      </c>
      <c r="B94" s="11" t="s">
        <v>10216</v>
      </c>
      <c r="C94" s="13" t="s">
        <v>10561</v>
      </c>
      <c r="D94" s="13" t="s">
        <v>10562</v>
      </c>
      <c r="E94" s="13" t="s">
        <v>10563</v>
      </c>
      <c r="F94" s="13" t="s">
        <v>10564</v>
      </c>
    </row>
    <row r="95" customFormat="false" ht="15" hidden="false" customHeight="true" outlineLevel="0" collapsed="false">
      <c r="A95" s="13" t="s">
        <v>108</v>
      </c>
      <c r="B95" s="11" t="s">
        <v>10221</v>
      </c>
      <c r="C95" s="13" t="s">
        <v>10565</v>
      </c>
      <c r="D95" s="13" t="s">
        <v>10566</v>
      </c>
      <c r="E95" s="13" t="s">
        <v>10567</v>
      </c>
      <c r="F95" s="13" t="s">
        <v>10568</v>
      </c>
    </row>
    <row r="96" customFormat="false" ht="15" hidden="false" customHeight="true" outlineLevel="0" collapsed="false">
      <c r="A96" s="13" t="s">
        <v>108</v>
      </c>
      <c r="B96" s="11" t="s">
        <v>10226</v>
      </c>
      <c r="C96" s="13" t="s">
        <v>10569</v>
      </c>
      <c r="D96" s="13" t="s">
        <v>10570</v>
      </c>
      <c r="E96" s="13" t="s">
        <v>1870</v>
      </c>
      <c r="F96" s="13" t="s">
        <v>1871</v>
      </c>
    </row>
    <row r="97" customFormat="false" ht="15" hidden="false" customHeight="true" outlineLevel="0" collapsed="false">
      <c r="A97" s="13" t="s">
        <v>108</v>
      </c>
      <c r="B97" s="13" t="s">
        <v>10229</v>
      </c>
      <c r="C97" s="13" t="s">
        <v>10571</v>
      </c>
      <c r="D97" s="13" t="s">
        <v>10572</v>
      </c>
      <c r="E97" s="13" t="s">
        <v>10573</v>
      </c>
      <c r="F97" s="13" t="s">
        <v>10574</v>
      </c>
    </row>
    <row r="98" customFormat="false" ht="15" hidden="false" customHeight="true" outlineLevel="0" collapsed="false">
      <c r="A98" s="13" t="s">
        <v>108</v>
      </c>
      <c r="B98" s="11" t="s">
        <v>10234</v>
      </c>
      <c r="C98" s="13" t="s">
        <v>10575</v>
      </c>
      <c r="D98" s="13" t="s">
        <v>10576</v>
      </c>
      <c r="E98" s="13" t="s">
        <v>10577</v>
      </c>
      <c r="F98" s="13" t="s">
        <v>10578</v>
      </c>
    </row>
    <row r="99" customFormat="false" ht="15" hidden="false" customHeight="true" outlineLevel="0" collapsed="false">
      <c r="A99" s="13" t="s">
        <v>108</v>
      </c>
      <c r="B99" s="11" t="s">
        <v>10239</v>
      </c>
      <c r="C99" s="13" t="s">
        <v>10579</v>
      </c>
      <c r="D99" s="13" t="s">
        <v>10580</v>
      </c>
      <c r="E99" s="13" t="s">
        <v>10581</v>
      </c>
      <c r="F99" s="13" t="s">
        <v>10582</v>
      </c>
    </row>
    <row r="100" customFormat="false" ht="15" hidden="false" customHeight="true" outlineLevel="0" collapsed="false">
      <c r="A100" s="13" t="s">
        <v>108</v>
      </c>
      <c r="B100" s="11" t="s">
        <v>10244</v>
      </c>
      <c r="C100" s="13" t="s">
        <v>10583</v>
      </c>
      <c r="D100" s="13" t="s">
        <v>10584</v>
      </c>
      <c r="E100" s="13" t="s">
        <v>10585</v>
      </c>
      <c r="F100" s="13" t="s">
        <v>10586</v>
      </c>
    </row>
    <row r="101" customFormat="false" ht="15" hidden="false" customHeight="true" outlineLevel="0" collapsed="false">
      <c r="A101" s="13" t="s">
        <v>108</v>
      </c>
      <c r="B101" s="11" t="s">
        <v>10249</v>
      </c>
      <c r="C101" s="13" t="s">
        <v>10587</v>
      </c>
      <c r="D101" s="13" t="s">
        <v>10588</v>
      </c>
      <c r="E101" s="13" t="s">
        <v>10589</v>
      </c>
      <c r="F101" s="13" t="s">
        <v>10590</v>
      </c>
    </row>
    <row r="102" customFormat="false" ht="15" hidden="false" customHeight="true" outlineLevel="0" collapsed="false">
      <c r="A102" s="13" t="s">
        <v>108</v>
      </c>
      <c r="B102" s="11" t="s">
        <v>10254</v>
      </c>
      <c r="C102" s="13" t="s">
        <v>10591</v>
      </c>
      <c r="D102" s="13" t="s">
        <v>10592</v>
      </c>
      <c r="E102" s="13" t="s">
        <v>10593</v>
      </c>
      <c r="F102" s="13" t="s">
        <v>10594</v>
      </c>
    </row>
    <row r="103" customFormat="false" ht="15" hidden="false" customHeight="true" outlineLevel="0" collapsed="false">
      <c r="A103" s="13" t="s">
        <v>108</v>
      </c>
      <c r="B103" s="11" t="s">
        <v>10259</v>
      </c>
      <c r="C103" s="13" t="s">
        <v>10595</v>
      </c>
      <c r="D103" s="13" t="s">
        <v>10596</v>
      </c>
      <c r="E103" s="13" t="s">
        <v>10597</v>
      </c>
      <c r="F103" s="13" t="s">
        <v>10598</v>
      </c>
    </row>
    <row r="104" customFormat="false" ht="15" hidden="false" customHeight="true" outlineLevel="0" collapsed="false">
      <c r="A104" s="13" t="s">
        <v>108</v>
      </c>
      <c r="B104" s="13" t="s">
        <v>10264</v>
      </c>
      <c r="C104" s="13" t="s">
        <v>10599</v>
      </c>
      <c r="D104" s="13" t="s">
        <v>10600</v>
      </c>
      <c r="E104" s="13" t="s">
        <v>10601</v>
      </c>
      <c r="F104" s="13" t="s">
        <v>10602</v>
      </c>
    </row>
    <row r="105" customFormat="false" ht="15" hidden="false" customHeight="true" outlineLevel="0" collapsed="false">
      <c r="A105" s="13" t="s">
        <v>108</v>
      </c>
      <c r="B105" s="11" t="s">
        <v>10269</v>
      </c>
      <c r="C105" s="13" t="s">
        <v>10603</v>
      </c>
      <c r="D105" s="13" t="s">
        <v>10604</v>
      </c>
      <c r="E105" s="13" t="s">
        <v>10605</v>
      </c>
      <c r="F105" s="13" t="s">
        <v>10606</v>
      </c>
    </row>
    <row r="106" customFormat="false" ht="15" hidden="false" customHeight="true" outlineLevel="0" collapsed="false">
      <c r="A106" s="13" t="s">
        <v>108</v>
      </c>
      <c r="B106" s="11" t="s">
        <v>10274</v>
      </c>
      <c r="C106" s="13" t="s">
        <v>10607</v>
      </c>
      <c r="D106" s="13" t="s">
        <v>10608</v>
      </c>
      <c r="E106" s="13" t="s">
        <v>10609</v>
      </c>
      <c r="F106" s="13" t="s">
        <v>10610</v>
      </c>
    </row>
    <row r="107" customFormat="false" ht="15" hidden="false" customHeight="true" outlineLevel="0" collapsed="false">
      <c r="A107" s="13" t="s">
        <v>108</v>
      </c>
      <c r="B107" s="11" t="s">
        <v>10279</v>
      </c>
      <c r="C107" s="13" t="s">
        <v>10611</v>
      </c>
      <c r="D107" s="13" t="s">
        <v>10612</v>
      </c>
      <c r="E107" s="13" t="s">
        <v>10613</v>
      </c>
      <c r="F107" s="13" t="s">
        <v>10614</v>
      </c>
    </row>
    <row r="108" customFormat="false" ht="15" hidden="false" customHeight="true" outlineLevel="0" collapsed="false">
      <c r="A108" s="13" t="s">
        <v>108</v>
      </c>
      <c r="B108" s="11" t="s">
        <v>10284</v>
      </c>
      <c r="C108" s="13" t="s">
        <v>10615</v>
      </c>
      <c r="D108" s="13" t="s">
        <v>10616</v>
      </c>
      <c r="E108" s="13" t="s">
        <v>10617</v>
      </c>
      <c r="F108" s="13" t="s">
        <v>10618</v>
      </c>
    </row>
    <row r="109" customFormat="false" ht="15" hidden="false" customHeight="true" outlineLevel="0" collapsed="false">
      <c r="A109" s="13" t="s">
        <v>117</v>
      </c>
      <c r="B109" s="13" t="s">
        <v>10206</v>
      </c>
      <c r="C109" s="13" t="s">
        <v>10619</v>
      </c>
      <c r="D109" s="13" t="s">
        <v>10620</v>
      </c>
      <c r="E109" s="13" t="s">
        <v>10621</v>
      </c>
      <c r="F109" s="13" t="s">
        <v>10622</v>
      </c>
    </row>
    <row r="110" customFormat="false" ht="15" hidden="false" customHeight="true" outlineLevel="0" collapsed="false">
      <c r="A110" s="13" t="s">
        <v>117</v>
      </c>
      <c r="B110" s="11" t="s">
        <v>10211</v>
      </c>
      <c r="C110" s="13" t="s">
        <v>10623</v>
      </c>
      <c r="D110" s="13" t="s">
        <v>10624</v>
      </c>
      <c r="E110" s="13" t="s">
        <v>10625</v>
      </c>
      <c r="F110" s="13" t="s">
        <v>10626</v>
      </c>
    </row>
    <row r="111" customFormat="false" ht="15" hidden="false" customHeight="true" outlineLevel="0" collapsed="false">
      <c r="A111" s="13" t="s">
        <v>117</v>
      </c>
      <c r="B111" s="11" t="s">
        <v>10216</v>
      </c>
      <c r="C111" s="13" t="s">
        <v>10627</v>
      </c>
      <c r="D111" s="13" t="s">
        <v>10628</v>
      </c>
      <c r="E111" s="13" t="s">
        <v>10629</v>
      </c>
      <c r="F111" s="13" t="s">
        <v>10630</v>
      </c>
    </row>
    <row r="112" customFormat="false" ht="15" hidden="false" customHeight="true" outlineLevel="0" collapsed="false">
      <c r="A112" s="13" t="s">
        <v>117</v>
      </c>
      <c r="B112" s="11" t="s">
        <v>10221</v>
      </c>
      <c r="C112" s="13" t="s">
        <v>10631</v>
      </c>
      <c r="D112" s="13" t="s">
        <v>10632</v>
      </c>
      <c r="E112" s="13" t="s">
        <v>10633</v>
      </c>
      <c r="F112" s="13" t="s">
        <v>10634</v>
      </c>
    </row>
    <row r="113" customFormat="false" ht="15" hidden="false" customHeight="true" outlineLevel="0" collapsed="false">
      <c r="A113" s="13" t="s">
        <v>117</v>
      </c>
      <c r="B113" s="11" t="s">
        <v>10226</v>
      </c>
      <c r="C113" s="13" t="s">
        <v>10635</v>
      </c>
      <c r="D113" s="13" t="s">
        <v>10636</v>
      </c>
      <c r="E113" s="13" t="s">
        <v>1870</v>
      </c>
      <c r="F113" s="13" t="s">
        <v>1871</v>
      </c>
    </row>
    <row r="114" customFormat="false" ht="15" hidden="false" customHeight="true" outlineLevel="0" collapsed="false">
      <c r="A114" s="13" t="s">
        <v>117</v>
      </c>
      <c r="B114" s="13" t="s">
        <v>10229</v>
      </c>
      <c r="C114" s="13" t="s">
        <v>10637</v>
      </c>
      <c r="D114" s="13" t="s">
        <v>10638</v>
      </c>
      <c r="E114" s="13" t="s">
        <v>10639</v>
      </c>
      <c r="F114" s="13" t="s">
        <v>10640</v>
      </c>
    </row>
    <row r="115" customFormat="false" ht="15" hidden="false" customHeight="true" outlineLevel="0" collapsed="false">
      <c r="A115" s="13" t="s">
        <v>117</v>
      </c>
      <c r="B115" s="11" t="s">
        <v>10234</v>
      </c>
      <c r="C115" s="13" t="s">
        <v>10641</v>
      </c>
      <c r="D115" s="13" t="s">
        <v>10642</v>
      </c>
      <c r="E115" s="13" t="s">
        <v>10643</v>
      </c>
      <c r="F115" s="13" t="s">
        <v>10644</v>
      </c>
    </row>
    <row r="116" customFormat="false" ht="15" hidden="false" customHeight="true" outlineLevel="0" collapsed="false">
      <c r="A116" s="13" t="s">
        <v>117</v>
      </c>
      <c r="B116" s="11" t="s">
        <v>10239</v>
      </c>
      <c r="C116" s="13" t="s">
        <v>10645</v>
      </c>
      <c r="D116" s="13" t="s">
        <v>10646</v>
      </c>
      <c r="E116" s="13" t="s">
        <v>10647</v>
      </c>
      <c r="F116" s="13" t="s">
        <v>10648</v>
      </c>
    </row>
    <row r="117" customFormat="false" ht="15" hidden="false" customHeight="true" outlineLevel="0" collapsed="false">
      <c r="A117" s="13" t="s">
        <v>117</v>
      </c>
      <c r="B117" s="11" t="s">
        <v>10244</v>
      </c>
      <c r="C117" s="13" t="s">
        <v>10649</v>
      </c>
      <c r="D117" s="13" t="s">
        <v>10650</v>
      </c>
      <c r="E117" s="13" t="s">
        <v>10651</v>
      </c>
      <c r="F117" s="13" t="s">
        <v>10652</v>
      </c>
    </row>
    <row r="118" customFormat="false" ht="15" hidden="false" customHeight="true" outlineLevel="0" collapsed="false">
      <c r="A118" s="13" t="s">
        <v>117</v>
      </c>
      <c r="B118" s="11" t="s">
        <v>10249</v>
      </c>
      <c r="C118" s="13" t="s">
        <v>10653</v>
      </c>
      <c r="D118" s="13" t="s">
        <v>10654</v>
      </c>
      <c r="E118" s="13" t="s">
        <v>10655</v>
      </c>
      <c r="F118" s="13" t="s">
        <v>10656</v>
      </c>
    </row>
    <row r="119" customFormat="false" ht="15" hidden="false" customHeight="true" outlineLevel="0" collapsed="false">
      <c r="A119" s="13" t="s">
        <v>117</v>
      </c>
      <c r="B119" s="11" t="s">
        <v>10254</v>
      </c>
      <c r="C119" s="13" t="s">
        <v>10657</v>
      </c>
      <c r="D119" s="13" t="s">
        <v>10658</v>
      </c>
      <c r="E119" s="13" t="s">
        <v>10659</v>
      </c>
      <c r="F119" s="13" t="s">
        <v>10660</v>
      </c>
    </row>
    <row r="120" customFormat="false" ht="15" hidden="false" customHeight="true" outlineLevel="0" collapsed="false">
      <c r="A120" s="13" t="s">
        <v>117</v>
      </c>
      <c r="B120" s="11" t="s">
        <v>10259</v>
      </c>
      <c r="C120" s="13" t="s">
        <v>10661</v>
      </c>
      <c r="D120" s="13" t="s">
        <v>10662</v>
      </c>
      <c r="E120" s="13" t="s">
        <v>10663</v>
      </c>
      <c r="F120" s="13" t="s">
        <v>10664</v>
      </c>
    </row>
    <row r="121" customFormat="false" ht="15" hidden="false" customHeight="true" outlineLevel="0" collapsed="false">
      <c r="A121" s="13" t="s">
        <v>117</v>
      </c>
      <c r="B121" s="13" t="s">
        <v>10264</v>
      </c>
      <c r="C121" s="13" t="s">
        <v>10665</v>
      </c>
      <c r="D121" s="13" t="s">
        <v>10666</v>
      </c>
      <c r="E121" s="13" t="s">
        <v>10667</v>
      </c>
      <c r="F121" s="13" t="s">
        <v>10668</v>
      </c>
    </row>
    <row r="122" customFormat="false" ht="15" hidden="false" customHeight="true" outlineLevel="0" collapsed="false">
      <c r="A122" s="13" t="s">
        <v>117</v>
      </c>
      <c r="B122" s="11" t="s">
        <v>10269</v>
      </c>
      <c r="C122" s="13" t="s">
        <v>10669</v>
      </c>
      <c r="D122" s="13" t="s">
        <v>10670</v>
      </c>
      <c r="E122" s="13" t="s">
        <v>10671</v>
      </c>
      <c r="F122" s="13" t="s">
        <v>10672</v>
      </c>
    </row>
    <row r="123" customFormat="false" ht="15" hidden="false" customHeight="true" outlineLevel="0" collapsed="false">
      <c r="A123" s="13" t="s">
        <v>117</v>
      </c>
      <c r="B123" s="11" t="s">
        <v>10274</v>
      </c>
      <c r="C123" s="13" t="s">
        <v>10673</v>
      </c>
      <c r="D123" s="13" t="s">
        <v>10674</v>
      </c>
      <c r="E123" s="13" t="s">
        <v>10675</v>
      </c>
      <c r="F123" s="13" t="s">
        <v>10676</v>
      </c>
    </row>
    <row r="124" customFormat="false" ht="15" hidden="false" customHeight="true" outlineLevel="0" collapsed="false">
      <c r="A124" s="13" t="s">
        <v>117</v>
      </c>
      <c r="B124" s="11" t="s">
        <v>10279</v>
      </c>
      <c r="C124" s="13" t="s">
        <v>10677</v>
      </c>
      <c r="D124" s="13" t="s">
        <v>10678</v>
      </c>
      <c r="E124" s="13" t="s">
        <v>10679</v>
      </c>
      <c r="F124" s="13" t="s">
        <v>10680</v>
      </c>
    </row>
    <row r="125" customFormat="false" ht="15" hidden="false" customHeight="true" outlineLevel="0" collapsed="false">
      <c r="A125" s="13" t="s">
        <v>117</v>
      </c>
      <c r="B125" s="11" t="s">
        <v>10284</v>
      </c>
      <c r="C125" s="13" t="s">
        <v>10681</v>
      </c>
      <c r="D125" s="13" t="s">
        <v>10682</v>
      </c>
      <c r="E125" s="13" t="s">
        <v>10683</v>
      </c>
      <c r="F125" s="13" t="s">
        <v>10684</v>
      </c>
    </row>
    <row r="126" customFormat="false" ht="15" hidden="false" customHeight="true" outlineLevel="0" collapsed="false">
      <c r="A126" s="13" t="s">
        <v>126</v>
      </c>
      <c r="B126" s="13" t="s">
        <v>10206</v>
      </c>
      <c r="C126" s="13" t="s">
        <v>10685</v>
      </c>
      <c r="D126" s="13" t="s">
        <v>10686</v>
      </c>
      <c r="E126" s="13" t="s">
        <v>10687</v>
      </c>
      <c r="F126" s="13" t="s">
        <v>10688</v>
      </c>
    </row>
    <row r="127" customFormat="false" ht="15" hidden="false" customHeight="true" outlineLevel="0" collapsed="false">
      <c r="A127" s="13" t="s">
        <v>126</v>
      </c>
      <c r="B127" s="11" t="s">
        <v>10211</v>
      </c>
      <c r="C127" s="13" t="s">
        <v>10689</v>
      </c>
      <c r="D127" s="13" t="s">
        <v>10690</v>
      </c>
      <c r="E127" s="13" t="s">
        <v>10691</v>
      </c>
      <c r="F127" s="13" t="s">
        <v>10692</v>
      </c>
    </row>
    <row r="128" customFormat="false" ht="15" hidden="false" customHeight="true" outlineLevel="0" collapsed="false">
      <c r="A128" s="13" t="s">
        <v>126</v>
      </c>
      <c r="B128" s="11" t="s">
        <v>10216</v>
      </c>
      <c r="C128" s="13" t="s">
        <v>10693</v>
      </c>
      <c r="D128" s="13" t="s">
        <v>10694</v>
      </c>
      <c r="E128" s="13" t="s">
        <v>10695</v>
      </c>
      <c r="F128" s="13" t="s">
        <v>10696</v>
      </c>
    </row>
    <row r="129" customFormat="false" ht="15" hidden="false" customHeight="true" outlineLevel="0" collapsed="false">
      <c r="A129" s="13" t="s">
        <v>126</v>
      </c>
      <c r="B129" s="11" t="s">
        <v>10221</v>
      </c>
      <c r="C129" s="13" t="s">
        <v>10697</v>
      </c>
      <c r="D129" s="13" t="s">
        <v>10698</v>
      </c>
      <c r="E129" s="13" t="s">
        <v>10699</v>
      </c>
      <c r="F129" s="13" t="s">
        <v>10700</v>
      </c>
    </row>
    <row r="130" customFormat="false" ht="15" hidden="false" customHeight="true" outlineLevel="0" collapsed="false">
      <c r="A130" s="13" t="s">
        <v>126</v>
      </c>
      <c r="B130" s="11" t="s">
        <v>10226</v>
      </c>
      <c r="C130" s="13" t="s">
        <v>10701</v>
      </c>
      <c r="D130" s="13" t="s">
        <v>10702</v>
      </c>
      <c r="E130" s="13" t="s">
        <v>1870</v>
      </c>
      <c r="F130" s="13" t="s">
        <v>1871</v>
      </c>
    </row>
    <row r="131" customFormat="false" ht="15" hidden="false" customHeight="true" outlineLevel="0" collapsed="false">
      <c r="A131" s="13" t="s">
        <v>126</v>
      </c>
      <c r="B131" s="13" t="s">
        <v>10229</v>
      </c>
      <c r="C131" s="13" t="s">
        <v>10703</v>
      </c>
      <c r="D131" s="13" t="s">
        <v>10704</v>
      </c>
      <c r="E131" s="13" t="s">
        <v>10705</v>
      </c>
      <c r="F131" s="13" t="s">
        <v>10706</v>
      </c>
    </row>
    <row r="132" customFormat="false" ht="15" hidden="false" customHeight="true" outlineLevel="0" collapsed="false">
      <c r="A132" s="13" t="s">
        <v>126</v>
      </c>
      <c r="B132" s="11" t="s">
        <v>10234</v>
      </c>
      <c r="C132" s="13" t="s">
        <v>10707</v>
      </c>
      <c r="D132" s="13" t="s">
        <v>10708</v>
      </c>
      <c r="E132" s="13" t="s">
        <v>10709</v>
      </c>
      <c r="F132" s="13" t="s">
        <v>10710</v>
      </c>
    </row>
    <row r="133" customFormat="false" ht="15" hidden="false" customHeight="true" outlineLevel="0" collapsed="false">
      <c r="A133" s="13" t="s">
        <v>126</v>
      </c>
      <c r="B133" s="11" t="s">
        <v>10239</v>
      </c>
      <c r="C133" s="13" t="s">
        <v>10711</v>
      </c>
      <c r="D133" s="13" t="s">
        <v>10712</v>
      </c>
      <c r="E133" s="13" t="s">
        <v>10713</v>
      </c>
      <c r="F133" s="13" t="s">
        <v>10714</v>
      </c>
    </row>
    <row r="134" customFormat="false" ht="15" hidden="false" customHeight="true" outlineLevel="0" collapsed="false">
      <c r="A134" s="13" t="s">
        <v>126</v>
      </c>
      <c r="B134" s="11" t="s">
        <v>10244</v>
      </c>
      <c r="C134" s="13" t="s">
        <v>10715</v>
      </c>
      <c r="D134" s="13" t="s">
        <v>10716</v>
      </c>
      <c r="E134" s="13" t="s">
        <v>10717</v>
      </c>
      <c r="F134" s="13" t="s">
        <v>10718</v>
      </c>
    </row>
    <row r="135" customFormat="false" ht="15" hidden="false" customHeight="true" outlineLevel="0" collapsed="false">
      <c r="A135" s="13" t="s">
        <v>126</v>
      </c>
      <c r="B135" s="11" t="s">
        <v>10249</v>
      </c>
      <c r="C135" s="13" t="s">
        <v>10719</v>
      </c>
      <c r="D135" s="13" t="s">
        <v>10720</v>
      </c>
      <c r="E135" s="13" t="s">
        <v>10721</v>
      </c>
      <c r="F135" s="13" t="s">
        <v>10722</v>
      </c>
    </row>
    <row r="136" customFormat="false" ht="15" hidden="false" customHeight="true" outlineLevel="0" collapsed="false">
      <c r="A136" s="13" t="s">
        <v>126</v>
      </c>
      <c r="B136" s="11" t="s">
        <v>10254</v>
      </c>
      <c r="C136" s="13" t="s">
        <v>10723</v>
      </c>
      <c r="D136" s="13" t="s">
        <v>10724</v>
      </c>
      <c r="E136" s="13" t="s">
        <v>10725</v>
      </c>
      <c r="F136" s="13" t="s">
        <v>10726</v>
      </c>
    </row>
    <row r="137" customFormat="false" ht="15" hidden="false" customHeight="true" outlineLevel="0" collapsed="false">
      <c r="A137" s="13" t="s">
        <v>126</v>
      </c>
      <c r="B137" s="11" t="s">
        <v>10259</v>
      </c>
      <c r="C137" s="13" t="s">
        <v>10727</v>
      </c>
      <c r="D137" s="13" t="s">
        <v>10728</v>
      </c>
      <c r="E137" s="13" t="s">
        <v>10729</v>
      </c>
      <c r="F137" s="13" t="s">
        <v>10730</v>
      </c>
    </row>
    <row r="138" customFormat="false" ht="15" hidden="false" customHeight="true" outlineLevel="0" collapsed="false">
      <c r="A138" s="13" t="s">
        <v>126</v>
      </c>
      <c r="B138" s="13" t="s">
        <v>10264</v>
      </c>
      <c r="C138" s="13" t="s">
        <v>10731</v>
      </c>
      <c r="D138" s="13" t="s">
        <v>10732</v>
      </c>
      <c r="E138" s="13" t="s">
        <v>10733</v>
      </c>
      <c r="F138" s="13" t="s">
        <v>10734</v>
      </c>
    </row>
    <row r="139" customFormat="false" ht="15" hidden="false" customHeight="true" outlineLevel="0" collapsed="false">
      <c r="A139" s="13" t="s">
        <v>126</v>
      </c>
      <c r="B139" s="11" t="s">
        <v>10269</v>
      </c>
      <c r="C139" s="13" t="s">
        <v>10735</v>
      </c>
      <c r="D139" s="13" t="s">
        <v>10736</v>
      </c>
      <c r="E139" s="13" t="s">
        <v>10737</v>
      </c>
      <c r="F139" s="13" t="s">
        <v>10738</v>
      </c>
    </row>
    <row r="140" customFormat="false" ht="15" hidden="false" customHeight="true" outlineLevel="0" collapsed="false">
      <c r="A140" s="13" t="s">
        <v>126</v>
      </c>
      <c r="B140" s="11" t="s">
        <v>10274</v>
      </c>
      <c r="C140" s="13" t="s">
        <v>10739</v>
      </c>
      <c r="D140" s="13" t="s">
        <v>10740</v>
      </c>
      <c r="E140" s="13" t="s">
        <v>10741</v>
      </c>
      <c r="F140" s="13" t="s">
        <v>10742</v>
      </c>
    </row>
    <row r="141" customFormat="false" ht="15" hidden="false" customHeight="true" outlineLevel="0" collapsed="false">
      <c r="A141" s="13" t="s">
        <v>126</v>
      </c>
      <c r="B141" s="11" t="s">
        <v>10279</v>
      </c>
      <c r="C141" s="13" t="s">
        <v>10743</v>
      </c>
      <c r="D141" s="13" t="s">
        <v>10744</v>
      </c>
      <c r="E141" s="13" t="s">
        <v>10745</v>
      </c>
      <c r="F141" s="13" t="s">
        <v>10746</v>
      </c>
    </row>
    <row r="142" customFormat="false" ht="15" hidden="false" customHeight="true" outlineLevel="0" collapsed="false">
      <c r="A142" s="13" t="s">
        <v>126</v>
      </c>
      <c r="B142" s="11" t="s">
        <v>10284</v>
      </c>
      <c r="C142" s="13" t="s">
        <v>10747</v>
      </c>
      <c r="D142" s="13" t="s">
        <v>10748</v>
      </c>
      <c r="E142" s="13" t="s">
        <v>10749</v>
      </c>
      <c r="F142" s="13" t="s">
        <v>10750</v>
      </c>
    </row>
    <row r="143" customFormat="false" ht="15" hidden="false" customHeight="true" outlineLevel="0" collapsed="false">
      <c r="A143" s="13" t="s">
        <v>135</v>
      </c>
      <c r="B143" s="13" t="s">
        <v>10206</v>
      </c>
      <c r="C143" s="13" t="s">
        <v>10751</v>
      </c>
      <c r="D143" s="13" t="s">
        <v>10752</v>
      </c>
      <c r="E143" s="13" t="s">
        <v>10753</v>
      </c>
      <c r="F143" s="13" t="s">
        <v>10754</v>
      </c>
    </row>
    <row r="144" customFormat="false" ht="15" hidden="false" customHeight="true" outlineLevel="0" collapsed="false">
      <c r="A144" s="13" t="s">
        <v>135</v>
      </c>
      <c r="B144" s="11" t="s">
        <v>10211</v>
      </c>
      <c r="C144" s="13" t="s">
        <v>10755</v>
      </c>
      <c r="D144" s="13" t="s">
        <v>10756</v>
      </c>
      <c r="E144" s="13" t="s">
        <v>10757</v>
      </c>
      <c r="F144" s="13" t="s">
        <v>10758</v>
      </c>
    </row>
    <row r="145" customFormat="false" ht="15" hidden="false" customHeight="true" outlineLevel="0" collapsed="false">
      <c r="A145" s="13" t="s">
        <v>135</v>
      </c>
      <c r="B145" s="11" t="s">
        <v>10216</v>
      </c>
      <c r="C145" s="13" t="s">
        <v>10759</v>
      </c>
      <c r="D145" s="13" t="s">
        <v>10760</v>
      </c>
      <c r="E145" s="13" t="s">
        <v>10761</v>
      </c>
      <c r="F145" s="13" t="s">
        <v>10762</v>
      </c>
    </row>
    <row r="146" customFormat="false" ht="15" hidden="false" customHeight="true" outlineLevel="0" collapsed="false">
      <c r="A146" s="13" t="s">
        <v>135</v>
      </c>
      <c r="B146" s="11" t="s">
        <v>10221</v>
      </c>
      <c r="C146" s="13" t="s">
        <v>10763</v>
      </c>
      <c r="D146" s="13" t="s">
        <v>10764</v>
      </c>
      <c r="E146" s="13" t="s">
        <v>10765</v>
      </c>
      <c r="F146" s="13" t="s">
        <v>10766</v>
      </c>
    </row>
    <row r="147" customFormat="false" ht="15" hidden="false" customHeight="true" outlineLevel="0" collapsed="false">
      <c r="A147" s="13" t="s">
        <v>135</v>
      </c>
      <c r="B147" s="11" t="s">
        <v>10226</v>
      </c>
      <c r="C147" s="13" t="s">
        <v>10767</v>
      </c>
      <c r="D147" s="13" t="s">
        <v>10768</v>
      </c>
      <c r="E147" s="13" t="s">
        <v>1870</v>
      </c>
      <c r="F147" s="13" t="s">
        <v>1871</v>
      </c>
    </row>
    <row r="148" customFormat="false" ht="15" hidden="false" customHeight="true" outlineLevel="0" collapsed="false">
      <c r="A148" s="13" t="s">
        <v>135</v>
      </c>
      <c r="B148" s="13" t="s">
        <v>10229</v>
      </c>
      <c r="C148" s="13" t="s">
        <v>10769</v>
      </c>
      <c r="D148" s="13" t="s">
        <v>10770</v>
      </c>
      <c r="E148" s="13" t="s">
        <v>10771</v>
      </c>
      <c r="F148" s="13" t="s">
        <v>10772</v>
      </c>
    </row>
    <row r="149" customFormat="false" ht="15" hidden="false" customHeight="true" outlineLevel="0" collapsed="false">
      <c r="A149" s="13" t="s">
        <v>135</v>
      </c>
      <c r="B149" s="11" t="s">
        <v>10234</v>
      </c>
      <c r="C149" s="13" t="s">
        <v>10773</v>
      </c>
      <c r="D149" s="13" t="s">
        <v>10774</v>
      </c>
      <c r="E149" s="13" t="s">
        <v>10775</v>
      </c>
      <c r="F149" s="13" t="s">
        <v>10776</v>
      </c>
    </row>
    <row r="150" customFormat="false" ht="15" hidden="false" customHeight="true" outlineLevel="0" collapsed="false">
      <c r="A150" s="13" t="s">
        <v>135</v>
      </c>
      <c r="B150" s="11" t="s">
        <v>10239</v>
      </c>
      <c r="C150" s="13" t="s">
        <v>10777</v>
      </c>
      <c r="D150" s="13" t="s">
        <v>10778</v>
      </c>
      <c r="E150" s="13" t="s">
        <v>10779</v>
      </c>
      <c r="F150" s="13" t="s">
        <v>10780</v>
      </c>
    </row>
    <row r="151" customFormat="false" ht="15" hidden="false" customHeight="true" outlineLevel="0" collapsed="false">
      <c r="A151" s="13" t="s">
        <v>135</v>
      </c>
      <c r="B151" s="11" t="s">
        <v>10244</v>
      </c>
      <c r="C151" s="13" t="s">
        <v>10781</v>
      </c>
      <c r="D151" s="13" t="s">
        <v>10782</v>
      </c>
      <c r="E151" s="13" t="s">
        <v>10783</v>
      </c>
      <c r="F151" s="13" t="s">
        <v>10784</v>
      </c>
    </row>
    <row r="152" customFormat="false" ht="15" hidden="false" customHeight="true" outlineLevel="0" collapsed="false">
      <c r="A152" s="13" t="s">
        <v>135</v>
      </c>
      <c r="B152" s="11" t="s">
        <v>10249</v>
      </c>
      <c r="C152" s="13" t="s">
        <v>10785</v>
      </c>
      <c r="D152" s="13" t="s">
        <v>10786</v>
      </c>
      <c r="E152" s="13" t="s">
        <v>10787</v>
      </c>
      <c r="F152" s="13" t="s">
        <v>10788</v>
      </c>
    </row>
    <row r="153" customFormat="false" ht="15" hidden="false" customHeight="true" outlineLevel="0" collapsed="false">
      <c r="A153" s="13" t="s">
        <v>135</v>
      </c>
      <c r="B153" s="11" t="s">
        <v>10254</v>
      </c>
      <c r="C153" s="13" t="s">
        <v>10789</v>
      </c>
      <c r="D153" s="13" t="s">
        <v>10790</v>
      </c>
      <c r="E153" s="13" t="s">
        <v>10791</v>
      </c>
      <c r="F153" s="13" t="s">
        <v>10792</v>
      </c>
    </row>
    <row r="154" customFormat="false" ht="15" hidden="false" customHeight="true" outlineLevel="0" collapsed="false">
      <c r="A154" s="13" t="s">
        <v>135</v>
      </c>
      <c r="B154" s="11" t="s">
        <v>10259</v>
      </c>
      <c r="C154" s="13" t="s">
        <v>10793</v>
      </c>
      <c r="D154" s="13" t="s">
        <v>8661</v>
      </c>
      <c r="E154" s="13" t="s">
        <v>10794</v>
      </c>
      <c r="F154" s="13" t="s">
        <v>10795</v>
      </c>
    </row>
    <row r="155" customFormat="false" ht="15" hidden="false" customHeight="true" outlineLevel="0" collapsed="false">
      <c r="A155" s="13" t="s">
        <v>135</v>
      </c>
      <c r="B155" s="13" t="s">
        <v>10264</v>
      </c>
      <c r="C155" s="13" t="s">
        <v>10796</v>
      </c>
      <c r="D155" s="13" t="s">
        <v>10797</v>
      </c>
      <c r="E155" s="13" t="s">
        <v>10798</v>
      </c>
      <c r="F155" s="13" t="s">
        <v>10799</v>
      </c>
    </row>
    <row r="156" customFormat="false" ht="15" hidden="false" customHeight="true" outlineLevel="0" collapsed="false">
      <c r="A156" s="13" t="s">
        <v>135</v>
      </c>
      <c r="B156" s="11" t="s">
        <v>10269</v>
      </c>
      <c r="C156" s="13" t="s">
        <v>10800</v>
      </c>
      <c r="D156" s="13" t="s">
        <v>10801</v>
      </c>
      <c r="E156" s="13" t="s">
        <v>10802</v>
      </c>
      <c r="F156" s="13" t="s">
        <v>10803</v>
      </c>
    </row>
    <row r="157" customFormat="false" ht="15" hidden="false" customHeight="true" outlineLevel="0" collapsed="false">
      <c r="A157" s="13" t="s">
        <v>135</v>
      </c>
      <c r="B157" s="11" t="s">
        <v>10274</v>
      </c>
      <c r="C157" s="13" t="s">
        <v>10804</v>
      </c>
      <c r="D157" s="13" t="s">
        <v>10805</v>
      </c>
      <c r="E157" s="13" t="s">
        <v>10806</v>
      </c>
      <c r="F157" s="13" t="s">
        <v>10807</v>
      </c>
    </row>
    <row r="158" customFormat="false" ht="15" hidden="false" customHeight="true" outlineLevel="0" collapsed="false">
      <c r="A158" s="13" t="s">
        <v>135</v>
      </c>
      <c r="B158" s="11" t="s">
        <v>10279</v>
      </c>
      <c r="C158" s="13" t="s">
        <v>10808</v>
      </c>
      <c r="D158" s="13" t="s">
        <v>10809</v>
      </c>
      <c r="E158" s="13" t="s">
        <v>10810</v>
      </c>
      <c r="F158" s="13" t="s">
        <v>10811</v>
      </c>
    </row>
    <row r="159" customFormat="false" ht="15" hidden="false" customHeight="true" outlineLevel="0" collapsed="false">
      <c r="A159" s="13" t="s">
        <v>135</v>
      </c>
      <c r="B159" s="11" t="s">
        <v>10284</v>
      </c>
      <c r="C159" s="13" t="s">
        <v>10812</v>
      </c>
      <c r="D159" s="13" t="s">
        <v>10813</v>
      </c>
      <c r="E159" s="13" t="s">
        <v>10814</v>
      </c>
      <c r="F159" s="13" t="s">
        <v>10815</v>
      </c>
    </row>
    <row r="160" customFormat="false" ht="15" hidden="false" customHeight="true" outlineLevel="0" collapsed="false">
      <c r="A160" s="13" t="s">
        <v>143</v>
      </c>
      <c r="B160" s="13" t="s">
        <v>10206</v>
      </c>
      <c r="C160" s="13" t="s">
        <v>10816</v>
      </c>
      <c r="D160" s="13" t="s">
        <v>10817</v>
      </c>
      <c r="E160" s="13" t="s">
        <v>10818</v>
      </c>
      <c r="F160" s="13" t="s">
        <v>10819</v>
      </c>
    </row>
    <row r="161" customFormat="false" ht="15" hidden="false" customHeight="true" outlineLevel="0" collapsed="false">
      <c r="A161" s="13" t="s">
        <v>143</v>
      </c>
      <c r="B161" s="11" t="s">
        <v>10211</v>
      </c>
      <c r="C161" s="13" t="s">
        <v>10820</v>
      </c>
      <c r="D161" s="13" t="s">
        <v>10821</v>
      </c>
      <c r="E161" s="13" t="s">
        <v>10822</v>
      </c>
      <c r="F161" s="13" t="s">
        <v>10823</v>
      </c>
    </row>
    <row r="162" customFormat="false" ht="15" hidden="false" customHeight="true" outlineLevel="0" collapsed="false">
      <c r="A162" s="13" t="s">
        <v>143</v>
      </c>
      <c r="B162" s="11" t="s">
        <v>10216</v>
      </c>
      <c r="C162" s="13" t="s">
        <v>10824</v>
      </c>
      <c r="D162" s="13" t="s">
        <v>10825</v>
      </c>
      <c r="E162" s="13" t="s">
        <v>10826</v>
      </c>
      <c r="F162" s="13" t="s">
        <v>10827</v>
      </c>
    </row>
    <row r="163" customFormat="false" ht="15" hidden="false" customHeight="true" outlineLevel="0" collapsed="false">
      <c r="A163" s="13" t="s">
        <v>143</v>
      </c>
      <c r="B163" s="11" t="s">
        <v>10221</v>
      </c>
      <c r="C163" s="13" t="s">
        <v>10828</v>
      </c>
      <c r="D163" s="13" t="s">
        <v>10829</v>
      </c>
      <c r="E163" s="13" t="s">
        <v>10830</v>
      </c>
      <c r="F163" s="13" t="s">
        <v>10831</v>
      </c>
    </row>
    <row r="164" customFormat="false" ht="15" hidden="false" customHeight="true" outlineLevel="0" collapsed="false">
      <c r="A164" s="13" t="s">
        <v>143</v>
      </c>
      <c r="B164" s="11" t="s">
        <v>10226</v>
      </c>
      <c r="C164" s="13" t="s">
        <v>10832</v>
      </c>
      <c r="D164" s="13" t="s">
        <v>10833</v>
      </c>
      <c r="E164" s="13" t="s">
        <v>1870</v>
      </c>
      <c r="F164" s="13" t="s">
        <v>1871</v>
      </c>
    </row>
    <row r="165" customFormat="false" ht="15" hidden="false" customHeight="true" outlineLevel="0" collapsed="false">
      <c r="A165" s="13" t="s">
        <v>143</v>
      </c>
      <c r="B165" s="13" t="s">
        <v>10229</v>
      </c>
      <c r="C165" s="13" t="s">
        <v>10834</v>
      </c>
      <c r="D165" s="13" t="s">
        <v>10835</v>
      </c>
      <c r="E165" s="13" t="s">
        <v>10836</v>
      </c>
      <c r="F165" s="13" t="s">
        <v>10837</v>
      </c>
    </row>
    <row r="166" customFormat="false" ht="15" hidden="false" customHeight="true" outlineLevel="0" collapsed="false">
      <c r="A166" s="13" t="s">
        <v>143</v>
      </c>
      <c r="B166" s="11" t="s">
        <v>10234</v>
      </c>
      <c r="C166" s="13" t="s">
        <v>10838</v>
      </c>
      <c r="D166" s="13" t="s">
        <v>10839</v>
      </c>
      <c r="E166" s="13" t="s">
        <v>10840</v>
      </c>
      <c r="F166" s="13" t="s">
        <v>10841</v>
      </c>
    </row>
    <row r="167" customFormat="false" ht="15" hidden="false" customHeight="true" outlineLevel="0" collapsed="false">
      <c r="A167" s="13" t="s">
        <v>143</v>
      </c>
      <c r="B167" s="11" t="s">
        <v>10239</v>
      </c>
      <c r="C167" s="13" t="s">
        <v>10842</v>
      </c>
      <c r="D167" s="13" t="s">
        <v>10843</v>
      </c>
      <c r="E167" s="13" t="s">
        <v>10844</v>
      </c>
      <c r="F167" s="13" t="s">
        <v>10845</v>
      </c>
    </row>
    <row r="168" customFormat="false" ht="15" hidden="false" customHeight="true" outlineLevel="0" collapsed="false">
      <c r="A168" s="13" t="s">
        <v>143</v>
      </c>
      <c r="B168" s="11" t="s">
        <v>10244</v>
      </c>
      <c r="C168" s="13" t="s">
        <v>10846</v>
      </c>
      <c r="D168" s="13" t="s">
        <v>10847</v>
      </c>
      <c r="E168" s="13" t="s">
        <v>10848</v>
      </c>
      <c r="F168" s="13" t="s">
        <v>10849</v>
      </c>
    </row>
    <row r="169" customFormat="false" ht="15" hidden="false" customHeight="true" outlineLevel="0" collapsed="false">
      <c r="A169" s="13" t="s">
        <v>143</v>
      </c>
      <c r="B169" s="11" t="s">
        <v>10249</v>
      </c>
      <c r="C169" s="13" t="s">
        <v>10850</v>
      </c>
      <c r="D169" s="13" t="s">
        <v>10851</v>
      </c>
      <c r="E169" s="13" t="s">
        <v>10852</v>
      </c>
      <c r="F169" s="13" t="s">
        <v>10853</v>
      </c>
    </row>
    <row r="170" customFormat="false" ht="15" hidden="false" customHeight="true" outlineLevel="0" collapsed="false">
      <c r="A170" s="13" t="s">
        <v>143</v>
      </c>
      <c r="B170" s="11" t="s">
        <v>10254</v>
      </c>
      <c r="C170" s="13" t="s">
        <v>10854</v>
      </c>
      <c r="D170" s="13" t="s">
        <v>10855</v>
      </c>
      <c r="E170" s="13" t="s">
        <v>10856</v>
      </c>
      <c r="F170" s="13" t="s">
        <v>10857</v>
      </c>
    </row>
    <row r="171" customFormat="false" ht="15" hidden="false" customHeight="true" outlineLevel="0" collapsed="false">
      <c r="A171" s="13" t="s">
        <v>143</v>
      </c>
      <c r="B171" s="11" t="s">
        <v>10259</v>
      </c>
      <c r="C171" s="13" t="s">
        <v>10858</v>
      </c>
      <c r="D171" s="13" t="s">
        <v>10859</v>
      </c>
      <c r="E171" s="13" t="s">
        <v>10860</v>
      </c>
      <c r="F171" s="13" t="s">
        <v>10861</v>
      </c>
    </row>
    <row r="172" customFormat="false" ht="15" hidden="false" customHeight="true" outlineLevel="0" collapsed="false">
      <c r="A172" s="13" t="s">
        <v>143</v>
      </c>
      <c r="B172" s="13" t="s">
        <v>10264</v>
      </c>
      <c r="C172" s="13" t="s">
        <v>10862</v>
      </c>
      <c r="D172" s="13" t="s">
        <v>10863</v>
      </c>
      <c r="E172" s="13" t="s">
        <v>10864</v>
      </c>
      <c r="F172" s="13" t="s">
        <v>10865</v>
      </c>
    </row>
    <row r="173" customFormat="false" ht="15" hidden="false" customHeight="true" outlineLevel="0" collapsed="false">
      <c r="A173" s="13" t="s">
        <v>143</v>
      </c>
      <c r="B173" s="11" t="s">
        <v>10269</v>
      </c>
      <c r="C173" s="13" t="s">
        <v>10866</v>
      </c>
      <c r="D173" s="13" t="s">
        <v>10867</v>
      </c>
      <c r="E173" s="13" t="s">
        <v>10868</v>
      </c>
      <c r="F173" s="13" t="s">
        <v>10869</v>
      </c>
    </row>
    <row r="174" customFormat="false" ht="15" hidden="false" customHeight="true" outlineLevel="0" collapsed="false">
      <c r="A174" s="13" t="s">
        <v>143</v>
      </c>
      <c r="B174" s="11" t="s">
        <v>10274</v>
      </c>
      <c r="C174" s="13" t="s">
        <v>10870</v>
      </c>
      <c r="D174" s="13" t="s">
        <v>10871</v>
      </c>
      <c r="E174" s="13" t="s">
        <v>10872</v>
      </c>
      <c r="F174" s="13" t="s">
        <v>10873</v>
      </c>
    </row>
    <row r="175" customFormat="false" ht="15" hidden="false" customHeight="true" outlineLevel="0" collapsed="false">
      <c r="A175" s="13" t="s">
        <v>143</v>
      </c>
      <c r="B175" s="11" t="s">
        <v>10279</v>
      </c>
      <c r="C175" s="13" t="s">
        <v>10874</v>
      </c>
      <c r="D175" s="13" t="s">
        <v>10875</v>
      </c>
      <c r="E175" s="13" t="s">
        <v>10876</v>
      </c>
      <c r="F175" s="13" t="s">
        <v>10877</v>
      </c>
    </row>
    <row r="176" customFormat="false" ht="15" hidden="false" customHeight="true" outlineLevel="0" collapsed="false">
      <c r="A176" s="13" t="s">
        <v>143</v>
      </c>
      <c r="B176" s="11" t="s">
        <v>10284</v>
      </c>
      <c r="C176" s="13" t="s">
        <v>10878</v>
      </c>
      <c r="D176" s="13" t="s">
        <v>10879</v>
      </c>
      <c r="E176" s="13" t="s">
        <v>10880</v>
      </c>
      <c r="F176" s="13" t="s">
        <v>10881</v>
      </c>
    </row>
    <row r="177" customFormat="false" ht="15" hidden="false" customHeight="true" outlineLevel="0" collapsed="false">
      <c r="A177" s="13" t="s">
        <v>151</v>
      </c>
      <c r="B177" s="13" t="s">
        <v>10206</v>
      </c>
      <c r="C177" s="13" t="s">
        <v>10882</v>
      </c>
      <c r="D177" s="13" t="s">
        <v>10883</v>
      </c>
      <c r="E177" s="13" t="s">
        <v>10884</v>
      </c>
      <c r="F177" s="13" t="s">
        <v>10885</v>
      </c>
    </row>
    <row r="178" customFormat="false" ht="15" hidden="false" customHeight="true" outlineLevel="0" collapsed="false">
      <c r="A178" s="13" t="s">
        <v>151</v>
      </c>
      <c r="B178" s="11" t="s">
        <v>10211</v>
      </c>
      <c r="C178" s="13" t="s">
        <v>10886</v>
      </c>
      <c r="D178" s="13" t="s">
        <v>10887</v>
      </c>
      <c r="E178" s="13" t="s">
        <v>10888</v>
      </c>
      <c r="F178" s="13" t="s">
        <v>10889</v>
      </c>
    </row>
    <row r="179" customFormat="false" ht="15" hidden="false" customHeight="true" outlineLevel="0" collapsed="false">
      <c r="A179" s="13" t="s">
        <v>151</v>
      </c>
      <c r="B179" s="11" t="s">
        <v>10216</v>
      </c>
      <c r="C179" s="13" t="s">
        <v>10890</v>
      </c>
      <c r="D179" s="13" t="s">
        <v>10891</v>
      </c>
      <c r="E179" s="13" t="s">
        <v>10892</v>
      </c>
      <c r="F179" s="13" t="s">
        <v>10893</v>
      </c>
    </row>
    <row r="180" customFormat="false" ht="15" hidden="false" customHeight="true" outlineLevel="0" collapsed="false">
      <c r="A180" s="13" t="s">
        <v>151</v>
      </c>
      <c r="B180" s="11" t="s">
        <v>10221</v>
      </c>
      <c r="C180" s="13" t="s">
        <v>10894</v>
      </c>
      <c r="D180" s="13" t="s">
        <v>10895</v>
      </c>
      <c r="E180" s="13" t="s">
        <v>10896</v>
      </c>
      <c r="F180" s="13" t="s">
        <v>10897</v>
      </c>
    </row>
    <row r="181" customFormat="false" ht="15" hidden="false" customHeight="true" outlineLevel="0" collapsed="false">
      <c r="A181" s="13" t="s">
        <v>151</v>
      </c>
      <c r="B181" s="11" t="s">
        <v>10226</v>
      </c>
      <c r="C181" s="13" t="s">
        <v>10898</v>
      </c>
      <c r="D181" s="13" t="s">
        <v>8772</v>
      </c>
      <c r="E181" s="13" t="s">
        <v>1870</v>
      </c>
      <c r="F181" s="13" t="s">
        <v>1871</v>
      </c>
    </row>
    <row r="182" customFormat="false" ht="15" hidden="false" customHeight="true" outlineLevel="0" collapsed="false">
      <c r="A182" s="13" t="s">
        <v>151</v>
      </c>
      <c r="B182" s="13" t="s">
        <v>10229</v>
      </c>
      <c r="C182" s="13" t="s">
        <v>10899</v>
      </c>
      <c r="D182" s="13" t="s">
        <v>10900</v>
      </c>
      <c r="E182" s="13" t="s">
        <v>10901</v>
      </c>
      <c r="F182" s="13" t="s">
        <v>10902</v>
      </c>
    </row>
    <row r="183" customFormat="false" ht="15" hidden="false" customHeight="true" outlineLevel="0" collapsed="false">
      <c r="A183" s="13" t="s">
        <v>151</v>
      </c>
      <c r="B183" s="11" t="s">
        <v>10234</v>
      </c>
      <c r="C183" s="13" t="s">
        <v>10903</v>
      </c>
      <c r="D183" s="13" t="s">
        <v>10904</v>
      </c>
      <c r="E183" s="13" t="s">
        <v>10905</v>
      </c>
      <c r="F183" s="13" t="s">
        <v>10906</v>
      </c>
    </row>
    <row r="184" customFormat="false" ht="15" hidden="false" customHeight="true" outlineLevel="0" collapsed="false">
      <c r="A184" s="13" t="s">
        <v>151</v>
      </c>
      <c r="B184" s="11" t="s">
        <v>10239</v>
      </c>
      <c r="C184" s="13" t="s">
        <v>10907</v>
      </c>
      <c r="D184" s="13" t="s">
        <v>10908</v>
      </c>
      <c r="E184" s="13" t="s">
        <v>10909</v>
      </c>
      <c r="F184" s="13" t="s">
        <v>10910</v>
      </c>
    </row>
    <row r="185" customFormat="false" ht="15" hidden="false" customHeight="true" outlineLevel="0" collapsed="false">
      <c r="A185" s="13" t="s">
        <v>151</v>
      </c>
      <c r="B185" s="11" t="s">
        <v>10244</v>
      </c>
      <c r="C185" s="13" t="s">
        <v>10911</v>
      </c>
      <c r="D185" s="13" t="s">
        <v>10912</v>
      </c>
      <c r="E185" s="13" t="s">
        <v>10913</v>
      </c>
      <c r="F185" s="13" t="s">
        <v>10914</v>
      </c>
    </row>
    <row r="186" customFormat="false" ht="15" hidden="false" customHeight="true" outlineLevel="0" collapsed="false">
      <c r="A186" s="13" t="s">
        <v>151</v>
      </c>
      <c r="B186" s="11" t="s">
        <v>10249</v>
      </c>
      <c r="C186" s="13" t="s">
        <v>10915</v>
      </c>
      <c r="D186" s="13" t="s">
        <v>10916</v>
      </c>
      <c r="E186" s="13" t="s">
        <v>10917</v>
      </c>
      <c r="F186" s="13" t="s">
        <v>10918</v>
      </c>
    </row>
    <row r="187" customFormat="false" ht="15" hidden="false" customHeight="true" outlineLevel="0" collapsed="false">
      <c r="A187" s="13" t="s">
        <v>151</v>
      </c>
      <c r="B187" s="11" t="s">
        <v>10254</v>
      </c>
      <c r="C187" s="13" t="s">
        <v>10919</v>
      </c>
      <c r="D187" s="13" t="s">
        <v>10920</v>
      </c>
      <c r="E187" s="13" t="s">
        <v>10921</v>
      </c>
      <c r="F187" s="13" t="s">
        <v>10922</v>
      </c>
    </row>
    <row r="188" customFormat="false" ht="15" hidden="false" customHeight="true" outlineLevel="0" collapsed="false">
      <c r="A188" s="13" t="s">
        <v>151</v>
      </c>
      <c r="B188" s="11" t="s">
        <v>10259</v>
      </c>
      <c r="C188" s="13" t="s">
        <v>10923</v>
      </c>
      <c r="D188" s="13" t="s">
        <v>10924</v>
      </c>
      <c r="E188" s="13" t="s">
        <v>10925</v>
      </c>
      <c r="F188" s="13" t="s">
        <v>10926</v>
      </c>
    </row>
    <row r="189" customFormat="false" ht="15" hidden="false" customHeight="true" outlineLevel="0" collapsed="false">
      <c r="A189" s="13" t="s">
        <v>151</v>
      </c>
      <c r="B189" s="13" t="s">
        <v>10264</v>
      </c>
      <c r="C189" s="13" t="s">
        <v>10927</v>
      </c>
      <c r="D189" s="13" t="s">
        <v>10928</v>
      </c>
      <c r="E189" s="13" t="s">
        <v>10929</v>
      </c>
      <c r="F189" s="13" t="s">
        <v>10930</v>
      </c>
    </row>
    <row r="190" customFormat="false" ht="15" hidden="false" customHeight="true" outlineLevel="0" collapsed="false">
      <c r="A190" s="13" t="s">
        <v>151</v>
      </c>
      <c r="B190" s="11" t="s">
        <v>10269</v>
      </c>
      <c r="C190" s="13" t="s">
        <v>10931</v>
      </c>
      <c r="D190" s="13" t="s">
        <v>10932</v>
      </c>
      <c r="E190" s="13" t="s">
        <v>10933</v>
      </c>
      <c r="F190" s="13" t="s">
        <v>10934</v>
      </c>
    </row>
    <row r="191" customFormat="false" ht="15" hidden="false" customHeight="true" outlineLevel="0" collapsed="false">
      <c r="A191" s="13" t="s">
        <v>151</v>
      </c>
      <c r="B191" s="11" t="s">
        <v>10274</v>
      </c>
      <c r="C191" s="13" t="s">
        <v>10935</v>
      </c>
      <c r="D191" s="13" t="s">
        <v>10936</v>
      </c>
      <c r="E191" s="13" t="s">
        <v>10937</v>
      </c>
      <c r="F191" s="13" t="s">
        <v>10938</v>
      </c>
    </row>
    <row r="192" customFormat="false" ht="15" hidden="false" customHeight="true" outlineLevel="0" collapsed="false">
      <c r="A192" s="13" t="s">
        <v>151</v>
      </c>
      <c r="B192" s="11" t="s">
        <v>10279</v>
      </c>
      <c r="C192" s="13" t="s">
        <v>2767</v>
      </c>
      <c r="D192" s="13" t="s">
        <v>10939</v>
      </c>
      <c r="E192" s="13" t="s">
        <v>10940</v>
      </c>
      <c r="F192" s="13" t="s">
        <v>10941</v>
      </c>
    </row>
    <row r="193" customFormat="false" ht="15" hidden="false" customHeight="true" outlineLevel="0" collapsed="false">
      <c r="A193" s="13" t="s">
        <v>151</v>
      </c>
      <c r="B193" s="11" t="s">
        <v>10284</v>
      </c>
      <c r="C193" s="13" t="s">
        <v>10942</v>
      </c>
      <c r="D193" s="13" t="s">
        <v>10943</v>
      </c>
      <c r="E193" s="13" t="s">
        <v>10944</v>
      </c>
      <c r="F193" s="13" t="s">
        <v>10945</v>
      </c>
    </row>
    <row r="194" customFormat="false" ht="15" hidden="false" customHeight="true" outlineLevel="0" collapsed="false">
      <c r="A194" s="13" t="s">
        <v>159</v>
      </c>
      <c r="B194" s="13" t="s">
        <v>10206</v>
      </c>
      <c r="C194" s="13" t="s">
        <v>10946</v>
      </c>
      <c r="D194" s="13" t="s">
        <v>10947</v>
      </c>
      <c r="E194" s="13" t="s">
        <v>10948</v>
      </c>
      <c r="F194" s="13" t="s">
        <v>10949</v>
      </c>
    </row>
    <row r="195" customFormat="false" ht="15" hidden="false" customHeight="true" outlineLevel="0" collapsed="false">
      <c r="A195" s="13" t="s">
        <v>159</v>
      </c>
      <c r="B195" s="11" t="s">
        <v>10211</v>
      </c>
      <c r="C195" s="13" t="s">
        <v>10950</v>
      </c>
      <c r="D195" s="13" t="s">
        <v>10951</v>
      </c>
      <c r="E195" s="13" t="s">
        <v>10952</v>
      </c>
      <c r="F195" s="13" t="s">
        <v>10953</v>
      </c>
    </row>
    <row r="196" customFormat="false" ht="15" hidden="false" customHeight="true" outlineLevel="0" collapsed="false">
      <c r="A196" s="13" t="s">
        <v>159</v>
      </c>
      <c r="B196" s="11" t="s">
        <v>10216</v>
      </c>
      <c r="C196" s="13" t="s">
        <v>10954</v>
      </c>
      <c r="D196" s="13" t="s">
        <v>10955</v>
      </c>
      <c r="E196" s="13" t="s">
        <v>10956</v>
      </c>
      <c r="F196" s="13" t="s">
        <v>10957</v>
      </c>
    </row>
    <row r="197" customFormat="false" ht="15" hidden="false" customHeight="true" outlineLevel="0" collapsed="false">
      <c r="A197" s="13" t="s">
        <v>159</v>
      </c>
      <c r="B197" s="11" t="s">
        <v>10221</v>
      </c>
      <c r="C197" s="13" t="s">
        <v>10958</v>
      </c>
      <c r="D197" s="13" t="s">
        <v>10959</v>
      </c>
      <c r="E197" s="13" t="s">
        <v>10960</v>
      </c>
      <c r="F197" s="13" t="s">
        <v>10961</v>
      </c>
    </row>
    <row r="198" customFormat="false" ht="15" hidden="false" customHeight="true" outlineLevel="0" collapsed="false">
      <c r="A198" s="13" t="s">
        <v>159</v>
      </c>
      <c r="B198" s="11" t="s">
        <v>10226</v>
      </c>
      <c r="C198" s="13" t="s">
        <v>10962</v>
      </c>
      <c r="D198" s="13" t="s">
        <v>1913</v>
      </c>
      <c r="E198" s="13" t="s">
        <v>1870</v>
      </c>
      <c r="F198" s="13" t="s">
        <v>1871</v>
      </c>
    </row>
    <row r="199" customFormat="false" ht="15" hidden="false" customHeight="true" outlineLevel="0" collapsed="false">
      <c r="A199" s="13" t="s">
        <v>159</v>
      </c>
      <c r="B199" s="13" t="s">
        <v>10229</v>
      </c>
      <c r="C199" s="13" t="s">
        <v>10963</v>
      </c>
      <c r="D199" s="13" t="s">
        <v>10964</v>
      </c>
      <c r="E199" s="13" t="s">
        <v>10965</v>
      </c>
      <c r="F199" s="13" t="s">
        <v>10966</v>
      </c>
    </row>
    <row r="200" customFormat="false" ht="15" hidden="false" customHeight="true" outlineLevel="0" collapsed="false">
      <c r="A200" s="13" t="s">
        <v>159</v>
      </c>
      <c r="B200" s="11" t="s">
        <v>10234</v>
      </c>
      <c r="C200" s="13" t="s">
        <v>10967</v>
      </c>
      <c r="D200" s="13" t="s">
        <v>10968</v>
      </c>
      <c r="E200" s="13" t="s">
        <v>10969</v>
      </c>
      <c r="F200" s="13" t="s">
        <v>10970</v>
      </c>
    </row>
    <row r="201" customFormat="false" ht="15" hidden="false" customHeight="true" outlineLevel="0" collapsed="false">
      <c r="A201" s="13" t="s">
        <v>159</v>
      </c>
      <c r="B201" s="11" t="s">
        <v>10239</v>
      </c>
      <c r="C201" s="13" t="s">
        <v>10971</v>
      </c>
      <c r="D201" s="13" t="s">
        <v>10972</v>
      </c>
      <c r="E201" s="13" t="s">
        <v>10973</v>
      </c>
      <c r="F201" s="13" t="s">
        <v>10974</v>
      </c>
    </row>
    <row r="202" customFormat="false" ht="15" hidden="false" customHeight="true" outlineLevel="0" collapsed="false">
      <c r="A202" s="13" t="s">
        <v>159</v>
      </c>
      <c r="B202" s="11" t="s">
        <v>10244</v>
      </c>
      <c r="C202" s="13" t="s">
        <v>10975</v>
      </c>
      <c r="D202" s="13" t="s">
        <v>10976</v>
      </c>
      <c r="E202" s="13" t="s">
        <v>10977</v>
      </c>
      <c r="F202" s="13" t="s">
        <v>10978</v>
      </c>
    </row>
    <row r="203" customFormat="false" ht="15" hidden="false" customHeight="true" outlineLevel="0" collapsed="false">
      <c r="A203" s="13" t="s">
        <v>159</v>
      </c>
      <c r="B203" s="11" t="s">
        <v>10249</v>
      </c>
      <c r="C203" s="13" t="s">
        <v>10979</v>
      </c>
      <c r="D203" s="13" t="s">
        <v>10980</v>
      </c>
      <c r="E203" s="13" t="s">
        <v>10981</v>
      </c>
      <c r="F203" s="13" t="s">
        <v>10982</v>
      </c>
    </row>
    <row r="204" customFormat="false" ht="15" hidden="false" customHeight="true" outlineLevel="0" collapsed="false">
      <c r="A204" s="13" t="s">
        <v>159</v>
      </c>
      <c r="B204" s="11" t="s">
        <v>10254</v>
      </c>
      <c r="C204" s="13" t="s">
        <v>10983</v>
      </c>
      <c r="D204" s="13" t="s">
        <v>10984</v>
      </c>
      <c r="E204" s="13" t="s">
        <v>10985</v>
      </c>
      <c r="F204" s="13" t="s">
        <v>10986</v>
      </c>
    </row>
    <row r="205" customFormat="false" ht="15" hidden="false" customHeight="true" outlineLevel="0" collapsed="false">
      <c r="A205" s="13" t="s">
        <v>159</v>
      </c>
      <c r="B205" s="11" t="s">
        <v>10259</v>
      </c>
      <c r="C205" s="13" t="s">
        <v>10987</v>
      </c>
      <c r="D205" s="13" t="s">
        <v>10988</v>
      </c>
      <c r="E205" s="13" t="s">
        <v>10989</v>
      </c>
      <c r="F205" s="13" t="s">
        <v>10990</v>
      </c>
    </row>
    <row r="206" customFormat="false" ht="15" hidden="false" customHeight="true" outlineLevel="0" collapsed="false">
      <c r="A206" s="13" t="s">
        <v>159</v>
      </c>
      <c r="B206" s="13" t="s">
        <v>10264</v>
      </c>
      <c r="C206" s="13" t="s">
        <v>10991</v>
      </c>
      <c r="D206" s="13" t="s">
        <v>10992</v>
      </c>
      <c r="E206" s="13" t="s">
        <v>10993</v>
      </c>
      <c r="F206" s="13" t="s">
        <v>10994</v>
      </c>
    </row>
    <row r="207" customFormat="false" ht="15" hidden="false" customHeight="true" outlineLevel="0" collapsed="false">
      <c r="A207" s="13" t="s">
        <v>159</v>
      </c>
      <c r="B207" s="11" t="s">
        <v>10269</v>
      </c>
      <c r="C207" s="13" t="s">
        <v>10995</v>
      </c>
      <c r="D207" s="13" t="s">
        <v>10996</v>
      </c>
      <c r="E207" s="13" t="s">
        <v>10997</v>
      </c>
      <c r="F207" s="13" t="s">
        <v>10998</v>
      </c>
    </row>
    <row r="208" customFormat="false" ht="15" hidden="false" customHeight="true" outlineLevel="0" collapsed="false">
      <c r="A208" s="13" t="s">
        <v>159</v>
      </c>
      <c r="B208" s="11" t="s">
        <v>10274</v>
      </c>
      <c r="C208" s="13" t="s">
        <v>10999</v>
      </c>
      <c r="D208" s="13" t="s">
        <v>11000</v>
      </c>
      <c r="E208" s="13" t="s">
        <v>11001</v>
      </c>
      <c r="F208" s="13" t="s">
        <v>11002</v>
      </c>
    </row>
    <row r="209" customFormat="false" ht="15" hidden="false" customHeight="true" outlineLevel="0" collapsed="false">
      <c r="A209" s="13" t="s">
        <v>159</v>
      </c>
      <c r="B209" s="11" t="s">
        <v>10279</v>
      </c>
      <c r="C209" s="13" t="s">
        <v>11003</v>
      </c>
      <c r="D209" s="13" t="s">
        <v>11004</v>
      </c>
      <c r="E209" s="13" t="s">
        <v>11005</v>
      </c>
      <c r="F209" s="13" t="s">
        <v>11006</v>
      </c>
    </row>
    <row r="210" customFormat="false" ht="15" hidden="false" customHeight="true" outlineLevel="0" collapsed="false">
      <c r="A210" s="13" t="s">
        <v>159</v>
      </c>
      <c r="B210" s="11" t="s">
        <v>10284</v>
      </c>
      <c r="C210" s="13" t="s">
        <v>11007</v>
      </c>
      <c r="D210" s="13" t="s">
        <v>11008</v>
      </c>
      <c r="E210" s="13" t="s">
        <v>11009</v>
      </c>
      <c r="F210" s="13" t="s">
        <v>11010</v>
      </c>
    </row>
    <row r="211" customFormat="false" ht="15" hidden="false" customHeight="true" outlineLevel="0" collapsed="false">
      <c r="A211" s="13" t="s">
        <v>167</v>
      </c>
      <c r="B211" s="13" t="s">
        <v>10206</v>
      </c>
      <c r="C211" s="13" t="s">
        <v>11011</v>
      </c>
      <c r="D211" s="13" t="s">
        <v>11012</v>
      </c>
      <c r="E211" s="13" t="s">
        <v>11013</v>
      </c>
      <c r="F211" s="13" t="s">
        <v>11014</v>
      </c>
    </row>
    <row r="212" customFormat="false" ht="15" hidden="false" customHeight="true" outlineLevel="0" collapsed="false">
      <c r="A212" s="13" t="s">
        <v>167</v>
      </c>
      <c r="B212" s="11" t="s">
        <v>10211</v>
      </c>
      <c r="C212" s="13" t="s">
        <v>11015</v>
      </c>
      <c r="D212" s="13" t="s">
        <v>11016</v>
      </c>
      <c r="E212" s="13" t="s">
        <v>11017</v>
      </c>
      <c r="F212" s="13" t="s">
        <v>11018</v>
      </c>
    </row>
    <row r="213" customFormat="false" ht="15" hidden="false" customHeight="true" outlineLevel="0" collapsed="false">
      <c r="A213" s="13" t="s">
        <v>167</v>
      </c>
      <c r="B213" s="11" t="s">
        <v>10216</v>
      </c>
      <c r="C213" s="13" t="s">
        <v>11019</v>
      </c>
      <c r="D213" s="13" t="s">
        <v>11020</v>
      </c>
      <c r="E213" s="13" t="s">
        <v>11021</v>
      </c>
      <c r="F213" s="13" t="s">
        <v>11022</v>
      </c>
    </row>
    <row r="214" customFormat="false" ht="15" hidden="false" customHeight="true" outlineLevel="0" collapsed="false">
      <c r="A214" s="13" t="s">
        <v>167</v>
      </c>
      <c r="B214" s="11" t="s">
        <v>10221</v>
      </c>
      <c r="C214" s="13" t="s">
        <v>11023</v>
      </c>
      <c r="D214" s="13" t="s">
        <v>11024</v>
      </c>
      <c r="E214" s="13" t="s">
        <v>11025</v>
      </c>
      <c r="F214" s="13" t="s">
        <v>11026</v>
      </c>
    </row>
    <row r="215" customFormat="false" ht="15" hidden="false" customHeight="true" outlineLevel="0" collapsed="false">
      <c r="A215" s="13" t="s">
        <v>167</v>
      </c>
      <c r="B215" s="11" t="s">
        <v>10226</v>
      </c>
      <c r="C215" s="13" t="s">
        <v>11027</v>
      </c>
      <c r="D215" s="13" t="s">
        <v>11028</v>
      </c>
      <c r="E215" s="13" t="s">
        <v>1870</v>
      </c>
      <c r="F215" s="13" t="s">
        <v>1871</v>
      </c>
    </row>
    <row r="216" customFormat="false" ht="15" hidden="false" customHeight="true" outlineLevel="0" collapsed="false">
      <c r="A216" s="13" t="s">
        <v>167</v>
      </c>
      <c r="B216" s="13" t="s">
        <v>10229</v>
      </c>
      <c r="C216" s="13" t="s">
        <v>11029</v>
      </c>
      <c r="D216" s="13" t="s">
        <v>11030</v>
      </c>
      <c r="E216" s="13" t="s">
        <v>11031</v>
      </c>
      <c r="F216" s="13" t="s">
        <v>11032</v>
      </c>
    </row>
    <row r="217" customFormat="false" ht="15" hidden="false" customHeight="true" outlineLevel="0" collapsed="false">
      <c r="A217" s="13" t="s">
        <v>167</v>
      </c>
      <c r="B217" s="11" t="s">
        <v>10234</v>
      </c>
      <c r="C217" s="13" t="s">
        <v>11033</v>
      </c>
      <c r="D217" s="13" t="s">
        <v>11034</v>
      </c>
      <c r="E217" s="13" t="s">
        <v>11035</v>
      </c>
      <c r="F217" s="13" t="s">
        <v>11036</v>
      </c>
    </row>
    <row r="218" customFormat="false" ht="15" hidden="false" customHeight="true" outlineLevel="0" collapsed="false">
      <c r="A218" s="13" t="s">
        <v>167</v>
      </c>
      <c r="B218" s="11" t="s">
        <v>10239</v>
      </c>
      <c r="C218" s="13" t="s">
        <v>11037</v>
      </c>
      <c r="D218" s="13" t="s">
        <v>11038</v>
      </c>
      <c r="E218" s="13" t="s">
        <v>11039</v>
      </c>
      <c r="F218" s="13" t="s">
        <v>11040</v>
      </c>
    </row>
    <row r="219" customFormat="false" ht="15" hidden="false" customHeight="true" outlineLevel="0" collapsed="false">
      <c r="A219" s="13" t="s">
        <v>167</v>
      </c>
      <c r="B219" s="11" t="s">
        <v>10244</v>
      </c>
      <c r="C219" s="13" t="s">
        <v>11041</v>
      </c>
      <c r="D219" s="13" t="s">
        <v>11042</v>
      </c>
      <c r="E219" s="13" t="s">
        <v>11043</v>
      </c>
      <c r="F219" s="13" t="s">
        <v>11044</v>
      </c>
    </row>
    <row r="220" customFormat="false" ht="15" hidden="false" customHeight="true" outlineLevel="0" collapsed="false">
      <c r="A220" s="13" t="s">
        <v>167</v>
      </c>
      <c r="B220" s="11" t="s">
        <v>10249</v>
      </c>
      <c r="C220" s="13" t="s">
        <v>11045</v>
      </c>
      <c r="D220" s="13" t="s">
        <v>11046</v>
      </c>
      <c r="E220" s="13" t="s">
        <v>11047</v>
      </c>
      <c r="F220" s="13" t="s">
        <v>11048</v>
      </c>
    </row>
    <row r="221" customFormat="false" ht="15" hidden="false" customHeight="true" outlineLevel="0" collapsed="false">
      <c r="A221" s="13" t="s">
        <v>167</v>
      </c>
      <c r="B221" s="11" t="s">
        <v>10254</v>
      </c>
      <c r="C221" s="13" t="s">
        <v>11049</v>
      </c>
      <c r="D221" s="13" t="s">
        <v>11050</v>
      </c>
      <c r="E221" s="13" t="s">
        <v>11051</v>
      </c>
      <c r="F221" s="13" t="s">
        <v>11052</v>
      </c>
    </row>
    <row r="222" customFormat="false" ht="15" hidden="false" customHeight="true" outlineLevel="0" collapsed="false">
      <c r="A222" s="13" t="s">
        <v>167</v>
      </c>
      <c r="B222" s="11" t="s">
        <v>10259</v>
      </c>
      <c r="C222" s="13" t="s">
        <v>11053</v>
      </c>
      <c r="D222" s="13" t="s">
        <v>7259</v>
      </c>
      <c r="E222" s="13" t="s">
        <v>11054</v>
      </c>
      <c r="F222" s="13" t="s">
        <v>11055</v>
      </c>
    </row>
    <row r="223" customFormat="false" ht="15" hidden="false" customHeight="true" outlineLevel="0" collapsed="false">
      <c r="A223" s="13" t="s">
        <v>167</v>
      </c>
      <c r="B223" s="13" t="s">
        <v>10264</v>
      </c>
      <c r="C223" s="13" t="s">
        <v>11056</v>
      </c>
      <c r="D223" s="13" t="s">
        <v>11057</v>
      </c>
      <c r="E223" s="13" t="s">
        <v>11058</v>
      </c>
      <c r="F223" s="13" t="s">
        <v>11059</v>
      </c>
    </row>
    <row r="224" customFormat="false" ht="15" hidden="false" customHeight="true" outlineLevel="0" collapsed="false">
      <c r="A224" s="13" t="s">
        <v>167</v>
      </c>
      <c r="B224" s="11" t="s">
        <v>10269</v>
      </c>
      <c r="C224" s="13" t="s">
        <v>11060</v>
      </c>
      <c r="D224" s="13" t="s">
        <v>11061</v>
      </c>
      <c r="E224" s="13" t="s">
        <v>11062</v>
      </c>
      <c r="F224" s="13" t="s">
        <v>11063</v>
      </c>
    </row>
    <row r="225" customFormat="false" ht="15" hidden="false" customHeight="true" outlineLevel="0" collapsed="false">
      <c r="A225" s="13" t="s">
        <v>167</v>
      </c>
      <c r="B225" s="11" t="s">
        <v>10274</v>
      </c>
      <c r="C225" s="13" t="s">
        <v>11064</v>
      </c>
      <c r="D225" s="13" t="s">
        <v>11065</v>
      </c>
      <c r="E225" s="13" t="s">
        <v>11066</v>
      </c>
      <c r="F225" s="13" t="s">
        <v>11067</v>
      </c>
    </row>
    <row r="226" customFormat="false" ht="15" hidden="false" customHeight="true" outlineLevel="0" collapsed="false">
      <c r="A226" s="13" t="s">
        <v>167</v>
      </c>
      <c r="B226" s="11" t="s">
        <v>10279</v>
      </c>
      <c r="C226" s="13" t="s">
        <v>11068</v>
      </c>
      <c r="D226" s="13" t="s">
        <v>11069</v>
      </c>
      <c r="E226" s="13" t="s">
        <v>11070</v>
      </c>
      <c r="F226" s="13" t="s">
        <v>11071</v>
      </c>
    </row>
    <row r="227" customFormat="false" ht="15" hidden="false" customHeight="true" outlineLevel="0" collapsed="false">
      <c r="A227" s="13" t="s">
        <v>167</v>
      </c>
      <c r="B227" s="11" t="s">
        <v>10284</v>
      </c>
      <c r="C227" s="13" t="s">
        <v>11072</v>
      </c>
      <c r="D227" s="13" t="s">
        <v>11073</v>
      </c>
      <c r="E227" s="13" t="s">
        <v>11074</v>
      </c>
      <c r="F227" s="13" t="s">
        <v>11075</v>
      </c>
    </row>
    <row r="228" customFormat="false" ht="15" hidden="false" customHeight="true" outlineLevel="0" collapsed="false">
      <c r="A228" s="13" t="s">
        <v>176</v>
      </c>
      <c r="B228" s="13" t="s">
        <v>10206</v>
      </c>
      <c r="C228" s="13" t="s">
        <v>11076</v>
      </c>
      <c r="D228" s="13" t="s">
        <v>11077</v>
      </c>
      <c r="E228" s="13" t="s">
        <v>11078</v>
      </c>
      <c r="F228" s="13" t="s">
        <v>11079</v>
      </c>
    </row>
    <row r="229" customFormat="false" ht="15" hidden="false" customHeight="true" outlineLevel="0" collapsed="false">
      <c r="A229" s="13" t="s">
        <v>176</v>
      </c>
      <c r="B229" s="11" t="s">
        <v>10211</v>
      </c>
      <c r="C229" s="13" t="s">
        <v>11080</v>
      </c>
      <c r="D229" s="13" t="s">
        <v>11081</v>
      </c>
      <c r="E229" s="13" t="s">
        <v>11082</v>
      </c>
      <c r="F229" s="13" t="s">
        <v>11083</v>
      </c>
    </row>
    <row r="230" customFormat="false" ht="15" hidden="false" customHeight="true" outlineLevel="0" collapsed="false">
      <c r="A230" s="13" t="s">
        <v>176</v>
      </c>
      <c r="B230" s="11" t="s">
        <v>10216</v>
      </c>
      <c r="C230" s="13" t="s">
        <v>11084</v>
      </c>
      <c r="D230" s="13" t="s">
        <v>11085</v>
      </c>
      <c r="E230" s="13" t="s">
        <v>11086</v>
      </c>
      <c r="F230" s="13" t="s">
        <v>11087</v>
      </c>
    </row>
    <row r="231" customFormat="false" ht="15" hidden="false" customHeight="true" outlineLevel="0" collapsed="false">
      <c r="A231" s="13" t="s">
        <v>176</v>
      </c>
      <c r="B231" s="11" t="s">
        <v>10221</v>
      </c>
      <c r="C231" s="13" t="s">
        <v>11088</v>
      </c>
      <c r="D231" s="13" t="s">
        <v>11089</v>
      </c>
      <c r="E231" s="13" t="s">
        <v>11090</v>
      </c>
      <c r="F231" s="13" t="s">
        <v>11091</v>
      </c>
    </row>
    <row r="232" customFormat="false" ht="15" hidden="false" customHeight="true" outlineLevel="0" collapsed="false">
      <c r="A232" s="13" t="s">
        <v>176</v>
      </c>
      <c r="B232" s="11" t="s">
        <v>10226</v>
      </c>
      <c r="C232" s="13" t="s">
        <v>11092</v>
      </c>
      <c r="D232" s="13" t="s">
        <v>11093</v>
      </c>
      <c r="E232" s="13" t="s">
        <v>1870</v>
      </c>
      <c r="F232" s="13" t="s">
        <v>1871</v>
      </c>
    </row>
    <row r="233" customFormat="false" ht="15" hidden="false" customHeight="true" outlineLevel="0" collapsed="false">
      <c r="A233" s="13" t="s">
        <v>176</v>
      </c>
      <c r="B233" s="13" t="s">
        <v>10229</v>
      </c>
      <c r="C233" s="13" t="s">
        <v>11094</v>
      </c>
      <c r="D233" s="13" t="s">
        <v>11095</v>
      </c>
      <c r="E233" s="13" t="s">
        <v>11096</v>
      </c>
      <c r="F233" s="13" t="s">
        <v>11097</v>
      </c>
    </row>
    <row r="234" customFormat="false" ht="15" hidden="false" customHeight="true" outlineLevel="0" collapsed="false">
      <c r="A234" s="13" t="s">
        <v>176</v>
      </c>
      <c r="B234" s="11" t="s">
        <v>10234</v>
      </c>
      <c r="C234" s="13" t="s">
        <v>11098</v>
      </c>
      <c r="D234" s="13" t="s">
        <v>11099</v>
      </c>
      <c r="E234" s="13" t="s">
        <v>11100</v>
      </c>
      <c r="F234" s="13" t="s">
        <v>11101</v>
      </c>
    </row>
    <row r="235" customFormat="false" ht="15" hidden="false" customHeight="true" outlineLevel="0" collapsed="false">
      <c r="A235" s="13" t="s">
        <v>176</v>
      </c>
      <c r="B235" s="11" t="s">
        <v>10239</v>
      </c>
      <c r="C235" s="13" t="s">
        <v>11102</v>
      </c>
      <c r="D235" s="13" t="s">
        <v>11103</v>
      </c>
      <c r="E235" s="13" t="s">
        <v>11104</v>
      </c>
      <c r="F235" s="13" t="s">
        <v>11105</v>
      </c>
    </row>
    <row r="236" customFormat="false" ht="15" hidden="false" customHeight="true" outlineLevel="0" collapsed="false">
      <c r="A236" s="13" t="s">
        <v>176</v>
      </c>
      <c r="B236" s="11" t="s">
        <v>10244</v>
      </c>
      <c r="C236" s="13" t="s">
        <v>11106</v>
      </c>
      <c r="D236" s="13" t="s">
        <v>11107</v>
      </c>
      <c r="E236" s="13" t="s">
        <v>11108</v>
      </c>
      <c r="F236" s="13" t="s">
        <v>11109</v>
      </c>
    </row>
    <row r="237" customFormat="false" ht="15" hidden="false" customHeight="true" outlineLevel="0" collapsed="false">
      <c r="A237" s="13" t="s">
        <v>176</v>
      </c>
      <c r="B237" s="11" t="s">
        <v>10249</v>
      </c>
      <c r="C237" s="13" t="s">
        <v>11110</v>
      </c>
      <c r="D237" s="13" t="s">
        <v>11111</v>
      </c>
      <c r="E237" s="13" t="s">
        <v>11112</v>
      </c>
      <c r="F237" s="13" t="s">
        <v>11113</v>
      </c>
    </row>
    <row r="238" customFormat="false" ht="15" hidden="false" customHeight="true" outlineLevel="0" collapsed="false">
      <c r="A238" s="13" t="s">
        <v>176</v>
      </c>
      <c r="B238" s="11" t="s">
        <v>10254</v>
      </c>
      <c r="C238" s="13" t="s">
        <v>11114</v>
      </c>
      <c r="D238" s="13" t="s">
        <v>11115</v>
      </c>
      <c r="E238" s="13" t="s">
        <v>11116</v>
      </c>
      <c r="F238" s="13" t="s">
        <v>11117</v>
      </c>
    </row>
    <row r="239" customFormat="false" ht="15" hidden="false" customHeight="true" outlineLevel="0" collapsed="false">
      <c r="A239" s="13" t="s">
        <v>176</v>
      </c>
      <c r="B239" s="11" t="s">
        <v>10259</v>
      </c>
      <c r="C239" s="13" t="s">
        <v>11118</v>
      </c>
      <c r="D239" s="13" t="s">
        <v>11119</v>
      </c>
      <c r="E239" s="13" t="s">
        <v>11120</v>
      </c>
      <c r="F239" s="13" t="s">
        <v>11121</v>
      </c>
    </row>
    <row r="240" customFormat="false" ht="15" hidden="false" customHeight="true" outlineLevel="0" collapsed="false">
      <c r="A240" s="13" t="s">
        <v>176</v>
      </c>
      <c r="B240" s="13" t="s">
        <v>10264</v>
      </c>
      <c r="C240" s="13" t="s">
        <v>11122</v>
      </c>
      <c r="D240" s="13" t="s">
        <v>11123</v>
      </c>
      <c r="E240" s="13" t="s">
        <v>11124</v>
      </c>
      <c r="F240" s="13" t="s">
        <v>11125</v>
      </c>
    </row>
    <row r="241" customFormat="false" ht="15" hidden="false" customHeight="true" outlineLevel="0" collapsed="false">
      <c r="A241" s="13" t="s">
        <v>176</v>
      </c>
      <c r="B241" s="11" t="s">
        <v>10269</v>
      </c>
      <c r="C241" s="13" t="s">
        <v>11126</v>
      </c>
      <c r="D241" s="13" t="s">
        <v>11127</v>
      </c>
      <c r="E241" s="13" t="s">
        <v>11128</v>
      </c>
      <c r="F241" s="13" t="s">
        <v>11129</v>
      </c>
    </row>
    <row r="242" customFormat="false" ht="15" hidden="false" customHeight="true" outlineLevel="0" collapsed="false">
      <c r="A242" s="13" t="s">
        <v>176</v>
      </c>
      <c r="B242" s="11" t="s">
        <v>10274</v>
      </c>
      <c r="C242" s="13" t="s">
        <v>11130</v>
      </c>
      <c r="D242" s="13" t="s">
        <v>11131</v>
      </c>
      <c r="E242" s="13" t="s">
        <v>11132</v>
      </c>
      <c r="F242" s="13" t="s">
        <v>11133</v>
      </c>
    </row>
    <row r="243" customFormat="false" ht="15" hidden="false" customHeight="true" outlineLevel="0" collapsed="false">
      <c r="A243" s="13" t="s">
        <v>176</v>
      </c>
      <c r="B243" s="11" t="s">
        <v>10279</v>
      </c>
      <c r="C243" s="13" t="s">
        <v>11134</v>
      </c>
      <c r="D243" s="13" t="s">
        <v>11135</v>
      </c>
      <c r="E243" s="13" t="s">
        <v>11136</v>
      </c>
      <c r="F243" s="13" t="s">
        <v>11137</v>
      </c>
    </row>
    <row r="244" customFormat="false" ht="15" hidden="false" customHeight="true" outlineLevel="0" collapsed="false">
      <c r="A244" s="13" t="s">
        <v>176</v>
      </c>
      <c r="B244" s="11" t="s">
        <v>10284</v>
      </c>
      <c r="C244" s="13" t="s">
        <v>11138</v>
      </c>
      <c r="D244" s="13" t="s">
        <v>11139</v>
      </c>
      <c r="E244" s="13" t="s">
        <v>11140</v>
      </c>
      <c r="F244" s="13" t="s">
        <v>11141</v>
      </c>
    </row>
    <row r="245" customFormat="false" ht="15" hidden="false" customHeight="true" outlineLevel="0" collapsed="false">
      <c r="A245" s="13" t="s">
        <v>185</v>
      </c>
      <c r="B245" s="13" t="s">
        <v>10206</v>
      </c>
      <c r="C245" s="13" t="s">
        <v>11142</v>
      </c>
      <c r="D245" s="13" t="s">
        <v>11143</v>
      </c>
      <c r="E245" s="13" t="s">
        <v>11144</v>
      </c>
      <c r="F245" s="13" t="s">
        <v>11145</v>
      </c>
    </row>
    <row r="246" customFormat="false" ht="15" hidden="false" customHeight="true" outlineLevel="0" collapsed="false">
      <c r="A246" s="13" t="s">
        <v>185</v>
      </c>
      <c r="B246" s="11" t="s">
        <v>10211</v>
      </c>
      <c r="C246" s="13" t="s">
        <v>11146</v>
      </c>
      <c r="D246" s="13" t="s">
        <v>11147</v>
      </c>
      <c r="E246" s="13" t="s">
        <v>11148</v>
      </c>
      <c r="F246" s="13" t="s">
        <v>11149</v>
      </c>
    </row>
    <row r="247" customFormat="false" ht="15" hidden="false" customHeight="true" outlineLevel="0" collapsed="false">
      <c r="A247" s="13" t="s">
        <v>185</v>
      </c>
      <c r="B247" s="11" t="s">
        <v>10216</v>
      </c>
      <c r="C247" s="13" t="s">
        <v>11150</v>
      </c>
      <c r="D247" s="13" t="s">
        <v>11151</v>
      </c>
      <c r="E247" s="13" t="s">
        <v>11152</v>
      </c>
      <c r="F247" s="13" t="s">
        <v>11153</v>
      </c>
    </row>
    <row r="248" customFormat="false" ht="15" hidden="false" customHeight="true" outlineLevel="0" collapsed="false">
      <c r="A248" s="13" t="s">
        <v>185</v>
      </c>
      <c r="B248" s="11" t="s">
        <v>10221</v>
      </c>
      <c r="C248" s="13" t="s">
        <v>11154</v>
      </c>
      <c r="D248" s="13" t="s">
        <v>11155</v>
      </c>
      <c r="E248" s="13" t="s">
        <v>11156</v>
      </c>
      <c r="F248" s="13" t="s">
        <v>11157</v>
      </c>
    </row>
    <row r="249" customFormat="false" ht="15" hidden="false" customHeight="true" outlineLevel="0" collapsed="false">
      <c r="A249" s="13" t="s">
        <v>185</v>
      </c>
      <c r="B249" s="11" t="s">
        <v>10226</v>
      </c>
      <c r="C249" s="13" t="s">
        <v>11158</v>
      </c>
      <c r="D249" s="13" t="s">
        <v>11159</v>
      </c>
      <c r="E249" s="13" t="s">
        <v>7517</v>
      </c>
      <c r="F249" s="13" t="s">
        <v>1871</v>
      </c>
    </row>
    <row r="250" customFormat="false" ht="15" hidden="false" customHeight="true" outlineLevel="0" collapsed="false">
      <c r="A250" s="13" t="s">
        <v>185</v>
      </c>
      <c r="B250" s="13" t="s">
        <v>10229</v>
      </c>
      <c r="C250" s="13" t="s">
        <v>11160</v>
      </c>
      <c r="D250" s="13" t="s">
        <v>11161</v>
      </c>
      <c r="E250" s="13" t="s">
        <v>11162</v>
      </c>
      <c r="F250" s="13" t="s">
        <v>11163</v>
      </c>
    </row>
    <row r="251" customFormat="false" ht="15" hidden="false" customHeight="true" outlineLevel="0" collapsed="false">
      <c r="A251" s="13" t="s">
        <v>185</v>
      </c>
      <c r="B251" s="11" t="s">
        <v>10234</v>
      </c>
      <c r="C251" s="13" t="s">
        <v>11164</v>
      </c>
      <c r="D251" s="13" t="s">
        <v>11165</v>
      </c>
      <c r="E251" s="13" t="s">
        <v>11166</v>
      </c>
      <c r="F251" s="13" t="s">
        <v>11167</v>
      </c>
    </row>
    <row r="252" customFormat="false" ht="15" hidden="false" customHeight="true" outlineLevel="0" collapsed="false">
      <c r="A252" s="13" t="s">
        <v>185</v>
      </c>
      <c r="B252" s="11" t="s">
        <v>10239</v>
      </c>
      <c r="C252" s="13" t="s">
        <v>11168</v>
      </c>
      <c r="D252" s="13" t="s">
        <v>11169</v>
      </c>
      <c r="E252" s="13" t="s">
        <v>11170</v>
      </c>
      <c r="F252" s="13" t="s">
        <v>11171</v>
      </c>
    </row>
    <row r="253" customFormat="false" ht="15" hidden="false" customHeight="true" outlineLevel="0" collapsed="false">
      <c r="A253" s="13" t="s">
        <v>185</v>
      </c>
      <c r="B253" s="11" t="s">
        <v>10244</v>
      </c>
      <c r="C253" s="13" t="s">
        <v>11172</v>
      </c>
      <c r="D253" s="13" t="s">
        <v>11173</v>
      </c>
      <c r="E253" s="13" t="s">
        <v>11174</v>
      </c>
      <c r="F253" s="13" t="s">
        <v>11175</v>
      </c>
    </row>
    <row r="254" customFormat="false" ht="15" hidden="false" customHeight="true" outlineLevel="0" collapsed="false">
      <c r="A254" s="13" t="s">
        <v>185</v>
      </c>
      <c r="B254" s="11" t="s">
        <v>10249</v>
      </c>
      <c r="C254" s="13" t="s">
        <v>11176</v>
      </c>
      <c r="D254" s="13" t="s">
        <v>11177</v>
      </c>
      <c r="E254" s="13" t="s">
        <v>11178</v>
      </c>
      <c r="F254" s="13" t="s">
        <v>11179</v>
      </c>
    </row>
    <row r="255" customFormat="false" ht="15" hidden="false" customHeight="true" outlineLevel="0" collapsed="false">
      <c r="A255" s="13" t="s">
        <v>185</v>
      </c>
      <c r="B255" s="11" t="s">
        <v>10254</v>
      </c>
      <c r="C255" s="13" t="s">
        <v>11180</v>
      </c>
      <c r="D255" s="13" t="s">
        <v>11181</v>
      </c>
      <c r="E255" s="13" t="s">
        <v>11182</v>
      </c>
      <c r="F255" s="13" t="s">
        <v>11183</v>
      </c>
    </row>
    <row r="256" customFormat="false" ht="15" hidden="false" customHeight="true" outlineLevel="0" collapsed="false">
      <c r="A256" s="13" t="s">
        <v>185</v>
      </c>
      <c r="B256" s="11" t="s">
        <v>10259</v>
      </c>
      <c r="C256" s="13" t="s">
        <v>11184</v>
      </c>
      <c r="D256" s="13" t="s">
        <v>11185</v>
      </c>
      <c r="E256" s="13" t="s">
        <v>11186</v>
      </c>
      <c r="F256" s="13" t="s">
        <v>11187</v>
      </c>
    </row>
    <row r="257" customFormat="false" ht="15" hidden="false" customHeight="true" outlineLevel="0" collapsed="false">
      <c r="A257" s="13" t="s">
        <v>185</v>
      </c>
      <c r="B257" s="13" t="s">
        <v>10264</v>
      </c>
      <c r="C257" s="13" t="s">
        <v>11188</v>
      </c>
      <c r="D257" s="13" t="s">
        <v>11189</v>
      </c>
      <c r="E257" s="13" t="s">
        <v>11190</v>
      </c>
      <c r="F257" s="13" t="s">
        <v>11191</v>
      </c>
    </row>
    <row r="258" customFormat="false" ht="15" hidden="false" customHeight="true" outlineLevel="0" collapsed="false">
      <c r="A258" s="13" t="s">
        <v>185</v>
      </c>
      <c r="B258" s="11" t="s">
        <v>10269</v>
      </c>
      <c r="C258" s="13" t="s">
        <v>11192</v>
      </c>
      <c r="D258" s="13" t="s">
        <v>11193</v>
      </c>
      <c r="E258" s="13" t="s">
        <v>11194</v>
      </c>
      <c r="F258" s="13" t="s">
        <v>11195</v>
      </c>
    </row>
    <row r="259" customFormat="false" ht="15" hidden="false" customHeight="true" outlineLevel="0" collapsed="false">
      <c r="A259" s="13" t="s">
        <v>185</v>
      </c>
      <c r="B259" s="11" t="s">
        <v>10274</v>
      </c>
      <c r="C259" s="13" t="s">
        <v>11196</v>
      </c>
      <c r="D259" s="13" t="s">
        <v>11197</v>
      </c>
      <c r="E259" s="13" t="s">
        <v>11198</v>
      </c>
      <c r="F259" s="13" t="s">
        <v>11199</v>
      </c>
    </row>
    <row r="260" customFormat="false" ht="15" hidden="false" customHeight="true" outlineLevel="0" collapsed="false">
      <c r="A260" s="13" t="s">
        <v>185</v>
      </c>
      <c r="B260" s="11" t="s">
        <v>10279</v>
      </c>
      <c r="C260" s="13" t="s">
        <v>11200</v>
      </c>
      <c r="D260" s="13" t="s">
        <v>11201</v>
      </c>
      <c r="E260" s="13" t="s">
        <v>11202</v>
      </c>
      <c r="F260" s="13" t="s">
        <v>11203</v>
      </c>
    </row>
    <row r="261" customFormat="false" ht="15" hidden="false" customHeight="true" outlineLevel="0" collapsed="false">
      <c r="A261" s="13" t="s">
        <v>185</v>
      </c>
      <c r="B261" s="11" t="s">
        <v>10284</v>
      </c>
      <c r="C261" s="13" t="s">
        <v>11204</v>
      </c>
      <c r="D261" s="13" t="s">
        <v>11205</v>
      </c>
      <c r="E261" s="13" t="s">
        <v>11206</v>
      </c>
      <c r="F261" s="13" t="s">
        <v>11207</v>
      </c>
    </row>
    <row r="262" customFormat="false" ht="15" hidden="false" customHeight="true" outlineLevel="0" collapsed="false">
      <c r="A262" s="13" t="s">
        <v>194</v>
      </c>
      <c r="B262" s="13" t="s">
        <v>10206</v>
      </c>
      <c r="C262" s="13" t="s">
        <v>11208</v>
      </c>
      <c r="D262" s="13" t="s">
        <v>11209</v>
      </c>
      <c r="E262" s="13" t="s">
        <v>11210</v>
      </c>
      <c r="F262" s="13" t="s">
        <v>11211</v>
      </c>
    </row>
    <row r="263" customFormat="false" ht="15" hidden="false" customHeight="true" outlineLevel="0" collapsed="false">
      <c r="A263" s="13" t="s">
        <v>194</v>
      </c>
      <c r="B263" s="11" t="s">
        <v>10211</v>
      </c>
      <c r="C263" s="13" t="s">
        <v>11212</v>
      </c>
      <c r="D263" s="13" t="s">
        <v>11213</v>
      </c>
      <c r="E263" s="13" t="s">
        <v>11214</v>
      </c>
      <c r="F263" s="13" t="s">
        <v>11215</v>
      </c>
    </row>
    <row r="264" customFormat="false" ht="15" hidden="false" customHeight="true" outlineLevel="0" collapsed="false">
      <c r="A264" s="13" t="s">
        <v>194</v>
      </c>
      <c r="B264" s="11" t="s">
        <v>10216</v>
      </c>
      <c r="C264" s="13" t="s">
        <v>11216</v>
      </c>
      <c r="D264" s="13" t="s">
        <v>11217</v>
      </c>
      <c r="E264" s="13" t="s">
        <v>11218</v>
      </c>
      <c r="F264" s="13" t="s">
        <v>11219</v>
      </c>
    </row>
    <row r="265" customFormat="false" ht="15" hidden="false" customHeight="true" outlineLevel="0" collapsed="false">
      <c r="A265" s="13" t="s">
        <v>194</v>
      </c>
      <c r="B265" s="11" t="s">
        <v>10221</v>
      </c>
      <c r="C265" s="13" t="s">
        <v>11220</v>
      </c>
      <c r="D265" s="13" t="s">
        <v>11221</v>
      </c>
      <c r="E265" s="13" t="s">
        <v>11222</v>
      </c>
      <c r="F265" s="13" t="s">
        <v>11223</v>
      </c>
    </row>
    <row r="266" customFormat="false" ht="15" hidden="false" customHeight="true" outlineLevel="0" collapsed="false">
      <c r="A266" s="13" t="s">
        <v>194</v>
      </c>
      <c r="B266" s="11" t="s">
        <v>10226</v>
      </c>
      <c r="C266" s="13" t="s">
        <v>11224</v>
      </c>
      <c r="D266" s="13" t="s">
        <v>11225</v>
      </c>
      <c r="E266" s="13" t="s">
        <v>1870</v>
      </c>
      <c r="F266" s="13" t="s">
        <v>1871</v>
      </c>
    </row>
    <row r="267" customFormat="false" ht="15" hidden="false" customHeight="true" outlineLevel="0" collapsed="false">
      <c r="A267" s="13" t="s">
        <v>194</v>
      </c>
      <c r="B267" s="13" t="s">
        <v>10229</v>
      </c>
      <c r="C267" s="13" t="s">
        <v>11226</v>
      </c>
      <c r="D267" s="13" t="s">
        <v>11227</v>
      </c>
      <c r="E267" s="13" t="s">
        <v>11228</v>
      </c>
      <c r="F267" s="13" t="s">
        <v>11229</v>
      </c>
    </row>
    <row r="268" customFormat="false" ht="15" hidden="false" customHeight="true" outlineLevel="0" collapsed="false">
      <c r="A268" s="13" t="s">
        <v>194</v>
      </c>
      <c r="B268" s="11" t="s">
        <v>10234</v>
      </c>
      <c r="C268" s="13" t="s">
        <v>11230</v>
      </c>
      <c r="D268" s="13" t="s">
        <v>11231</v>
      </c>
      <c r="E268" s="13" t="s">
        <v>11232</v>
      </c>
      <c r="F268" s="13" t="s">
        <v>11233</v>
      </c>
    </row>
    <row r="269" customFormat="false" ht="15" hidden="false" customHeight="true" outlineLevel="0" collapsed="false">
      <c r="A269" s="13" t="s">
        <v>194</v>
      </c>
      <c r="B269" s="11" t="s">
        <v>10239</v>
      </c>
      <c r="C269" s="13" t="s">
        <v>11234</v>
      </c>
      <c r="D269" s="13" t="s">
        <v>11235</v>
      </c>
      <c r="E269" s="13" t="s">
        <v>11236</v>
      </c>
      <c r="F269" s="13" t="s">
        <v>11237</v>
      </c>
    </row>
    <row r="270" customFormat="false" ht="15" hidden="false" customHeight="true" outlineLevel="0" collapsed="false">
      <c r="A270" s="13" t="s">
        <v>194</v>
      </c>
      <c r="B270" s="11" t="s">
        <v>10244</v>
      </c>
      <c r="C270" s="13" t="s">
        <v>11238</v>
      </c>
      <c r="D270" s="13" t="s">
        <v>11239</v>
      </c>
      <c r="E270" s="13" t="s">
        <v>11240</v>
      </c>
      <c r="F270" s="13" t="s">
        <v>11241</v>
      </c>
    </row>
    <row r="271" customFormat="false" ht="15" hidden="false" customHeight="true" outlineLevel="0" collapsed="false">
      <c r="A271" s="13" t="s">
        <v>194</v>
      </c>
      <c r="B271" s="11" t="s">
        <v>10249</v>
      </c>
      <c r="C271" s="13" t="s">
        <v>11242</v>
      </c>
      <c r="D271" s="13" t="s">
        <v>11243</v>
      </c>
      <c r="E271" s="13" t="s">
        <v>11244</v>
      </c>
      <c r="F271" s="13" t="s">
        <v>11245</v>
      </c>
    </row>
    <row r="272" customFormat="false" ht="15" hidden="false" customHeight="true" outlineLevel="0" collapsed="false">
      <c r="A272" s="13" t="s">
        <v>194</v>
      </c>
      <c r="B272" s="11" t="s">
        <v>10254</v>
      </c>
      <c r="C272" s="13" t="s">
        <v>11246</v>
      </c>
      <c r="D272" s="13" t="s">
        <v>11247</v>
      </c>
      <c r="E272" s="13" t="s">
        <v>11248</v>
      </c>
      <c r="F272" s="13" t="s">
        <v>11249</v>
      </c>
    </row>
    <row r="273" customFormat="false" ht="15" hidden="false" customHeight="true" outlineLevel="0" collapsed="false">
      <c r="A273" s="13" t="s">
        <v>194</v>
      </c>
      <c r="B273" s="11" t="s">
        <v>10259</v>
      </c>
      <c r="C273" s="13" t="s">
        <v>11250</v>
      </c>
      <c r="D273" s="13" t="s">
        <v>11251</v>
      </c>
      <c r="E273" s="13" t="s">
        <v>11252</v>
      </c>
      <c r="F273" s="13" t="s">
        <v>11253</v>
      </c>
    </row>
    <row r="274" customFormat="false" ht="15" hidden="false" customHeight="true" outlineLevel="0" collapsed="false">
      <c r="A274" s="13" t="s">
        <v>194</v>
      </c>
      <c r="B274" s="13" t="s">
        <v>10264</v>
      </c>
      <c r="C274" s="13" t="s">
        <v>11254</v>
      </c>
      <c r="D274" s="13" t="s">
        <v>11255</v>
      </c>
      <c r="E274" s="13" t="s">
        <v>11256</v>
      </c>
      <c r="F274" s="13" t="s">
        <v>11257</v>
      </c>
    </row>
    <row r="275" customFormat="false" ht="15" hidden="false" customHeight="true" outlineLevel="0" collapsed="false">
      <c r="A275" s="13" t="s">
        <v>194</v>
      </c>
      <c r="B275" s="11" t="s">
        <v>10269</v>
      </c>
      <c r="C275" s="13" t="s">
        <v>11258</v>
      </c>
      <c r="D275" s="13" t="s">
        <v>11259</v>
      </c>
      <c r="E275" s="13" t="s">
        <v>11260</v>
      </c>
      <c r="F275" s="13" t="s">
        <v>11261</v>
      </c>
    </row>
    <row r="276" customFormat="false" ht="15" hidden="false" customHeight="true" outlineLevel="0" collapsed="false">
      <c r="A276" s="13" t="s">
        <v>194</v>
      </c>
      <c r="B276" s="11" t="s">
        <v>10274</v>
      </c>
      <c r="C276" s="13" t="s">
        <v>11262</v>
      </c>
      <c r="D276" s="13" t="s">
        <v>11263</v>
      </c>
      <c r="E276" s="13" t="s">
        <v>11264</v>
      </c>
      <c r="F276" s="13" t="s">
        <v>11265</v>
      </c>
    </row>
    <row r="277" customFormat="false" ht="15" hidden="false" customHeight="true" outlineLevel="0" collapsed="false">
      <c r="A277" s="13" t="s">
        <v>194</v>
      </c>
      <c r="B277" s="11" t="s">
        <v>10279</v>
      </c>
      <c r="C277" s="13" t="s">
        <v>11266</v>
      </c>
      <c r="D277" s="13" t="s">
        <v>11267</v>
      </c>
      <c r="E277" s="13" t="s">
        <v>11268</v>
      </c>
      <c r="F277" s="13" t="s">
        <v>11269</v>
      </c>
    </row>
    <row r="278" customFormat="false" ht="15" hidden="false" customHeight="true" outlineLevel="0" collapsed="false">
      <c r="A278" s="13" t="s">
        <v>194</v>
      </c>
      <c r="B278" s="11" t="s">
        <v>10284</v>
      </c>
      <c r="C278" s="13" t="s">
        <v>11270</v>
      </c>
      <c r="D278" s="13" t="s">
        <v>11271</v>
      </c>
      <c r="E278" s="13" t="s">
        <v>11272</v>
      </c>
      <c r="F278" s="13" t="s">
        <v>11273</v>
      </c>
    </row>
    <row r="279" customFormat="false" ht="15" hidden="false" customHeight="true" outlineLevel="0" collapsed="false">
      <c r="A279" s="13" t="s">
        <v>202</v>
      </c>
      <c r="B279" s="13" t="s">
        <v>10206</v>
      </c>
      <c r="C279" s="13" t="s">
        <v>11274</v>
      </c>
      <c r="D279" s="13" t="s">
        <v>11275</v>
      </c>
      <c r="E279" s="13" t="s">
        <v>11276</v>
      </c>
      <c r="F279" s="13" t="s">
        <v>11277</v>
      </c>
    </row>
    <row r="280" customFormat="false" ht="15" hidden="false" customHeight="true" outlineLevel="0" collapsed="false">
      <c r="A280" s="13" t="s">
        <v>202</v>
      </c>
      <c r="B280" s="11" t="s">
        <v>10211</v>
      </c>
      <c r="C280" s="13" t="s">
        <v>11278</v>
      </c>
      <c r="D280" s="13" t="s">
        <v>11279</v>
      </c>
      <c r="E280" s="13" t="s">
        <v>11280</v>
      </c>
      <c r="F280" s="13" t="s">
        <v>11281</v>
      </c>
    </row>
    <row r="281" customFormat="false" ht="15" hidden="false" customHeight="true" outlineLevel="0" collapsed="false">
      <c r="A281" s="13" t="s">
        <v>202</v>
      </c>
      <c r="B281" s="11" t="s">
        <v>10216</v>
      </c>
      <c r="C281" s="13" t="s">
        <v>11282</v>
      </c>
      <c r="D281" s="13" t="s">
        <v>11283</v>
      </c>
      <c r="E281" s="13" t="s">
        <v>11284</v>
      </c>
      <c r="F281" s="13" t="s">
        <v>11285</v>
      </c>
    </row>
    <row r="282" customFormat="false" ht="15" hidden="false" customHeight="true" outlineLevel="0" collapsed="false">
      <c r="A282" s="13" t="s">
        <v>202</v>
      </c>
      <c r="B282" s="11" t="s">
        <v>10221</v>
      </c>
      <c r="C282" s="13" t="s">
        <v>11286</v>
      </c>
      <c r="D282" s="13" t="s">
        <v>11287</v>
      </c>
      <c r="E282" s="13" t="s">
        <v>11288</v>
      </c>
      <c r="F282" s="13" t="s">
        <v>11289</v>
      </c>
    </row>
    <row r="283" customFormat="false" ht="15" hidden="false" customHeight="true" outlineLevel="0" collapsed="false">
      <c r="A283" s="13" t="s">
        <v>202</v>
      </c>
      <c r="B283" s="11" t="s">
        <v>10226</v>
      </c>
      <c r="C283" s="13" t="s">
        <v>11290</v>
      </c>
      <c r="D283" s="13" t="s">
        <v>11291</v>
      </c>
      <c r="E283" s="13" t="s">
        <v>1870</v>
      </c>
      <c r="F283" s="13" t="s">
        <v>1871</v>
      </c>
    </row>
    <row r="284" customFormat="false" ht="15" hidden="false" customHeight="true" outlineLevel="0" collapsed="false">
      <c r="A284" s="13" t="s">
        <v>202</v>
      </c>
      <c r="B284" s="13" t="s">
        <v>10229</v>
      </c>
      <c r="C284" s="13" t="s">
        <v>11292</v>
      </c>
      <c r="D284" s="13" t="s">
        <v>11293</v>
      </c>
      <c r="E284" s="13" t="s">
        <v>11294</v>
      </c>
      <c r="F284" s="13" t="s">
        <v>11295</v>
      </c>
    </row>
    <row r="285" customFormat="false" ht="15" hidden="false" customHeight="true" outlineLevel="0" collapsed="false">
      <c r="A285" s="13" t="s">
        <v>202</v>
      </c>
      <c r="B285" s="11" t="s">
        <v>10234</v>
      </c>
      <c r="C285" s="13" t="s">
        <v>11296</v>
      </c>
      <c r="D285" s="13" t="s">
        <v>11297</v>
      </c>
      <c r="E285" s="13" t="s">
        <v>11298</v>
      </c>
      <c r="F285" s="13" t="s">
        <v>11299</v>
      </c>
    </row>
    <row r="286" customFormat="false" ht="15" hidden="false" customHeight="true" outlineLevel="0" collapsed="false">
      <c r="A286" s="13" t="s">
        <v>202</v>
      </c>
      <c r="B286" s="11" t="s">
        <v>10239</v>
      </c>
      <c r="C286" s="13" t="s">
        <v>11300</v>
      </c>
      <c r="D286" s="13" t="s">
        <v>11301</v>
      </c>
      <c r="E286" s="13" t="s">
        <v>11302</v>
      </c>
      <c r="F286" s="13" t="s">
        <v>11303</v>
      </c>
    </row>
    <row r="287" customFormat="false" ht="15" hidden="false" customHeight="true" outlineLevel="0" collapsed="false">
      <c r="A287" s="13" t="s">
        <v>202</v>
      </c>
      <c r="B287" s="11" t="s">
        <v>10244</v>
      </c>
      <c r="C287" s="13" t="s">
        <v>11304</v>
      </c>
      <c r="D287" s="13" t="s">
        <v>11305</v>
      </c>
      <c r="E287" s="13" t="s">
        <v>11306</v>
      </c>
      <c r="F287" s="13" t="s">
        <v>11307</v>
      </c>
    </row>
    <row r="288" customFormat="false" ht="15" hidden="false" customHeight="true" outlineLevel="0" collapsed="false">
      <c r="A288" s="13" t="s">
        <v>202</v>
      </c>
      <c r="B288" s="11" t="s">
        <v>10249</v>
      </c>
      <c r="C288" s="13" t="s">
        <v>11308</v>
      </c>
      <c r="D288" s="13" t="s">
        <v>11309</v>
      </c>
      <c r="E288" s="13" t="s">
        <v>11310</v>
      </c>
      <c r="F288" s="13" t="s">
        <v>11311</v>
      </c>
    </row>
    <row r="289" customFormat="false" ht="15" hidden="false" customHeight="true" outlineLevel="0" collapsed="false">
      <c r="A289" s="13" t="s">
        <v>202</v>
      </c>
      <c r="B289" s="11" t="s">
        <v>10254</v>
      </c>
      <c r="C289" s="13" t="s">
        <v>11312</v>
      </c>
      <c r="D289" s="13" t="s">
        <v>11313</v>
      </c>
      <c r="E289" s="13" t="s">
        <v>11314</v>
      </c>
      <c r="F289" s="13" t="s">
        <v>11315</v>
      </c>
    </row>
    <row r="290" customFormat="false" ht="15" hidden="false" customHeight="true" outlineLevel="0" collapsed="false">
      <c r="A290" s="13" t="s">
        <v>202</v>
      </c>
      <c r="B290" s="11" t="s">
        <v>10259</v>
      </c>
      <c r="C290" s="13" t="s">
        <v>11316</v>
      </c>
      <c r="D290" s="13" t="s">
        <v>11317</v>
      </c>
      <c r="E290" s="13" t="s">
        <v>11318</v>
      </c>
      <c r="F290" s="13" t="s">
        <v>11319</v>
      </c>
    </row>
    <row r="291" customFormat="false" ht="15" hidden="false" customHeight="true" outlineLevel="0" collapsed="false">
      <c r="A291" s="13" t="s">
        <v>202</v>
      </c>
      <c r="B291" s="13" t="s">
        <v>10264</v>
      </c>
      <c r="C291" s="13" t="s">
        <v>11320</v>
      </c>
      <c r="D291" s="13" t="s">
        <v>11321</v>
      </c>
      <c r="E291" s="13" t="s">
        <v>11322</v>
      </c>
      <c r="F291" s="13" t="s">
        <v>11323</v>
      </c>
    </row>
    <row r="292" customFormat="false" ht="15" hidden="false" customHeight="true" outlineLevel="0" collapsed="false">
      <c r="A292" s="13" t="s">
        <v>202</v>
      </c>
      <c r="B292" s="11" t="s">
        <v>10269</v>
      </c>
      <c r="C292" s="13" t="s">
        <v>11324</v>
      </c>
      <c r="D292" s="13" t="s">
        <v>11325</v>
      </c>
      <c r="E292" s="13" t="s">
        <v>11326</v>
      </c>
      <c r="F292" s="13" t="s">
        <v>11327</v>
      </c>
    </row>
    <row r="293" customFormat="false" ht="15" hidden="false" customHeight="true" outlineLevel="0" collapsed="false">
      <c r="A293" s="13" t="s">
        <v>202</v>
      </c>
      <c r="B293" s="11" t="s">
        <v>10274</v>
      </c>
      <c r="C293" s="13" t="s">
        <v>11328</v>
      </c>
      <c r="D293" s="13" t="s">
        <v>11329</v>
      </c>
      <c r="E293" s="13" t="s">
        <v>11330</v>
      </c>
      <c r="F293" s="13" t="s">
        <v>11331</v>
      </c>
    </row>
    <row r="294" customFormat="false" ht="15" hidden="false" customHeight="true" outlineLevel="0" collapsed="false">
      <c r="A294" s="13" t="s">
        <v>202</v>
      </c>
      <c r="B294" s="11" t="s">
        <v>10279</v>
      </c>
      <c r="C294" s="13" t="s">
        <v>11332</v>
      </c>
      <c r="D294" s="13" t="s">
        <v>11333</v>
      </c>
      <c r="E294" s="13" t="s">
        <v>11334</v>
      </c>
      <c r="F294" s="13" t="s">
        <v>11335</v>
      </c>
    </row>
    <row r="295" customFormat="false" ht="15" hidden="false" customHeight="true" outlineLevel="0" collapsed="false">
      <c r="A295" s="13" t="s">
        <v>202</v>
      </c>
      <c r="B295" s="11" t="s">
        <v>10284</v>
      </c>
      <c r="C295" s="13" t="s">
        <v>11336</v>
      </c>
      <c r="D295" s="13" t="s">
        <v>11337</v>
      </c>
      <c r="E295" s="13" t="s">
        <v>11338</v>
      </c>
      <c r="F295" s="13" t="s">
        <v>11339</v>
      </c>
    </row>
    <row r="296" customFormat="false" ht="15" hidden="false" customHeight="true" outlineLevel="0" collapsed="false">
      <c r="A296" s="13" t="s">
        <v>211</v>
      </c>
      <c r="B296" s="13" t="s">
        <v>10206</v>
      </c>
      <c r="C296" s="13" t="s">
        <v>11340</v>
      </c>
      <c r="D296" s="13" t="s">
        <v>11341</v>
      </c>
      <c r="E296" s="13" t="s">
        <v>11342</v>
      </c>
      <c r="F296" s="13" t="s">
        <v>11343</v>
      </c>
    </row>
    <row r="297" customFormat="false" ht="15" hidden="false" customHeight="true" outlineLevel="0" collapsed="false">
      <c r="A297" s="13" t="s">
        <v>211</v>
      </c>
      <c r="B297" s="11" t="s">
        <v>10211</v>
      </c>
      <c r="C297" s="13" t="s">
        <v>11344</v>
      </c>
      <c r="D297" s="13" t="s">
        <v>11345</v>
      </c>
      <c r="E297" s="13" t="s">
        <v>11346</v>
      </c>
      <c r="F297" s="13" t="s">
        <v>11347</v>
      </c>
    </row>
    <row r="298" customFormat="false" ht="15" hidden="false" customHeight="true" outlineLevel="0" collapsed="false">
      <c r="A298" s="13" t="s">
        <v>211</v>
      </c>
      <c r="B298" s="11" t="s">
        <v>10216</v>
      </c>
      <c r="C298" s="13" t="s">
        <v>11348</v>
      </c>
      <c r="D298" s="13" t="s">
        <v>11349</v>
      </c>
      <c r="E298" s="13" t="s">
        <v>11350</v>
      </c>
      <c r="F298" s="13" t="s">
        <v>11351</v>
      </c>
    </row>
    <row r="299" customFormat="false" ht="15" hidden="false" customHeight="true" outlineLevel="0" collapsed="false">
      <c r="A299" s="13" t="s">
        <v>211</v>
      </c>
      <c r="B299" s="11" t="s">
        <v>10221</v>
      </c>
      <c r="C299" s="13" t="s">
        <v>11352</v>
      </c>
      <c r="D299" s="13" t="s">
        <v>11353</v>
      </c>
      <c r="E299" s="13" t="s">
        <v>11354</v>
      </c>
      <c r="F299" s="13" t="s">
        <v>11355</v>
      </c>
    </row>
    <row r="300" customFormat="false" ht="15" hidden="false" customHeight="true" outlineLevel="0" collapsed="false">
      <c r="A300" s="13" t="s">
        <v>211</v>
      </c>
      <c r="B300" s="11" t="s">
        <v>10226</v>
      </c>
      <c r="C300" s="13" t="s">
        <v>11356</v>
      </c>
      <c r="D300" s="13" t="s">
        <v>11357</v>
      </c>
      <c r="E300" s="13" t="s">
        <v>1870</v>
      </c>
      <c r="F300" s="13" t="s">
        <v>1871</v>
      </c>
    </row>
    <row r="301" customFormat="false" ht="15" hidden="false" customHeight="true" outlineLevel="0" collapsed="false">
      <c r="A301" s="13" t="s">
        <v>211</v>
      </c>
      <c r="B301" s="13" t="s">
        <v>10229</v>
      </c>
      <c r="C301" s="13" t="s">
        <v>11358</v>
      </c>
      <c r="D301" s="13" t="s">
        <v>11359</v>
      </c>
      <c r="E301" s="13" t="s">
        <v>11360</v>
      </c>
      <c r="F301" s="13" t="s">
        <v>11361</v>
      </c>
    </row>
    <row r="302" customFormat="false" ht="15" hidden="false" customHeight="true" outlineLevel="0" collapsed="false">
      <c r="A302" s="13" t="s">
        <v>211</v>
      </c>
      <c r="B302" s="11" t="s">
        <v>10234</v>
      </c>
      <c r="C302" s="13" t="s">
        <v>11362</v>
      </c>
      <c r="D302" s="13" t="s">
        <v>11363</v>
      </c>
      <c r="E302" s="13" t="s">
        <v>11364</v>
      </c>
      <c r="F302" s="13" t="s">
        <v>11365</v>
      </c>
    </row>
    <row r="303" customFormat="false" ht="15" hidden="false" customHeight="true" outlineLevel="0" collapsed="false">
      <c r="A303" s="13" t="s">
        <v>211</v>
      </c>
      <c r="B303" s="11" t="s">
        <v>10239</v>
      </c>
      <c r="C303" s="13" t="s">
        <v>11366</v>
      </c>
      <c r="D303" s="13" t="s">
        <v>11367</v>
      </c>
      <c r="E303" s="13" t="s">
        <v>11368</v>
      </c>
      <c r="F303" s="13" t="s">
        <v>11369</v>
      </c>
    </row>
    <row r="304" customFormat="false" ht="15" hidden="false" customHeight="true" outlineLevel="0" collapsed="false">
      <c r="A304" s="13" t="s">
        <v>211</v>
      </c>
      <c r="B304" s="11" t="s">
        <v>10244</v>
      </c>
      <c r="C304" s="13" t="s">
        <v>11370</v>
      </c>
      <c r="D304" s="13" t="s">
        <v>11371</v>
      </c>
      <c r="E304" s="13" t="s">
        <v>11372</v>
      </c>
      <c r="F304" s="13" t="s">
        <v>11373</v>
      </c>
    </row>
    <row r="305" customFormat="false" ht="15" hidden="false" customHeight="true" outlineLevel="0" collapsed="false">
      <c r="A305" s="13" t="s">
        <v>211</v>
      </c>
      <c r="B305" s="11" t="s">
        <v>10249</v>
      </c>
      <c r="C305" s="13" t="s">
        <v>11374</v>
      </c>
      <c r="D305" s="13" t="s">
        <v>11375</v>
      </c>
      <c r="E305" s="13" t="s">
        <v>11376</v>
      </c>
      <c r="F305" s="13" t="s">
        <v>11377</v>
      </c>
    </row>
    <row r="306" customFormat="false" ht="15" hidden="false" customHeight="true" outlineLevel="0" collapsed="false">
      <c r="A306" s="13" t="s">
        <v>211</v>
      </c>
      <c r="B306" s="11" t="s">
        <v>10254</v>
      </c>
      <c r="C306" s="13" t="s">
        <v>11378</v>
      </c>
      <c r="D306" s="13" t="s">
        <v>11379</v>
      </c>
      <c r="E306" s="13" t="s">
        <v>11380</v>
      </c>
      <c r="F306" s="13" t="s">
        <v>11381</v>
      </c>
    </row>
    <row r="307" customFormat="false" ht="15" hidden="false" customHeight="true" outlineLevel="0" collapsed="false">
      <c r="A307" s="13" t="s">
        <v>211</v>
      </c>
      <c r="B307" s="11" t="s">
        <v>10259</v>
      </c>
      <c r="C307" s="13" t="s">
        <v>11382</v>
      </c>
      <c r="D307" s="13" t="s">
        <v>11383</v>
      </c>
      <c r="E307" s="13" t="s">
        <v>11384</v>
      </c>
      <c r="F307" s="13" t="s">
        <v>11385</v>
      </c>
    </row>
    <row r="308" customFormat="false" ht="15" hidden="false" customHeight="true" outlineLevel="0" collapsed="false">
      <c r="A308" s="13" t="s">
        <v>211</v>
      </c>
      <c r="B308" s="13" t="s">
        <v>10264</v>
      </c>
      <c r="C308" s="13" t="s">
        <v>11386</v>
      </c>
      <c r="D308" s="13" t="s">
        <v>11387</v>
      </c>
      <c r="E308" s="13" t="s">
        <v>11388</v>
      </c>
      <c r="F308" s="13" t="s">
        <v>11389</v>
      </c>
    </row>
    <row r="309" customFormat="false" ht="15" hidden="false" customHeight="true" outlineLevel="0" collapsed="false">
      <c r="A309" s="13" t="s">
        <v>211</v>
      </c>
      <c r="B309" s="11" t="s">
        <v>10269</v>
      </c>
      <c r="C309" s="13" t="s">
        <v>11390</v>
      </c>
      <c r="D309" s="13" t="s">
        <v>11391</v>
      </c>
      <c r="E309" s="13" t="s">
        <v>11392</v>
      </c>
      <c r="F309" s="13" t="s">
        <v>11393</v>
      </c>
    </row>
    <row r="310" customFormat="false" ht="15" hidden="false" customHeight="true" outlineLevel="0" collapsed="false">
      <c r="A310" s="13" t="s">
        <v>211</v>
      </c>
      <c r="B310" s="11" t="s">
        <v>10274</v>
      </c>
      <c r="C310" s="13" t="s">
        <v>11394</v>
      </c>
      <c r="D310" s="13" t="s">
        <v>11395</v>
      </c>
      <c r="E310" s="13" t="s">
        <v>11396</v>
      </c>
      <c r="F310" s="13" t="s">
        <v>11397</v>
      </c>
    </row>
    <row r="311" customFormat="false" ht="15" hidden="false" customHeight="true" outlineLevel="0" collapsed="false">
      <c r="A311" s="13" t="s">
        <v>211</v>
      </c>
      <c r="B311" s="11" t="s">
        <v>10279</v>
      </c>
      <c r="C311" s="13" t="s">
        <v>11398</v>
      </c>
      <c r="D311" s="13" t="s">
        <v>11399</v>
      </c>
      <c r="E311" s="13" t="s">
        <v>11400</v>
      </c>
      <c r="F311" s="13" t="s">
        <v>11401</v>
      </c>
    </row>
    <row r="312" customFormat="false" ht="15" hidden="false" customHeight="true" outlineLevel="0" collapsed="false">
      <c r="A312" s="13" t="s">
        <v>211</v>
      </c>
      <c r="B312" s="11" t="s">
        <v>10284</v>
      </c>
      <c r="C312" s="13" t="s">
        <v>11402</v>
      </c>
      <c r="D312" s="13" t="s">
        <v>11403</v>
      </c>
      <c r="E312" s="13" t="s">
        <v>11404</v>
      </c>
      <c r="F312" s="13" t="s">
        <v>11405</v>
      </c>
    </row>
    <row r="313" customFormat="false" ht="15" hidden="false" customHeight="true" outlineLevel="0" collapsed="false">
      <c r="A313" s="13" t="s">
        <v>219</v>
      </c>
      <c r="B313" s="13" t="s">
        <v>10206</v>
      </c>
      <c r="C313" s="13" t="s">
        <v>11406</v>
      </c>
      <c r="D313" s="13" t="s">
        <v>11407</v>
      </c>
      <c r="E313" s="13" t="s">
        <v>11408</v>
      </c>
      <c r="F313" s="13" t="s">
        <v>11409</v>
      </c>
    </row>
    <row r="314" customFormat="false" ht="15" hidden="false" customHeight="true" outlineLevel="0" collapsed="false">
      <c r="A314" s="13" t="s">
        <v>219</v>
      </c>
      <c r="B314" s="11" t="s">
        <v>10211</v>
      </c>
      <c r="C314" s="13" t="s">
        <v>11410</v>
      </c>
      <c r="D314" s="13" t="s">
        <v>11411</v>
      </c>
      <c r="E314" s="13" t="s">
        <v>11412</v>
      </c>
      <c r="F314" s="13" t="s">
        <v>11413</v>
      </c>
    </row>
    <row r="315" customFormat="false" ht="15" hidden="false" customHeight="true" outlineLevel="0" collapsed="false">
      <c r="A315" s="13" t="s">
        <v>219</v>
      </c>
      <c r="B315" s="11" t="s">
        <v>10216</v>
      </c>
      <c r="C315" s="13" t="s">
        <v>11414</v>
      </c>
      <c r="D315" s="13" t="s">
        <v>11415</v>
      </c>
      <c r="E315" s="13" t="s">
        <v>11416</v>
      </c>
      <c r="F315" s="13" t="s">
        <v>11417</v>
      </c>
    </row>
    <row r="316" customFormat="false" ht="15" hidden="false" customHeight="true" outlineLevel="0" collapsed="false">
      <c r="A316" s="13" t="s">
        <v>219</v>
      </c>
      <c r="B316" s="11" t="s">
        <v>10221</v>
      </c>
      <c r="C316" s="13" t="s">
        <v>11418</v>
      </c>
      <c r="D316" s="13" t="s">
        <v>11419</v>
      </c>
      <c r="E316" s="13" t="s">
        <v>11420</v>
      </c>
      <c r="F316" s="13" t="s">
        <v>11421</v>
      </c>
    </row>
    <row r="317" customFormat="false" ht="15" hidden="false" customHeight="true" outlineLevel="0" collapsed="false">
      <c r="A317" s="13" t="s">
        <v>219</v>
      </c>
      <c r="B317" s="11" t="s">
        <v>10226</v>
      </c>
      <c r="C317" s="13" t="s">
        <v>11422</v>
      </c>
      <c r="D317" s="13" t="s">
        <v>11423</v>
      </c>
      <c r="E317" s="13" t="s">
        <v>1870</v>
      </c>
      <c r="F317" s="13" t="s">
        <v>1871</v>
      </c>
    </row>
    <row r="318" customFormat="false" ht="15" hidden="false" customHeight="true" outlineLevel="0" collapsed="false">
      <c r="A318" s="13" t="s">
        <v>219</v>
      </c>
      <c r="B318" s="13" t="s">
        <v>10229</v>
      </c>
      <c r="C318" s="13" t="s">
        <v>11424</v>
      </c>
      <c r="D318" s="13" t="s">
        <v>11425</v>
      </c>
      <c r="E318" s="13" t="s">
        <v>11426</v>
      </c>
      <c r="F318" s="13" t="s">
        <v>11427</v>
      </c>
    </row>
    <row r="319" customFormat="false" ht="15" hidden="false" customHeight="true" outlineLevel="0" collapsed="false">
      <c r="A319" s="13" t="s">
        <v>219</v>
      </c>
      <c r="B319" s="11" t="s">
        <v>10234</v>
      </c>
      <c r="C319" s="13" t="s">
        <v>11428</v>
      </c>
      <c r="D319" s="13" t="s">
        <v>11429</v>
      </c>
      <c r="E319" s="13" t="s">
        <v>11430</v>
      </c>
      <c r="F319" s="13" t="s">
        <v>11431</v>
      </c>
    </row>
    <row r="320" customFormat="false" ht="15" hidden="false" customHeight="true" outlineLevel="0" collapsed="false">
      <c r="A320" s="13" t="s">
        <v>219</v>
      </c>
      <c r="B320" s="11" t="s">
        <v>10239</v>
      </c>
      <c r="C320" s="13" t="s">
        <v>11432</v>
      </c>
      <c r="D320" s="13" t="s">
        <v>11433</v>
      </c>
      <c r="E320" s="13" t="s">
        <v>11434</v>
      </c>
      <c r="F320" s="13" t="s">
        <v>11435</v>
      </c>
    </row>
    <row r="321" customFormat="false" ht="15" hidden="false" customHeight="true" outlineLevel="0" collapsed="false">
      <c r="A321" s="13" t="s">
        <v>219</v>
      </c>
      <c r="B321" s="11" t="s">
        <v>10244</v>
      </c>
      <c r="C321" s="13" t="s">
        <v>11436</v>
      </c>
      <c r="D321" s="13" t="s">
        <v>11437</v>
      </c>
      <c r="E321" s="13" t="s">
        <v>11438</v>
      </c>
      <c r="F321" s="13" t="s">
        <v>11439</v>
      </c>
    </row>
    <row r="322" customFormat="false" ht="15" hidden="false" customHeight="true" outlineLevel="0" collapsed="false">
      <c r="A322" s="13" t="s">
        <v>219</v>
      </c>
      <c r="B322" s="11" t="s">
        <v>10249</v>
      </c>
      <c r="C322" s="13" t="s">
        <v>11440</v>
      </c>
      <c r="D322" s="13" t="s">
        <v>11441</v>
      </c>
      <c r="E322" s="13" t="s">
        <v>11442</v>
      </c>
      <c r="F322" s="13" t="s">
        <v>11443</v>
      </c>
    </row>
    <row r="323" customFormat="false" ht="15" hidden="false" customHeight="true" outlineLevel="0" collapsed="false">
      <c r="A323" s="13" t="s">
        <v>219</v>
      </c>
      <c r="B323" s="11" t="s">
        <v>10254</v>
      </c>
      <c r="C323" s="13" t="s">
        <v>11444</v>
      </c>
      <c r="D323" s="13" t="s">
        <v>11445</v>
      </c>
      <c r="E323" s="13" t="s">
        <v>11446</v>
      </c>
      <c r="F323" s="13" t="s">
        <v>11447</v>
      </c>
    </row>
    <row r="324" customFormat="false" ht="15" hidden="false" customHeight="true" outlineLevel="0" collapsed="false">
      <c r="A324" s="13" t="s">
        <v>219</v>
      </c>
      <c r="B324" s="11" t="s">
        <v>10259</v>
      </c>
      <c r="C324" s="13" t="s">
        <v>11448</v>
      </c>
      <c r="D324" s="13" t="s">
        <v>11449</v>
      </c>
      <c r="E324" s="13" t="s">
        <v>11450</v>
      </c>
      <c r="F324" s="13" t="s">
        <v>11451</v>
      </c>
    </row>
    <row r="325" customFormat="false" ht="15" hidden="false" customHeight="true" outlineLevel="0" collapsed="false">
      <c r="A325" s="13" t="s">
        <v>219</v>
      </c>
      <c r="B325" s="13" t="s">
        <v>10264</v>
      </c>
      <c r="C325" s="13" t="s">
        <v>11452</v>
      </c>
      <c r="D325" s="13" t="s">
        <v>11453</v>
      </c>
      <c r="E325" s="13" t="s">
        <v>11454</v>
      </c>
      <c r="F325" s="13" t="s">
        <v>11455</v>
      </c>
    </row>
    <row r="326" customFormat="false" ht="15" hidden="false" customHeight="true" outlineLevel="0" collapsed="false">
      <c r="A326" s="13" t="s">
        <v>219</v>
      </c>
      <c r="B326" s="11" t="s">
        <v>10269</v>
      </c>
      <c r="C326" s="13" t="s">
        <v>11456</v>
      </c>
      <c r="D326" s="13" t="s">
        <v>11457</v>
      </c>
      <c r="E326" s="13" t="s">
        <v>11458</v>
      </c>
      <c r="F326" s="13" t="s">
        <v>11459</v>
      </c>
    </row>
    <row r="327" customFormat="false" ht="15" hidden="false" customHeight="true" outlineLevel="0" collapsed="false">
      <c r="A327" s="13" t="s">
        <v>219</v>
      </c>
      <c r="B327" s="11" t="s">
        <v>10274</v>
      </c>
      <c r="C327" s="13" t="s">
        <v>11460</v>
      </c>
      <c r="D327" s="13" t="s">
        <v>11461</v>
      </c>
      <c r="E327" s="13" t="s">
        <v>11462</v>
      </c>
      <c r="F327" s="13" t="s">
        <v>11463</v>
      </c>
    </row>
    <row r="328" customFormat="false" ht="15" hidden="false" customHeight="true" outlineLevel="0" collapsed="false">
      <c r="A328" s="13" t="s">
        <v>219</v>
      </c>
      <c r="B328" s="11" t="s">
        <v>10279</v>
      </c>
      <c r="C328" s="13" t="s">
        <v>11464</v>
      </c>
      <c r="D328" s="13" t="s">
        <v>11465</v>
      </c>
      <c r="E328" s="13" t="s">
        <v>11466</v>
      </c>
      <c r="F328" s="13" t="s">
        <v>11467</v>
      </c>
    </row>
    <row r="329" customFormat="false" ht="15" hidden="false" customHeight="true" outlineLevel="0" collapsed="false">
      <c r="A329" s="13" t="s">
        <v>219</v>
      </c>
      <c r="B329" s="11" t="s">
        <v>10284</v>
      </c>
      <c r="C329" s="13" t="s">
        <v>11468</v>
      </c>
      <c r="D329" s="13" t="s">
        <v>11469</v>
      </c>
      <c r="E329" s="13" t="s">
        <v>11470</v>
      </c>
      <c r="F329" s="13" t="s">
        <v>11471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10" width="23.43"/>
  </cols>
  <sheetData>
    <row r="1" customFormat="false" ht="15" hidden="false" customHeight="true" outlineLevel="0" collapsed="false">
      <c r="A1" s="11" t="s">
        <v>11472</v>
      </c>
    </row>
    <row r="3" customFormat="false" ht="15" hidden="false" customHeight="true" outlineLevel="0" collapsed="false">
      <c r="A3" s="11" t="s">
        <v>11473</v>
      </c>
    </row>
    <row r="4" customFormat="false" ht="15" hidden="false" customHeight="true" outlineLevel="0" collapsed="false">
      <c r="G4" s="11" t="s">
        <v>11474</v>
      </c>
    </row>
    <row r="5" customFormat="false" ht="15" hidden="false" customHeight="true" outlineLevel="0" collapsed="false">
      <c r="A5" s="12" t="s">
        <v>46</v>
      </c>
      <c r="B5" s="12" t="s">
        <v>11475</v>
      </c>
      <c r="C5" s="12" t="s">
        <v>48</v>
      </c>
      <c r="D5" s="12" t="s">
        <v>50</v>
      </c>
      <c r="E5" s="12" t="s">
        <v>51</v>
      </c>
      <c r="F5" s="12" t="s">
        <v>233</v>
      </c>
      <c r="G5" s="12" t="s">
        <v>54</v>
      </c>
    </row>
    <row r="6" customFormat="false" ht="15" hidden="false" customHeight="true" outlineLevel="0" collapsed="false">
      <c r="A6" s="11" t="s">
        <v>55</v>
      </c>
      <c r="B6" s="11"/>
      <c r="C6" s="13" t="s">
        <v>57</v>
      </c>
      <c r="D6" s="13" t="s">
        <v>59</v>
      </c>
      <c r="E6" s="13" t="s">
        <v>60</v>
      </c>
      <c r="F6" s="13" t="s">
        <v>62</v>
      </c>
      <c r="G6" s="13" t="s">
        <v>63</v>
      </c>
    </row>
    <row r="7" customFormat="false" ht="15" hidden="false" customHeight="true" outlineLevel="0" collapsed="false">
      <c r="A7" s="13" t="s">
        <v>64</v>
      </c>
      <c r="B7" s="11" t="s">
        <v>11476</v>
      </c>
      <c r="C7" s="13" t="s">
        <v>11477</v>
      </c>
      <c r="D7" s="13" t="s">
        <v>11478</v>
      </c>
      <c r="E7" s="13" t="s">
        <v>11479</v>
      </c>
      <c r="F7" s="13" t="s">
        <v>11480</v>
      </c>
      <c r="G7" s="13" t="s">
        <v>11481</v>
      </c>
    </row>
    <row r="8" customFormat="false" ht="15" hidden="false" customHeight="true" outlineLevel="0" collapsed="false">
      <c r="A8" s="13" t="s">
        <v>64</v>
      </c>
      <c r="B8" s="11" t="s">
        <v>11482</v>
      </c>
      <c r="C8" s="13" t="s">
        <v>11483</v>
      </c>
      <c r="D8" s="13" t="s">
        <v>11484</v>
      </c>
      <c r="E8" s="13" t="s">
        <v>11485</v>
      </c>
      <c r="F8" s="13" t="s">
        <v>11486</v>
      </c>
      <c r="G8" s="13" t="s">
        <v>11487</v>
      </c>
    </row>
    <row r="9" customFormat="false" ht="15" hidden="false" customHeight="true" outlineLevel="0" collapsed="false">
      <c r="A9" s="13" t="s">
        <v>64</v>
      </c>
      <c r="B9" s="11" t="s">
        <v>11488</v>
      </c>
      <c r="C9" s="13" t="s">
        <v>11489</v>
      </c>
      <c r="D9" s="13" t="s">
        <v>11490</v>
      </c>
      <c r="E9" s="13" t="s">
        <v>11491</v>
      </c>
      <c r="F9" s="13" t="s">
        <v>11492</v>
      </c>
      <c r="G9" s="13" t="s">
        <v>11493</v>
      </c>
    </row>
    <row r="10" customFormat="false" ht="15" hidden="false" customHeight="true" outlineLevel="0" collapsed="false">
      <c r="A10" s="13" t="s">
        <v>64</v>
      </c>
      <c r="B10" s="11" t="s">
        <v>11494</v>
      </c>
      <c r="C10" s="13" t="s">
        <v>11495</v>
      </c>
      <c r="D10" s="13" t="s">
        <v>11496</v>
      </c>
      <c r="E10" s="13" t="s">
        <v>11497</v>
      </c>
      <c r="F10" s="13" t="s">
        <v>11498</v>
      </c>
      <c r="G10" s="13" t="s">
        <v>11499</v>
      </c>
    </row>
    <row r="11" customFormat="false" ht="15" hidden="false" customHeight="true" outlineLevel="0" collapsed="false">
      <c r="A11" s="13" t="s">
        <v>64</v>
      </c>
      <c r="B11" s="11" t="s">
        <v>11500</v>
      </c>
      <c r="C11" s="13" t="s">
        <v>11501</v>
      </c>
      <c r="D11" s="13" t="s">
        <v>11502</v>
      </c>
      <c r="E11" s="13" t="s">
        <v>11503</v>
      </c>
      <c r="F11" s="13" t="s">
        <v>11504</v>
      </c>
      <c r="G11" s="13" t="s">
        <v>11505</v>
      </c>
    </row>
    <row r="12" customFormat="false" ht="15" hidden="false" customHeight="true" outlineLevel="0" collapsed="false">
      <c r="A12" s="13" t="s">
        <v>64</v>
      </c>
      <c r="B12" s="11" t="s">
        <v>11506</v>
      </c>
      <c r="C12" s="13" t="s">
        <v>11507</v>
      </c>
      <c r="D12" s="13" t="s">
        <v>11508</v>
      </c>
      <c r="E12" s="13" t="s">
        <v>11509</v>
      </c>
      <c r="F12" s="13" t="s">
        <v>11510</v>
      </c>
      <c r="G12" s="13" t="s">
        <v>11511</v>
      </c>
    </row>
    <row r="13" customFormat="false" ht="15" hidden="false" customHeight="true" outlineLevel="0" collapsed="false">
      <c r="A13" s="13" t="s">
        <v>64</v>
      </c>
      <c r="B13" s="11" t="s">
        <v>11512</v>
      </c>
      <c r="C13" s="13" t="s">
        <v>11513</v>
      </c>
      <c r="D13" s="13" t="s">
        <v>11514</v>
      </c>
      <c r="E13" s="13" t="s">
        <v>11515</v>
      </c>
      <c r="F13" s="13" t="s">
        <v>11516</v>
      </c>
      <c r="G13" s="13" t="s">
        <v>11517</v>
      </c>
    </row>
    <row r="14" customFormat="false" ht="15" hidden="false" customHeight="true" outlineLevel="0" collapsed="false">
      <c r="A14" s="13" t="s">
        <v>64</v>
      </c>
      <c r="B14" s="11" t="s">
        <v>11518</v>
      </c>
      <c r="C14" s="13" t="s">
        <v>11519</v>
      </c>
      <c r="D14" s="13" t="s">
        <v>11520</v>
      </c>
      <c r="E14" s="13" t="s">
        <v>11521</v>
      </c>
      <c r="F14" s="13" t="s">
        <v>11522</v>
      </c>
      <c r="G14" s="13" t="s">
        <v>11523</v>
      </c>
    </row>
    <row r="15" customFormat="false" ht="15" hidden="false" customHeight="true" outlineLevel="0" collapsed="false">
      <c r="A15" s="13" t="s">
        <v>64</v>
      </c>
      <c r="B15" s="11" t="s">
        <v>11524</v>
      </c>
      <c r="C15" s="13" t="s">
        <v>11525</v>
      </c>
      <c r="D15" s="13" t="s">
        <v>11526</v>
      </c>
      <c r="E15" s="13" t="s">
        <v>11527</v>
      </c>
      <c r="F15" s="13" t="s">
        <v>11528</v>
      </c>
      <c r="G15" s="13" t="s">
        <v>11529</v>
      </c>
    </row>
    <row r="16" customFormat="false" ht="15" hidden="false" customHeight="true" outlineLevel="0" collapsed="false">
      <c r="A16" s="13" t="s">
        <v>64</v>
      </c>
      <c r="B16" s="11" t="s">
        <v>11530</v>
      </c>
      <c r="C16" s="13" t="s">
        <v>11531</v>
      </c>
      <c r="D16" s="13" t="s">
        <v>11532</v>
      </c>
      <c r="E16" s="13" t="s">
        <v>11533</v>
      </c>
      <c r="F16" s="13" t="s">
        <v>11534</v>
      </c>
      <c r="G16" s="13" t="s">
        <v>11535</v>
      </c>
    </row>
    <row r="17" customFormat="false" ht="15" hidden="false" customHeight="true" outlineLevel="0" collapsed="false">
      <c r="A17" s="13" t="s">
        <v>64</v>
      </c>
      <c r="B17" s="11" t="s">
        <v>11536</v>
      </c>
      <c r="C17" s="13" t="s">
        <v>11537</v>
      </c>
      <c r="D17" s="13" t="s">
        <v>11538</v>
      </c>
      <c r="E17" s="13" t="s">
        <v>11539</v>
      </c>
      <c r="F17" s="13" t="s">
        <v>11540</v>
      </c>
      <c r="G17" s="13" t="s">
        <v>11541</v>
      </c>
    </row>
    <row r="18" customFormat="false" ht="15" hidden="false" customHeight="true" outlineLevel="0" collapsed="false">
      <c r="A18" s="13" t="s">
        <v>64</v>
      </c>
      <c r="B18" s="11" t="s">
        <v>11542</v>
      </c>
      <c r="C18" s="13" t="s">
        <v>11543</v>
      </c>
      <c r="D18" s="13" t="s">
        <v>11544</v>
      </c>
      <c r="E18" s="13" t="s">
        <v>11545</v>
      </c>
      <c r="F18" s="13" t="s">
        <v>11546</v>
      </c>
      <c r="G18" s="13" t="s">
        <v>11547</v>
      </c>
    </row>
    <row r="19" customFormat="false" ht="15" hidden="false" customHeight="true" outlineLevel="0" collapsed="false">
      <c r="A19" s="13" t="s">
        <v>64</v>
      </c>
      <c r="B19" s="11" t="s">
        <v>11548</v>
      </c>
      <c r="C19" s="13" t="s">
        <v>11549</v>
      </c>
      <c r="D19" s="13" t="s">
        <v>11550</v>
      </c>
      <c r="E19" s="13" t="s">
        <v>11551</v>
      </c>
      <c r="F19" s="13" t="s">
        <v>11552</v>
      </c>
      <c r="G19" s="13" t="s">
        <v>11553</v>
      </c>
    </row>
    <row r="20" customFormat="false" ht="15" hidden="false" customHeight="true" outlineLevel="0" collapsed="false">
      <c r="A20" s="13" t="s">
        <v>64</v>
      </c>
      <c r="B20" s="11" t="s">
        <v>11554</v>
      </c>
      <c r="C20" s="13" t="s">
        <v>11555</v>
      </c>
      <c r="D20" s="13" t="s">
        <v>11556</v>
      </c>
      <c r="E20" s="13" t="s">
        <v>11557</v>
      </c>
      <c r="F20" s="13" t="s">
        <v>11558</v>
      </c>
      <c r="G20" s="13" t="s">
        <v>11559</v>
      </c>
    </row>
    <row r="21" customFormat="false" ht="15" hidden="false" customHeight="true" outlineLevel="0" collapsed="false">
      <c r="A21" s="13" t="s">
        <v>64</v>
      </c>
      <c r="B21" s="11" t="s">
        <v>11560</v>
      </c>
      <c r="C21" s="13" t="s">
        <v>11561</v>
      </c>
      <c r="D21" s="13" t="s">
        <v>11562</v>
      </c>
      <c r="E21" s="13" t="s">
        <v>550</v>
      </c>
      <c r="F21" s="13" t="s">
        <v>11563</v>
      </c>
      <c r="G21" s="13" t="s">
        <v>11564</v>
      </c>
    </row>
    <row r="22" customFormat="false" ht="15" hidden="false" customHeight="true" outlineLevel="0" collapsed="false">
      <c r="A22" s="13" t="s">
        <v>64</v>
      </c>
      <c r="B22" s="11" t="s">
        <v>11565</v>
      </c>
      <c r="C22" s="13" t="s">
        <v>4133</v>
      </c>
      <c r="D22" s="13" t="s">
        <v>11566</v>
      </c>
      <c r="E22" s="13" t="s">
        <v>11567</v>
      </c>
      <c r="F22" s="13" t="s">
        <v>11568</v>
      </c>
      <c r="G22" s="13" t="s">
        <v>11569</v>
      </c>
    </row>
    <row r="23" customFormat="false" ht="15" hidden="false" customHeight="true" outlineLevel="0" collapsed="false">
      <c r="A23" s="13" t="s">
        <v>64</v>
      </c>
      <c r="B23" s="11" t="s">
        <v>11570</v>
      </c>
      <c r="C23" s="13" t="s">
        <v>11571</v>
      </c>
      <c r="D23" s="13" t="s">
        <v>11572</v>
      </c>
      <c r="E23" s="13" t="s">
        <v>11573</v>
      </c>
      <c r="F23" s="13" t="s">
        <v>11574</v>
      </c>
      <c r="G23" s="13" t="s">
        <v>11575</v>
      </c>
    </row>
    <row r="24" customFormat="false" ht="15" hidden="false" customHeight="true" outlineLevel="0" collapsed="false">
      <c r="A24" s="13" t="s">
        <v>64</v>
      </c>
      <c r="B24" s="11" t="s">
        <v>11576</v>
      </c>
      <c r="C24" s="13" t="s">
        <v>11577</v>
      </c>
      <c r="D24" s="13" t="s">
        <v>11578</v>
      </c>
      <c r="E24" s="13" t="s">
        <v>11579</v>
      </c>
      <c r="F24" s="13" t="s">
        <v>11580</v>
      </c>
      <c r="G24" s="13" t="s">
        <v>11581</v>
      </c>
    </row>
    <row r="25" customFormat="false" ht="15" hidden="false" customHeight="true" outlineLevel="0" collapsed="false">
      <c r="A25" s="13" t="s">
        <v>64</v>
      </c>
      <c r="B25" s="11" t="s">
        <v>11582</v>
      </c>
      <c r="C25" s="13" t="s">
        <v>11583</v>
      </c>
      <c r="D25" s="13" t="s">
        <v>11584</v>
      </c>
      <c r="E25" s="13" t="s">
        <v>11585</v>
      </c>
      <c r="F25" s="13" t="s">
        <v>11586</v>
      </c>
      <c r="G25" s="13" t="s">
        <v>11587</v>
      </c>
    </row>
    <row r="26" customFormat="false" ht="15" hidden="false" customHeight="true" outlineLevel="0" collapsed="false">
      <c r="A26" s="13" t="s">
        <v>64</v>
      </c>
      <c r="B26" s="11" t="s">
        <v>11588</v>
      </c>
      <c r="C26" s="13" t="s">
        <v>11589</v>
      </c>
      <c r="D26" s="13" t="s">
        <v>11590</v>
      </c>
      <c r="E26" s="13" t="s">
        <v>11591</v>
      </c>
      <c r="F26" s="13" t="s">
        <v>11592</v>
      </c>
      <c r="G26" s="13" t="s">
        <v>11593</v>
      </c>
    </row>
    <row r="27" customFormat="false" ht="15" hidden="false" customHeight="true" outlineLevel="0" collapsed="false">
      <c r="A27" s="13" t="s">
        <v>64</v>
      </c>
      <c r="B27" s="11" t="s">
        <v>11594</v>
      </c>
      <c r="C27" s="13" t="s">
        <v>11595</v>
      </c>
      <c r="D27" s="13" t="s">
        <v>11596</v>
      </c>
      <c r="E27" s="13" t="s">
        <v>11597</v>
      </c>
      <c r="F27" s="13" t="s">
        <v>11598</v>
      </c>
      <c r="G27" s="13" t="s">
        <v>11599</v>
      </c>
    </row>
    <row r="28" customFormat="false" ht="15" hidden="false" customHeight="true" outlineLevel="0" collapsed="false">
      <c r="A28" s="13" t="s">
        <v>64</v>
      </c>
      <c r="B28" s="11" t="s">
        <v>11600</v>
      </c>
      <c r="C28" s="13" t="s">
        <v>11601</v>
      </c>
      <c r="D28" s="13" t="s">
        <v>11602</v>
      </c>
      <c r="E28" s="13" t="s">
        <v>11603</v>
      </c>
      <c r="F28" s="13" t="s">
        <v>11604</v>
      </c>
      <c r="G28" s="13" t="s">
        <v>11605</v>
      </c>
    </row>
    <row r="29" customFormat="false" ht="15" hidden="false" customHeight="true" outlineLevel="0" collapsed="false">
      <c r="A29" s="13" t="s">
        <v>64</v>
      </c>
      <c r="B29" s="11" t="s">
        <v>11606</v>
      </c>
      <c r="C29" s="13" t="s">
        <v>11563</v>
      </c>
      <c r="D29" s="13" t="s">
        <v>11607</v>
      </c>
      <c r="E29" s="13" t="s">
        <v>11608</v>
      </c>
      <c r="F29" s="13" t="s">
        <v>1938</v>
      </c>
      <c r="G29" s="13" t="s">
        <v>11609</v>
      </c>
    </row>
    <row r="30" customFormat="false" ht="15" hidden="false" customHeight="true" outlineLevel="0" collapsed="false">
      <c r="A30" s="13" t="s">
        <v>64</v>
      </c>
      <c r="B30" s="11" t="s">
        <v>11610</v>
      </c>
      <c r="C30" s="13" t="s">
        <v>11611</v>
      </c>
      <c r="D30" s="13" t="s">
        <v>11612</v>
      </c>
      <c r="E30" s="13" t="s">
        <v>11613</v>
      </c>
      <c r="F30" s="13" t="s">
        <v>11614</v>
      </c>
      <c r="G30" s="13" t="s">
        <v>11615</v>
      </c>
    </row>
    <row r="31" customFormat="false" ht="15" hidden="false" customHeight="true" outlineLevel="0" collapsed="false">
      <c r="A31" s="13" t="s">
        <v>64</v>
      </c>
      <c r="B31" s="11" t="s">
        <v>11616</v>
      </c>
      <c r="C31" s="13" t="s">
        <v>11617</v>
      </c>
      <c r="D31" s="13" t="s">
        <v>11618</v>
      </c>
      <c r="E31" s="13" t="s">
        <v>11619</v>
      </c>
      <c r="F31" s="13" t="s">
        <v>11620</v>
      </c>
      <c r="G31" s="13" t="s">
        <v>11621</v>
      </c>
    </row>
    <row r="32" customFormat="false" ht="15" hidden="false" customHeight="true" outlineLevel="0" collapsed="false">
      <c r="A32" s="13" t="s">
        <v>64</v>
      </c>
      <c r="B32" s="11" t="s">
        <v>11622</v>
      </c>
      <c r="C32" s="13" t="s">
        <v>11623</v>
      </c>
      <c r="D32" s="13" t="s">
        <v>11624</v>
      </c>
      <c r="E32" s="13" t="s">
        <v>11625</v>
      </c>
      <c r="F32" s="13" t="s">
        <v>11626</v>
      </c>
      <c r="G32" s="13" t="s">
        <v>11627</v>
      </c>
    </row>
    <row r="33" customFormat="false" ht="15" hidden="false" customHeight="true" outlineLevel="0" collapsed="false">
      <c r="A33" s="13" t="s">
        <v>64</v>
      </c>
      <c r="B33" s="11" t="s">
        <v>11628</v>
      </c>
      <c r="C33" s="13" t="s">
        <v>11629</v>
      </c>
      <c r="D33" s="13" t="s">
        <v>11630</v>
      </c>
      <c r="E33" s="13" t="s">
        <v>11631</v>
      </c>
      <c r="F33" s="13" t="s">
        <v>11632</v>
      </c>
      <c r="G33" s="13" t="s">
        <v>11633</v>
      </c>
    </row>
    <row r="34" customFormat="false" ht="15" hidden="false" customHeight="true" outlineLevel="0" collapsed="false">
      <c r="A34" s="13" t="s">
        <v>64</v>
      </c>
      <c r="B34" s="11" t="s">
        <v>11634</v>
      </c>
      <c r="C34" s="13" t="s">
        <v>11635</v>
      </c>
      <c r="D34" s="13" t="s">
        <v>11636</v>
      </c>
      <c r="E34" s="13" t="s">
        <v>3297</v>
      </c>
      <c r="F34" s="13" t="s">
        <v>11637</v>
      </c>
      <c r="G34" s="13" t="s">
        <v>11638</v>
      </c>
    </row>
    <row r="35" customFormat="false" ht="15" hidden="false" customHeight="true" outlineLevel="0" collapsed="false">
      <c r="A35" s="13" t="s">
        <v>64</v>
      </c>
      <c r="B35" s="11" t="s">
        <v>11639</v>
      </c>
      <c r="C35" s="13" t="s">
        <v>11640</v>
      </c>
      <c r="D35" s="13" t="s">
        <v>11641</v>
      </c>
      <c r="E35" s="13" t="s">
        <v>11642</v>
      </c>
      <c r="F35" s="13" t="s">
        <v>11643</v>
      </c>
      <c r="G35" s="13" t="s">
        <v>11644</v>
      </c>
    </row>
    <row r="36" customFormat="false" ht="15" hidden="false" customHeight="true" outlineLevel="0" collapsed="false">
      <c r="A36" s="13" t="s">
        <v>64</v>
      </c>
      <c r="B36" s="11" t="s">
        <v>11645</v>
      </c>
      <c r="C36" s="13" t="s">
        <v>1720</v>
      </c>
      <c r="D36" s="13" t="s">
        <v>11646</v>
      </c>
      <c r="E36" s="13" t="s">
        <v>11647</v>
      </c>
      <c r="F36" s="13" t="s">
        <v>11648</v>
      </c>
      <c r="G36" s="13" t="s">
        <v>11649</v>
      </c>
    </row>
    <row r="37" customFormat="false" ht="15" hidden="false" customHeight="true" outlineLevel="0" collapsed="false">
      <c r="A37" s="13" t="s">
        <v>64</v>
      </c>
      <c r="B37" s="11" t="s">
        <v>11650</v>
      </c>
      <c r="C37" s="13" t="s">
        <v>11651</v>
      </c>
      <c r="D37" s="13" t="s">
        <v>11652</v>
      </c>
      <c r="E37" s="13" t="s">
        <v>11653</v>
      </c>
      <c r="F37" s="13" t="s">
        <v>11654</v>
      </c>
      <c r="G37" s="13" t="s">
        <v>11655</v>
      </c>
    </row>
    <row r="38" customFormat="false" ht="15" hidden="false" customHeight="true" outlineLevel="0" collapsed="false">
      <c r="A38" s="13" t="s">
        <v>64</v>
      </c>
      <c r="B38" s="11" t="s">
        <v>11656</v>
      </c>
      <c r="C38" s="13" t="s">
        <v>11657</v>
      </c>
      <c r="D38" s="13" t="s">
        <v>11658</v>
      </c>
      <c r="E38" s="13" t="s">
        <v>7329</v>
      </c>
      <c r="F38" s="13" t="s">
        <v>11659</v>
      </c>
      <c r="G38" s="13" t="s">
        <v>11660</v>
      </c>
    </row>
    <row r="39" customFormat="false" ht="15" hidden="false" customHeight="true" outlineLevel="0" collapsed="false">
      <c r="A39" s="13" t="s">
        <v>64</v>
      </c>
      <c r="B39" s="11" t="s">
        <v>11661</v>
      </c>
      <c r="C39" s="13" t="s">
        <v>11662</v>
      </c>
      <c r="D39" s="13" t="s">
        <v>11663</v>
      </c>
      <c r="E39" s="13" t="s">
        <v>11664</v>
      </c>
      <c r="F39" s="13" t="s">
        <v>11665</v>
      </c>
      <c r="G39" s="13" t="s">
        <v>11666</v>
      </c>
    </row>
    <row r="40" customFormat="false" ht="15" hidden="false" customHeight="true" outlineLevel="0" collapsed="false">
      <c r="A40" s="13" t="s">
        <v>64</v>
      </c>
      <c r="B40" s="11" t="s">
        <v>11667</v>
      </c>
      <c r="C40" s="13" t="s">
        <v>11635</v>
      </c>
      <c r="D40" s="13" t="s">
        <v>11668</v>
      </c>
      <c r="E40" s="13" t="s">
        <v>697</v>
      </c>
      <c r="F40" s="13" t="s">
        <v>11669</v>
      </c>
      <c r="G40" s="13" t="s">
        <v>11670</v>
      </c>
    </row>
    <row r="41" customFormat="false" ht="15" hidden="false" customHeight="true" outlineLevel="0" collapsed="false">
      <c r="A41" s="13" t="s">
        <v>64</v>
      </c>
      <c r="B41" s="11" t="s">
        <v>11671</v>
      </c>
      <c r="C41" s="13" t="s">
        <v>11672</v>
      </c>
      <c r="D41" s="13" t="s">
        <v>11673</v>
      </c>
      <c r="E41" s="13" t="s">
        <v>11674</v>
      </c>
      <c r="F41" s="13" t="s">
        <v>11675</v>
      </c>
      <c r="G41" s="13" t="s">
        <v>11676</v>
      </c>
    </row>
    <row r="42" customFormat="false" ht="15" hidden="false" customHeight="true" outlineLevel="0" collapsed="false">
      <c r="A42" s="13" t="s">
        <v>64</v>
      </c>
      <c r="B42" s="11" t="s">
        <v>11677</v>
      </c>
      <c r="C42" s="13" t="s">
        <v>4986</v>
      </c>
      <c r="D42" s="13" t="s">
        <v>11678</v>
      </c>
      <c r="E42" s="13" t="s">
        <v>11679</v>
      </c>
      <c r="F42" s="13" t="s">
        <v>11680</v>
      </c>
      <c r="G42" s="13" t="s">
        <v>11681</v>
      </c>
    </row>
    <row r="43" customFormat="false" ht="15" hidden="false" customHeight="true" outlineLevel="0" collapsed="false">
      <c r="A43" s="13" t="s">
        <v>64</v>
      </c>
      <c r="B43" s="11" t="s">
        <v>11682</v>
      </c>
      <c r="C43" s="13" t="s">
        <v>11683</v>
      </c>
      <c r="D43" s="13" t="s">
        <v>11684</v>
      </c>
      <c r="E43" s="13" t="s">
        <v>11685</v>
      </c>
      <c r="F43" s="13" t="s">
        <v>11686</v>
      </c>
      <c r="G43" s="13" t="s">
        <v>11687</v>
      </c>
    </row>
    <row r="44" customFormat="false" ht="15" hidden="false" customHeight="true" outlineLevel="0" collapsed="false">
      <c r="A44" s="13" t="s">
        <v>64</v>
      </c>
      <c r="B44" s="11" t="s">
        <v>11688</v>
      </c>
      <c r="C44" s="13" t="s">
        <v>11689</v>
      </c>
      <c r="D44" s="13" t="s">
        <v>11690</v>
      </c>
      <c r="E44" s="13" t="s">
        <v>11691</v>
      </c>
      <c r="F44" s="13" t="s">
        <v>11692</v>
      </c>
      <c r="G44" s="13" t="s">
        <v>11693</v>
      </c>
    </row>
    <row r="45" customFormat="false" ht="15" hidden="false" customHeight="true" outlineLevel="0" collapsed="false">
      <c r="A45" s="13" t="s">
        <v>64</v>
      </c>
      <c r="B45" s="11" t="s">
        <v>11694</v>
      </c>
      <c r="C45" s="13" t="s">
        <v>11695</v>
      </c>
      <c r="D45" s="13" t="s">
        <v>11696</v>
      </c>
      <c r="E45" s="13" t="s">
        <v>11697</v>
      </c>
      <c r="F45" s="13" t="s">
        <v>11698</v>
      </c>
      <c r="G45" s="13" t="s">
        <v>11699</v>
      </c>
    </row>
    <row r="46" customFormat="false" ht="15" hidden="false" customHeight="true" outlineLevel="0" collapsed="false">
      <c r="A46" s="13" t="s">
        <v>64</v>
      </c>
      <c r="B46" s="11" t="s">
        <v>11700</v>
      </c>
      <c r="C46" s="13" t="s">
        <v>11701</v>
      </c>
      <c r="D46" s="13" t="s">
        <v>11702</v>
      </c>
      <c r="E46" s="13" t="s">
        <v>11703</v>
      </c>
      <c r="F46" s="13" t="s">
        <v>11704</v>
      </c>
      <c r="G46" s="13" t="s">
        <v>11705</v>
      </c>
    </row>
    <row r="47" customFormat="false" ht="15" hidden="false" customHeight="true" outlineLevel="0" collapsed="false">
      <c r="A47" s="13" t="s">
        <v>64</v>
      </c>
      <c r="B47" s="11" t="s">
        <v>11706</v>
      </c>
      <c r="C47" s="13" t="s">
        <v>4459</v>
      </c>
      <c r="D47" s="13" t="s">
        <v>11707</v>
      </c>
      <c r="E47" s="13" t="s">
        <v>11708</v>
      </c>
      <c r="F47" s="13" t="s">
        <v>1871</v>
      </c>
      <c r="G47" s="13" t="s">
        <v>11709</v>
      </c>
    </row>
    <row r="48" customFormat="false" ht="15" hidden="false" customHeight="true" outlineLevel="0" collapsed="false">
      <c r="A48" s="13" t="s">
        <v>64</v>
      </c>
      <c r="B48" s="11" t="s">
        <v>11710</v>
      </c>
      <c r="C48" s="13" t="s">
        <v>11711</v>
      </c>
      <c r="D48" s="13" t="s">
        <v>11712</v>
      </c>
      <c r="E48" s="13" t="s">
        <v>11713</v>
      </c>
      <c r="F48" s="13" t="s">
        <v>11714</v>
      </c>
      <c r="G48" s="13" t="s">
        <v>11715</v>
      </c>
    </row>
    <row r="49" customFormat="false" ht="15" hidden="false" customHeight="true" outlineLevel="0" collapsed="false">
      <c r="A49" s="13" t="s">
        <v>64</v>
      </c>
      <c r="B49" s="11" t="s">
        <v>11716</v>
      </c>
      <c r="C49" s="13" t="s">
        <v>11717</v>
      </c>
      <c r="D49" s="13" t="s">
        <v>11718</v>
      </c>
      <c r="E49" s="13" t="s">
        <v>11719</v>
      </c>
      <c r="F49" s="13" t="s">
        <v>11720</v>
      </c>
      <c r="G49" s="13" t="s">
        <v>11721</v>
      </c>
    </row>
    <row r="50" customFormat="false" ht="15" hidden="false" customHeight="true" outlineLevel="0" collapsed="false">
      <c r="A50" s="13" t="s">
        <v>64</v>
      </c>
      <c r="B50" s="11" t="s">
        <v>11722</v>
      </c>
      <c r="C50" s="13" t="s">
        <v>11723</v>
      </c>
      <c r="D50" s="13" t="s">
        <v>11724</v>
      </c>
      <c r="E50" s="13" t="s">
        <v>11725</v>
      </c>
      <c r="F50" s="13" t="s">
        <v>11726</v>
      </c>
      <c r="G50" s="13" t="s">
        <v>11727</v>
      </c>
    </row>
    <row r="51" customFormat="false" ht="15" hidden="false" customHeight="true" outlineLevel="0" collapsed="false">
      <c r="A51" s="13" t="s">
        <v>64</v>
      </c>
      <c r="B51" s="11" t="s">
        <v>11728</v>
      </c>
      <c r="C51" s="13" t="s">
        <v>11729</v>
      </c>
      <c r="D51" s="13" t="s">
        <v>11730</v>
      </c>
      <c r="E51" s="13" t="s">
        <v>7739</v>
      </c>
      <c r="F51" s="13" t="s">
        <v>11731</v>
      </c>
      <c r="G51" s="13" t="s">
        <v>11732</v>
      </c>
    </row>
    <row r="52" customFormat="false" ht="15" hidden="false" customHeight="true" outlineLevel="0" collapsed="false">
      <c r="A52" s="13" t="s">
        <v>64</v>
      </c>
      <c r="B52" s="11" t="s">
        <v>11733</v>
      </c>
      <c r="C52" s="13" t="s">
        <v>10504</v>
      </c>
      <c r="D52" s="13" t="s">
        <v>797</v>
      </c>
      <c r="E52" s="13" t="s">
        <v>11734</v>
      </c>
      <c r="F52" s="13" t="s">
        <v>11735</v>
      </c>
      <c r="G52" s="13" t="s">
        <v>11736</v>
      </c>
    </row>
    <row r="53" customFormat="false" ht="15" hidden="false" customHeight="true" outlineLevel="0" collapsed="false">
      <c r="A53" s="13" t="s">
        <v>64</v>
      </c>
      <c r="B53" s="11" t="s">
        <v>11737</v>
      </c>
      <c r="C53" s="13" t="s">
        <v>11738</v>
      </c>
      <c r="D53" s="13" t="s">
        <v>11739</v>
      </c>
      <c r="E53" s="13" t="s">
        <v>11740</v>
      </c>
      <c r="F53" s="13" t="s">
        <v>11741</v>
      </c>
      <c r="G53" s="13" t="s">
        <v>11742</v>
      </c>
    </row>
    <row r="54" customFormat="false" ht="15" hidden="false" customHeight="true" outlineLevel="0" collapsed="false">
      <c r="A54" s="13" t="s">
        <v>64</v>
      </c>
      <c r="B54" s="11" t="s">
        <v>11743</v>
      </c>
      <c r="C54" s="13" t="s">
        <v>11744</v>
      </c>
      <c r="D54" s="13" t="s">
        <v>11745</v>
      </c>
      <c r="E54" s="13" t="s">
        <v>11746</v>
      </c>
      <c r="F54" s="13" t="s">
        <v>4713</v>
      </c>
      <c r="G54" s="13" t="s">
        <v>11747</v>
      </c>
    </row>
    <row r="55" customFormat="false" ht="15" hidden="false" customHeight="true" outlineLevel="0" collapsed="false">
      <c r="A55" s="13" t="s">
        <v>64</v>
      </c>
      <c r="B55" s="11" t="s">
        <v>11748</v>
      </c>
      <c r="C55" s="13" t="s">
        <v>11749</v>
      </c>
      <c r="D55" s="13" t="s">
        <v>11750</v>
      </c>
      <c r="E55" s="13" t="s">
        <v>11751</v>
      </c>
      <c r="F55" s="13" t="s">
        <v>11752</v>
      </c>
      <c r="G55" s="13" t="s">
        <v>11753</v>
      </c>
    </row>
    <row r="56" customFormat="false" ht="15" hidden="false" customHeight="true" outlineLevel="0" collapsed="false">
      <c r="A56" s="13" t="s">
        <v>64</v>
      </c>
      <c r="B56" s="11" t="s">
        <v>11754</v>
      </c>
      <c r="C56" s="13" t="s">
        <v>11755</v>
      </c>
      <c r="D56" s="13" t="s">
        <v>11756</v>
      </c>
      <c r="E56" s="13" t="s">
        <v>11757</v>
      </c>
      <c r="F56" s="13" t="s">
        <v>11758</v>
      </c>
      <c r="G56" s="13" t="s">
        <v>11759</v>
      </c>
    </row>
    <row r="57" customFormat="false" ht="15" hidden="false" customHeight="true" outlineLevel="0" collapsed="false">
      <c r="A57" s="13" t="s">
        <v>64</v>
      </c>
      <c r="B57" s="11" t="s">
        <v>11760</v>
      </c>
      <c r="C57" s="13" t="s">
        <v>1392</v>
      </c>
      <c r="D57" s="13" t="s">
        <v>11761</v>
      </c>
      <c r="E57" s="13" t="s">
        <v>11762</v>
      </c>
      <c r="F57" s="13" t="s">
        <v>11763</v>
      </c>
      <c r="G57" s="13" t="s">
        <v>5647</v>
      </c>
    </row>
    <row r="58" customFormat="false" ht="15" hidden="false" customHeight="true" outlineLevel="0" collapsed="false">
      <c r="A58" s="13" t="s">
        <v>64</v>
      </c>
      <c r="B58" s="11" t="s">
        <v>11764</v>
      </c>
      <c r="C58" s="13" t="s">
        <v>11765</v>
      </c>
      <c r="D58" s="13" t="s">
        <v>11766</v>
      </c>
      <c r="E58" s="13" t="s">
        <v>11767</v>
      </c>
      <c r="F58" s="13" t="s">
        <v>11768</v>
      </c>
      <c r="G58" s="13" t="s">
        <v>11769</v>
      </c>
    </row>
    <row r="59" customFormat="false" ht="15" hidden="false" customHeight="true" outlineLevel="0" collapsed="false">
      <c r="A59" s="13" t="s">
        <v>64</v>
      </c>
      <c r="B59" s="11" t="s">
        <v>11770</v>
      </c>
      <c r="C59" s="13" t="s">
        <v>11771</v>
      </c>
      <c r="D59" s="13" t="s">
        <v>11772</v>
      </c>
      <c r="E59" s="13" t="s">
        <v>11773</v>
      </c>
      <c r="F59" s="13" t="s">
        <v>11774</v>
      </c>
      <c r="G59" s="13" t="s">
        <v>11775</v>
      </c>
    </row>
    <row r="60" customFormat="false" ht="15" hidden="false" customHeight="true" outlineLevel="0" collapsed="false">
      <c r="A60" s="13" t="s">
        <v>64</v>
      </c>
      <c r="B60" s="11" t="s">
        <v>11776</v>
      </c>
      <c r="C60" s="13" t="s">
        <v>11777</v>
      </c>
      <c r="D60" s="13" t="s">
        <v>11778</v>
      </c>
      <c r="E60" s="13" t="s">
        <v>7110</v>
      </c>
      <c r="F60" s="13" t="s">
        <v>11779</v>
      </c>
      <c r="G60" s="13" t="s">
        <v>11780</v>
      </c>
    </row>
    <row r="61" customFormat="false" ht="15" hidden="false" customHeight="true" outlineLevel="0" collapsed="false">
      <c r="A61" s="13" t="s">
        <v>64</v>
      </c>
      <c r="B61" s="11" t="s">
        <v>11781</v>
      </c>
      <c r="C61" s="13" t="s">
        <v>11782</v>
      </c>
      <c r="D61" s="13" t="s">
        <v>11783</v>
      </c>
      <c r="E61" s="13" t="s">
        <v>11784</v>
      </c>
      <c r="F61" s="13" t="s">
        <v>11785</v>
      </c>
      <c r="G61" s="13" t="s">
        <v>11786</v>
      </c>
    </row>
    <row r="62" customFormat="false" ht="15" hidden="false" customHeight="true" outlineLevel="0" collapsed="false">
      <c r="A62" s="13" t="s">
        <v>64</v>
      </c>
      <c r="B62" s="11" t="s">
        <v>11787</v>
      </c>
      <c r="C62" s="13" t="s">
        <v>11788</v>
      </c>
      <c r="D62" s="13" t="s">
        <v>11789</v>
      </c>
      <c r="E62" s="13" t="s">
        <v>11790</v>
      </c>
      <c r="F62" s="13" t="s">
        <v>11791</v>
      </c>
      <c r="G62" s="13" t="s">
        <v>11792</v>
      </c>
    </row>
    <row r="63" customFormat="false" ht="15" hidden="false" customHeight="true" outlineLevel="0" collapsed="false">
      <c r="A63" s="13" t="s">
        <v>64</v>
      </c>
      <c r="B63" s="11" t="s">
        <v>11793</v>
      </c>
      <c r="C63" s="13" t="s">
        <v>11794</v>
      </c>
      <c r="D63" s="13" t="s">
        <v>11795</v>
      </c>
      <c r="E63" s="13" t="s">
        <v>11796</v>
      </c>
      <c r="F63" s="13" t="s">
        <v>11797</v>
      </c>
      <c r="G63" s="13" t="s">
        <v>11798</v>
      </c>
    </row>
    <row r="64" customFormat="false" ht="15" hidden="false" customHeight="true" outlineLevel="0" collapsed="false">
      <c r="A64" s="13" t="s">
        <v>64</v>
      </c>
      <c r="B64" s="11" t="s">
        <v>11799</v>
      </c>
      <c r="C64" s="13" t="s">
        <v>9121</v>
      </c>
      <c r="D64" s="13" t="s">
        <v>11800</v>
      </c>
      <c r="E64" s="13" t="s">
        <v>11801</v>
      </c>
      <c r="F64" s="13" t="s">
        <v>11802</v>
      </c>
      <c r="G64" s="13" t="s">
        <v>11803</v>
      </c>
    </row>
    <row r="65" customFormat="false" ht="15" hidden="false" customHeight="true" outlineLevel="0" collapsed="false">
      <c r="A65" s="13" t="s">
        <v>64</v>
      </c>
      <c r="B65" s="11" t="s">
        <v>11804</v>
      </c>
      <c r="C65" s="13" t="s">
        <v>11805</v>
      </c>
      <c r="D65" s="13" t="s">
        <v>11806</v>
      </c>
      <c r="E65" s="13" t="s">
        <v>11807</v>
      </c>
      <c r="F65" s="13" t="s">
        <v>11808</v>
      </c>
      <c r="G65" s="13" t="s">
        <v>11809</v>
      </c>
    </row>
    <row r="66" customFormat="false" ht="15" hidden="false" customHeight="true" outlineLevel="0" collapsed="false">
      <c r="A66" s="13" t="s">
        <v>64</v>
      </c>
      <c r="B66" s="11" t="s">
        <v>11810</v>
      </c>
      <c r="C66" s="13" t="s">
        <v>11811</v>
      </c>
      <c r="D66" s="13" t="s">
        <v>11812</v>
      </c>
      <c r="E66" s="13" t="s">
        <v>11813</v>
      </c>
      <c r="F66" s="13" t="s">
        <v>11814</v>
      </c>
      <c r="G66" s="13" t="s">
        <v>11815</v>
      </c>
    </row>
    <row r="67" customFormat="false" ht="15" hidden="false" customHeight="true" outlineLevel="0" collapsed="false">
      <c r="A67" s="13" t="s">
        <v>64</v>
      </c>
      <c r="B67" s="11" t="s">
        <v>11816</v>
      </c>
      <c r="C67" s="13" t="s">
        <v>11817</v>
      </c>
      <c r="D67" s="13" t="s">
        <v>11818</v>
      </c>
      <c r="E67" s="13" t="s">
        <v>11819</v>
      </c>
      <c r="F67" s="13" t="s">
        <v>11820</v>
      </c>
      <c r="G67" s="13" t="s">
        <v>11821</v>
      </c>
    </row>
    <row r="68" customFormat="false" ht="15" hidden="false" customHeight="true" outlineLevel="0" collapsed="false">
      <c r="A68" s="13" t="s">
        <v>64</v>
      </c>
      <c r="B68" s="11" t="s">
        <v>11822</v>
      </c>
      <c r="C68" s="13" t="s">
        <v>2352</v>
      </c>
      <c r="D68" s="13" t="s">
        <v>11823</v>
      </c>
      <c r="E68" s="13" t="s">
        <v>11824</v>
      </c>
      <c r="F68" s="13" t="s">
        <v>11825</v>
      </c>
      <c r="G68" s="13" t="s">
        <v>11826</v>
      </c>
    </row>
    <row r="69" customFormat="false" ht="15" hidden="false" customHeight="true" outlineLevel="0" collapsed="false">
      <c r="A69" s="13" t="s">
        <v>64</v>
      </c>
      <c r="B69" s="11" t="s">
        <v>11827</v>
      </c>
      <c r="C69" s="13" t="s">
        <v>11828</v>
      </c>
      <c r="D69" s="13" t="s">
        <v>11829</v>
      </c>
      <c r="E69" s="13" t="s">
        <v>11830</v>
      </c>
      <c r="F69" s="13" t="s">
        <v>11831</v>
      </c>
      <c r="G69" s="13" t="s">
        <v>11832</v>
      </c>
    </row>
    <row r="70" customFormat="false" ht="15" hidden="false" customHeight="true" outlineLevel="0" collapsed="false">
      <c r="A70" s="13" t="s">
        <v>64</v>
      </c>
      <c r="B70" s="11" t="s">
        <v>11833</v>
      </c>
      <c r="C70" s="13" t="s">
        <v>11834</v>
      </c>
      <c r="D70" s="13" t="s">
        <v>11835</v>
      </c>
      <c r="E70" s="13" t="s">
        <v>4933</v>
      </c>
      <c r="F70" s="13" t="s">
        <v>11836</v>
      </c>
      <c r="G70" s="13" t="s">
        <v>11837</v>
      </c>
    </row>
    <row r="71" customFormat="false" ht="15" hidden="false" customHeight="true" outlineLevel="0" collapsed="false">
      <c r="A71" s="13" t="s">
        <v>64</v>
      </c>
      <c r="B71" s="11" t="s">
        <v>11838</v>
      </c>
      <c r="C71" s="13" t="s">
        <v>11839</v>
      </c>
      <c r="D71" s="13" t="s">
        <v>11840</v>
      </c>
      <c r="E71" s="13" t="s">
        <v>11841</v>
      </c>
      <c r="F71" s="13" t="s">
        <v>11842</v>
      </c>
      <c r="G71" s="13" t="s">
        <v>11843</v>
      </c>
    </row>
    <row r="72" customFormat="false" ht="15" hidden="false" customHeight="true" outlineLevel="0" collapsed="false">
      <c r="A72" s="13" t="s">
        <v>64</v>
      </c>
      <c r="B72" s="11" t="s">
        <v>11844</v>
      </c>
      <c r="C72" s="13" t="s">
        <v>11845</v>
      </c>
      <c r="D72" s="13" t="s">
        <v>11846</v>
      </c>
      <c r="E72" s="13" t="s">
        <v>11847</v>
      </c>
      <c r="F72" s="13" t="s">
        <v>11848</v>
      </c>
      <c r="G72" s="13" t="s">
        <v>11849</v>
      </c>
    </row>
    <row r="73" customFormat="false" ht="15" hidden="false" customHeight="true" outlineLevel="0" collapsed="false">
      <c r="A73" s="13" t="s">
        <v>64</v>
      </c>
      <c r="B73" s="11" t="s">
        <v>11850</v>
      </c>
      <c r="C73" s="13" t="s">
        <v>11851</v>
      </c>
      <c r="D73" s="13" t="s">
        <v>11852</v>
      </c>
      <c r="E73" s="13" t="s">
        <v>9133</v>
      </c>
      <c r="F73" s="13" t="s">
        <v>11853</v>
      </c>
      <c r="G73" s="13" t="s">
        <v>11854</v>
      </c>
    </row>
    <row r="74" customFormat="false" ht="15" hidden="false" customHeight="true" outlineLevel="0" collapsed="false">
      <c r="A74" s="13" t="s">
        <v>64</v>
      </c>
      <c r="B74" s="11" t="s">
        <v>11855</v>
      </c>
      <c r="C74" s="13" t="s">
        <v>11856</v>
      </c>
      <c r="D74" s="13" t="s">
        <v>11857</v>
      </c>
      <c r="E74" s="13" t="s">
        <v>11858</v>
      </c>
      <c r="F74" s="13" t="s">
        <v>11859</v>
      </c>
      <c r="G74" s="13" t="s">
        <v>11860</v>
      </c>
    </row>
    <row r="75" customFormat="false" ht="15" hidden="false" customHeight="true" outlineLevel="0" collapsed="false">
      <c r="A75" s="13" t="s">
        <v>64</v>
      </c>
      <c r="B75" s="11" t="s">
        <v>11861</v>
      </c>
      <c r="C75" s="13" t="s">
        <v>11862</v>
      </c>
      <c r="D75" s="13" t="s">
        <v>11863</v>
      </c>
      <c r="E75" s="13" t="s">
        <v>11674</v>
      </c>
      <c r="F75" s="13" t="s">
        <v>11864</v>
      </c>
      <c r="G75" s="13" t="s">
        <v>11865</v>
      </c>
    </row>
    <row r="76" customFormat="false" ht="15" hidden="false" customHeight="true" outlineLevel="0" collapsed="false">
      <c r="A76" s="13" t="s">
        <v>64</v>
      </c>
      <c r="B76" s="11" t="s">
        <v>11866</v>
      </c>
      <c r="C76" s="13" t="s">
        <v>11867</v>
      </c>
      <c r="D76" s="13" t="s">
        <v>11868</v>
      </c>
      <c r="E76" s="13" t="s">
        <v>11869</v>
      </c>
      <c r="F76" s="13" t="s">
        <v>11870</v>
      </c>
      <c r="G76" s="13" t="s">
        <v>11871</v>
      </c>
    </row>
    <row r="77" customFormat="false" ht="15" hidden="false" customHeight="true" outlineLevel="0" collapsed="false">
      <c r="A77" s="13" t="s">
        <v>64</v>
      </c>
      <c r="B77" s="11" t="s">
        <v>11872</v>
      </c>
      <c r="C77" s="13" t="s">
        <v>11873</v>
      </c>
      <c r="D77" s="13" t="s">
        <v>11874</v>
      </c>
      <c r="E77" s="13" t="s">
        <v>11875</v>
      </c>
      <c r="F77" s="13" t="s">
        <v>11876</v>
      </c>
      <c r="G77" s="13" t="s">
        <v>11877</v>
      </c>
    </row>
    <row r="78" customFormat="false" ht="15" hidden="false" customHeight="true" outlineLevel="0" collapsed="false">
      <c r="A78" s="13" t="s">
        <v>64</v>
      </c>
      <c r="B78" s="11" t="s">
        <v>11878</v>
      </c>
      <c r="C78" s="13" t="s">
        <v>11879</v>
      </c>
      <c r="D78" s="13" t="s">
        <v>11880</v>
      </c>
      <c r="E78" s="13" t="s">
        <v>11881</v>
      </c>
      <c r="F78" s="13" t="s">
        <v>11882</v>
      </c>
      <c r="G78" s="13" t="s">
        <v>11883</v>
      </c>
    </row>
    <row r="79" customFormat="false" ht="15" hidden="false" customHeight="true" outlineLevel="0" collapsed="false">
      <c r="A79" s="13" t="s">
        <v>64</v>
      </c>
      <c r="B79" s="11" t="s">
        <v>11884</v>
      </c>
      <c r="C79" s="13" t="s">
        <v>11885</v>
      </c>
      <c r="D79" s="13" t="s">
        <v>11886</v>
      </c>
      <c r="E79" s="13" t="s">
        <v>11887</v>
      </c>
      <c r="F79" s="13" t="s">
        <v>11888</v>
      </c>
      <c r="G79" s="13" t="s">
        <v>11889</v>
      </c>
    </row>
    <row r="80" customFormat="false" ht="15" hidden="false" customHeight="true" outlineLevel="0" collapsed="false">
      <c r="A80" s="13" t="s">
        <v>64</v>
      </c>
      <c r="B80" s="11" t="s">
        <v>11890</v>
      </c>
      <c r="C80" s="13" t="s">
        <v>11891</v>
      </c>
      <c r="D80" s="13" t="s">
        <v>11892</v>
      </c>
      <c r="E80" s="13" t="s">
        <v>11825</v>
      </c>
      <c r="F80" s="13" t="s">
        <v>11893</v>
      </c>
      <c r="G80" s="13" t="s">
        <v>11894</v>
      </c>
    </row>
    <row r="81" customFormat="false" ht="15" hidden="false" customHeight="true" outlineLevel="0" collapsed="false">
      <c r="A81" s="13" t="s">
        <v>64</v>
      </c>
      <c r="B81" s="11" t="s">
        <v>11895</v>
      </c>
      <c r="C81" s="13" t="s">
        <v>11896</v>
      </c>
      <c r="D81" s="13" t="s">
        <v>11897</v>
      </c>
      <c r="E81" s="13" t="s">
        <v>11898</v>
      </c>
      <c r="F81" s="13" t="s">
        <v>11899</v>
      </c>
      <c r="G81" s="13" t="s">
        <v>6196</v>
      </c>
    </row>
    <row r="82" customFormat="false" ht="15" hidden="false" customHeight="true" outlineLevel="0" collapsed="false">
      <c r="A82" s="13" t="s">
        <v>64</v>
      </c>
      <c r="B82" s="11" t="s">
        <v>11900</v>
      </c>
      <c r="C82" s="13" t="s">
        <v>5431</v>
      </c>
      <c r="D82" s="13" t="s">
        <v>11901</v>
      </c>
      <c r="E82" s="13" t="s">
        <v>11862</v>
      </c>
      <c r="F82" s="13" t="s">
        <v>11902</v>
      </c>
      <c r="G82" s="13" t="s">
        <v>11903</v>
      </c>
    </row>
    <row r="83" customFormat="false" ht="15" hidden="false" customHeight="true" outlineLevel="0" collapsed="false">
      <c r="A83" s="13" t="s">
        <v>64</v>
      </c>
      <c r="B83" s="11" t="s">
        <v>11904</v>
      </c>
      <c r="C83" s="13" t="s">
        <v>11905</v>
      </c>
      <c r="D83" s="13" t="s">
        <v>11906</v>
      </c>
      <c r="E83" s="13" t="s">
        <v>11907</v>
      </c>
      <c r="F83" s="13" t="s">
        <v>11908</v>
      </c>
      <c r="G83" s="13" t="s">
        <v>11909</v>
      </c>
    </row>
    <row r="84" customFormat="false" ht="15" hidden="false" customHeight="true" outlineLevel="0" collapsed="false">
      <c r="A84" s="13" t="s">
        <v>64</v>
      </c>
      <c r="B84" s="11" t="s">
        <v>11910</v>
      </c>
      <c r="C84" s="13" t="s">
        <v>11911</v>
      </c>
      <c r="D84" s="13" t="s">
        <v>11912</v>
      </c>
      <c r="E84" s="13" t="s">
        <v>11749</v>
      </c>
      <c r="F84" s="13" t="s">
        <v>11913</v>
      </c>
      <c r="G84" s="13" t="s">
        <v>11914</v>
      </c>
    </row>
    <row r="85" customFormat="false" ht="15" hidden="false" customHeight="true" outlineLevel="0" collapsed="false">
      <c r="A85" s="13" t="s">
        <v>64</v>
      </c>
      <c r="B85" s="11" t="s">
        <v>11915</v>
      </c>
      <c r="C85" s="13" t="s">
        <v>11916</v>
      </c>
      <c r="D85" s="13" t="s">
        <v>11917</v>
      </c>
      <c r="E85" s="13" t="s">
        <v>11918</v>
      </c>
      <c r="F85" s="13" t="s">
        <v>11919</v>
      </c>
      <c r="G85" s="13" t="s">
        <v>11920</v>
      </c>
    </row>
    <row r="86" customFormat="false" ht="15" hidden="false" customHeight="true" outlineLevel="0" collapsed="false">
      <c r="A86" s="13" t="s">
        <v>64</v>
      </c>
      <c r="B86" s="11" t="s">
        <v>11921</v>
      </c>
      <c r="C86" s="13" t="s">
        <v>11922</v>
      </c>
      <c r="D86" s="13" t="s">
        <v>11923</v>
      </c>
      <c r="E86" s="13" t="s">
        <v>11924</v>
      </c>
      <c r="F86" s="13" t="s">
        <v>11925</v>
      </c>
      <c r="G86" s="13" t="s">
        <v>11926</v>
      </c>
    </row>
    <row r="87" customFormat="false" ht="15" hidden="false" customHeight="true" outlineLevel="0" collapsed="false">
      <c r="A87" s="13" t="s">
        <v>64</v>
      </c>
      <c r="B87" s="11" t="s">
        <v>11927</v>
      </c>
      <c r="C87" s="13" t="s">
        <v>11928</v>
      </c>
      <c r="D87" s="13" t="s">
        <v>11929</v>
      </c>
      <c r="E87" s="13" t="s">
        <v>2417</v>
      </c>
      <c r="F87" s="13" t="s">
        <v>11930</v>
      </c>
      <c r="G87" s="13" t="s">
        <v>11931</v>
      </c>
    </row>
    <row r="88" customFormat="false" ht="15" hidden="false" customHeight="true" outlineLevel="0" collapsed="false">
      <c r="A88" s="13" t="s">
        <v>64</v>
      </c>
      <c r="B88" s="11" t="s">
        <v>11932</v>
      </c>
      <c r="C88" s="13" t="s">
        <v>11933</v>
      </c>
      <c r="D88" s="13" t="s">
        <v>11934</v>
      </c>
      <c r="E88" s="13" t="s">
        <v>3991</v>
      </c>
      <c r="F88" s="13" t="s">
        <v>11935</v>
      </c>
      <c r="G88" s="13" t="s">
        <v>11936</v>
      </c>
    </row>
    <row r="89" customFormat="false" ht="15" hidden="false" customHeight="true" outlineLevel="0" collapsed="false">
      <c r="A89" s="13" t="s">
        <v>64</v>
      </c>
      <c r="B89" s="11" t="s">
        <v>11937</v>
      </c>
      <c r="C89" s="13" t="s">
        <v>11938</v>
      </c>
      <c r="D89" s="13" t="s">
        <v>7068</v>
      </c>
      <c r="E89" s="13" t="s">
        <v>11794</v>
      </c>
      <c r="F89" s="13" t="s">
        <v>11939</v>
      </c>
      <c r="G89" s="13" t="s">
        <v>11940</v>
      </c>
    </row>
    <row r="90" customFormat="false" ht="15" hidden="false" customHeight="true" outlineLevel="0" collapsed="false">
      <c r="A90" s="13" t="s">
        <v>64</v>
      </c>
      <c r="B90" s="11" t="s">
        <v>11941</v>
      </c>
      <c r="C90" s="13" t="s">
        <v>11942</v>
      </c>
      <c r="D90" s="13" t="s">
        <v>11943</v>
      </c>
      <c r="E90" s="13" t="s">
        <v>11796</v>
      </c>
      <c r="F90" s="13" t="s">
        <v>699</v>
      </c>
      <c r="G90" s="13" t="s">
        <v>11944</v>
      </c>
    </row>
    <row r="91" customFormat="false" ht="15" hidden="false" customHeight="true" outlineLevel="0" collapsed="false">
      <c r="A91" s="13" t="s">
        <v>64</v>
      </c>
      <c r="B91" s="11" t="s">
        <v>11945</v>
      </c>
      <c r="C91" s="13" t="s">
        <v>3977</v>
      </c>
      <c r="D91" s="13" t="s">
        <v>11946</v>
      </c>
      <c r="E91" s="13" t="s">
        <v>11947</v>
      </c>
      <c r="F91" s="13" t="s">
        <v>11948</v>
      </c>
      <c r="G91" s="13" t="s">
        <v>11949</v>
      </c>
    </row>
    <row r="92" customFormat="false" ht="15" hidden="false" customHeight="true" outlineLevel="0" collapsed="false">
      <c r="A92" s="13" t="s">
        <v>64</v>
      </c>
      <c r="B92" s="11" t="s">
        <v>11950</v>
      </c>
      <c r="C92" s="13" t="s">
        <v>11951</v>
      </c>
      <c r="D92" s="13" t="s">
        <v>11952</v>
      </c>
      <c r="E92" s="13" t="s">
        <v>1871</v>
      </c>
      <c r="F92" s="13" t="s">
        <v>1871</v>
      </c>
      <c r="G92" s="13" t="s">
        <v>11952</v>
      </c>
    </row>
    <row r="93" customFormat="false" ht="15" hidden="false" customHeight="true" outlineLevel="0" collapsed="false">
      <c r="A93" s="13" t="s">
        <v>64</v>
      </c>
      <c r="B93" s="11" t="s">
        <v>11953</v>
      </c>
      <c r="C93" s="13" t="s">
        <v>11954</v>
      </c>
      <c r="D93" s="13" t="s">
        <v>11955</v>
      </c>
      <c r="E93" s="13" t="s">
        <v>11956</v>
      </c>
      <c r="F93" s="13" t="s">
        <v>11957</v>
      </c>
      <c r="G93" s="13" t="s">
        <v>11958</v>
      </c>
    </row>
    <row r="94" customFormat="false" ht="15" hidden="false" customHeight="true" outlineLevel="0" collapsed="false">
      <c r="A94" s="13" t="s">
        <v>64</v>
      </c>
      <c r="B94" s="11" t="s">
        <v>11959</v>
      </c>
      <c r="C94" s="13" t="s">
        <v>11960</v>
      </c>
      <c r="D94" s="13" t="s">
        <v>11961</v>
      </c>
      <c r="E94" s="13" t="s">
        <v>11922</v>
      </c>
      <c r="F94" s="13" t="s">
        <v>11962</v>
      </c>
      <c r="G94" s="13" t="s">
        <v>11963</v>
      </c>
    </row>
    <row r="95" customFormat="false" ht="15" hidden="false" customHeight="true" outlineLevel="0" collapsed="false">
      <c r="A95" s="13" t="s">
        <v>64</v>
      </c>
      <c r="B95" s="11" t="s">
        <v>11964</v>
      </c>
      <c r="C95" s="13" t="s">
        <v>11965</v>
      </c>
      <c r="D95" s="13" t="s">
        <v>11966</v>
      </c>
      <c r="E95" s="13" t="s">
        <v>11967</v>
      </c>
      <c r="F95" s="13" t="s">
        <v>11968</v>
      </c>
      <c r="G95" s="13" t="s">
        <v>11969</v>
      </c>
    </row>
    <row r="96" customFormat="false" ht="15" hidden="false" customHeight="true" outlineLevel="0" collapsed="false">
      <c r="A96" s="13" t="s">
        <v>64</v>
      </c>
      <c r="B96" s="11" t="s">
        <v>11970</v>
      </c>
      <c r="C96" s="13" t="s">
        <v>11971</v>
      </c>
      <c r="D96" s="13" t="s">
        <v>11972</v>
      </c>
      <c r="E96" s="13" t="s">
        <v>3987</v>
      </c>
      <c r="F96" s="13" t="s">
        <v>11973</v>
      </c>
      <c r="G96" s="13" t="s">
        <v>11974</v>
      </c>
    </row>
    <row r="97" customFormat="false" ht="15" hidden="false" customHeight="true" outlineLevel="0" collapsed="false">
      <c r="A97" s="13" t="s">
        <v>64</v>
      </c>
      <c r="B97" s="11" t="s">
        <v>11975</v>
      </c>
      <c r="C97" s="13" t="s">
        <v>3044</v>
      </c>
      <c r="D97" s="13" t="s">
        <v>11976</v>
      </c>
      <c r="E97" s="13" t="s">
        <v>11977</v>
      </c>
      <c r="F97" s="13" t="s">
        <v>11978</v>
      </c>
      <c r="G97" s="13" t="s">
        <v>11979</v>
      </c>
    </row>
    <row r="98" customFormat="false" ht="15" hidden="false" customHeight="true" outlineLevel="0" collapsed="false">
      <c r="A98" s="13" t="s">
        <v>64</v>
      </c>
      <c r="B98" s="11" t="s">
        <v>11980</v>
      </c>
      <c r="C98" s="13" t="s">
        <v>11981</v>
      </c>
      <c r="D98" s="13" t="s">
        <v>11982</v>
      </c>
      <c r="E98" s="13" t="s">
        <v>11752</v>
      </c>
      <c r="F98" s="13" t="s">
        <v>11983</v>
      </c>
      <c r="G98" s="13" t="s">
        <v>11984</v>
      </c>
    </row>
    <row r="99" customFormat="false" ht="15" hidden="false" customHeight="true" outlineLevel="0" collapsed="false">
      <c r="A99" s="13" t="s">
        <v>64</v>
      </c>
      <c r="B99" s="11" t="s">
        <v>11985</v>
      </c>
      <c r="C99" s="13" t="s">
        <v>11986</v>
      </c>
      <c r="D99" s="13" t="s">
        <v>11987</v>
      </c>
      <c r="E99" s="13" t="s">
        <v>4775</v>
      </c>
      <c r="F99" s="13" t="s">
        <v>11988</v>
      </c>
      <c r="G99" s="13" t="s">
        <v>11989</v>
      </c>
    </row>
    <row r="100" customFormat="false" ht="15" hidden="false" customHeight="true" outlineLevel="0" collapsed="false">
      <c r="A100" s="13" t="s">
        <v>64</v>
      </c>
      <c r="B100" s="11" t="s">
        <v>11990</v>
      </c>
      <c r="C100" s="13" t="s">
        <v>11991</v>
      </c>
      <c r="D100" s="13" t="s">
        <v>11992</v>
      </c>
      <c r="E100" s="13" t="s">
        <v>5399</v>
      </c>
      <c r="F100" s="13" t="s">
        <v>11993</v>
      </c>
      <c r="G100" s="13" t="s">
        <v>11994</v>
      </c>
    </row>
    <row r="101" customFormat="false" ht="15" hidden="false" customHeight="true" outlineLevel="0" collapsed="false">
      <c r="A101" s="13" t="s">
        <v>64</v>
      </c>
      <c r="B101" s="11" t="s">
        <v>11995</v>
      </c>
      <c r="C101" s="13" t="s">
        <v>11996</v>
      </c>
      <c r="D101" s="13" t="s">
        <v>11997</v>
      </c>
      <c r="E101" s="13" t="s">
        <v>2093</v>
      </c>
      <c r="F101" s="13" t="s">
        <v>11998</v>
      </c>
      <c r="G101" s="13" t="s">
        <v>11999</v>
      </c>
    </row>
    <row r="102" customFormat="false" ht="15" hidden="false" customHeight="true" outlineLevel="0" collapsed="false">
      <c r="A102" s="13" t="s">
        <v>64</v>
      </c>
      <c r="B102" s="11" t="s">
        <v>12000</v>
      </c>
      <c r="C102" s="13" t="s">
        <v>12001</v>
      </c>
      <c r="D102" s="13" t="s">
        <v>12002</v>
      </c>
      <c r="E102" s="13" t="s">
        <v>12003</v>
      </c>
      <c r="F102" s="13" t="s">
        <v>12004</v>
      </c>
      <c r="G102" s="13" t="s">
        <v>12005</v>
      </c>
    </row>
    <row r="103" customFormat="false" ht="15" hidden="false" customHeight="true" outlineLevel="0" collapsed="false">
      <c r="A103" s="13" t="s">
        <v>64</v>
      </c>
      <c r="B103" s="11" t="s">
        <v>12006</v>
      </c>
      <c r="C103" s="13" t="s">
        <v>5496</v>
      </c>
      <c r="D103" s="13" t="s">
        <v>12007</v>
      </c>
      <c r="E103" s="13" t="s">
        <v>11713</v>
      </c>
      <c r="F103" s="13" t="s">
        <v>12008</v>
      </c>
      <c r="G103" s="13" t="s">
        <v>12009</v>
      </c>
    </row>
    <row r="104" customFormat="false" ht="15" hidden="false" customHeight="true" outlineLevel="0" collapsed="false">
      <c r="A104" s="13" t="s">
        <v>64</v>
      </c>
      <c r="B104" s="11" t="s">
        <v>12010</v>
      </c>
      <c r="C104" s="13" t="s">
        <v>12011</v>
      </c>
      <c r="D104" s="13" t="s">
        <v>12012</v>
      </c>
      <c r="E104" s="13" t="s">
        <v>12013</v>
      </c>
      <c r="F104" s="13" t="s">
        <v>12014</v>
      </c>
      <c r="G104" s="13" t="s">
        <v>12015</v>
      </c>
    </row>
    <row r="105" customFormat="false" ht="15" hidden="false" customHeight="true" outlineLevel="0" collapsed="false">
      <c r="A105" s="13" t="s">
        <v>64</v>
      </c>
      <c r="B105" s="11" t="s">
        <v>12016</v>
      </c>
      <c r="C105" s="13" t="s">
        <v>12017</v>
      </c>
      <c r="D105" s="13" t="s">
        <v>12018</v>
      </c>
      <c r="E105" s="13" t="s">
        <v>12019</v>
      </c>
      <c r="F105" s="13" t="s">
        <v>12020</v>
      </c>
      <c r="G105" s="13" t="s">
        <v>12021</v>
      </c>
    </row>
    <row r="106" customFormat="false" ht="15" hidden="false" customHeight="true" outlineLevel="0" collapsed="false">
      <c r="A106" s="13" t="s">
        <v>64</v>
      </c>
      <c r="B106" s="11" t="s">
        <v>12022</v>
      </c>
      <c r="C106" s="13" t="s">
        <v>12023</v>
      </c>
      <c r="D106" s="13" t="s">
        <v>12024</v>
      </c>
      <c r="E106" s="13" t="s">
        <v>12025</v>
      </c>
      <c r="F106" s="13" t="s">
        <v>11887</v>
      </c>
      <c r="G106" s="13" t="s">
        <v>12026</v>
      </c>
    </row>
    <row r="107" customFormat="false" ht="15" hidden="false" customHeight="true" outlineLevel="0" collapsed="false">
      <c r="A107" s="13" t="s">
        <v>64</v>
      </c>
      <c r="B107" s="11" t="s">
        <v>12027</v>
      </c>
      <c r="C107" s="13" t="s">
        <v>9133</v>
      </c>
      <c r="D107" s="13" t="s">
        <v>12028</v>
      </c>
      <c r="E107" s="13" t="s">
        <v>5209</v>
      </c>
      <c r="F107" s="13" t="s">
        <v>12029</v>
      </c>
      <c r="G107" s="13" t="s">
        <v>11828</v>
      </c>
    </row>
    <row r="108" customFormat="false" ht="15" hidden="false" customHeight="true" outlineLevel="0" collapsed="false">
      <c r="A108" s="13" t="s">
        <v>64</v>
      </c>
      <c r="B108" s="11" t="s">
        <v>12030</v>
      </c>
      <c r="C108" s="13" t="s">
        <v>12031</v>
      </c>
      <c r="D108" s="13" t="s">
        <v>12032</v>
      </c>
      <c r="E108" s="13" t="s">
        <v>12033</v>
      </c>
      <c r="F108" s="13" t="s">
        <v>12034</v>
      </c>
      <c r="G108" s="13" t="s">
        <v>12035</v>
      </c>
    </row>
    <row r="109" customFormat="false" ht="15" hidden="false" customHeight="true" outlineLevel="0" collapsed="false">
      <c r="A109" s="13" t="s">
        <v>64</v>
      </c>
      <c r="B109" s="11" t="s">
        <v>12036</v>
      </c>
      <c r="C109" s="13" t="s">
        <v>12037</v>
      </c>
      <c r="D109" s="13" t="s">
        <v>12038</v>
      </c>
      <c r="E109" s="13" t="s">
        <v>11794</v>
      </c>
      <c r="F109" s="13" t="s">
        <v>12039</v>
      </c>
      <c r="G109" s="13" t="s">
        <v>11949</v>
      </c>
    </row>
    <row r="110" customFormat="false" ht="15" hidden="false" customHeight="true" outlineLevel="0" collapsed="false">
      <c r="A110" s="13" t="s">
        <v>64</v>
      </c>
      <c r="B110" s="11" t="s">
        <v>12040</v>
      </c>
      <c r="C110" s="13" t="s">
        <v>8204</v>
      </c>
      <c r="D110" s="13" t="s">
        <v>12041</v>
      </c>
      <c r="E110" s="13" t="s">
        <v>11708</v>
      </c>
      <c r="F110" s="13" t="s">
        <v>12042</v>
      </c>
      <c r="G110" s="13" t="s">
        <v>12043</v>
      </c>
    </row>
    <row r="111" customFormat="false" ht="15" hidden="false" customHeight="true" outlineLevel="0" collapsed="false">
      <c r="A111" s="13" t="s">
        <v>64</v>
      </c>
      <c r="B111" s="11" t="s">
        <v>12044</v>
      </c>
      <c r="C111" s="13" t="s">
        <v>3987</v>
      </c>
      <c r="D111" s="13" t="s">
        <v>12045</v>
      </c>
      <c r="E111" s="13" t="s">
        <v>1871</v>
      </c>
      <c r="F111" s="13" t="s">
        <v>1871</v>
      </c>
      <c r="G111" s="13" t="s">
        <v>12045</v>
      </c>
    </row>
    <row r="112" customFormat="false" ht="15" hidden="false" customHeight="true" outlineLevel="0" collapsed="false">
      <c r="A112" s="13" t="s">
        <v>64</v>
      </c>
      <c r="B112" s="11" t="s">
        <v>12046</v>
      </c>
      <c r="C112" s="13" t="s">
        <v>12047</v>
      </c>
      <c r="D112" s="13" t="s">
        <v>1722</v>
      </c>
      <c r="E112" s="13" t="s">
        <v>12048</v>
      </c>
      <c r="F112" s="13" t="s">
        <v>12049</v>
      </c>
      <c r="G112" s="13" t="s">
        <v>12050</v>
      </c>
    </row>
    <row r="113" customFormat="false" ht="15" hidden="false" customHeight="true" outlineLevel="0" collapsed="false">
      <c r="A113" s="13" t="s">
        <v>64</v>
      </c>
      <c r="B113" s="11" t="s">
        <v>12051</v>
      </c>
      <c r="C113" s="13" t="s">
        <v>11996</v>
      </c>
      <c r="D113" s="13" t="s">
        <v>12052</v>
      </c>
      <c r="E113" s="13" t="s">
        <v>12053</v>
      </c>
      <c r="F113" s="13" t="s">
        <v>12054</v>
      </c>
      <c r="G113" s="13" t="s">
        <v>12055</v>
      </c>
    </row>
    <row r="114" customFormat="false" ht="15" hidden="false" customHeight="true" outlineLevel="0" collapsed="false">
      <c r="A114" s="13" t="s">
        <v>64</v>
      </c>
      <c r="B114" s="11" t="s">
        <v>12056</v>
      </c>
      <c r="C114" s="13" t="s">
        <v>12037</v>
      </c>
      <c r="D114" s="13" t="s">
        <v>12057</v>
      </c>
      <c r="E114" s="13" t="s">
        <v>12058</v>
      </c>
      <c r="F114" s="13" t="s">
        <v>12059</v>
      </c>
      <c r="G114" s="13" t="s">
        <v>12060</v>
      </c>
    </row>
    <row r="115" customFormat="false" ht="15" hidden="false" customHeight="true" outlineLevel="0" collapsed="false">
      <c r="A115" s="13" t="s">
        <v>64</v>
      </c>
      <c r="B115" s="11" t="s">
        <v>12061</v>
      </c>
      <c r="C115" s="13" t="s">
        <v>4463</v>
      </c>
      <c r="D115" s="13" t="s">
        <v>12062</v>
      </c>
      <c r="E115" s="13" t="s">
        <v>2417</v>
      </c>
      <c r="F115" s="13" t="s">
        <v>12063</v>
      </c>
      <c r="G115" s="13" t="s">
        <v>12064</v>
      </c>
    </row>
    <row r="116" customFormat="false" ht="15" hidden="false" customHeight="true" outlineLevel="0" collapsed="false">
      <c r="A116" s="13" t="s">
        <v>64</v>
      </c>
      <c r="B116" s="11" t="s">
        <v>12065</v>
      </c>
      <c r="C116" s="13" t="s">
        <v>12066</v>
      </c>
      <c r="D116" s="13" t="s">
        <v>12067</v>
      </c>
      <c r="E116" s="13" t="s">
        <v>12042</v>
      </c>
      <c r="F116" s="13" t="s">
        <v>12068</v>
      </c>
      <c r="G116" s="13" t="s">
        <v>12069</v>
      </c>
    </row>
    <row r="117" customFormat="false" ht="15" hidden="false" customHeight="true" outlineLevel="0" collapsed="false">
      <c r="A117" s="13" t="s">
        <v>64</v>
      </c>
      <c r="B117" s="11" t="s">
        <v>12070</v>
      </c>
      <c r="C117" s="13" t="s">
        <v>12071</v>
      </c>
      <c r="D117" s="13" t="s">
        <v>12072</v>
      </c>
      <c r="E117" s="13" t="s">
        <v>12073</v>
      </c>
      <c r="F117" s="13" t="s">
        <v>12074</v>
      </c>
      <c r="G117" s="13" t="s">
        <v>12075</v>
      </c>
    </row>
    <row r="118" customFormat="false" ht="15" hidden="false" customHeight="true" outlineLevel="0" collapsed="false">
      <c r="A118" s="13" t="s">
        <v>64</v>
      </c>
      <c r="B118" s="11" t="s">
        <v>12076</v>
      </c>
      <c r="C118" s="13" t="s">
        <v>4933</v>
      </c>
      <c r="D118" s="13" t="s">
        <v>12077</v>
      </c>
      <c r="E118" s="13" t="s">
        <v>3987</v>
      </c>
      <c r="F118" s="13" t="s">
        <v>12078</v>
      </c>
      <c r="G118" s="13" t="s">
        <v>12079</v>
      </c>
    </row>
    <row r="119" customFormat="false" ht="15" hidden="false" customHeight="true" outlineLevel="0" collapsed="false">
      <c r="A119" s="13" t="s">
        <v>64</v>
      </c>
      <c r="B119" s="11" t="s">
        <v>12080</v>
      </c>
      <c r="C119" s="13" t="s">
        <v>8665</v>
      </c>
      <c r="D119" s="13" t="s">
        <v>12081</v>
      </c>
      <c r="E119" s="13" t="s">
        <v>1871</v>
      </c>
      <c r="F119" s="13" t="s">
        <v>1871</v>
      </c>
      <c r="G119" s="13" t="s">
        <v>12081</v>
      </c>
    </row>
    <row r="120" customFormat="false" ht="15" hidden="false" customHeight="true" outlineLevel="0" collapsed="false">
      <c r="A120" s="13" t="s">
        <v>64</v>
      </c>
      <c r="B120" s="11" t="s">
        <v>12082</v>
      </c>
      <c r="C120" s="13" t="s">
        <v>12001</v>
      </c>
      <c r="D120" s="13" t="s">
        <v>12083</v>
      </c>
      <c r="E120" s="13" t="s">
        <v>12084</v>
      </c>
      <c r="F120" s="13" t="s">
        <v>12085</v>
      </c>
      <c r="G120" s="13" t="s">
        <v>12086</v>
      </c>
    </row>
    <row r="121" customFormat="false" ht="15" hidden="false" customHeight="true" outlineLevel="0" collapsed="false">
      <c r="A121" s="13" t="s">
        <v>64</v>
      </c>
      <c r="B121" s="11" t="s">
        <v>12087</v>
      </c>
      <c r="C121" s="13" t="s">
        <v>12088</v>
      </c>
      <c r="D121" s="13" t="s">
        <v>12089</v>
      </c>
      <c r="E121" s="13" t="s">
        <v>12090</v>
      </c>
      <c r="F121" s="13" t="s">
        <v>11824</v>
      </c>
      <c r="G121" s="13" t="s">
        <v>12091</v>
      </c>
    </row>
    <row r="122" customFormat="false" ht="15" hidden="false" customHeight="true" outlineLevel="0" collapsed="false">
      <c r="A122" s="13" t="s">
        <v>64</v>
      </c>
      <c r="B122" s="11" t="s">
        <v>12092</v>
      </c>
      <c r="C122" s="13" t="s">
        <v>12093</v>
      </c>
      <c r="D122" s="13" t="s">
        <v>12094</v>
      </c>
      <c r="E122" s="13" t="s">
        <v>6339</v>
      </c>
      <c r="F122" s="13" t="s">
        <v>12095</v>
      </c>
      <c r="G122" s="13" t="s">
        <v>12096</v>
      </c>
    </row>
    <row r="123" customFormat="false" ht="15" hidden="false" customHeight="true" outlineLevel="0" collapsed="false">
      <c r="A123" s="13" t="s">
        <v>64</v>
      </c>
      <c r="B123" s="11" t="s">
        <v>12097</v>
      </c>
      <c r="C123" s="13" t="s">
        <v>12098</v>
      </c>
      <c r="D123" s="13" t="s">
        <v>12099</v>
      </c>
      <c r="E123" s="13" t="s">
        <v>550</v>
      </c>
      <c r="F123" s="13" t="s">
        <v>12100</v>
      </c>
      <c r="G123" s="13" t="s">
        <v>12101</v>
      </c>
    </row>
    <row r="124" customFormat="false" ht="15" hidden="false" customHeight="true" outlineLevel="0" collapsed="false">
      <c r="A124" s="13" t="s">
        <v>64</v>
      </c>
      <c r="B124" s="11" t="s">
        <v>12102</v>
      </c>
      <c r="C124" s="13" t="s">
        <v>12103</v>
      </c>
      <c r="D124" s="13" t="s">
        <v>12104</v>
      </c>
      <c r="E124" s="13" t="s">
        <v>11981</v>
      </c>
      <c r="F124" s="13" t="s">
        <v>12105</v>
      </c>
      <c r="G124" s="13" t="s">
        <v>12106</v>
      </c>
    </row>
    <row r="125" customFormat="false" ht="15" hidden="false" customHeight="true" outlineLevel="0" collapsed="false">
      <c r="A125" s="13" t="s">
        <v>64</v>
      </c>
      <c r="B125" s="11" t="s">
        <v>12107</v>
      </c>
      <c r="C125" s="13" t="s">
        <v>12108</v>
      </c>
      <c r="D125" s="13" t="s">
        <v>12109</v>
      </c>
      <c r="E125" s="13" t="s">
        <v>11752</v>
      </c>
      <c r="F125" s="13" t="s">
        <v>12110</v>
      </c>
      <c r="G125" s="13" t="s">
        <v>12111</v>
      </c>
    </row>
    <row r="126" customFormat="false" ht="15" hidden="false" customHeight="true" outlineLevel="0" collapsed="false">
      <c r="A126" s="13" t="s">
        <v>64</v>
      </c>
      <c r="B126" s="11" t="s">
        <v>12112</v>
      </c>
      <c r="C126" s="13" t="s">
        <v>12113</v>
      </c>
      <c r="D126" s="13" t="s">
        <v>12114</v>
      </c>
      <c r="E126" s="13" t="s">
        <v>12115</v>
      </c>
      <c r="F126" s="13" t="s">
        <v>12116</v>
      </c>
      <c r="G126" s="13" t="s">
        <v>12117</v>
      </c>
    </row>
    <row r="127" customFormat="false" ht="15" hidden="false" customHeight="true" outlineLevel="0" collapsed="false">
      <c r="A127" s="13" t="s">
        <v>64</v>
      </c>
      <c r="B127" s="11" t="s">
        <v>12118</v>
      </c>
      <c r="C127" s="13" t="s">
        <v>12098</v>
      </c>
      <c r="D127" s="13" t="s">
        <v>12119</v>
      </c>
      <c r="E127" s="13" t="s">
        <v>12120</v>
      </c>
      <c r="F127" s="13" t="s">
        <v>12121</v>
      </c>
      <c r="G127" s="13" t="s">
        <v>12122</v>
      </c>
    </row>
    <row r="128" customFormat="false" ht="15" hidden="false" customHeight="true" outlineLevel="0" collapsed="false">
      <c r="A128" s="13" t="s">
        <v>64</v>
      </c>
      <c r="B128" s="11" t="s">
        <v>12123</v>
      </c>
      <c r="C128" s="13" t="s">
        <v>12053</v>
      </c>
      <c r="D128" s="13" t="s">
        <v>12124</v>
      </c>
      <c r="E128" s="13" t="s">
        <v>1871</v>
      </c>
      <c r="F128" s="13" t="s">
        <v>1871</v>
      </c>
      <c r="G128" s="13" t="s">
        <v>12124</v>
      </c>
    </row>
    <row r="129" customFormat="false" ht="15" hidden="false" customHeight="true" outlineLevel="0" collapsed="false">
      <c r="A129" s="13" t="s">
        <v>64</v>
      </c>
      <c r="B129" s="11" t="s">
        <v>12125</v>
      </c>
      <c r="C129" s="13" t="s">
        <v>12126</v>
      </c>
      <c r="D129" s="13" t="s">
        <v>12127</v>
      </c>
      <c r="E129" s="13" t="s">
        <v>12090</v>
      </c>
      <c r="F129" s="13" t="s">
        <v>12128</v>
      </c>
      <c r="G129" s="13" t="s">
        <v>12129</v>
      </c>
    </row>
    <row r="130" customFormat="false" ht="15" hidden="false" customHeight="true" outlineLevel="0" collapsed="false">
      <c r="A130" s="13" t="s">
        <v>64</v>
      </c>
      <c r="B130" s="11" t="s">
        <v>12130</v>
      </c>
      <c r="C130" s="13" t="s">
        <v>12113</v>
      </c>
      <c r="D130" s="13" t="s">
        <v>12131</v>
      </c>
      <c r="E130" s="13" t="s">
        <v>3987</v>
      </c>
      <c r="F130" s="13" t="s">
        <v>12132</v>
      </c>
      <c r="G130" s="13" t="s">
        <v>12133</v>
      </c>
    </row>
    <row r="131" customFormat="false" ht="15" hidden="false" customHeight="true" outlineLevel="0" collapsed="false">
      <c r="A131" s="13" t="s">
        <v>64</v>
      </c>
      <c r="B131" s="11" t="s">
        <v>12134</v>
      </c>
      <c r="C131" s="13" t="s">
        <v>12135</v>
      </c>
      <c r="D131" s="13" t="s">
        <v>12136</v>
      </c>
      <c r="E131" s="13" t="s">
        <v>1871</v>
      </c>
      <c r="F131" s="13" t="s">
        <v>1871</v>
      </c>
      <c r="G131" s="13" t="s">
        <v>12137</v>
      </c>
    </row>
    <row r="132" customFormat="false" ht="15" hidden="false" customHeight="true" outlineLevel="0" collapsed="false">
      <c r="A132" s="13" t="s">
        <v>64</v>
      </c>
      <c r="B132" s="11" t="s">
        <v>12138</v>
      </c>
      <c r="C132" s="13" t="s">
        <v>12139</v>
      </c>
      <c r="D132" s="13" t="s">
        <v>12140</v>
      </c>
      <c r="E132" s="13" t="s">
        <v>12042</v>
      </c>
      <c r="F132" s="13" t="s">
        <v>12141</v>
      </c>
      <c r="G132" s="13" t="s">
        <v>12142</v>
      </c>
    </row>
    <row r="133" customFormat="false" ht="15" hidden="false" customHeight="true" outlineLevel="0" collapsed="false">
      <c r="A133" s="13" t="s">
        <v>64</v>
      </c>
      <c r="B133" s="11" t="s">
        <v>12143</v>
      </c>
      <c r="C133" s="13" t="s">
        <v>7739</v>
      </c>
      <c r="D133" s="13" t="s">
        <v>12144</v>
      </c>
      <c r="E133" s="13" t="s">
        <v>3987</v>
      </c>
      <c r="F133" s="13" t="s">
        <v>12145</v>
      </c>
      <c r="G133" s="13" t="s">
        <v>12146</v>
      </c>
    </row>
    <row r="134" customFormat="false" ht="15" hidden="false" customHeight="true" outlineLevel="0" collapsed="false">
      <c r="A134" s="13" t="s">
        <v>64</v>
      </c>
      <c r="B134" s="11" t="s">
        <v>12147</v>
      </c>
      <c r="C134" s="13" t="s">
        <v>12148</v>
      </c>
      <c r="D134" s="13" t="s">
        <v>12149</v>
      </c>
      <c r="E134" s="13" t="s">
        <v>3833</v>
      </c>
      <c r="F134" s="13" t="s">
        <v>12150</v>
      </c>
      <c r="G134" s="13" t="s">
        <v>12151</v>
      </c>
    </row>
    <row r="135" customFormat="false" ht="15" hidden="false" customHeight="true" outlineLevel="0" collapsed="false">
      <c r="A135" s="13" t="s">
        <v>64</v>
      </c>
      <c r="B135" s="11" t="s">
        <v>12152</v>
      </c>
      <c r="C135" s="13" t="s">
        <v>7582</v>
      </c>
      <c r="D135" s="13" t="s">
        <v>12153</v>
      </c>
      <c r="E135" s="13" t="s">
        <v>4775</v>
      </c>
      <c r="F135" s="13" t="s">
        <v>4463</v>
      </c>
      <c r="G135" s="13" t="s">
        <v>12154</v>
      </c>
    </row>
    <row r="136" customFormat="false" ht="15" hidden="false" customHeight="true" outlineLevel="0" collapsed="false">
      <c r="A136" s="13" t="s">
        <v>64</v>
      </c>
      <c r="B136" s="11" t="s">
        <v>12155</v>
      </c>
      <c r="C136" s="13" t="s">
        <v>11887</v>
      </c>
      <c r="D136" s="13" t="s">
        <v>12156</v>
      </c>
      <c r="E136" s="13" t="s">
        <v>2093</v>
      </c>
      <c r="F136" s="13" t="s">
        <v>12157</v>
      </c>
      <c r="G136" s="13" t="s">
        <v>12158</v>
      </c>
    </row>
    <row r="137" customFormat="false" ht="15" hidden="false" customHeight="true" outlineLevel="0" collapsed="false">
      <c r="A137" s="13" t="s">
        <v>64</v>
      </c>
      <c r="B137" s="11" t="s">
        <v>12159</v>
      </c>
      <c r="C137" s="13" t="s">
        <v>12093</v>
      </c>
      <c r="D137" s="13" t="s">
        <v>12160</v>
      </c>
      <c r="E137" s="13" t="s">
        <v>12161</v>
      </c>
      <c r="F137" s="13" t="s">
        <v>12162</v>
      </c>
      <c r="G137" s="13" t="s">
        <v>12163</v>
      </c>
    </row>
    <row r="138" customFormat="false" ht="15" hidden="false" customHeight="true" outlineLevel="0" collapsed="false">
      <c r="A138" s="13" t="s">
        <v>64</v>
      </c>
      <c r="B138" s="11" t="s">
        <v>12164</v>
      </c>
      <c r="C138" s="13" t="s">
        <v>4459</v>
      </c>
      <c r="D138" s="13" t="s">
        <v>12165</v>
      </c>
      <c r="E138" s="13" t="s">
        <v>1871</v>
      </c>
      <c r="F138" s="13" t="s">
        <v>1871</v>
      </c>
      <c r="G138" s="13" t="s">
        <v>12165</v>
      </c>
    </row>
    <row r="139" customFormat="false" ht="15" hidden="false" customHeight="true" outlineLevel="0" collapsed="false">
      <c r="A139" s="13" t="s">
        <v>64</v>
      </c>
      <c r="B139" s="11" t="s">
        <v>12166</v>
      </c>
      <c r="C139" s="13" t="s">
        <v>12084</v>
      </c>
      <c r="D139" s="13" t="s">
        <v>3538</v>
      </c>
      <c r="E139" s="13" t="s">
        <v>12025</v>
      </c>
      <c r="F139" s="13" t="s">
        <v>12167</v>
      </c>
      <c r="G139" s="13" t="s">
        <v>12168</v>
      </c>
    </row>
    <row r="140" customFormat="false" ht="15" hidden="false" customHeight="true" outlineLevel="0" collapsed="false">
      <c r="A140" s="13" t="s">
        <v>64</v>
      </c>
      <c r="B140" s="11" t="s">
        <v>12169</v>
      </c>
      <c r="C140" s="13" t="s">
        <v>4463</v>
      </c>
      <c r="D140" s="13" t="s">
        <v>12170</v>
      </c>
      <c r="E140" s="13" t="s">
        <v>1938</v>
      </c>
      <c r="F140" s="13" t="s">
        <v>12171</v>
      </c>
      <c r="G140" s="13" t="s">
        <v>12172</v>
      </c>
    </row>
    <row r="141" customFormat="false" ht="15" hidden="false" customHeight="true" outlineLevel="0" collapsed="false">
      <c r="A141" s="13" t="s">
        <v>64</v>
      </c>
      <c r="B141" s="11" t="s">
        <v>12173</v>
      </c>
      <c r="C141" s="13" t="s">
        <v>12174</v>
      </c>
      <c r="D141" s="13" t="s">
        <v>12175</v>
      </c>
      <c r="E141" s="13" t="s">
        <v>11708</v>
      </c>
      <c r="F141" s="13" t="s">
        <v>12161</v>
      </c>
      <c r="G141" s="13" t="s">
        <v>12176</v>
      </c>
    </row>
    <row r="142" customFormat="false" ht="15" hidden="false" customHeight="true" outlineLevel="0" collapsed="false">
      <c r="A142" s="13" t="s">
        <v>64</v>
      </c>
      <c r="B142" s="11" t="s">
        <v>12177</v>
      </c>
      <c r="C142" s="13" t="s">
        <v>697</v>
      </c>
      <c r="D142" s="13" t="s">
        <v>12178</v>
      </c>
      <c r="E142" s="13" t="s">
        <v>1871</v>
      </c>
      <c r="F142" s="13" t="s">
        <v>1871</v>
      </c>
      <c r="G142" s="13" t="s">
        <v>12178</v>
      </c>
    </row>
    <row r="143" customFormat="false" ht="15" hidden="false" customHeight="true" outlineLevel="0" collapsed="false">
      <c r="A143" s="13" t="s">
        <v>64</v>
      </c>
      <c r="B143" s="11" t="s">
        <v>12179</v>
      </c>
      <c r="C143" s="13" t="s">
        <v>12180</v>
      </c>
      <c r="D143" s="13" t="s">
        <v>12181</v>
      </c>
      <c r="E143" s="13" t="s">
        <v>12182</v>
      </c>
      <c r="F143" s="13" t="s">
        <v>12183</v>
      </c>
      <c r="G143" s="13" t="s">
        <v>12184</v>
      </c>
    </row>
    <row r="144" customFormat="false" ht="15" hidden="false" customHeight="true" outlineLevel="0" collapsed="false">
      <c r="A144" s="13" t="s">
        <v>64</v>
      </c>
      <c r="B144" s="11" t="s">
        <v>12185</v>
      </c>
      <c r="C144" s="13" t="s">
        <v>12186</v>
      </c>
      <c r="D144" s="13" t="s">
        <v>12187</v>
      </c>
      <c r="E144" s="13" t="s">
        <v>12188</v>
      </c>
      <c r="F144" s="13" t="s">
        <v>12189</v>
      </c>
      <c r="G144" s="13" t="s">
        <v>12190</v>
      </c>
    </row>
    <row r="145" customFormat="false" ht="15" hidden="false" customHeight="true" outlineLevel="0" collapsed="false">
      <c r="A145" s="13" t="s">
        <v>64</v>
      </c>
      <c r="B145" s="11" t="s">
        <v>12191</v>
      </c>
      <c r="C145" s="13" t="s">
        <v>11971</v>
      </c>
      <c r="D145" s="13" t="s">
        <v>12192</v>
      </c>
      <c r="E145" s="13" t="s">
        <v>11708</v>
      </c>
      <c r="F145" s="13" t="s">
        <v>12161</v>
      </c>
      <c r="G145" s="13" t="s">
        <v>12193</v>
      </c>
    </row>
    <row r="146" customFormat="false" ht="15" hidden="false" customHeight="true" outlineLevel="0" collapsed="false">
      <c r="A146" s="13" t="s">
        <v>64</v>
      </c>
      <c r="B146" s="11" t="s">
        <v>12194</v>
      </c>
      <c r="C146" s="13" t="s">
        <v>1938</v>
      </c>
      <c r="D146" s="13" t="s">
        <v>12195</v>
      </c>
      <c r="E146" s="13" t="s">
        <v>1871</v>
      </c>
      <c r="F146" s="13" t="s">
        <v>1871</v>
      </c>
      <c r="G146" s="13" t="s">
        <v>12195</v>
      </c>
    </row>
    <row r="147" customFormat="false" ht="15" hidden="false" customHeight="true" outlineLevel="0" collapsed="false">
      <c r="A147" s="13" t="s">
        <v>64</v>
      </c>
      <c r="B147" s="11" t="s">
        <v>12196</v>
      </c>
      <c r="C147" s="13" t="s">
        <v>12126</v>
      </c>
      <c r="D147" s="13" t="s">
        <v>12197</v>
      </c>
      <c r="E147" s="13" t="s">
        <v>12053</v>
      </c>
      <c r="F147" s="13" t="s">
        <v>12198</v>
      </c>
      <c r="G147" s="13" t="s">
        <v>12199</v>
      </c>
    </row>
    <row r="148" customFormat="false" ht="15" hidden="false" customHeight="true" outlineLevel="0" collapsed="false">
      <c r="A148" s="13" t="s">
        <v>64</v>
      </c>
      <c r="B148" s="11" t="s">
        <v>12200</v>
      </c>
      <c r="C148" s="13" t="s">
        <v>12201</v>
      </c>
      <c r="D148" s="13" t="s">
        <v>12202</v>
      </c>
      <c r="E148" s="13" t="s">
        <v>12025</v>
      </c>
      <c r="F148" s="13" t="s">
        <v>12203</v>
      </c>
      <c r="G148" s="13" t="s">
        <v>12204</v>
      </c>
    </row>
    <row r="149" customFormat="false" ht="15" hidden="false" customHeight="true" outlineLevel="0" collapsed="false">
      <c r="A149" s="13" t="s">
        <v>64</v>
      </c>
      <c r="B149" s="11" t="s">
        <v>12205</v>
      </c>
      <c r="C149" s="13" t="s">
        <v>11561</v>
      </c>
      <c r="D149" s="13" t="s">
        <v>2859</v>
      </c>
      <c r="E149" s="13" t="s">
        <v>11708</v>
      </c>
      <c r="F149" s="13" t="s">
        <v>1132</v>
      </c>
      <c r="G149" s="13" t="s">
        <v>12206</v>
      </c>
    </row>
    <row r="150" customFormat="false" ht="15" hidden="false" customHeight="true" outlineLevel="0" collapsed="false">
      <c r="A150" s="13" t="s">
        <v>64</v>
      </c>
      <c r="B150" s="11" t="s">
        <v>12207</v>
      </c>
      <c r="C150" s="13" t="s">
        <v>3991</v>
      </c>
      <c r="D150" s="13" t="s">
        <v>12208</v>
      </c>
      <c r="E150" s="13" t="s">
        <v>12209</v>
      </c>
      <c r="F150" s="13" t="s">
        <v>12210</v>
      </c>
      <c r="G150" s="13" t="s">
        <v>12211</v>
      </c>
    </row>
    <row r="151" customFormat="false" ht="15" hidden="false" customHeight="true" outlineLevel="0" collapsed="false">
      <c r="A151" s="13" t="s">
        <v>64</v>
      </c>
      <c r="B151" s="11" t="s">
        <v>12212</v>
      </c>
      <c r="C151" s="13" t="s">
        <v>12090</v>
      </c>
      <c r="D151" s="13" t="s">
        <v>12213</v>
      </c>
      <c r="E151" s="13" t="s">
        <v>11751</v>
      </c>
      <c r="F151" s="13" t="s">
        <v>12161</v>
      </c>
      <c r="G151" s="13" t="s">
        <v>11679</v>
      </c>
    </row>
    <row r="152" customFormat="false" ht="15" hidden="false" customHeight="true" outlineLevel="0" collapsed="false">
      <c r="A152" s="13" t="s">
        <v>64</v>
      </c>
      <c r="B152" s="11" t="s">
        <v>12214</v>
      </c>
      <c r="C152" s="13" t="s">
        <v>11703</v>
      </c>
      <c r="D152" s="13" t="s">
        <v>6899</v>
      </c>
      <c r="E152" s="13" t="s">
        <v>11708</v>
      </c>
      <c r="F152" s="13" t="s">
        <v>12215</v>
      </c>
      <c r="G152" s="13" t="s">
        <v>12216</v>
      </c>
    </row>
    <row r="153" customFormat="false" ht="15" hidden="false" customHeight="true" outlineLevel="0" collapsed="false">
      <c r="A153" s="13" t="s">
        <v>64</v>
      </c>
      <c r="B153" s="11" t="s">
        <v>12217</v>
      </c>
      <c r="C153" s="13" t="s">
        <v>12218</v>
      </c>
      <c r="D153" s="13" t="s">
        <v>12219</v>
      </c>
      <c r="E153" s="13" t="s">
        <v>11708</v>
      </c>
      <c r="F153" s="13" t="s">
        <v>11956</v>
      </c>
      <c r="G153" s="13" t="s">
        <v>12220</v>
      </c>
    </row>
    <row r="154" customFormat="false" ht="15" hidden="false" customHeight="true" outlineLevel="0" collapsed="false">
      <c r="A154" s="13" t="s">
        <v>64</v>
      </c>
      <c r="B154" s="11" t="s">
        <v>12221</v>
      </c>
      <c r="C154" s="13" t="s">
        <v>9133</v>
      </c>
      <c r="D154" s="13" t="s">
        <v>12222</v>
      </c>
      <c r="E154" s="13" t="s">
        <v>12223</v>
      </c>
      <c r="F154" s="13" t="s">
        <v>12224</v>
      </c>
      <c r="G154" s="13" t="s">
        <v>12225</v>
      </c>
    </row>
    <row r="155" customFormat="false" ht="15" hidden="false" customHeight="true" outlineLevel="0" collapsed="false">
      <c r="A155" s="13" t="s">
        <v>64</v>
      </c>
      <c r="B155" s="11" t="s">
        <v>12226</v>
      </c>
      <c r="C155" s="13" t="s">
        <v>11796</v>
      </c>
      <c r="D155" s="13" t="s">
        <v>12227</v>
      </c>
      <c r="E155" s="13" t="s">
        <v>12090</v>
      </c>
      <c r="F155" s="13" t="s">
        <v>11751</v>
      </c>
      <c r="G155" s="13" t="s">
        <v>12228</v>
      </c>
    </row>
    <row r="156" customFormat="false" ht="15" hidden="false" customHeight="true" outlineLevel="0" collapsed="false">
      <c r="A156" s="13" t="s">
        <v>64</v>
      </c>
      <c r="B156" s="11" t="s">
        <v>12229</v>
      </c>
      <c r="C156" s="13" t="s">
        <v>12230</v>
      </c>
      <c r="D156" s="13" t="s">
        <v>12231</v>
      </c>
      <c r="E156" s="13" t="s">
        <v>11751</v>
      </c>
      <c r="F156" s="13" t="s">
        <v>12232</v>
      </c>
      <c r="G156" s="13" t="s">
        <v>12233</v>
      </c>
    </row>
    <row r="157" customFormat="false" ht="15" hidden="false" customHeight="true" outlineLevel="0" collapsed="false">
      <c r="A157" s="13" t="s">
        <v>64</v>
      </c>
      <c r="B157" s="11" t="s">
        <v>12234</v>
      </c>
      <c r="C157" s="13" t="s">
        <v>12235</v>
      </c>
      <c r="D157" s="13" t="s">
        <v>12236</v>
      </c>
      <c r="E157" s="13" t="s">
        <v>11751</v>
      </c>
      <c r="F157" s="13" t="s">
        <v>11561</v>
      </c>
      <c r="G157" s="13" t="s">
        <v>12237</v>
      </c>
    </row>
    <row r="158" customFormat="false" ht="15" hidden="false" customHeight="true" outlineLevel="0" collapsed="false">
      <c r="A158" s="13" t="s">
        <v>64</v>
      </c>
      <c r="B158" s="11" t="s">
        <v>12238</v>
      </c>
      <c r="C158" s="13" t="s">
        <v>12239</v>
      </c>
      <c r="D158" s="13" t="s">
        <v>12240</v>
      </c>
      <c r="E158" s="13" t="s">
        <v>12241</v>
      </c>
      <c r="F158" s="13" t="s">
        <v>12145</v>
      </c>
      <c r="G158" s="13" t="s">
        <v>12242</v>
      </c>
    </row>
    <row r="159" customFormat="false" ht="15" hidden="false" customHeight="true" outlineLevel="0" collapsed="false">
      <c r="A159" s="13" t="s">
        <v>64</v>
      </c>
      <c r="B159" s="11" t="s">
        <v>12243</v>
      </c>
      <c r="C159" s="13" t="s">
        <v>12244</v>
      </c>
      <c r="D159" s="13" t="s">
        <v>12245</v>
      </c>
      <c r="E159" s="13" t="s">
        <v>4775</v>
      </c>
      <c r="F159" s="13" t="s">
        <v>12246</v>
      </c>
      <c r="G159" s="13" t="s">
        <v>12247</v>
      </c>
    </row>
    <row r="160" customFormat="false" ht="15" hidden="false" customHeight="true" outlineLevel="0" collapsed="false">
      <c r="A160" s="13" t="s">
        <v>64</v>
      </c>
      <c r="B160" s="11" t="s">
        <v>12248</v>
      </c>
      <c r="C160" s="13" t="s">
        <v>11561</v>
      </c>
      <c r="D160" s="13" t="s">
        <v>12249</v>
      </c>
      <c r="E160" s="13" t="s">
        <v>12090</v>
      </c>
      <c r="F160" s="13" t="s">
        <v>12250</v>
      </c>
      <c r="G160" s="13" t="s">
        <v>12251</v>
      </c>
    </row>
    <row r="161" customFormat="false" ht="15" hidden="false" customHeight="true" outlineLevel="0" collapsed="false">
      <c r="A161" s="13" t="s">
        <v>64</v>
      </c>
      <c r="B161" s="11" t="s">
        <v>12252</v>
      </c>
      <c r="C161" s="13" t="s">
        <v>12025</v>
      </c>
      <c r="D161" s="13" t="s">
        <v>2530</v>
      </c>
      <c r="E161" s="13" t="s">
        <v>12090</v>
      </c>
      <c r="F161" s="13" t="s">
        <v>12253</v>
      </c>
      <c r="G161" s="13" t="s">
        <v>12254</v>
      </c>
    </row>
    <row r="162" customFormat="false" ht="15" hidden="false" customHeight="true" outlineLevel="0" collapsed="false">
      <c r="A162" s="13" t="s">
        <v>64</v>
      </c>
      <c r="B162" s="11" t="s">
        <v>12255</v>
      </c>
      <c r="C162" s="13" t="s">
        <v>6800</v>
      </c>
      <c r="D162" s="13" t="s">
        <v>12256</v>
      </c>
      <c r="E162" s="13" t="s">
        <v>3361</v>
      </c>
      <c r="F162" s="13" t="s">
        <v>12257</v>
      </c>
      <c r="G162" s="13" t="s">
        <v>12258</v>
      </c>
    </row>
    <row r="163" customFormat="false" ht="15" hidden="false" customHeight="true" outlineLevel="0" collapsed="false">
      <c r="A163" s="13" t="s">
        <v>64</v>
      </c>
      <c r="B163" s="11" t="s">
        <v>12259</v>
      </c>
      <c r="C163" s="13" t="s">
        <v>12260</v>
      </c>
      <c r="D163" s="13" t="s">
        <v>12261</v>
      </c>
      <c r="E163" s="13" t="s">
        <v>11708</v>
      </c>
      <c r="F163" s="13" t="s">
        <v>3042</v>
      </c>
      <c r="G163" s="13" t="s">
        <v>12262</v>
      </c>
    </row>
    <row r="164" customFormat="false" ht="15" hidden="false" customHeight="true" outlineLevel="0" collapsed="false">
      <c r="A164" s="13" t="s">
        <v>64</v>
      </c>
      <c r="B164" s="11" t="s">
        <v>12263</v>
      </c>
      <c r="C164" s="13" t="s">
        <v>333</v>
      </c>
      <c r="D164" s="13" t="s">
        <v>12264</v>
      </c>
      <c r="E164" s="13" t="s">
        <v>1871</v>
      </c>
      <c r="F164" s="13" t="s">
        <v>1871</v>
      </c>
      <c r="G164" s="13" t="s">
        <v>12264</v>
      </c>
    </row>
    <row r="165" customFormat="false" ht="15" hidden="false" customHeight="true" outlineLevel="0" collapsed="false">
      <c r="A165" s="13" t="s">
        <v>64</v>
      </c>
      <c r="B165" s="11" t="s">
        <v>12265</v>
      </c>
      <c r="C165" s="13" t="s">
        <v>3987</v>
      </c>
      <c r="D165" s="13" t="s">
        <v>12264</v>
      </c>
      <c r="E165" s="13" t="s">
        <v>1871</v>
      </c>
      <c r="F165" s="13" t="s">
        <v>1871</v>
      </c>
      <c r="G165" s="13" t="s">
        <v>12264</v>
      </c>
    </row>
    <row r="166" customFormat="false" ht="15" hidden="false" customHeight="true" outlineLevel="0" collapsed="false">
      <c r="A166" s="13" t="s">
        <v>64</v>
      </c>
      <c r="B166" s="11" t="s">
        <v>12266</v>
      </c>
      <c r="C166" s="13" t="s">
        <v>4775</v>
      </c>
      <c r="D166" s="13" t="s">
        <v>12267</v>
      </c>
      <c r="E166" s="13" t="s">
        <v>1871</v>
      </c>
      <c r="F166" s="13" t="s">
        <v>1871</v>
      </c>
      <c r="G166" s="13" t="s">
        <v>12267</v>
      </c>
    </row>
    <row r="167" customFormat="false" ht="15" hidden="false" customHeight="true" outlineLevel="0" collapsed="false">
      <c r="A167" s="13" t="s">
        <v>64</v>
      </c>
      <c r="B167" s="11" t="s">
        <v>12268</v>
      </c>
      <c r="C167" s="13" t="s">
        <v>11796</v>
      </c>
      <c r="D167" s="13" t="s">
        <v>1392</v>
      </c>
      <c r="E167" s="13" t="s">
        <v>12025</v>
      </c>
      <c r="F167" s="13" t="s">
        <v>12269</v>
      </c>
      <c r="G167" s="13" t="s">
        <v>12270</v>
      </c>
    </row>
    <row r="168" customFormat="false" ht="15" hidden="false" customHeight="true" outlineLevel="0" collapsed="false">
      <c r="A168" s="13" t="s">
        <v>64</v>
      </c>
      <c r="B168" s="11" t="s">
        <v>12271</v>
      </c>
      <c r="C168" s="13" t="s">
        <v>12272</v>
      </c>
      <c r="D168" s="13" t="s">
        <v>12273</v>
      </c>
      <c r="E168" s="13" t="s">
        <v>2417</v>
      </c>
      <c r="F168" s="13" t="s">
        <v>12201</v>
      </c>
      <c r="G168" s="13" t="s">
        <v>3770</v>
      </c>
    </row>
    <row r="169" customFormat="false" ht="15" hidden="false" customHeight="true" outlineLevel="0" collapsed="false">
      <c r="A169" s="13" t="s">
        <v>64</v>
      </c>
      <c r="B169" s="11" t="s">
        <v>12274</v>
      </c>
      <c r="C169" s="13" t="s">
        <v>1938</v>
      </c>
      <c r="D169" s="13" t="s">
        <v>8656</v>
      </c>
      <c r="E169" s="13" t="s">
        <v>11751</v>
      </c>
      <c r="F169" s="13" t="s">
        <v>11708</v>
      </c>
      <c r="G169" s="13" t="s">
        <v>12275</v>
      </c>
    </row>
    <row r="170" customFormat="false" ht="15" hidden="false" customHeight="true" outlineLevel="0" collapsed="false">
      <c r="A170" s="13" t="s">
        <v>64</v>
      </c>
      <c r="B170" s="11" t="s">
        <v>12276</v>
      </c>
      <c r="C170" s="13" t="s">
        <v>697</v>
      </c>
      <c r="D170" s="13" t="s">
        <v>12277</v>
      </c>
      <c r="E170" s="13" t="s">
        <v>11751</v>
      </c>
      <c r="F170" s="13" t="s">
        <v>11608</v>
      </c>
      <c r="G170" s="13" t="s">
        <v>12278</v>
      </c>
    </row>
    <row r="171" customFormat="false" ht="15" hidden="false" customHeight="true" outlineLevel="0" collapsed="false">
      <c r="A171" s="13" t="s">
        <v>64</v>
      </c>
      <c r="B171" s="11" t="s">
        <v>12279</v>
      </c>
      <c r="C171" s="13" t="s">
        <v>977</v>
      </c>
      <c r="D171" s="13" t="s">
        <v>12280</v>
      </c>
      <c r="E171" s="13" t="s">
        <v>12135</v>
      </c>
      <c r="F171" s="13" t="s">
        <v>12281</v>
      </c>
      <c r="G171" s="13" t="s">
        <v>4929</v>
      </c>
    </row>
    <row r="172" customFormat="false" ht="15" hidden="false" customHeight="true" outlineLevel="0" collapsed="false">
      <c r="A172" s="13" t="s">
        <v>64</v>
      </c>
      <c r="B172" s="11" t="s">
        <v>12282</v>
      </c>
      <c r="C172" s="13" t="s">
        <v>2093</v>
      </c>
      <c r="D172" s="13" t="s">
        <v>7518</v>
      </c>
      <c r="E172" s="13" t="s">
        <v>12244</v>
      </c>
      <c r="F172" s="13" t="s">
        <v>12283</v>
      </c>
      <c r="G172" s="13" t="s">
        <v>12284</v>
      </c>
    </row>
    <row r="173" customFormat="false" ht="15" hidden="false" customHeight="true" outlineLevel="0" collapsed="false">
      <c r="A173" s="13" t="s">
        <v>64</v>
      </c>
      <c r="B173" s="11" t="s">
        <v>12285</v>
      </c>
      <c r="C173" s="13" t="s">
        <v>12161</v>
      </c>
      <c r="D173" s="13" t="s">
        <v>12286</v>
      </c>
      <c r="E173" s="13" t="s">
        <v>11708</v>
      </c>
      <c r="F173" s="13" t="s">
        <v>11751</v>
      </c>
      <c r="G173" s="13" t="s">
        <v>12287</v>
      </c>
    </row>
    <row r="174" customFormat="false" ht="15" hidden="false" customHeight="true" outlineLevel="0" collapsed="false">
      <c r="A174" s="13" t="s">
        <v>64</v>
      </c>
      <c r="B174" s="11" t="s">
        <v>12288</v>
      </c>
      <c r="C174" s="13" t="s">
        <v>3987</v>
      </c>
      <c r="D174" s="13" t="s">
        <v>12289</v>
      </c>
      <c r="E174" s="13" t="s">
        <v>11708</v>
      </c>
      <c r="F174" s="13" t="s">
        <v>1871</v>
      </c>
      <c r="G174" s="13" t="s">
        <v>12289</v>
      </c>
    </row>
    <row r="175" customFormat="false" ht="15" hidden="false" customHeight="true" outlineLevel="0" collapsed="false">
      <c r="A175" s="13" t="s">
        <v>64</v>
      </c>
      <c r="B175" s="11" t="s">
        <v>12290</v>
      </c>
      <c r="C175" s="13" t="s">
        <v>11875</v>
      </c>
      <c r="D175" s="13" t="s">
        <v>9085</v>
      </c>
      <c r="E175" s="13" t="s">
        <v>11751</v>
      </c>
      <c r="F175" s="13" t="s">
        <v>4929</v>
      </c>
      <c r="G175" s="13" t="s">
        <v>12291</v>
      </c>
    </row>
    <row r="176" customFormat="false" ht="15" hidden="false" customHeight="true" outlineLevel="0" collapsed="false">
      <c r="A176" s="13" t="s">
        <v>64</v>
      </c>
      <c r="B176" s="11" t="s">
        <v>12292</v>
      </c>
      <c r="C176" s="13" t="s">
        <v>12135</v>
      </c>
      <c r="D176" s="13" t="s">
        <v>2825</v>
      </c>
      <c r="E176" s="13" t="s">
        <v>1871</v>
      </c>
      <c r="F176" s="13" t="s">
        <v>1871</v>
      </c>
      <c r="G176" s="13" t="s">
        <v>2825</v>
      </c>
    </row>
    <row r="177" customFormat="false" ht="15" hidden="false" customHeight="true" outlineLevel="0" collapsed="false">
      <c r="A177" s="13" t="s">
        <v>64</v>
      </c>
      <c r="B177" s="11" t="s">
        <v>12293</v>
      </c>
      <c r="C177" s="13" t="s">
        <v>1132</v>
      </c>
      <c r="D177" s="13" t="s">
        <v>12294</v>
      </c>
      <c r="E177" s="13" t="s">
        <v>12295</v>
      </c>
      <c r="F177" s="13" t="s">
        <v>12296</v>
      </c>
      <c r="G177" s="13" t="s">
        <v>12297</v>
      </c>
    </row>
    <row r="178" customFormat="false" ht="15" hidden="false" customHeight="true" outlineLevel="0" collapsed="false">
      <c r="A178" s="13" t="s">
        <v>64</v>
      </c>
      <c r="B178" s="11" t="s">
        <v>12298</v>
      </c>
      <c r="C178" s="13" t="s">
        <v>12058</v>
      </c>
      <c r="D178" s="13" t="s">
        <v>12299</v>
      </c>
      <c r="E178" s="13" t="s">
        <v>1871</v>
      </c>
      <c r="F178" s="13" t="s">
        <v>1871</v>
      </c>
      <c r="G178" s="13" t="s">
        <v>12299</v>
      </c>
    </row>
    <row r="179" customFormat="false" ht="15" hidden="false" customHeight="true" outlineLevel="0" collapsed="false">
      <c r="A179" s="13" t="s">
        <v>64</v>
      </c>
      <c r="B179" s="11" t="s">
        <v>12300</v>
      </c>
      <c r="C179" s="13" t="s">
        <v>333</v>
      </c>
      <c r="D179" s="13" t="s">
        <v>12301</v>
      </c>
      <c r="E179" s="13" t="s">
        <v>3361</v>
      </c>
      <c r="F179" s="13" t="s">
        <v>12302</v>
      </c>
      <c r="G179" s="13" t="s">
        <v>12303</v>
      </c>
    </row>
    <row r="180" customFormat="false" ht="15" hidden="false" customHeight="true" outlineLevel="0" collapsed="false">
      <c r="A180" s="13" t="s">
        <v>64</v>
      </c>
      <c r="B180" s="11" t="s">
        <v>12304</v>
      </c>
      <c r="C180" s="13" t="s">
        <v>11703</v>
      </c>
      <c r="D180" s="13" t="s">
        <v>12305</v>
      </c>
      <c r="E180" s="13" t="s">
        <v>12241</v>
      </c>
      <c r="F180" s="13" t="s">
        <v>8204</v>
      </c>
      <c r="G180" s="13" t="s">
        <v>12306</v>
      </c>
    </row>
    <row r="181" customFormat="false" ht="15" hidden="false" customHeight="true" outlineLevel="0" collapsed="false">
      <c r="A181" s="13" t="s">
        <v>64</v>
      </c>
      <c r="B181" s="11" t="s">
        <v>12307</v>
      </c>
      <c r="C181" s="13" t="s">
        <v>12135</v>
      </c>
      <c r="D181" s="13" t="s">
        <v>11825</v>
      </c>
      <c r="E181" s="13" t="s">
        <v>12241</v>
      </c>
      <c r="F181" s="13" t="s">
        <v>11751</v>
      </c>
      <c r="G181" s="13" t="s">
        <v>12308</v>
      </c>
    </row>
    <row r="182" customFormat="false" ht="15" hidden="false" customHeight="true" outlineLevel="0" collapsed="false">
      <c r="A182" s="13" t="s">
        <v>64</v>
      </c>
      <c r="B182" s="11" t="s">
        <v>12309</v>
      </c>
      <c r="C182" s="13" t="s">
        <v>12115</v>
      </c>
      <c r="D182" s="13" t="s">
        <v>12310</v>
      </c>
      <c r="E182" s="13" t="s">
        <v>1938</v>
      </c>
      <c r="F182" s="13" t="s">
        <v>3993</v>
      </c>
      <c r="G182" s="13" t="s">
        <v>12311</v>
      </c>
    </row>
    <row r="183" customFormat="false" ht="15" hidden="false" customHeight="true" outlineLevel="0" collapsed="false">
      <c r="A183" s="13" t="s">
        <v>64</v>
      </c>
      <c r="B183" s="11" t="s">
        <v>12312</v>
      </c>
      <c r="C183" s="13" t="s">
        <v>12260</v>
      </c>
      <c r="D183" s="13" t="s">
        <v>11947</v>
      </c>
      <c r="E183" s="13" t="s">
        <v>11713</v>
      </c>
      <c r="F183" s="13" t="s">
        <v>12313</v>
      </c>
      <c r="G183" s="13" t="s">
        <v>12314</v>
      </c>
    </row>
    <row r="184" customFormat="false" ht="15" hidden="false" customHeight="true" outlineLevel="0" collapsed="false">
      <c r="A184" s="13" t="s">
        <v>64</v>
      </c>
      <c r="B184" s="11" t="s">
        <v>12315</v>
      </c>
      <c r="C184" s="13" t="s">
        <v>1457</v>
      </c>
      <c r="D184" s="13" t="s">
        <v>12316</v>
      </c>
      <c r="E184" s="13" t="s">
        <v>12209</v>
      </c>
      <c r="F184" s="13" t="s">
        <v>12031</v>
      </c>
      <c r="G184" s="13" t="s">
        <v>12317</v>
      </c>
    </row>
    <row r="185" customFormat="false" ht="15" hidden="false" customHeight="true" outlineLevel="0" collapsed="false">
      <c r="A185" s="13" t="s">
        <v>64</v>
      </c>
      <c r="B185" s="11" t="s">
        <v>12318</v>
      </c>
      <c r="C185" s="13" t="s">
        <v>4463</v>
      </c>
      <c r="D185" s="13" t="s">
        <v>6797</v>
      </c>
      <c r="E185" s="13" t="s">
        <v>11751</v>
      </c>
      <c r="F185" s="13" t="s">
        <v>11751</v>
      </c>
      <c r="G185" s="13" t="s">
        <v>12319</v>
      </c>
    </row>
    <row r="186" customFormat="false" ht="15" hidden="false" customHeight="true" outlineLevel="0" collapsed="false">
      <c r="A186" s="13" t="s">
        <v>64</v>
      </c>
      <c r="B186" s="11" t="s">
        <v>12320</v>
      </c>
      <c r="C186" s="13" t="s">
        <v>1938</v>
      </c>
      <c r="D186" s="13" t="s">
        <v>12321</v>
      </c>
      <c r="E186" s="13" t="s">
        <v>11751</v>
      </c>
      <c r="F186" s="13" t="s">
        <v>1137</v>
      </c>
      <c r="G186" s="13" t="s">
        <v>12322</v>
      </c>
    </row>
    <row r="187" customFormat="false" ht="15" hidden="false" customHeight="true" outlineLevel="0" collapsed="false">
      <c r="A187" s="13" t="s">
        <v>64</v>
      </c>
      <c r="B187" s="11" t="s">
        <v>12323</v>
      </c>
      <c r="C187" s="13" t="s">
        <v>12295</v>
      </c>
      <c r="D187" s="13" t="s">
        <v>3794</v>
      </c>
      <c r="E187" s="13" t="s">
        <v>11708</v>
      </c>
      <c r="F187" s="13" t="s">
        <v>11708</v>
      </c>
      <c r="G187" s="13" t="s">
        <v>12324</v>
      </c>
    </row>
    <row r="188" customFormat="false" ht="15" hidden="false" customHeight="true" outlineLevel="0" collapsed="false">
      <c r="A188" s="13" t="s">
        <v>64</v>
      </c>
      <c r="B188" s="11" t="s">
        <v>12325</v>
      </c>
      <c r="C188" s="13" t="s">
        <v>12241</v>
      </c>
      <c r="D188" s="13" t="s">
        <v>12326</v>
      </c>
      <c r="E188" s="13" t="s">
        <v>1871</v>
      </c>
      <c r="F188" s="13" t="s">
        <v>1871</v>
      </c>
      <c r="G188" s="13" t="s">
        <v>12326</v>
      </c>
    </row>
    <row r="189" customFormat="false" ht="15" hidden="false" customHeight="true" outlineLevel="0" collapsed="false">
      <c r="A189" s="13" t="s">
        <v>64</v>
      </c>
      <c r="B189" s="11" t="s">
        <v>12327</v>
      </c>
      <c r="C189" s="13" t="s">
        <v>11796</v>
      </c>
      <c r="D189" s="13" t="s">
        <v>12328</v>
      </c>
      <c r="E189" s="13" t="s">
        <v>12090</v>
      </c>
      <c r="F189" s="13" t="s">
        <v>557</v>
      </c>
      <c r="G189" s="13" t="s">
        <v>12223</v>
      </c>
    </row>
    <row r="190" customFormat="false" ht="15" hidden="false" customHeight="true" outlineLevel="0" collapsed="false">
      <c r="A190" s="13" t="s">
        <v>64</v>
      </c>
      <c r="B190" s="11" t="s">
        <v>12329</v>
      </c>
      <c r="C190" s="13" t="s">
        <v>4775</v>
      </c>
      <c r="D190" s="13" t="s">
        <v>12330</v>
      </c>
      <c r="E190" s="13" t="s">
        <v>1871</v>
      </c>
      <c r="F190" s="13" t="s">
        <v>1871</v>
      </c>
      <c r="G190" s="13" t="s">
        <v>12330</v>
      </c>
    </row>
    <row r="191" customFormat="false" ht="15" hidden="false" customHeight="true" outlineLevel="0" collapsed="false">
      <c r="A191" s="13" t="s">
        <v>64</v>
      </c>
      <c r="B191" s="11" t="s">
        <v>12331</v>
      </c>
      <c r="C191" s="13" t="s">
        <v>12135</v>
      </c>
      <c r="D191" s="13" t="s">
        <v>12330</v>
      </c>
      <c r="E191" s="13" t="s">
        <v>1871</v>
      </c>
      <c r="F191" s="13" t="s">
        <v>1871</v>
      </c>
      <c r="G191" s="13" t="s">
        <v>12330</v>
      </c>
    </row>
    <row r="192" customFormat="false" ht="15" hidden="false" customHeight="true" outlineLevel="0" collapsed="false">
      <c r="A192" s="13" t="s">
        <v>64</v>
      </c>
      <c r="B192" s="11" t="s">
        <v>12332</v>
      </c>
      <c r="C192" s="13" t="s">
        <v>11977</v>
      </c>
      <c r="D192" s="13" t="s">
        <v>12333</v>
      </c>
      <c r="E192" s="13" t="s">
        <v>12053</v>
      </c>
      <c r="F192" s="13" t="s">
        <v>12334</v>
      </c>
      <c r="G192" s="13" t="s">
        <v>12335</v>
      </c>
    </row>
    <row r="193" customFormat="false" ht="15" hidden="false" customHeight="true" outlineLevel="0" collapsed="false">
      <c r="A193" s="13" t="s">
        <v>64</v>
      </c>
      <c r="B193" s="11" t="s">
        <v>12336</v>
      </c>
      <c r="C193" s="13" t="s">
        <v>12115</v>
      </c>
      <c r="D193" s="13" t="s">
        <v>12337</v>
      </c>
      <c r="E193" s="13" t="s">
        <v>1457</v>
      </c>
      <c r="F193" s="13" t="s">
        <v>12338</v>
      </c>
      <c r="G193" s="13" t="s">
        <v>12339</v>
      </c>
    </row>
    <row r="194" customFormat="false" ht="15" hidden="false" customHeight="true" outlineLevel="0" collapsed="false">
      <c r="A194" s="13" t="s">
        <v>64</v>
      </c>
      <c r="B194" s="11" t="s">
        <v>12340</v>
      </c>
      <c r="C194" s="13" t="s">
        <v>12025</v>
      </c>
      <c r="D194" s="13" t="s">
        <v>12341</v>
      </c>
      <c r="E194" s="13" t="s">
        <v>1871</v>
      </c>
      <c r="F194" s="13" t="s">
        <v>1871</v>
      </c>
      <c r="G194" s="13" t="s">
        <v>12341</v>
      </c>
    </row>
    <row r="195" customFormat="false" ht="15" hidden="false" customHeight="true" outlineLevel="0" collapsed="false">
      <c r="A195" s="13" t="s">
        <v>64</v>
      </c>
      <c r="B195" s="11" t="s">
        <v>12342</v>
      </c>
      <c r="C195" s="13" t="s">
        <v>1938</v>
      </c>
      <c r="D195" s="13" t="s">
        <v>12343</v>
      </c>
      <c r="E195" s="13" t="s">
        <v>11708</v>
      </c>
      <c r="F195" s="13" t="s">
        <v>7267</v>
      </c>
      <c r="G195" s="13" t="s">
        <v>12098</v>
      </c>
    </row>
    <row r="196" customFormat="false" ht="15" hidden="false" customHeight="true" outlineLevel="0" collapsed="false">
      <c r="A196" s="13" t="s">
        <v>64</v>
      </c>
      <c r="B196" s="11" t="s">
        <v>12344</v>
      </c>
      <c r="C196" s="13" t="s">
        <v>3987</v>
      </c>
      <c r="D196" s="13" t="s">
        <v>12345</v>
      </c>
      <c r="E196" s="13" t="s">
        <v>12295</v>
      </c>
      <c r="F196" s="13" t="s">
        <v>12346</v>
      </c>
      <c r="G196" s="13" t="s">
        <v>12347</v>
      </c>
    </row>
    <row r="197" customFormat="false" ht="15" hidden="false" customHeight="true" outlineLevel="0" collapsed="false">
      <c r="A197" s="13" t="s">
        <v>64</v>
      </c>
      <c r="B197" s="11" t="s">
        <v>12348</v>
      </c>
      <c r="C197" s="13" t="s">
        <v>977</v>
      </c>
      <c r="D197" s="13" t="s">
        <v>3991</v>
      </c>
      <c r="E197" s="13" t="s">
        <v>12209</v>
      </c>
      <c r="F197" s="13" t="s">
        <v>12349</v>
      </c>
      <c r="G197" s="13" t="s">
        <v>12350</v>
      </c>
    </row>
    <row r="198" customFormat="false" ht="15" hidden="false" customHeight="true" outlineLevel="0" collapsed="false">
      <c r="A198" s="13" t="s">
        <v>64</v>
      </c>
      <c r="B198" s="11" t="s">
        <v>12351</v>
      </c>
      <c r="C198" s="13" t="s">
        <v>12209</v>
      </c>
      <c r="D198" s="13" t="s">
        <v>12352</v>
      </c>
      <c r="E198" s="13" t="s">
        <v>1871</v>
      </c>
      <c r="F198" s="13" t="s">
        <v>1871</v>
      </c>
      <c r="G198" s="13" t="s">
        <v>12352</v>
      </c>
    </row>
    <row r="199" customFormat="false" ht="15" hidden="false" customHeight="true" outlineLevel="0" collapsed="false">
      <c r="A199" s="13" t="s">
        <v>64</v>
      </c>
      <c r="B199" s="11" t="s">
        <v>12353</v>
      </c>
      <c r="C199" s="13" t="s">
        <v>11751</v>
      </c>
      <c r="D199" s="13" t="s">
        <v>2576</v>
      </c>
      <c r="E199" s="13" t="s">
        <v>1871</v>
      </c>
      <c r="F199" s="13" t="s">
        <v>1871</v>
      </c>
      <c r="G199" s="13" t="s">
        <v>2576</v>
      </c>
    </row>
    <row r="200" customFormat="false" ht="15" hidden="false" customHeight="true" outlineLevel="0" collapsed="false">
      <c r="A200" s="13" t="s">
        <v>64</v>
      </c>
      <c r="B200" s="11" t="s">
        <v>12354</v>
      </c>
      <c r="C200" s="13" t="s">
        <v>11875</v>
      </c>
      <c r="D200" s="13" t="s">
        <v>2576</v>
      </c>
      <c r="E200" s="13" t="s">
        <v>12161</v>
      </c>
      <c r="F200" s="13" t="s">
        <v>12174</v>
      </c>
      <c r="G200" s="13" t="s">
        <v>12355</v>
      </c>
    </row>
    <row r="201" customFormat="false" ht="15" hidden="false" customHeight="true" outlineLevel="0" collapsed="false">
      <c r="A201" s="13" t="s">
        <v>64</v>
      </c>
      <c r="B201" s="11" t="s">
        <v>12356</v>
      </c>
      <c r="C201" s="13" t="s">
        <v>12090</v>
      </c>
      <c r="D201" s="13" t="s">
        <v>12357</v>
      </c>
      <c r="E201" s="13" t="s">
        <v>1871</v>
      </c>
      <c r="F201" s="13" t="s">
        <v>1871</v>
      </c>
      <c r="G201" s="13" t="s">
        <v>12357</v>
      </c>
    </row>
    <row r="202" customFormat="false" ht="15" hidden="false" customHeight="true" outlineLevel="0" collapsed="false">
      <c r="A202" s="13" t="s">
        <v>64</v>
      </c>
      <c r="B202" s="11" t="s">
        <v>12358</v>
      </c>
      <c r="C202" s="13" t="s">
        <v>4775</v>
      </c>
      <c r="D202" s="13" t="s">
        <v>5496</v>
      </c>
      <c r="E202" s="13" t="s">
        <v>333</v>
      </c>
      <c r="F202" s="13" t="s">
        <v>12230</v>
      </c>
      <c r="G202" s="13" t="s">
        <v>12359</v>
      </c>
    </row>
    <row r="203" customFormat="false" ht="15" hidden="false" customHeight="true" outlineLevel="0" collapsed="false">
      <c r="A203" s="13" t="s">
        <v>64</v>
      </c>
      <c r="B203" s="11" t="s">
        <v>12360</v>
      </c>
      <c r="C203" s="13" t="s">
        <v>12241</v>
      </c>
      <c r="D203" s="13" t="s">
        <v>12361</v>
      </c>
      <c r="E203" s="13" t="s">
        <v>12090</v>
      </c>
      <c r="F203" s="13" t="s">
        <v>3042</v>
      </c>
      <c r="G203" s="13" t="s">
        <v>12362</v>
      </c>
    </row>
    <row r="204" customFormat="false" ht="15" hidden="false" customHeight="true" outlineLevel="0" collapsed="false">
      <c r="A204" s="13" t="s">
        <v>64</v>
      </c>
      <c r="B204" s="11" t="s">
        <v>12363</v>
      </c>
      <c r="C204" s="13" t="s">
        <v>12135</v>
      </c>
      <c r="D204" s="13" t="s">
        <v>12364</v>
      </c>
      <c r="E204" s="13" t="s">
        <v>1871</v>
      </c>
      <c r="F204" s="13" t="s">
        <v>1871</v>
      </c>
      <c r="G204" s="13" t="s">
        <v>12364</v>
      </c>
    </row>
    <row r="205" customFormat="false" ht="15" hidden="false" customHeight="true" outlineLevel="0" collapsed="false">
      <c r="A205" s="13" t="s">
        <v>64</v>
      </c>
      <c r="B205" s="11" t="s">
        <v>12365</v>
      </c>
      <c r="C205" s="13" t="s">
        <v>11708</v>
      </c>
      <c r="D205" s="13" t="s">
        <v>12088</v>
      </c>
      <c r="E205" s="13" t="s">
        <v>1871</v>
      </c>
      <c r="F205" s="13" t="s">
        <v>1871</v>
      </c>
      <c r="G205" s="13" t="s">
        <v>12088</v>
      </c>
    </row>
    <row r="206" customFormat="false" ht="15" hidden="false" customHeight="true" outlineLevel="0" collapsed="false">
      <c r="A206" s="13" t="s">
        <v>64</v>
      </c>
      <c r="B206" s="11" t="s">
        <v>12366</v>
      </c>
      <c r="C206" s="13" t="s">
        <v>12090</v>
      </c>
      <c r="D206" s="13" t="s">
        <v>12367</v>
      </c>
      <c r="E206" s="13" t="s">
        <v>12295</v>
      </c>
      <c r="F206" s="13" t="s">
        <v>12368</v>
      </c>
      <c r="G206" s="13" t="s">
        <v>12369</v>
      </c>
    </row>
    <row r="207" customFormat="false" ht="15" hidden="false" customHeight="true" outlineLevel="0" collapsed="false">
      <c r="A207" s="13" t="s">
        <v>64</v>
      </c>
      <c r="B207" s="11" t="s">
        <v>12370</v>
      </c>
      <c r="C207" s="13" t="s">
        <v>12135</v>
      </c>
      <c r="D207" s="13" t="s">
        <v>12084</v>
      </c>
      <c r="E207" s="13" t="s">
        <v>12209</v>
      </c>
      <c r="F207" s="13" t="s">
        <v>12371</v>
      </c>
      <c r="G207" s="13" t="s">
        <v>12372</v>
      </c>
    </row>
    <row r="208" customFormat="false" ht="15" hidden="false" customHeight="true" outlineLevel="0" collapsed="false">
      <c r="A208" s="13" t="s">
        <v>64</v>
      </c>
      <c r="B208" s="11" t="s">
        <v>12373</v>
      </c>
      <c r="C208" s="13" t="s">
        <v>11751</v>
      </c>
      <c r="D208" s="13" t="s">
        <v>7110</v>
      </c>
      <c r="E208" s="13" t="s">
        <v>11751</v>
      </c>
      <c r="F208" s="13" t="s">
        <v>11708</v>
      </c>
      <c r="G208" s="13" t="s">
        <v>7110</v>
      </c>
    </row>
    <row r="209" customFormat="false" ht="15" hidden="false" customHeight="true" outlineLevel="0" collapsed="false">
      <c r="A209" s="13" t="s">
        <v>64</v>
      </c>
      <c r="B209" s="11" t="s">
        <v>12374</v>
      </c>
      <c r="C209" s="13" t="s">
        <v>12241</v>
      </c>
      <c r="D209" s="13" t="s">
        <v>2417</v>
      </c>
      <c r="E209" s="13" t="s">
        <v>12241</v>
      </c>
      <c r="F209" s="13" t="s">
        <v>11751</v>
      </c>
      <c r="G209" s="13" t="s">
        <v>12375</v>
      </c>
    </row>
    <row r="210" customFormat="false" ht="15" hidden="false" customHeight="true" outlineLevel="0" collapsed="false">
      <c r="A210" s="13" t="s">
        <v>64</v>
      </c>
      <c r="B210" s="11" t="s">
        <v>12376</v>
      </c>
      <c r="C210" s="13" t="s">
        <v>12135</v>
      </c>
      <c r="D210" s="13" t="s">
        <v>12377</v>
      </c>
      <c r="E210" s="13" t="s">
        <v>11708</v>
      </c>
      <c r="F210" s="13" t="s">
        <v>1871</v>
      </c>
      <c r="G210" s="13" t="s">
        <v>12377</v>
      </c>
    </row>
    <row r="211" customFormat="false" ht="15" hidden="false" customHeight="true" outlineLevel="0" collapsed="false">
      <c r="A211" s="13" t="s">
        <v>64</v>
      </c>
      <c r="B211" s="11" t="s">
        <v>12378</v>
      </c>
      <c r="C211" s="13" t="s">
        <v>11708</v>
      </c>
      <c r="D211" s="13" t="s">
        <v>6800</v>
      </c>
      <c r="E211" s="13" t="s">
        <v>12135</v>
      </c>
      <c r="F211" s="13" t="s">
        <v>12379</v>
      </c>
      <c r="G211" s="13" t="s">
        <v>12380</v>
      </c>
    </row>
    <row r="212" customFormat="false" ht="15" hidden="false" customHeight="true" outlineLevel="0" collapsed="false">
      <c r="A212" s="13" t="s">
        <v>64</v>
      </c>
      <c r="B212" s="11" t="s">
        <v>12381</v>
      </c>
      <c r="C212" s="13" t="s">
        <v>11751</v>
      </c>
      <c r="D212" s="13" t="s">
        <v>12244</v>
      </c>
      <c r="E212" s="13" t="s">
        <v>11708</v>
      </c>
      <c r="F212" s="13" t="s">
        <v>2417</v>
      </c>
      <c r="G212" s="13" t="s">
        <v>12382</v>
      </c>
    </row>
    <row r="213" customFormat="false" ht="15" hidden="false" customHeight="true" outlineLevel="0" collapsed="false">
      <c r="A213" s="13" t="s">
        <v>64</v>
      </c>
      <c r="B213" s="11" t="s">
        <v>12383</v>
      </c>
      <c r="C213" s="13" t="s">
        <v>11751</v>
      </c>
      <c r="D213" s="13" t="s">
        <v>3042</v>
      </c>
      <c r="E213" s="13" t="s">
        <v>11708</v>
      </c>
      <c r="F213" s="13" t="s">
        <v>1871</v>
      </c>
      <c r="G213" s="13" t="s">
        <v>3042</v>
      </c>
    </row>
    <row r="214" customFormat="false" ht="15" hidden="false" customHeight="true" outlineLevel="0" collapsed="false">
      <c r="A214" s="13" t="s">
        <v>64</v>
      </c>
      <c r="B214" s="11" t="s">
        <v>12384</v>
      </c>
      <c r="C214" s="13" t="s">
        <v>11703</v>
      </c>
      <c r="D214" s="13" t="s">
        <v>11875</v>
      </c>
      <c r="E214" s="13" t="s">
        <v>1871</v>
      </c>
      <c r="F214" s="13" t="s">
        <v>1871</v>
      </c>
      <c r="G214" s="13" t="s">
        <v>11875</v>
      </c>
    </row>
    <row r="215" customFormat="false" ht="15" hidden="false" customHeight="true" outlineLevel="0" collapsed="false">
      <c r="A215" s="13" t="s">
        <v>64</v>
      </c>
      <c r="B215" s="11" t="s">
        <v>12385</v>
      </c>
      <c r="C215" s="13" t="s">
        <v>11708</v>
      </c>
      <c r="D215" s="13" t="s">
        <v>12025</v>
      </c>
      <c r="E215" s="13" t="s">
        <v>11708</v>
      </c>
      <c r="F215" s="13" t="s">
        <v>3987</v>
      </c>
      <c r="G215" s="13" t="s">
        <v>12386</v>
      </c>
    </row>
    <row r="216" customFormat="false" ht="15" hidden="false" customHeight="true" outlineLevel="0" collapsed="false">
      <c r="A216" s="13" t="s">
        <v>64</v>
      </c>
      <c r="B216" s="11" t="s">
        <v>12387</v>
      </c>
      <c r="C216" s="13" t="s">
        <v>12295</v>
      </c>
      <c r="D216" s="13" t="s">
        <v>4775</v>
      </c>
      <c r="E216" s="13" t="s">
        <v>11708</v>
      </c>
      <c r="F216" s="13" t="s">
        <v>1871</v>
      </c>
      <c r="G216" s="13" t="s">
        <v>4775</v>
      </c>
    </row>
    <row r="217" customFormat="false" ht="15" hidden="false" customHeight="true" outlineLevel="0" collapsed="false">
      <c r="A217" s="13" t="s">
        <v>64</v>
      </c>
      <c r="B217" s="11" t="s">
        <v>12388</v>
      </c>
      <c r="C217" s="13" t="s">
        <v>11751</v>
      </c>
      <c r="D217" s="13" t="s">
        <v>12161</v>
      </c>
      <c r="E217" s="13" t="s">
        <v>1871</v>
      </c>
      <c r="F217" s="13" t="s">
        <v>333</v>
      </c>
      <c r="G217" s="13" t="s">
        <v>12382</v>
      </c>
    </row>
    <row r="218" customFormat="false" ht="15" hidden="false" customHeight="true" outlineLevel="0" collapsed="false">
      <c r="A218" s="13" t="s">
        <v>64</v>
      </c>
      <c r="B218" s="11" t="s">
        <v>12389</v>
      </c>
      <c r="C218" s="13" t="s">
        <v>11708</v>
      </c>
      <c r="D218" s="13" t="s">
        <v>12090</v>
      </c>
      <c r="E218" s="13" t="s">
        <v>12090</v>
      </c>
      <c r="F218" s="13" t="s">
        <v>12390</v>
      </c>
      <c r="G218" s="13" t="s">
        <v>12391</v>
      </c>
    </row>
    <row r="219" customFormat="false" ht="15" hidden="false" customHeight="true" outlineLevel="0" collapsed="false">
      <c r="A219" s="13" t="s">
        <v>64</v>
      </c>
      <c r="B219" s="11" t="s">
        <v>12392</v>
      </c>
      <c r="C219" s="13" t="s">
        <v>12161</v>
      </c>
      <c r="D219" s="13" t="s">
        <v>11751</v>
      </c>
      <c r="E219" s="13" t="s">
        <v>1871</v>
      </c>
      <c r="F219" s="13" t="s">
        <v>1871</v>
      </c>
      <c r="G219" s="13" t="s">
        <v>11751</v>
      </c>
    </row>
    <row r="220" customFormat="false" ht="15" hidden="false" customHeight="true" outlineLevel="0" collapsed="false">
      <c r="A220" s="13" t="s">
        <v>64</v>
      </c>
      <c r="B220" s="11" t="s">
        <v>12393</v>
      </c>
      <c r="C220" s="13" t="s">
        <v>11751</v>
      </c>
      <c r="D220" s="13" t="s">
        <v>11751</v>
      </c>
      <c r="E220" s="13" t="s">
        <v>11708</v>
      </c>
      <c r="F220" s="13" t="s">
        <v>11751</v>
      </c>
      <c r="G220" s="13" t="s">
        <v>1871</v>
      </c>
    </row>
    <row r="221" customFormat="false" ht="15" hidden="false" customHeight="true" outlineLevel="0" collapsed="false">
      <c r="A221" s="13" t="s">
        <v>64</v>
      </c>
      <c r="B221" s="11" t="s">
        <v>12394</v>
      </c>
      <c r="C221" s="13" t="s">
        <v>11708</v>
      </c>
      <c r="D221" s="13" t="s">
        <v>11708</v>
      </c>
      <c r="E221" s="13" t="s">
        <v>1871</v>
      </c>
      <c r="F221" s="13" t="s">
        <v>1871</v>
      </c>
      <c r="G221" s="13" t="s">
        <v>11708</v>
      </c>
    </row>
    <row r="222" customFormat="false" ht="15" hidden="false" customHeight="true" outlineLevel="0" collapsed="false">
      <c r="A222" s="13" t="s">
        <v>64</v>
      </c>
      <c r="B222" s="11" t="s">
        <v>12395</v>
      </c>
      <c r="C222" s="13" t="s">
        <v>11708</v>
      </c>
      <c r="D222" s="13" t="s">
        <v>11708</v>
      </c>
      <c r="E222" s="13" t="s">
        <v>1871</v>
      </c>
      <c r="F222" s="13" t="s">
        <v>1871</v>
      </c>
      <c r="G222" s="13" t="s">
        <v>11708</v>
      </c>
    </row>
    <row r="223" customFormat="false" ht="15" hidden="false" customHeight="true" outlineLevel="0" collapsed="false">
      <c r="A223" s="13" t="s">
        <v>64</v>
      </c>
      <c r="B223" s="11" t="s">
        <v>12396</v>
      </c>
      <c r="C223" s="13" t="s">
        <v>12135</v>
      </c>
      <c r="D223" s="13" t="s">
        <v>11708</v>
      </c>
      <c r="E223" s="13" t="s">
        <v>1871</v>
      </c>
      <c r="F223" s="13" t="s">
        <v>1871</v>
      </c>
      <c r="G223" s="13" t="s">
        <v>11708</v>
      </c>
    </row>
    <row r="224" customFormat="false" ht="15" hidden="false" customHeight="true" outlineLevel="0" collapsed="false">
      <c r="A224" s="13" t="s">
        <v>64</v>
      </c>
      <c r="B224" s="11" t="s">
        <v>12397</v>
      </c>
      <c r="C224" s="13" t="s">
        <v>11751</v>
      </c>
      <c r="D224" s="13" t="s">
        <v>11708</v>
      </c>
      <c r="E224" s="13" t="s">
        <v>1871</v>
      </c>
      <c r="F224" s="13" t="s">
        <v>1871</v>
      </c>
      <c r="G224" s="13" t="s">
        <v>11708</v>
      </c>
    </row>
    <row r="225" customFormat="false" ht="15" hidden="false" customHeight="true" outlineLevel="0" collapsed="false">
      <c r="A225" s="13" t="s">
        <v>64</v>
      </c>
      <c r="B225" s="11" t="s">
        <v>12398</v>
      </c>
      <c r="C225" s="13" t="s">
        <v>12241</v>
      </c>
      <c r="D225" s="13" t="s">
        <v>1871</v>
      </c>
      <c r="E225" s="13" t="s">
        <v>1871</v>
      </c>
      <c r="F225" s="13" t="s">
        <v>1871</v>
      </c>
      <c r="G225" s="13" t="s">
        <v>1871</v>
      </c>
    </row>
    <row r="226" customFormat="false" ht="15" hidden="false" customHeight="true" outlineLevel="0" collapsed="false">
      <c r="A226" s="13" t="s">
        <v>64</v>
      </c>
      <c r="B226" s="11" t="s">
        <v>12399</v>
      </c>
      <c r="C226" s="13" t="s">
        <v>11751</v>
      </c>
      <c r="D226" s="13" t="s">
        <v>1871</v>
      </c>
      <c r="E226" s="13" t="s">
        <v>11708</v>
      </c>
      <c r="F226" s="13" t="s">
        <v>1871</v>
      </c>
      <c r="G226" s="13" t="s">
        <v>1871</v>
      </c>
    </row>
    <row r="227" customFormat="false" ht="15" hidden="false" customHeight="true" outlineLevel="0" collapsed="false">
      <c r="A227" s="13" t="s">
        <v>64</v>
      </c>
      <c r="B227" s="11" t="s">
        <v>12400</v>
      </c>
      <c r="C227" s="13" t="s">
        <v>11708</v>
      </c>
      <c r="D227" s="13" t="s">
        <v>1871</v>
      </c>
      <c r="E227" s="13" t="s">
        <v>1871</v>
      </c>
      <c r="F227" s="13" t="s">
        <v>1871</v>
      </c>
      <c r="G227" s="13" t="s">
        <v>1871</v>
      </c>
    </row>
    <row r="228" customFormat="false" ht="15" hidden="false" customHeight="true" outlineLevel="0" collapsed="false">
      <c r="A228" s="13" t="s">
        <v>64</v>
      </c>
      <c r="B228" s="11" t="s">
        <v>12401</v>
      </c>
      <c r="C228" s="13" t="s">
        <v>1871</v>
      </c>
      <c r="D228" s="13" t="s">
        <v>1871</v>
      </c>
      <c r="E228" s="13" t="s">
        <v>11708</v>
      </c>
      <c r="F228" s="13" t="s">
        <v>4775</v>
      </c>
      <c r="G228" s="13" t="s">
        <v>12382</v>
      </c>
    </row>
    <row r="229" customFormat="false" ht="15" hidden="false" customHeight="true" outlineLevel="0" collapsed="false">
      <c r="A229" s="13" t="s">
        <v>64</v>
      </c>
      <c r="B229" s="11" t="s">
        <v>12402</v>
      </c>
      <c r="C229" s="13" t="s">
        <v>1871</v>
      </c>
      <c r="D229" s="13" t="s">
        <v>1871</v>
      </c>
      <c r="E229" s="13" t="s">
        <v>11708</v>
      </c>
      <c r="F229" s="13" t="s">
        <v>12403</v>
      </c>
      <c r="G229" s="13" t="s">
        <v>12404</v>
      </c>
    </row>
    <row r="230" customFormat="false" ht="15" hidden="false" customHeight="true" outlineLevel="0" collapsed="false">
      <c r="A230" s="13" t="s">
        <v>64</v>
      </c>
      <c r="B230" s="11" t="s">
        <v>12405</v>
      </c>
      <c r="C230" s="13" t="s">
        <v>1871</v>
      </c>
      <c r="D230" s="13" t="s">
        <v>1871</v>
      </c>
      <c r="E230" s="13" t="s">
        <v>11708</v>
      </c>
      <c r="F230" s="13" t="s">
        <v>11708</v>
      </c>
      <c r="G230" s="13" t="s">
        <v>12406</v>
      </c>
    </row>
    <row r="231" customFormat="false" ht="15" hidden="false" customHeight="true" outlineLevel="0" collapsed="false">
      <c r="A231" s="13" t="s">
        <v>64</v>
      </c>
      <c r="B231" s="11" t="s">
        <v>12407</v>
      </c>
      <c r="C231" s="13" t="s">
        <v>1871</v>
      </c>
      <c r="D231" s="13" t="s">
        <v>1871</v>
      </c>
      <c r="E231" s="13" t="s">
        <v>1871</v>
      </c>
      <c r="F231" s="13" t="s">
        <v>11708</v>
      </c>
      <c r="G231" s="13" t="s">
        <v>12406</v>
      </c>
    </row>
    <row r="232" customFormat="false" ht="15" hidden="false" customHeight="true" outlineLevel="0" collapsed="false">
      <c r="A232" s="13" t="s">
        <v>64</v>
      </c>
      <c r="B232" s="11" t="s">
        <v>12408</v>
      </c>
      <c r="C232" s="13" t="s">
        <v>1871</v>
      </c>
      <c r="D232" s="13" t="s">
        <v>1871</v>
      </c>
      <c r="E232" s="13" t="s">
        <v>11708</v>
      </c>
      <c r="F232" s="13" t="s">
        <v>1871</v>
      </c>
      <c r="G232" s="13" t="s">
        <v>1871</v>
      </c>
    </row>
    <row r="233" customFormat="false" ht="15" hidden="false" customHeight="true" outlineLevel="0" collapsed="false">
      <c r="A233" s="13" t="s">
        <v>64</v>
      </c>
      <c r="B233" s="11" t="s">
        <v>12409</v>
      </c>
      <c r="C233" s="13" t="s">
        <v>1871</v>
      </c>
      <c r="D233" s="13" t="s">
        <v>1871</v>
      </c>
      <c r="E233" s="13" t="s">
        <v>11708</v>
      </c>
      <c r="F233" s="13" t="s">
        <v>1871</v>
      </c>
      <c r="G233" s="13" t="s">
        <v>1871</v>
      </c>
    </row>
    <row r="234" customFormat="false" ht="15" hidden="false" customHeight="true" outlineLevel="0" collapsed="false">
      <c r="A234" s="13" t="s">
        <v>64</v>
      </c>
      <c r="B234" s="11" t="s">
        <v>12410</v>
      </c>
      <c r="C234" s="13" t="s">
        <v>1871</v>
      </c>
      <c r="D234" s="13" t="s">
        <v>1871</v>
      </c>
      <c r="E234" s="13" t="s">
        <v>12090</v>
      </c>
      <c r="F234" s="13" t="s">
        <v>12161</v>
      </c>
      <c r="G234" s="13" t="s">
        <v>12411</v>
      </c>
    </row>
    <row r="235" customFormat="false" ht="15" hidden="false" customHeight="true" outlineLevel="0" collapsed="false">
      <c r="A235" s="13" t="s">
        <v>64</v>
      </c>
      <c r="B235" s="11" t="s">
        <v>12412</v>
      </c>
      <c r="C235" s="13" t="s">
        <v>1871</v>
      </c>
      <c r="D235" s="13" t="s">
        <v>1871</v>
      </c>
      <c r="E235" s="13" t="s">
        <v>11708</v>
      </c>
      <c r="F235" s="13" t="s">
        <v>11751</v>
      </c>
      <c r="G235" s="13" t="s">
        <v>12413</v>
      </c>
    </row>
    <row r="236" customFormat="false" ht="15" hidden="false" customHeight="true" outlineLevel="0" collapsed="false">
      <c r="A236" s="13" t="s">
        <v>64</v>
      </c>
      <c r="B236" s="11" t="s">
        <v>12414</v>
      </c>
      <c r="C236" s="13" t="s">
        <v>1871</v>
      </c>
      <c r="D236" s="13" t="s">
        <v>1871</v>
      </c>
      <c r="E236" s="13" t="s">
        <v>11708</v>
      </c>
      <c r="F236" s="13" t="s">
        <v>12415</v>
      </c>
      <c r="G236" s="13" t="s">
        <v>12416</v>
      </c>
    </row>
    <row r="237" customFormat="false" ht="15" hidden="false" customHeight="true" outlineLevel="0" collapsed="false">
      <c r="A237" s="13" t="s">
        <v>64</v>
      </c>
      <c r="B237" s="11" t="s">
        <v>12417</v>
      </c>
      <c r="C237" s="13" t="s">
        <v>1871</v>
      </c>
      <c r="D237" s="13" t="s">
        <v>1871</v>
      </c>
      <c r="E237" s="13" t="s">
        <v>11708</v>
      </c>
      <c r="F237" s="13" t="s">
        <v>1871</v>
      </c>
      <c r="G237" s="13" t="s">
        <v>1871</v>
      </c>
    </row>
    <row r="238" customFormat="false" ht="15" hidden="false" customHeight="true" outlineLevel="0" collapsed="false">
      <c r="A238" s="13" t="s">
        <v>64</v>
      </c>
      <c r="B238" s="11" t="s">
        <v>12418</v>
      </c>
      <c r="C238" s="13" t="s">
        <v>1871</v>
      </c>
      <c r="D238" s="13" t="s">
        <v>1871</v>
      </c>
      <c r="E238" s="13" t="s">
        <v>11708</v>
      </c>
      <c r="F238" s="13" t="s">
        <v>12053</v>
      </c>
      <c r="G238" s="13" t="s">
        <v>12419</v>
      </c>
    </row>
    <row r="239" customFormat="false" ht="15" hidden="false" customHeight="true" outlineLevel="0" collapsed="false">
      <c r="A239" s="13" t="s">
        <v>64</v>
      </c>
      <c r="B239" s="11" t="s">
        <v>12420</v>
      </c>
      <c r="C239" s="13" t="s">
        <v>1871</v>
      </c>
      <c r="D239" s="13" t="s">
        <v>1871</v>
      </c>
      <c r="E239" s="13" t="s">
        <v>333</v>
      </c>
      <c r="F239" s="13" t="s">
        <v>2673</v>
      </c>
      <c r="G239" s="13" t="s">
        <v>12421</v>
      </c>
    </row>
    <row r="240" customFormat="false" ht="15" hidden="false" customHeight="true" outlineLevel="0" collapsed="false">
      <c r="A240" s="13" t="s">
        <v>64</v>
      </c>
      <c r="B240" s="11" t="s">
        <v>12422</v>
      </c>
      <c r="C240" s="13" t="s">
        <v>1871</v>
      </c>
      <c r="D240" s="13" t="s">
        <v>1871</v>
      </c>
      <c r="E240" s="13" t="s">
        <v>1871</v>
      </c>
      <c r="F240" s="13" t="s">
        <v>1871</v>
      </c>
      <c r="G240" s="13" t="s">
        <v>1871</v>
      </c>
    </row>
    <row r="241" customFormat="false" ht="15" hidden="false" customHeight="true" outlineLevel="0" collapsed="false">
      <c r="A241" s="13" t="s">
        <v>64</v>
      </c>
      <c r="B241" s="11" t="s">
        <v>12423</v>
      </c>
      <c r="C241" s="13" t="s">
        <v>1871</v>
      </c>
      <c r="D241" s="13" t="s">
        <v>1871</v>
      </c>
      <c r="E241" s="13" t="s">
        <v>1871</v>
      </c>
      <c r="F241" s="13" t="s">
        <v>1871</v>
      </c>
      <c r="G241" s="13" t="s">
        <v>1871</v>
      </c>
    </row>
    <row r="242" customFormat="false" ht="15" hidden="false" customHeight="true" outlineLevel="0" collapsed="false">
      <c r="A242" s="13" t="s">
        <v>64</v>
      </c>
      <c r="B242" s="11" t="s">
        <v>12424</v>
      </c>
      <c r="C242" s="13" t="s">
        <v>1871</v>
      </c>
      <c r="D242" s="13" t="s">
        <v>1871</v>
      </c>
      <c r="E242" s="13" t="s">
        <v>11708</v>
      </c>
      <c r="F242" s="13" t="s">
        <v>1871</v>
      </c>
      <c r="G242" s="13" t="s">
        <v>1871</v>
      </c>
    </row>
    <row r="243" customFormat="false" ht="15" hidden="false" customHeight="true" outlineLevel="0" collapsed="false">
      <c r="A243" s="13" t="s">
        <v>73</v>
      </c>
      <c r="B243" s="11" t="s">
        <v>11476</v>
      </c>
      <c r="C243" s="13" t="s">
        <v>12425</v>
      </c>
      <c r="D243" s="13" t="s">
        <v>12426</v>
      </c>
      <c r="E243" s="13" t="s">
        <v>12427</v>
      </c>
      <c r="F243" s="13" t="s">
        <v>12428</v>
      </c>
      <c r="G243" s="13" t="s">
        <v>12429</v>
      </c>
    </row>
    <row r="244" customFormat="false" ht="15" hidden="false" customHeight="true" outlineLevel="0" collapsed="false">
      <c r="A244" s="13" t="s">
        <v>73</v>
      </c>
      <c r="B244" s="11" t="s">
        <v>11482</v>
      </c>
      <c r="C244" s="13" t="s">
        <v>12430</v>
      </c>
      <c r="D244" s="13" t="s">
        <v>12431</v>
      </c>
      <c r="E244" s="13" t="s">
        <v>12432</v>
      </c>
      <c r="F244" s="13" t="s">
        <v>12433</v>
      </c>
      <c r="G244" s="13" t="s">
        <v>12434</v>
      </c>
    </row>
    <row r="245" customFormat="false" ht="15" hidden="false" customHeight="true" outlineLevel="0" collapsed="false">
      <c r="A245" s="13" t="s">
        <v>73</v>
      </c>
      <c r="B245" s="11" t="s">
        <v>11488</v>
      </c>
      <c r="C245" s="13" t="s">
        <v>12435</v>
      </c>
      <c r="D245" s="13" t="s">
        <v>12436</v>
      </c>
      <c r="E245" s="13" t="s">
        <v>12437</v>
      </c>
      <c r="F245" s="13" t="s">
        <v>12438</v>
      </c>
      <c r="G245" s="13" t="s">
        <v>12439</v>
      </c>
    </row>
    <row r="246" customFormat="false" ht="15" hidden="false" customHeight="true" outlineLevel="0" collapsed="false">
      <c r="A246" s="13" t="s">
        <v>73</v>
      </c>
      <c r="B246" s="11" t="s">
        <v>11494</v>
      </c>
      <c r="C246" s="13" t="s">
        <v>12440</v>
      </c>
      <c r="D246" s="13" t="s">
        <v>12441</v>
      </c>
      <c r="E246" s="13" t="s">
        <v>12442</v>
      </c>
      <c r="F246" s="13" t="s">
        <v>12443</v>
      </c>
      <c r="G246" s="13" t="s">
        <v>12444</v>
      </c>
    </row>
    <row r="247" customFormat="false" ht="15" hidden="false" customHeight="true" outlineLevel="0" collapsed="false">
      <c r="A247" s="13" t="s">
        <v>73</v>
      </c>
      <c r="B247" s="11" t="s">
        <v>11500</v>
      </c>
      <c r="C247" s="13" t="s">
        <v>12445</v>
      </c>
      <c r="D247" s="13" t="s">
        <v>12446</v>
      </c>
      <c r="E247" s="13" t="s">
        <v>12447</v>
      </c>
      <c r="F247" s="13" t="s">
        <v>12448</v>
      </c>
      <c r="G247" s="13" t="s">
        <v>12449</v>
      </c>
    </row>
    <row r="248" customFormat="false" ht="15" hidden="false" customHeight="true" outlineLevel="0" collapsed="false">
      <c r="A248" s="13" t="s">
        <v>73</v>
      </c>
      <c r="B248" s="11" t="s">
        <v>11506</v>
      </c>
      <c r="C248" s="13" t="s">
        <v>12450</v>
      </c>
      <c r="D248" s="13" t="s">
        <v>12451</v>
      </c>
      <c r="E248" s="13" t="s">
        <v>12452</v>
      </c>
      <c r="F248" s="13" t="s">
        <v>12453</v>
      </c>
      <c r="G248" s="13" t="s">
        <v>12454</v>
      </c>
    </row>
    <row r="249" customFormat="false" ht="15" hidden="false" customHeight="true" outlineLevel="0" collapsed="false">
      <c r="A249" s="13" t="s">
        <v>73</v>
      </c>
      <c r="B249" s="11" t="s">
        <v>11518</v>
      </c>
      <c r="C249" s="13" t="s">
        <v>12455</v>
      </c>
      <c r="D249" s="13" t="s">
        <v>12456</v>
      </c>
      <c r="E249" s="13" t="s">
        <v>12457</v>
      </c>
      <c r="F249" s="13" t="s">
        <v>12458</v>
      </c>
      <c r="G249" s="13" t="s">
        <v>12459</v>
      </c>
    </row>
    <row r="250" customFormat="false" ht="15" hidden="false" customHeight="true" outlineLevel="0" collapsed="false">
      <c r="A250" s="13" t="s">
        <v>73</v>
      </c>
      <c r="B250" s="11" t="s">
        <v>11512</v>
      </c>
      <c r="C250" s="13" t="s">
        <v>12460</v>
      </c>
      <c r="D250" s="13" t="s">
        <v>12461</v>
      </c>
      <c r="E250" s="13" t="s">
        <v>12462</v>
      </c>
      <c r="F250" s="13" t="s">
        <v>12463</v>
      </c>
      <c r="G250" s="13" t="s">
        <v>12464</v>
      </c>
    </row>
    <row r="251" customFormat="false" ht="15" hidden="false" customHeight="true" outlineLevel="0" collapsed="false">
      <c r="A251" s="13" t="s">
        <v>73</v>
      </c>
      <c r="B251" s="11" t="s">
        <v>11530</v>
      </c>
      <c r="C251" s="13" t="s">
        <v>12465</v>
      </c>
      <c r="D251" s="13" t="s">
        <v>12466</v>
      </c>
      <c r="E251" s="13" t="s">
        <v>12467</v>
      </c>
      <c r="F251" s="13" t="s">
        <v>12468</v>
      </c>
      <c r="G251" s="13" t="s">
        <v>12469</v>
      </c>
    </row>
    <row r="252" customFormat="false" ht="15" hidden="false" customHeight="true" outlineLevel="0" collapsed="false">
      <c r="A252" s="13" t="s">
        <v>73</v>
      </c>
      <c r="B252" s="11" t="s">
        <v>11536</v>
      </c>
      <c r="C252" s="13" t="s">
        <v>12470</v>
      </c>
      <c r="D252" s="13" t="s">
        <v>12471</v>
      </c>
      <c r="E252" s="13" t="s">
        <v>12472</v>
      </c>
      <c r="F252" s="13" t="s">
        <v>12473</v>
      </c>
      <c r="G252" s="13" t="s">
        <v>12474</v>
      </c>
    </row>
    <row r="253" customFormat="false" ht="15" hidden="false" customHeight="true" outlineLevel="0" collapsed="false">
      <c r="A253" s="13" t="s">
        <v>73</v>
      </c>
      <c r="B253" s="11" t="s">
        <v>11524</v>
      </c>
      <c r="C253" s="13" t="s">
        <v>12475</v>
      </c>
      <c r="D253" s="13" t="s">
        <v>12476</v>
      </c>
      <c r="E253" s="13" t="s">
        <v>12477</v>
      </c>
      <c r="F253" s="13" t="s">
        <v>12478</v>
      </c>
      <c r="G253" s="13" t="s">
        <v>12479</v>
      </c>
    </row>
    <row r="254" customFormat="false" ht="15" hidden="false" customHeight="true" outlineLevel="0" collapsed="false">
      <c r="A254" s="13" t="s">
        <v>73</v>
      </c>
      <c r="B254" s="11" t="s">
        <v>11570</v>
      </c>
      <c r="C254" s="13" t="s">
        <v>12480</v>
      </c>
      <c r="D254" s="13" t="s">
        <v>12481</v>
      </c>
      <c r="E254" s="13" t="s">
        <v>12482</v>
      </c>
      <c r="F254" s="13" t="s">
        <v>12483</v>
      </c>
      <c r="G254" s="13" t="s">
        <v>12484</v>
      </c>
    </row>
    <row r="255" customFormat="false" ht="15" hidden="false" customHeight="true" outlineLevel="0" collapsed="false">
      <c r="A255" s="13" t="s">
        <v>73</v>
      </c>
      <c r="B255" s="11" t="s">
        <v>11565</v>
      </c>
      <c r="C255" s="13" t="s">
        <v>12485</v>
      </c>
      <c r="D255" s="13" t="s">
        <v>12486</v>
      </c>
      <c r="E255" s="13" t="s">
        <v>12487</v>
      </c>
      <c r="F255" s="13" t="s">
        <v>12488</v>
      </c>
      <c r="G255" s="13" t="s">
        <v>12489</v>
      </c>
    </row>
    <row r="256" customFormat="false" ht="15" hidden="false" customHeight="true" outlineLevel="0" collapsed="false">
      <c r="A256" s="13" t="s">
        <v>73</v>
      </c>
      <c r="B256" s="11" t="s">
        <v>11542</v>
      </c>
      <c r="C256" s="13" t="s">
        <v>12490</v>
      </c>
      <c r="D256" s="13" t="s">
        <v>12491</v>
      </c>
      <c r="E256" s="13" t="s">
        <v>12492</v>
      </c>
      <c r="F256" s="13" t="s">
        <v>12493</v>
      </c>
      <c r="G256" s="13" t="s">
        <v>12494</v>
      </c>
    </row>
    <row r="257" customFormat="false" ht="15" hidden="false" customHeight="true" outlineLevel="0" collapsed="false">
      <c r="A257" s="13" t="s">
        <v>73</v>
      </c>
      <c r="B257" s="11" t="s">
        <v>11554</v>
      </c>
      <c r="C257" s="13" t="s">
        <v>12495</v>
      </c>
      <c r="D257" s="13" t="s">
        <v>12496</v>
      </c>
      <c r="E257" s="13" t="s">
        <v>12497</v>
      </c>
      <c r="F257" s="13" t="s">
        <v>12498</v>
      </c>
      <c r="G257" s="13" t="s">
        <v>12499</v>
      </c>
    </row>
    <row r="258" customFormat="false" ht="15" hidden="false" customHeight="true" outlineLevel="0" collapsed="false">
      <c r="A258" s="13" t="s">
        <v>73</v>
      </c>
      <c r="B258" s="11" t="s">
        <v>11548</v>
      </c>
      <c r="C258" s="13" t="s">
        <v>12500</v>
      </c>
      <c r="D258" s="13" t="s">
        <v>12501</v>
      </c>
      <c r="E258" s="13" t="s">
        <v>12502</v>
      </c>
      <c r="F258" s="13" t="s">
        <v>12503</v>
      </c>
      <c r="G258" s="13" t="s">
        <v>12504</v>
      </c>
    </row>
    <row r="259" customFormat="false" ht="15" hidden="false" customHeight="true" outlineLevel="0" collapsed="false">
      <c r="A259" s="13" t="s">
        <v>73</v>
      </c>
      <c r="B259" s="11" t="s">
        <v>11588</v>
      </c>
      <c r="C259" s="13" t="s">
        <v>12505</v>
      </c>
      <c r="D259" s="13" t="s">
        <v>12506</v>
      </c>
      <c r="E259" s="13" t="s">
        <v>12507</v>
      </c>
      <c r="F259" s="13" t="s">
        <v>12508</v>
      </c>
      <c r="G259" s="13" t="s">
        <v>12509</v>
      </c>
    </row>
    <row r="260" customFormat="false" ht="15" hidden="false" customHeight="true" outlineLevel="0" collapsed="false">
      <c r="A260" s="13" t="s">
        <v>73</v>
      </c>
      <c r="B260" s="11" t="s">
        <v>11576</v>
      </c>
      <c r="C260" s="13" t="s">
        <v>12510</v>
      </c>
      <c r="D260" s="13" t="s">
        <v>12511</v>
      </c>
      <c r="E260" s="13" t="s">
        <v>12512</v>
      </c>
      <c r="F260" s="13" t="s">
        <v>12513</v>
      </c>
      <c r="G260" s="13" t="s">
        <v>12514</v>
      </c>
    </row>
    <row r="261" customFormat="false" ht="15" hidden="false" customHeight="true" outlineLevel="0" collapsed="false">
      <c r="A261" s="13" t="s">
        <v>73</v>
      </c>
      <c r="B261" s="11" t="s">
        <v>11600</v>
      </c>
      <c r="C261" s="13" t="s">
        <v>12515</v>
      </c>
      <c r="D261" s="13" t="s">
        <v>12516</v>
      </c>
      <c r="E261" s="13" t="s">
        <v>12517</v>
      </c>
      <c r="F261" s="13" t="s">
        <v>12518</v>
      </c>
      <c r="G261" s="13" t="s">
        <v>12519</v>
      </c>
    </row>
    <row r="262" customFormat="false" ht="15" hidden="false" customHeight="true" outlineLevel="0" collapsed="false">
      <c r="A262" s="13" t="s">
        <v>73</v>
      </c>
      <c r="B262" s="11" t="s">
        <v>11622</v>
      </c>
      <c r="C262" s="13" t="s">
        <v>12520</v>
      </c>
      <c r="D262" s="13" t="s">
        <v>12521</v>
      </c>
      <c r="E262" s="13" t="s">
        <v>5387</v>
      </c>
      <c r="F262" s="13" t="s">
        <v>12522</v>
      </c>
      <c r="G262" s="13" t="s">
        <v>12523</v>
      </c>
    </row>
    <row r="263" customFormat="false" ht="15" hidden="false" customHeight="true" outlineLevel="0" collapsed="false">
      <c r="A263" s="13" t="s">
        <v>73</v>
      </c>
      <c r="B263" s="11" t="s">
        <v>11582</v>
      </c>
      <c r="C263" s="13" t="s">
        <v>12524</v>
      </c>
      <c r="D263" s="13" t="s">
        <v>12525</v>
      </c>
      <c r="E263" s="13" t="s">
        <v>12526</v>
      </c>
      <c r="F263" s="13" t="s">
        <v>12527</v>
      </c>
      <c r="G263" s="13" t="s">
        <v>12528</v>
      </c>
    </row>
    <row r="264" customFormat="false" ht="15" hidden="false" customHeight="true" outlineLevel="0" collapsed="false">
      <c r="A264" s="13" t="s">
        <v>73</v>
      </c>
      <c r="B264" s="11" t="s">
        <v>11610</v>
      </c>
      <c r="C264" s="13" t="s">
        <v>12529</v>
      </c>
      <c r="D264" s="13" t="s">
        <v>12530</v>
      </c>
      <c r="E264" s="13" t="s">
        <v>12531</v>
      </c>
      <c r="F264" s="13" t="s">
        <v>12532</v>
      </c>
      <c r="G264" s="13" t="s">
        <v>12533</v>
      </c>
    </row>
    <row r="265" customFormat="false" ht="15" hidden="false" customHeight="true" outlineLevel="0" collapsed="false">
      <c r="A265" s="13" t="s">
        <v>73</v>
      </c>
      <c r="B265" s="11" t="s">
        <v>11616</v>
      </c>
      <c r="C265" s="13" t="s">
        <v>12534</v>
      </c>
      <c r="D265" s="13" t="s">
        <v>12535</v>
      </c>
      <c r="E265" s="13" t="s">
        <v>12536</v>
      </c>
      <c r="F265" s="13" t="s">
        <v>12537</v>
      </c>
      <c r="G265" s="13" t="s">
        <v>12538</v>
      </c>
    </row>
    <row r="266" customFormat="false" ht="15" hidden="false" customHeight="true" outlineLevel="0" collapsed="false">
      <c r="A266" s="13" t="s">
        <v>73</v>
      </c>
      <c r="B266" s="11" t="s">
        <v>11634</v>
      </c>
      <c r="C266" s="13" t="s">
        <v>12539</v>
      </c>
      <c r="D266" s="13" t="s">
        <v>12540</v>
      </c>
      <c r="E266" s="13" t="s">
        <v>12541</v>
      </c>
      <c r="F266" s="13" t="s">
        <v>12542</v>
      </c>
      <c r="G266" s="13" t="s">
        <v>12543</v>
      </c>
    </row>
    <row r="267" customFormat="false" ht="15" hidden="false" customHeight="true" outlineLevel="0" collapsed="false">
      <c r="A267" s="13" t="s">
        <v>73</v>
      </c>
      <c r="B267" s="11" t="s">
        <v>11560</v>
      </c>
      <c r="C267" s="13" t="s">
        <v>12544</v>
      </c>
      <c r="D267" s="13" t="s">
        <v>12545</v>
      </c>
      <c r="E267" s="13" t="s">
        <v>12209</v>
      </c>
      <c r="F267" s="13" t="s">
        <v>12546</v>
      </c>
      <c r="G267" s="13" t="s">
        <v>12547</v>
      </c>
    </row>
    <row r="268" customFormat="false" ht="15" hidden="false" customHeight="true" outlineLevel="0" collapsed="false">
      <c r="A268" s="13" t="s">
        <v>73</v>
      </c>
      <c r="B268" s="11" t="s">
        <v>11628</v>
      </c>
      <c r="C268" s="13" t="s">
        <v>12548</v>
      </c>
      <c r="D268" s="13" t="s">
        <v>12549</v>
      </c>
      <c r="E268" s="13" t="s">
        <v>12550</v>
      </c>
      <c r="F268" s="13" t="s">
        <v>4196</v>
      </c>
      <c r="G268" s="13" t="s">
        <v>12551</v>
      </c>
    </row>
    <row r="269" customFormat="false" ht="15" hidden="false" customHeight="true" outlineLevel="0" collapsed="false">
      <c r="A269" s="13" t="s">
        <v>73</v>
      </c>
      <c r="B269" s="11" t="s">
        <v>11645</v>
      </c>
      <c r="C269" s="13" t="s">
        <v>12552</v>
      </c>
      <c r="D269" s="13" t="s">
        <v>12553</v>
      </c>
      <c r="E269" s="13" t="s">
        <v>12554</v>
      </c>
      <c r="F269" s="13" t="s">
        <v>12555</v>
      </c>
      <c r="G269" s="13" t="s">
        <v>12556</v>
      </c>
    </row>
    <row r="270" customFormat="false" ht="15" hidden="false" customHeight="true" outlineLevel="0" collapsed="false">
      <c r="A270" s="13" t="s">
        <v>73</v>
      </c>
      <c r="B270" s="11" t="s">
        <v>11639</v>
      </c>
      <c r="C270" s="13" t="s">
        <v>12557</v>
      </c>
      <c r="D270" s="13" t="s">
        <v>12558</v>
      </c>
      <c r="E270" s="13" t="s">
        <v>12559</v>
      </c>
      <c r="F270" s="13" t="s">
        <v>12560</v>
      </c>
      <c r="G270" s="13" t="s">
        <v>12561</v>
      </c>
    </row>
    <row r="271" customFormat="false" ht="15" hidden="false" customHeight="true" outlineLevel="0" collapsed="false">
      <c r="A271" s="13" t="s">
        <v>73</v>
      </c>
      <c r="B271" s="11" t="s">
        <v>11661</v>
      </c>
      <c r="C271" s="13" t="s">
        <v>9184</v>
      </c>
      <c r="D271" s="13" t="s">
        <v>12562</v>
      </c>
      <c r="E271" s="13" t="s">
        <v>12563</v>
      </c>
      <c r="F271" s="13" t="s">
        <v>12564</v>
      </c>
      <c r="G271" s="13" t="s">
        <v>12565</v>
      </c>
    </row>
    <row r="272" customFormat="false" ht="15" hidden="false" customHeight="true" outlineLevel="0" collapsed="false">
      <c r="A272" s="13" t="s">
        <v>73</v>
      </c>
      <c r="B272" s="11" t="s">
        <v>11594</v>
      </c>
      <c r="C272" s="13" t="s">
        <v>12566</v>
      </c>
      <c r="D272" s="13" t="s">
        <v>12567</v>
      </c>
      <c r="E272" s="13" t="s">
        <v>12568</v>
      </c>
      <c r="F272" s="13" t="s">
        <v>12569</v>
      </c>
      <c r="G272" s="13" t="s">
        <v>12570</v>
      </c>
    </row>
    <row r="273" customFormat="false" ht="15" hidden="false" customHeight="true" outlineLevel="0" collapsed="false">
      <c r="A273" s="13" t="s">
        <v>73</v>
      </c>
      <c r="B273" s="11" t="s">
        <v>11656</v>
      </c>
      <c r="C273" s="13" t="s">
        <v>12571</v>
      </c>
      <c r="D273" s="13" t="s">
        <v>12572</v>
      </c>
      <c r="E273" s="13" t="s">
        <v>12573</v>
      </c>
      <c r="F273" s="13" t="s">
        <v>12574</v>
      </c>
      <c r="G273" s="13" t="s">
        <v>12575</v>
      </c>
    </row>
    <row r="274" customFormat="false" ht="15" hidden="false" customHeight="true" outlineLevel="0" collapsed="false">
      <c r="A274" s="13" t="s">
        <v>73</v>
      </c>
      <c r="B274" s="11" t="s">
        <v>11650</v>
      </c>
      <c r="C274" s="13" t="s">
        <v>12576</v>
      </c>
      <c r="D274" s="13" t="s">
        <v>12577</v>
      </c>
      <c r="E274" s="13" t="s">
        <v>12578</v>
      </c>
      <c r="F274" s="13" t="s">
        <v>8318</v>
      </c>
      <c r="G274" s="13" t="s">
        <v>12579</v>
      </c>
    </row>
    <row r="275" customFormat="false" ht="15" hidden="false" customHeight="true" outlineLevel="0" collapsed="false">
      <c r="A275" s="13" t="s">
        <v>73</v>
      </c>
      <c r="B275" s="11" t="s">
        <v>11667</v>
      </c>
      <c r="C275" s="13" t="s">
        <v>12580</v>
      </c>
      <c r="D275" s="13" t="s">
        <v>12581</v>
      </c>
      <c r="E275" s="13" t="s">
        <v>5712</v>
      </c>
      <c r="F275" s="13" t="s">
        <v>12582</v>
      </c>
      <c r="G275" s="13" t="s">
        <v>12583</v>
      </c>
    </row>
    <row r="276" customFormat="false" ht="15" hidden="false" customHeight="true" outlineLevel="0" collapsed="false">
      <c r="A276" s="13" t="s">
        <v>73</v>
      </c>
      <c r="B276" s="11" t="s">
        <v>11606</v>
      </c>
      <c r="C276" s="13" t="s">
        <v>12584</v>
      </c>
      <c r="D276" s="13" t="s">
        <v>12585</v>
      </c>
      <c r="E276" s="13" t="s">
        <v>11752</v>
      </c>
      <c r="F276" s="13" t="s">
        <v>12586</v>
      </c>
      <c r="G276" s="13" t="s">
        <v>12587</v>
      </c>
    </row>
    <row r="277" customFormat="false" ht="15" hidden="false" customHeight="true" outlineLevel="0" collapsed="false">
      <c r="A277" s="13" t="s">
        <v>73</v>
      </c>
      <c r="B277" s="11" t="s">
        <v>11682</v>
      </c>
      <c r="C277" s="13" t="s">
        <v>12588</v>
      </c>
      <c r="D277" s="13" t="s">
        <v>12589</v>
      </c>
      <c r="E277" s="13" t="s">
        <v>12590</v>
      </c>
      <c r="F277" s="13" t="s">
        <v>12591</v>
      </c>
      <c r="G277" s="13" t="s">
        <v>12592</v>
      </c>
    </row>
    <row r="278" customFormat="false" ht="15" hidden="false" customHeight="true" outlineLevel="0" collapsed="false">
      <c r="A278" s="13" t="s">
        <v>73</v>
      </c>
      <c r="B278" s="11" t="s">
        <v>11677</v>
      </c>
      <c r="C278" s="13" t="s">
        <v>12593</v>
      </c>
      <c r="D278" s="13" t="s">
        <v>12594</v>
      </c>
      <c r="E278" s="13" t="s">
        <v>12595</v>
      </c>
      <c r="F278" s="13" t="s">
        <v>12596</v>
      </c>
      <c r="G278" s="13" t="s">
        <v>12597</v>
      </c>
    </row>
    <row r="279" customFormat="false" ht="15" hidden="false" customHeight="true" outlineLevel="0" collapsed="false">
      <c r="A279" s="13" t="s">
        <v>73</v>
      </c>
      <c r="B279" s="11" t="s">
        <v>11688</v>
      </c>
      <c r="C279" s="13" t="s">
        <v>12598</v>
      </c>
      <c r="D279" s="13" t="s">
        <v>12599</v>
      </c>
      <c r="E279" s="13" t="s">
        <v>12600</v>
      </c>
      <c r="F279" s="13" t="s">
        <v>12601</v>
      </c>
      <c r="G279" s="13" t="s">
        <v>12602</v>
      </c>
    </row>
    <row r="280" customFormat="false" ht="15" hidden="false" customHeight="true" outlineLevel="0" collapsed="false">
      <c r="A280" s="13" t="s">
        <v>73</v>
      </c>
      <c r="B280" s="11" t="s">
        <v>11700</v>
      </c>
      <c r="C280" s="13" t="s">
        <v>12603</v>
      </c>
      <c r="D280" s="13" t="s">
        <v>12604</v>
      </c>
      <c r="E280" s="13" t="s">
        <v>12295</v>
      </c>
      <c r="F280" s="13" t="s">
        <v>977</v>
      </c>
      <c r="G280" s="13" t="s">
        <v>12605</v>
      </c>
    </row>
    <row r="281" customFormat="false" ht="15" hidden="false" customHeight="true" outlineLevel="0" collapsed="false">
      <c r="A281" s="13" t="s">
        <v>73</v>
      </c>
      <c r="B281" s="11" t="s">
        <v>12274</v>
      </c>
      <c r="C281" s="13" t="s">
        <v>333</v>
      </c>
      <c r="D281" s="13" t="s">
        <v>12606</v>
      </c>
      <c r="E281" s="13" t="s">
        <v>11708</v>
      </c>
      <c r="F281" s="13" t="s">
        <v>1871</v>
      </c>
      <c r="G281" s="13" t="s">
        <v>12606</v>
      </c>
    </row>
    <row r="282" customFormat="false" ht="15" hidden="false" customHeight="true" outlineLevel="0" collapsed="false">
      <c r="A282" s="13" t="s">
        <v>73</v>
      </c>
      <c r="B282" s="11" t="s">
        <v>11733</v>
      </c>
      <c r="C282" s="13" t="s">
        <v>12607</v>
      </c>
      <c r="D282" s="13" t="s">
        <v>12608</v>
      </c>
      <c r="E282" s="13" t="s">
        <v>12609</v>
      </c>
      <c r="F282" s="13" t="s">
        <v>12610</v>
      </c>
      <c r="G282" s="13" t="s">
        <v>12611</v>
      </c>
    </row>
    <row r="283" customFormat="false" ht="15" hidden="false" customHeight="true" outlineLevel="0" collapsed="false">
      <c r="A283" s="13" t="s">
        <v>73</v>
      </c>
      <c r="B283" s="11" t="s">
        <v>11710</v>
      </c>
      <c r="C283" s="13" t="s">
        <v>12612</v>
      </c>
      <c r="D283" s="13" t="s">
        <v>12613</v>
      </c>
      <c r="E283" s="13" t="s">
        <v>4463</v>
      </c>
      <c r="F283" s="13" t="s">
        <v>12614</v>
      </c>
      <c r="G283" s="13" t="s">
        <v>12615</v>
      </c>
    </row>
    <row r="284" customFormat="false" ht="15" hidden="false" customHeight="true" outlineLevel="0" collapsed="false">
      <c r="A284" s="13" t="s">
        <v>73</v>
      </c>
      <c r="B284" s="11" t="s">
        <v>11722</v>
      </c>
      <c r="C284" s="13" t="s">
        <v>11907</v>
      </c>
      <c r="D284" s="13" t="s">
        <v>12616</v>
      </c>
      <c r="E284" s="13" t="s">
        <v>12617</v>
      </c>
      <c r="F284" s="13" t="s">
        <v>12618</v>
      </c>
      <c r="G284" s="13" t="s">
        <v>12619</v>
      </c>
    </row>
    <row r="285" customFormat="false" ht="15" hidden="false" customHeight="true" outlineLevel="0" collapsed="false">
      <c r="A285" s="13" t="s">
        <v>73</v>
      </c>
      <c r="B285" s="11" t="s">
        <v>11728</v>
      </c>
      <c r="C285" s="13" t="s">
        <v>12620</v>
      </c>
      <c r="D285" s="13" t="s">
        <v>12621</v>
      </c>
      <c r="E285" s="13" t="s">
        <v>7267</v>
      </c>
      <c r="F285" s="13" t="s">
        <v>12622</v>
      </c>
      <c r="G285" s="13" t="s">
        <v>12623</v>
      </c>
    </row>
    <row r="286" customFormat="false" ht="15" hidden="false" customHeight="true" outlineLevel="0" collapsed="false">
      <c r="A286" s="13" t="s">
        <v>73</v>
      </c>
      <c r="B286" s="11" t="s">
        <v>11694</v>
      </c>
      <c r="C286" s="13" t="s">
        <v>12624</v>
      </c>
      <c r="D286" s="13" t="s">
        <v>12625</v>
      </c>
      <c r="E286" s="13" t="s">
        <v>12626</v>
      </c>
      <c r="F286" s="13" t="s">
        <v>12627</v>
      </c>
      <c r="G286" s="13" t="s">
        <v>12628</v>
      </c>
    </row>
    <row r="287" customFormat="false" ht="15" hidden="false" customHeight="true" outlineLevel="0" collapsed="false">
      <c r="A287" s="13" t="s">
        <v>73</v>
      </c>
      <c r="B287" s="11" t="s">
        <v>11743</v>
      </c>
      <c r="C287" s="13" t="s">
        <v>12629</v>
      </c>
      <c r="D287" s="13" t="s">
        <v>12630</v>
      </c>
      <c r="E287" s="13" t="s">
        <v>12631</v>
      </c>
      <c r="F287" s="13" t="s">
        <v>12632</v>
      </c>
      <c r="G287" s="13" t="s">
        <v>12633</v>
      </c>
    </row>
    <row r="288" customFormat="false" ht="15" hidden="false" customHeight="true" outlineLevel="0" collapsed="false">
      <c r="A288" s="13" t="s">
        <v>73</v>
      </c>
      <c r="B288" s="11" t="s">
        <v>11716</v>
      </c>
      <c r="C288" s="13" t="s">
        <v>12634</v>
      </c>
      <c r="D288" s="13" t="s">
        <v>12635</v>
      </c>
      <c r="E288" s="13" t="s">
        <v>7046</v>
      </c>
      <c r="F288" s="13" t="s">
        <v>12636</v>
      </c>
      <c r="G288" s="13" t="s">
        <v>12637</v>
      </c>
    </row>
    <row r="289" customFormat="false" ht="15" hidden="false" customHeight="true" outlineLevel="0" collapsed="false">
      <c r="A289" s="13" t="s">
        <v>73</v>
      </c>
      <c r="B289" s="11" t="s">
        <v>11799</v>
      </c>
      <c r="C289" s="13" t="s">
        <v>12638</v>
      </c>
      <c r="D289" s="13" t="s">
        <v>12639</v>
      </c>
      <c r="E289" s="13" t="s">
        <v>12640</v>
      </c>
      <c r="F289" s="13" t="s">
        <v>12641</v>
      </c>
      <c r="G289" s="13" t="s">
        <v>12642</v>
      </c>
    </row>
    <row r="290" customFormat="false" ht="15" hidden="false" customHeight="true" outlineLevel="0" collapsed="false">
      <c r="A290" s="13" t="s">
        <v>73</v>
      </c>
      <c r="B290" s="11" t="s">
        <v>11737</v>
      </c>
      <c r="C290" s="13" t="s">
        <v>12643</v>
      </c>
      <c r="D290" s="13" t="s">
        <v>12644</v>
      </c>
      <c r="E290" s="13" t="s">
        <v>12645</v>
      </c>
      <c r="F290" s="13" t="s">
        <v>12646</v>
      </c>
      <c r="G290" s="13" t="s">
        <v>12647</v>
      </c>
    </row>
    <row r="291" customFormat="false" ht="15" hidden="false" customHeight="true" outlineLevel="0" collapsed="false">
      <c r="A291" s="13" t="s">
        <v>73</v>
      </c>
      <c r="B291" s="11" t="s">
        <v>11754</v>
      </c>
      <c r="C291" s="13" t="s">
        <v>12648</v>
      </c>
      <c r="D291" s="13" t="s">
        <v>12649</v>
      </c>
      <c r="E291" s="13" t="s">
        <v>7267</v>
      </c>
      <c r="F291" s="13" t="s">
        <v>12650</v>
      </c>
      <c r="G291" s="13" t="s">
        <v>12651</v>
      </c>
    </row>
    <row r="292" customFormat="false" ht="15" hidden="false" customHeight="true" outlineLevel="0" collapsed="false">
      <c r="A292" s="13" t="s">
        <v>73</v>
      </c>
      <c r="B292" s="11" t="s">
        <v>11760</v>
      </c>
      <c r="C292" s="13" t="s">
        <v>12652</v>
      </c>
      <c r="D292" s="13" t="s">
        <v>12653</v>
      </c>
      <c r="E292" s="13" t="s">
        <v>12654</v>
      </c>
      <c r="F292" s="13" t="s">
        <v>12655</v>
      </c>
      <c r="G292" s="13" t="s">
        <v>12656</v>
      </c>
    </row>
    <row r="293" customFormat="false" ht="15" hidden="false" customHeight="true" outlineLevel="0" collapsed="false">
      <c r="A293" s="13" t="s">
        <v>73</v>
      </c>
      <c r="B293" s="11" t="s">
        <v>11770</v>
      </c>
      <c r="C293" s="13" t="s">
        <v>12657</v>
      </c>
      <c r="D293" s="13" t="s">
        <v>12658</v>
      </c>
      <c r="E293" s="13" t="s">
        <v>12659</v>
      </c>
      <c r="F293" s="13" t="s">
        <v>12660</v>
      </c>
      <c r="G293" s="13" t="s">
        <v>12661</v>
      </c>
    </row>
    <row r="294" customFormat="false" ht="15" hidden="false" customHeight="true" outlineLevel="0" collapsed="false">
      <c r="A294" s="13" t="s">
        <v>73</v>
      </c>
      <c r="B294" s="11" t="s">
        <v>11787</v>
      </c>
      <c r="C294" s="13" t="s">
        <v>12662</v>
      </c>
      <c r="D294" s="13" t="s">
        <v>12663</v>
      </c>
      <c r="E294" s="13" t="s">
        <v>12664</v>
      </c>
      <c r="F294" s="13" t="s">
        <v>12665</v>
      </c>
      <c r="G294" s="13" t="s">
        <v>12666</v>
      </c>
    </row>
    <row r="295" customFormat="false" ht="15" hidden="false" customHeight="true" outlineLevel="0" collapsed="false">
      <c r="A295" s="13" t="s">
        <v>73</v>
      </c>
      <c r="B295" s="11" t="s">
        <v>11764</v>
      </c>
      <c r="C295" s="13" t="s">
        <v>11828</v>
      </c>
      <c r="D295" s="13" t="s">
        <v>12667</v>
      </c>
      <c r="E295" s="13" t="s">
        <v>12235</v>
      </c>
      <c r="F295" s="13" t="s">
        <v>12668</v>
      </c>
      <c r="G295" s="13" t="s">
        <v>12669</v>
      </c>
    </row>
    <row r="296" customFormat="false" ht="15" hidden="false" customHeight="true" outlineLevel="0" collapsed="false">
      <c r="A296" s="13" t="s">
        <v>73</v>
      </c>
      <c r="B296" s="11" t="s">
        <v>11781</v>
      </c>
      <c r="C296" s="13" t="s">
        <v>12670</v>
      </c>
      <c r="D296" s="13" t="s">
        <v>12671</v>
      </c>
      <c r="E296" s="13" t="s">
        <v>12250</v>
      </c>
      <c r="F296" s="13" t="s">
        <v>12672</v>
      </c>
      <c r="G296" s="13" t="s">
        <v>12673</v>
      </c>
    </row>
    <row r="297" customFormat="false" ht="15" hidden="false" customHeight="true" outlineLevel="0" collapsed="false">
      <c r="A297" s="13" t="s">
        <v>73</v>
      </c>
      <c r="B297" s="11" t="s">
        <v>11850</v>
      </c>
      <c r="C297" s="13" t="s">
        <v>12674</v>
      </c>
      <c r="D297" s="13" t="s">
        <v>12675</v>
      </c>
      <c r="E297" s="13" t="s">
        <v>2571</v>
      </c>
      <c r="F297" s="13" t="s">
        <v>12676</v>
      </c>
      <c r="G297" s="13" t="s">
        <v>12677</v>
      </c>
    </row>
    <row r="298" customFormat="false" ht="15" hidden="false" customHeight="true" outlineLevel="0" collapsed="false">
      <c r="A298" s="13" t="s">
        <v>73</v>
      </c>
      <c r="B298" s="11" t="s">
        <v>11804</v>
      </c>
      <c r="C298" s="13" t="s">
        <v>12678</v>
      </c>
      <c r="D298" s="13" t="s">
        <v>12679</v>
      </c>
      <c r="E298" s="13" t="s">
        <v>12680</v>
      </c>
      <c r="F298" s="13" t="s">
        <v>12681</v>
      </c>
      <c r="G298" s="13" t="s">
        <v>12682</v>
      </c>
    </row>
    <row r="299" customFormat="false" ht="15" hidden="false" customHeight="true" outlineLevel="0" collapsed="false">
      <c r="A299" s="13" t="s">
        <v>73</v>
      </c>
      <c r="B299" s="11" t="s">
        <v>11810</v>
      </c>
      <c r="C299" s="13" t="s">
        <v>12683</v>
      </c>
      <c r="D299" s="13" t="s">
        <v>12684</v>
      </c>
      <c r="E299" s="13" t="s">
        <v>12685</v>
      </c>
      <c r="F299" s="13" t="s">
        <v>12686</v>
      </c>
      <c r="G299" s="13" t="s">
        <v>12687</v>
      </c>
    </row>
    <row r="300" customFormat="false" ht="15" hidden="false" customHeight="true" outlineLevel="0" collapsed="false">
      <c r="A300" s="13" t="s">
        <v>73</v>
      </c>
      <c r="B300" s="11" t="s">
        <v>11838</v>
      </c>
      <c r="C300" s="13" t="s">
        <v>12688</v>
      </c>
      <c r="D300" s="13" t="s">
        <v>12689</v>
      </c>
      <c r="E300" s="13" t="s">
        <v>12690</v>
      </c>
      <c r="F300" s="13" t="s">
        <v>12691</v>
      </c>
      <c r="G300" s="13" t="s">
        <v>12692</v>
      </c>
    </row>
    <row r="301" customFormat="false" ht="15" hidden="false" customHeight="true" outlineLevel="0" collapsed="false">
      <c r="A301" s="13" t="s">
        <v>73</v>
      </c>
      <c r="B301" s="11" t="s">
        <v>11827</v>
      </c>
      <c r="C301" s="13" t="s">
        <v>704</v>
      </c>
      <c r="D301" s="13" t="s">
        <v>12693</v>
      </c>
      <c r="E301" s="13" t="s">
        <v>12694</v>
      </c>
      <c r="F301" s="13" t="s">
        <v>12695</v>
      </c>
      <c r="G301" s="13" t="s">
        <v>12696</v>
      </c>
    </row>
    <row r="302" customFormat="false" ht="15" hidden="false" customHeight="true" outlineLevel="0" collapsed="false">
      <c r="A302" s="13" t="s">
        <v>73</v>
      </c>
      <c r="B302" s="11" t="s">
        <v>11878</v>
      </c>
      <c r="C302" s="13" t="s">
        <v>12697</v>
      </c>
      <c r="D302" s="13" t="s">
        <v>12698</v>
      </c>
      <c r="E302" s="13" t="s">
        <v>12699</v>
      </c>
      <c r="F302" s="13" t="s">
        <v>12157</v>
      </c>
      <c r="G302" s="13" t="s">
        <v>12700</v>
      </c>
    </row>
    <row r="303" customFormat="false" ht="15" hidden="false" customHeight="true" outlineLevel="0" collapsed="false">
      <c r="A303" s="13" t="s">
        <v>73</v>
      </c>
      <c r="B303" s="11" t="s">
        <v>11895</v>
      </c>
      <c r="C303" s="13" t="s">
        <v>12701</v>
      </c>
      <c r="D303" s="13" t="s">
        <v>12702</v>
      </c>
      <c r="E303" s="13" t="s">
        <v>12306</v>
      </c>
      <c r="F303" s="13" t="s">
        <v>12703</v>
      </c>
      <c r="G303" s="13" t="s">
        <v>12704</v>
      </c>
    </row>
    <row r="304" customFormat="false" ht="15" hidden="false" customHeight="true" outlineLevel="0" collapsed="false">
      <c r="A304" s="13" t="s">
        <v>73</v>
      </c>
      <c r="B304" s="11" t="s">
        <v>11833</v>
      </c>
      <c r="C304" s="13" t="s">
        <v>12705</v>
      </c>
      <c r="D304" s="13" t="s">
        <v>12706</v>
      </c>
      <c r="E304" s="13" t="s">
        <v>12215</v>
      </c>
      <c r="F304" s="13" t="s">
        <v>12707</v>
      </c>
      <c r="G304" s="13" t="s">
        <v>12708</v>
      </c>
    </row>
    <row r="305" customFormat="false" ht="15" hidden="false" customHeight="true" outlineLevel="0" collapsed="false">
      <c r="A305" s="13" t="s">
        <v>73</v>
      </c>
      <c r="B305" s="11" t="s">
        <v>11844</v>
      </c>
      <c r="C305" s="13" t="s">
        <v>12709</v>
      </c>
      <c r="D305" s="13" t="s">
        <v>12710</v>
      </c>
      <c r="E305" s="13" t="s">
        <v>12711</v>
      </c>
      <c r="F305" s="13" t="s">
        <v>12712</v>
      </c>
      <c r="G305" s="13" t="s">
        <v>12713</v>
      </c>
    </row>
    <row r="306" customFormat="false" ht="15" hidden="false" customHeight="true" outlineLevel="0" collapsed="false">
      <c r="A306" s="13" t="s">
        <v>73</v>
      </c>
      <c r="B306" s="11" t="s">
        <v>11866</v>
      </c>
      <c r="C306" s="13" t="s">
        <v>12714</v>
      </c>
      <c r="D306" s="13" t="s">
        <v>12715</v>
      </c>
      <c r="E306" s="13" t="s">
        <v>12368</v>
      </c>
      <c r="F306" s="13" t="s">
        <v>12716</v>
      </c>
      <c r="G306" s="13" t="s">
        <v>12717</v>
      </c>
    </row>
    <row r="307" customFormat="false" ht="15" hidden="false" customHeight="true" outlineLevel="0" collapsed="false">
      <c r="A307" s="13" t="s">
        <v>73</v>
      </c>
      <c r="B307" s="11" t="s">
        <v>11872</v>
      </c>
      <c r="C307" s="13" t="s">
        <v>12718</v>
      </c>
      <c r="D307" s="13" t="s">
        <v>12719</v>
      </c>
      <c r="E307" s="13" t="s">
        <v>11875</v>
      </c>
      <c r="F307" s="13" t="s">
        <v>11613</v>
      </c>
      <c r="G307" s="13" t="s">
        <v>12720</v>
      </c>
    </row>
    <row r="308" customFormat="false" ht="15" hidden="false" customHeight="true" outlineLevel="0" collapsed="false">
      <c r="A308" s="13" t="s">
        <v>73</v>
      </c>
      <c r="B308" s="11" t="s">
        <v>11890</v>
      </c>
      <c r="C308" s="13" t="s">
        <v>12721</v>
      </c>
      <c r="D308" s="13" t="s">
        <v>12722</v>
      </c>
      <c r="E308" s="13" t="s">
        <v>12723</v>
      </c>
      <c r="F308" s="13" t="s">
        <v>12724</v>
      </c>
      <c r="G308" s="13" t="s">
        <v>12725</v>
      </c>
    </row>
    <row r="309" customFormat="false" ht="15" hidden="false" customHeight="true" outlineLevel="0" collapsed="false">
      <c r="A309" s="13" t="s">
        <v>73</v>
      </c>
      <c r="B309" s="11" t="s">
        <v>11861</v>
      </c>
      <c r="C309" s="13" t="s">
        <v>12726</v>
      </c>
      <c r="D309" s="13" t="s">
        <v>12727</v>
      </c>
      <c r="E309" s="13" t="s">
        <v>12728</v>
      </c>
      <c r="F309" s="13" t="s">
        <v>12729</v>
      </c>
      <c r="G309" s="13" t="s">
        <v>12730</v>
      </c>
    </row>
    <row r="310" customFormat="false" ht="15" hidden="false" customHeight="true" outlineLevel="0" collapsed="false">
      <c r="A310" s="13" t="s">
        <v>73</v>
      </c>
      <c r="B310" s="11" t="s">
        <v>11927</v>
      </c>
      <c r="C310" s="13" t="s">
        <v>12731</v>
      </c>
      <c r="D310" s="13" t="s">
        <v>12732</v>
      </c>
      <c r="E310" s="13" t="s">
        <v>2417</v>
      </c>
      <c r="F310" s="13" t="s">
        <v>12733</v>
      </c>
      <c r="G310" s="13" t="s">
        <v>12734</v>
      </c>
    </row>
    <row r="311" customFormat="false" ht="15" hidden="false" customHeight="true" outlineLevel="0" collapsed="false">
      <c r="A311" s="13" t="s">
        <v>73</v>
      </c>
      <c r="B311" s="11" t="s">
        <v>11900</v>
      </c>
      <c r="C311" s="13" t="s">
        <v>12735</v>
      </c>
      <c r="D311" s="13" t="s">
        <v>12736</v>
      </c>
      <c r="E311" s="13" t="s">
        <v>12737</v>
      </c>
      <c r="F311" s="13" t="s">
        <v>12738</v>
      </c>
      <c r="G311" s="13" t="s">
        <v>12739</v>
      </c>
    </row>
    <row r="312" customFormat="false" ht="15" hidden="false" customHeight="true" outlineLevel="0" collapsed="false">
      <c r="A312" s="13" t="s">
        <v>73</v>
      </c>
      <c r="B312" s="11" t="s">
        <v>11816</v>
      </c>
      <c r="C312" s="13" t="s">
        <v>12740</v>
      </c>
      <c r="D312" s="13" t="s">
        <v>12741</v>
      </c>
      <c r="E312" s="13" t="s">
        <v>12742</v>
      </c>
      <c r="F312" s="13" t="s">
        <v>12743</v>
      </c>
      <c r="G312" s="13" t="s">
        <v>12744</v>
      </c>
    </row>
    <row r="313" customFormat="false" ht="15" hidden="false" customHeight="true" outlineLevel="0" collapsed="false">
      <c r="A313" s="13" t="s">
        <v>73</v>
      </c>
      <c r="B313" s="11" t="s">
        <v>11921</v>
      </c>
      <c r="C313" s="13" t="s">
        <v>12301</v>
      </c>
      <c r="D313" s="13" t="s">
        <v>12745</v>
      </c>
      <c r="E313" s="13" t="s">
        <v>11991</v>
      </c>
      <c r="F313" s="13" t="s">
        <v>12746</v>
      </c>
      <c r="G313" s="13" t="s">
        <v>12747</v>
      </c>
    </row>
    <row r="314" customFormat="false" ht="15" hidden="false" customHeight="true" outlineLevel="0" collapsed="false">
      <c r="A314" s="13" t="s">
        <v>73</v>
      </c>
      <c r="B314" s="11" t="s">
        <v>11915</v>
      </c>
      <c r="C314" s="13" t="s">
        <v>12748</v>
      </c>
      <c r="D314" s="13" t="s">
        <v>12749</v>
      </c>
      <c r="E314" s="13" t="s">
        <v>11918</v>
      </c>
      <c r="F314" s="13" t="s">
        <v>12750</v>
      </c>
      <c r="G314" s="13" t="s">
        <v>12751</v>
      </c>
    </row>
    <row r="315" customFormat="false" ht="15" hidden="false" customHeight="true" outlineLevel="0" collapsed="false">
      <c r="A315" s="13" t="s">
        <v>73</v>
      </c>
      <c r="B315" s="11" t="s">
        <v>11941</v>
      </c>
      <c r="C315" s="13" t="s">
        <v>12752</v>
      </c>
      <c r="D315" s="13" t="s">
        <v>12753</v>
      </c>
      <c r="E315" s="13" t="s">
        <v>12754</v>
      </c>
      <c r="F315" s="13" t="s">
        <v>12755</v>
      </c>
      <c r="G315" s="13" t="s">
        <v>11952</v>
      </c>
    </row>
    <row r="316" customFormat="false" ht="15" hidden="false" customHeight="true" outlineLevel="0" collapsed="false">
      <c r="A316" s="13" t="s">
        <v>73</v>
      </c>
      <c r="B316" s="11" t="s">
        <v>12143</v>
      </c>
      <c r="C316" s="13" t="s">
        <v>12201</v>
      </c>
      <c r="D316" s="13" t="s">
        <v>12756</v>
      </c>
      <c r="E316" s="13" t="s">
        <v>4775</v>
      </c>
      <c r="F316" s="13" t="s">
        <v>3082</v>
      </c>
      <c r="G316" s="13" t="s">
        <v>12757</v>
      </c>
    </row>
    <row r="317" customFormat="false" ht="15" hidden="false" customHeight="true" outlineLevel="0" collapsed="false">
      <c r="A317" s="13" t="s">
        <v>73</v>
      </c>
      <c r="B317" s="11" t="s">
        <v>11959</v>
      </c>
      <c r="C317" s="13" t="s">
        <v>12758</v>
      </c>
      <c r="D317" s="13" t="s">
        <v>12759</v>
      </c>
      <c r="E317" s="13" t="s">
        <v>12760</v>
      </c>
      <c r="F317" s="13" t="s">
        <v>12761</v>
      </c>
      <c r="G317" s="13" t="s">
        <v>12762</v>
      </c>
    </row>
    <row r="318" customFormat="false" ht="15" hidden="false" customHeight="true" outlineLevel="0" collapsed="false">
      <c r="A318" s="13" t="s">
        <v>73</v>
      </c>
      <c r="B318" s="11" t="s">
        <v>11950</v>
      </c>
      <c r="C318" s="13" t="s">
        <v>12763</v>
      </c>
      <c r="D318" s="13" t="s">
        <v>12764</v>
      </c>
      <c r="E318" s="13" t="s">
        <v>11751</v>
      </c>
      <c r="F318" s="13" t="s">
        <v>4775</v>
      </c>
      <c r="G318" s="13" t="s">
        <v>12765</v>
      </c>
    </row>
    <row r="319" customFormat="false" ht="15" hidden="false" customHeight="true" outlineLevel="0" collapsed="false">
      <c r="A319" s="13" t="s">
        <v>73</v>
      </c>
      <c r="B319" s="11" t="s">
        <v>11855</v>
      </c>
      <c r="C319" s="13" t="s">
        <v>12766</v>
      </c>
      <c r="D319" s="13" t="s">
        <v>12767</v>
      </c>
      <c r="E319" s="13" t="s">
        <v>12768</v>
      </c>
      <c r="F319" s="13" t="s">
        <v>12769</v>
      </c>
      <c r="G319" s="13" t="s">
        <v>12770</v>
      </c>
    </row>
    <row r="320" customFormat="false" ht="15" hidden="false" customHeight="true" outlineLevel="0" collapsed="false">
      <c r="A320" s="13" t="s">
        <v>73</v>
      </c>
      <c r="B320" s="11" t="s">
        <v>11990</v>
      </c>
      <c r="C320" s="13" t="s">
        <v>3615</v>
      </c>
      <c r="D320" s="13" t="s">
        <v>12771</v>
      </c>
      <c r="E320" s="13" t="s">
        <v>12772</v>
      </c>
      <c r="F320" s="13" t="s">
        <v>12773</v>
      </c>
      <c r="G320" s="13" t="s">
        <v>12774</v>
      </c>
    </row>
    <row r="321" customFormat="false" ht="15" hidden="false" customHeight="true" outlineLevel="0" collapsed="false">
      <c r="A321" s="13" t="s">
        <v>73</v>
      </c>
      <c r="B321" s="11" t="s">
        <v>11904</v>
      </c>
      <c r="C321" s="13" t="s">
        <v>6373</v>
      </c>
      <c r="D321" s="13" t="s">
        <v>12775</v>
      </c>
      <c r="E321" s="13" t="s">
        <v>12776</v>
      </c>
      <c r="F321" s="13" t="s">
        <v>12777</v>
      </c>
      <c r="G321" s="13" t="s">
        <v>12778</v>
      </c>
    </row>
    <row r="322" customFormat="false" ht="15" hidden="false" customHeight="true" outlineLevel="0" collapsed="false">
      <c r="A322" s="13" t="s">
        <v>73</v>
      </c>
      <c r="B322" s="11" t="s">
        <v>11953</v>
      </c>
      <c r="C322" s="13" t="s">
        <v>12779</v>
      </c>
      <c r="D322" s="13" t="s">
        <v>12780</v>
      </c>
      <c r="E322" s="13" t="s">
        <v>12093</v>
      </c>
      <c r="F322" s="13" t="s">
        <v>12781</v>
      </c>
      <c r="G322" s="13" t="s">
        <v>12782</v>
      </c>
    </row>
    <row r="323" customFormat="false" ht="15" hidden="false" customHeight="true" outlineLevel="0" collapsed="false">
      <c r="A323" s="13" t="s">
        <v>73</v>
      </c>
      <c r="B323" s="11" t="s">
        <v>11776</v>
      </c>
      <c r="C323" s="13" t="s">
        <v>12783</v>
      </c>
      <c r="D323" s="13" t="s">
        <v>12784</v>
      </c>
      <c r="E323" s="13" t="s">
        <v>7582</v>
      </c>
      <c r="F323" s="13" t="s">
        <v>12785</v>
      </c>
      <c r="G323" s="13" t="s">
        <v>12786</v>
      </c>
    </row>
    <row r="324" customFormat="false" ht="15" hidden="false" customHeight="true" outlineLevel="0" collapsed="false">
      <c r="A324" s="13" t="s">
        <v>73</v>
      </c>
      <c r="B324" s="11" t="s">
        <v>11932</v>
      </c>
      <c r="C324" s="13" t="s">
        <v>12787</v>
      </c>
      <c r="D324" s="13" t="s">
        <v>12788</v>
      </c>
      <c r="E324" s="13" t="s">
        <v>12379</v>
      </c>
      <c r="F324" s="13" t="s">
        <v>12789</v>
      </c>
      <c r="G324" s="13" t="s">
        <v>12790</v>
      </c>
    </row>
    <row r="325" customFormat="false" ht="15" hidden="false" customHeight="true" outlineLevel="0" collapsed="false">
      <c r="A325" s="13" t="s">
        <v>73</v>
      </c>
      <c r="B325" s="11" t="s">
        <v>12000</v>
      </c>
      <c r="C325" s="13" t="s">
        <v>12791</v>
      </c>
      <c r="D325" s="13" t="s">
        <v>12792</v>
      </c>
      <c r="E325" s="13" t="s">
        <v>12793</v>
      </c>
      <c r="F325" s="13" t="s">
        <v>12794</v>
      </c>
      <c r="G325" s="13" t="s">
        <v>12795</v>
      </c>
    </row>
    <row r="326" customFormat="false" ht="15" hidden="false" customHeight="true" outlineLevel="0" collapsed="false">
      <c r="A326" s="13" t="s">
        <v>73</v>
      </c>
      <c r="B326" s="11" t="s">
        <v>11910</v>
      </c>
      <c r="C326" s="13" t="s">
        <v>12796</v>
      </c>
      <c r="D326" s="13" t="s">
        <v>12797</v>
      </c>
      <c r="E326" s="13" t="s">
        <v>12728</v>
      </c>
      <c r="F326" s="13" t="s">
        <v>12798</v>
      </c>
      <c r="G326" s="13" t="s">
        <v>12799</v>
      </c>
    </row>
    <row r="327" customFormat="false" ht="15" hidden="false" customHeight="true" outlineLevel="0" collapsed="false">
      <c r="A327" s="13" t="s">
        <v>73</v>
      </c>
      <c r="B327" s="11" t="s">
        <v>11995</v>
      </c>
      <c r="C327" s="13" t="s">
        <v>12800</v>
      </c>
      <c r="D327" s="13" t="s">
        <v>12801</v>
      </c>
      <c r="E327" s="13" t="s">
        <v>8665</v>
      </c>
      <c r="F327" s="13" t="s">
        <v>12802</v>
      </c>
      <c r="G327" s="13" t="s">
        <v>12803</v>
      </c>
    </row>
    <row r="328" customFormat="false" ht="15" hidden="false" customHeight="true" outlineLevel="0" collapsed="false">
      <c r="A328" s="13" t="s">
        <v>73</v>
      </c>
      <c r="B328" s="11" t="s">
        <v>11945</v>
      </c>
      <c r="C328" s="13" t="s">
        <v>12804</v>
      </c>
      <c r="D328" s="13" t="s">
        <v>12805</v>
      </c>
      <c r="E328" s="13" t="s">
        <v>12806</v>
      </c>
      <c r="F328" s="13" t="s">
        <v>12807</v>
      </c>
      <c r="G328" s="13" t="s">
        <v>12808</v>
      </c>
    </row>
    <row r="329" customFormat="false" ht="15" hidden="false" customHeight="true" outlineLevel="0" collapsed="false">
      <c r="A329" s="13" t="s">
        <v>73</v>
      </c>
      <c r="B329" s="11" t="s">
        <v>11980</v>
      </c>
      <c r="C329" s="13" t="s">
        <v>12737</v>
      </c>
      <c r="D329" s="13" t="s">
        <v>12809</v>
      </c>
      <c r="E329" s="13" t="s">
        <v>12260</v>
      </c>
      <c r="F329" s="13" t="s">
        <v>12810</v>
      </c>
      <c r="G329" s="13" t="s">
        <v>12811</v>
      </c>
    </row>
    <row r="330" customFormat="false" ht="15" hidden="false" customHeight="true" outlineLevel="0" collapsed="false">
      <c r="A330" s="13" t="s">
        <v>73</v>
      </c>
      <c r="B330" s="11" t="s">
        <v>11937</v>
      </c>
      <c r="C330" s="13" t="s">
        <v>12305</v>
      </c>
      <c r="D330" s="13" t="s">
        <v>12812</v>
      </c>
      <c r="E330" s="13" t="s">
        <v>12813</v>
      </c>
      <c r="F330" s="13" t="s">
        <v>12814</v>
      </c>
      <c r="G330" s="13" t="s">
        <v>4519</v>
      </c>
    </row>
    <row r="331" customFormat="false" ht="15" hidden="false" customHeight="true" outlineLevel="0" collapsed="false">
      <c r="A331" s="13" t="s">
        <v>73</v>
      </c>
      <c r="B331" s="11" t="s">
        <v>12016</v>
      </c>
      <c r="C331" s="13" t="s">
        <v>12815</v>
      </c>
      <c r="D331" s="13" t="s">
        <v>12816</v>
      </c>
      <c r="E331" s="13" t="s">
        <v>12817</v>
      </c>
      <c r="F331" s="13" t="s">
        <v>9236</v>
      </c>
      <c r="G331" s="13" t="s">
        <v>12818</v>
      </c>
    </row>
    <row r="332" customFormat="false" ht="15" hidden="false" customHeight="true" outlineLevel="0" collapsed="false">
      <c r="A332" s="13" t="s">
        <v>73</v>
      </c>
      <c r="B332" s="11" t="s">
        <v>11985</v>
      </c>
      <c r="C332" s="13" t="s">
        <v>12819</v>
      </c>
      <c r="D332" s="13" t="s">
        <v>12820</v>
      </c>
      <c r="E332" s="13" t="s">
        <v>12161</v>
      </c>
      <c r="F332" s="13" t="s">
        <v>12377</v>
      </c>
      <c r="G332" s="13" t="s">
        <v>12821</v>
      </c>
    </row>
    <row r="333" customFormat="false" ht="15" hidden="false" customHeight="true" outlineLevel="0" collapsed="false">
      <c r="A333" s="13" t="s">
        <v>73</v>
      </c>
      <c r="B333" s="11" t="s">
        <v>12082</v>
      </c>
      <c r="C333" s="13" t="s">
        <v>12822</v>
      </c>
      <c r="D333" s="13" t="s">
        <v>12823</v>
      </c>
      <c r="E333" s="13" t="s">
        <v>5712</v>
      </c>
      <c r="F333" s="13" t="s">
        <v>12824</v>
      </c>
      <c r="G333" s="13" t="s">
        <v>12825</v>
      </c>
    </row>
    <row r="334" customFormat="false" ht="15" hidden="false" customHeight="true" outlineLevel="0" collapsed="false">
      <c r="A334" s="13" t="s">
        <v>73</v>
      </c>
      <c r="B334" s="11" t="s">
        <v>11964</v>
      </c>
      <c r="C334" s="13" t="s">
        <v>12286</v>
      </c>
      <c r="D334" s="13" t="s">
        <v>12826</v>
      </c>
      <c r="E334" s="13" t="s">
        <v>12827</v>
      </c>
      <c r="F334" s="13" t="s">
        <v>12828</v>
      </c>
      <c r="G334" s="13" t="s">
        <v>12829</v>
      </c>
    </row>
    <row r="335" customFormat="false" ht="15" hidden="false" customHeight="true" outlineLevel="0" collapsed="false">
      <c r="A335" s="13" t="s">
        <v>73</v>
      </c>
      <c r="B335" s="11" t="s">
        <v>12010</v>
      </c>
      <c r="C335" s="13" t="s">
        <v>12830</v>
      </c>
      <c r="D335" s="13" t="s">
        <v>12687</v>
      </c>
      <c r="E335" s="13" t="s">
        <v>9133</v>
      </c>
      <c r="F335" s="13" t="s">
        <v>12831</v>
      </c>
      <c r="G335" s="13" t="s">
        <v>12832</v>
      </c>
    </row>
    <row r="336" customFormat="false" ht="15" hidden="false" customHeight="true" outlineLevel="0" collapsed="false">
      <c r="A336" s="13" t="s">
        <v>73</v>
      </c>
      <c r="B336" s="11" t="s">
        <v>12022</v>
      </c>
      <c r="C336" s="13" t="s">
        <v>12833</v>
      </c>
      <c r="D336" s="13" t="s">
        <v>3814</v>
      </c>
      <c r="E336" s="13" t="s">
        <v>1457</v>
      </c>
      <c r="F336" s="13" t="s">
        <v>3361</v>
      </c>
      <c r="G336" s="13" t="s">
        <v>12834</v>
      </c>
    </row>
    <row r="337" customFormat="false" ht="15" hidden="false" customHeight="true" outlineLevel="0" collapsed="false">
      <c r="A337" s="13" t="s">
        <v>73</v>
      </c>
      <c r="B337" s="11" t="s">
        <v>12006</v>
      </c>
      <c r="C337" s="13" t="s">
        <v>12813</v>
      </c>
      <c r="D337" s="13" t="s">
        <v>12835</v>
      </c>
      <c r="E337" s="13" t="s">
        <v>4933</v>
      </c>
      <c r="F337" s="13" t="s">
        <v>12836</v>
      </c>
      <c r="G337" s="13" t="s">
        <v>12837</v>
      </c>
    </row>
    <row r="338" customFormat="false" ht="15" hidden="false" customHeight="true" outlineLevel="0" collapsed="false">
      <c r="A338" s="13" t="s">
        <v>73</v>
      </c>
      <c r="B338" s="11" t="s">
        <v>12065</v>
      </c>
      <c r="C338" s="13" t="s">
        <v>12299</v>
      </c>
      <c r="D338" s="13" t="s">
        <v>12838</v>
      </c>
      <c r="E338" s="13" t="s">
        <v>12544</v>
      </c>
      <c r="F338" s="13" t="s">
        <v>12839</v>
      </c>
      <c r="G338" s="13" t="s">
        <v>12840</v>
      </c>
    </row>
    <row r="339" customFormat="false" ht="15" hidden="false" customHeight="true" outlineLevel="0" collapsed="false">
      <c r="A339" s="13" t="s">
        <v>73</v>
      </c>
      <c r="B339" s="11" t="s">
        <v>11884</v>
      </c>
      <c r="C339" s="13" t="s">
        <v>12023</v>
      </c>
      <c r="D339" s="13" t="s">
        <v>12841</v>
      </c>
      <c r="E339" s="13" t="s">
        <v>12050</v>
      </c>
      <c r="F339" s="13" t="s">
        <v>12842</v>
      </c>
      <c r="G339" s="13" t="s">
        <v>12843</v>
      </c>
    </row>
    <row r="340" customFormat="false" ht="15" hidden="false" customHeight="true" outlineLevel="0" collapsed="false">
      <c r="A340" s="13" t="s">
        <v>73</v>
      </c>
      <c r="B340" s="11" t="s">
        <v>11793</v>
      </c>
      <c r="C340" s="13" t="s">
        <v>12844</v>
      </c>
      <c r="D340" s="13" t="s">
        <v>12845</v>
      </c>
      <c r="E340" s="13" t="s">
        <v>12846</v>
      </c>
      <c r="F340" s="13" t="s">
        <v>12847</v>
      </c>
      <c r="G340" s="13" t="s">
        <v>12848</v>
      </c>
    </row>
    <row r="341" customFormat="false" ht="15" hidden="false" customHeight="true" outlineLevel="0" collapsed="false">
      <c r="A341" s="13" t="s">
        <v>73</v>
      </c>
      <c r="B341" s="11" t="s">
        <v>11975</v>
      </c>
      <c r="C341" s="13" t="s">
        <v>3552</v>
      </c>
      <c r="D341" s="13" t="s">
        <v>12849</v>
      </c>
      <c r="E341" s="13" t="s">
        <v>12850</v>
      </c>
      <c r="F341" s="13" t="s">
        <v>12851</v>
      </c>
      <c r="G341" s="13" t="s">
        <v>12852</v>
      </c>
    </row>
    <row r="342" customFormat="false" ht="15" hidden="false" customHeight="true" outlineLevel="0" collapsed="false">
      <c r="A342" s="13" t="s">
        <v>73</v>
      </c>
      <c r="B342" s="11" t="s">
        <v>12036</v>
      </c>
      <c r="C342" s="13" t="s">
        <v>12853</v>
      </c>
      <c r="D342" s="13" t="s">
        <v>12854</v>
      </c>
      <c r="E342" s="13" t="s">
        <v>12844</v>
      </c>
      <c r="F342" s="13" t="s">
        <v>12855</v>
      </c>
      <c r="G342" s="13" t="s">
        <v>12856</v>
      </c>
    </row>
    <row r="343" customFormat="false" ht="15" hidden="false" customHeight="true" outlineLevel="0" collapsed="false">
      <c r="A343" s="13" t="s">
        <v>73</v>
      </c>
      <c r="B343" s="11" t="s">
        <v>11671</v>
      </c>
      <c r="C343" s="13" t="s">
        <v>12148</v>
      </c>
      <c r="D343" s="13" t="s">
        <v>12857</v>
      </c>
      <c r="E343" s="13" t="s">
        <v>12362</v>
      </c>
      <c r="F343" s="13" t="s">
        <v>12858</v>
      </c>
      <c r="G343" s="13" t="s">
        <v>12859</v>
      </c>
    </row>
    <row r="344" customFormat="false" ht="15" hidden="false" customHeight="true" outlineLevel="0" collapsed="false">
      <c r="A344" s="13" t="s">
        <v>73</v>
      </c>
      <c r="B344" s="11" t="s">
        <v>12173</v>
      </c>
      <c r="C344" s="13" t="s">
        <v>12860</v>
      </c>
      <c r="D344" s="13" t="s">
        <v>6091</v>
      </c>
      <c r="E344" s="13" t="s">
        <v>11751</v>
      </c>
      <c r="F344" s="13" t="s">
        <v>12295</v>
      </c>
      <c r="G344" s="13" t="s">
        <v>12861</v>
      </c>
    </row>
    <row r="345" customFormat="false" ht="15" hidden="false" customHeight="true" outlineLevel="0" collapsed="false">
      <c r="A345" s="13" t="s">
        <v>73</v>
      </c>
      <c r="B345" s="11" t="s">
        <v>12027</v>
      </c>
      <c r="C345" s="13" t="s">
        <v>8199</v>
      </c>
      <c r="D345" s="13" t="s">
        <v>12862</v>
      </c>
      <c r="E345" s="13" t="s">
        <v>8190</v>
      </c>
      <c r="F345" s="13" t="s">
        <v>12863</v>
      </c>
      <c r="G345" s="13" t="s">
        <v>12864</v>
      </c>
    </row>
    <row r="346" customFormat="false" ht="15" hidden="false" customHeight="true" outlineLevel="0" collapsed="false">
      <c r="A346" s="13" t="s">
        <v>73</v>
      </c>
      <c r="B346" s="11" t="s">
        <v>12056</v>
      </c>
      <c r="C346" s="13" t="s">
        <v>1237</v>
      </c>
      <c r="D346" s="13" t="s">
        <v>12865</v>
      </c>
      <c r="E346" s="13" t="s">
        <v>9133</v>
      </c>
      <c r="F346" s="13" t="s">
        <v>1530</v>
      </c>
      <c r="G346" s="13" t="s">
        <v>12866</v>
      </c>
    </row>
    <row r="347" customFormat="false" ht="15" hidden="false" customHeight="true" outlineLevel="0" collapsed="false">
      <c r="A347" s="13" t="s">
        <v>73</v>
      </c>
      <c r="B347" s="11" t="s">
        <v>12112</v>
      </c>
      <c r="C347" s="13" t="s">
        <v>12867</v>
      </c>
      <c r="D347" s="13" t="s">
        <v>12868</v>
      </c>
      <c r="E347" s="13" t="s">
        <v>12058</v>
      </c>
      <c r="F347" s="13" t="s">
        <v>12869</v>
      </c>
      <c r="G347" s="13" t="s">
        <v>12870</v>
      </c>
    </row>
    <row r="348" customFormat="false" ht="15" hidden="false" customHeight="true" outlineLevel="0" collapsed="false">
      <c r="A348" s="13" t="s">
        <v>73</v>
      </c>
      <c r="B348" s="11" t="s">
        <v>12327</v>
      </c>
      <c r="C348" s="13" t="s">
        <v>8665</v>
      </c>
      <c r="D348" s="13" t="s">
        <v>12871</v>
      </c>
      <c r="E348" s="13" t="s">
        <v>11751</v>
      </c>
      <c r="F348" s="13" t="s">
        <v>11708</v>
      </c>
      <c r="G348" s="13" t="s">
        <v>12872</v>
      </c>
    </row>
    <row r="349" customFormat="false" ht="15" hidden="false" customHeight="true" outlineLevel="0" collapsed="false">
      <c r="A349" s="13" t="s">
        <v>73</v>
      </c>
      <c r="B349" s="11" t="s">
        <v>12155</v>
      </c>
      <c r="C349" s="13" t="s">
        <v>12873</v>
      </c>
      <c r="D349" s="13" t="s">
        <v>12874</v>
      </c>
      <c r="E349" s="13" t="s">
        <v>8665</v>
      </c>
      <c r="F349" s="13" t="s">
        <v>12875</v>
      </c>
      <c r="G349" s="13" t="s">
        <v>12876</v>
      </c>
    </row>
    <row r="350" customFormat="false" ht="15" hidden="false" customHeight="true" outlineLevel="0" collapsed="false">
      <c r="A350" s="13" t="s">
        <v>73</v>
      </c>
      <c r="B350" s="11" t="s">
        <v>12046</v>
      </c>
      <c r="C350" s="13" t="s">
        <v>8704</v>
      </c>
      <c r="D350" s="13" t="s">
        <v>12877</v>
      </c>
      <c r="E350" s="13" t="s">
        <v>12218</v>
      </c>
      <c r="F350" s="13" t="s">
        <v>11591</v>
      </c>
      <c r="G350" s="13" t="s">
        <v>12878</v>
      </c>
    </row>
    <row r="351" customFormat="false" ht="15" hidden="false" customHeight="true" outlineLevel="0" collapsed="false">
      <c r="A351" s="13" t="s">
        <v>73</v>
      </c>
      <c r="B351" s="11" t="s">
        <v>11822</v>
      </c>
      <c r="C351" s="13" t="s">
        <v>12879</v>
      </c>
      <c r="D351" s="13" t="s">
        <v>12880</v>
      </c>
      <c r="E351" s="13" t="s">
        <v>7582</v>
      </c>
      <c r="F351" s="13" t="s">
        <v>12881</v>
      </c>
      <c r="G351" s="13" t="s">
        <v>12882</v>
      </c>
    </row>
    <row r="352" customFormat="false" ht="15" hidden="false" customHeight="true" outlineLevel="0" collapsed="false">
      <c r="A352" s="13" t="s">
        <v>73</v>
      </c>
      <c r="B352" s="11" t="s">
        <v>12097</v>
      </c>
      <c r="C352" s="13" t="s">
        <v>12883</v>
      </c>
      <c r="D352" s="13" t="s">
        <v>12884</v>
      </c>
      <c r="E352" s="13" t="s">
        <v>11796</v>
      </c>
      <c r="F352" s="13" t="s">
        <v>12885</v>
      </c>
      <c r="G352" s="13" t="s">
        <v>12886</v>
      </c>
    </row>
    <row r="353" customFormat="false" ht="15" hidden="false" customHeight="true" outlineLevel="0" collapsed="false">
      <c r="A353" s="13" t="s">
        <v>73</v>
      </c>
      <c r="B353" s="11" t="s">
        <v>12070</v>
      </c>
      <c r="C353" s="13" t="s">
        <v>12887</v>
      </c>
      <c r="D353" s="13" t="s">
        <v>12888</v>
      </c>
      <c r="E353" s="13" t="s">
        <v>12800</v>
      </c>
      <c r="F353" s="13" t="s">
        <v>2864</v>
      </c>
      <c r="G353" s="13" t="s">
        <v>12889</v>
      </c>
    </row>
    <row r="354" customFormat="false" ht="15" hidden="false" customHeight="true" outlineLevel="0" collapsed="false">
      <c r="A354" s="13" t="s">
        <v>73</v>
      </c>
      <c r="B354" s="11" t="s">
        <v>12061</v>
      </c>
      <c r="C354" s="13" t="s">
        <v>12093</v>
      </c>
      <c r="D354" s="13" t="s">
        <v>12890</v>
      </c>
      <c r="E354" s="13" t="s">
        <v>977</v>
      </c>
      <c r="F354" s="13" t="s">
        <v>12891</v>
      </c>
      <c r="G354" s="13" t="s">
        <v>12892</v>
      </c>
    </row>
    <row r="355" customFormat="false" ht="15" hidden="false" customHeight="true" outlineLevel="0" collapsed="false">
      <c r="A355" s="13" t="s">
        <v>73</v>
      </c>
      <c r="B355" s="11" t="s">
        <v>12030</v>
      </c>
      <c r="C355" s="13" t="s">
        <v>12253</v>
      </c>
      <c r="D355" s="13" t="s">
        <v>12893</v>
      </c>
      <c r="E355" s="13" t="s">
        <v>11867</v>
      </c>
      <c r="F355" s="13" t="s">
        <v>12894</v>
      </c>
      <c r="G355" s="13" t="s">
        <v>12895</v>
      </c>
    </row>
    <row r="356" customFormat="false" ht="15" hidden="false" customHeight="true" outlineLevel="0" collapsed="false">
      <c r="A356" s="13" t="s">
        <v>73</v>
      </c>
      <c r="B356" s="11" t="s">
        <v>12125</v>
      </c>
      <c r="C356" s="13" t="s">
        <v>12896</v>
      </c>
      <c r="D356" s="13" t="s">
        <v>12897</v>
      </c>
      <c r="E356" s="13" t="s">
        <v>12090</v>
      </c>
      <c r="F356" s="13" t="s">
        <v>12898</v>
      </c>
      <c r="G356" s="13" t="s">
        <v>12083</v>
      </c>
    </row>
    <row r="357" customFormat="false" ht="15" hidden="false" customHeight="true" outlineLevel="0" collapsed="false">
      <c r="A357" s="13" t="s">
        <v>73</v>
      </c>
      <c r="B357" s="11" t="s">
        <v>12138</v>
      </c>
      <c r="C357" s="13" t="s">
        <v>12899</v>
      </c>
      <c r="D357" s="13" t="s">
        <v>12900</v>
      </c>
      <c r="E357" s="13" t="s">
        <v>12901</v>
      </c>
      <c r="F357" s="13" t="s">
        <v>12902</v>
      </c>
      <c r="G357" s="13" t="s">
        <v>915</v>
      </c>
    </row>
    <row r="358" customFormat="false" ht="15" hidden="false" customHeight="true" outlineLevel="0" collapsed="false">
      <c r="A358" s="13" t="s">
        <v>73</v>
      </c>
      <c r="B358" s="11" t="s">
        <v>12102</v>
      </c>
      <c r="C358" s="13" t="s">
        <v>12903</v>
      </c>
      <c r="D358" s="13" t="s">
        <v>12904</v>
      </c>
      <c r="E358" s="13" t="s">
        <v>3552</v>
      </c>
      <c r="F358" s="13" t="s">
        <v>12905</v>
      </c>
      <c r="G358" s="13" t="s">
        <v>12906</v>
      </c>
    </row>
    <row r="359" customFormat="false" ht="15" hidden="false" customHeight="true" outlineLevel="0" collapsed="false">
      <c r="A359" s="13" t="s">
        <v>73</v>
      </c>
      <c r="B359" s="11" t="s">
        <v>12107</v>
      </c>
      <c r="C359" s="13" t="s">
        <v>12403</v>
      </c>
      <c r="D359" s="13" t="s">
        <v>12907</v>
      </c>
      <c r="E359" s="13" t="s">
        <v>12544</v>
      </c>
      <c r="F359" s="13" t="s">
        <v>12908</v>
      </c>
      <c r="G359" s="13" t="s">
        <v>12909</v>
      </c>
    </row>
    <row r="360" customFormat="false" ht="15" hidden="false" customHeight="true" outlineLevel="0" collapsed="false">
      <c r="A360" s="13" t="s">
        <v>73</v>
      </c>
      <c r="B360" s="11" t="s">
        <v>12051</v>
      </c>
      <c r="C360" s="13" t="s">
        <v>12910</v>
      </c>
      <c r="D360" s="13" t="s">
        <v>12911</v>
      </c>
      <c r="E360" s="13" t="s">
        <v>12209</v>
      </c>
      <c r="F360" s="13" t="s">
        <v>12244</v>
      </c>
      <c r="G360" s="13" t="s">
        <v>12912</v>
      </c>
    </row>
    <row r="361" customFormat="false" ht="15" hidden="false" customHeight="true" outlineLevel="0" collapsed="false">
      <c r="A361" s="13" t="s">
        <v>73</v>
      </c>
      <c r="B361" s="11" t="s">
        <v>12123</v>
      </c>
      <c r="C361" s="13" t="s">
        <v>12846</v>
      </c>
      <c r="D361" s="13" t="s">
        <v>12913</v>
      </c>
      <c r="E361" s="13" t="s">
        <v>11708</v>
      </c>
      <c r="F361" s="13" t="s">
        <v>1871</v>
      </c>
      <c r="G361" s="13" t="s">
        <v>12914</v>
      </c>
    </row>
    <row r="362" customFormat="false" ht="15" hidden="false" customHeight="true" outlineLevel="0" collapsed="false">
      <c r="A362" s="13" t="s">
        <v>73</v>
      </c>
      <c r="B362" s="11" t="s">
        <v>12044</v>
      </c>
      <c r="C362" s="13" t="s">
        <v>12115</v>
      </c>
      <c r="D362" s="13" t="s">
        <v>12915</v>
      </c>
      <c r="E362" s="13" t="s">
        <v>1871</v>
      </c>
      <c r="F362" s="13" t="s">
        <v>1871</v>
      </c>
      <c r="G362" s="13" t="s">
        <v>12915</v>
      </c>
    </row>
    <row r="363" customFormat="false" ht="15" hidden="false" customHeight="true" outlineLevel="0" collapsed="false">
      <c r="A363" s="13" t="s">
        <v>73</v>
      </c>
      <c r="B363" s="11" t="s">
        <v>12205</v>
      </c>
      <c r="C363" s="13" t="s">
        <v>12230</v>
      </c>
      <c r="D363" s="13" t="s">
        <v>12916</v>
      </c>
      <c r="E363" s="13" t="s">
        <v>11751</v>
      </c>
      <c r="F363" s="13" t="s">
        <v>1871</v>
      </c>
      <c r="G363" s="13" t="s">
        <v>12916</v>
      </c>
    </row>
    <row r="364" customFormat="false" ht="15" hidden="false" customHeight="true" outlineLevel="0" collapsed="false">
      <c r="A364" s="13" t="s">
        <v>73</v>
      </c>
      <c r="B364" s="11" t="s">
        <v>12159</v>
      </c>
      <c r="C364" s="13" t="s">
        <v>12364</v>
      </c>
      <c r="D364" s="13" t="s">
        <v>12917</v>
      </c>
      <c r="E364" s="13" t="s">
        <v>4775</v>
      </c>
      <c r="F364" s="13" t="s">
        <v>12853</v>
      </c>
      <c r="G364" s="13" t="s">
        <v>12918</v>
      </c>
    </row>
    <row r="365" customFormat="false" ht="15" hidden="false" customHeight="true" outlineLevel="0" collapsed="false">
      <c r="A365" s="13" t="s">
        <v>73</v>
      </c>
      <c r="B365" s="11" t="s">
        <v>12130</v>
      </c>
      <c r="C365" s="13" t="s">
        <v>12919</v>
      </c>
      <c r="D365" s="13" t="s">
        <v>12920</v>
      </c>
      <c r="E365" s="13" t="s">
        <v>3042</v>
      </c>
      <c r="F365" s="13" t="s">
        <v>12921</v>
      </c>
      <c r="G365" s="13" t="s">
        <v>305</v>
      </c>
    </row>
    <row r="366" customFormat="false" ht="15" hidden="false" customHeight="true" outlineLevel="0" collapsed="false">
      <c r="A366" s="13" t="s">
        <v>73</v>
      </c>
      <c r="B366" s="11" t="s">
        <v>11748</v>
      </c>
      <c r="C366" s="13" t="s">
        <v>12364</v>
      </c>
      <c r="D366" s="13" t="s">
        <v>12922</v>
      </c>
      <c r="E366" s="13" t="s">
        <v>11708</v>
      </c>
      <c r="F366" s="13" t="s">
        <v>1871</v>
      </c>
      <c r="G366" s="13" t="s">
        <v>12922</v>
      </c>
    </row>
    <row r="367" customFormat="false" ht="15" hidden="false" customHeight="true" outlineLevel="0" collapsed="false">
      <c r="A367" s="13" t="s">
        <v>73</v>
      </c>
      <c r="B367" s="11" t="s">
        <v>12076</v>
      </c>
      <c r="C367" s="13" t="s">
        <v>697</v>
      </c>
      <c r="D367" s="13" t="s">
        <v>12923</v>
      </c>
      <c r="E367" s="13" t="s">
        <v>11875</v>
      </c>
      <c r="F367" s="13" t="s">
        <v>12924</v>
      </c>
      <c r="G367" s="13" t="s">
        <v>12925</v>
      </c>
    </row>
    <row r="368" customFormat="false" ht="15" hidden="false" customHeight="true" outlineLevel="0" collapsed="false">
      <c r="A368" s="13" t="s">
        <v>73</v>
      </c>
      <c r="B368" s="11" t="s">
        <v>12118</v>
      </c>
      <c r="C368" s="13" t="s">
        <v>11869</v>
      </c>
      <c r="D368" s="13" t="s">
        <v>12926</v>
      </c>
      <c r="E368" s="13" t="s">
        <v>12927</v>
      </c>
      <c r="F368" s="13" t="s">
        <v>12928</v>
      </c>
      <c r="G368" s="13" t="s">
        <v>12929</v>
      </c>
    </row>
    <row r="369" customFormat="false" ht="15" hidden="false" customHeight="true" outlineLevel="0" collapsed="false">
      <c r="A369" s="13" t="s">
        <v>73</v>
      </c>
      <c r="B369" s="11" t="s">
        <v>12092</v>
      </c>
      <c r="C369" s="13" t="s">
        <v>4463</v>
      </c>
      <c r="D369" s="13" t="s">
        <v>12930</v>
      </c>
      <c r="E369" s="13" t="s">
        <v>12115</v>
      </c>
      <c r="F369" s="13" t="s">
        <v>12931</v>
      </c>
      <c r="G369" s="13" t="s">
        <v>12932</v>
      </c>
    </row>
    <row r="370" customFormat="false" ht="15" hidden="false" customHeight="true" outlineLevel="0" collapsed="false">
      <c r="A370" s="13" t="s">
        <v>73</v>
      </c>
      <c r="B370" s="11" t="s">
        <v>12152</v>
      </c>
      <c r="C370" s="13" t="s">
        <v>11713</v>
      </c>
      <c r="D370" s="13" t="s">
        <v>12933</v>
      </c>
      <c r="E370" s="13" t="s">
        <v>12209</v>
      </c>
      <c r="F370" s="13" t="s">
        <v>12934</v>
      </c>
      <c r="G370" s="13" t="s">
        <v>12935</v>
      </c>
    </row>
    <row r="371" customFormat="false" ht="15" hidden="false" customHeight="true" outlineLevel="0" collapsed="false">
      <c r="A371" s="13" t="s">
        <v>73</v>
      </c>
      <c r="B371" s="11" t="s">
        <v>12166</v>
      </c>
      <c r="C371" s="13" t="s">
        <v>12367</v>
      </c>
      <c r="D371" s="13" t="s">
        <v>12936</v>
      </c>
      <c r="E371" s="13" t="s">
        <v>11971</v>
      </c>
      <c r="F371" s="13" t="s">
        <v>12937</v>
      </c>
      <c r="G371" s="13" t="s">
        <v>12938</v>
      </c>
    </row>
    <row r="372" customFormat="false" ht="15" hidden="false" customHeight="true" outlineLevel="0" collapsed="false">
      <c r="A372" s="13" t="s">
        <v>73</v>
      </c>
      <c r="B372" s="11" t="s">
        <v>12134</v>
      </c>
      <c r="C372" s="13" t="s">
        <v>12241</v>
      </c>
      <c r="D372" s="13" t="s">
        <v>12939</v>
      </c>
      <c r="E372" s="13" t="s">
        <v>11751</v>
      </c>
      <c r="F372" s="13" t="s">
        <v>3042</v>
      </c>
      <c r="G372" s="13" t="s">
        <v>12940</v>
      </c>
    </row>
    <row r="373" customFormat="false" ht="15" hidden="false" customHeight="true" outlineLevel="0" collapsed="false">
      <c r="A373" s="13" t="s">
        <v>73</v>
      </c>
      <c r="B373" s="11" t="s">
        <v>12080</v>
      </c>
      <c r="C373" s="13" t="s">
        <v>977</v>
      </c>
      <c r="D373" s="13" t="s">
        <v>12941</v>
      </c>
      <c r="E373" s="13" t="s">
        <v>1871</v>
      </c>
      <c r="F373" s="13" t="s">
        <v>1871</v>
      </c>
      <c r="G373" s="13" t="s">
        <v>12941</v>
      </c>
    </row>
    <row r="374" customFormat="false" ht="15" hidden="false" customHeight="true" outlineLevel="0" collapsed="false">
      <c r="A374" s="13" t="s">
        <v>73</v>
      </c>
      <c r="B374" s="11" t="s">
        <v>12214</v>
      </c>
      <c r="C374" s="13" t="s">
        <v>3987</v>
      </c>
      <c r="D374" s="13" t="s">
        <v>12942</v>
      </c>
      <c r="E374" s="13" t="s">
        <v>12090</v>
      </c>
      <c r="F374" s="13" t="s">
        <v>1871</v>
      </c>
      <c r="G374" s="13" t="s">
        <v>12942</v>
      </c>
    </row>
    <row r="375" customFormat="false" ht="15" hidden="false" customHeight="true" outlineLevel="0" collapsed="false">
      <c r="A375" s="13" t="s">
        <v>73</v>
      </c>
      <c r="B375" s="11" t="s">
        <v>12177</v>
      </c>
      <c r="C375" s="13" t="s">
        <v>12584</v>
      </c>
      <c r="D375" s="13" t="s">
        <v>12943</v>
      </c>
      <c r="E375" s="13" t="s">
        <v>11751</v>
      </c>
      <c r="F375" s="13" t="s">
        <v>4929</v>
      </c>
      <c r="G375" s="13" t="s">
        <v>12944</v>
      </c>
    </row>
    <row r="376" customFormat="false" ht="15" hidden="false" customHeight="true" outlineLevel="0" collapsed="false">
      <c r="A376" s="13" t="s">
        <v>73</v>
      </c>
      <c r="B376" s="11" t="s">
        <v>12196</v>
      </c>
      <c r="C376" s="13" t="s">
        <v>12359</v>
      </c>
      <c r="D376" s="13" t="s">
        <v>12945</v>
      </c>
      <c r="E376" s="13" t="s">
        <v>1938</v>
      </c>
      <c r="F376" s="13" t="s">
        <v>12946</v>
      </c>
      <c r="G376" s="13" t="s">
        <v>12947</v>
      </c>
    </row>
    <row r="377" customFormat="false" ht="15" hidden="false" customHeight="true" outlineLevel="0" collapsed="false">
      <c r="A377" s="13" t="s">
        <v>73</v>
      </c>
      <c r="B377" s="11" t="s">
        <v>12185</v>
      </c>
      <c r="C377" s="13" t="s">
        <v>12948</v>
      </c>
      <c r="D377" s="13" t="s">
        <v>12949</v>
      </c>
      <c r="E377" s="13" t="s">
        <v>12950</v>
      </c>
      <c r="F377" s="13" t="s">
        <v>12951</v>
      </c>
      <c r="G377" s="13" t="s">
        <v>12952</v>
      </c>
    </row>
    <row r="378" customFormat="false" ht="15" hidden="false" customHeight="true" outlineLevel="0" collapsed="false">
      <c r="A378" s="13" t="s">
        <v>73</v>
      </c>
      <c r="B378" s="11" t="s">
        <v>12200</v>
      </c>
      <c r="C378" s="13" t="s">
        <v>12584</v>
      </c>
      <c r="D378" s="13" t="s">
        <v>12953</v>
      </c>
      <c r="E378" s="13" t="s">
        <v>11703</v>
      </c>
      <c r="F378" s="13" t="s">
        <v>12954</v>
      </c>
      <c r="G378" s="13" t="s">
        <v>12955</v>
      </c>
    </row>
    <row r="379" customFormat="false" ht="15" hidden="false" customHeight="true" outlineLevel="0" collapsed="false">
      <c r="A379" s="13" t="s">
        <v>73</v>
      </c>
      <c r="B379" s="11" t="s">
        <v>12040</v>
      </c>
      <c r="C379" s="13" t="s">
        <v>12115</v>
      </c>
      <c r="D379" s="13" t="s">
        <v>12956</v>
      </c>
      <c r="E379" s="13" t="s">
        <v>1871</v>
      </c>
      <c r="F379" s="13" t="s">
        <v>1871</v>
      </c>
      <c r="G379" s="13" t="s">
        <v>12956</v>
      </c>
    </row>
    <row r="380" customFormat="false" ht="15" hidden="false" customHeight="true" outlineLevel="0" collapsed="false">
      <c r="A380" s="13" t="s">
        <v>73</v>
      </c>
      <c r="B380" s="11" t="s">
        <v>12179</v>
      </c>
      <c r="C380" s="13" t="s">
        <v>6895</v>
      </c>
      <c r="D380" s="13" t="s">
        <v>12957</v>
      </c>
      <c r="E380" s="13" t="s">
        <v>12362</v>
      </c>
      <c r="F380" s="13" t="s">
        <v>12958</v>
      </c>
      <c r="G380" s="13" t="s">
        <v>12959</v>
      </c>
    </row>
    <row r="381" customFormat="false" ht="15" hidden="false" customHeight="true" outlineLevel="0" collapsed="false">
      <c r="A381" s="13" t="s">
        <v>73</v>
      </c>
      <c r="B381" s="11" t="s">
        <v>12282</v>
      </c>
      <c r="C381" s="13" t="s">
        <v>12960</v>
      </c>
      <c r="D381" s="13" t="s">
        <v>12961</v>
      </c>
      <c r="E381" s="13" t="s">
        <v>6800</v>
      </c>
      <c r="F381" s="13" t="s">
        <v>12962</v>
      </c>
      <c r="G381" s="13" t="s">
        <v>12963</v>
      </c>
    </row>
    <row r="382" customFormat="false" ht="15" hidden="false" customHeight="true" outlineLevel="0" collapsed="false">
      <c r="A382" s="13" t="s">
        <v>73</v>
      </c>
      <c r="B382" s="11" t="s">
        <v>12323</v>
      </c>
      <c r="C382" s="13" t="s">
        <v>11875</v>
      </c>
      <c r="D382" s="13" t="s">
        <v>12964</v>
      </c>
      <c r="E382" s="13" t="s">
        <v>1871</v>
      </c>
      <c r="F382" s="13" t="s">
        <v>1871</v>
      </c>
      <c r="G382" s="13" t="s">
        <v>12964</v>
      </c>
    </row>
    <row r="383" customFormat="false" ht="15" hidden="false" customHeight="true" outlineLevel="0" collapsed="false">
      <c r="A383" s="13" t="s">
        <v>73</v>
      </c>
      <c r="B383" s="11" t="s">
        <v>12342</v>
      </c>
      <c r="C383" s="13" t="s">
        <v>11971</v>
      </c>
      <c r="D383" s="13" t="s">
        <v>12965</v>
      </c>
      <c r="E383" s="13" t="s">
        <v>1871</v>
      </c>
      <c r="F383" s="13" t="s">
        <v>1871</v>
      </c>
      <c r="G383" s="13" t="s">
        <v>12965</v>
      </c>
    </row>
    <row r="384" customFormat="false" ht="15" hidden="false" customHeight="true" outlineLevel="0" collapsed="false">
      <c r="A384" s="13" t="s">
        <v>73</v>
      </c>
      <c r="B384" s="11" t="s">
        <v>12207</v>
      </c>
      <c r="C384" s="13" t="s">
        <v>12966</v>
      </c>
      <c r="D384" s="13" t="s">
        <v>11805</v>
      </c>
      <c r="E384" s="13" t="s">
        <v>12161</v>
      </c>
      <c r="F384" s="13" t="s">
        <v>12967</v>
      </c>
      <c r="G384" s="13" t="s">
        <v>12968</v>
      </c>
    </row>
    <row r="385" customFormat="false" ht="15" hidden="false" customHeight="true" outlineLevel="0" collapsed="false">
      <c r="A385" s="13" t="s">
        <v>73</v>
      </c>
      <c r="B385" s="11" t="s">
        <v>12238</v>
      </c>
      <c r="C385" s="13" t="s">
        <v>12260</v>
      </c>
      <c r="D385" s="13" t="s">
        <v>12969</v>
      </c>
      <c r="E385" s="13" t="s">
        <v>1871</v>
      </c>
      <c r="F385" s="13" t="s">
        <v>1871</v>
      </c>
      <c r="G385" s="13" t="s">
        <v>12969</v>
      </c>
    </row>
    <row r="386" customFormat="false" ht="15" hidden="false" customHeight="true" outlineLevel="0" collapsed="false">
      <c r="A386" s="13" t="s">
        <v>73</v>
      </c>
      <c r="B386" s="11" t="s">
        <v>12087</v>
      </c>
      <c r="C386" s="13" t="s">
        <v>11563</v>
      </c>
      <c r="D386" s="13" t="s">
        <v>12612</v>
      </c>
      <c r="E386" s="13" t="s">
        <v>11751</v>
      </c>
      <c r="F386" s="13" t="s">
        <v>12970</v>
      </c>
      <c r="G386" s="13" t="s">
        <v>12971</v>
      </c>
    </row>
    <row r="387" customFormat="false" ht="15" hidden="false" customHeight="true" outlineLevel="0" collapsed="false">
      <c r="A387" s="13" t="s">
        <v>73</v>
      </c>
      <c r="B387" s="11" t="s">
        <v>12164</v>
      </c>
      <c r="C387" s="13" t="s">
        <v>6339</v>
      </c>
      <c r="D387" s="13" t="s">
        <v>12972</v>
      </c>
      <c r="E387" s="13" t="s">
        <v>11708</v>
      </c>
      <c r="F387" s="13" t="s">
        <v>3042</v>
      </c>
      <c r="G387" s="13" t="s">
        <v>12973</v>
      </c>
    </row>
    <row r="388" customFormat="false" ht="15" hidden="false" customHeight="true" outlineLevel="0" collapsed="false">
      <c r="A388" s="13" t="s">
        <v>73</v>
      </c>
      <c r="B388" s="11" t="s">
        <v>11706</v>
      </c>
      <c r="C388" s="13" t="s">
        <v>11977</v>
      </c>
      <c r="D388" s="13" t="s">
        <v>12971</v>
      </c>
      <c r="E388" s="13" t="s">
        <v>12090</v>
      </c>
      <c r="F388" s="13" t="s">
        <v>12090</v>
      </c>
      <c r="G388" s="13" t="s">
        <v>12974</v>
      </c>
    </row>
    <row r="389" customFormat="false" ht="15" hidden="false" customHeight="true" outlineLevel="0" collapsed="false">
      <c r="A389" s="13" t="s">
        <v>73</v>
      </c>
      <c r="B389" s="11" t="s">
        <v>12229</v>
      </c>
      <c r="C389" s="13" t="s">
        <v>11824</v>
      </c>
      <c r="D389" s="13" t="s">
        <v>12975</v>
      </c>
      <c r="E389" s="13" t="s">
        <v>12209</v>
      </c>
      <c r="F389" s="13" t="s">
        <v>12976</v>
      </c>
      <c r="G389" s="13" t="s">
        <v>12977</v>
      </c>
    </row>
    <row r="390" customFormat="false" ht="15" hidden="false" customHeight="true" outlineLevel="0" collapsed="false">
      <c r="A390" s="13" t="s">
        <v>73</v>
      </c>
      <c r="B390" s="11" t="s">
        <v>12320</v>
      </c>
      <c r="C390" s="13" t="s">
        <v>4459</v>
      </c>
      <c r="D390" s="13" t="s">
        <v>12978</v>
      </c>
      <c r="E390" s="13" t="s">
        <v>11703</v>
      </c>
      <c r="F390" s="13" t="s">
        <v>12979</v>
      </c>
      <c r="G390" s="13" t="s">
        <v>4953</v>
      </c>
    </row>
    <row r="391" customFormat="false" ht="15" hidden="false" customHeight="true" outlineLevel="0" collapsed="false">
      <c r="A391" s="13" t="s">
        <v>73</v>
      </c>
      <c r="B391" s="11" t="s">
        <v>12221</v>
      </c>
      <c r="C391" s="13" t="s">
        <v>12367</v>
      </c>
      <c r="D391" s="13" t="s">
        <v>12980</v>
      </c>
      <c r="E391" s="13" t="s">
        <v>12322</v>
      </c>
      <c r="F391" s="13" t="s">
        <v>2076</v>
      </c>
      <c r="G391" s="13" t="s">
        <v>12981</v>
      </c>
    </row>
    <row r="392" customFormat="false" ht="15" hidden="false" customHeight="true" outlineLevel="0" collapsed="false">
      <c r="A392" s="13" t="s">
        <v>73</v>
      </c>
      <c r="B392" s="11" t="s">
        <v>12194</v>
      </c>
      <c r="C392" s="13" t="s">
        <v>12053</v>
      </c>
      <c r="D392" s="13" t="s">
        <v>12982</v>
      </c>
      <c r="E392" s="13" t="s">
        <v>11708</v>
      </c>
      <c r="F392" s="13" t="s">
        <v>1871</v>
      </c>
      <c r="G392" s="13" t="s">
        <v>12982</v>
      </c>
    </row>
    <row r="393" customFormat="false" ht="15" hidden="false" customHeight="true" outlineLevel="0" collapsed="false">
      <c r="A393" s="13" t="s">
        <v>73</v>
      </c>
      <c r="B393" s="11" t="s">
        <v>12263</v>
      </c>
      <c r="C393" s="13" t="s">
        <v>11561</v>
      </c>
      <c r="D393" s="13" t="s">
        <v>12983</v>
      </c>
      <c r="E393" s="13" t="s">
        <v>1871</v>
      </c>
      <c r="F393" s="13" t="s">
        <v>1871</v>
      </c>
      <c r="G393" s="13" t="s">
        <v>12983</v>
      </c>
    </row>
    <row r="394" customFormat="false" ht="15" hidden="false" customHeight="true" outlineLevel="0" collapsed="false">
      <c r="A394" s="13" t="s">
        <v>73</v>
      </c>
      <c r="B394" s="11" t="s">
        <v>12169</v>
      </c>
      <c r="C394" s="13" t="s">
        <v>12084</v>
      </c>
      <c r="D394" s="13" t="s">
        <v>12984</v>
      </c>
      <c r="E394" s="13" t="s">
        <v>12295</v>
      </c>
      <c r="F394" s="13" t="s">
        <v>12985</v>
      </c>
      <c r="G394" s="13" t="s">
        <v>1087</v>
      </c>
    </row>
    <row r="395" customFormat="false" ht="15" hidden="false" customHeight="true" outlineLevel="0" collapsed="false">
      <c r="A395" s="13" t="s">
        <v>73</v>
      </c>
      <c r="B395" s="11" t="s">
        <v>12259</v>
      </c>
      <c r="C395" s="13" t="s">
        <v>12230</v>
      </c>
      <c r="D395" s="13" t="s">
        <v>12986</v>
      </c>
      <c r="E395" s="13" t="s">
        <v>1871</v>
      </c>
      <c r="F395" s="13" t="s">
        <v>1871</v>
      </c>
      <c r="G395" s="13" t="s">
        <v>12986</v>
      </c>
    </row>
    <row r="396" customFormat="false" ht="15" hidden="false" customHeight="true" outlineLevel="0" collapsed="false">
      <c r="A396" s="13" t="s">
        <v>73</v>
      </c>
      <c r="B396" s="11" t="s">
        <v>12243</v>
      </c>
      <c r="C396" s="13" t="s">
        <v>11608</v>
      </c>
      <c r="D396" s="13" t="s">
        <v>12987</v>
      </c>
      <c r="E396" s="13" t="s">
        <v>1938</v>
      </c>
      <c r="F396" s="13" t="s">
        <v>12988</v>
      </c>
      <c r="G396" s="13" t="s">
        <v>12989</v>
      </c>
    </row>
    <row r="397" customFormat="false" ht="15" hidden="false" customHeight="true" outlineLevel="0" collapsed="false">
      <c r="A397" s="13" t="s">
        <v>73</v>
      </c>
      <c r="B397" s="11" t="s">
        <v>12147</v>
      </c>
      <c r="C397" s="13" t="s">
        <v>12990</v>
      </c>
      <c r="D397" s="13" t="s">
        <v>12991</v>
      </c>
      <c r="E397" s="13" t="s">
        <v>12846</v>
      </c>
      <c r="F397" s="13" t="s">
        <v>12992</v>
      </c>
      <c r="G397" s="13" t="s">
        <v>12993</v>
      </c>
    </row>
    <row r="398" customFormat="false" ht="15" hidden="false" customHeight="true" outlineLevel="0" collapsed="false">
      <c r="A398" s="13" t="s">
        <v>73</v>
      </c>
      <c r="B398" s="11" t="s">
        <v>12248</v>
      </c>
      <c r="C398" s="13" t="s">
        <v>12960</v>
      </c>
      <c r="D398" s="13" t="s">
        <v>12219</v>
      </c>
      <c r="E398" s="13" t="s">
        <v>12295</v>
      </c>
      <c r="F398" s="13" t="s">
        <v>2610</v>
      </c>
      <c r="G398" s="13" t="s">
        <v>12994</v>
      </c>
    </row>
    <row r="399" customFormat="false" ht="15" hidden="false" customHeight="true" outlineLevel="0" collapsed="false">
      <c r="A399" s="13" t="s">
        <v>73</v>
      </c>
      <c r="B399" s="11" t="s">
        <v>12226</v>
      </c>
      <c r="C399" s="13" t="s">
        <v>2093</v>
      </c>
      <c r="D399" s="13" t="s">
        <v>11651</v>
      </c>
      <c r="E399" s="13" t="s">
        <v>12090</v>
      </c>
      <c r="F399" s="13" t="s">
        <v>3833</v>
      </c>
      <c r="G399" s="13" t="s">
        <v>12227</v>
      </c>
    </row>
    <row r="400" customFormat="false" ht="15" hidden="false" customHeight="true" outlineLevel="0" collapsed="false">
      <c r="A400" s="13" t="s">
        <v>73</v>
      </c>
      <c r="B400" s="11" t="s">
        <v>12354</v>
      </c>
      <c r="C400" s="13" t="s">
        <v>4929</v>
      </c>
      <c r="D400" s="13" t="s">
        <v>12995</v>
      </c>
      <c r="E400" s="13" t="s">
        <v>1871</v>
      </c>
      <c r="F400" s="13" t="s">
        <v>3987</v>
      </c>
      <c r="G400" s="13" t="s">
        <v>12996</v>
      </c>
    </row>
    <row r="401" customFormat="false" ht="15" hidden="false" customHeight="true" outlineLevel="0" collapsed="false">
      <c r="A401" s="13" t="s">
        <v>73</v>
      </c>
      <c r="B401" s="11" t="s">
        <v>12217</v>
      </c>
      <c r="C401" s="13" t="s">
        <v>12997</v>
      </c>
      <c r="D401" s="13" t="s">
        <v>12998</v>
      </c>
      <c r="E401" s="13" t="s">
        <v>12135</v>
      </c>
      <c r="F401" s="13" t="s">
        <v>12999</v>
      </c>
      <c r="G401" s="13" t="s">
        <v>13000</v>
      </c>
    </row>
    <row r="402" customFormat="false" ht="15" hidden="false" customHeight="true" outlineLevel="0" collapsed="false">
      <c r="A402" s="13" t="s">
        <v>73</v>
      </c>
      <c r="B402" s="11" t="s">
        <v>12312</v>
      </c>
      <c r="C402" s="13" t="s">
        <v>12084</v>
      </c>
      <c r="D402" s="13" t="s">
        <v>13001</v>
      </c>
      <c r="E402" s="13" t="s">
        <v>12201</v>
      </c>
      <c r="F402" s="13" t="s">
        <v>13002</v>
      </c>
      <c r="G402" s="13" t="s">
        <v>12896</v>
      </c>
    </row>
    <row r="403" customFormat="false" ht="15" hidden="false" customHeight="true" outlineLevel="0" collapsed="false">
      <c r="A403" s="13" t="s">
        <v>73</v>
      </c>
      <c r="B403" s="11" t="s">
        <v>12234</v>
      </c>
      <c r="C403" s="13" t="s">
        <v>6436</v>
      </c>
      <c r="D403" s="13" t="s">
        <v>13003</v>
      </c>
      <c r="E403" s="13" t="s">
        <v>12135</v>
      </c>
      <c r="F403" s="13" t="s">
        <v>12186</v>
      </c>
      <c r="G403" s="13" t="s">
        <v>13004</v>
      </c>
    </row>
    <row r="404" customFormat="false" ht="15" hidden="false" customHeight="true" outlineLevel="0" collapsed="false">
      <c r="A404" s="13" t="s">
        <v>73</v>
      </c>
      <c r="B404" s="11" t="s">
        <v>12191</v>
      </c>
      <c r="C404" s="13" t="s">
        <v>12375</v>
      </c>
      <c r="D404" s="13" t="s">
        <v>12261</v>
      </c>
      <c r="E404" s="13" t="s">
        <v>11751</v>
      </c>
      <c r="F404" s="13" t="s">
        <v>11708</v>
      </c>
      <c r="G404" s="13" t="s">
        <v>13005</v>
      </c>
    </row>
    <row r="405" customFormat="false" ht="15" hidden="false" customHeight="true" outlineLevel="0" collapsed="false">
      <c r="A405" s="13" t="s">
        <v>73</v>
      </c>
      <c r="B405" s="11" t="s">
        <v>12293</v>
      </c>
      <c r="C405" s="13" t="s">
        <v>13006</v>
      </c>
      <c r="D405" s="13" t="s">
        <v>13007</v>
      </c>
      <c r="E405" s="13" t="s">
        <v>12295</v>
      </c>
      <c r="F405" s="13" t="s">
        <v>13008</v>
      </c>
      <c r="G405" s="13" t="s">
        <v>13009</v>
      </c>
    </row>
    <row r="406" customFormat="false" ht="15" hidden="false" customHeight="true" outlineLevel="0" collapsed="false">
      <c r="A406" s="13" t="s">
        <v>73</v>
      </c>
      <c r="B406" s="11" t="s">
        <v>12268</v>
      </c>
      <c r="C406" s="13" t="s">
        <v>3042</v>
      </c>
      <c r="D406" s="13" t="s">
        <v>13010</v>
      </c>
      <c r="E406" s="13" t="s">
        <v>4775</v>
      </c>
      <c r="F406" s="13" t="s">
        <v>13011</v>
      </c>
      <c r="G406" s="13" t="s">
        <v>13012</v>
      </c>
    </row>
    <row r="407" customFormat="false" ht="15" hidden="false" customHeight="true" outlineLevel="0" collapsed="false">
      <c r="A407" s="13" t="s">
        <v>73</v>
      </c>
      <c r="B407" s="11" t="s">
        <v>12288</v>
      </c>
      <c r="C407" s="13" t="s">
        <v>11971</v>
      </c>
      <c r="D407" s="13" t="s">
        <v>13010</v>
      </c>
      <c r="E407" s="13" t="s">
        <v>12090</v>
      </c>
      <c r="F407" s="13" t="s">
        <v>1160</v>
      </c>
      <c r="G407" s="13" t="s">
        <v>13013</v>
      </c>
    </row>
    <row r="408" customFormat="false" ht="15" hidden="false" customHeight="true" outlineLevel="0" collapsed="false">
      <c r="A408" s="13" t="s">
        <v>73</v>
      </c>
      <c r="B408" s="11" t="s">
        <v>12255</v>
      </c>
      <c r="C408" s="13" t="s">
        <v>8665</v>
      </c>
      <c r="D408" s="13" t="s">
        <v>1898</v>
      </c>
      <c r="E408" s="13" t="s">
        <v>4459</v>
      </c>
      <c r="F408" s="13" t="s">
        <v>13014</v>
      </c>
      <c r="G408" s="13" t="s">
        <v>13015</v>
      </c>
    </row>
    <row r="409" customFormat="false" ht="15" hidden="false" customHeight="true" outlineLevel="0" collapsed="false">
      <c r="A409" s="13" t="s">
        <v>73</v>
      </c>
      <c r="B409" s="11" t="s">
        <v>12271</v>
      </c>
      <c r="C409" s="13" t="s">
        <v>11767</v>
      </c>
      <c r="D409" s="13" t="s">
        <v>11905</v>
      </c>
      <c r="E409" s="13" t="s">
        <v>11608</v>
      </c>
      <c r="F409" s="13" t="s">
        <v>12201</v>
      </c>
      <c r="G409" s="13" t="s">
        <v>13016</v>
      </c>
    </row>
    <row r="410" customFormat="false" ht="15" hidden="false" customHeight="true" outlineLevel="0" collapsed="false">
      <c r="A410" s="13" t="s">
        <v>73</v>
      </c>
      <c r="B410" s="11" t="s">
        <v>12307</v>
      </c>
      <c r="C410" s="13" t="s">
        <v>11875</v>
      </c>
      <c r="D410" s="13" t="s">
        <v>12674</v>
      </c>
      <c r="E410" s="13" t="s">
        <v>11751</v>
      </c>
      <c r="F410" s="13" t="s">
        <v>1938</v>
      </c>
      <c r="G410" s="13" t="s">
        <v>11729</v>
      </c>
    </row>
    <row r="411" customFormat="false" ht="15" hidden="false" customHeight="true" outlineLevel="0" collapsed="false">
      <c r="A411" s="13" t="s">
        <v>73</v>
      </c>
      <c r="B411" s="11" t="s">
        <v>12266</v>
      </c>
      <c r="C411" s="13" t="s">
        <v>333</v>
      </c>
      <c r="D411" s="13" t="s">
        <v>13017</v>
      </c>
      <c r="E411" s="13" t="s">
        <v>11751</v>
      </c>
      <c r="F411" s="13" t="s">
        <v>13018</v>
      </c>
      <c r="G411" s="13" t="s">
        <v>11782</v>
      </c>
    </row>
    <row r="412" customFormat="false" ht="15" hidden="false" customHeight="true" outlineLevel="0" collapsed="false">
      <c r="A412" s="13" t="s">
        <v>73</v>
      </c>
      <c r="B412" s="11" t="s">
        <v>12309</v>
      </c>
      <c r="C412" s="13" t="s">
        <v>11608</v>
      </c>
      <c r="D412" s="13" t="s">
        <v>13019</v>
      </c>
      <c r="E412" s="13" t="s">
        <v>12025</v>
      </c>
      <c r="F412" s="13" t="s">
        <v>4093</v>
      </c>
      <c r="G412" s="13" t="s">
        <v>13020</v>
      </c>
    </row>
    <row r="413" customFormat="false" ht="15" hidden="false" customHeight="true" outlineLevel="0" collapsed="false">
      <c r="A413" s="13" t="s">
        <v>73</v>
      </c>
      <c r="B413" s="11" t="s">
        <v>12336</v>
      </c>
      <c r="C413" s="13" t="s">
        <v>12896</v>
      </c>
      <c r="D413" s="13" t="s">
        <v>12881</v>
      </c>
      <c r="E413" s="13" t="s">
        <v>11796</v>
      </c>
      <c r="F413" s="13" t="s">
        <v>13021</v>
      </c>
      <c r="G413" s="13" t="s">
        <v>1137</v>
      </c>
    </row>
    <row r="414" customFormat="false" ht="15" hidden="false" customHeight="true" outlineLevel="0" collapsed="false">
      <c r="A414" s="13" t="s">
        <v>73</v>
      </c>
      <c r="B414" s="11" t="s">
        <v>12340</v>
      </c>
      <c r="C414" s="13" t="s">
        <v>3042</v>
      </c>
      <c r="D414" s="13" t="s">
        <v>13022</v>
      </c>
      <c r="E414" s="13" t="s">
        <v>12053</v>
      </c>
      <c r="F414" s="13" t="s">
        <v>11751</v>
      </c>
      <c r="G414" s="13" t="s">
        <v>13023</v>
      </c>
    </row>
    <row r="415" customFormat="false" ht="15" hidden="false" customHeight="true" outlineLevel="0" collapsed="false">
      <c r="A415" s="13" t="s">
        <v>73</v>
      </c>
      <c r="B415" s="11" t="s">
        <v>11970</v>
      </c>
      <c r="C415" s="13" t="s">
        <v>12377</v>
      </c>
      <c r="D415" s="13" t="s">
        <v>13024</v>
      </c>
      <c r="E415" s="13" t="s">
        <v>3987</v>
      </c>
      <c r="F415" s="13" t="s">
        <v>13025</v>
      </c>
      <c r="G415" s="13" t="s">
        <v>13026</v>
      </c>
    </row>
    <row r="416" customFormat="false" ht="15" hidden="false" customHeight="true" outlineLevel="0" collapsed="false">
      <c r="A416" s="13" t="s">
        <v>73</v>
      </c>
      <c r="B416" s="11" t="s">
        <v>12300</v>
      </c>
      <c r="C416" s="13" t="s">
        <v>12053</v>
      </c>
      <c r="D416" s="13" t="s">
        <v>13027</v>
      </c>
      <c r="E416" s="13" t="s">
        <v>12215</v>
      </c>
      <c r="F416" s="13" t="s">
        <v>13028</v>
      </c>
      <c r="G416" s="13" t="s">
        <v>13029</v>
      </c>
    </row>
    <row r="417" customFormat="false" ht="15" hidden="false" customHeight="true" outlineLevel="0" collapsed="false">
      <c r="A417" s="13" t="s">
        <v>73</v>
      </c>
      <c r="B417" s="11" t="s">
        <v>12318</v>
      </c>
      <c r="C417" s="13" t="s">
        <v>12362</v>
      </c>
      <c r="D417" s="13" t="s">
        <v>13030</v>
      </c>
      <c r="E417" s="13" t="s">
        <v>12295</v>
      </c>
      <c r="F417" s="13" t="s">
        <v>11708</v>
      </c>
      <c r="G417" s="13" t="s">
        <v>13031</v>
      </c>
    </row>
    <row r="418" customFormat="false" ht="15" hidden="false" customHeight="true" outlineLevel="0" collapsed="false">
      <c r="A418" s="13" t="s">
        <v>73</v>
      </c>
      <c r="B418" s="11" t="s">
        <v>12265</v>
      </c>
      <c r="C418" s="13" t="s">
        <v>550</v>
      </c>
      <c r="D418" s="13" t="s">
        <v>13013</v>
      </c>
      <c r="E418" s="13" t="s">
        <v>1871</v>
      </c>
      <c r="F418" s="13" t="s">
        <v>1871</v>
      </c>
      <c r="G418" s="13" t="s">
        <v>13013</v>
      </c>
    </row>
    <row r="419" customFormat="false" ht="15" hidden="false" customHeight="true" outlineLevel="0" collapsed="false">
      <c r="A419" s="13" t="s">
        <v>73</v>
      </c>
      <c r="B419" s="11" t="s">
        <v>12348</v>
      </c>
      <c r="C419" s="13" t="s">
        <v>8204</v>
      </c>
      <c r="D419" s="13" t="s">
        <v>13032</v>
      </c>
      <c r="E419" s="13" t="s">
        <v>12135</v>
      </c>
      <c r="F419" s="13" t="s">
        <v>13033</v>
      </c>
      <c r="G419" s="13" t="s">
        <v>13034</v>
      </c>
    </row>
    <row r="420" customFormat="false" ht="15" hidden="false" customHeight="true" outlineLevel="0" collapsed="false">
      <c r="A420" s="13" t="s">
        <v>73</v>
      </c>
      <c r="B420" s="11" t="s">
        <v>12276</v>
      </c>
      <c r="C420" s="13" t="s">
        <v>8204</v>
      </c>
      <c r="D420" s="13" t="s">
        <v>13035</v>
      </c>
      <c r="E420" s="13" t="s">
        <v>12295</v>
      </c>
      <c r="F420" s="13" t="s">
        <v>550</v>
      </c>
      <c r="G420" s="13" t="s">
        <v>13036</v>
      </c>
    </row>
    <row r="421" customFormat="false" ht="15" hidden="false" customHeight="true" outlineLevel="0" collapsed="false">
      <c r="A421" s="13" t="s">
        <v>73</v>
      </c>
      <c r="B421" s="11" t="s">
        <v>12298</v>
      </c>
      <c r="C421" s="13" t="s">
        <v>12375</v>
      </c>
      <c r="D421" s="13" t="s">
        <v>13037</v>
      </c>
      <c r="E421" s="13" t="s">
        <v>1871</v>
      </c>
      <c r="F421" s="13" t="s">
        <v>1871</v>
      </c>
      <c r="G421" s="13" t="s">
        <v>13037</v>
      </c>
    </row>
    <row r="422" customFormat="false" ht="15" hidden="false" customHeight="true" outlineLevel="0" collapsed="false">
      <c r="A422" s="13" t="s">
        <v>73</v>
      </c>
      <c r="B422" s="11" t="s">
        <v>12374</v>
      </c>
      <c r="C422" s="13" t="s">
        <v>12295</v>
      </c>
      <c r="D422" s="13" t="s">
        <v>13037</v>
      </c>
      <c r="E422" s="13" t="s">
        <v>11708</v>
      </c>
      <c r="F422" s="13" t="s">
        <v>1871</v>
      </c>
      <c r="G422" s="13" t="s">
        <v>13037</v>
      </c>
    </row>
    <row r="423" customFormat="false" ht="15" hidden="false" customHeight="true" outlineLevel="0" collapsed="false">
      <c r="A423" s="13" t="s">
        <v>73</v>
      </c>
      <c r="B423" s="11" t="s">
        <v>12381</v>
      </c>
      <c r="C423" s="13" t="s">
        <v>12241</v>
      </c>
      <c r="D423" s="13" t="s">
        <v>13038</v>
      </c>
      <c r="E423" s="13" t="s">
        <v>1871</v>
      </c>
      <c r="F423" s="13" t="s">
        <v>1871</v>
      </c>
      <c r="G423" s="13" t="s">
        <v>13038</v>
      </c>
    </row>
    <row r="424" customFormat="false" ht="15" hidden="false" customHeight="true" outlineLevel="0" collapsed="false">
      <c r="A424" s="13" t="s">
        <v>73</v>
      </c>
      <c r="B424" s="11" t="s">
        <v>12279</v>
      </c>
      <c r="C424" s="13" t="s">
        <v>550</v>
      </c>
      <c r="D424" s="13" t="s">
        <v>13039</v>
      </c>
      <c r="E424" s="13" t="s">
        <v>550</v>
      </c>
      <c r="F424" s="13" t="s">
        <v>13040</v>
      </c>
      <c r="G424" s="13" t="s">
        <v>13041</v>
      </c>
    </row>
    <row r="425" customFormat="false" ht="15" hidden="false" customHeight="true" outlineLevel="0" collapsed="false">
      <c r="A425" s="13" t="s">
        <v>73</v>
      </c>
      <c r="B425" s="11" t="s">
        <v>12315</v>
      </c>
      <c r="C425" s="13" t="s">
        <v>12244</v>
      </c>
      <c r="D425" s="13" t="s">
        <v>12301</v>
      </c>
      <c r="E425" s="13" t="s">
        <v>12209</v>
      </c>
      <c r="F425" s="13" t="s">
        <v>12960</v>
      </c>
      <c r="G425" s="13" t="s">
        <v>3989</v>
      </c>
    </row>
    <row r="426" customFormat="false" ht="15" hidden="false" customHeight="true" outlineLevel="0" collapsed="false">
      <c r="A426" s="13" t="s">
        <v>73</v>
      </c>
      <c r="B426" s="11" t="s">
        <v>12331</v>
      </c>
      <c r="C426" s="13" t="s">
        <v>333</v>
      </c>
      <c r="D426" s="13" t="s">
        <v>13042</v>
      </c>
      <c r="E426" s="13" t="s">
        <v>1871</v>
      </c>
      <c r="F426" s="13" t="s">
        <v>1871</v>
      </c>
      <c r="G426" s="13" t="s">
        <v>13042</v>
      </c>
    </row>
    <row r="427" customFormat="false" ht="15" hidden="false" customHeight="true" outlineLevel="0" collapsed="false">
      <c r="A427" s="13" t="s">
        <v>73</v>
      </c>
      <c r="B427" s="11" t="s">
        <v>12351</v>
      </c>
      <c r="C427" s="13" t="s">
        <v>6800</v>
      </c>
      <c r="D427" s="13" t="s">
        <v>2132</v>
      </c>
      <c r="E427" s="13" t="s">
        <v>1871</v>
      </c>
      <c r="F427" s="13" t="s">
        <v>1871</v>
      </c>
      <c r="G427" s="13" t="s">
        <v>2132</v>
      </c>
    </row>
    <row r="428" customFormat="false" ht="15" hidden="false" customHeight="true" outlineLevel="0" collapsed="false">
      <c r="A428" s="13" t="s">
        <v>73</v>
      </c>
      <c r="B428" s="11" t="s">
        <v>12332</v>
      </c>
      <c r="C428" s="13" t="s">
        <v>5712</v>
      </c>
      <c r="D428" s="13" t="s">
        <v>5185</v>
      </c>
      <c r="E428" s="13" t="s">
        <v>4775</v>
      </c>
      <c r="F428" s="13" t="s">
        <v>13043</v>
      </c>
      <c r="G428" s="13" t="s">
        <v>13044</v>
      </c>
    </row>
    <row r="429" customFormat="false" ht="15" hidden="false" customHeight="true" outlineLevel="0" collapsed="false">
      <c r="A429" s="13" t="s">
        <v>73</v>
      </c>
      <c r="B429" s="11" t="s">
        <v>12353</v>
      </c>
      <c r="C429" s="13" t="s">
        <v>12241</v>
      </c>
      <c r="D429" s="13" t="s">
        <v>12726</v>
      </c>
      <c r="E429" s="13" t="s">
        <v>1871</v>
      </c>
      <c r="F429" s="13" t="s">
        <v>1871</v>
      </c>
      <c r="G429" s="13" t="s">
        <v>12726</v>
      </c>
    </row>
    <row r="430" customFormat="false" ht="15" hidden="false" customHeight="true" outlineLevel="0" collapsed="false">
      <c r="A430" s="13" t="s">
        <v>73</v>
      </c>
      <c r="B430" s="11" t="s">
        <v>12329</v>
      </c>
      <c r="C430" s="13" t="s">
        <v>4775</v>
      </c>
      <c r="D430" s="13" t="s">
        <v>13045</v>
      </c>
      <c r="E430" s="13" t="s">
        <v>1871</v>
      </c>
      <c r="F430" s="13" t="s">
        <v>1871</v>
      </c>
      <c r="G430" s="13" t="s">
        <v>13045</v>
      </c>
    </row>
    <row r="431" customFormat="false" ht="15" hidden="false" customHeight="true" outlineLevel="0" collapsed="false">
      <c r="A431" s="13" t="s">
        <v>73</v>
      </c>
      <c r="B431" s="11" t="s">
        <v>12344</v>
      </c>
      <c r="C431" s="13" t="s">
        <v>1457</v>
      </c>
      <c r="D431" s="13" t="s">
        <v>12223</v>
      </c>
      <c r="E431" s="13" t="s">
        <v>12241</v>
      </c>
      <c r="F431" s="13" t="s">
        <v>13046</v>
      </c>
      <c r="G431" s="13" t="s">
        <v>12135</v>
      </c>
    </row>
    <row r="432" customFormat="false" ht="15" hidden="false" customHeight="true" outlineLevel="0" collapsed="false">
      <c r="A432" s="13" t="s">
        <v>73</v>
      </c>
      <c r="B432" s="11" t="s">
        <v>12363</v>
      </c>
      <c r="C432" s="13" t="s">
        <v>1938</v>
      </c>
      <c r="D432" s="13" t="s">
        <v>13047</v>
      </c>
      <c r="E432" s="13" t="s">
        <v>1871</v>
      </c>
      <c r="F432" s="13" t="s">
        <v>1871</v>
      </c>
      <c r="G432" s="13" t="s">
        <v>13048</v>
      </c>
    </row>
    <row r="433" customFormat="false" ht="15" hidden="false" customHeight="true" outlineLevel="0" collapsed="false">
      <c r="A433" s="13" t="s">
        <v>73</v>
      </c>
      <c r="B433" s="11" t="s">
        <v>12360</v>
      </c>
      <c r="C433" s="13" t="s">
        <v>12209</v>
      </c>
      <c r="D433" s="13" t="s">
        <v>13049</v>
      </c>
      <c r="E433" s="13" t="s">
        <v>11708</v>
      </c>
      <c r="F433" s="13" t="s">
        <v>1871</v>
      </c>
      <c r="G433" s="13" t="s">
        <v>13049</v>
      </c>
    </row>
    <row r="434" customFormat="false" ht="15" hidden="false" customHeight="true" outlineLevel="0" collapsed="false">
      <c r="A434" s="13" t="s">
        <v>73</v>
      </c>
      <c r="B434" s="11" t="s">
        <v>12212</v>
      </c>
      <c r="C434" s="13" t="s">
        <v>12161</v>
      </c>
      <c r="D434" s="13" t="s">
        <v>4025</v>
      </c>
      <c r="E434" s="13" t="s">
        <v>11708</v>
      </c>
      <c r="F434" s="13" t="s">
        <v>1871</v>
      </c>
      <c r="G434" s="13" t="s">
        <v>4025</v>
      </c>
    </row>
    <row r="435" customFormat="false" ht="15" hidden="false" customHeight="true" outlineLevel="0" collapsed="false">
      <c r="A435" s="13" t="s">
        <v>73</v>
      </c>
      <c r="B435" s="11" t="s">
        <v>12292</v>
      </c>
      <c r="C435" s="13" t="s">
        <v>1938</v>
      </c>
      <c r="D435" s="13" t="s">
        <v>12357</v>
      </c>
      <c r="E435" s="13" t="s">
        <v>11708</v>
      </c>
      <c r="F435" s="13" t="s">
        <v>11751</v>
      </c>
      <c r="G435" s="13" t="s">
        <v>5496</v>
      </c>
    </row>
    <row r="436" customFormat="false" ht="15" hidden="false" customHeight="true" outlineLevel="0" collapsed="false">
      <c r="A436" s="13" t="s">
        <v>73</v>
      </c>
      <c r="B436" s="11" t="s">
        <v>12290</v>
      </c>
      <c r="C436" s="13" t="s">
        <v>1938</v>
      </c>
      <c r="D436" s="13" t="s">
        <v>12270</v>
      </c>
      <c r="E436" s="13" t="s">
        <v>11751</v>
      </c>
      <c r="F436" s="13" t="s">
        <v>2093</v>
      </c>
      <c r="G436" s="13" t="s">
        <v>12253</v>
      </c>
    </row>
    <row r="437" customFormat="false" ht="15" hidden="false" customHeight="true" outlineLevel="0" collapsed="false">
      <c r="A437" s="13" t="s">
        <v>73</v>
      </c>
      <c r="B437" s="11" t="s">
        <v>12393</v>
      </c>
      <c r="C437" s="13" t="s">
        <v>11751</v>
      </c>
      <c r="D437" s="13" t="s">
        <v>12403</v>
      </c>
      <c r="E437" s="13" t="s">
        <v>11708</v>
      </c>
      <c r="F437" s="13" t="s">
        <v>550</v>
      </c>
      <c r="G437" s="13" t="s">
        <v>13050</v>
      </c>
    </row>
    <row r="438" customFormat="false" ht="15" hidden="false" customHeight="true" outlineLevel="0" collapsed="false">
      <c r="A438" s="13" t="s">
        <v>73</v>
      </c>
      <c r="B438" s="11" t="s">
        <v>12373</v>
      </c>
      <c r="C438" s="13" t="s">
        <v>12161</v>
      </c>
      <c r="D438" s="13" t="s">
        <v>13051</v>
      </c>
      <c r="E438" s="13" t="s">
        <v>12241</v>
      </c>
      <c r="F438" s="13" t="s">
        <v>12090</v>
      </c>
      <c r="G438" s="13" t="s">
        <v>12772</v>
      </c>
    </row>
    <row r="439" customFormat="false" ht="15" hidden="false" customHeight="true" outlineLevel="0" collapsed="false">
      <c r="A439" s="13" t="s">
        <v>73</v>
      </c>
      <c r="B439" s="11" t="s">
        <v>12325</v>
      </c>
      <c r="C439" s="13" t="s">
        <v>12090</v>
      </c>
      <c r="D439" s="13" t="s">
        <v>12584</v>
      </c>
      <c r="E439" s="13" t="s">
        <v>1871</v>
      </c>
      <c r="F439" s="13" t="s">
        <v>1871</v>
      </c>
      <c r="G439" s="13" t="s">
        <v>12584</v>
      </c>
    </row>
    <row r="440" customFormat="false" ht="15" hidden="false" customHeight="true" outlineLevel="0" collapsed="false">
      <c r="A440" s="13" t="s">
        <v>73</v>
      </c>
      <c r="B440" s="11" t="s">
        <v>12356</v>
      </c>
      <c r="C440" s="13" t="s">
        <v>12241</v>
      </c>
      <c r="D440" s="13" t="s">
        <v>7739</v>
      </c>
      <c r="E440" s="13" t="s">
        <v>1871</v>
      </c>
      <c r="F440" s="13" t="s">
        <v>1871</v>
      </c>
      <c r="G440" s="13" t="s">
        <v>7739</v>
      </c>
    </row>
    <row r="441" customFormat="false" ht="15" hidden="false" customHeight="true" outlineLevel="0" collapsed="false">
      <c r="A441" s="13" t="s">
        <v>73</v>
      </c>
      <c r="B441" s="11" t="s">
        <v>12358</v>
      </c>
      <c r="C441" s="13" t="s">
        <v>12135</v>
      </c>
      <c r="D441" s="13" t="s">
        <v>11757</v>
      </c>
      <c r="E441" s="13" t="s">
        <v>333</v>
      </c>
      <c r="F441" s="13" t="s">
        <v>11608</v>
      </c>
      <c r="G441" s="13" t="s">
        <v>11824</v>
      </c>
    </row>
    <row r="442" customFormat="false" ht="15" hidden="false" customHeight="true" outlineLevel="0" collapsed="false">
      <c r="A442" s="13" t="s">
        <v>73</v>
      </c>
      <c r="B442" s="11" t="s">
        <v>12252</v>
      </c>
      <c r="C442" s="13" t="s">
        <v>1457</v>
      </c>
      <c r="D442" s="13" t="s">
        <v>13052</v>
      </c>
      <c r="E442" s="13" t="s">
        <v>11751</v>
      </c>
      <c r="F442" s="13" t="s">
        <v>11708</v>
      </c>
      <c r="G442" s="13" t="s">
        <v>13053</v>
      </c>
    </row>
    <row r="443" customFormat="false" ht="15" hidden="false" customHeight="true" outlineLevel="0" collapsed="false">
      <c r="A443" s="13" t="s">
        <v>73</v>
      </c>
      <c r="B443" s="11" t="s">
        <v>12385</v>
      </c>
      <c r="C443" s="13" t="s">
        <v>11751</v>
      </c>
      <c r="D443" s="13" t="s">
        <v>13052</v>
      </c>
      <c r="E443" s="13" t="s">
        <v>11751</v>
      </c>
      <c r="F443" s="13" t="s">
        <v>11708</v>
      </c>
      <c r="G443" s="13" t="s">
        <v>13053</v>
      </c>
    </row>
    <row r="444" customFormat="false" ht="15" hidden="false" customHeight="true" outlineLevel="0" collapsed="false">
      <c r="A444" s="13" t="s">
        <v>73</v>
      </c>
      <c r="B444" s="11" t="s">
        <v>12366</v>
      </c>
      <c r="C444" s="13" t="s">
        <v>11708</v>
      </c>
      <c r="D444" s="13" t="s">
        <v>12084</v>
      </c>
      <c r="E444" s="13" t="s">
        <v>11751</v>
      </c>
      <c r="F444" s="13" t="s">
        <v>13054</v>
      </c>
      <c r="G444" s="13" t="s">
        <v>13055</v>
      </c>
    </row>
    <row r="445" customFormat="false" ht="15" hidden="false" customHeight="true" outlineLevel="0" collapsed="false">
      <c r="A445" s="13" t="s">
        <v>73</v>
      </c>
      <c r="B445" s="11" t="s">
        <v>12304</v>
      </c>
      <c r="C445" s="13" t="s">
        <v>1457</v>
      </c>
      <c r="D445" s="13" t="s">
        <v>9133</v>
      </c>
      <c r="E445" s="13" t="s">
        <v>12090</v>
      </c>
      <c r="F445" s="13" t="s">
        <v>12244</v>
      </c>
      <c r="G445" s="13" t="s">
        <v>3361</v>
      </c>
    </row>
    <row r="446" customFormat="false" ht="15" hidden="false" customHeight="true" outlineLevel="0" collapsed="false">
      <c r="A446" s="13" t="s">
        <v>73</v>
      </c>
      <c r="B446" s="11" t="s">
        <v>12420</v>
      </c>
      <c r="C446" s="13" t="s">
        <v>12241</v>
      </c>
      <c r="D446" s="13" t="s">
        <v>12239</v>
      </c>
      <c r="E446" s="13" t="s">
        <v>3987</v>
      </c>
      <c r="F446" s="13" t="s">
        <v>13056</v>
      </c>
      <c r="G446" s="13" t="s">
        <v>13057</v>
      </c>
    </row>
    <row r="447" customFormat="false" ht="15" hidden="false" customHeight="true" outlineLevel="0" collapsed="false">
      <c r="A447" s="13" t="s">
        <v>73</v>
      </c>
      <c r="B447" s="11" t="s">
        <v>12383</v>
      </c>
      <c r="C447" s="13" t="s">
        <v>12090</v>
      </c>
      <c r="D447" s="13" t="s">
        <v>12042</v>
      </c>
      <c r="E447" s="13" t="s">
        <v>1871</v>
      </c>
      <c r="F447" s="13" t="s">
        <v>1871</v>
      </c>
      <c r="G447" s="13" t="s">
        <v>12042</v>
      </c>
    </row>
    <row r="448" customFormat="false" ht="15" hidden="false" customHeight="true" outlineLevel="0" collapsed="false">
      <c r="A448" s="13" t="s">
        <v>73</v>
      </c>
      <c r="B448" s="11" t="s">
        <v>12376</v>
      </c>
      <c r="C448" s="13" t="s">
        <v>12161</v>
      </c>
      <c r="D448" s="13" t="s">
        <v>12846</v>
      </c>
      <c r="E448" s="13" t="s">
        <v>11708</v>
      </c>
      <c r="F448" s="13" t="s">
        <v>1871</v>
      </c>
      <c r="G448" s="13" t="s">
        <v>12846</v>
      </c>
    </row>
    <row r="449" customFormat="false" ht="15" hidden="false" customHeight="true" outlineLevel="0" collapsed="false">
      <c r="A449" s="13" t="s">
        <v>73</v>
      </c>
      <c r="B449" s="11" t="s">
        <v>12384</v>
      </c>
      <c r="C449" s="13" t="s">
        <v>11875</v>
      </c>
      <c r="D449" s="13" t="s">
        <v>2093</v>
      </c>
      <c r="E449" s="13" t="s">
        <v>11708</v>
      </c>
      <c r="F449" s="13" t="s">
        <v>1871</v>
      </c>
      <c r="G449" s="13" t="s">
        <v>2093</v>
      </c>
    </row>
    <row r="450" customFormat="false" ht="15" hidden="false" customHeight="true" outlineLevel="0" collapsed="false">
      <c r="A450" s="13" t="s">
        <v>73</v>
      </c>
      <c r="B450" s="11" t="s">
        <v>12412</v>
      </c>
      <c r="C450" s="13" t="s">
        <v>12295</v>
      </c>
      <c r="D450" s="13" t="s">
        <v>12960</v>
      </c>
      <c r="E450" s="13" t="s">
        <v>11751</v>
      </c>
      <c r="F450" s="13" t="s">
        <v>12241</v>
      </c>
      <c r="G450" s="13" t="s">
        <v>12377</v>
      </c>
    </row>
    <row r="451" customFormat="false" ht="15" hidden="false" customHeight="true" outlineLevel="0" collapsed="false">
      <c r="A451" s="13" t="s">
        <v>73</v>
      </c>
      <c r="B451" s="11" t="s">
        <v>12414</v>
      </c>
      <c r="C451" s="13" t="s">
        <v>11708</v>
      </c>
      <c r="D451" s="13" t="s">
        <v>11703</v>
      </c>
      <c r="E451" s="13" t="s">
        <v>11751</v>
      </c>
      <c r="F451" s="13" t="s">
        <v>977</v>
      </c>
      <c r="G451" s="13" t="s">
        <v>13058</v>
      </c>
    </row>
    <row r="452" customFormat="false" ht="15" hidden="false" customHeight="true" outlineLevel="0" collapsed="false">
      <c r="A452" s="13" t="s">
        <v>73</v>
      </c>
      <c r="B452" s="11" t="s">
        <v>13059</v>
      </c>
      <c r="C452" s="13" t="s">
        <v>11708</v>
      </c>
      <c r="D452" s="13" t="s">
        <v>11703</v>
      </c>
      <c r="E452" s="13" t="s">
        <v>1871</v>
      </c>
      <c r="F452" s="13" t="s">
        <v>1871</v>
      </c>
      <c r="G452" s="13" t="s">
        <v>11703</v>
      </c>
    </row>
    <row r="453" customFormat="false" ht="15" hidden="false" customHeight="true" outlineLevel="0" collapsed="false">
      <c r="A453" s="13" t="s">
        <v>73</v>
      </c>
      <c r="B453" s="11" t="s">
        <v>12387</v>
      </c>
      <c r="C453" s="13" t="s">
        <v>12241</v>
      </c>
      <c r="D453" s="13" t="s">
        <v>12209</v>
      </c>
      <c r="E453" s="13" t="s">
        <v>1871</v>
      </c>
      <c r="F453" s="13" t="s">
        <v>1871</v>
      </c>
      <c r="G453" s="13" t="s">
        <v>12209</v>
      </c>
    </row>
    <row r="454" customFormat="false" ht="15" hidden="false" customHeight="true" outlineLevel="0" collapsed="false">
      <c r="A454" s="13" t="s">
        <v>73</v>
      </c>
      <c r="B454" s="11" t="s">
        <v>12370</v>
      </c>
      <c r="C454" s="13" t="s">
        <v>4775</v>
      </c>
      <c r="D454" s="13" t="s">
        <v>12209</v>
      </c>
      <c r="E454" s="13" t="s">
        <v>3987</v>
      </c>
      <c r="F454" s="13" t="s">
        <v>13060</v>
      </c>
      <c r="G454" s="13" t="s">
        <v>13061</v>
      </c>
    </row>
    <row r="455" customFormat="false" ht="15" hidden="false" customHeight="true" outlineLevel="0" collapsed="false">
      <c r="A455" s="13" t="s">
        <v>73</v>
      </c>
      <c r="B455" s="11" t="s">
        <v>12394</v>
      </c>
      <c r="C455" s="13" t="s">
        <v>11751</v>
      </c>
      <c r="D455" s="13" t="s">
        <v>12135</v>
      </c>
      <c r="E455" s="13" t="s">
        <v>11708</v>
      </c>
      <c r="F455" s="13" t="s">
        <v>1871</v>
      </c>
      <c r="G455" s="13" t="s">
        <v>12135</v>
      </c>
    </row>
    <row r="456" customFormat="false" ht="15" hidden="false" customHeight="true" outlineLevel="0" collapsed="false">
      <c r="A456" s="13" t="s">
        <v>73</v>
      </c>
      <c r="B456" s="11" t="s">
        <v>12422</v>
      </c>
      <c r="C456" s="13" t="s">
        <v>11708</v>
      </c>
      <c r="D456" s="13" t="s">
        <v>12295</v>
      </c>
      <c r="E456" s="13" t="s">
        <v>1871</v>
      </c>
      <c r="F456" s="13" t="s">
        <v>1871</v>
      </c>
      <c r="G456" s="13" t="s">
        <v>12295</v>
      </c>
    </row>
    <row r="457" customFormat="false" ht="15" hidden="false" customHeight="true" outlineLevel="0" collapsed="false">
      <c r="A457" s="13" t="s">
        <v>73</v>
      </c>
      <c r="B457" s="11" t="s">
        <v>12378</v>
      </c>
      <c r="C457" s="13" t="s">
        <v>12161</v>
      </c>
      <c r="D457" s="13" t="s">
        <v>12241</v>
      </c>
      <c r="E457" s="13" t="s">
        <v>12161</v>
      </c>
      <c r="F457" s="13" t="s">
        <v>13062</v>
      </c>
      <c r="G457" s="13" t="s">
        <v>13063</v>
      </c>
    </row>
    <row r="458" customFormat="false" ht="15" hidden="false" customHeight="true" outlineLevel="0" collapsed="false">
      <c r="A458" s="13" t="s">
        <v>73</v>
      </c>
      <c r="B458" s="11" t="s">
        <v>12388</v>
      </c>
      <c r="C458" s="13" t="s">
        <v>11708</v>
      </c>
      <c r="D458" s="13" t="s">
        <v>12241</v>
      </c>
      <c r="E458" s="13" t="s">
        <v>11708</v>
      </c>
      <c r="F458" s="13" t="s">
        <v>11708</v>
      </c>
      <c r="G458" s="13" t="s">
        <v>12090</v>
      </c>
    </row>
    <row r="459" customFormat="false" ht="15" hidden="false" customHeight="true" outlineLevel="0" collapsed="false">
      <c r="A459" s="13" t="s">
        <v>73</v>
      </c>
      <c r="B459" s="11" t="s">
        <v>12285</v>
      </c>
      <c r="C459" s="13" t="s">
        <v>11708</v>
      </c>
      <c r="D459" s="13" t="s">
        <v>12090</v>
      </c>
      <c r="E459" s="13" t="s">
        <v>1871</v>
      </c>
      <c r="F459" s="13" t="s">
        <v>1871</v>
      </c>
      <c r="G459" s="13" t="s">
        <v>12090</v>
      </c>
    </row>
    <row r="460" customFormat="false" ht="15" hidden="false" customHeight="true" outlineLevel="0" collapsed="false">
      <c r="A460" s="13" t="s">
        <v>73</v>
      </c>
      <c r="B460" s="11" t="s">
        <v>12410</v>
      </c>
      <c r="C460" s="13" t="s">
        <v>11708</v>
      </c>
      <c r="D460" s="13" t="s">
        <v>12090</v>
      </c>
      <c r="E460" s="13" t="s">
        <v>12161</v>
      </c>
      <c r="F460" s="13" t="s">
        <v>7110</v>
      </c>
      <c r="G460" s="13" t="s">
        <v>13064</v>
      </c>
    </row>
    <row r="461" customFormat="false" ht="15" hidden="false" customHeight="true" outlineLevel="0" collapsed="false">
      <c r="A461" s="13" t="s">
        <v>73</v>
      </c>
      <c r="B461" s="11" t="s">
        <v>12398</v>
      </c>
      <c r="C461" s="13" t="s">
        <v>12241</v>
      </c>
      <c r="D461" s="13" t="s">
        <v>12090</v>
      </c>
      <c r="E461" s="13" t="s">
        <v>11708</v>
      </c>
      <c r="F461" s="13" t="s">
        <v>11708</v>
      </c>
      <c r="G461" s="13" t="s">
        <v>11708</v>
      </c>
    </row>
    <row r="462" customFormat="false" ht="15" hidden="false" customHeight="true" outlineLevel="0" collapsed="false">
      <c r="A462" s="13" t="s">
        <v>73</v>
      </c>
      <c r="B462" s="11" t="s">
        <v>12389</v>
      </c>
      <c r="C462" s="13" t="s">
        <v>12295</v>
      </c>
      <c r="D462" s="13" t="s">
        <v>11751</v>
      </c>
      <c r="E462" s="13" t="s">
        <v>12295</v>
      </c>
      <c r="F462" s="13" t="s">
        <v>697</v>
      </c>
      <c r="G462" s="13" t="s">
        <v>13065</v>
      </c>
    </row>
    <row r="463" customFormat="false" ht="15" hidden="false" customHeight="true" outlineLevel="0" collapsed="false">
      <c r="A463" s="13" t="s">
        <v>73</v>
      </c>
      <c r="B463" s="11" t="s">
        <v>12365</v>
      </c>
      <c r="C463" s="13" t="s">
        <v>11708</v>
      </c>
      <c r="D463" s="13" t="s">
        <v>11751</v>
      </c>
      <c r="E463" s="13" t="s">
        <v>1871</v>
      </c>
      <c r="F463" s="13" t="s">
        <v>1871</v>
      </c>
      <c r="G463" s="13" t="s">
        <v>11751</v>
      </c>
    </row>
    <row r="464" customFormat="false" ht="15" hidden="false" customHeight="true" outlineLevel="0" collapsed="false">
      <c r="A464" s="13" t="s">
        <v>73</v>
      </c>
      <c r="B464" s="11" t="s">
        <v>12392</v>
      </c>
      <c r="C464" s="13" t="s">
        <v>12241</v>
      </c>
      <c r="D464" s="13" t="s">
        <v>11708</v>
      </c>
      <c r="E464" s="13" t="s">
        <v>11751</v>
      </c>
      <c r="F464" s="13" t="s">
        <v>11708</v>
      </c>
      <c r="G464" s="13" t="s">
        <v>1871</v>
      </c>
    </row>
    <row r="465" customFormat="false" ht="15" hidden="false" customHeight="true" outlineLevel="0" collapsed="false">
      <c r="A465" s="13" t="s">
        <v>73</v>
      </c>
      <c r="B465" s="11" t="s">
        <v>12396</v>
      </c>
      <c r="C465" s="13" t="s">
        <v>12295</v>
      </c>
      <c r="D465" s="13" t="s">
        <v>11708</v>
      </c>
      <c r="E465" s="13" t="s">
        <v>1871</v>
      </c>
      <c r="F465" s="13" t="s">
        <v>11708</v>
      </c>
      <c r="G465" s="13" t="s">
        <v>1871</v>
      </c>
    </row>
    <row r="466" customFormat="false" ht="15" hidden="false" customHeight="true" outlineLevel="0" collapsed="false">
      <c r="A466" s="13" t="s">
        <v>73</v>
      </c>
      <c r="B466" s="11" t="s">
        <v>12399</v>
      </c>
      <c r="C466" s="13" t="s">
        <v>12090</v>
      </c>
      <c r="D466" s="13" t="s">
        <v>1871</v>
      </c>
      <c r="E466" s="13" t="s">
        <v>1871</v>
      </c>
      <c r="F466" s="13" t="s">
        <v>1871</v>
      </c>
      <c r="G466" s="13" t="s">
        <v>1871</v>
      </c>
    </row>
    <row r="467" customFormat="false" ht="15" hidden="false" customHeight="true" outlineLevel="0" collapsed="false">
      <c r="A467" s="13" t="s">
        <v>73</v>
      </c>
      <c r="B467" s="11" t="s">
        <v>13066</v>
      </c>
      <c r="C467" s="13" t="s">
        <v>12090</v>
      </c>
      <c r="D467" s="13" t="s">
        <v>1871</v>
      </c>
      <c r="E467" s="13" t="s">
        <v>1871</v>
      </c>
      <c r="F467" s="13" t="s">
        <v>1871</v>
      </c>
      <c r="G467" s="13" t="s">
        <v>1871</v>
      </c>
    </row>
    <row r="468" customFormat="false" ht="15" hidden="false" customHeight="true" outlineLevel="0" collapsed="false">
      <c r="A468" s="13" t="s">
        <v>73</v>
      </c>
      <c r="B468" s="11" t="s">
        <v>13067</v>
      </c>
      <c r="C468" s="13" t="s">
        <v>11708</v>
      </c>
      <c r="D468" s="13" t="s">
        <v>1871</v>
      </c>
      <c r="E468" s="13" t="s">
        <v>1871</v>
      </c>
      <c r="F468" s="13" t="s">
        <v>1871</v>
      </c>
      <c r="G468" s="13" t="s">
        <v>1871</v>
      </c>
    </row>
    <row r="469" customFormat="false" ht="15" hidden="false" customHeight="true" outlineLevel="0" collapsed="false">
      <c r="A469" s="13" t="s">
        <v>73</v>
      </c>
      <c r="B469" s="11" t="s">
        <v>12400</v>
      </c>
      <c r="C469" s="13" t="s">
        <v>11708</v>
      </c>
      <c r="D469" s="13" t="s">
        <v>1871</v>
      </c>
      <c r="E469" s="13" t="s">
        <v>1871</v>
      </c>
      <c r="F469" s="13" t="s">
        <v>1871</v>
      </c>
      <c r="G469" s="13" t="s">
        <v>1871</v>
      </c>
    </row>
    <row r="470" customFormat="false" ht="15" hidden="false" customHeight="true" outlineLevel="0" collapsed="false">
      <c r="A470" s="13" t="s">
        <v>73</v>
      </c>
      <c r="B470" s="11" t="s">
        <v>12395</v>
      </c>
      <c r="C470" s="13" t="s">
        <v>11708</v>
      </c>
      <c r="D470" s="13" t="s">
        <v>1871</v>
      </c>
      <c r="E470" s="13" t="s">
        <v>1871</v>
      </c>
      <c r="F470" s="13" t="s">
        <v>1871</v>
      </c>
      <c r="G470" s="13" t="s">
        <v>1871</v>
      </c>
    </row>
    <row r="471" customFormat="false" ht="15" hidden="false" customHeight="true" outlineLevel="0" collapsed="false">
      <c r="A471" s="13" t="s">
        <v>73</v>
      </c>
      <c r="B471" s="11" t="s">
        <v>12397</v>
      </c>
      <c r="C471" s="13" t="s">
        <v>1871</v>
      </c>
      <c r="D471" s="13" t="s">
        <v>1871</v>
      </c>
      <c r="E471" s="13" t="s">
        <v>11751</v>
      </c>
      <c r="F471" s="13" t="s">
        <v>12090</v>
      </c>
      <c r="G471" s="13" t="s">
        <v>12386</v>
      </c>
    </row>
    <row r="472" customFormat="false" ht="15" hidden="false" customHeight="true" outlineLevel="0" collapsed="false">
      <c r="A472" s="13" t="s">
        <v>73</v>
      </c>
      <c r="B472" s="11" t="s">
        <v>12401</v>
      </c>
      <c r="C472" s="13" t="s">
        <v>1871</v>
      </c>
      <c r="D472" s="13" t="s">
        <v>1871</v>
      </c>
      <c r="E472" s="13" t="s">
        <v>11708</v>
      </c>
      <c r="F472" s="13" t="s">
        <v>11708</v>
      </c>
      <c r="G472" s="13" t="s">
        <v>12406</v>
      </c>
    </row>
    <row r="473" customFormat="false" ht="15" hidden="false" customHeight="true" outlineLevel="0" collapsed="false">
      <c r="A473" s="13" t="s">
        <v>73</v>
      </c>
      <c r="B473" s="11" t="s">
        <v>12424</v>
      </c>
      <c r="C473" s="13" t="s">
        <v>1871</v>
      </c>
      <c r="D473" s="13" t="s">
        <v>1871</v>
      </c>
      <c r="E473" s="13" t="s">
        <v>11708</v>
      </c>
      <c r="F473" s="13" t="s">
        <v>1871</v>
      </c>
      <c r="G473" s="13" t="s">
        <v>1871</v>
      </c>
    </row>
    <row r="474" customFormat="false" ht="15" hidden="false" customHeight="true" outlineLevel="0" collapsed="false">
      <c r="A474" s="13" t="s">
        <v>73</v>
      </c>
      <c r="B474" s="11" t="s">
        <v>12405</v>
      </c>
      <c r="C474" s="13" t="s">
        <v>1871</v>
      </c>
      <c r="D474" s="13" t="s">
        <v>1871</v>
      </c>
      <c r="E474" s="13" t="s">
        <v>1871</v>
      </c>
      <c r="F474" s="13" t="s">
        <v>1871</v>
      </c>
      <c r="G474" s="13" t="s">
        <v>1871</v>
      </c>
    </row>
    <row r="475" customFormat="false" ht="15" hidden="false" customHeight="true" outlineLevel="0" collapsed="false">
      <c r="A475" s="13" t="s">
        <v>73</v>
      </c>
      <c r="B475" s="11" t="s">
        <v>12418</v>
      </c>
      <c r="C475" s="13" t="s">
        <v>1871</v>
      </c>
      <c r="D475" s="13" t="s">
        <v>1871</v>
      </c>
      <c r="E475" s="13" t="s">
        <v>11708</v>
      </c>
      <c r="F475" s="13" t="s">
        <v>1871</v>
      </c>
      <c r="G475" s="13" t="s">
        <v>1871</v>
      </c>
    </row>
    <row r="476" customFormat="false" ht="15" hidden="false" customHeight="true" outlineLevel="0" collapsed="false">
      <c r="A476" s="13" t="s">
        <v>73</v>
      </c>
      <c r="B476" s="11" t="s">
        <v>12408</v>
      </c>
      <c r="C476" s="13" t="s">
        <v>1871</v>
      </c>
      <c r="D476" s="13" t="s">
        <v>1871</v>
      </c>
      <c r="E476" s="13" t="s">
        <v>11708</v>
      </c>
      <c r="F476" s="13" t="s">
        <v>1871</v>
      </c>
      <c r="G476" s="13" t="s">
        <v>1871</v>
      </c>
    </row>
    <row r="477" customFormat="false" ht="15" hidden="false" customHeight="true" outlineLevel="0" collapsed="false">
      <c r="A477" s="13" t="s">
        <v>73</v>
      </c>
      <c r="B477" s="11" t="s">
        <v>12409</v>
      </c>
      <c r="C477" s="13" t="s">
        <v>1871</v>
      </c>
      <c r="D477" s="13" t="s">
        <v>1871</v>
      </c>
      <c r="E477" s="13" t="s">
        <v>11708</v>
      </c>
      <c r="F477" s="13" t="s">
        <v>11708</v>
      </c>
      <c r="G477" s="13" t="s">
        <v>12406</v>
      </c>
    </row>
    <row r="478" customFormat="false" ht="15" hidden="false" customHeight="true" outlineLevel="0" collapsed="false">
      <c r="A478" s="13" t="s">
        <v>73</v>
      </c>
      <c r="B478" s="11" t="s">
        <v>13068</v>
      </c>
      <c r="C478" s="13" t="s">
        <v>1871</v>
      </c>
      <c r="D478" s="13" t="s">
        <v>1871</v>
      </c>
      <c r="E478" s="13" t="s">
        <v>1871</v>
      </c>
      <c r="F478" s="13" t="s">
        <v>1938</v>
      </c>
      <c r="G478" s="13" t="s">
        <v>13069</v>
      </c>
    </row>
    <row r="479" customFormat="false" ht="15" hidden="false" customHeight="true" outlineLevel="0" collapsed="false">
      <c r="A479" s="13" t="s">
        <v>73</v>
      </c>
      <c r="B479" s="11" t="s">
        <v>12417</v>
      </c>
      <c r="C479" s="13" t="s">
        <v>1871</v>
      </c>
      <c r="D479" s="13" t="s">
        <v>1871</v>
      </c>
      <c r="E479" s="13" t="s">
        <v>1871</v>
      </c>
      <c r="F479" s="13" t="s">
        <v>1871</v>
      </c>
      <c r="G479" s="13" t="s">
        <v>1871</v>
      </c>
    </row>
    <row r="480" customFormat="false" ht="15" hidden="false" customHeight="true" outlineLevel="0" collapsed="false">
      <c r="A480" s="13" t="s">
        <v>73</v>
      </c>
      <c r="B480" s="11" t="s">
        <v>12402</v>
      </c>
      <c r="C480" s="13" t="s">
        <v>1871</v>
      </c>
      <c r="D480" s="13" t="s">
        <v>1871</v>
      </c>
      <c r="E480" s="13" t="s">
        <v>11708</v>
      </c>
      <c r="F480" s="13" t="s">
        <v>11708</v>
      </c>
      <c r="G480" s="13" t="s">
        <v>12406</v>
      </c>
    </row>
    <row r="481" customFormat="false" ht="15" hidden="false" customHeight="true" outlineLevel="0" collapsed="false">
      <c r="A481" s="13" t="s">
        <v>82</v>
      </c>
      <c r="B481" s="11" t="s">
        <v>11476</v>
      </c>
      <c r="C481" s="13" t="s">
        <v>13070</v>
      </c>
      <c r="D481" s="13" t="s">
        <v>13071</v>
      </c>
      <c r="E481" s="13" t="s">
        <v>13072</v>
      </c>
      <c r="F481" s="13" t="s">
        <v>13073</v>
      </c>
      <c r="G481" s="13" t="s">
        <v>13074</v>
      </c>
    </row>
    <row r="482" customFormat="false" ht="15" hidden="false" customHeight="true" outlineLevel="0" collapsed="false">
      <c r="A482" s="13" t="s">
        <v>82</v>
      </c>
      <c r="B482" s="11" t="s">
        <v>11482</v>
      </c>
      <c r="C482" s="13" t="s">
        <v>13075</v>
      </c>
      <c r="D482" s="13" t="s">
        <v>13076</v>
      </c>
      <c r="E482" s="13" t="s">
        <v>13077</v>
      </c>
      <c r="F482" s="13" t="s">
        <v>13078</v>
      </c>
      <c r="G482" s="13" t="s">
        <v>13079</v>
      </c>
    </row>
    <row r="483" customFormat="false" ht="15" hidden="false" customHeight="true" outlineLevel="0" collapsed="false">
      <c r="A483" s="13" t="s">
        <v>82</v>
      </c>
      <c r="B483" s="11" t="s">
        <v>11488</v>
      </c>
      <c r="C483" s="13" t="s">
        <v>13080</v>
      </c>
      <c r="D483" s="13" t="s">
        <v>13081</v>
      </c>
      <c r="E483" s="13" t="s">
        <v>13082</v>
      </c>
      <c r="F483" s="13" t="s">
        <v>13083</v>
      </c>
      <c r="G483" s="13" t="s">
        <v>13084</v>
      </c>
    </row>
    <row r="484" customFormat="false" ht="15" hidden="false" customHeight="true" outlineLevel="0" collapsed="false">
      <c r="A484" s="13" t="s">
        <v>82</v>
      </c>
      <c r="B484" s="11" t="s">
        <v>11494</v>
      </c>
      <c r="C484" s="13" t="s">
        <v>13085</v>
      </c>
      <c r="D484" s="13" t="s">
        <v>13086</v>
      </c>
      <c r="E484" s="13" t="s">
        <v>13087</v>
      </c>
      <c r="F484" s="13" t="s">
        <v>13088</v>
      </c>
      <c r="G484" s="13" t="s">
        <v>13089</v>
      </c>
    </row>
    <row r="485" customFormat="false" ht="15" hidden="false" customHeight="true" outlineLevel="0" collapsed="false">
      <c r="A485" s="13" t="s">
        <v>82</v>
      </c>
      <c r="B485" s="11" t="s">
        <v>11506</v>
      </c>
      <c r="C485" s="13" t="s">
        <v>13090</v>
      </c>
      <c r="D485" s="13" t="s">
        <v>13091</v>
      </c>
      <c r="E485" s="13" t="s">
        <v>13092</v>
      </c>
      <c r="F485" s="13" t="s">
        <v>13093</v>
      </c>
      <c r="G485" s="13" t="s">
        <v>13094</v>
      </c>
    </row>
    <row r="486" customFormat="false" ht="15" hidden="false" customHeight="true" outlineLevel="0" collapsed="false">
      <c r="A486" s="13" t="s">
        <v>82</v>
      </c>
      <c r="B486" s="11" t="s">
        <v>11500</v>
      </c>
      <c r="C486" s="13" t="s">
        <v>13095</v>
      </c>
      <c r="D486" s="13" t="s">
        <v>13096</v>
      </c>
      <c r="E486" s="13" t="s">
        <v>13097</v>
      </c>
      <c r="F486" s="13" t="s">
        <v>13098</v>
      </c>
      <c r="G486" s="13" t="s">
        <v>13099</v>
      </c>
    </row>
    <row r="487" customFormat="false" ht="15" hidden="false" customHeight="true" outlineLevel="0" collapsed="false">
      <c r="A487" s="13" t="s">
        <v>82</v>
      </c>
      <c r="B487" s="11" t="s">
        <v>11518</v>
      </c>
      <c r="C487" s="13" t="s">
        <v>13100</v>
      </c>
      <c r="D487" s="13" t="s">
        <v>13101</v>
      </c>
      <c r="E487" s="13" t="s">
        <v>13102</v>
      </c>
      <c r="F487" s="13" t="s">
        <v>13103</v>
      </c>
      <c r="G487" s="13" t="s">
        <v>13104</v>
      </c>
    </row>
    <row r="488" customFormat="false" ht="15" hidden="false" customHeight="true" outlineLevel="0" collapsed="false">
      <c r="A488" s="13" t="s">
        <v>82</v>
      </c>
      <c r="B488" s="11" t="s">
        <v>11512</v>
      </c>
      <c r="C488" s="13" t="s">
        <v>13105</v>
      </c>
      <c r="D488" s="13" t="s">
        <v>13106</v>
      </c>
      <c r="E488" s="13" t="s">
        <v>13107</v>
      </c>
      <c r="F488" s="13" t="s">
        <v>13108</v>
      </c>
      <c r="G488" s="13" t="s">
        <v>13109</v>
      </c>
    </row>
    <row r="489" customFormat="false" ht="15" hidden="false" customHeight="true" outlineLevel="0" collapsed="false">
      <c r="A489" s="13" t="s">
        <v>82</v>
      </c>
      <c r="B489" s="11" t="s">
        <v>11542</v>
      </c>
      <c r="C489" s="13" t="s">
        <v>13110</v>
      </c>
      <c r="D489" s="13" t="s">
        <v>13111</v>
      </c>
      <c r="E489" s="13" t="s">
        <v>13112</v>
      </c>
      <c r="F489" s="13" t="s">
        <v>13113</v>
      </c>
      <c r="G489" s="13" t="s">
        <v>13114</v>
      </c>
    </row>
    <row r="490" customFormat="false" ht="15" hidden="false" customHeight="true" outlineLevel="0" collapsed="false">
      <c r="A490" s="13" t="s">
        <v>82</v>
      </c>
      <c r="B490" s="11" t="s">
        <v>11530</v>
      </c>
      <c r="C490" s="13" t="s">
        <v>13115</v>
      </c>
      <c r="D490" s="13" t="s">
        <v>13116</v>
      </c>
      <c r="E490" s="13" t="s">
        <v>13117</v>
      </c>
      <c r="F490" s="13" t="s">
        <v>13118</v>
      </c>
      <c r="G490" s="13" t="s">
        <v>13119</v>
      </c>
    </row>
    <row r="491" customFormat="false" ht="15" hidden="false" customHeight="true" outlineLevel="0" collapsed="false">
      <c r="A491" s="13" t="s">
        <v>82</v>
      </c>
      <c r="B491" s="11" t="s">
        <v>11524</v>
      </c>
      <c r="C491" s="13" t="s">
        <v>13120</v>
      </c>
      <c r="D491" s="13" t="s">
        <v>13121</v>
      </c>
      <c r="E491" s="13" t="s">
        <v>13122</v>
      </c>
      <c r="F491" s="13" t="s">
        <v>13123</v>
      </c>
      <c r="G491" s="13" t="s">
        <v>13124</v>
      </c>
    </row>
    <row r="492" customFormat="false" ht="15" hidden="false" customHeight="true" outlineLevel="0" collapsed="false">
      <c r="A492" s="13" t="s">
        <v>82</v>
      </c>
      <c r="B492" s="11" t="s">
        <v>11536</v>
      </c>
      <c r="C492" s="13" t="s">
        <v>13125</v>
      </c>
      <c r="D492" s="13" t="s">
        <v>13126</v>
      </c>
      <c r="E492" s="13" t="s">
        <v>13127</v>
      </c>
      <c r="F492" s="13" t="s">
        <v>13128</v>
      </c>
      <c r="G492" s="13" t="s">
        <v>13129</v>
      </c>
    </row>
    <row r="493" customFormat="false" ht="15" hidden="false" customHeight="true" outlineLevel="0" collapsed="false">
      <c r="A493" s="13" t="s">
        <v>82</v>
      </c>
      <c r="B493" s="11" t="s">
        <v>11565</v>
      </c>
      <c r="C493" s="13" t="s">
        <v>13130</v>
      </c>
      <c r="D493" s="13" t="s">
        <v>13131</v>
      </c>
      <c r="E493" s="13" t="s">
        <v>13132</v>
      </c>
      <c r="F493" s="13" t="s">
        <v>13133</v>
      </c>
      <c r="G493" s="13" t="s">
        <v>13134</v>
      </c>
    </row>
    <row r="494" customFormat="false" ht="15" hidden="false" customHeight="true" outlineLevel="0" collapsed="false">
      <c r="A494" s="13" t="s">
        <v>82</v>
      </c>
      <c r="B494" s="11" t="s">
        <v>11548</v>
      </c>
      <c r="C494" s="13" t="s">
        <v>13135</v>
      </c>
      <c r="D494" s="13" t="s">
        <v>13136</v>
      </c>
      <c r="E494" s="13" t="s">
        <v>13137</v>
      </c>
      <c r="F494" s="13" t="s">
        <v>13138</v>
      </c>
      <c r="G494" s="13" t="s">
        <v>13139</v>
      </c>
    </row>
    <row r="495" customFormat="false" ht="15" hidden="false" customHeight="true" outlineLevel="0" collapsed="false">
      <c r="A495" s="13" t="s">
        <v>82</v>
      </c>
      <c r="B495" s="11" t="s">
        <v>11554</v>
      </c>
      <c r="C495" s="13" t="s">
        <v>13140</v>
      </c>
      <c r="D495" s="13" t="s">
        <v>13141</v>
      </c>
      <c r="E495" s="13" t="s">
        <v>13142</v>
      </c>
      <c r="F495" s="13" t="s">
        <v>13143</v>
      </c>
      <c r="G495" s="13" t="s">
        <v>13144</v>
      </c>
    </row>
    <row r="496" customFormat="false" ht="15" hidden="false" customHeight="true" outlineLevel="0" collapsed="false">
      <c r="A496" s="13" t="s">
        <v>82</v>
      </c>
      <c r="B496" s="11" t="s">
        <v>11570</v>
      </c>
      <c r="C496" s="13" t="s">
        <v>13145</v>
      </c>
      <c r="D496" s="13" t="s">
        <v>13146</v>
      </c>
      <c r="E496" s="13" t="s">
        <v>13147</v>
      </c>
      <c r="F496" s="13" t="s">
        <v>13148</v>
      </c>
      <c r="G496" s="13" t="s">
        <v>13149</v>
      </c>
    </row>
    <row r="497" customFormat="false" ht="15" hidden="false" customHeight="true" outlineLevel="0" collapsed="false">
      <c r="A497" s="13" t="s">
        <v>82</v>
      </c>
      <c r="B497" s="11" t="s">
        <v>11576</v>
      </c>
      <c r="C497" s="13" t="s">
        <v>13150</v>
      </c>
      <c r="D497" s="13" t="s">
        <v>13151</v>
      </c>
      <c r="E497" s="13" t="s">
        <v>13152</v>
      </c>
      <c r="F497" s="13" t="s">
        <v>13153</v>
      </c>
      <c r="G497" s="13" t="s">
        <v>13154</v>
      </c>
    </row>
    <row r="498" customFormat="false" ht="15" hidden="false" customHeight="true" outlineLevel="0" collapsed="false">
      <c r="A498" s="13" t="s">
        <v>82</v>
      </c>
      <c r="B498" s="11" t="s">
        <v>11600</v>
      </c>
      <c r="C498" s="13" t="s">
        <v>13155</v>
      </c>
      <c r="D498" s="13" t="s">
        <v>13156</v>
      </c>
      <c r="E498" s="13" t="s">
        <v>13157</v>
      </c>
      <c r="F498" s="13" t="s">
        <v>13158</v>
      </c>
      <c r="G498" s="13" t="s">
        <v>13159</v>
      </c>
    </row>
    <row r="499" customFormat="false" ht="15" hidden="false" customHeight="true" outlineLevel="0" collapsed="false">
      <c r="A499" s="13" t="s">
        <v>82</v>
      </c>
      <c r="B499" s="11" t="s">
        <v>11606</v>
      </c>
      <c r="C499" s="13" t="s">
        <v>12093</v>
      </c>
      <c r="D499" s="13" t="s">
        <v>13160</v>
      </c>
      <c r="E499" s="13" t="s">
        <v>6339</v>
      </c>
      <c r="F499" s="13" t="s">
        <v>12050</v>
      </c>
      <c r="G499" s="13" t="s">
        <v>13161</v>
      </c>
    </row>
    <row r="500" customFormat="false" ht="15" hidden="false" customHeight="true" outlineLevel="0" collapsed="false">
      <c r="A500" s="13" t="s">
        <v>82</v>
      </c>
      <c r="B500" s="11" t="s">
        <v>11671</v>
      </c>
      <c r="C500" s="13" t="s">
        <v>13162</v>
      </c>
      <c r="D500" s="13" t="s">
        <v>13163</v>
      </c>
      <c r="E500" s="13" t="s">
        <v>13050</v>
      </c>
      <c r="F500" s="13" t="s">
        <v>13164</v>
      </c>
      <c r="G500" s="13" t="s">
        <v>13165</v>
      </c>
    </row>
    <row r="501" customFormat="false" ht="15" hidden="false" customHeight="true" outlineLevel="0" collapsed="false">
      <c r="A501" s="13" t="s">
        <v>82</v>
      </c>
      <c r="B501" s="11" t="s">
        <v>11588</v>
      </c>
      <c r="C501" s="13" t="s">
        <v>13166</v>
      </c>
      <c r="D501" s="13" t="s">
        <v>13167</v>
      </c>
      <c r="E501" s="13" t="s">
        <v>13168</v>
      </c>
      <c r="F501" s="13" t="s">
        <v>13169</v>
      </c>
      <c r="G501" s="13" t="s">
        <v>13170</v>
      </c>
    </row>
    <row r="502" customFormat="false" ht="15" hidden="false" customHeight="true" outlineLevel="0" collapsed="false">
      <c r="A502" s="13" t="s">
        <v>82</v>
      </c>
      <c r="B502" s="11" t="s">
        <v>11582</v>
      </c>
      <c r="C502" s="13" t="s">
        <v>13171</v>
      </c>
      <c r="D502" s="13" t="s">
        <v>13172</v>
      </c>
      <c r="E502" s="13" t="s">
        <v>13173</v>
      </c>
      <c r="F502" s="13" t="s">
        <v>13174</v>
      </c>
      <c r="G502" s="13" t="s">
        <v>13175</v>
      </c>
    </row>
    <row r="503" customFormat="false" ht="15" hidden="false" customHeight="true" outlineLevel="0" collapsed="false">
      <c r="A503" s="13" t="s">
        <v>82</v>
      </c>
      <c r="B503" s="11" t="s">
        <v>11594</v>
      </c>
      <c r="C503" s="13" t="s">
        <v>13176</v>
      </c>
      <c r="D503" s="13" t="s">
        <v>13177</v>
      </c>
      <c r="E503" s="13" t="s">
        <v>13178</v>
      </c>
      <c r="F503" s="13" t="s">
        <v>13179</v>
      </c>
      <c r="G503" s="13" t="s">
        <v>13180</v>
      </c>
    </row>
    <row r="504" customFormat="false" ht="15" hidden="false" customHeight="true" outlineLevel="0" collapsed="false">
      <c r="A504" s="13" t="s">
        <v>82</v>
      </c>
      <c r="B504" s="11" t="s">
        <v>11634</v>
      </c>
      <c r="C504" s="13" t="s">
        <v>13181</v>
      </c>
      <c r="D504" s="13" t="s">
        <v>13182</v>
      </c>
      <c r="E504" s="13" t="s">
        <v>13183</v>
      </c>
      <c r="F504" s="13" t="s">
        <v>13184</v>
      </c>
      <c r="G504" s="13" t="s">
        <v>13185</v>
      </c>
    </row>
    <row r="505" customFormat="false" ht="15" hidden="false" customHeight="true" outlineLevel="0" collapsed="false">
      <c r="A505" s="13" t="s">
        <v>82</v>
      </c>
      <c r="B505" s="11" t="s">
        <v>11622</v>
      </c>
      <c r="C505" s="13" t="s">
        <v>13186</v>
      </c>
      <c r="D505" s="13" t="s">
        <v>13187</v>
      </c>
      <c r="E505" s="13" t="s">
        <v>13188</v>
      </c>
      <c r="F505" s="13" t="s">
        <v>13189</v>
      </c>
      <c r="G505" s="13" t="s">
        <v>13190</v>
      </c>
    </row>
    <row r="506" customFormat="false" ht="15" hidden="false" customHeight="true" outlineLevel="0" collapsed="false">
      <c r="A506" s="13" t="s">
        <v>82</v>
      </c>
      <c r="B506" s="11" t="s">
        <v>11610</v>
      </c>
      <c r="C506" s="13" t="s">
        <v>13191</v>
      </c>
      <c r="D506" s="13" t="s">
        <v>13192</v>
      </c>
      <c r="E506" s="13" t="s">
        <v>13193</v>
      </c>
      <c r="F506" s="13" t="s">
        <v>13194</v>
      </c>
      <c r="G506" s="13" t="s">
        <v>13195</v>
      </c>
    </row>
    <row r="507" customFormat="false" ht="15" hidden="false" customHeight="true" outlineLevel="0" collapsed="false">
      <c r="A507" s="13" t="s">
        <v>82</v>
      </c>
      <c r="B507" s="11" t="s">
        <v>11645</v>
      </c>
      <c r="C507" s="13" t="s">
        <v>13196</v>
      </c>
      <c r="D507" s="13" t="s">
        <v>13197</v>
      </c>
      <c r="E507" s="13" t="s">
        <v>13198</v>
      </c>
      <c r="F507" s="13" t="s">
        <v>13199</v>
      </c>
      <c r="G507" s="13" t="s">
        <v>13200</v>
      </c>
    </row>
    <row r="508" customFormat="false" ht="15" hidden="false" customHeight="true" outlineLevel="0" collapsed="false">
      <c r="A508" s="13" t="s">
        <v>82</v>
      </c>
      <c r="B508" s="11" t="s">
        <v>11616</v>
      </c>
      <c r="C508" s="13" t="s">
        <v>13201</v>
      </c>
      <c r="D508" s="13" t="s">
        <v>13202</v>
      </c>
      <c r="E508" s="13" t="s">
        <v>13203</v>
      </c>
      <c r="F508" s="13" t="s">
        <v>13204</v>
      </c>
      <c r="G508" s="13" t="s">
        <v>13205</v>
      </c>
    </row>
    <row r="509" customFormat="false" ht="15" hidden="false" customHeight="true" outlineLevel="0" collapsed="false">
      <c r="A509" s="13" t="s">
        <v>82</v>
      </c>
      <c r="B509" s="11" t="s">
        <v>11661</v>
      </c>
      <c r="C509" s="13" t="s">
        <v>11611</v>
      </c>
      <c r="D509" s="13" t="s">
        <v>13206</v>
      </c>
      <c r="E509" s="13" t="s">
        <v>13207</v>
      </c>
      <c r="F509" s="13" t="s">
        <v>13208</v>
      </c>
      <c r="G509" s="13" t="s">
        <v>13209</v>
      </c>
    </row>
    <row r="510" customFormat="false" ht="15" hidden="false" customHeight="true" outlineLevel="0" collapsed="false">
      <c r="A510" s="13" t="s">
        <v>82</v>
      </c>
      <c r="B510" s="11" t="s">
        <v>11639</v>
      </c>
      <c r="C510" s="13" t="s">
        <v>13210</v>
      </c>
      <c r="D510" s="13" t="s">
        <v>13211</v>
      </c>
      <c r="E510" s="13" t="s">
        <v>13212</v>
      </c>
      <c r="F510" s="13" t="s">
        <v>13213</v>
      </c>
      <c r="G510" s="13" t="s">
        <v>13214</v>
      </c>
    </row>
    <row r="511" customFormat="false" ht="15" hidden="false" customHeight="true" outlineLevel="0" collapsed="false">
      <c r="A511" s="13" t="s">
        <v>82</v>
      </c>
      <c r="B511" s="11" t="s">
        <v>11628</v>
      </c>
      <c r="C511" s="13" t="s">
        <v>13215</v>
      </c>
      <c r="D511" s="13" t="s">
        <v>13216</v>
      </c>
      <c r="E511" s="13" t="s">
        <v>13217</v>
      </c>
      <c r="F511" s="13" t="s">
        <v>13218</v>
      </c>
      <c r="G511" s="13" t="s">
        <v>13219</v>
      </c>
    </row>
    <row r="512" customFormat="false" ht="15" hidden="false" customHeight="true" outlineLevel="0" collapsed="false">
      <c r="A512" s="13" t="s">
        <v>82</v>
      </c>
      <c r="B512" s="11" t="s">
        <v>11656</v>
      </c>
      <c r="C512" s="13" t="s">
        <v>13220</v>
      </c>
      <c r="D512" s="13" t="s">
        <v>13221</v>
      </c>
      <c r="E512" s="13" t="s">
        <v>13222</v>
      </c>
      <c r="F512" s="13" t="s">
        <v>13223</v>
      </c>
      <c r="G512" s="13" t="s">
        <v>13224</v>
      </c>
    </row>
    <row r="513" customFormat="false" ht="15" hidden="false" customHeight="true" outlineLevel="0" collapsed="false">
      <c r="A513" s="13" t="s">
        <v>82</v>
      </c>
      <c r="B513" s="11" t="s">
        <v>11667</v>
      </c>
      <c r="C513" s="13" t="s">
        <v>13225</v>
      </c>
      <c r="D513" s="13" t="s">
        <v>13226</v>
      </c>
      <c r="E513" s="13" t="s">
        <v>9133</v>
      </c>
      <c r="F513" s="13" t="s">
        <v>13227</v>
      </c>
      <c r="G513" s="13" t="s">
        <v>13228</v>
      </c>
    </row>
    <row r="514" customFormat="false" ht="15" hidden="false" customHeight="true" outlineLevel="0" collapsed="false">
      <c r="A514" s="13" t="s">
        <v>82</v>
      </c>
      <c r="B514" s="11" t="s">
        <v>11688</v>
      </c>
      <c r="C514" s="13" t="s">
        <v>13229</v>
      </c>
      <c r="D514" s="13" t="s">
        <v>13230</v>
      </c>
      <c r="E514" s="13" t="s">
        <v>13231</v>
      </c>
      <c r="F514" s="13" t="s">
        <v>13232</v>
      </c>
      <c r="G514" s="13" t="s">
        <v>13233</v>
      </c>
    </row>
    <row r="515" customFormat="false" ht="15" hidden="false" customHeight="true" outlineLevel="0" collapsed="false">
      <c r="A515" s="13" t="s">
        <v>82</v>
      </c>
      <c r="B515" s="11" t="s">
        <v>11700</v>
      </c>
      <c r="C515" s="13" t="s">
        <v>13234</v>
      </c>
      <c r="D515" s="13" t="s">
        <v>13235</v>
      </c>
      <c r="E515" s="13" t="s">
        <v>12209</v>
      </c>
      <c r="F515" s="13" t="s">
        <v>2417</v>
      </c>
      <c r="G515" s="13" t="s">
        <v>13236</v>
      </c>
    </row>
    <row r="516" customFormat="false" ht="15" hidden="false" customHeight="true" outlineLevel="0" collapsed="false">
      <c r="A516" s="13" t="s">
        <v>82</v>
      </c>
      <c r="B516" s="11" t="s">
        <v>11650</v>
      </c>
      <c r="C516" s="13" t="s">
        <v>6440</v>
      </c>
      <c r="D516" s="13" t="s">
        <v>13237</v>
      </c>
      <c r="E516" s="13" t="s">
        <v>13238</v>
      </c>
      <c r="F516" s="13" t="s">
        <v>13239</v>
      </c>
      <c r="G516" s="13" t="s">
        <v>13240</v>
      </c>
    </row>
    <row r="517" customFormat="false" ht="15" hidden="false" customHeight="true" outlineLevel="0" collapsed="false">
      <c r="A517" s="13" t="s">
        <v>82</v>
      </c>
      <c r="B517" s="11" t="s">
        <v>11677</v>
      </c>
      <c r="C517" s="13" t="s">
        <v>13241</v>
      </c>
      <c r="D517" s="13" t="s">
        <v>13242</v>
      </c>
      <c r="E517" s="13" t="s">
        <v>13243</v>
      </c>
      <c r="F517" s="13" t="s">
        <v>13244</v>
      </c>
      <c r="G517" s="13" t="s">
        <v>13245</v>
      </c>
    </row>
    <row r="518" customFormat="false" ht="15" hidden="false" customHeight="true" outlineLevel="0" collapsed="false">
      <c r="A518" s="13" t="s">
        <v>82</v>
      </c>
      <c r="B518" s="11" t="s">
        <v>11682</v>
      </c>
      <c r="C518" s="13" t="s">
        <v>13246</v>
      </c>
      <c r="D518" s="13" t="s">
        <v>13247</v>
      </c>
      <c r="E518" s="13" t="s">
        <v>5501</v>
      </c>
      <c r="F518" s="13" t="s">
        <v>13248</v>
      </c>
      <c r="G518" s="13" t="s">
        <v>13249</v>
      </c>
    </row>
    <row r="519" customFormat="false" ht="15" hidden="false" customHeight="true" outlineLevel="0" collapsed="false">
      <c r="A519" s="13" t="s">
        <v>82</v>
      </c>
      <c r="B519" s="11" t="s">
        <v>11733</v>
      </c>
      <c r="C519" s="13" t="s">
        <v>13250</v>
      </c>
      <c r="D519" s="13" t="s">
        <v>13251</v>
      </c>
      <c r="E519" s="13" t="s">
        <v>13252</v>
      </c>
      <c r="F519" s="13" t="s">
        <v>13253</v>
      </c>
      <c r="G519" s="13" t="s">
        <v>13254</v>
      </c>
    </row>
    <row r="520" customFormat="false" ht="15" hidden="false" customHeight="true" outlineLevel="0" collapsed="false">
      <c r="A520" s="13" t="s">
        <v>82</v>
      </c>
      <c r="B520" s="11" t="s">
        <v>11694</v>
      </c>
      <c r="C520" s="13" t="s">
        <v>11573</v>
      </c>
      <c r="D520" s="13" t="s">
        <v>13255</v>
      </c>
      <c r="E520" s="13" t="s">
        <v>13256</v>
      </c>
      <c r="F520" s="13" t="s">
        <v>13257</v>
      </c>
      <c r="G520" s="13" t="s">
        <v>13258</v>
      </c>
    </row>
    <row r="521" customFormat="false" ht="15" hidden="false" customHeight="true" outlineLevel="0" collapsed="false">
      <c r="A521" s="13" t="s">
        <v>82</v>
      </c>
      <c r="B521" s="11" t="s">
        <v>11722</v>
      </c>
      <c r="C521" s="13" t="s">
        <v>13259</v>
      </c>
      <c r="D521" s="13" t="s">
        <v>13260</v>
      </c>
      <c r="E521" s="13" t="s">
        <v>13261</v>
      </c>
      <c r="F521" s="13" t="s">
        <v>13262</v>
      </c>
      <c r="G521" s="13" t="s">
        <v>13263</v>
      </c>
    </row>
    <row r="522" customFormat="false" ht="15" hidden="false" customHeight="true" outlineLevel="0" collapsed="false">
      <c r="A522" s="13" t="s">
        <v>82</v>
      </c>
      <c r="B522" s="11" t="s">
        <v>11710</v>
      </c>
      <c r="C522" s="13" t="s">
        <v>13264</v>
      </c>
      <c r="D522" s="13" t="s">
        <v>13265</v>
      </c>
      <c r="E522" s="13" t="s">
        <v>7267</v>
      </c>
      <c r="F522" s="13" t="s">
        <v>13266</v>
      </c>
      <c r="G522" s="13" t="s">
        <v>13267</v>
      </c>
    </row>
    <row r="523" customFormat="false" ht="15" hidden="false" customHeight="true" outlineLevel="0" collapsed="false">
      <c r="A523" s="13" t="s">
        <v>82</v>
      </c>
      <c r="B523" s="11" t="s">
        <v>11743</v>
      </c>
      <c r="C523" s="13" t="s">
        <v>13268</v>
      </c>
      <c r="D523" s="13" t="s">
        <v>13269</v>
      </c>
      <c r="E523" s="13" t="s">
        <v>12343</v>
      </c>
      <c r="F523" s="13" t="s">
        <v>13270</v>
      </c>
      <c r="G523" s="13" t="s">
        <v>13271</v>
      </c>
    </row>
    <row r="524" customFormat="false" ht="15" hidden="false" customHeight="true" outlineLevel="0" collapsed="false">
      <c r="A524" s="13" t="s">
        <v>82</v>
      </c>
      <c r="B524" s="11" t="s">
        <v>11754</v>
      </c>
      <c r="C524" s="13" t="s">
        <v>13272</v>
      </c>
      <c r="D524" s="13" t="s">
        <v>13273</v>
      </c>
      <c r="E524" s="13" t="s">
        <v>12901</v>
      </c>
      <c r="F524" s="13" t="s">
        <v>13274</v>
      </c>
      <c r="G524" s="13" t="s">
        <v>13275</v>
      </c>
    </row>
    <row r="525" customFormat="false" ht="15" hidden="false" customHeight="true" outlineLevel="0" collapsed="false">
      <c r="A525" s="13" t="s">
        <v>82</v>
      </c>
      <c r="B525" s="11" t="s">
        <v>11560</v>
      </c>
      <c r="C525" s="13" t="s">
        <v>12544</v>
      </c>
      <c r="D525" s="13" t="s">
        <v>13276</v>
      </c>
      <c r="E525" s="13" t="s">
        <v>12053</v>
      </c>
      <c r="F525" s="13" t="s">
        <v>13277</v>
      </c>
      <c r="G525" s="13" t="s">
        <v>13278</v>
      </c>
    </row>
    <row r="526" customFormat="false" ht="15" hidden="false" customHeight="true" outlineLevel="0" collapsed="false">
      <c r="A526" s="13" t="s">
        <v>82</v>
      </c>
      <c r="B526" s="11" t="s">
        <v>11728</v>
      </c>
      <c r="C526" s="13" t="s">
        <v>13279</v>
      </c>
      <c r="D526" s="13" t="s">
        <v>13280</v>
      </c>
      <c r="E526" s="13" t="s">
        <v>13281</v>
      </c>
      <c r="F526" s="13" t="s">
        <v>13282</v>
      </c>
      <c r="G526" s="13" t="s">
        <v>13283</v>
      </c>
    </row>
    <row r="527" customFormat="false" ht="15" hidden="false" customHeight="true" outlineLevel="0" collapsed="false">
      <c r="A527" s="13" t="s">
        <v>82</v>
      </c>
      <c r="B527" s="11" t="s">
        <v>11706</v>
      </c>
      <c r="C527" s="13" t="s">
        <v>977</v>
      </c>
      <c r="D527" s="13" t="s">
        <v>13284</v>
      </c>
      <c r="E527" s="13" t="s">
        <v>12090</v>
      </c>
      <c r="F527" s="13" t="s">
        <v>11751</v>
      </c>
      <c r="G527" s="13" t="s">
        <v>13285</v>
      </c>
    </row>
    <row r="528" customFormat="false" ht="15" hidden="false" customHeight="true" outlineLevel="0" collapsed="false">
      <c r="A528" s="13" t="s">
        <v>82</v>
      </c>
      <c r="B528" s="11" t="s">
        <v>11716</v>
      </c>
      <c r="C528" s="13" t="s">
        <v>13286</v>
      </c>
      <c r="D528" s="13" t="s">
        <v>13287</v>
      </c>
      <c r="E528" s="13" t="s">
        <v>13288</v>
      </c>
      <c r="F528" s="13" t="s">
        <v>13289</v>
      </c>
      <c r="G528" s="13" t="s">
        <v>13290</v>
      </c>
    </row>
    <row r="529" customFormat="false" ht="15" hidden="false" customHeight="true" outlineLevel="0" collapsed="false">
      <c r="A529" s="13" t="s">
        <v>82</v>
      </c>
      <c r="B529" s="11" t="s">
        <v>11760</v>
      </c>
      <c r="C529" s="13" t="s">
        <v>13291</v>
      </c>
      <c r="D529" s="13" t="s">
        <v>13292</v>
      </c>
      <c r="E529" s="13" t="s">
        <v>13293</v>
      </c>
      <c r="F529" s="13" t="s">
        <v>13294</v>
      </c>
      <c r="G529" s="13" t="s">
        <v>13295</v>
      </c>
    </row>
    <row r="530" customFormat="false" ht="15" hidden="false" customHeight="true" outlineLevel="0" collapsed="false">
      <c r="A530" s="13" t="s">
        <v>82</v>
      </c>
      <c r="B530" s="11" t="s">
        <v>11770</v>
      </c>
      <c r="C530" s="13" t="s">
        <v>13296</v>
      </c>
      <c r="D530" s="13" t="s">
        <v>13297</v>
      </c>
      <c r="E530" s="13" t="s">
        <v>13298</v>
      </c>
      <c r="F530" s="13" t="s">
        <v>13299</v>
      </c>
      <c r="G530" s="13" t="s">
        <v>13300</v>
      </c>
    </row>
    <row r="531" customFormat="false" ht="15" hidden="false" customHeight="true" outlineLevel="0" collapsed="false">
      <c r="A531" s="13" t="s">
        <v>82</v>
      </c>
      <c r="B531" s="11" t="s">
        <v>11737</v>
      </c>
      <c r="C531" s="13" t="s">
        <v>13301</v>
      </c>
      <c r="D531" s="13" t="s">
        <v>13302</v>
      </c>
      <c r="E531" s="13" t="s">
        <v>13303</v>
      </c>
      <c r="F531" s="13" t="s">
        <v>13304</v>
      </c>
      <c r="G531" s="13" t="s">
        <v>13305</v>
      </c>
    </row>
    <row r="532" customFormat="false" ht="15" hidden="false" customHeight="true" outlineLevel="0" collapsed="false">
      <c r="A532" s="13" t="s">
        <v>82</v>
      </c>
      <c r="B532" s="11" t="s">
        <v>11787</v>
      </c>
      <c r="C532" s="13" t="s">
        <v>13306</v>
      </c>
      <c r="D532" s="13" t="s">
        <v>13307</v>
      </c>
      <c r="E532" s="13" t="s">
        <v>13308</v>
      </c>
      <c r="F532" s="13" t="s">
        <v>13309</v>
      </c>
      <c r="G532" s="13" t="s">
        <v>13310</v>
      </c>
    </row>
    <row r="533" customFormat="false" ht="15" hidden="false" customHeight="true" outlineLevel="0" collapsed="false">
      <c r="A533" s="13" t="s">
        <v>82</v>
      </c>
      <c r="B533" s="11" t="s">
        <v>11799</v>
      </c>
      <c r="C533" s="13" t="s">
        <v>13311</v>
      </c>
      <c r="D533" s="13" t="s">
        <v>13312</v>
      </c>
      <c r="E533" s="13" t="s">
        <v>13313</v>
      </c>
      <c r="F533" s="13" t="s">
        <v>13314</v>
      </c>
      <c r="G533" s="13" t="s">
        <v>13315</v>
      </c>
    </row>
    <row r="534" customFormat="false" ht="15" hidden="false" customHeight="true" outlineLevel="0" collapsed="false">
      <c r="A534" s="13" t="s">
        <v>82</v>
      </c>
      <c r="B534" s="11" t="s">
        <v>11776</v>
      </c>
      <c r="C534" s="13" t="s">
        <v>12995</v>
      </c>
      <c r="D534" s="13" t="s">
        <v>13316</v>
      </c>
      <c r="E534" s="13" t="s">
        <v>13052</v>
      </c>
      <c r="F534" s="13" t="s">
        <v>13317</v>
      </c>
      <c r="G534" s="13" t="s">
        <v>13318</v>
      </c>
    </row>
    <row r="535" customFormat="false" ht="15" hidden="false" customHeight="true" outlineLevel="0" collapsed="false">
      <c r="A535" s="13" t="s">
        <v>82</v>
      </c>
      <c r="B535" s="11" t="s">
        <v>11764</v>
      </c>
      <c r="C535" s="13" t="s">
        <v>13319</v>
      </c>
      <c r="D535" s="13" t="s">
        <v>13320</v>
      </c>
      <c r="E535" s="13" t="s">
        <v>12970</v>
      </c>
      <c r="F535" s="13" t="s">
        <v>13321</v>
      </c>
      <c r="G535" s="13" t="s">
        <v>13322</v>
      </c>
    </row>
    <row r="536" customFormat="false" ht="15" hidden="false" customHeight="true" outlineLevel="0" collapsed="false">
      <c r="A536" s="13" t="s">
        <v>82</v>
      </c>
      <c r="B536" s="11" t="s">
        <v>11844</v>
      </c>
      <c r="C536" s="13" t="s">
        <v>13323</v>
      </c>
      <c r="D536" s="13" t="s">
        <v>13324</v>
      </c>
      <c r="E536" s="13" t="s">
        <v>13325</v>
      </c>
      <c r="F536" s="13" t="s">
        <v>13326</v>
      </c>
      <c r="G536" s="13" t="s">
        <v>13327</v>
      </c>
    </row>
    <row r="537" customFormat="false" ht="15" hidden="false" customHeight="true" outlineLevel="0" collapsed="false">
      <c r="A537" s="13" t="s">
        <v>82</v>
      </c>
      <c r="B537" s="11" t="s">
        <v>11748</v>
      </c>
      <c r="C537" s="13" t="s">
        <v>3519</v>
      </c>
      <c r="D537" s="13" t="s">
        <v>13328</v>
      </c>
      <c r="E537" s="13" t="s">
        <v>11751</v>
      </c>
      <c r="F537" s="13" t="s">
        <v>333</v>
      </c>
      <c r="G537" s="13" t="s">
        <v>13329</v>
      </c>
    </row>
    <row r="538" customFormat="false" ht="15" hidden="false" customHeight="true" outlineLevel="0" collapsed="false">
      <c r="A538" s="13" t="s">
        <v>82</v>
      </c>
      <c r="B538" s="11" t="s">
        <v>11827</v>
      </c>
      <c r="C538" s="13" t="s">
        <v>13330</v>
      </c>
      <c r="D538" s="13" t="s">
        <v>13331</v>
      </c>
      <c r="E538" s="13" t="s">
        <v>13332</v>
      </c>
      <c r="F538" s="13" t="s">
        <v>13333</v>
      </c>
      <c r="G538" s="13" t="s">
        <v>13334</v>
      </c>
    </row>
    <row r="539" customFormat="false" ht="15" hidden="false" customHeight="true" outlineLevel="0" collapsed="false">
      <c r="A539" s="13" t="s">
        <v>82</v>
      </c>
      <c r="B539" s="11" t="s">
        <v>11781</v>
      </c>
      <c r="C539" s="13" t="s">
        <v>13335</v>
      </c>
      <c r="D539" s="13" t="s">
        <v>13336</v>
      </c>
      <c r="E539" s="13" t="s">
        <v>13337</v>
      </c>
      <c r="F539" s="13" t="s">
        <v>13338</v>
      </c>
      <c r="G539" s="13" t="s">
        <v>13339</v>
      </c>
    </row>
    <row r="540" customFormat="false" ht="15" hidden="false" customHeight="true" outlineLevel="0" collapsed="false">
      <c r="A540" s="13" t="s">
        <v>82</v>
      </c>
      <c r="B540" s="11" t="s">
        <v>11878</v>
      </c>
      <c r="C540" s="13" t="s">
        <v>13340</v>
      </c>
      <c r="D540" s="13" t="s">
        <v>13341</v>
      </c>
      <c r="E540" s="13" t="s">
        <v>13342</v>
      </c>
      <c r="F540" s="13" t="s">
        <v>13343</v>
      </c>
      <c r="G540" s="13" t="s">
        <v>13344</v>
      </c>
    </row>
    <row r="541" customFormat="false" ht="15" hidden="false" customHeight="true" outlineLevel="0" collapsed="false">
      <c r="A541" s="13" t="s">
        <v>82</v>
      </c>
      <c r="B541" s="11" t="s">
        <v>11810</v>
      </c>
      <c r="C541" s="13" t="s">
        <v>13345</v>
      </c>
      <c r="D541" s="13" t="s">
        <v>13346</v>
      </c>
      <c r="E541" s="13" t="s">
        <v>8650</v>
      </c>
      <c r="F541" s="13" t="s">
        <v>13347</v>
      </c>
      <c r="G541" s="13" t="s">
        <v>13348</v>
      </c>
    </row>
    <row r="542" customFormat="false" ht="15" hidden="false" customHeight="true" outlineLevel="0" collapsed="false">
      <c r="A542" s="13" t="s">
        <v>82</v>
      </c>
      <c r="B542" s="11" t="s">
        <v>11793</v>
      </c>
      <c r="C542" s="13" t="s">
        <v>5032</v>
      </c>
      <c r="D542" s="13" t="s">
        <v>13349</v>
      </c>
      <c r="E542" s="13" t="s">
        <v>550</v>
      </c>
      <c r="F542" s="13" t="s">
        <v>12800</v>
      </c>
      <c r="G542" s="13" t="s">
        <v>13350</v>
      </c>
    </row>
    <row r="543" customFormat="false" ht="15" hidden="false" customHeight="true" outlineLevel="0" collapsed="false">
      <c r="A543" s="13" t="s">
        <v>82</v>
      </c>
      <c r="B543" s="11" t="s">
        <v>11804</v>
      </c>
      <c r="C543" s="13" t="s">
        <v>5891</v>
      </c>
      <c r="D543" s="13" t="s">
        <v>13351</v>
      </c>
      <c r="E543" s="13" t="s">
        <v>12084</v>
      </c>
      <c r="F543" s="13" t="s">
        <v>13352</v>
      </c>
      <c r="G543" s="13" t="s">
        <v>13353</v>
      </c>
    </row>
    <row r="544" customFormat="false" ht="15" hidden="false" customHeight="true" outlineLevel="0" collapsed="false">
      <c r="A544" s="13" t="s">
        <v>82</v>
      </c>
      <c r="B544" s="11" t="s">
        <v>11838</v>
      </c>
      <c r="C544" s="13" t="s">
        <v>13354</v>
      </c>
      <c r="D544" s="13" t="s">
        <v>13355</v>
      </c>
      <c r="E544" s="13" t="s">
        <v>13356</v>
      </c>
      <c r="F544" s="13" t="s">
        <v>13357</v>
      </c>
      <c r="G544" s="13" t="s">
        <v>13358</v>
      </c>
    </row>
    <row r="545" customFormat="false" ht="15" hidden="false" customHeight="true" outlineLevel="0" collapsed="false">
      <c r="A545" s="13" t="s">
        <v>82</v>
      </c>
      <c r="B545" s="11" t="s">
        <v>11895</v>
      </c>
      <c r="C545" s="13" t="s">
        <v>13359</v>
      </c>
      <c r="D545" s="13" t="s">
        <v>13360</v>
      </c>
      <c r="E545" s="13" t="s">
        <v>2132</v>
      </c>
      <c r="F545" s="13" t="s">
        <v>13361</v>
      </c>
      <c r="G545" s="13" t="s">
        <v>13362</v>
      </c>
    </row>
    <row r="546" customFormat="false" ht="15" hidden="false" customHeight="true" outlineLevel="0" collapsed="false">
      <c r="A546" s="13" t="s">
        <v>82</v>
      </c>
      <c r="B546" s="11" t="s">
        <v>11866</v>
      </c>
      <c r="C546" s="13" t="s">
        <v>12685</v>
      </c>
      <c r="D546" s="13" t="s">
        <v>13363</v>
      </c>
      <c r="E546" s="13" t="s">
        <v>12793</v>
      </c>
      <c r="F546" s="13" t="s">
        <v>13364</v>
      </c>
      <c r="G546" s="13" t="s">
        <v>7742</v>
      </c>
    </row>
    <row r="547" customFormat="false" ht="15" hidden="false" customHeight="true" outlineLevel="0" collapsed="false">
      <c r="A547" s="13" t="s">
        <v>82</v>
      </c>
      <c r="B547" s="11" t="s">
        <v>11900</v>
      </c>
      <c r="C547" s="13" t="s">
        <v>3342</v>
      </c>
      <c r="D547" s="13" t="s">
        <v>13365</v>
      </c>
      <c r="E547" s="13" t="s">
        <v>12139</v>
      </c>
      <c r="F547" s="13" t="s">
        <v>13366</v>
      </c>
      <c r="G547" s="13" t="s">
        <v>13367</v>
      </c>
    </row>
    <row r="548" customFormat="false" ht="15" hidden="false" customHeight="true" outlineLevel="0" collapsed="false">
      <c r="A548" s="13" t="s">
        <v>82</v>
      </c>
      <c r="B548" s="11" t="s">
        <v>11861</v>
      </c>
      <c r="C548" s="13" t="s">
        <v>13368</v>
      </c>
      <c r="D548" s="13" t="s">
        <v>13369</v>
      </c>
      <c r="E548" s="13" t="s">
        <v>12272</v>
      </c>
      <c r="F548" s="13" t="s">
        <v>13370</v>
      </c>
      <c r="G548" s="13" t="s">
        <v>13371</v>
      </c>
    </row>
    <row r="549" customFormat="false" ht="15" hidden="false" customHeight="true" outlineLevel="0" collapsed="false">
      <c r="A549" s="13" t="s">
        <v>82</v>
      </c>
      <c r="B549" s="11" t="s">
        <v>11833</v>
      </c>
      <c r="C549" s="13" t="s">
        <v>13372</v>
      </c>
      <c r="D549" s="13" t="s">
        <v>13373</v>
      </c>
      <c r="E549" s="13" t="s">
        <v>697</v>
      </c>
      <c r="F549" s="13" t="s">
        <v>13374</v>
      </c>
      <c r="G549" s="13" t="s">
        <v>13375</v>
      </c>
    </row>
    <row r="550" customFormat="false" ht="15" hidden="false" customHeight="true" outlineLevel="0" collapsed="false">
      <c r="A550" s="13" t="s">
        <v>82</v>
      </c>
      <c r="B550" s="11" t="s">
        <v>11850</v>
      </c>
      <c r="C550" s="13" t="s">
        <v>13376</v>
      </c>
      <c r="D550" s="13" t="s">
        <v>8758</v>
      </c>
      <c r="E550" s="13" t="s">
        <v>7739</v>
      </c>
      <c r="F550" s="13" t="s">
        <v>13377</v>
      </c>
      <c r="G550" s="13" t="s">
        <v>13378</v>
      </c>
    </row>
    <row r="551" customFormat="false" ht="15" hidden="false" customHeight="true" outlineLevel="0" collapsed="false">
      <c r="A551" s="13" t="s">
        <v>82</v>
      </c>
      <c r="B551" s="11" t="s">
        <v>11872</v>
      </c>
      <c r="C551" s="13" t="s">
        <v>13379</v>
      </c>
      <c r="D551" s="13" t="s">
        <v>13380</v>
      </c>
      <c r="E551" s="13" t="s">
        <v>12053</v>
      </c>
      <c r="F551" s="13" t="s">
        <v>13381</v>
      </c>
      <c r="G551" s="13" t="s">
        <v>13382</v>
      </c>
    </row>
    <row r="552" customFormat="false" ht="15" hidden="false" customHeight="true" outlineLevel="0" collapsed="false">
      <c r="A552" s="13" t="s">
        <v>82</v>
      </c>
      <c r="B552" s="11" t="s">
        <v>11816</v>
      </c>
      <c r="C552" s="13" t="s">
        <v>13383</v>
      </c>
      <c r="D552" s="13" t="s">
        <v>13384</v>
      </c>
      <c r="E552" s="13" t="s">
        <v>13385</v>
      </c>
      <c r="F552" s="13" t="s">
        <v>13386</v>
      </c>
      <c r="G552" s="13" t="s">
        <v>13387</v>
      </c>
    </row>
    <row r="553" customFormat="false" ht="15" hidden="false" customHeight="true" outlineLevel="0" collapsed="false">
      <c r="A553" s="13" t="s">
        <v>82</v>
      </c>
      <c r="B553" s="11" t="s">
        <v>11855</v>
      </c>
      <c r="C553" s="13" t="s">
        <v>13388</v>
      </c>
      <c r="D553" s="13" t="s">
        <v>13389</v>
      </c>
      <c r="E553" s="13" t="s">
        <v>12650</v>
      </c>
      <c r="F553" s="13" t="s">
        <v>13390</v>
      </c>
      <c r="G553" s="13" t="s">
        <v>13391</v>
      </c>
    </row>
    <row r="554" customFormat="false" ht="15" hidden="false" customHeight="true" outlineLevel="0" collapsed="false">
      <c r="A554" s="13" t="s">
        <v>82</v>
      </c>
      <c r="B554" s="11" t="s">
        <v>11822</v>
      </c>
      <c r="C554" s="13" t="s">
        <v>12586</v>
      </c>
      <c r="D554" s="13" t="s">
        <v>13392</v>
      </c>
      <c r="E554" s="13" t="s">
        <v>12846</v>
      </c>
      <c r="F554" s="13" t="s">
        <v>13393</v>
      </c>
      <c r="G554" s="13" t="s">
        <v>13394</v>
      </c>
    </row>
    <row r="555" customFormat="false" ht="15" hidden="false" customHeight="true" outlineLevel="0" collapsed="false">
      <c r="A555" s="13" t="s">
        <v>82</v>
      </c>
      <c r="B555" s="11" t="s">
        <v>11915</v>
      </c>
      <c r="C555" s="13" t="s">
        <v>13395</v>
      </c>
      <c r="D555" s="13" t="s">
        <v>13396</v>
      </c>
      <c r="E555" s="13" t="s">
        <v>12247</v>
      </c>
      <c r="F555" s="13" t="s">
        <v>13397</v>
      </c>
      <c r="G555" s="13" t="s">
        <v>13398</v>
      </c>
    </row>
    <row r="556" customFormat="false" ht="15" hidden="false" customHeight="true" outlineLevel="0" collapsed="false">
      <c r="A556" s="13" t="s">
        <v>82</v>
      </c>
      <c r="B556" s="11" t="s">
        <v>11890</v>
      </c>
      <c r="C556" s="13" t="s">
        <v>13399</v>
      </c>
      <c r="D556" s="13" t="s">
        <v>13400</v>
      </c>
      <c r="E556" s="13" t="s">
        <v>13401</v>
      </c>
      <c r="F556" s="13" t="s">
        <v>13402</v>
      </c>
      <c r="G556" s="13" t="s">
        <v>13403</v>
      </c>
    </row>
    <row r="557" customFormat="false" ht="15" hidden="false" customHeight="true" outlineLevel="0" collapsed="false">
      <c r="A557" s="13" t="s">
        <v>82</v>
      </c>
      <c r="B557" s="11" t="s">
        <v>11927</v>
      </c>
      <c r="C557" s="13" t="s">
        <v>3082</v>
      </c>
      <c r="D557" s="13" t="s">
        <v>13404</v>
      </c>
      <c r="E557" s="13" t="s">
        <v>12375</v>
      </c>
      <c r="F557" s="13" t="s">
        <v>13405</v>
      </c>
      <c r="G557" s="13" t="s">
        <v>13406</v>
      </c>
    </row>
    <row r="558" customFormat="false" ht="15" hidden="false" customHeight="true" outlineLevel="0" collapsed="false">
      <c r="A558" s="13" t="s">
        <v>82</v>
      </c>
      <c r="B558" s="11" t="s">
        <v>12143</v>
      </c>
      <c r="C558" s="13" t="s">
        <v>12182</v>
      </c>
      <c r="D558" s="13" t="s">
        <v>4559</v>
      </c>
      <c r="E558" s="13" t="s">
        <v>1457</v>
      </c>
      <c r="F558" s="13" t="s">
        <v>13407</v>
      </c>
      <c r="G558" s="13" t="s">
        <v>13408</v>
      </c>
    </row>
    <row r="559" customFormat="false" ht="15" hidden="false" customHeight="true" outlineLevel="0" collapsed="false">
      <c r="A559" s="13" t="s">
        <v>82</v>
      </c>
      <c r="B559" s="11" t="s">
        <v>11921</v>
      </c>
      <c r="C559" s="13" t="s">
        <v>12305</v>
      </c>
      <c r="D559" s="13" t="s">
        <v>13409</v>
      </c>
      <c r="E559" s="13" t="s">
        <v>13410</v>
      </c>
      <c r="F559" s="13" t="s">
        <v>13411</v>
      </c>
      <c r="G559" s="13" t="s">
        <v>13412</v>
      </c>
    </row>
    <row r="560" customFormat="false" ht="15" hidden="false" customHeight="true" outlineLevel="0" collapsed="false">
      <c r="A560" s="13" t="s">
        <v>82</v>
      </c>
      <c r="B560" s="11" t="s">
        <v>11932</v>
      </c>
      <c r="C560" s="13" t="s">
        <v>13413</v>
      </c>
      <c r="D560" s="13" t="s">
        <v>13414</v>
      </c>
      <c r="E560" s="13" t="s">
        <v>12322</v>
      </c>
      <c r="F560" s="13" t="s">
        <v>13415</v>
      </c>
      <c r="G560" s="13" t="s">
        <v>13416</v>
      </c>
    </row>
    <row r="561" customFormat="false" ht="15" hidden="false" customHeight="true" outlineLevel="0" collapsed="false">
      <c r="A561" s="13" t="s">
        <v>82</v>
      </c>
      <c r="B561" s="11" t="s">
        <v>12022</v>
      </c>
      <c r="C561" s="13" t="s">
        <v>12853</v>
      </c>
      <c r="D561" s="13" t="s">
        <v>13417</v>
      </c>
      <c r="E561" s="13" t="s">
        <v>550</v>
      </c>
      <c r="F561" s="13" t="s">
        <v>12361</v>
      </c>
      <c r="G561" s="13" t="s">
        <v>13418</v>
      </c>
    </row>
    <row r="562" customFormat="false" ht="15" hidden="false" customHeight="true" outlineLevel="0" collapsed="false">
      <c r="A562" s="13" t="s">
        <v>82</v>
      </c>
      <c r="B562" s="11" t="s">
        <v>11904</v>
      </c>
      <c r="C562" s="13" t="s">
        <v>13419</v>
      </c>
      <c r="D562" s="13" t="s">
        <v>13420</v>
      </c>
      <c r="E562" s="13" t="s">
        <v>13421</v>
      </c>
      <c r="F562" s="13" t="s">
        <v>13422</v>
      </c>
      <c r="G562" s="13" t="s">
        <v>13423</v>
      </c>
    </row>
    <row r="563" customFormat="false" ht="15" hidden="false" customHeight="true" outlineLevel="0" collapsed="false">
      <c r="A563" s="13" t="s">
        <v>82</v>
      </c>
      <c r="B563" s="11" t="s">
        <v>11941</v>
      </c>
      <c r="C563" s="13" t="s">
        <v>11685</v>
      </c>
      <c r="D563" s="13" t="s">
        <v>13424</v>
      </c>
      <c r="E563" s="13" t="s">
        <v>977</v>
      </c>
      <c r="F563" s="13" t="s">
        <v>13425</v>
      </c>
      <c r="G563" s="13" t="s">
        <v>13426</v>
      </c>
    </row>
    <row r="564" customFormat="false" ht="15" hidden="false" customHeight="true" outlineLevel="0" collapsed="false">
      <c r="A564" s="13" t="s">
        <v>82</v>
      </c>
      <c r="B564" s="11" t="s">
        <v>11953</v>
      </c>
      <c r="C564" s="13" t="s">
        <v>12202</v>
      </c>
      <c r="D564" s="13" t="s">
        <v>13427</v>
      </c>
      <c r="E564" s="13" t="s">
        <v>11757</v>
      </c>
      <c r="F564" s="13" t="s">
        <v>12723</v>
      </c>
      <c r="G564" s="13" t="s">
        <v>13428</v>
      </c>
    </row>
    <row r="565" customFormat="false" ht="15" hidden="false" customHeight="true" outlineLevel="0" collapsed="false">
      <c r="A565" s="13" t="s">
        <v>82</v>
      </c>
      <c r="B565" s="11" t="s">
        <v>11937</v>
      </c>
      <c r="C565" s="13" t="s">
        <v>12305</v>
      </c>
      <c r="D565" s="13" t="s">
        <v>13429</v>
      </c>
      <c r="E565" s="13" t="s">
        <v>13430</v>
      </c>
      <c r="F565" s="13" t="s">
        <v>13431</v>
      </c>
      <c r="G565" s="13" t="s">
        <v>13432</v>
      </c>
    </row>
    <row r="566" customFormat="false" ht="15" hidden="false" customHeight="true" outlineLevel="0" collapsed="false">
      <c r="A566" s="13" t="s">
        <v>82</v>
      </c>
      <c r="B566" s="11" t="s">
        <v>11910</v>
      </c>
      <c r="C566" s="13" t="s">
        <v>12887</v>
      </c>
      <c r="D566" s="13" t="s">
        <v>13433</v>
      </c>
      <c r="E566" s="13" t="s">
        <v>9166</v>
      </c>
      <c r="F566" s="13" t="s">
        <v>13434</v>
      </c>
      <c r="G566" s="13" t="s">
        <v>13435</v>
      </c>
    </row>
    <row r="567" customFormat="false" ht="15" hidden="false" customHeight="true" outlineLevel="0" collapsed="false">
      <c r="A567" s="13" t="s">
        <v>82</v>
      </c>
      <c r="B567" s="11" t="s">
        <v>11950</v>
      </c>
      <c r="C567" s="13" t="s">
        <v>13436</v>
      </c>
      <c r="D567" s="13" t="s">
        <v>13437</v>
      </c>
      <c r="E567" s="13" t="s">
        <v>11708</v>
      </c>
      <c r="F567" s="13" t="s">
        <v>1871</v>
      </c>
      <c r="G567" s="13" t="s">
        <v>13437</v>
      </c>
    </row>
    <row r="568" customFormat="false" ht="15" hidden="false" customHeight="true" outlineLevel="0" collapsed="false">
      <c r="A568" s="13" t="s">
        <v>82</v>
      </c>
      <c r="B568" s="11" t="s">
        <v>11985</v>
      </c>
      <c r="C568" s="13" t="s">
        <v>1873</v>
      </c>
      <c r="D568" s="13" t="s">
        <v>13438</v>
      </c>
      <c r="E568" s="13" t="s">
        <v>12135</v>
      </c>
      <c r="F568" s="13" t="s">
        <v>12090</v>
      </c>
      <c r="G568" s="13" t="s">
        <v>13439</v>
      </c>
    </row>
    <row r="569" customFormat="false" ht="15" hidden="false" customHeight="true" outlineLevel="0" collapsed="false">
      <c r="A569" s="13" t="s">
        <v>82</v>
      </c>
      <c r="B569" s="11" t="s">
        <v>11959</v>
      </c>
      <c r="C569" s="13" t="s">
        <v>13440</v>
      </c>
      <c r="D569" s="13" t="s">
        <v>12801</v>
      </c>
      <c r="E569" s="13" t="s">
        <v>13441</v>
      </c>
      <c r="F569" s="13" t="s">
        <v>13442</v>
      </c>
      <c r="G569" s="13" t="s">
        <v>13443</v>
      </c>
    </row>
    <row r="570" customFormat="false" ht="15" hidden="false" customHeight="true" outlineLevel="0" collapsed="false">
      <c r="A570" s="13" t="s">
        <v>82</v>
      </c>
      <c r="B570" s="11" t="s">
        <v>11980</v>
      </c>
      <c r="C570" s="13" t="s">
        <v>13444</v>
      </c>
      <c r="D570" s="13" t="s">
        <v>13445</v>
      </c>
      <c r="E570" s="13" t="s">
        <v>977</v>
      </c>
      <c r="F570" s="13" t="s">
        <v>13446</v>
      </c>
      <c r="G570" s="13" t="s">
        <v>13447</v>
      </c>
    </row>
    <row r="571" customFormat="false" ht="15" hidden="false" customHeight="true" outlineLevel="0" collapsed="false">
      <c r="A571" s="13" t="s">
        <v>82</v>
      </c>
      <c r="B571" s="11" t="s">
        <v>12173</v>
      </c>
      <c r="C571" s="13" t="s">
        <v>13448</v>
      </c>
      <c r="D571" s="13" t="s">
        <v>13449</v>
      </c>
      <c r="E571" s="13" t="s">
        <v>12295</v>
      </c>
      <c r="F571" s="13" t="s">
        <v>3833</v>
      </c>
      <c r="G571" s="13" t="s">
        <v>13450</v>
      </c>
    </row>
    <row r="572" customFormat="false" ht="15" hidden="false" customHeight="true" outlineLevel="0" collapsed="false">
      <c r="A572" s="13" t="s">
        <v>82</v>
      </c>
      <c r="B572" s="11" t="s">
        <v>11964</v>
      </c>
      <c r="C572" s="13" t="s">
        <v>13451</v>
      </c>
      <c r="D572" s="13" t="s">
        <v>13452</v>
      </c>
      <c r="E572" s="13" t="s">
        <v>12199</v>
      </c>
      <c r="F572" s="13" t="s">
        <v>13453</v>
      </c>
      <c r="G572" s="13" t="s">
        <v>13454</v>
      </c>
    </row>
    <row r="573" customFormat="false" ht="15" hidden="false" customHeight="true" outlineLevel="0" collapsed="false">
      <c r="A573" s="13" t="s">
        <v>82</v>
      </c>
      <c r="B573" s="11" t="s">
        <v>11995</v>
      </c>
      <c r="C573" s="13" t="s">
        <v>13049</v>
      </c>
      <c r="D573" s="13" t="s">
        <v>13455</v>
      </c>
      <c r="E573" s="13" t="s">
        <v>12115</v>
      </c>
      <c r="F573" s="13" t="s">
        <v>13456</v>
      </c>
      <c r="G573" s="13" t="s">
        <v>13457</v>
      </c>
    </row>
    <row r="574" customFormat="false" ht="15" hidden="false" customHeight="true" outlineLevel="0" collapsed="false">
      <c r="A574" s="13" t="s">
        <v>82</v>
      </c>
      <c r="B574" s="11" t="s">
        <v>11990</v>
      </c>
      <c r="C574" s="13" t="s">
        <v>13458</v>
      </c>
      <c r="D574" s="13" t="s">
        <v>13459</v>
      </c>
      <c r="E574" s="13" t="s">
        <v>12950</v>
      </c>
      <c r="F574" s="13" t="s">
        <v>13460</v>
      </c>
      <c r="G574" s="13" t="s">
        <v>13461</v>
      </c>
    </row>
    <row r="575" customFormat="false" ht="15" hidden="false" customHeight="true" outlineLevel="0" collapsed="false">
      <c r="A575" s="13" t="s">
        <v>82</v>
      </c>
      <c r="B575" s="11" t="s">
        <v>11945</v>
      </c>
      <c r="C575" s="13" t="s">
        <v>12338</v>
      </c>
      <c r="D575" s="13" t="s">
        <v>13462</v>
      </c>
      <c r="E575" s="13" t="s">
        <v>12946</v>
      </c>
      <c r="F575" s="13" t="s">
        <v>13463</v>
      </c>
      <c r="G575" s="13" t="s">
        <v>13464</v>
      </c>
    </row>
    <row r="576" customFormat="false" ht="15" hidden="false" customHeight="true" outlineLevel="0" collapsed="false">
      <c r="A576" s="13" t="s">
        <v>82</v>
      </c>
      <c r="B576" s="11" t="s">
        <v>12030</v>
      </c>
      <c r="C576" s="13" t="s">
        <v>12970</v>
      </c>
      <c r="D576" s="13" t="s">
        <v>13465</v>
      </c>
      <c r="E576" s="13" t="s">
        <v>12269</v>
      </c>
      <c r="F576" s="13" t="s">
        <v>13466</v>
      </c>
      <c r="G576" s="13" t="s">
        <v>12209</v>
      </c>
    </row>
    <row r="577" customFormat="false" ht="15" hidden="false" customHeight="true" outlineLevel="0" collapsed="false">
      <c r="A577" s="13" t="s">
        <v>82</v>
      </c>
      <c r="B577" s="11" t="s">
        <v>12000</v>
      </c>
      <c r="C577" s="13" t="s">
        <v>13467</v>
      </c>
      <c r="D577" s="13" t="s">
        <v>13468</v>
      </c>
      <c r="E577" s="13" t="s">
        <v>12235</v>
      </c>
      <c r="F577" s="13" t="s">
        <v>13469</v>
      </c>
      <c r="G577" s="13" t="s">
        <v>13470</v>
      </c>
    </row>
    <row r="578" customFormat="false" ht="15" hidden="false" customHeight="true" outlineLevel="0" collapsed="false">
      <c r="A578" s="13" t="s">
        <v>82</v>
      </c>
      <c r="B578" s="11" t="s">
        <v>12010</v>
      </c>
      <c r="C578" s="13" t="s">
        <v>13037</v>
      </c>
      <c r="D578" s="13" t="s">
        <v>13471</v>
      </c>
      <c r="E578" s="13" t="s">
        <v>11757</v>
      </c>
      <c r="F578" s="13" t="s">
        <v>11819</v>
      </c>
      <c r="G578" s="13" t="s">
        <v>13472</v>
      </c>
    </row>
    <row r="579" customFormat="false" ht="15" hidden="false" customHeight="true" outlineLevel="0" collapsed="false">
      <c r="A579" s="13" t="s">
        <v>82</v>
      </c>
      <c r="B579" s="11" t="s">
        <v>12006</v>
      </c>
      <c r="C579" s="13" t="s">
        <v>13049</v>
      </c>
      <c r="D579" s="13" t="s">
        <v>13473</v>
      </c>
      <c r="E579" s="13" t="s">
        <v>12215</v>
      </c>
      <c r="F579" s="13" t="s">
        <v>13474</v>
      </c>
      <c r="G579" s="13" t="s">
        <v>13475</v>
      </c>
    </row>
    <row r="580" customFormat="false" ht="15" hidden="false" customHeight="true" outlineLevel="0" collapsed="false">
      <c r="A580" s="13" t="s">
        <v>82</v>
      </c>
      <c r="B580" s="11" t="s">
        <v>12036</v>
      </c>
      <c r="C580" s="13" t="s">
        <v>13476</v>
      </c>
      <c r="D580" s="13" t="s">
        <v>13477</v>
      </c>
      <c r="E580" s="13" t="s">
        <v>12071</v>
      </c>
      <c r="F580" s="13" t="s">
        <v>13478</v>
      </c>
      <c r="G580" s="13" t="s">
        <v>13479</v>
      </c>
    </row>
    <row r="581" customFormat="false" ht="15" hidden="false" customHeight="true" outlineLevel="0" collapsed="false">
      <c r="A581" s="13" t="s">
        <v>82</v>
      </c>
      <c r="B581" s="11" t="s">
        <v>12016</v>
      </c>
      <c r="C581" s="13" t="s">
        <v>12379</v>
      </c>
      <c r="D581" s="13" t="s">
        <v>13480</v>
      </c>
      <c r="E581" s="13" t="s">
        <v>13481</v>
      </c>
      <c r="F581" s="13" t="s">
        <v>13482</v>
      </c>
      <c r="G581" s="13" t="s">
        <v>13483</v>
      </c>
    </row>
    <row r="582" customFormat="false" ht="15" hidden="false" customHeight="true" outlineLevel="0" collapsed="false">
      <c r="A582" s="13" t="s">
        <v>82</v>
      </c>
      <c r="B582" s="11" t="s">
        <v>12027</v>
      </c>
      <c r="C582" s="13" t="s">
        <v>13484</v>
      </c>
      <c r="D582" s="13" t="s">
        <v>13485</v>
      </c>
      <c r="E582" s="13" t="s">
        <v>11928</v>
      </c>
      <c r="F582" s="13" t="s">
        <v>13486</v>
      </c>
      <c r="G582" s="13" t="s">
        <v>13487</v>
      </c>
    </row>
    <row r="583" customFormat="false" ht="15" hidden="false" customHeight="true" outlineLevel="0" collapsed="false">
      <c r="A583" s="13" t="s">
        <v>82</v>
      </c>
      <c r="B583" s="11" t="s">
        <v>11884</v>
      </c>
      <c r="C583" s="13" t="s">
        <v>3991</v>
      </c>
      <c r="D583" s="13" t="s">
        <v>13488</v>
      </c>
      <c r="E583" s="13" t="s">
        <v>13162</v>
      </c>
      <c r="F583" s="13" t="s">
        <v>13489</v>
      </c>
      <c r="G583" s="13" t="s">
        <v>13490</v>
      </c>
    </row>
    <row r="584" customFormat="false" ht="15" hidden="false" customHeight="true" outlineLevel="0" collapsed="false">
      <c r="A584" s="13" t="s">
        <v>82</v>
      </c>
      <c r="B584" s="11" t="s">
        <v>12046</v>
      </c>
      <c r="C584" s="13" t="s">
        <v>4968</v>
      </c>
      <c r="D584" s="13" t="s">
        <v>13491</v>
      </c>
      <c r="E584" s="13" t="s">
        <v>12921</v>
      </c>
      <c r="F584" s="13" t="s">
        <v>13492</v>
      </c>
      <c r="G584" s="13" t="s">
        <v>1432</v>
      </c>
    </row>
    <row r="585" customFormat="false" ht="15" hidden="false" customHeight="true" outlineLevel="0" collapsed="false">
      <c r="A585" s="13" t="s">
        <v>82</v>
      </c>
      <c r="B585" s="11" t="s">
        <v>11975</v>
      </c>
      <c r="C585" s="13" t="s">
        <v>13458</v>
      </c>
      <c r="D585" s="13" t="s">
        <v>13493</v>
      </c>
      <c r="E585" s="13" t="s">
        <v>13494</v>
      </c>
      <c r="F585" s="13" t="s">
        <v>13495</v>
      </c>
      <c r="G585" s="13" t="s">
        <v>13496</v>
      </c>
    </row>
    <row r="586" customFormat="false" ht="15" hidden="false" customHeight="true" outlineLevel="0" collapsed="false">
      <c r="A586" s="13" t="s">
        <v>82</v>
      </c>
      <c r="B586" s="11" t="s">
        <v>12112</v>
      </c>
      <c r="C586" s="13" t="s">
        <v>9166</v>
      </c>
      <c r="D586" s="13" t="s">
        <v>13497</v>
      </c>
      <c r="E586" s="13" t="s">
        <v>6339</v>
      </c>
      <c r="F586" s="13" t="s">
        <v>13498</v>
      </c>
      <c r="G586" s="13" t="s">
        <v>13499</v>
      </c>
    </row>
    <row r="587" customFormat="false" ht="15" hidden="false" customHeight="true" outlineLevel="0" collapsed="false">
      <c r="A587" s="13" t="s">
        <v>82</v>
      </c>
      <c r="B587" s="11" t="s">
        <v>12056</v>
      </c>
      <c r="C587" s="13" t="s">
        <v>13500</v>
      </c>
      <c r="D587" s="13" t="s">
        <v>13501</v>
      </c>
      <c r="E587" s="13" t="s">
        <v>12084</v>
      </c>
      <c r="F587" s="13" t="s">
        <v>13502</v>
      </c>
      <c r="G587" s="13" t="s">
        <v>13503</v>
      </c>
    </row>
    <row r="588" customFormat="false" ht="15" hidden="false" customHeight="true" outlineLevel="0" collapsed="false">
      <c r="A588" s="13" t="s">
        <v>82</v>
      </c>
      <c r="B588" s="11" t="s">
        <v>12076</v>
      </c>
      <c r="C588" s="13" t="s">
        <v>4933</v>
      </c>
      <c r="D588" s="13" t="s">
        <v>13504</v>
      </c>
      <c r="E588" s="13" t="s">
        <v>550</v>
      </c>
      <c r="F588" s="13" t="s">
        <v>13505</v>
      </c>
      <c r="G588" s="13" t="s">
        <v>13506</v>
      </c>
    </row>
    <row r="589" customFormat="false" ht="15" hidden="false" customHeight="true" outlineLevel="0" collapsed="false">
      <c r="A589" s="13" t="s">
        <v>82</v>
      </c>
      <c r="B589" s="11" t="s">
        <v>12051</v>
      </c>
      <c r="C589" s="13" t="s">
        <v>6821</v>
      </c>
      <c r="D589" s="13" t="s">
        <v>4515</v>
      </c>
      <c r="E589" s="13" t="s">
        <v>12053</v>
      </c>
      <c r="F589" s="13" t="s">
        <v>13507</v>
      </c>
      <c r="G589" s="13" t="s">
        <v>13508</v>
      </c>
    </row>
    <row r="590" customFormat="false" ht="15" hidden="false" customHeight="true" outlineLevel="0" collapsed="false">
      <c r="A590" s="13" t="s">
        <v>82</v>
      </c>
      <c r="B590" s="11" t="s">
        <v>12065</v>
      </c>
      <c r="C590" s="13" t="s">
        <v>5857</v>
      </c>
      <c r="D590" s="13" t="s">
        <v>13470</v>
      </c>
      <c r="E590" s="13" t="s">
        <v>12260</v>
      </c>
      <c r="F590" s="13" t="s">
        <v>13509</v>
      </c>
      <c r="G590" s="13" t="s">
        <v>13510</v>
      </c>
    </row>
    <row r="591" customFormat="false" ht="15" hidden="false" customHeight="true" outlineLevel="0" collapsed="false">
      <c r="A591" s="13" t="s">
        <v>82</v>
      </c>
      <c r="B591" s="11" t="s">
        <v>12155</v>
      </c>
      <c r="C591" s="13" t="s">
        <v>13511</v>
      </c>
      <c r="D591" s="13" t="s">
        <v>13512</v>
      </c>
      <c r="E591" s="13" t="s">
        <v>12115</v>
      </c>
      <c r="F591" s="13" t="s">
        <v>4497</v>
      </c>
      <c r="G591" s="13" t="s">
        <v>13513</v>
      </c>
    </row>
    <row r="592" customFormat="false" ht="15" hidden="false" customHeight="true" outlineLevel="0" collapsed="false">
      <c r="A592" s="13" t="s">
        <v>82</v>
      </c>
      <c r="B592" s="11" t="s">
        <v>12070</v>
      </c>
      <c r="C592" s="13" t="s">
        <v>12186</v>
      </c>
      <c r="D592" s="13" t="s">
        <v>13514</v>
      </c>
      <c r="E592" s="13" t="s">
        <v>13515</v>
      </c>
      <c r="F592" s="13" t="s">
        <v>13516</v>
      </c>
      <c r="G592" s="13" t="s">
        <v>3819</v>
      </c>
    </row>
    <row r="593" customFormat="false" ht="15" hidden="false" customHeight="true" outlineLevel="0" collapsed="false">
      <c r="A593" s="13" t="s">
        <v>82</v>
      </c>
      <c r="B593" s="11" t="s">
        <v>12097</v>
      </c>
      <c r="C593" s="13" t="s">
        <v>13517</v>
      </c>
      <c r="D593" s="13" t="s">
        <v>13518</v>
      </c>
      <c r="E593" s="13" t="s">
        <v>12025</v>
      </c>
      <c r="F593" s="13" t="s">
        <v>13519</v>
      </c>
      <c r="G593" s="13" t="s">
        <v>13520</v>
      </c>
    </row>
    <row r="594" customFormat="false" ht="15" hidden="false" customHeight="true" outlineLevel="0" collapsed="false">
      <c r="A594" s="13" t="s">
        <v>82</v>
      </c>
      <c r="B594" s="11" t="s">
        <v>12107</v>
      </c>
      <c r="C594" s="13" t="s">
        <v>11674</v>
      </c>
      <c r="D594" s="13" t="s">
        <v>13521</v>
      </c>
      <c r="E594" s="13" t="s">
        <v>1612</v>
      </c>
      <c r="F594" s="13" t="s">
        <v>13522</v>
      </c>
      <c r="G594" s="13" t="s">
        <v>13523</v>
      </c>
    </row>
    <row r="595" customFormat="false" ht="15" hidden="false" customHeight="true" outlineLevel="0" collapsed="false">
      <c r="A595" s="13" t="s">
        <v>82</v>
      </c>
      <c r="B595" s="11" t="s">
        <v>12092</v>
      </c>
      <c r="C595" s="13" t="s">
        <v>12680</v>
      </c>
      <c r="D595" s="13" t="s">
        <v>13524</v>
      </c>
      <c r="E595" s="13" t="s">
        <v>2417</v>
      </c>
      <c r="F595" s="13" t="s">
        <v>13525</v>
      </c>
      <c r="G595" s="13" t="s">
        <v>13526</v>
      </c>
    </row>
    <row r="596" customFormat="false" ht="15" hidden="false" customHeight="true" outlineLevel="0" collapsed="false">
      <c r="A596" s="13" t="s">
        <v>82</v>
      </c>
      <c r="B596" s="11" t="s">
        <v>12169</v>
      </c>
      <c r="C596" s="13" t="s">
        <v>12728</v>
      </c>
      <c r="D596" s="13" t="s">
        <v>13527</v>
      </c>
      <c r="E596" s="13" t="s">
        <v>12161</v>
      </c>
      <c r="F596" s="13" t="s">
        <v>12171</v>
      </c>
      <c r="G596" s="13" t="s">
        <v>13528</v>
      </c>
    </row>
    <row r="597" customFormat="false" ht="15" hidden="false" customHeight="true" outlineLevel="0" collapsed="false">
      <c r="A597" s="13" t="s">
        <v>82</v>
      </c>
      <c r="B597" s="11" t="s">
        <v>12138</v>
      </c>
      <c r="C597" s="13" t="s">
        <v>13529</v>
      </c>
      <c r="D597" s="13" t="s">
        <v>7773</v>
      </c>
      <c r="E597" s="13" t="s">
        <v>12244</v>
      </c>
      <c r="F597" s="13" t="s">
        <v>13530</v>
      </c>
      <c r="G597" s="13" t="s">
        <v>12156</v>
      </c>
    </row>
    <row r="598" customFormat="false" ht="15" hidden="false" customHeight="true" outlineLevel="0" collapsed="false">
      <c r="A598" s="13" t="s">
        <v>82</v>
      </c>
      <c r="B598" s="11" t="s">
        <v>12102</v>
      </c>
      <c r="C598" s="13" t="s">
        <v>12853</v>
      </c>
      <c r="D598" s="13" t="s">
        <v>13531</v>
      </c>
      <c r="E598" s="13" t="s">
        <v>12731</v>
      </c>
      <c r="F598" s="13" t="s">
        <v>13532</v>
      </c>
      <c r="G598" s="13" t="s">
        <v>13533</v>
      </c>
    </row>
    <row r="599" customFormat="false" ht="15" hidden="false" customHeight="true" outlineLevel="0" collapsed="false">
      <c r="A599" s="13" t="s">
        <v>82</v>
      </c>
      <c r="B599" s="11" t="s">
        <v>12044</v>
      </c>
      <c r="C599" s="13" t="s">
        <v>4459</v>
      </c>
      <c r="D599" s="13" t="s">
        <v>13534</v>
      </c>
      <c r="E599" s="13" t="s">
        <v>1871</v>
      </c>
      <c r="F599" s="13" t="s">
        <v>11708</v>
      </c>
      <c r="G599" s="13" t="s">
        <v>13535</v>
      </c>
    </row>
    <row r="600" customFormat="false" ht="15" hidden="false" customHeight="true" outlineLevel="0" collapsed="false">
      <c r="A600" s="13" t="s">
        <v>82</v>
      </c>
      <c r="B600" s="11" t="s">
        <v>12118</v>
      </c>
      <c r="C600" s="13" t="s">
        <v>13536</v>
      </c>
      <c r="D600" s="13" t="s">
        <v>13537</v>
      </c>
      <c r="E600" s="13" t="s">
        <v>12990</v>
      </c>
      <c r="F600" s="13" t="s">
        <v>13538</v>
      </c>
      <c r="G600" s="13" t="s">
        <v>13539</v>
      </c>
    </row>
    <row r="601" customFormat="false" ht="15" hidden="false" customHeight="true" outlineLevel="0" collapsed="false">
      <c r="A601" s="13" t="s">
        <v>82</v>
      </c>
      <c r="B601" s="11" t="s">
        <v>12082</v>
      </c>
      <c r="C601" s="13" t="s">
        <v>13540</v>
      </c>
      <c r="D601" s="13" t="s">
        <v>13541</v>
      </c>
      <c r="E601" s="13" t="s">
        <v>11563</v>
      </c>
      <c r="F601" s="13" t="s">
        <v>13542</v>
      </c>
      <c r="G601" s="13" t="s">
        <v>13543</v>
      </c>
    </row>
    <row r="602" customFormat="false" ht="15" hidden="false" customHeight="true" outlineLevel="0" collapsed="false">
      <c r="A602" s="13" t="s">
        <v>82</v>
      </c>
      <c r="B602" s="11" t="s">
        <v>12147</v>
      </c>
      <c r="C602" s="13" t="s">
        <v>12333</v>
      </c>
      <c r="D602" s="13" t="s">
        <v>13544</v>
      </c>
      <c r="E602" s="13" t="s">
        <v>4929</v>
      </c>
      <c r="F602" s="13" t="s">
        <v>13545</v>
      </c>
      <c r="G602" s="13" t="s">
        <v>13546</v>
      </c>
    </row>
    <row r="603" customFormat="false" ht="15" hidden="false" customHeight="true" outlineLevel="0" collapsed="false">
      <c r="A603" s="13" t="s">
        <v>82</v>
      </c>
      <c r="B603" s="11" t="s">
        <v>12061</v>
      </c>
      <c r="C603" s="13" t="s">
        <v>557</v>
      </c>
      <c r="D603" s="13" t="s">
        <v>13547</v>
      </c>
      <c r="E603" s="13" t="s">
        <v>12544</v>
      </c>
      <c r="F603" s="13" t="s">
        <v>13548</v>
      </c>
      <c r="G603" s="13" t="s">
        <v>13549</v>
      </c>
    </row>
    <row r="604" customFormat="false" ht="15" hidden="false" customHeight="true" outlineLevel="0" collapsed="false">
      <c r="A604" s="13" t="s">
        <v>82</v>
      </c>
      <c r="B604" s="11" t="s">
        <v>12123</v>
      </c>
      <c r="C604" s="13" t="s">
        <v>12377</v>
      </c>
      <c r="D604" s="13" t="s">
        <v>13550</v>
      </c>
      <c r="E604" s="13" t="s">
        <v>11751</v>
      </c>
      <c r="F604" s="13" t="s">
        <v>13052</v>
      </c>
      <c r="G604" s="13" t="s">
        <v>13551</v>
      </c>
    </row>
    <row r="605" customFormat="false" ht="15" hidden="false" customHeight="true" outlineLevel="0" collapsed="false">
      <c r="A605" s="13" t="s">
        <v>82</v>
      </c>
      <c r="B605" s="11" t="s">
        <v>12080</v>
      </c>
      <c r="C605" s="13" t="s">
        <v>12230</v>
      </c>
      <c r="D605" s="13" t="s">
        <v>13552</v>
      </c>
      <c r="E605" s="13" t="s">
        <v>1871</v>
      </c>
      <c r="F605" s="13" t="s">
        <v>1871</v>
      </c>
      <c r="G605" s="13" t="s">
        <v>13552</v>
      </c>
    </row>
    <row r="606" customFormat="false" ht="15" hidden="false" customHeight="true" outlineLevel="0" collapsed="false">
      <c r="A606" s="13" t="s">
        <v>82</v>
      </c>
      <c r="B606" s="11" t="s">
        <v>12130</v>
      </c>
      <c r="C606" s="13" t="s">
        <v>13494</v>
      </c>
      <c r="D606" s="13" t="s">
        <v>13553</v>
      </c>
      <c r="E606" s="13" t="s">
        <v>11561</v>
      </c>
      <c r="F606" s="13" t="s">
        <v>13554</v>
      </c>
      <c r="G606" s="13" t="s">
        <v>13555</v>
      </c>
    </row>
    <row r="607" customFormat="false" ht="15" hidden="false" customHeight="true" outlineLevel="0" collapsed="false">
      <c r="A607" s="13" t="s">
        <v>82</v>
      </c>
      <c r="B607" s="11" t="s">
        <v>12087</v>
      </c>
      <c r="C607" s="13" t="s">
        <v>11956</v>
      </c>
      <c r="D607" s="13" t="s">
        <v>13556</v>
      </c>
      <c r="E607" s="13" t="s">
        <v>11751</v>
      </c>
      <c r="F607" s="13" t="s">
        <v>13557</v>
      </c>
      <c r="G607" s="13" t="s">
        <v>13558</v>
      </c>
    </row>
    <row r="608" customFormat="false" ht="15" hidden="false" customHeight="true" outlineLevel="0" collapsed="false">
      <c r="A608" s="13" t="s">
        <v>82</v>
      </c>
      <c r="B608" s="11" t="s">
        <v>12152</v>
      </c>
      <c r="C608" s="13" t="s">
        <v>5712</v>
      </c>
      <c r="D608" s="13" t="s">
        <v>13559</v>
      </c>
      <c r="E608" s="13" t="s">
        <v>11875</v>
      </c>
      <c r="F608" s="13" t="s">
        <v>13560</v>
      </c>
      <c r="G608" s="13" t="s">
        <v>13561</v>
      </c>
    </row>
    <row r="609" customFormat="false" ht="15" hidden="false" customHeight="true" outlineLevel="0" collapsed="false">
      <c r="A609" s="13" t="s">
        <v>82</v>
      </c>
      <c r="B609" s="11" t="s">
        <v>12221</v>
      </c>
      <c r="C609" s="13" t="s">
        <v>12728</v>
      </c>
      <c r="D609" s="13" t="s">
        <v>13562</v>
      </c>
      <c r="E609" s="13" t="s">
        <v>12003</v>
      </c>
      <c r="F609" s="13" t="s">
        <v>13563</v>
      </c>
      <c r="G609" s="13" t="s">
        <v>13564</v>
      </c>
    </row>
    <row r="610" customFormat="false" ht="15" hidden="false" customHeight="true" outlineLevel="0" collapsed="false">
      <c r="A610" s="13" t="s">
        <v>82</v>
      </c>
      <c r="B610" s="11" t="s">
        <v>12214</v>
      </c>
      <c r="C610" s="13" t="s">
        <v>3042</v>
      </c>
      <c r="D610" s="13" t="s">
        <v>13565</v>
      </c>
      <c r="E610" s="13" t="s">
        <v>12090</v>
      </c>
      <c r="F610" s="13" t="s">
        <v>12847</v>
      </c>
      <c r="G610" s="13" t="s">
        <v>13566</v>
      </c>
    </row>
    <row r="611" customFormat="false" ht="15" hidden="false" customHeight="true" outlineLevel="0" collapsed="false">
      <c r="A611" s="13" t="s">
        <v>82</v>
      </c>
      <c r="B611" s="11" t="s">
        <v>12207</v>
      </c>
      <c r="C611" s="13" t="s">
        <v>12873</v>
      </c>
      <c r="D611" s="13" t="s">
        <v>13567</v>
      </c>
      <c r="E611" s="13" t="s">
        <v>12090</v>
      </c>
      <c r="F611" s="13" t="s">
        <v>12772</v>
      </c>
      <c r="G611" s="13" t="s">
        <v>13568</v>
      </c>
    </row>
    <row r="612" customFormat="false" ht="15" hidden="false" customHeight="true" outlineLevel="0" collapsed="false">
      <c r="A612" s="13" t="s">
        <v>82</v>
      </c>
      <c r="B612" s="11" t="s">
        <v>12134</v>
      </c>
      <c r="C612" s="13" t="s">
        <v>12241</v>
      </c>
      <c r="D612" s="13" t="s">
        <v>13569</v>
      </c>
      <c r="E612" s="13" t="s">
        <v>11708</v>
      </c>
      <c r="F612" s="13" t="s">
        <v>333</v>
      </c>
      <c r="G612" s="13" t="s">
        <v>13570</v>
      </c>
    </row>
    <row r="613" customFormat="false" ht="15" hidden="false" customHeight="true" outlineLevel="0" collapsed="false">
      <c r="A613" s="13" t="s">
        <v>82</v>
      </c>
      <c r="B613" s="11" t="s">
        <v>12179</v>
      </c>
      <c r="C613" s="13" t="s">
        <v>1137</v>
      </c>
      <c r="D613" s="13" t="s">
        <v>13571</v>
      </c>
      <c r="E613" s="13" t="s">
        <v>12985</v>
      </c>
      <c r="F613" s="13" t="s">
        <v>13572</v>
      </c>
      <c r="G613" s="13" t="s">
        <v>13573</v>
      </c>
    </row>
    <row r="614" customFormat="false" ht="15" hidden="false" customHeight="true" outlineLevel="0" collapsed="false">
      <c r="A614" s="13" t="s">
        <v>82</v>
      </c>
      <c r="B614" s="11" t="s">
        <v>12159</v>
      </c>
      <c r="C614" s="13" t="s">
        <v>12013</v>
      </c>
      <c r="D614" s="13" t="s">
        <v>13574</v>
      </c>
      <c r="E614" s="13" t="s">
        <v>12025</v>
      </c>
      <c r="F614" s="13" t="s">
        <v>13575</v>
      </c>
      <c r="G614" s="13" t="s">
        <v>13576</v>
      </c>
    </row>
    <row r="615" customFormat="false" ht="15" hidden="false" customHeight="true" outlineLevel="0" collapsed="false">
      <c r="A615" s="13" t="s">
        <v>82</v>
      </c>
      <c r="B615" s="11" t="s">
        <v>12255</v>
      </c>
      <c r="C615" s="13" t="s">
        <v>12042</v>
      </c>
      <c r="D615" s="13" t="s">
        <v>13577</v>
      </c>
      <c r="E615" s="13" t="s">
        <v>13006</v>
      </c>
      <c r="F615" s="13" t="s">
        <v>13578</v>
      </c>
      <c r="G615" s="13" t="s">
        <v>13579</v>
      </c>
    </row>
    <row r="616" customFormat="false" ht="15" hidden="false" customHeight="true" outlineLevel="0" collapsed="false">
      <c r="A616" s="13" t="s">
        <v>82</v>
      </c>
      <c r="B616" s="11" t="s">
        <v>12185</v>
      </c>
      <c r="C616" s="13" t="s">
        <v>6338</v>
      </c>
      <c r="D616" s="13" t="s">
        <v>13580</v>
      </c>
      <c r="E616" s="13" t="s">
        <v>12844</v>
      </c>
      <c r="F616" s="13" t="s">
        <v>13581</v>
      </c>
      <c r="G616" s="13" t="s">
        <v>13582</v>
      </c>
    </row>
    <row r="617" customFormat="false" ht="15" hidden="false" customHeight="true" outlineLevel="0" collapsed="false">
      <c r="A617" s="13" t="s">
        <v>82</v>
      </c>
      <c r="B617" s="11" t="s">
        <v>12194</v>
      </c>
      <c r="C617" s="13" t="s">
        <v>550</v>
      </c>
      <c r="D617" s="13" t="s">
        <v>13583</v>
      </c>
      <c r="E617" s="13" t="s">
        <v>1871</v>
      </c>
      <c r="F617" s="13" t="s">
        <v>1871</v>
      </c>
      <c r="G617" s="13" t="s">
        <v>13583</v>
      </c>
    </row>
    <row r="618" customFormat="false" ht="15" hidden="false" customHeight="true" outlineLevel="0" collapsed="false">
      <c r="A618" s="13" t="s">
        <v>82</v>
      </c>
      <c r="B618" s="11" t="s">
        <v>12243</v>
      </c>
      <c r="C618" s="13" t="s">
        <v>12544</v>
      </c>
      <c r="D618" s="13" t="s">
        <v>13584</v>
      </c>
      <c r="E618" s="13" t="s">
        <v>4929</v>
      </c>
      <c r="F618" s="13" t="s">
        <v>13585</v>
      </c>
      <c r="G618" s="13" t="s">
        <v>13586</v>
      </c>
    </row>
    <row r="619" customFormat="false" ht="15" hidden="false" customHeight="true" outlineLevel="0" collapsed="false">
      <c r="A619" s="13" t="s">
        <v>82</v>
      </c>
      <c r="B619" s="11" t="s">
        <v>12238</v>
      </c>
      <c r="C619" s="13" t="s">
        <v>8204</v>
      </c>
      <c r="D619" s="13" t="s">
        <v>12497</v>
      </c>
      <c r="E619" s="13" t="s">
        <v>11708</v>
      </c>
      <c r="F619" s="13" t="s">
        <v>12357</v>
      </c>
      <c r="G619" s="13" t="s">
        <v>13587</v>
      </c>
    </row>
    <row r="620" customFormat="false" ht="15" hidden="false" customHeight="true" outlineLevel="0" collapsed="false">
      <c r="A620" s="13" t="s">
        <v>82</v>
      </c>
      <c r="B620" s="11" t="s">
        <v>12205</v>
      </c>
      <c r="C620" s="13" t="s">
        <v>12846</v>
      </c>
      <c r="D620" s="13" t="s">
        <v>13588</v>
      </c>
      <c r="E620" s="13" t="s">
        <v>1871</v>
      </c>
      <c r="F620" s="13" t="s">
        <v>1871</v>
      </c>
      <c r="G620" s="13" t="s">
        <v>13588</v>
      </c>
    </row>
    <row r="621" customFormat="false" ht="15" hidden="false" customHeight="true" outlineLevel="0" collapsed="false">
      <c r="A621" s="13" t="s">
        <v>82</v>
      </c>
      <c r="B621" s="11" t="s">
        <v>12200</v>
      </c>
      <c r="C621" s="13" t="s">
        <v>13589</v>
      </c>
      <c r="D621" s="13" t="s">
        <v>13590</v>
      </c>
      <c r="E621" s="13" t="s">
        <v>12161</v>
      </c>
      <c r="F621" s="13" t="s">
        <v>12364</v>
      </c>
      <c r="G621" s="13" t="s">
        <v>13591</v>
      </c>
    </row>
    <row r="622" customFormat="false" ht="15" hidden="false" customHeight="true" outlineLevel="0" collapsed="false">
      <c r="A622" s="13" t="s">
        <v>82</v>
      </c>
      <c r="B622" s="11" t="s">
        <v>12196</v>
      </c>
      <c r="C622" s="13" t="s">
        <v>12772</v>
      </c>
      <c r="D622" s="13" t="s">
        <v>13592</v>
      </c>
      <c r="E622" s="13" t="s">
        <v>12295</v>
      </c>
      <c r="F622" s="13" t="s">
        <v>12210</v>
      </c>
      <c r="G622" s="13" t="s">
        <v>13593</v>
      </c>
    </row>
    <row r="623" customFormat="false" ht="15" hidden="false" customHeight="true" outlineLevel="0" collapsed="false">
      <c r="A623" s="13" t="s">
        <v>82</v>
      </c>
      <c r="B623" s="11" t="s">
        <v>12166</v>
      </c>
      <c r="C623" s="13" t="s">
        <v>12084</v>
      </c>
      <c r="D623" s="13" t="s">
        <v>13594</v>
      </c>
      <c r="E623" s="13" t="s">
        <v>2093</v>
      </c>
      <c r="F623" s="13" t="s">
        <v>13595</v>
      </c>
      <c r="G623" s="13" t="s">
        <v>13596</v>
      </c>
    </row>
    <row r="624" customFormat="false" ht="15" hidden="false" customHeight="true" outlineLevel="0" collapsed="false">
      <c r="A624" s="13" t="s">
        <v>82</v>
      </c>
      <c r="B624" s="11" t="s">
        <v>12164</v>
      </c>
      <c r="C624" s="13" t="s">
        <v>4459</v>
      </c>
      <c r="D624" s="13" t="s">
        <v>13597</v>
      </c>
      <c r="E624" s="13" t="s">
        <v>11708</v>
      </c>
      <c r="F624" s="13" t="s">
        <v>1871</v>
      </c>
      <c r="G624" s="13" t="s">
        <v>13597</v>
      </c>
    </row>
    <row r="625" customFormat="false" ht="15" hidden="false" customHeight="true" outlineLevel="0" collapsed="false">
      <c r="A625" s="13" t="s">
        <v>82</v>
      </c>
      <c r="B625" s="11" t="s">
        <v>12217</v>
      </c>
      <c r="C625" s="13" t="s">
        <v>13598</v>
      </c>
      <c r="D625" s="13" t="s">
        <v>13599</v>
      </c>
      <c r="E625" s="13" t="s">
        <v>12295</v>
      </c>
      <c r="F625" s="13" t="s">
        <v>13600</v>
      </c>
      <c r="G625" s="13" t="s">
        <v>12971</v>
      </c>
    </row>
    <row r="626" customFormat="false" ht="15" hidden="false" customHeight="true" outlineLevel="0" collapsed="false">
      <c r="A626" s="13" t="s">
        <v>82</v>
      </c>
      <c r="B626" s="11" t="s">
        <v>12344</v>
      </c>
      <c r="C626" s="13" t="s">
        <v>11796</v>
      </c>
      <c r="D626" s="13" t="s">
        <v>13601</v>
      </c>
      <c r="E626" s="13" t="s">
        <v>12209</v>
      </c>
      <c r="F626" s="13" t="s">
        <v>13602</v>
      </c>
      <c r="G626" s="13" t="s">
        <v>13603</v>
      </c>
    </row>
    <row r="627" customFormat="false" ht="15" hidden="false" customHeight="true" outlineLevel="0" collapsed="false">
      <c r="A627" s="13" t="s">
        <v>82</v>
      </c>
      <c r="B627" s="11" t="s">
        <v>12177</v>
      </c>
      <c r="C627" s="13" t="s">
        <v>12230</v>
      </c>
      <c r="D627" s="13" t="s">
        <v>4418</v>
      </c>
      <c r="E627" s="13" t="s">
        <v>1871</v>
      </c>
      <c r="F627" s="13" t="s">
        <v>1871</v>
      </c>
      <c r="G627" s="13" t="s">
        <v>4418</v>
      </c>
    </row>
    <row r="628" customFormat="false" ht="15" hidden="false" customHeight="true" outlineLevel="0" collapsed="false">
      <c r="A628" s="13" t="s">
        <v>82</v>
      </c>
      <c r="B628" s="11" t="s">
        <v>12265</v>
      </c>
      <c r="C628" s="13" t="s">
        <v>11971</v>
      </c>
      <c r="D628" s="13" t="s">
        <v>13604</v>
      </c>
      <c r="E628" s="13" t="s">
        <v>1871</v>
      </c>
      <c r="F628" s="13" t="s">
        <v>1871</v>
      </c>
      <c r="G628" s="13" t="s">
        <v>13604</v>
      </c>
    </row>
    <row r="629" customFormat="false" ht="15" hidden="false" customHeight="true" outlineLevel="0" collapsed="false">
      <c r="A629" s="13" t="s">
        <v>82</v>
      </c>
      <c r="B629" s="11" t="s">
        <v>12229</v>
      </c>
      <c r="C629" s="13" t="s">
        <v>11824</v>
      </c>
      <c r="D629" s="13" t="s">
        <v>13605</v>
      </c>
      <c r="E629" s="13" t="s">
        <v>11875</v>
      </c>
      <c r="F629" s="13" t="s">
        <v>13606</v>
      </c>
      <c r="G629" s="13" t="s">
        <v>13607</v>
      </c>
    </row>
    <row r="630" customFormat="false" ht="15" hidden="false" customHeight="true" outlineLevel="0" collapsed="false">
      <c r="A630" s="13" t="s">
        <v>82</v>
      </c>
      <c r="B630" s="11" t="s">
        <v>12259</v>
      </c>
      <c r="C630" s="13" t="s">
        <v>8204</v>
      </c>
      <c r="D630" s="13" t="s">
        <v>13608</v>
      </c>
      <c r="E630" s="13" t="s">
        <v>11751</v>
      </c>
      <c r="F630" s="13" t="s">
        <v>3833</v>
      </c>
      <c r="G630" s="13" t="s">
        <v>13609</v>
      </c>
    </row>
    <row r="631" customFormat="false" ht="15" hidden="false" customHeight="true" outlineLevel="0" collapsed="false">
      <c r="A631" s="13" t="s">
        <v>82</v>
      </c>
      <c r="B631" s="11" t="s">
        <v>12274</v>
      </c>
      <c r="C631" s="13" t="s">
        <v>11971</v>
      </c>
      <c r="D631" s="13" t="s">
        <v>13610</v>
      </c>
      <c r="E631" s="13" t="s">
        <v>11708</v>
      </c>
      <c r="F631" s="13" t="s">
        <v>11708</v>
      </c>
      <c r="G631" s="13" t="s">
        <v>6757</v>
      </c>
    </row>
    <row r="632" customFormat="false" ht="15" hidden="false" customHeight="true" outlineLevel="0" collapsed="false">
      <c r="A632" s="13" t="s">
        <v>82</v>
      </c>
      <c r="B632" s="11" t="s">
        <v>12040</v>
      </c>
      <c r="C632" s="13" t="s">
        <v>12042</v>
      </c>
      <c r="D632" s="13" t="s">
        <v>13611</v>
      </c>
      <c r="E632" s="13" t="s">
        <v>11751</v>
      </c>
      <c r="F632" s="13" t="s">
        <v>13612</v>
      </c>
      <c r="G632" s="13" t="s">
        <v>13613</v>
      </c>
    </row>
    <row r="633" customFormat="false" ht="15" hidden="false" customHeight="true" outlineLevel="0" collapsed="false">
      <c r="A633" s="13" t="s">
        <v>82</v>
      </c>
      <c r="B633" s="11" t="s">
        <v>12282</v>
      </c>
      <c r="C633" s="13" t="s">
        <v>977</v>
      </c>
      <c r="D633" s="13" t="s">
        <v>13614</v>
      </c>
      <c r="E633" s="13" t="s">
        <v>11971</v>
      </c>
      <c r="F633" s="13" t="s">
        <v>13615</v>
      </c>
      <c r="G633" s="13" t="s">
        <v>13616</v>
      </c>
    </row>
    <row r="634" customFormat="false" ht="15" hidden="false" customHeight="true" outlineLevel="0" collapsed="false">
      <c r="A634" s="13" t="s">
        <v>82</v>
      </c>
      <c r="B634" s="11" t="s">
        <v>12318</v>
      </c>
      <c r="C634" s="13" t="s">
        <v>12362</v>
      </c>
      <c r="D634" s="13" t="s">
        <v>13617</v>
      </c>
      <c r="E634" s="13" t="s">
        <v>11708</v>
      </c>
      <c r="F634" s="13" t="s">
        <v>1871</v>
      </c>
      <c r="G634" s="13" t="s">
        <v>13617</v>
      </c>
    </row>
    <row r="635" customFormat="false" ht="15" hidden="false" customHeight="true" outlineLevel="0" collapsed="false">
      <c r="A635" s="13" t="s">
        <v>82</v>
      </c>
      <c r="B635" s="11" t="s">
        <v>12266</v>
      </c>
      <c r="C635" s="13" t="s">
        <v>6800</v>
      </c>
      <c r="D635" s="13" t="s">
        <v>11704</v>
      </c>
      <c r="E635" s="13" t="s">
        <v>12161</v>
      </c>
      <c r="F635" s="13" t="s">
        <v>11928</v>
      </c>
      <c r="G635" s="13" t="s">
        <v>13618</v>
      </c>
    </row>
    <row r="636" customFormat="false" ht="15" hidden="false" customHeight="true" outlineLevel="0" collapsed="false">
      <c r="A636" s="13" t="s">
        <v>82</v>
      </c>
      <c r="B636" s="11" t="s">
        <v>12315</v>
      </c>
      <c r="C636" s="13" t="s">
        <v>12377</v>
      </c>
      <c r="D636" s="13" t="s">
        <v>13619</v>
      </c>
      <c r="E636" s="13" t="s">
        <v>4775</v>
      </c>
      <c r="F636" s="13" t="s">
        <v>12244</v>
      </c>
      <c r="G636" s="13" t="s">
        <v>13620</v>
      </c>
    </row>
    <row r="637" customFormat="false" ht="15" hidden="false" customHeight="true" outlineLevel="0" collapsed="false">
      <c r="A637" s="13" t="s">
        <v>82</v>
      </c>
      <c r="B637" s="11" t="s">
        <v>12354</v>
      </c>
      <c r="C637" s="13" t="s">
        <v>3833</v>
      </c>
      <c r="D637" s="13" t="s">
        <v>7285</v>
      </c>
      <c r="E637" s="13" t="s">
        <v>11708</v>
      </c>
      <c r="F637" s="13" t="s">
        <v>11757</v>
      </c>
      <c r="G637" s="13" t="s">
        <v>13003</v>
      </c>
    </row>
    <row r="638" customFormat="false" ht="15" hidden="false" customHeight="true" outlineLevel="0" collapsed="false">
      <c r="A638" s="13" t="s">
        <v>82</v>
      </c>
      <c r="B638" s="11" t="s">
        <v>12263</v>
      </c>
      <c r="C638" s="13" t="s">
        <v>3987</v>
      </c>
      <c r="D638" s="13" t="s">
        <v>13621</v>
      </c>
      <c r="E638" s="13" t="s">
        <v>1871</v>
      </c>
      <c r="F638" s="13" t="s">
        <v>1871</v>
      </c>
      <c r="G638" s="13" t="s">
        <v>13621</v>
      </c>
    </row>
    <row r="639" customFormat="false" ht="15" hidden="false" customHeight="true" outlineLevel="0" collapsed="false">
      <c r="A639" s="13" t="s">
        <v>82</v>
      </c>
      <c r="B639" s="11" t="s">
        <v>12307</v>
      </c>
      <c r="C639" s="13" t="s">
        <v>11561</v>
      </c>
      <c r="D639" s="13" t="s">
        <v>12620</v>
      </c>
      <c r="E639" s="13" t="s">
        <v>12241</v>
      </c>
      <c r="F639" s="13" t="s">
        <v>13622</v>
      </c>
      <c r="G639" s="13" t="s">
        <v>13356</v>
      </c>
    </row>
    <row r="640" customFormat="false" ht="15" hidden="false" customHeight="true" outlineLevel="0" collapsed="false">
      <c r="A640" s="13" t="s">
        <v>82</v>
      </c>
      <c r="B640" s="11" t="s">
        <v>12226</v>
      </c>
      <c r="C640" s="13" t="s">
        <v>2417</v>
      </c>
      <c r="D640" s="13" t="s">
        <v>13623</v>
      </c>
      <c r="E640" s="13" t="s">
        <v>11708</v>
      </c>
      <c r="F640" s="13" t="s">
        <v>11751</v>
      </c>
      <c r="G640" s="13" t="s">
        <v>12264</v>
      </c>
    </row>
    <row r="641" customFormat="false" ht="15" hidden="false" customHeight="true" outlineLevel="0" collapsed="false">
      <c r="A641" s="13" t="s">
        <v>82</v>
      </c>
      <c r="B641" s="11" t="s">
        <v>12298</v>
      </c>
      <c r="C641" s="13" t="s">
        <v>12058</v>
      </c>
      <c r="D641" s="13" t="s">
        <v>12994</v>
      </c>
      <c r="E641" s="13" t="s">
        <v>11751</v>
      </c>
      <c r="F641" s="13" t="s">
        <v>12230</v>
      </c>
      <c r="G641" s="13" t="s">
        <v>13624</v>
      </c>
    </row>
    <row r="642" customFormat="false" ht="15" hidden="false" customHeight="true" outlineLevel="0" collapsed="false">
      <c r="A642" s="13" t="s">
        <v>82</v>
      </c>
      <c r="B642" s="11" t="s">
        <v>12252</v>
      </c>
      <c r="C642" s="13" t="s">
        <v>4929</v>
      </c>
      <c r="D642" s="13" t="s">
        <v>13625</v>
      </c>
      <c r="E642" s="13" t="s">
        <v>12090</v>
      </c>
      <c r="F642" s="13" t="s">
        <v>1871</v>
      </c>
      <c r="G642" s="13" t="s">
        <v>13625</v>
      </c>
    </row>
    <row r="643" customFormat="false" ht="15" hidden="false" customHeight="true" outlineLevel="0" collapsed="false">
      <c r="A643" s="13" t="s">
        <v>82</v>
      </c>
      <c r="B643" s="11" t="s">
        <v>12234</v>
      </c>
      <c r="C643" s="13" t="s">
        <v>12970</v>
      </c>
      <c r="D643" s="13" t="s">
        <v>13626</v>
      </c>
      <c r="E643" s="13" t="s">
        <v>12135</v>
      </c>
      <c r="F643" s="13" t="s">
        <v>7582</v>
      </c>
      <c r="G643" s="13" t="s">
        <v>13627</v>
      </c>
    </row>
    <row r="644" customFormat="false" ht="15" hidden="false" customHeight="true" outlineLevel="0" collapsed="false">
      <c r="A644" s="13" t="s">
        <v>82</v>
      </c>
      <c r="B644" s="11" t="s">
        <v>12125</v>
      </c>
      <c r="C644" s="13" t="s">
        <v>7267</v>
      </c>
      <c r="D644" s="13" t="s">
        <v>12273</v>
      </c>
      <c r="E644" s="13" t="s">
        <v>12161</v>
      </c>
      <c r="F644" s="13" t="s">
        <v>13628</v>
      </c>
      <c r="G644" s="13" t="s">
        <v>13629</v>
      </c>
    </row>
    <row r="645" customFormat="false" ht="15" hidden="false" customHeight="true" outlineLevel="0" collapsed="false">
      <c r="A645" s="13" t="s">
        <v>82</v>
      </c>
      <c r="B645" s="11" t="s">
        <v>12336</v>
      </c>
      <c r="C645" s="13" t="s">
        <v>557</v>
      </c>
      <c r="D645" s="13" t="s">
        <v>6584</v>
      </c>
      <c r="E645" s="13" t="s">
        <v>8665</v>
      </c>
      <c r="F645" s="13" t="s">
        <v>12281</v>
      </c>
      <c r="G645" s="13" t="s">
        <v>3991</v>
      </c>
    </row>
    <row r="646" customFormat="false" ht="15" hidden="false" customHeight="true" outlineLevel="0" collapsed="false">
      <c r="A646" s="13" t="s">
        <v>82</v>
      </c>
      <c r="B646" s="11" t="s">
        <v>12320</v>
      </c>
      <c r="C646" s="13" t="s">
        <v>11752</v>
      </c>
      <c r="D646" s="13" t="s">
        <v>11841</v>
      </c>
      <c r="E646" s="13" t="s">
        <v>12209</v>
      </c>
      <c r="F646" s="13" t="s">
        <v>13630</v>
      </c>
      <c r="G646" s="13" t="s">
        <v>4736</v>
      </c>
    </row>
    <row r="647" customFormat="false" ht="15" hidden="false" customHeight="true" outlineLevel="0" collapsed="false">
      <c r="A647" s="13" t="s">
        <v>82</v>
      </c>
      <c r="B647" s="11" t="s">
        <v>12300</v>
      </c>
      <c r="C647" s="13" t="s">
        <v>12053</v>
      </c>
      <c r="D647" s="13" t="s">
        <v>13631</v>
      </c>
      <c r="E647" s="13" t="s">
        <v>12901</v>
      </c>
      <c r="F647" s="13" t="s">
        <v>13264</v>
      </c>
      <c r="G647" s="13" t="s">
        <v>13632</v>
      </c>
    </row>
    <row r="648" customFormat="false" ht="15" hidden="false" customHeight="true" outlineLevel="0" collapsed="false">
      <c r="A648" s="13" t="s">
        <v>82</v>
      </c>
      <c r="B648" s="11" t="s">
        <v>12312</v>
      </c>
      <c r="C648" s="13" t="s">
        <v>7582</v>
      </c>
      <c r="D648" s="13" t="s">
        <v>12817</v>
      </c>
      <c r="E648" s="13" t="s">
        <v>12403</v>
      </c>
      <c r="F648" s="13" t="s">
        <v>13633</v>
      </c>
      <c r="G648" s="13" t="s">
        <v>13634</v>
      </c>
    </row>
    <row r="649" customFormat="false" ht="15" hidden="false" customHeight="true" outlineLevel="0" collapsed="false">
      <c r="A649" s="13" t="s">
        <v>82</v>
      </c>
      <c r="B649" s="11" t="s">
        <v>12279</v>
      </c>
      <c r="C649" s="13" t="s">
        <v>13006</v>
      </c>
      <c r="D649" s="13" t="s">
        <v>13635</v>
      </c>
      <c r="E649" s="13" t="s">
        <v>3042</v>
      </c>
      <c r="F649" s="13" t="s">
        <v>13636</v>
      </c>
      <c r="G649" s="13" t="s">
        <v>13637</v>
      </c>
    </row>
    <row r="650" customFormat="false" ht="15" hidden="false" customHeight="true" outlineLevel="0" collapsed="false">
      <c r="A650" s="13" t="s">
        <v>82</v>
      </c>
      <c r="B650" s="11" t="s">
        <v>11970</v>
      </c>
      <c r="C650" s="13" t="s">
        <v>550</v>
      </c>
      <c r="D650" s="13" t="s">
        <v>13638</v>
      </c>
      <c r="E650" s="13" t="s">
        <v>12025</v>
      </c>
      <c r="F650" s="13" t="s">
        <v>13639</v>
      </c>
      <c r="G650" s="13" t="s">
        <v>13640</v>
      </c>
    </row>
    <row r="651" customFormat="false" ht="15" hidden="false" customHeight="true" outlineLevel="0" collapsed="false">
      <c r="A651" s="13" t="s">
        <v>82</v>
      </c>
      <c r="B651" s="11" t="s">
        <v>12340</v>
      </c>
      <c r="C651" s="13" t="s">
        <v>12025</v>
      </c>
      <c r="D651" s="13" t="s">
        <v>7726</v>
      </c>
      <c r="E651" s="13" t="s">
        <v>11703</v>
      </c>
      <c r="F651" s="13" t="s">
        <v>12241</v>
      </c>
      <c r="G651" s="13" t="s">
        <v>13641</v>
      </c>
    </row>
    <row r="652" customFormat="false" ht="15" hidden="false" customHeight="true" outlineLevel="0" collapsed="false">
      <c r="A652" s="13" t="s">
        <v>82</v>
      </c>
      <c r="B652" s="11" t="s">
        <v>12271</v>
      </c>
      <c r="C652" s="13" t="s">
        <v>12047</v>
      </c>
      <c r="D652" s="13" t="s">
        <v>13642</v>
      </c>
      <c r="E652" s="13" t="s">
        <v>1132</v>
      </c>
      <c r="F652" s="13" t="s">
        <v>13643</v>
      </c>
      <c r="G652" s="13" t="s">
        <v>11922</v>
      </c>
    </row>
    <row r="653" customFormat="false" ht="15" hidden="false" customHeight="true" outlineLevel="0" collapsed="false">
      <c r="A653" s="13" t="s">
        <v>82</v>
      </c>
      <c r="B653" s="11" t="s">
        <v>12191</v>
      </c>
      <c r="C653" s="13" t="s">
        <v>11875</v>
      </c>
      <c r="D653" s="13" t="s">
        <v>13644</v>
      </c>
      <c r="E653" s="13" t="s">
        <v>1871</v>
      </c>
      <c r="F653" s="13" t="s">
        <v>1871</v>
      </c>
      <c r="G653" s="13" t="s">
        <v>13644</v>
      </c>
    </row>
    <row r="654" customFormat="false" ht="15" hidden="false" customHeight="true" outlineLevel="0" collapsed="false">
      <c r="A654" s="13" t="s">
        <v>82</v>
      </c>
      <c r="B654" s="11" t="s">
        <v>12348</v>
      </c>
      <c r="C654" s="13" t="s">
        <v>6339</v>
      </c>
      <c r="D654" s="13" t="s">
        <v>13645</v>
      </c>
      <c r="E654" s="13" t="s">
        <v>12161</v>
      </c>
      <c r="F654" s="13" t="s">
        <v>13646</v>
      </c>
      <c r="G654" s="13" t="s">
        <v>13647</v>
      </c>
    </row>
    <row r="655" customFormat="false" ht="15" hidden="false" customHeight="true" outlineLevel="0" collapsed="false">
      <c r="A655" s="13" t="s">
        <v>82</v>
      </c>
      <c r="B655" s="11" t="s">
        <v>12309</v>
      </c>
      <c r="C655" s="13" t="s">
        <v>12377</v>
      </c>
      <c r="D655" s="13" t="s">
        <v>13648</v>
      </c>
      <c r="E655" s="13" t="s">
        <v>1938</v>
      </c>
      <c r="F655" s="13" t="s">
        <v>13649</v>
      </c>
      <c r="G655" s="13" t="s">
        <v>13650</v>
      </c>
    </row>
    <row r="656" customFormat="false" ht="15" hidden="false" customHeight="true" outlineLevel="0" collapsed="false">
      <c r="A656" s="13" t="s">
        <v>82</v>
      </c>
      <c r="B656" s="11" t="s">
        <v>12285</v>
      </c>
      <c r="C656" s="13" t="s">
        <v>333</v>
      </c>
      <c r="D656" s="13" t="s">
        <v>13651</v>
      </c>
      <c r="E656" s="13" t="s">
        <v>1871</v>
      </c>
      <c r="F656" s="13" t="s">
        <v>1871</v>
      </c>
      <c r="G656" s="13" t="s">
        <v>13651</v>
      </c>
    </row>
    <row r="657" customFormat="false" ht="15" hidden="false" customHeight="true" outlineLevel="0" collapsed="false">
      <c r="A657" s="13" t="s">
        <v>82</v>
      </c>
      <c r="B657" s="11" t="s">
        <v>12331</v>
      </c>
      <c r="C657" s="13" t="s">
        <v>11703</v>
      </c>
      <c r="D657" s="13" t="s">
        <v>13652</v>
      </c>
      <c r="E657" s="13" t="s">
        <v>1871</v>
      </c>
      <c r="F657" s="13" t="s">
        <v>1871</v>
      </c>
      <c r="G657" s="13" t="s">
        <v>13652</v>
      </c>
    </row>
    <row r="658" customFormat="false" ht="15" hidden="false" customHeight="true" outlineLevel="0" collapsed="false">
      <c r="A658" s="13" t="s">
        <v>82</v>
      </c>
      <c r="B658" s="11" t="s">
        <v>12351</v>
      </c>
      <c r="C658" s="13" t="s">
        <v>12053</v>
      </c>
      <c r="D658" s="13" t="s">
        <v>13653</v>
      </c>
      <c r="E658" s="13" t="s">
        <v>1871</v>
      </c>
      <c r="F658" s="13" t="s">
        <v>1871</v>
      </c>
      <c r="G658" s="13" t="s">
        <v>13653</v>
      </c>
    </row>
    <row r="659" customFormat="false" ht="15" hidden="false" customHeight="true" outlineLevel="0" collapsed="false">
      <c r="A659" s="13" t="s">
        <v>82</v>
      </c>
      <c r="B659" s="11" t="s">
        <v>12268</v>
      </c>
      <c r="C659" s="13" t="s">
        <v>1457</v>
      </c>
      <c r="D659" s="13" t="s">
        <v>13654</v>
      </c>
      <c r="E659" s="13" t="s">
        <v>12135</v>
      </c>
      <c r="F659" s="13" t="s">
        <v>4968</v>
      </c>
      <c r="G659" s="13" t="s">
        <v>8204</v>
      </c>
    </row>
    <row r="660" customFormat="false" ht="15" hidden="false" customHeight="true" outlineLevel="0" collapsed="false">
      <c r="A660" s="13" t="s">
        <v>82</v>
      </c>
      <c r="B660" s="11" t="s">
        <v>12293</v>
      </c>
      <c r="C660" s="13" t="s">
        <v>12115</v>
      </c>
      <c r="D660" s="13" t="s">
        <v>13655</v>
      </c>
      <c r="E660" s="13" t="s">
        <v>12090</v>
      </c>
      <c r="F660" s="13" t="s">
        <v>12073</v>
      </c>
      <c r="G660" s="13" t="s">
        <v>13656</v>
      </c>
    </row>
    <row r="661" customFormat="false" ht="15" hidden="false" customHeight="true" outlineLevel="0" collapsed="false">
      <c r="A661" s="13" t="s">
        <v>82</v>
      </c>
      <c r="B661" s="11" t="s">
        <v>12248</v>
      </c>
      <c r="C661" s="13" t="s">
        <v>12209</v>
      </c>
      <c r="D661" s="13" t="s">
        <v>13657</v>
      </c>
      <c r="E661" s="13" t="s">
        <v>11751</v>
      </c>
      <c r="F661" s="13" t="s">
        <v>13629</v>
      </c>
      <c r="G661" s="13" t="s">
        <v>13658</v>
      </c>
    </row>
    <row r="662" customFormat="false" ht="15" hidden="false" customHeight="true" outlineLevel="0" collapsed="false">
      <c r="A662" s="13" t="s">
        <v>82</v>
      </c>
      <c r="B662" s="11" t="s">
        <v>12290</v>
      </c>
      <c r="C662" s="13" t="s">
        <v>12846</v>
      </c>
      <c r="D662" s="13" t="s">
        <v>8477</v>
      </c>
      <c r="E662" s="13" t="s">
        <v>11751</v>
      </c>
      <c r="F662" s="13" t="s">
        <v>3361</v>
      </c>
      <c r="G662" s="13" t="s">
        <v>13659</v>
      </c>
    </row>
    <row r="663" customFormat="false" ht="15" hidden="false" customHeight="true" outlineLevel="0" collapsed="false">
      <c r="A663" s="13" t="s">
        <v>82</v>
      </c>
      <c r="B663" s="11" t="s">
        <v>12329</v>
      </c>
      <c r="C663" s="13" t="s">
        <v>11703</v>
      </c>
      <c r="D663" s="13" t="s">
        <v>12326</v>
      </c>
      <c r="E663" s="13" t="s">
        <v>1871</v>
      </c>
      <c r="F663" s="13" t="s">
        <v>1871</v>
      </c>
      <c r="G663" s="13" t="s">
        <v>12326</v>
      </c>
    </row>
    <row r="664" customFormat="false" ht="15" hidden="false" customHeight="true" outlineLevel="0" collapsed="false">
      <c r="A664" s="13" t="s">
        <v>82</v>
      </c>
      <c r="B664" s="11" t="s">
        <v>12323</v>
      </c>
      <c r="C664" s="13" t="s">
        <v>4775</v>
      </c>
      <c r="D664" s="13" t="s">
        <v>13325</v>
      </c>
      <c r="E664" s="13" t="s">
        <v>1871</v>
      </c>
      <c r="F664" s="13" t="s">
        <v>1871</v>
      </c>
      <c r="G664" s="13" t="s">
        <v>13325</v>
      </c>
    </row>
    <row r="665" customFormat="false" ht="15" hidden="false" customHeight="true" outlineLevel="0" collapsed="false">
      <c r="A665" s="13" t="s">
        <v>82</v>
      </c>
      <c r="B665" s="11" t="s">
        <v>12288</v>
      </c>
      <c r="C665" s="13" t="s">
        <v>333</v>
      </c>
      <c r="D665" s="13" t="s">
        <v>13660</v>
      </c>
      <c r="E665" s="13" t="s">
        <v>11751</v>
      </c>
      <c r="F665" s="13" t="s">
        <v>12791</v>
      </c>
      <c r="G665" s="13" t="s">
        <v>12419</v>
      </c>
    </row>
    <row r="666" customFormat="false" ht="15" hidden="false" customHeight="true" outlineLevel="0" collapsed="false">
      <c r="A666" s="13" t="s">
        <v>82</v>
      </c>
      <c r="B666" s="11" t="s">
        <v>12384</v>
      </c>
      <c r="C666" s="13" t="s">
        <v>12053</v>
      </c>
      <c r="D666" s="13" t="s">
        <v>12833</v>
      </c>
      <c r="E666" s="13" t="s">
        <v>11708</v>
      </c>
      <c r="F666" s="13" t="s">
        <v>1871</v>
      </c>
      <c r="G666" s="13" t="s">
        <v>12833</v>
      </c>
    </row>
    <row r="667" customFormat="false" ht="15" hidden="false" customHeight="true" outlineLevel="0" collapsed="false">
      <c r="A667" s="13" t="s">
        <v>82</v>
      </c>
      <c r="B667" s="11" t="s">
        <v>12353</v>
      </c>
      <c r="C667" s="13" t="s">
        <v>12090</v>
      </c>
      <c r="D667" s="13" t="s">
        <v>13661</v>
      </c>
      <c r="E667" s="13" t="s">
        <v>1871</v>
      </c>
      <c r="F667" s="13" t="s">
        <v>1871</v>
      </c>
      <c r="G667" s="13" t="s">
        <v>13661</v>
      </c>
    </row>
    <row r="668" customFormat="false" ht="15" hidden="false" customHeight="true" outlineLevel="0" collapsed="false">
      <c r="A668" s="13" t="s">
        <v>82</v>
      </c>
      <c r="B668" s="11" t="s">
        <v>12276</v>
      </c>
      <c r="C668" s="13" t="s">
        <v>6800</v>
      </c>
      <c r="D668" s="13" t="s">
        <v>11887</v>
      </c>
      <c r="E668" s="13" t="s">
        <v>12241</v>
      </c>
      <c r="F668" s="13" t="s">
        <v>12047</v>
      </c>
      <c r="G668" s="13" t="s">
        <v>13662</v>
      </c>
    </row>
    <row r="669" customFormat="false" ht="15" hidden="false" customHeight="true" outlineLevel="0" collapsed="false">
      <c r="A669" s="13" t="s">
        <v>82</v>
      </c>
      <c r="B669" s="11" t="s">
        <v>12332</v>
      </c>
      <c r="C669" s="13" t="s">
        <v>1715</v>
      </c>
      <c r="D669" s="13" t="s">
        <v>13494</v>
      </c>
      <c r="E669" s="13" t="s">
        <v>11751</v>
      </c>
      <c r="F669" s="13" t="s">
        <v>11918</v>
      </c>
      <c r="G669" s="13" t="s">
        <v>13663</v>
      </c>
    </row>
    <row r="670" customFormat="false" ht="15" hidden="false" customHeight="true" outlineLevel="0" collapsed="false">
      <c r="A670" s="13" t="s">
        <v>82</v>
      </c>
      <c r="B670" s="11" t="s">
        <v>12356</v>
      </c>
      <c r="C670" s="13" t="s">
        <v>12161</v>
      </c>
      <c r="D670" s="13" t="s">
        <v>12368</v>
      </c>
      <c r="E670" s="13" t="s">
        <v>11751</v>
      </c>
      <c r="F670" s="13" t="s">
        <v>11708</v>
      </c>
      <c r="G670" s="13" t="s">
        <v>12235</v>
      </c>
    </row>
    <row r="671" customFormat="false" ht="15" hidden="false" customHeight="true" outlineLevel="0" collapsed="false">
      <c r="A671" s="13" t="s">
        <v>82</v>
      </c>
      <c r="B671" s="11" t="s">
        <v>12342</v>
      </c>
      <c r="C671" s="13" t="s">
        <v>12025</v>
      </c>
      <c r="D671" s="13" t="s">
        <v>6436</v>
      </c>
      <c r="E671" s="13" t="s">
        <v>11708</v>
      </c>
      <c r="F671" s="13" t="s">
        <v>12058</v>
      </c>
      <c r="G671" s="13" t="s">
        <v>12680</v>
      </c>
    </row>
    <row r="672" customFormat="false" ht="15" hidden="false" customHeight="true" outlineLevel="0" collapsed="false">
      <c r="A672" s="13" t="s">
        <v>82</v>
      </c>
      <c r="B672" s="11" t="s">
        <v>12374</v>
      </c>
      <c r="C672" s="13" t="s">
        <v>12295</v>
      </c>
      <c r="D672" s="13" t="s">
        <v>13664</v>
      </c>
      <c r="E672" s="13" t="s">
        <v>11708</v>
      </c>
      <c r="F672" s="13" t="s">
        <v>12090</v>
      </c>
      <c r="G672" s="13" t="s">
        <v>3519</v>
      </c>
    </row>
    <row r="673" customFormat="false" ht="15" hidden="false" customHeight="true" outlineLevel="0" collapsed="false">
      <c r="A673" s="13" t="s">
        <v>82</v>
      </c>
      <c r="B673" s="11" t="s">
        <v>12358</v>
      </c>
      <c r="C673" s="13" t="s">
        <v>4775</v>
      </c>
      <c r="D673" s="13" t="s">
        <v>12728</v>
      </c>
      <c r="E673" s="13" t="s">
        <v>12053</v>
      </c>
      <c r="F673" s="13" t="s">
        <v>11713</v>
      </c>
      <c r="G673" s="13" t="s">
        <v>12215</v>
      </c>
    </row>
    <row r="674" customFormat="false" ht="15" hidden="false" customHeight="true" outlineLevel="0" collapsed="false">
      <c r="A674" s="13" t="s">
        <v>82</v>
      </c>
      <c r="B674" s="11" t="s">
        <v>12327</v>
      </c>
      <c r="C674" s="13" t="s">
        <v>3987</v>
      </c>
      <c r="D674" s="13" t="s">
        <v>12772</v>
      </c>
      <c r="E674" s="13" t="s">
        <v>4775</v>
      </c>
      <c r="F674" s="13" t="s">
        <v>7110</v>
      </c>
      <c r="G674" s="13" t="s">
        <v>13484</v>
      </c>
    </row>
    <row r="675" customFormat="false" ht="15" hidden="false" customHeight="true" outlineLevel="0" collapsed="false">
      <c r="A675" s="13" t="s">
        <v>82</v>
      </c>
      <c r="B675" s="11" t="s">
        <v>12292</v>
      </c>
      <c r="C675" s="13" t="s">
        <v>12244</v>
      </c>
      <c r="D675" s="13" t="s">
        <v>11807</v>
      </c>
      <c r="E675" s="13" t="s">
        <v>1871</v>
      </c>
      <c r="F675" s="13" t="s">
        <v>1871</v>
      </c>
      <c r="G675" s="13" t="s">
        <v>11807</v>
      </c>
    </row>
    <row r="676" customFormat="false" ht="15" hidden="false" customHeight="true" outlineLevel="0" collapsed="false">
      <c r="A676" s="13" t="s">
        <v>82</v>
      </c>
      <c r="B676" s="11" t="s">
        <v>12363</v>
      </c>
      <c r="C676" s="13" t="s">
        <v>12090</v>
      </c>
      <c r="D676" s="13" t="s">
        <v>13665</v>
      </c>
      <c r="E676" s="13" t="s">
        <v>1871</v>
      </c>
      <c r="F676" s="13" t="s">
        <v>1871</v>
      </c>
      <c r="G676" s="13" t="s">
        <v>13665</v>
      </c>
    </row>
    <row r="677" customFormat="false" ht="15" hidden="false" customHeight="true" outlineLevel="0" collapsed="false">
      <c r="A677" s="13" t="s">
        <v>82</v>
      </c>
      <c r="B677" s="11" t="s">
        <v>12360</v>
      </c>
      <c r="C677" s="13" t="s">
        <v>11751</v>
      </c>
      <c r="D677" s="13" t="s">
        <v>11757</v>
      </c>
      <c r="E677" s="13" t="s">
        <v>1871</v>
      </c>
      <c r="F677" s="13" t="s">
        <v>1871</v>
      </c>
      <c r="G677" s="13" t="s">
        <v>11757</v>
      </c>
    </row>
    <row r="678" customFormat="false" ht="15" hidden="false" customHeight="true" outlineLevel="0" collapsed="false">
      <c r="A678" s="13" t="s">
        <v>82</v>
      </c>
      <c r="B678" s="11" t="s">
        <v>12325</v>
      </c>
      <c r="C678" s="13" t="s">
        <v>12090</v>
      </c>
      <c r="D678" s="13" t="s">
        <v>12896</v>
      </c>
      <c r="E678" s="13" t="s">
        <v>1871</v>
      </c>
      <c r="F678" s="13" t="s">
        <v>1871</v>
      </c>
      <c r="G678" s="13" t="s">
        <v>12896</v>
      </c>
    </row>
    <row r="679" customFormat="false" ht="15" hidden="false" customHeight="true" outlineLevel="0" collapsed="false">
      <c r="A679" s="13" t="s">
        <v>82</v>
      </c>
      <c r="B679" s="11" t="s">
        <v>12304</v>
      </c>
      <c r="C679" s="13" t="s">
        <v>3042</v>
      </c>
      <c r="D679" s="13" t="s">
        <v>11824</v>
      </c>
      <c r="E679" s="13" t="s">
        <v>4775</v>
      </c>
      <c r="F679" s="13" t="s">
        <v>12772</v>
      </c>
      <c r="G679" s="13" t="s">
        <v>13666</v>
      </c>
    </row>
    <row r="680" customFormat="false" ht="15" hidden="false" customHeight="true" outlineLevel="0" collapsed="false">
      <c r="A680" s="13" t="s">
        <v>82</v>
      </c>
      <c r="B680" s="11" t="s">
        <v>12378</v>
      </c>
      <c r="C680" s="13" t="s">
        <v>3042</v>
      </c>
      <c r="D680" s="13" t="s">
        <v>6339</v>
      </c>
      <c r="E680" s="13" t="s">
        <v>4775</v>
      </c>
      <c r="F680" s="13" t="s">
        <v>13667</v>
      </c>
      <c r="G680" s="13" t="s">
        <v>13668</v>
      </c>
    </row>
    <row r="681" customFormat="false" ht="15" hidden="false" customHeight="true" outlineLevel="0" collapsed="false">
      <c r="A681" s="13" t="s">
        <v>82</v>
      </c>
      <c r="B681" s="11" t="s">
        <v>12373</v>
      </c>
      <c r="C681" s="13" t="s">
        <v>12295</v>
      </c>
      <c r="D681" s="13" t="s">
        <v>4459</v>
      </c>
      <c r="E681" s="13" t="s">
        <v>12209</v>
      </c>
      <c r="F681" s="13" t="s">
        <v>11751</v>
      </c>
      <c r="G681" s="13" t="s">
        <v>12846</v>
      </c>
    </row>
    <row r="682" customFormat="false" ht="15" hidden="false" customHeight="true" outlineLevel="0" collapsed="false">
      <c r="A682" s="13" t="s">
        <v>82</v>
      </c>
      <c r="B682" s="11" t="s">
        <v>12370</v>
      </c>
      <c r="C682" s="13" t="s">
        <v>12053</v>
      </c>
      <c r="D682" s="13" t="s">
        <v>12544</v>
      </c>
      <c r="E682" s="13" t="s">
        <v>550</v>
      </c>
      <c r="F682" s="13" t="s">
        <v>13669</v>
      </c>
      <c r="G682" s="13" t="s">
        <v>13670</v>
      </c>
    </row>
    <row r="683" customFormat="false" ht="15" hidden="false" customHeight="true" outlineLevel="0" collapsed="false">
      <c r="A683" s="13" t="s">
        <v>82</v>
      </c>
      <c r="B683" s="11" t="s">
        <v>12365</v>
      </c>
      <c r="C683" s="13" t="s">
        <v>11751</v>
      </c>
      <c r="D683" s="13" t="s">
        <v>12375</v>
      </c>
      <c r="E683" s="13" t="s">
        <v>1871</v>
      </c>
      <c r="F683" s="13" t="s">
        <v>1871</v>
      </c>
      <c r="G683" s="13" t="s">
        <v>12375</v>
      </c>
    </row>
    <row r="684" customFormat="false" ht="15" hidden="false" customHeight="true" outlineLevel="0" collapsed="false">
      <c r="A684" s="13" t="s">
        <v>82</v>
      </c>
      <c r="B684" s="11" t="s">
        <v>12394</v>
      </c>
      <c r="C684" s="13" t="s">
        <v>11708</v>
      </c>
      <c r="D684" s="13" t="s">
        <v>12375</v>
      </c>
      <c r="E684" s="13" t="s">
        <v>1871</v>
      </c>
      <c r="F684" s="13" t="s">
        <v>1871</v>
      </c>
      <c r="G684" s="13" t="s">
        <v>12375</v>
      </c>
    </row>
    <row r="685" customFormat="false" ht="15" hidden="false" customHeight="true" outlineLevel="0" collapsed="false">
      <c r="A685" s="13" t="s">
        <v>82</v>
      </c>
      <c r="B685" s="11" t="s">
        <v>12424</v>
      </c>
      <c r="C685" s="13" t="s">
        <v>11708</v>
      </c>
      <c r="D685" s="13" t="s">
        <v>11971</v>
      </c>
      <c r="E685" s="13" t="s">
        <v>11708</v>
      </c>
      <c r="F685" s="13" t="s">
        <v>11708</v>
      </c>
      <c r="G685" s="13" t="s">
        <v>11796</v>
      </c>
    </row>
    <row r="686" customFormat="false" ht="15" hidden="false" customHeight="true" outlineLevel="0" collapsed="false">
      <c r="A686" s="13" t="s">
        <v>82</v>
      </c>
      <c r="B686" s="11" t="s">
        <v>12376</v>
      </c>
      <c r="C686" s="13" t="s">
        <v>12241</v>
      </c>
      <c r="D686" s="13" t="s">
        <v>12244</v>
      </c>
      <c r="E686" s="13" t="s">
        <v>11751</v>
      </c>
      <c r="F686" s="13" t="s">
        <v>12244</v>
      </c>
      <c r="G686" s="13" t="s">
        <v>1871</v>
      </c>
    </row>
    <row r="687" customFormat="false" ht="15" hidden="false" customHeight="true" outlineLevel="0" collapsed="false">
      <c r="A687" s="13" t="s">
        <v>82</v>
      </c>
      <c r="B687" s="11" t="s">
        <v>12420</v>
      </c>
      <c r="C687" s="13" t="s">
        <v>11708</v>
      </c>
      <c r="D687" s="13" t="s">
        <v>1457</v>
      </c>
      <c r="E687" s="13" t="s">
        <v>4775</v>
      </c>
      <c r="F687" s="13" t="s">
        <v>6339</v>
      </c>
      <c r="G687" s="13" t="s">
        <v>13671</v>
      </c>
    </row>
    <row r="688" customFormat="false" ht="15" hidden="false" customHeight="true" outlineLevel="0" collapsed="false">
      <c r="A688" s="13" t="s">
        <v>82</v>
      </c>
      <c r="B688" s="11" t="s">
        <v>12400</v>
      </c>
      <c r="C688" s="13" t="s">
        <v>11708</v>
      </c>
      <c r="D688" s="13" t="s">
        <v>12053</v>
      </c>
      <c r="E688" s="13" t="s">
        <v>1871</v>
      </c>
      <c r="F688" s="13" t="s">
        <v>1871</v>
      </c>
      <c r="G688" s="13" t="s">
        <v>12053</v>
      </c>
    </row>
    <row r="689" customFormat="false" ht="15" hidden="false" customHeight="true" outlineLevel="0" collapsed="false">
      <c r="A689" s="13" t="s">
        <v>82</v>
      </c>
      <c r="B689" s="11" t="s">
        <v>12387</v>
      </c>
      <c r="C689" s="13" t="s">
        <v>12295</v>
      </c>
      <c r="D689" s="13" t="s">
        <v>12135</v>
      </c>
      <c r="E689" s="13" t="s">
        <v>1871</v>
      </c>
      <c r="F689" s="13" t="s">
        <v>1871</v>
      </c>
      <c r="G689" s="13" t="s">
        <v>12135</v>
      </c>
    </row>
    <row r="690" customFormat="false" ht="15" hidden="false" customHeight="true" outlineLevel="0" collapsed="false">
      <c r="A690" s="13" t="s">
        <v>82</v>
      </c>
      <c r="B690" s="11" t="s">
        <v>12388</v>
      </c>
      <c r="C690" s="13" t="s">
        <v>12090</v>
      </c>
      <c r="D690" s="13" t="s">
        <v>12135</v>
      </c>
      <c r="E690" s="13" t="s">
        <v>1871</v>
      </c>
      <c r="F690" s="13" t="s">
        <v>1871</v>
      </c>
      <c r="G690" s="13" t="s">
        <v>12135</v>
      </c>
    </row>
    <row r="691" customFormat="false" ht="15" hidden="false" customHeight="true" outlineLevel="0" collapsed="false">
      <c r="A691" s="13" t="s">
        <v>82</v>
      </c>
      <c r="B691" s="11" t="s">
        <v>12396</v>
      </c>
      <c r="C691" s="13" t="s">
        <v>1938</v>
      </c>
      <c r="D691" s="13" t="s">
        <v>12161</v>
      </c>
      <c r="E691" s="13" t="s">
        <v>11708</v>
      </c>
      <c r="F691" s="13" t="s">
        <v>1871</v>
      </c>
      <c r="G691" s="13" t="s">
        <v>12161</v>
      </c>
    </row>
    <row r="692" customFormat="false" ht="15" hidden="false" customHeight="true" outlineLevel="0" collapsed="false">
      <c r="A692" s="13" t="s">
        <v>82</v>
      </c>
      <c r="B692" s="11" t="s">
        <v>12383</v>
      </c>
      <c r="C692" s="13" t="s">
        <v>12090</v>
      </c>
      <c r="D692" s="13" t="s">
        <v>12295</v>
      </c>
      <c r="E692" s="13" t="s">
        <v>1871</v>
      </c>
      <c r="F692" s="13" t="s">
        <v>1871</v>
      </c>
      <c r="G692" s="13" t="s">
        <v>12295</v>
      </c>
    </row>
    <row r="693" customFormat="false" ht="15" hidden="false" customHeight="true" outlineLevel="0" collapsed="false">
      <c r="A693" s="13" t="s">
        <v>82</v>
      </c>
      <c r="B693" s="11" t="s">
        <v>12393</v>
      </c>
      <c r="C693" s="13" t="s">
        <v>12090</v>
      </c>
      <c r="D693" s="13" t="s">
        <v>12295</v>
      </c>
      <c r="E693" s="13" t="s">
        <v>1871</v>
      </c>
      <c r="F693" s="13" t="s">
        <v>1871</v>
      </c>
      <c r="G693" s="13" t="s">
        <v>12295</v>
      </c>
    </row>
    <row r="694" customFormat="false" ht="15" hidden="false" customHeight="true" outlineLevel="0" collapsed="false">
      <c r="A694" s="13" t="s">
        <v>82</v>
      </c>
      <c r="B694" s="11" t="s">
        <v>12389</v>
      </c>
      <c r="C694" s="13" t="s">
        <v>12295</v>
      </c>
      <c r="D694" s="13" t="s">
        <v>12241</v>
      </c>
      <c r="E694" s="13" t="s">
        <v>12161</v>
      </c>
      <c r="F694" s="13" t="s">
        <v>11911</v>
      </c>
      <c r="G694" s="13" t="s">
        <v>13672</v>
      </c>
    </row>
    <row r="695" customFormat="false" ht="15" hidden="false" customHeight="true" outlineLevel="0" collapsed="false">
      <c r="A695" s="13" t="s">
        <v>82</v>
      </c>
      <c r="B695" s="11" t="s">
        <v>12392</v>
      </c>
      <c r="C695" s="13" t="s">
        <v>12241</v>
      </c>
      <c r="D695" s="13" t="s">
        <v>11751</v>
      </c>
      <c r="E695" s="13" t="s">
        <v>1871</v>
      </c>
      <c r="F695" s="13" t="s">
        <v>1871</v>
      </c>
      <c r="G695" s="13" t="s">
        <v>11751</v>
      </c>
    </row>
    <row r="696" customFormat="false" ht="15" hidden="false" customHeight="true" outlineLevel="0" collapsed="false">
      <c r="A696" s="13" t="s">
        <v>82</v>
      </c>
      <c r="B696" s="11" t="s">
        <v>12412</v>
      </c>
      <c r="C696" s="13" t="s">
        <v>11708</v>
      </c>
      <c r="D696" s="13" t="s">
        <v>11708</v>
      </c>
      <c r="E696" s="13" t="s">
        <v>12090</v>
      </c>
      <c r="F696" s="13" t="s">
        <v>11708</v>
      </c>
      <c r="G696" s="13" t="s">
        <v>1871</v>
      </c>
    </row>
    <row r="697" customFormat="false" ht="15" hidden="false" customHeight="true" outlineLevel="0" collapsed="false">
      <c r="A697" s="13" t="s">
        <v>82</v>
      </c>
      <c r="B697" s="11" t="s">
        <v>12398</v>
      </c>
      <c r="C697" s="13" t="s">
        <v>12090</v>
      </c>
      <c r="D697" s="13" t="s">
        <v>1871</v>
      </c>
      <c r="E697" s="13" t="s">
        <v>1871</v>
      </c>
      <c r="F697" s="13" t="s">
        <v>1871</v>
      </c>
      <c r="G697" s="13" t="s">
        <v>1871</v>
      </c>
    </row>
    <row r="698" customFormat="false" ht="15" hidden="false" customHeight="true" outlineLevel="0" collapsed="false">
      <c r="A698" s="13" t="s">
        <v>82</v>
      </c>
      <c r="B698" s="11" t="s">
        <v>13066</v>
      </c>
      <c r="C698" s="13" t="s">
        <v>11751</v>
      </c>
      <c r="D698" s="13" t="s">
        <v>1871</v>
      </c>
      <c r="E698" s="13" t="s">
        <v>1871</v>
      </c>
      <c r="F698" s="13" t="s">
        <v>1871</v>
      </c>
      <c r="G698" s="13" t="s">
        <v>1871</v>
      </c>
    </row>
    <row r="699" customFormat="false" ht="15" hidden="false" customHeight="true" outlineLevel="0" collapsed="false">
      <c r="A699" s="13" t="s">
        <v>82</v>
      </c>
      <c r="B699" s="11" t="s">
        <v>12399</v>
      </c>
      <c r="C699" s="13" t="s">
        <v>11751</v>
      </c>
      <c r="D699" s="13" t="s">
        <v>1871</v>
      </c>
      <c r="E699" s="13" t="s">
        <v>1871</v>
      </c>
      <c r="F699" s="13" t="s">
        <v>1871</v>
      </c>
      <c r="G699" s="13" t="s">
        <v>1871</v>
      </c>
    </row>
    <row r="700" customFormat="false" ht="15" hidden="false" customHeight="true" outlineLevel="0" collapsed="false">
      <c r="A700" s="13" t="s">
        <v>82</v>
      </c>
      <c r="B700" s="11" t="s">
        <v>12381</v>
      </c>
      <c r="C700" s="13" t="s">
        <v>11708</v>
      </c>
      <c r="D700" s="13" t="s">
        <v>1871</v>
      </c>
      <c r="E700" s="13" t="s">
        <v>1871</v>
      </c>
      <c r="F700" s="13" t="s">
        <v>1871</v>
      </c>
      <c r="G700" s="13" t="s">
        <v>1871</v>
      </c>
    </row>
    <row r="701" customFormat="false" ht="15" hidden="false" customHeight="true" outlineLevel="0" collapsed="false">
      <c r="A701" s="13" t="s">
        <v>82</v>
      </c>
      <c r="B701" s="11" t="s">
        <v>12212</v>
      </c>
      <c r="C701" s="13" t="s">
        <v>11708</v>
      </c>
      <c r="D701" s="13" t="s">
        <v>1871</v>
      </c>
      <c r="E701" s="13" t="s">
        <v>11751</v>
      </c>
      <c r="F701" s="13" t="s">
        <v>1612</v>
      </c>
      <c r="G701" s="13" t="s">
        <v>13673</v>
      </c>
    </row>
    <row r="702" customFormat="false" ht="15" hidden="false" customHeight="true" outlineLevel="0" collapsed="false">
      <c r="A702" s="13" t="s">
        <v>82</v>
      </c>
      <c r="B702" s="11" t="s">
        <v>12397</v>
      </c>
      <c r="C702" s="13" t="s">
        <v>11708</v>
      </c>
      <c r="D702" s="13" t="s">
        <v>1871</v>
      </c>
      <c r="E702" s="13" t="s">
        <v>1871</v>
      </c>
      <c r="F702" s="13" t="s">
        <v>11708</v>
      </c>
      <c r="G702" s="13" t="s">
        <v>12406</v>
      </c>
    </row>
    <row r="703" customFormat="false" ht="15" hidden="false" customHeight="true" outlineLevel="0" collapsed="false">
      <c r="A703" s="13" t="s">
        <v>82</v>
      </c>
      <c r="B703" s="11" t="s">
        <v>12366</v>
      </c>
      <c r="C703" s="13" t="s">
        <v>11708</v>
      </c>
      <c r="D703" s="13" t="s">
        <v>1871</v>
      </c>
      <c r="E703" s="13" t="s">
        <v>1871</v>
      </c>
      <c r="F703" s="13" t="s">
        <v>1871</v>
      </c>
      <c r="G703" s="13" t="s">
        <v>1871</v>
      </c>
    </row>
    <row r="704" customFormat="false" ht="15" hidden="false" customHeight="true" outlineLevel="0" collapsed="false">
      <c r="A704" s="13" t="s">
        <v>82</v>
      </c>
      <c r="B704" s="11" t="s">
        <v>13674</v>
      </c>
      <c r="C704" s="13" t="s">
        <v>1871</v>
      </c>
      <c r="D704" s="13" t="s">
        <v>1871</v>
      </c>
      <c r="E704" s="13" t="s">
        <v>11708</v>
      </c>
      <c r="F704" s="13" t="s">
        <v>1871</v>
      </c>
      <c r="G704" s="13" t="s">
        <v>1871</v>
      </c>
    </row>
    <row r="705" customFormat="false" ht="15" hidden="false" customHeight="true" outlineLevel="0" collapsed="false">
      <c r="A705" s="13" t="s">
        <v>82</v>
      </c>
      <c r="B705" s="11" t="s">
        <v>12405</v>
      </c>
      <c r="C705" s="13" t="s">
        <v>1871</v>
      </c>
      <c r="D705" s="13" t="s">
        <v>1871</v>
      </c>
      <c r="E705" s="13" t="s">
        <v>1871</v>
      </c>
      <c r="F705" s="13" t="s">
        <v>1871</v>
      </c>
      <c r="G705" s="13" t="s">
        <v>1871</v>
      </c>
    </row>
    <row r="706" customFormat="false" ht="15" hidden="false" customHeight="true" outlineLevel="0" collapsed="false">
      <c r="A706" s="13" t="s">
        <v>82</v>
      </c>
      <c r="B706" s="11" t="s">
        <v>12407</v>
      </c>
      <c r="C706" s="13" t="s">
        <v>1871</v>
      </c>
      <c r="D706" s="13" t="s">
        <v>1871</v>
      </c>
      <c r="E706" s="13" t="s">
        <v>11751</v>
      </c>
      <c r="F706" s="13" t="s">
        <v>1871</v>
      </c>
      <c r="G706" s="13" t="s">
        <v>1871</v>
      </c>
    </row>
    <row r="707" customFormat="false" ht="15" hidden="false" customHeight="true" outlineLevel="0" collapsed="false">
      <c r="A707" s="13" t="s">
        <v>82</v>
      </c>
      <c r="B707" s="11" t="s">
        <v>13067</v>
      </c>
      <c r="C707" s="13" t="s">
        <v>1871</v>
      </c>
      <c r="D707" s="13" t="s">
        <v>1871</v>
      </c>
      <c r="E707" s="13" t="s">
        <v>11708</v>
      </c>
      <c r="F707" s="13" t="s">
        <v>11708</v>
      </c>
      <c r="G707" s="13" t="s">
        <v>12406</v>
      </c>
    </row>
    <row r="708" customFormat="false" ht="15" hidden="false" customHeight="true" outlineLevel="0" collapsed="false">
      <c r="A708" s="13" t="s">
        <v>82</v>
      </c>
      <c r="B708" s="11" t="s">
        <v>12402</v>
      </c>
      <c r="C708" s="13" t="s">
        <v>1871</v>
      </c>
      <c r="D708" s="13" t="s">
        <v>1871</v>
      </c>
      <c r="E708" s="13" t="s">
        <v>12090</v>
      </c>
      <c r="F708" s="13" t="s">
        <v>3987</v>
      </c>
      <c r="G708" s="13" t="s">
        <v>13675</v>
      </c>
    </row>
    <row r="709" customFormat="false" ht="15" hidden="false" customHeight="true" outlineLevel="0" collapsed="false">
      <c r="A709" s="13" t="s">
        <v>82</v>
      </c>
      <c r="B709" s="11" t="s">
        <v>12417</v>
      </c>
      <c r="C709" s="13" t="s">
        <v>1871</v>
      </c>
      <c r="D709" s="13" t="s">
        <v>1871</v>
      </c>
      <c r="E709" s="13" t="s">
        <v>11751</v>
      </c>
      <c r="F709" s="13" t="s">
        <v>13018</v>
      </c>
      <c r="G709" s="13" t="s">
        <v>13676</v>
      </c>
    </row>
    <row r="710" customFormat="false" ht="15" hidden="false" customHeight="true" outlineLevel="0" collapsed="false">
      <c r="A710" s="13" t="s">
        <v>82</v>
      </c>
      <c r="B710" s="11" t="s">
        <v>12422</v>
      </c>
      <c r="C710" s="13" t="s">
        <v>1871</v>
      </c>
      <c r="D710" s="13" t="s">
        <v>1871</v>
      </c>
      <c r="E710" s="13" t="s">
        <v>1871</v>
      </c>
      <c r="F710" s="13" t="s">
        <v>1871</v>
      </c>
      <c r="G710" s="13" t="s">
        <v>1871</v>
      </c>
    </row>
    <row r="711" customFormat="false" ht="15" hidden="false" customHeight="true" outlineLevel="0" collapsed="false">
      <c r="A711" s="13" t="s">
        <v>82</v>
      </c>
      <c r="B711" s="11" t="s">
        <v>12423</v>
      </c>
      <c r="C711" s="13" t="s">
        <v>1871</v>
      </c>
      <c r="D711" s="13" t="s">
        <v>1871</v>
      </c>
      <c r="E711" s="13" t="s">
        <v>1871</v>
      </c>
      <c r="F711" s="13" t="s">
        <v>11708</v>
      </c>
      <c r="G711" s="13" t="s">
        <v>12406</v>
      </c>
    </row>
    <row r="712" customFormat="false" ht="15" hidden="false" customHeight="true" outlineLevel="0" collapsed="false">
      <c r="A712" s="13" t="s">
        <v>82</v>
      </c>
      <c r="B712" s="11" t="s">
        <v>12410</v>
      </c>
      <c r="C712" s="13" t="s">
        <v>1871</v>
      </c>
      <c r="D712" s="13" t="s">
        <v>1871</v>
      </c>
      <c r="E712" s="13" t="s">
        <v>12161</v>
      </c>
      <c r="F712" s="13" t="s">
        <v>12241</v>
      </c>
      <c r="G712" s="13" t="s">
        <v>13677</v>
      </c>
    </row>
    <row r="713" customFormat="false" ht="15" hidden="false" customHeight="true" outlineLevel="0" collapsed="false">
      <c r="A713" s="13" t="s">
        <v>90</v>
      </c>
      <c r="B713" s="11" t="s">
        <v>11482</v>
      </c>
      <c r="C713" s="13" t="s">
        <v>13678</v>
      </c>
      <c r="D713" s="13" t="s">
        <v>13679</v>
      </c>
      <c r="E713" s="13" t="s">
        <v>13680</v>
      </c>
      <c r="F713" s="13" t="s">
        <v>13681</v>
      </c>
      <c r="G713" s="13" t="s">
        <v>13682</v>
      </c>
    </row>
    <row r="714" customFormat="false" ht="15" hidden="false" customHeight="true" outlineLevel="0" collapsed="false">
      <c r="A714" s="13" t="s">
        <v>90</v>
      </c>
      <c r="B714" s="11" t="s">
        <v>11476</v>
      </c>
      <c r="C714" s="13" t="s">
        <v>13683</v>
      </c>
      <c r="D714" s="13" t="s">
        <v>13684</v>
      </c>
      <c r="E714" s="13" t="s">
        <v>13685</v>
      </c>
      <c r="F714" s="13" t="s">
        <v>13686</v>
      </c>
      <c r="G714" s="13" t="s">
        <v>13687</v>
      </c>
    </row>
    <row r="715" customFormat="false" ht="15" hidden="false" customHeight="true" outlineLevel="0" collapsed="false">
      <c r="A715" s="13" t="s">
        <v>90</v>
      </c>
      <c r="B715" s="11" t="s">
        <v>11488</v>
      </c>
      <c r="C715" s="13" t="s">
        <v>13688</v>
      </c>
      <c r="D715" s="13" t="s">
        <v>13689</v>
      </c>
      <c r="E715" s="13" t="s">
        <v>13690</v>
      </c>
      <c r="F715" s="13" t="s">
        <v>13691</v>
      </c>
      <c r="G715" s="13" t="s">
        <v>13692</v>
      </c>
    </row>
    <row r="716" customFormat="false" ht="15" hidden="false" customHeight="true" outlineLevel="0" collapsed="false">
      <c r="A716" s="13" t="s">
        <v>90</v>
      </c>
      <c r="B716" s="11" t="s">
        <v>11494</v>
      </c>
      <c r="C716" s="13" t="s">
        <v>13693</v>
      </c>
      <c r="D716" s="13" t="s">
        <v>13694</v>
      </c>
      <c r="E716" s="13" t="s">
        <v>13695</v>
      </c>
      <c r="F716" s="13" t="s">
        <v>13696</v>
      </c>
      <c r="G716" s="13" t="s">
        <v>13697</v>
      </c>
    </row>
    <row r="717" customFormat="false" ht="15" hidden="false" customHeight="true" outlineLevel="0" collapsed="false">
      <c r="A717" s="13" t="s">
        <v>90</v>
      </c>
      <c r="B717" s="11" t="s">
        <v>11506</v>
      </c>
      <c r="C717" s="13" t="s">
        <v>13698</v>
      </c>
      <c r="D717" s="13" t="s">
        <v>13699</v>
      </c>
      <c r="E717" s="13" t="s">
        <v>13700</v>
      </c>
      <c r="F717" s="13" t="s">
        <v>13701</v>
      </c>
      <c r="G717" s="13" t="s">
        <v>13702</v>
      </c>
    </row>
    <row r="718" customFormat="false" ht="15" hidden="false" customHeight="true" outlineLevel="0" collapsed="false">
      <c r="A718" s="13" t="s">
        <v>90</v>
      </c>
      <c r="B718" s="11" t="s">
        <v>11500</v>
      </c>
      <c r="C718" s="13" t="s">
        <v>13703</v>
      </c>
      <c r="D718" s="13" t="s">
        <v>13704</v>
      </c>
      <c r="E718" s="13" t="s">
        <v>13705</v>
      </c>
      <c r="F718" s="13" t="s">
        <v>13706</v>
      </c>
      <c r="G718" s="13" t="s">
        <v>13707</v>
      </c>
    </row>
    <row r="719" customFormat="false" ht="15" hidden="false" customHeight="true" outlineLevel="0" collapsed="false">
      <c r="A719" s="13" t="s">
        <v>90</v>
      </c>
      <c r="B719" s="11" t="s">
        <v>11512</v>
      </c>
      <c r="C719" s="13" t="s">
        <v>13708</v>
      </c>
      <c r="D719" s="13" t="s">
        <v>13709</v>
      </c>
      <c r="E719" s="13" t="s">
        <v>13710</v>
      </c>
      <c r="F719" s="13" t="s">
        <v>13711</v>
      </c>
      <c r="G719" s="13" t="s">
        <v>13712</v>
      </c>
    </row>
    <row r="720" customFormat="false" ht="15" hidden="false" customHeight="true" outlineLevel="0" collapsed="false">
      <c r="A720" s="13" t="s">
        <v>90</v>
      </c>
      <c r="B720" s="11" t="s">
        <v>11518</v>
      </c>
      <c r="C720" s="13" t="s">
        <v>13713</v>
      </c>
      <c r="D720" s="13" t="s">
        <v>13714</v>
      </c>
      <c r="E720" s="13" t="s">
        <v>13715</v>
      </c>
      <c r="F720" s="13" t="s">
        <v>13716</v>
      </c>
      <c r="G720" s="13" t="s">
        <v>13717</v>
      </c>
    </row>
    <row r="721" customFormat="false" ht="15" hidden="false" customHeight="true" outlineLevel="0" collapsed="false">
      <c r="A721" s="13" t="s">
        <v>90</v>
      </c>
      <c r="B721" s="11" t="s">
        <v>11536</v>
      </c>
      <c r="C721" s="13" t="s">
        <v>13718</v>
      </c>
      <c r="D721" s="13" t="s">
        <v>13719</v>
      </c>
      <c r="E721" s="13" t="s">
        <v>13720</v>
      </c>
      <c r="F721" s="13" t="s">
        <v>13721</v>
      </c>
      <c r="G721" s="13" t="s">
        <v>13722</v>
      </c>
    </row>
    <row r="722" customFormat="false" ht="15" hidden="false" customHeight="true" outlineLevel="0" collapsed="false">
      <c r="A722" s="13" t="s">
        <v>90</v>
      </c>
      <c r="B722" s="11" t="s">
        <v>11524</v>
      </c>
      <c r="C722" s="13" t="s">
        <v>13723</v>
      </c>
      <c r="D722" s="13" t="s">
        <v>13724</v>
      </c>
      <c r="E722" s="13" t="s">
        <v>13725</v>
      </c>
      <c r="F722" s="13" t="s">
        <v>13726</v>
      </c>
      <c r="G722" s="13" t="s">
        <v>13727</v>
      </c>
    </row>
    <row r="723" customFormat="false" ht="15" hidden="false" customHeight="true" outlineLevel="0" collapsed="false">
      <c r="A723" s="13" t="s">
        <v>90</v>
      </c>
      <c r="B723" s="11" t="s">
        <v>11554</v>
      </c>
      <c r="C723" s="13" t="s">
        <v>13728</v>
      </c>
      <c r="D723" s="13" t="s">
        <v>13729</v>
      </c>
      <c r="E723" s="13" t="s">
        <v>13142</v>
      </c>
      <c r="F723" s="13" t="s">
        <v>13730</v>
      </c>
      <c r="G723" s="13" t="s">
        <v>13731</v>
      </c>
    </row>
    <row r="724" customFormat="false" ht="15" hidden="false" customHeight="true" outlineLevel="0" collapsed="false">
      <c r="A724" s="13" t="s">
        <v>90</v>
      </c>
      <c r="B724" s="11" t="s">
        <v>11565</v>
      </c>
      <c r="C724" s="13" t="s">
        <v>13732</v>
      </c>
      <c r="D724" s="13" t="s">
        <v>13733</v>
      </c>
      <c r="E724" s="13" t="s">
        <v>13734</v>
      </c>
      <c r="F724" s="13" t="s">
        <v>13735</v>
      </c>
      <c r="G724" s="13" t="s">
        <v>13736</v>
      </c>
    </row>
    <row r="725" customFormat="false" ht="15" hidden="false" customHeight="true" outlineLevel="0" collapsed="false">
      <c r="A725" s="13" t="s">
        <v>90</v>
      </c>
      <c r="B725" s="11" t="s">
        <v>11548</v>
      </c>
      <c r="C725" s="13" t="s">
        <v>13737</v>
      </c>
      <c r="D725" s="13" t="s">
        <v>13738</v>
      </c>
      <c r="E725" s="13" t="s">
        <v>13739</v>
      </c>
      <c r="F725" s="13" t="s">
        <v>13740</v>
      </c>
      <c r="G725" s="13" t="s">
        <v>13741</v>
      </c>
    </row>
    <row r="726" customFormat="false" ht="15" hidden="false" customHeight="true" outlineLevel="0" collapsed="false">
      <c r="A726" s="13" t="s">
        <v>90</v>
      </c>
      <c r="B726" s="11" t="s">
        <v>11530</v>
      </c>
      <c r="C726" s="13" t="s">
        <v>13742</v>
      </c>
      <c r="D726" s="13" t="s">
        <v>13743</v>
      </c>
      <c r="E726" s="13" t="s">
        <v>13744</v>
      </c>
      <c r="F726" s="13" t="s">
        <v>13745</v>
      </c>
      <c r="G726" s="13" t="s">
        <v>13746</v>
      </c>
    </row>
    <row r="727" customFormat="false" ht="15" hidden="false" customHeight="true" outlineLevel="0" collapsed="false">
      <c r="A727" s="13" t="s">
        <v>90</v>
      </c>
      <c r="B727" s="11" t="s">
        <v>11570</v>
      </c>
      <c r="C727" s="13" t="s">
        <v>13747</v>
      </c>
      <c r="D727" s="13" t="s">
        <v>13748</v>
      </c>
      <c r="E727" s="13" t="s">
        <v>13749</v>
      </c>
      <c r="F727" s="13" t="s">
        <v>13750</v>
      </c>
      <c r="G727" s="13" t="s">
        <v>13751</v>
      </c>
    </row>
    <row r="728" customFormat="false" ht="15" hidden="false" customHeight="true" outlineLevel="0" collapsed="false">
      <c r="A728" s="13" t="s">
        <v>90</v>
      </c>
      <c r="B728" s="11" t="s">
        <v>11600</v>
      </c>
      <c r="C728" s="13" t="s">
        <v>13752</v>
      </c>
      <c r="D728" s="13" t="s">
        <v>13753</v>
      </c>
      <c r="E728" s="13" t="s">
        <v>13754</v>
      </c>
      <c r="F728" s="13" t="s">
        <v>13755</v>
      </c>
      <c r="G728" s="13" t="s">
        <v>13756</v>
      </c>
    </row>
    <row r="729" customFormat="false" ht="15" hidden="false" customHeight="true" outlineLevel="0" collapsed="false">
      <c r="A729" s="13" t="s">
        <v>90</v>
      </c>
      <c r="B729" s="11" t="s">
        <v>11542</v>
      </c>
      <c r="C729" s="13" t="s">
        <v>13757</v>
      </c>
      <c r="D729" s="13" t="s">
        <v>13758</v>
      </c>
      <c r="E729" s="13" t="s">
        <v>13759</v>
      </c>
      <c r="F729" s="13" t="s">
        <v>13760</v>
      </c>
      <c r="G729" s="13" t="s">
        <v>13761</v>
      </c>
    </row>
    <row r="730" customFormat="false" ht="15" hidden="false" customHeight="true" outlineLevel="0" collapsed="false">
      <c r="A730" s="13" t="s">
        <v>90</v>
      </c>
      <c r="B730" s="11" t="s">
        <v>11588</v>
      </c>
      <c r="C730" s="13" t="s">
        <v>13762</v>
      </c>
      <c r="D730" s="13" t="s">
        <v>13763</v>
      </c>
      <c r="E730" s="13" t="s">
        <v>13764</v>
      </c>
      <c r="F730" s="13" t="s">
        <v>13765</v>
      </c>
      <c r="G730" s="13" t="s">
        <v>13766</v>
      </c>
    </row>
    <row r="731" customFormat="false" ht="15" hidden="false" customHeight="true" outlineLevel="0" collapsed="false">
      <c r="A731" s="13" t="s">
        <v>90</v>
      </c>
      <c r="B731" s="11" t="s">
        <v>11576</v>
      </c>
      <c r="C731" s="13" t="s">
        <v>13767</v>
      </c>
      <c r="D731" s="13" t="s">
        <v>13768</v>
      </c>
      <c r="E731" s="13" t="s">
        <v>13769</v>
      </c>
      <c r="F731" s="13" t="s">
        <v>13770</v>
      </c>
      <c r="G731" s="13" t="s">
        <v>13771</v>
      </c>
    </row>
    <row r="732" customFormat="false" ht="15" hidden="false" customHeight="true" outlineLevel="0" collapsed="false">
      <c r="A732" s="13" t="s">
        <v>90</v>
      </c>
      <c r="B732" s="11" t="s">
        <v>11610</v>
      </c>
      <c r="C732" s="13" t="s">
        <v>13772</v>
      </c>
      <c r="D732" s="13" t="s">
        <v>13773</v>
      </c>
      <c r="E732" s="13" t="s">
        <v>13774</v>
      </c>
      <c r="F732" s="13" t="s">
        <v>13775</v>
      </c>
      <c r="G732" s="13" t="s">
        <v>13776</v>
      </c>
    </row>
    <row r="733" customFormat="false" ht="15" hidden="false" customHeight="true" outlineLevel="0" collapsed="false">
      <c r="A733" s="13" t="s">
        <v>90</v>
      </c>
      <c r="B733" s="11" t="s">
        <v>11582</v>
      </c>
      <c r="C733" s="13" t="s">
        <v>13777</v>
      </c>
      <c r="D733" s="13" t="s">
        <v>13778</v>
      </c>
      <c r="E733" s="13" t="s">
        <v>13779</v>
      </c>
      <c r="F733" s="13" t="s">
        <v>13780</v>
      </c>
      <c r="G733" s="13" t="s">
        <v>13781</v>
      </c>
    </row>
    <row r="734" customFormat="false" ht="15" hidden="false" customHeight="true" outlineLevel="0" collapsed="false">
      <c r="A734" s="13" t="s">
        <v>90</v>
      </c>
      <c r="B734" s="11" t="s">
        <v>11622</v>
      </c>
      <c r="C734" s="13" t="s">
        <v>13782</v>
      </c>
      <c r="D734" s="13" t="s">
        <v>13783</v>
      </c>
      <c r="E734" s="13" t="s">
        <v>13784</v>
      </c>
      <c r="F734" s="13" t="s">
        <v>13785</v>
      </c>
      <c r="G734" s="13" t="s">
        <v>13786</v>
      </c>
    </row>
    <row r="735" customFormat="false" ht="15" hidden="false" customHeight="true" outlineLevel="0" collapsed="false">
      <c r="A735" s="13" t="s">
        <v>90</v>
      </c>
      <c r="B735" s="11" t="s">
        <v>11628</v>
      </c>
      <c r="C735" s="13" t="s">
        <v>13210</v>
      </c>
      <c r="D735" s="13" t="s">
        <v>13787</v>
      </c>
      <c r="E735" s="13" t="s">
        <v>13788</v>
      </c>
      <c r="F735" s="13" t="s">
        <v>13789</v>
      </c>
      <c r="G735" s="13" t="s">
        <v>13790</v>
      </c>
    </row>
    <row r="736" customFormat="false" ht="15" hidden="false" customHeight="true" outlineLevel="0" collapsed="false">
      <c r="A736" s="13" t="s">
        <v>90</v>
      </c>
      <c r="B736" s="11" t="s">
        <v>11594</v>
      </c>
      <c r="C736" s="13" t="s">
        <v>13791</v>
      </c>
      <c r="D736" s="13" t="s">
        <v>13792</v>
      </c>
      <c r="E736" s="13" t="s">
        <v>13793</v>
      </c>
      <c r="F736" s="13" t="s">
        <v>13794</v>
      </c>
      <c r="G736" s="13" t="s">
        <v>13795</v>
      </c>
    </row>
    <row r="737" customFormat="false" ht="15" hidden="false" customHeight="true" outlineLevel="0" collapsed="false">
      <c r="A737" s="13" t="s">
        <v>90</v>
      </c>
      <c r="B737" s="11" t="s">
        <v>11616</v>
      </c>
      <c r="C737" s="13" t="s">
        <v>13796</v>
      </c>
      <c r="D737" s="13" t="s">
        <v>13797</v>
      </c>
      <c r="E737" s="13" t="s">
        <v>13798</v>
      </c>
      <c r="F737" s="13" t="s">
        <v>13799</v>
      </c>
      <c r="G737" s="13" t="s">
        <v>13800</v>
      </c>
    </row>
    <row r="738" customFormat="false" ht="15" hidden="false" customHeight="true" outlineLevel="0" collapsed="false">
      <c r="A738" s="13" t="s">
        <v>90</v>
      </c>
      <c r="B738" s="11" t="s">
        <v>11671</v>
      </c>
      <c r="C738" s="13" t="s">
        <v>6831</v>
      </c>
      <c r="D738" s="13" t="s">
        <v>13801</v>
      </c>
      <c r="E738" s="13" t="s">
        <v>13658</v>
      </c>
      <c r="F738" s="13" t="s">
        <v>13802</v>
      </c>
      <c r="G738" s="13" t="s">
        <v>13803</v>
      </c>
    </row>
    <row r="739" customFormat="false" ht="15" hidden="false" customHeight="true" outlineLevel="0" collapsed="false">
      <c r="A739" s="13" t="s">
        <v>90</v>
      </c>
      <c r="B739" s="11" t="s">
        <v>11656</v>
      </c>
      <c r="C739" s="13" t="s">
        <v>13804</v>
      </c>
      <c r="D739" s="13" t="s">
        <v>13805</v>
      </c>
      <c r="E739" s="13" t="s">
        <v>13806</v>
      </c>
      <c r="F739" s="13" t="s">
        <v>13807</v>
      </c>
      <c r="G739" s="13" t="s">
        <v>13808</v>
      </c>
    </row>
    <row r="740" customFormat="false" ht="15" hidden="false" customHeight="true" outlineLevel="0" collapsed="false">
      <c r="A740" s="13" t="s">
        <v>90</v>
      </c>
      <c r="B740" s="11" t="s">
        <v>11634</v>
      </c>
      <c r="C740" s="13" t="s">
        <v>13809</v>
      </c>
      <c r="D740" s="13" t="s">
        <v>13810</v>
      </c>
      <c r="E740" s="13" t="s">
        <v>9131</v>
      </c>
      <c r="F740" s="13" t="s">
        <v>13811</v>
      </c>
      <c r="G740" s="13" t="s">
        <v>13812</v>
      </c>
    </row>
    <row r="741" customFormat="false" ht="15" hidden="false" customHeight="true" outlineLevel="0" collapsed="false">
      <c r="A741" s="13" t="s">
        <v>90</v>
      </c>
      <c r="B741" s="11" t="s">
        <v>11645</v>
      </c>
      <c r="C741" s="13" t="s">
        <v>13813</v>
      </c>
      <c r="D741" s="13" t="s">
        <v>13814</v>
      </c>
      <c r="E741" s="13" t="s">
        <v>12563</v>
      </c>
      <c r="F741" s="13" t="s">
        <v>13815</v>
      </c>
      <c r="G741" s="13" t="s">
        <v>13816</v>
      </c>
    </row>
    <row r="742" customFormat="false" ht="15" hidden="false" customHeight="true" outlineLevel="0" collapsed="false">
      <c r="A742" s="13" t="s">
        <v>90</v>
      </c>
      <c r="B742" s="11" t="s">
        <v>11661</v>
      </c>
      <c r="C742" s="13" t="s">
        <v>13817</v>
      </c>
      <c r="D742" s="13" t="s">
        <v>13818</v>
      </c>
      <c r="E742" s="13" t="s">
        <v>13819</v>
      </c>
      <c r="F742" s="13" t="s">
        <v>13820</v>
      </c>
      <c r="G742" s="13" t="s">
        <v>13821</v>
      </c>
    </row>
    <row r="743" customFormat="false" ht="15" hidden="false" customHeight="true" outlineLevel="0" collapsed="false">
      <c r="A743" s="13" t="s">
        <v>90</v>
      </c>
      <c r="B743" s="11" t="s">
        <v>11639</v>
      </c>
      <c r="C743" s="13" t="s">
        <v>13822</v>
      </c>
      <c r="D743" s="13" t="s">
        <v>13823</v>
      </c>
      <c r="E743" s="13" t="s">
        <v>13824</v>
      </c>
      <c r="F743" s="13" t="s">
        <v>13825</v>
      </c>
      <c r="G743" s="13" t="s">
        <v>13826</v>
      </c>
    </row>
    <row r="744" customFormat="false" ht="15" hidden="false" customHeight="true" outlineLevel="0" collapsed="false">
      <c r="A744" s="13" t="s">
        <v>90</v>
      </c>
      <c r="B744" s="11" t="s">
        <v>11700</v>
      </c>
      <c r="C744" s="13" t="s">
        <v>13827</v>
      </c>
      <c r="D744" s="13" t="s">
        <v>13828</v>
      </c>
      <c r="E744" s="13" t="s">
        <v>333</v>
      </c>
      <c r="F744" s="13" t="s">
        <v>12215</v>
      </c>
      <c r="G744" s="13" t="s">
        <v>13829</v>
      </c>
    </row>
    <row r="745" customFormat="false" ht="15" hidden="false" customHeight="true" outlineLevel="0" collapsed="false">
      <c r="A745" s="13" t="s">
        <v>90</v>
      </c>
      <c r="B745" s="11" t="s">
        <v>11682</v>
      </c>
      <c r="C745" s="13" t="s">
        <v>13830</v>
      </c>
      <c r="D745" s="13" t="s">
        <v>13831</v>
      </c>
      <c r="E745" s="13" t="s">
        <v>13832</v>
      </c>
      <c r="F745" s="13" t="s">
        <v>13833</v>
      </c>
      <c r="G745" s="13" t="s">
        <v>13834</v>
      </c>
    </row>
    <row r="746" customFormat="false" ht="15" hidden="false" customHeight="true" outlineLevel="0" collapsed="false">
      <c r="A746" s="13" t="s">
        <v>90</v>
      </c>
      <c r="B746" s="11" t="s">
        <v>11667</v>
      </c>
      <c r="C746" s="13" t="s">
        <v>12886</v>
      </c>
      <c r="D746" s="13" t="s">
        <v>13835</v>
      </c>
      <c r="E746" s="13" t="s">
        <v>12584</v>
      </c>
      <c r="F746" s="13" t="s">
        <v>13836</v>
      </c>
      <c r="G746" s="13" t="s">
        <v>13837</v>
      </c>
    </row>
    <row r="747" customFormat="false" ht="15" hidden="false" customHeight="true" outlineLevel="0" collapsed="false">
      <c r="A747" s="13" t="s">
        <v>90</v>
      </c>
      <c r="B747" s="11" t="s">
        <v>11688</v>
      </c>
      <c r="C747" s="13" t="s">
        <v>13838</v>
      </c>
      <c r="D747" s="13" t="s">
        <v>13839</v>
      </c>
      <c r="E747" s="13" t="s">
        <v>13840</v>
      </c>
      <c r="F747" s="13" t="s">
        <v>13841</v>
      </c>
      <c r="G747" s="13" t="s">
        <v>13842</v>
      </c>
    </row>
    <row r="748" customFormat="false" ht="15" hidden="false" customHeight="true" outlineLevel="0" collapsed="false">
      <c r="A748" s="13" t="s">
        <v>90</v>
      </c>
      <c r="B748" s="11" t="s">
        <v>12274</v>
      </c>
      <c r="C748" s="13" t="s">
        <v>12053</v>
      </c>
      <c r="D748" s="13" t="s">
        <v>13843</v>
      </c>
      <c r="E748" s="13" t="s">
        <v>11708</v>
      </c>
      <c r="F748" s="13" t="s">
        <v>11708</v>
      </c>
      <c r="G748" s="13" t="s">
        <v>13844</v>
      </c>
    </row>
    <row r="749" customFormat="false" ht="15" hidden="false" customHeight="true" outlineLevel="0" collapsed="false">
      <c r="A749" s="13" t="s">
        <v>90</v>
      </c>
      <c r="B749" s="11" t="s">
        <v>11677</v>
      </c>
      <c r="C749" s="13" t="s">
        <v>13845</v>
      </c>
      <c r="D749" s="13" t="s">
        <v>13846</v>
      </c>
      <c r="E749" s="13" t="s">
        <v>13847</v>
      </c>
      <c r="F749" s="13" t="s">
        <v>13848</v>
      </c>
      <c r="G749" s="13" t="s">
        <v>13849</v>
      </c>
    </row>
    <row r="750" customFormat="false" ht="15" hidden="false" customHeight="true" outlineLevel="0" collapsed="false">
      <c r="A750" s="13" t="s">
        <v>90</v>
      </c>
      <c r="B750" s="11" t="s">
        <v>11606</v>
      </c>
      <c r="C750" s="13" t="s">
        <v>7267</v>
      </c>
      <c r="D750" s="13" t="s">
        <v>13850</v>
      </c>
      <c r="E750" s="13" t="s">
        <v>4459</v>
      </c>
      <c r="F750" s="13" t="s">
        <v>12053</v>
      </c>
      <c r="G750" s="13" t="s">
        <v>13851</v>
      </c>
    </row>
    <row r="751" customFormat="false" ht="15" hidden="false" customHeight="true" outlineLevel="0" collapsed="false">
      <c r="A751" s="13" t="s">
        <v>90</v>
      </c>
      <c r="B751" s="11" t="s">
        <v>11560</v>
      </c>
      <c r="C751" s="13" t="s">
        <v>12042</v>
      </c>
      <c r="D751" s="13" t="s">
        <v>13852</v>
      </c>
      <c r="E751" s="13" t="s">
        <v>12377</v>
      </c>
      <c r="F751" s="13" t="s">
        <v>12919</v>
      </c>
      <c r="G751" s="13" t="s">
        <v>13853</v>
      </c>
    </row>
    <row r="752" customFormat="false" ht="15" hidden="false" customHeight="true" outlineLevel="0" collapsed="false">
      <c r="A752" s="13" t="s">
        <v>90</v>
      </c>
      <c r="B752" s="11" t="s">
        <v>11710</v>
      </c>
      <c r="C752" s="13" t="s">
        <v>13854</v>
      </c>
      <c r="D752" s="13" t="s">
        <v>13855</v>
      </c>
      <c r="E752" s="13" t="s">
        <v>13589</v>
      </c>
      <c r="F752" s="13" t="s">
        <v>13856</v>
      </c>
      <c r="G752" s="13" t="s">
        <v>13857</v>
      </c>
    </row>
    <row r="753" customFormat="false" ht="15" hidden="false" customHeight="true" outlineLevel="0" collapsed="false">
      <c r="A753" s="13" t="s">
        <v>90</v>
      </c>
      <c r="B753" s="11" t="s">
        <v>11694</v>
      </c>
      <c r="C753" s="13" t="s">
        <v>13858</v>
      </c>
      <c r="D753" s="13" t="s">
        <v>13859</v>
      </c>
      <c r="E753" s="13" t="s">
        <v>13860</v>
      </c>
      <c r="F753" s="13" t="s">
        <v>13861</v>
      </c>
      <c r="G753" s="13" t="s">
        <v>13862</v>
      </c>
    </row>
    <row r="754" customFormat="false" ht="15" hidden="false" customHeight="true" outlineLevel="0" collapsed="false">
      <c r="A754" s="13" t="s">
        <v>90</v>
      </c>
      <c r="B754" s="11" t="s">
        <v>11737</v>
      </c>
      <c r="C754" s="13" t="s">
        <v>12181</v>
      </c>
      <c r="D754" s="13" t="s">
        <v>13863</v>
      </c>
      <c r="E754" s="13" t="s">
        <v>13864</v>
      </c>
      <c r="F754" s="13" t="s">
        <v>13865</v>
      </c>
      <c r="G754" s="13" t="s">
        <v>13866</v>
      </c>
    </row>
    <row r="755" customFormat="false" ht="15" hidden="false" customHeight="true" outlineLevel="0" collapsed="false">
      <c r="A755" s="13" t="s">
        <v>90</v>
      </c>
      <c r="B755" s="11" t="s">
        <v>11733</v>
      </c>
      <c r="C755" s="13" t="s">
        <v>13867</v>
      </c>
      <c r="D755" s="13" t="s">
        <v>13868</v>
      </c>
      <c r="E755" s="13" t="s">
        <v>13869</v>
      </c>
      <c r="F755" s="13" t="s">
        <v>13870</v>
      </c>
      <c r="G755" s="13" t="s">
        <v>13871</v>
      </c>
    </row>
    <row r="756" customFormat="false" ht="15" hidden="false" customHeight="true" outlineLevel="0" collapsed="false">
      <c r="A756" s="13" t="s">
        <v>90</v>
      </c>
      <c r="B756" s="11" t="s">
        <v>11760</v>
      </c>
      <c r="C756" s="13" t="s">
        <v>13872</v>
      </c>
      <c r="D756" s="13" t="s">
        <v>13873</v>
      </c>
      <c r="E756" s="13" t="s">
        <v>12204</v>
      </c>
      <c r="F756" s="13" t="s">
        <v>13874</v>
      </c>
      <c r="G756" s="13" t="s">
        <v>13875</v>
      </c>
    </row>
    <row r="757" customFormat="false" ht="15" hidden="false" customHeight="true" outlineLevel="0" collapsed="false">
      <c r="A757" s="13" t="s">
        <v>90</v>
      </c>
      <c r="B757" s="11" t="s">
        <v>11716</v>
      </c>
      <c r="C757" s="13" t="s">
        <v>13876</v>
      </c>
      <c r="D757" s="13" t="s">
        <v>13877</v>
      </c>
      <c r="E757" s="13" t="s">
        <v>13878</v>
      </c>
      <c r="F757" s="13" t="s">
        <v>13879</v>
      </c>
      <c r="G757" s="13" t="s">
        <v>13880</v>
      </c>
    </row>
    <row r="758" customFormat="false" ht="15" hidden="false" customHeight="true" outlineLevel="0" collapsed="false">
      <c r="A758" s="13" t="s">
        <v>90</v>
      </c>
      <c r="B758" s="11" t="s">
        <v>11722</v>
      </c>
      <c r="C758" s="13" t="s">
        <v>13881</v>
      </c>
      <c r="D758" s="13" t="s">
        <v>13882</v>
      </c>
      <c r="E758" s="13" t="s">
        <v>13883</v>
      </c>
      <c r="F758" s="13" t="s">
        <v>13884</v>
      </c>
      <c r="G758" s="13" t="s">
        <v>13885</v>
      </c>
    </row>
    <row r="759" customFormat="false" ht="15" hidden="false" customHeight="true" outlineLevel="0" collapsed="false">
      <c r="A759" s="13" t="s">
        <v>90</v>
      </c>
      <c r="B759" s="11" t="s">
        <v>11787</v>
      </c>
      <c r="C759" s="13" t="s">
        <v>13886</v>
      </c>
      <c r="D759" s="13" t="s">
        <v>13887</v>
      </c>
      <c r="E759" s="13" t="s">
        <v>13888</v>
      </c>
      <c r="F759" s="13" t="s">
        <v>13889</v>
      </c>
      <c r="G759" s="13" t="s">
        <v>13890</v>
      </c>
    </row>
    <row r="760" customFormat="false" ht="15" hidden="false" customHeight="true" outlineLevel="0" collapsed="false">
      <c r="A760" s="13" t="s">
        <v>90</v>
      </c>
      <c r="B760" s="11" t="s">
        <v>11770</v>
      </c>
      <c r="C760" s="13" t="s">
        <v>13891</v>
      </c>
      <c r="D760" s="13" t="s">
        <v>13892</v>
      </c>
      <c r="E760" s="13" t="s">
        <v>11711</v>
      </c>
      <c r="F760" s="13" t="s">
        <v>13893</v>
      </c>
      <c r="G760" s="13" t="s">
        <v>13894</v>
      </c>
    </row>
    <row r="761" customFormat="false" ht="15" hidden="false" customHeight="true" outlineLevel="0" collapsed="false">
      <c r="A761" s="13" t="s">
        <v>90</v>
      </c>
      <c r="B761" s="11" t="s">
        <v>11781</v>
      </c>
      <c r="C761" s="13" t="s">
        <v>13627</v>
      </c>
      <c r="D761" s="13" t="s">
        <v>13895</v>
      </c>
      <c r="E761" s="13" t="s">
        <v>12250</v>
      </c>
      <c r="F761" s="13" t="s">
        <v>13896</v>
      </c>
      <c r="G761" s="13" t="s">
        <v>13897</v>
      </c>
    </row>
    <row r="762" customFormat="false" ht="15" hidden="false" customHeight="true" outlineLevel="0" collapsed="false">
      <c r="A762" s="13" t="s">
        <v>90</v>
      </c>
      <c r="B762" s="11" t="s">
        <v>11743</v>
      </c>
      <c r="C762" s="13" t="s">
        <v>13898</v>
      </c>
      <c r="D762" s="13" t="s">
        <v>13899</v>
      </c>
      <c r="E762" s="13" t="s">
        <v>13900</v>
      </c>
      <c r="F762" s="13" t="s">
        <v>13901</v>
      </c>
      <c r="G762" s="13" t="s">
        <v>13902</v>
      </c>
    </row>
    <row r="763" customFormat="false" ht="15" hidden="false" customHeight="true" outlineLevel="0" collapsed="false">
      <c r="A763" s="13" t="s">
        <v>90</v>
      </c>
      <c r="B763" s="11" t="s">
        <v>11728</v>
      </c>
      <c r="C763" s="13" t="s">
        <v>13903</v>
      </c>
      <c r="D763" s="13" t="s">
        <v>13904</v>
      </c>
      <c r="E763" s="13" t="s">
        <v>11757</v>
      </c>
      <c r="F763" s="13" t="s">
        <v>13905</v>
      </c>
      <c r="G763" s="13" t="s">
        <v>13906</v>
      </c>
    </row>
    <row r="764" customFormat="false" ht="15" hidden="false" customHeight="true" outlineLevel="0" collapsed="false">
      <c r="A764" s="13" t="s">
        <v>90</v>
      </c>
      <c r="B764" s="11" t="s">
        <v>11822</v>
      </c>
      <c r="C764" s="13" t="s">
        <v>12690</v>
      </c>
      <c r="D764" s="13" t="s">
        <v>13907</v>
      </c>
      <c r="E764" s="13" t="s">
        <v>12544</v>
      </c>
      <c r="F764" s="13" t="s">
        <v>13908</v>
      </c>
      <c r="G764" s="13" t="s">
        <v>13909</v>
      </c>
    </row>
    <row r="765" customFormat="false" ht="15" hidden="false" customHeight="true" outlineLevel="0" collapsed="false">
      <c r="A765" s="13" t="s">
        <v>90</v>
      </c>
      <c r="B765" s="11" t="s">
        <v>11754</v>
      </c>
      <c r="C765" s="13" t="s">
        <v>13910</v>
      </c>
      <c r="D765" s="13" t="s">
        <v>13911</v>
      </c>
      <c r="E765" s="13" t="s">
        <v>11956</v>
      </c>
      <c r="F765" s="13" t="s">
        <v>13912</v>
      </c>
      <c r="G765" s="13" t="s">
        <v>13913</v>
      </c>
    </row>
    <row r="766" customFormat="false" ht="15" hidden="false" customHeight="true" outlineLevel="0" collapsed="false">
      <c r="A766" s="13" t="s">
        <v>90</v>
      </c>
      <c r="B766" s="11" t="s">
        <v>11799</v>
      </c>
      <c r="C766" s="13" t="s">
        <v>13575</v>
      </c>
      <c r="D766" s="13" t="s">
        <v>13914</v>
      </c>
      <c r="E766" s="13" t="s">
        <v>7692</v>
      </c>
      <c r="F766" s="13" t="s">
        <v>13915</v>
      </c>
      <c r="G766" s="13" t="s">
        <v>13916</v>
      </c>
    </row>
    <row r="767" customFormat="false" ht="15" hidden="false" customHeight="true" outlineLevel="0" collapsed="false">
      <c r="A767" s="13" t="s">
        <v>90</v>
      </c>
      <c r="B767" s="11" t="s">
        <v>11844</v>
      </c>
      <c r="C767" s="13" t="s">
        <v>13917</v>
      </c>
      <c r="D767" s="13" t="s">
        <v>13918</v>
      </c>
      <c r="E767" s="13" t="s">
        <v>13919</v>
      </c>
      <c r="F767" s="13" t="s">
        <v>13920</v>
      </c>
      <c r="G767" s="13" t="s">
        <v>13921</v>
      </c>
    </row>
    <row r="768" customFormat="false" ht="15" hidden="false" customHeight="true" outlineLevel="0" collapsed="false">
      <c r="A768" s="13" t="s">
        <v>90</v>
      </c>
      <c r="B768" s="11" t="s">
        <v>11827</v>
      </c>
      <c r="C768" s="13" t="s">
        <v>13922</v>
      </c>
      <c r="D768" s="13" t="s">
        <v>13923</v>
      </c>
      <c r="E768" s="13" t="s">
        <v>13924</v>
      </c>
      <c r="F768" s="13" t="s">
        <v>13925</v>
      </c>
      <c r="G768" s="13" t="s">
        <v>13926</v>
      </c>
    </row>
    <row r="769" customFormat="false" ht="15" hidden="false" customHeight="true" outlineLevel="0" collapsed="false">
      <c r="A769" s="13" t="s">
        <v>90</v>
      </c>
      <c r="B769" s="11" t="s">
        <v>11804</v>
      </c>
      <c r="C769" s="13" t="s">
        <v>13927</v>
      </c>
      <c r="D769" s="13" t="s">
        <v>13928</v>
      </c>
      <c r="E769" s="13" t="s">
        <v>12013</v>
      </c>
      <c r="F769" s="13" t="s">
        <v>12181</v>
      </c>
      <c r="G769" s="13" t="s">
        <v>13929</v>
      </c>
    </row>
    <row r="770" customFormat="false" ht="15" hidden="false" customHeight="true" outlineLevel="0" collapsed="false">
      <c r="A770" s="13" t="s">
        <v>90</v>
      </c>
      <c r="B770" s="11" t="s">
        <v>11748</v>
      </c>
      <c r="C770" s="13" t="s">
        <v>12003</v>
      </c>
      <c r="D770" s="13" t="s">
        <v>13930</v>
      </c>
      <c r="E770" s="13" t="s">
        <v>1871</v>
      </c>
      <c r="F770" s="13" t="s">
        <v>1871</v>
      </c>
      <c r="G770" s="13" t="s">
        <v>13930</v>
      </c>
    </row>
    <row r="771" customFormat="false" ht="15" hidden="false" customHeight="true" outlineLevel="0" collapsed="false">
      <c r="A771" s="13" t="s">
        <v>90</v>
      </c>
      <c r="B771" s="11" t="s">
        <v>11764</v>
      </c>
      <c r="C771" s="13" t="s">
        <v>13931</v>
      </c>
      <c r="D771" s="13" t="s">
        <v>13932</v>
      </c>
      <c r="E771" s="13" t="s">
        <v>5496</v>
      </c>
      <c r="F771" s="13" t="s">
        <v>13933</v>
      </c>
      <c r="G771" s="13" t="s">
        <v>13934</v>
      </c>
    </row>
    <row r="772" customFormat="false" ht="15" hidden="false" customHeight="true" outlineLevel="0" collapsed="false">
      <c r="A772" s="13" t="s">
        <v>90</v>
      </c>
      <c r="B772" s="11" t="s">
        <v>11650</v>
      </c>
      <c r="C772" s="13" t="s">
        <v>12634</v>
      </c>
      <c r="D772" s="13" t="s">
        <v>13935</v>
      </c>
      <c r="E772" s="13" t="s">
        <v>13936</v>
      </c>
      <c r="F772" s="13" t="s">
        <v>13937</v>
      </c>
      <c r="G772" s="13" t="s">
        <v>13938</v>
      </c>
    </row>
    <row r="773" customFormat="false" ht="15" hidden="false" customHeight="true" outlineLevel="0" collapsed="false">
      <c r="A773" s="13" t="s">
        <v>90</v>
      </c>
      <c r="B773" s="11" t="s">
        <v>11838</v>
      </c>
      <c r="C773" s="13" t="s">
        <v>13939</v>
      </c>
      <c r="D773" s="13" t="s">
        <v>13940</v>
      </c>
      <c r="E773" s="13" t="s">
        <v>13941</v>
      </c>
      <c r="F773" s="13" t="s">
        <v>13942</v>
      </c>
      <c r="G773" s="13" t="s">
        <v>13943</v>
      </c>
    </row>
    <row r="774" customFormat="false" ht="15" hidden="false" customHeight="true" outlineLevel="0" collapsed="false">
      <c r="A774" s="13" t="s">
        <v>90</v>
      </c>
      <c r="B774" s="11" t="s">
        <v>11810</v>
      </c>
      <c r="C774" s="13" t="s">
        <v>12953</v>
      </c>
      <c r="D774" s="13" t="s">
        <v>13944</v>
      </c>
      <c r="E774" s="13" t="s">
        <v>13945</v>
      </c>
      <c r="F774" s="13" t="s">
        <v>13946</v>
      </c>
      <c r="G774" s="13" t="s">
        <v>13947</v>
      </c>
    </row>
    <row r="775" customFormat="false" ht="15" hidden="false" customHeight="true" outlineLevel="0" collapsed="false">
      <c r="A775" s="13" t="s">
        <v>90</v>
      </c>
      <c r="B775" s="11" t="s">
        <v>11850</v>
      </c>
      <c r="C775" s="13" t="s">
        <v>13631</v>
      </c>
      <c r="D775" s="13" t="s">
        <v>13948</v>
      </c>
      <c r="E775" s="13" t="s">
        <v>13281</v>
      </c>
      <c r="F775" s="13" t="s">
        <v>13949</v>
      </c>
      <c r="G775" s="13" t="s">
        <v>13950</v>
      </c>
    </row>
    <row r="776" customFormat="false" ht="15" hidden="false" customHeight="true" outlineLevel="0" collapsed="false">
      <c r="A776" s="13" t="s">
        <v>90</v>
      </c>
      <c r="B776" s="11" t="s">
        <v>11878</v>
      </c>
      <c r="C776" s="13" t="s">
        <v>13951</v>
      </c>
      <c r="D776" s="13" t="s">
        <v>13952</v>
      </c>
      <c r="E776" s="13" t="s">
        <v>13953</v>
      </c>
      <c r="F776" s="13" t="s">
        <v>13954</v>
      </c>
      <c r="G776" s="13" t="s">
        <v>13955</v>
      </c>
    </row>
    <row r="777" customFormat="false" ht="15" hidden="false" customHeight="true" outlineLevel="0" collapsed="false">
      <c r="A777" s="13" t="s">
        <v>90</v>
      </c>
      <c r="B777" s="11" t="s">
        <v>11927</v>
      </c>
      <c r="C777" s="13" t="s">
        <v>13956</v>
      </c>
      <c r="D777" s="13" t="s">
        <v>13957</v>
      </c>
      <c r="E777" s="13" t="s">
        <v>3042</v>
      </c>
      <c r="F777" s="13" t="s">
        <v>13958</v>
      </c>
      <c r="G777" s="13" t="s">
        <v>13959</v>
      </c>
    </row>
    <row r="778" customFormat="false" ht="15" hidden="false" customHeight="true" outlineLevel="0" collapsed="false">
      <c r="A778" s="13" t="s">
        <v>90</v>
      </c>
      <c r="B778" s="11" t="s">
        <v>11895</v>
      </c>
      <c r="C778" s="13" t="s">
        <v>13960</v>
      </c>
      <c r="D778" s="13" t="s">
        <v>13961</v>
      </c>
      <c r="E778" s="13" t="s">
        <v>13407</v>
      </c>
      <c r="F778" s="13" t="s">
        <v>13962</v>
      </c>
      <c r="G778" s="13" t="s">
        <v>13963</v>
      </c>
    </row>
    <row r="779" customFormat="false" ht="15" hidden="false" customHeight="true" outlineLevel="0" collapsed="false">
      <c r="A779" s="13" t="s">
        <v>90</v>
      </c>
      <c r="B779" s="11" t="s">
        <v>11866</v>
      </c>
      <c r="C779" s="13" t="s">
        <v>13964</v>
      </c>
      <c r="D779" s="13" t="s">
        <v>13965</v>
      </c>
      <c r="E779" s="13" t="s">
        <v>6895</v>
      </c>
      <c r="F779" s="13" t="s">
        <v>13966</v>
      </c>
      <c r="G779" s="13" t="s">
        <v>588</v>
      </c>
    </row>
    <row r="780" customFormat="false" ht="15" hidden="false" customHeight="true" outlineLevel="0" collapsed="false">
      <c r="A780" s="13" t="s">
        <v>90</v>
      </c>
      <c r="B780" s="11" t="s">
        <v>11833</v>
      </c>
      <c r="C780" s="13" t="s">
        <v>13967</v>
      </c>
      <c r="D780" s="13" t="s">
        <v>13968</v>
      </c>
      <c r="E780" s="13" t="s">
        <v>12230</v>
      </c>
      <c r="F780" s="13" t="s">
        <v>13969</v>
      </c>
      <c r="G780" s="13" t="s">
        <v>13970</v>
      </c>
    </row>
    <row r="781" customFormat="false" ht="15" hidden="false" customHeight="true" outlineLevel="0" collapsed="false">
      <c r="A781" s="13" t="s">
        <v>90</v>
      </c>
      <c r="B781" s="11" t="s">
        <v>11855</v>
      </c>
      <c r="C781" s="13" t="s">
        <v>13971</v>
      </c>
      <c r="D781" s="13" t="s">
        <v>13972</v>
      </c>
      <c r="E781" s="13" t="s">
        <v>13973</v>
      </c>
      <c r="F781" s="13" t="s">
        <v>13974</v>
      </c>
      <c r="G781" s="13" t="s">
        <v>13975</v>
      </c>
    </row>
    <row r="782" customFormat="false" ht="15" hidden="false" customHeight="true" outlineLevel="0" collapsed="false">
      <c r="A782" s="13" t="s">
        <v>90</v>
      </c>
      <c r="B782" s="11" t="s">
        <v>11872</v>
      </c>
      <c r="C782" s="13" t="s">
        <v>13976</v>
      </c>
      <c r="D782" s="13" t="s">
        <v>13977</v>
      </c>
      <c r="E782" s="13" t="s">
        <v>11971</v>
      </c>
      <c r="F782" s="13" t="s">
        <v>13978</v>
      </c>
      <c r="G782" s="13" t="s">
        <v>4910</v>
      </c>
    </row>
    <row r="783" customFormat="false" ht="15" hidden="false" customHeight="true" outlineLevel="0" collapsed="false">
      <c r="A783" s="13" t="s">
        <v>90</v>
      </c>
      <c r="B783" s="11" t="s">
        <v>11890</v>
      </c>
      <c r="C783" s="13" t="s">
        <v>13979</v>
      </c>
      <c r="D783" s="13" t="s">
        <v>13980</v>
      </c>
      <c r="E783" s="13" t="s">
        <v>13981</v>
      </c>
      <c r="F783" s="13" t="s">
        <v>13982</v>
      </c>
      <c r="G783" s="13" t="s">
        <v>13983</v>
      </c>
    </row>
    <row r="784" customFormat="false" ht="15" hidden="false" customHeight="true" outlineLevel="0" collapsed="false">
      <c r="A784" s="13" t="s">
        <v>90</v>
      </c>
      <c r="B784" s="11" t="s">
        <v>11861</v>
      </c>
      <c r="C784" s="13" t="s">
        <v>13984</v>
      </c>
      <c r="D784" s="13" t="s">
        <v>13985</v>
      </c>
      <c r="E784" s="13" t="s">
        <v>12362</v>
      </c>
      <c r="F784" s="13" t="s">
        <v>13986</v>
      </c>
      <c r="G784" s="13" t="s">
        <v>13987</v>
      </c>
    </row>
    <row r="785" customFormat="false" ht="15" hidden="false" customHeight="true" outlineLevel="0" collapsed="false">
      <c r="A785" s="13" t="s">
        <v>90</v>
      </c>
      <c r="B785" s="11" t="s">
        <v>11915</v>
      </c>
      <c r="C785" s="13" t="s">
        <v>13988</v>
      </c>
      <c r="D785" s="13" t="s">
        <v>13989</v>
      </c>
      <c r="E785" s="13" t="s">
        <v>13325</v>
      </c>
      <c r="F785" s="13" t="s">
        <v>13990</v>
      </c>
      <c r="G785" s="13" t="s">
        <v>13991</v>
      </c>
    </row>
    <row r="786" customFormat="false" ht="15" hidden="false" customHeight="true" outlineLevel="0" collapsed="false">
      <c r="A786" s="13" t="s">
        <v>90</v>
      </c>
      <c r="B786" s="11" t="s">
        <v>11937</v>
      </c>
      <c r="C786" s="13" t="s">
        <v>13979</v>
      </c>
      <c r="D786" s="13" t="s">
        <v>13992</v>
      </c>
      <c r="E786" s="13" t="s">
        <v>12188</v>
      </c>
      <c r="F786" s="13" t="s">
        <v>13993</v>
      </c>
      <c r="G786" s="13" t="s">
        <v>13994</v>
      </c>
    </row>
    <row r="787" customFormat="false" ht="15" hidden="false" customHeight="true" outlineLevel="0" collapsed="false">
      <c r="A787" s="13" t="s">
        <v>90</v>
      </c>
      <c r="B787" s="11" t="s">
        <v>11776</v>
      </c>
      <c r="C787" s="13" t="s">
        <v>13995</v>
      </c>
      <c r="D787" s="13" t="s">
        <v>13996</v>
      </c>
      <c r="E787" s="13" t="s">
        <v>13656</v>
      </c>
      <c r="F787" s="13" t="s">
        <v>13997</v>
      </c>
      <c r="G787" s="13" t="s">
        <v>13998</v>
      </c>
    </row>
    <row r="788" customFormat="false" ht="15" hidden="false" customHeight="true" outlineLevel="0" collapsed="false">
      <c r="A788" s="13" t="s">
        <v>90</v>
      </c>
      <c r="B788" s="11" t="s">
        <v>11900</v>
      </c>
      <c r="C788" s="13" t="s">
        <v>13999</v>
      </c>
      <c r="D788" s="13" t="s">
        <v>14000</v>
      </c>
      <c r="E788" s="13" t="s">
        <v>12711</v>
      </c>
      <c r="F788" s="13" t="s">
        <v>14001</v>
      </c>
      <c r="G788" s="13" t="s">
        <v>14002</v>
      </c>
    </row>
    <row r="789" customFormat="false" ht="15" hidden="false" customHeight="true" outlineLevel="0" collapsed="false">
      <c r="A789" s="13" t="s">
        <v>90</v>
      </c>
      <c r="B789" s="11" t="s">
        <v>11921</v>
      </c>
      <c r="C789" s="13" t="s">
        <v>14003</v>
      </c>
      <c r="D789" s="13" t="s">
        <v>14004</v>
      </c>
      <c r="E789" s="13" t="s">
        <v>14005</v>
      </c>
      <c r="F789" s="13" t="s">
        <v>14006</v>
      </c>
      <c r="G789" s="13" t="s">
        <v>14007</v>
      </c>
    </row>
    <row r="790" customFormat="false" ht="15" hidden="false" customHeight="true" outlineLevel="0" collapsed="false">
      <c r="A790" s="13" t="s">
        <v>90</v>
      </c>
      <c r="B790" s="11" t="s">
        <v>11953</v>
      </c>
      <c r="C790" s="13" t="s">
        <v>14008</v>
      </c>
      <c r="D790" s="13" t="s">
        <v>14009</v>
      </c>
      <c r="E790" s="13" t="s">
        <v>11757</v>
      </c>
      <c r="F790" s="13" t="s">
        <v>13623</v>
      </c>
      <c r="G790" s="13" t="s">
        <v>14010</v>
      </c>
    </row>
    <row r="791" customFormat="false" ht="15" hidden="false" customHeight="true" outlineLevel="0" collapsed="false">
      <c r="A791" s="13" t="s">
        <v>90</v>
      </c>
      <c r="B791" s="11" t="s">
        <v>11941</v>
      </c>
      <c r="C791" s="13" t="s">
        <v>14011</v>
      </c>
      <c r="D791" s="13" t="s">
        <v>14012</v>
      </c>
      <c r="E791" s="13" t="s">
        <v>1612</v>
      </c>
      <c r="F791" s="13" t="s">
        <v>14013</v>
      </c>
      <c r="G791" s="13" t="s">
        <v>14014</v>
      </c>
    </row>
    <row r="792" customFormat="false" ht="15" hidden="false" customHeight="true" outlineLevel="0" collapsed="false">
      <c r="A792" s="13" t="s">
        <v>90</v>
      </c>
      <c r="B792" s="11" t="s">
        <v>11904</v>
      </c>
      <c r="C792" s="13" t="s">
        <v>14015</v>
      </c>
      <c r="D792" s="13" t="s">
        <v>14016</v>
      </c>
      <c r="E792" s="13" t="s">
        <v>13891</v>
      </c>
      <c r="F792" s="13" t="s">
        <v>14017</v>
      </c>
      <c r="G792" s="13" t="s">
        <v>14018</v>
      </c>
    </row>
    <row r="793" customFormat="false" ht="15" hidden="false" customHeight="true" outlineLevel="0" collapsed="false">
      <c r="A793" s="13" t="s">
        <v>90</v>
      </c>
      <c r="B793" s="11" t="s">
        <v>11816</v>
      </c>
      <c r="C793" s="13" t="s">
        <v>14019</v>
      </c>
      <c r="D793" s="13" t="s">
        <v>14020</v>
      </c>
      <c r="E793" s="13" t="s">
        <v>13639</v>
      </c>
      <c r="F793" s="13" t="s">
        <v>14021</v>
      </c>
      <c r="G793" s="13" t="s">
        <v>14022</v>
      </c>
    </row>
    <row r="794" customFormat="false" ht="15" hidden="false" customHeight="true" outlineLevel="0" collapsed="false">
      <c r="A794" s="13" t="s">
        <v>90</v>
      </c>
      <c r="B794" s="11" t="s">
        <v>11932</v>
      </c>
      <c r="C794" s="13" t="s">
        <v>5902</v>
      </c>
      <c r="D794" s="13" t="s">
        <v>14023</v>
      </c>
      <c r="E794" s="13" t="s">
        <v>12966</v>
      </c>
      <c r="F794" s="13" t="s">
        <v>14024</v>
      </c>
      <c r="G794" s="13" t="s">
        <v>14025</v>
      </c>
    </row>
    <row r="795" customFormat="false" ht="15" hidden="false" customHeight="true" outlineLevel="0" collapsed="false">
      <c r="A795" s="13" t="s">
        <v>90</v>
      </c>
      <c r="B795" s="11" t="s">
        <v>11959</v>
      </c>
      <c r="C795" s="13" t="s">
        <v>13519</v>
      </c>
      <c r="D795" s="13" t="s">
        <v>14026</v>
      </c>
      <c r="E795" s="13" t="s">
        <v>4089</v>
      </c>
      <c r="F795" s="13" t="s">
        <v>14027</v>
      </c>
      <c r="G795" s="13" t="s">
        <v>14028</v>
      </c>
    </row>
    <row r="796" customFormat="false" ht="15" hidden="false" customHeight="true" outlineLevel="0" collapsed="false">
      <c r="A796" s="13" t="s">
        <v>90</v>
      </c>
      <c r="B796" s="11" t="s">
        <v>11950</v>
      </c>
      <c r="C796" s="13" t="s">
        <v>8772</v>
      </c>
      <c r="D796" s="13" t="s">
        <v>14029</v>
      </c>
      <c r="E796" s="13" t="s">
        <v>11708</v>
      </c>
      <c r="F796" s="13" t="s">
        <v>12295</v>
      </c>
      <c r="G796" s="13" t="s">
        <v>14030</v>
      </c>
    </row>
    <row r="797" customFormat="false" ht="15" hidden="false" customHeight="true" outlineLevel="0" collapsed="false">
      <c r="A797" s="13" t="s">
        <v>90</v>
      </c>
      <c r="B797" s="11" t="s">
        <v>11910</v>
      </c>
      <c r="C797" s="13" t="s">
        <v>12333</v>
      </c>
      <c r="D797" s="13" t="s">
        <v>14031</v>
      </c>
      <c r="E797" s="13" t="s">
        <v>4025</v>
      </c>
      <c r="F797" s="13" t="s">
        <v>14032</v>
      </c>
      <c r="G797" s="13" t="s">
        <v>12838</v>
      </c>
    </row>
    <row r="798" customFormat="false" ht="15" hidden="false" customHeight="true" outlineLevel="0" collapsed="false">
      <c r="A798" s="13" t="s">
        <v>90</v>
      </c>
      <c r="B798" s="11" t="s">
        <v>11945</v>
      </c>
      <c r="C798" s="13" t="s">
        <v>14033</v>
      </c>
      <c r="D798" s="13" t="s">
        <v>14034</v>
      </c>
      <c r="E798" s="13" t="s">
        <v>14035</v>
      </c>
      <c r="F798" s="13" t="s">
        <v>14036</v>
      </c>
      <c r="G798" s="13" t="s">
        <v>14037</v>
      </c>
    </row>
    <row r="799" customFormat="false" ht="15" hidden="false" customHeight="true" outlineLevel="0" collapsed="false">
      <c r="A799" s="13" t="s">
        <v>90</v>
      </c>
      <c r="B799" s="11" t="s">
        <v>11964</v>
      </c>
      <c r="C799" s="13" t="s">
        <v>14038</v>
      </c>
      <c r="D799" s="13" t="s">
        <v>14039</v>
      </c>
      <c r="E799" s="13" t="s">
        <v>14040</v>
      </c>
      <c r="F799" s="13" t="s">
        <v>14041</v>
      </c>
      <c r="G799" s="13" t="s">
        <v>5501</v>
      </c>
    </row>
    <row r="800" customFormat="false" ht="15" hidden="false" customHeight="true" outlineLevel="0" collapsed="false">
      <c r="A800" s="13" t="s">
        <v>90</v>
      </c>
      <c r="B800" s="11" t="s">
        <v>11985</v>
      </c>
      <c r="C800" s="13" t="s">
        <v>14042</v>
      </c>
      <c r="D800" s="13" t="s">
        <v>14043</v>
      </c>
      <c r="E800" s="13" t="s">
        <v>3987</v>
      </c>
      <c r="F800" s="13" t="s">
        <v>12071</v>
      </c>
      <c r="G800" s="13" t="s">
        <v>14044</v>
      </c>
    </row>
    <row r="801" customFormat="false" ht="15" hidden="false" customHeight="true" outlineLevel="0" collapsed="false">
      <c r="A801" s="13" t="s">
        <v>90</v>
      </c>
      <c r="B801" s="11" t="s">
        <v>12173</v>
      </c>
      <c r="C801" s="13" t="s">
        <v>1638</v>
      </c>
      <c r="D801" s="13" t="s">
        <v>5895</v>
      </c>
      <c r="E801" s="13" t="s">
        <v>12295</v>
      </c>
      <c r="F801" s="13" t="s">
        <v>12025</v>
      </c>
      <c r="G801" s="13" t="s">
        <v>14045</v>
      </c>
    </row>
    <row r="802" customFormat="false" ht="15" hidden="false" customHeight="true" outlineLevel="0" collapsed="false">
      <c r="A802" s="13" t="s">
        <v>90</v>
      </c>
      <c r="B802" s="11" t="s">
        <v>12000</v>
      </c>
      <c r="C802" s="13" t="s">
        <v>14046</v>
      </c>
      <c r="D802" s="13" t="s">
        <v>14047</v>
      </c>
      <c r="E802" s="13" t="s">
        <v>14048</v>
      </c>
      <c r="F802" s="13" t="s">
        <v>14049</v>
      </c>
      <c r="G802" s="13" t="s">
        <v>14050</v>
      </c>
    </row>
    <row r="803" customFormat="false" ht="15" hidden="false" customHeight="true" outlineLevel="0" collapsed="false">
      <c r="A803" s="13" t="s">
        <v>90</v>
      </c>
      <c r="B803" s="11" t="s">
        <v>11990</v>
      </c>
      <c r="C803" s="13" t="s">
        <v>14051</v>
      </c>
      <c r="D803" s="13" t="s">
        <v>14052</v>
      </c>
      <c r="E803" s="13" t="s">
        <v>13658</v>
      </c>
      <c r="F803" s="13" t="s">
        <v>3784</v>
      </c>
      <c r="G803" s="13" t="s">
        <v>14053</v>
      </c>
    </row>
    <row r="804" customFormat="false" ht="15" hidden="false" customHeight="true" outlineLevel="0" collapsed="false">
      <c r="A804" s="13" t="s">
        <v>90</v>
      </c>
      <c r="B804" s="11" t="s">
        <v>12065</v>
      </c>
      <c r="C804" s="13" t="s">
        <v>13441</v>
      </c>
      <c r="D804" s="13" t="s">
        <v>14054</v>
      </c>
      <c r="E804" s="13" t="s">
        <v>2093</v>
      </c>
      <c r="F804" s="13" t="s">
        <v>14055</v>
      </c>
      <c r="G804" s="13" t="s">
        <v>14056</v>
      </c>
    </row>
    <row r="805" customFormat="false" ht="15" hidden="false" customHeight="true" outlineLevel="0" collapsed="false">
      <c r="A805" s="13" t="s">
        <v>90</v>
      </c>
      <c r="B805" s="11" t="s">
        <v>12082</v>
      </c>
      <c r="C805" s="13" t="s">
        <v>14057</v>
      </c>
      <c r="D805" s="13" t="s">
        <v>14058</v>
      </c>
      <c r="E805" s="13" t="s">
        <v>9133</v>
      </c>
      <c r="F805" s="13" t="s">
        <v>14059</v>
      </c>
      <c r="G805" s="13" t="s">
        <v>14060</v>
      </c>
    </row>
    <row r="806" customFormat="false" ht="15" hidden="false" customHeight="true" outlineLevel="0" collapsed="false">
      <c r="A806" s="13" t="s">
        <v>90</v>
      </c>
      <c r="B806" s="11" t="s">
        <v>12027</v>
      </c>
      <c r="C806" s="13" t="s">
        <v>1612</v>
      </c>
      <c r="D806" s="13" t="s">
        <v>14061</v>
      </c>
      <c r="E806" s="13" t="s">
        <v>12390</v>
      </c>
      <c r="F806" s="13" t="s">
        <v>14062</v>
      </c>
      <c r="G806" s="13" t="s">
        <v>14063</v>
      </c>
    </row>
    <row r="807" customFormat="false" ht="15" hidden="false" customHeight="true" outlineLevel="0" collapsed="false">
      <c r="A807" s="13" t="s">
        <v>90</v>
      </c>
      <c r="B807" s="11" t="s">
        <v>11975</v>
      </c>
      <c r="C807" s="13" t="s">
        <v>14064</v>
      </c>
      <c r="D807" s="13" t="s">
        <v>14065</v>
      </c>
      <c r="E807" s="13" t="s">
        <v>12921</v>
      </c>
      <c r="F807" s="13" t="s">
        <v>14066</v>
      </c>
      <c r="G807" s="13" t="s">
        <v>14067</v>
      </c>
    </row>
    <row r="808" customFormat="false" ht="15" hidden="false" customHeight="true" outlineLevel="0" collapsed="false">
      <c r="A808" s="13" t="s">
        <v>90</v>
      </c>
      <c r="B808" s="11" t="s">
        <v>11995</v>
      </c>
      <c r="C808" s="13" t="s">
        <v>12098</v>
      </c>
      <c r="D808" s="13" t="s">
        <v>14068</v>
      </c>
      <c r="E808" s="13" t="s">
        <v>977</v>
      </c>
      <c r="F808" s="13" t="s">
        <v>14069</v>
      </c>
      <c r="G808" s="13" t="s">
        <v>14070</v>
      </c>
    </row>
    <row r="809" customFormat="false" ht="15" hidden="false" customHeight="true" outlineLevel="0" collapsed="false">
      <c r="A809" s="13" t="s">
        <v>90</v>
      </c>
      <c r="B809" s="11" t="s">
        <v>11980</v>
      </c>
      <c r="C809" s="13" t="s">
        <v>2573</v>
      </c>
      <c r="D809" s="13" t="s">
        <v>14071</v>
      </c>
      <c r="E809" s="13" t="s">
        <v>12544</v>
      </c>
      <c r="F809" s="13" t="s">
        <v>14072</v>
      </c>
      <c r="G809" s="13" t="s">
        <v>14073</v>
      </c>
    </row>
    <row r="810" customFormat="false" ht="15" hidden="false" customHeight="true" outlineLevel="0" collapsed="false">
      <c r="A810" s="13" t="s">
        <v>90</v>
      </c>
      <c r="B810" s="11" t="s">
        <v>12006</v>
      </c>
      <c r="C810" s="13" t="s">
        <v>1614</v>
      </c>
      <c r="D810" s="13" t="s">
        <v>14074</v>
      </c>
      <c r="E810" s="13" t="s">
        <v>12239</v>
      </c>
      <c r="F810" s="13" t="s">
        <v>14075</v>
      </c>
      <c r="G810" s="13" t="s">
        <v>14076</v>
      </c>
    </row>
    <row r="811" customFormat="false" ht="15" hidden="false" customHeight="true" outlineLevel="0" collapsed="false">
      <c r="A811" s="13" t="s">
        <v>90</v>
      </c>
      <c r="B811" s="11" t="s">
        <v>12010</v>
      </c>
      <c r="C811" s="13" t="s">
        <v>14077</v>
      </c>
      <c r="D811" s="13" t="s">
        <v>14078</v>
      </c>
      <c r="E811" s="13" t="s">
        <v>13484</v>
      </c>
      <c r="F811" s="13" t="s">
        <v>14079</v>
      </c>
      <c r="G811" s="13" t="s">
        <v>14050</v>
      </c>
    </row>
    <row r="812" customFormat="false" ht="15" hidden="false" customHeight="true" outlineLevel="0" collapsed="false">
      <c r="A812" s="13" t="s">
        <v>90</v>
      </c>
      <c r="B812" s="11" t="s">
        <v>12076</v>
      </c>
      <c r="C812" s="13" t="s">
        <v>14080</v>
      </c>
      <c r="D812" s="13" t="s">
        <v>14081</v>
      </c>
      <c r="E812" s="13" t="s">
        <v>333</v>
      </c>
      <c r="F812" s="13" t="s">
        <v>14082</v>
      </c>
      <c r="G812" s="13" t="s">
        <v>14083</v>
      </c>
    </row>
    <row r="813" customFormat="false" ht="15" hidden="false" customHeight="true" outlineLevel="0" collapsed="false">
      <c r="A813" s="13" t="s">
        <v>90</v>
      </c>
      <c r="B813" s="11" t="s">
        <v>12056</v>
      </c>
      <c r="C813" s="13" t="s">
        <v>14084</v>
      </c>
      <c r="D813" s="13" t="s">
        <v>14085</v>
      </c>
      <c r="E813" s="13" t="s">
        <v>1715</v>
      </c>
      <c r="F813" s="13" t="s">
        <v>14086</v>
      </c>
      <c r="G813" s="13" t="s">
        <v>14087</v>
      </c>
    </row>
    <row r="814" customFormat="false" ht="15" hidden="false" customHeight="true" outlineLevel="0" collapsed="false">
      <c r="A814" s="13" t="s">
        <v>90</v>
      </c>
      <c r="B814" s="11" t="s">
        <v>12016</v>
      </c>
      <c r="C814" s="13" t="s">
        <v>12546</v>
      </c>
      <c r="D814" s="13" t="s">
        <v>14088</v>
      </c>
      <c r="E814" s="13" t="s">
        <v>13628</v>
      </c>
      <c r="F814" s="13" t="s">
        <v>14089</v>
      </c>
      <c r="G814" s="13" t="s">
        <v>14090</v>
      </c>
    </row>
    <row r="815" customFormat="false" ht="15" hidden="false" customHeight="true" outlineLevel="0" collapsed="false">
      <c r="A815" s="13" t="s">
        <v>90</v>
      </c>
      <c r="B815" s="11" t="s">
        <v>12046</v>
      </c>
      <c r="C815" s="13" t="s">
        <v>12203</v>
      </c>
      <c r="D815" s="13" t="s">
        <v>14091</v>
      </c>
      <c r="E815" s="13" t="s">
        <v>13529</v>
      </c>
      <c r="F815" s="13" t="s">
        <v>14092</v>
      </c>
      <c r="G815" s="13" t="s">
        <v>14093</v>
      </c>
    </row>
    <row r="816" customFormat="false" ht="15" hidden="false" customHeight="true" outlineLevel="0" collapsed="false">
      <c r="A816" s="13" t="s">
        <v>90</v>
      </c>
      <c r="B816" s="11" t="s">
        <v>12036</v>
      </c>
      <c r="C816" s="13" t="s">
        <v>12343</v>
      </c>
      <c r="D816" s="13" t="s">
        <v>14094</v>
      </c>
      <c r="E816" s="13" t="s">
        <v>3047</v>
      </c>
      <c r="F816" s="13" t="s">
        <v>14095</v>
      </c>
      <c r="G816" s="13" t="s">
        <v>14096</v>
      </c>
    </row>
    <row r="817" customFormat="false" ht="15" hidden="false" customHeight="true" outlineLevel="0" collapsed="false">
      <c r="A817" s="13" t="s">
        <v>90</v>
      </c>
      <c r="B817" s="11" t="s">
        <v>11884</v>
      </c>
      <c r="C817" s="13" t="s">
        <v>6895</v>
      </c>
      <c r="D817" s="13" t="s">
        <v>14097</v>
      </c>
      <c r="E817" s="13" t="s">
        <v>3322</v>
      </c>
      <c r="F817" s="13" t="s">
        <v>14098</v>
      </c>
      <c r="G817" s="13" t="s">
        <v>14099</v>
      </c>
    </row>
    <row r="818" customFormat="false" ht="15" hidden="false" customHeight="true" outlineLevel="0" collapsed="false">
      <c r="A818" s="13" t="s">
        <v>90</v>
      </c>
      <c r="B818" s="11" t="s">
        <v>11793</v>
      </c>
      <c r="C818" s="13" t="s">
        <v>12867</v>
      </c>
      <c r="D818" s="13" t="s">
        <v>14100</v>
      </c>
      <c r="E818" s="13" t="s">
        <v>11752</v>
      </c>
      <c r="F818" s="13" t="s">
        <v>1602</v>
      </c>
      <c r="G818" s="13" t="s">
        <v>14101</v>
      </c>
    </row>
    <row r="819" customFormat="false" ht="15" hidden="false" customHeight="true" outlineLevel="0" collapsed="false">
      <c r="A819" s="13" t="s">
        <v>90</v>
      </c>
      <c r="B819" s="11" t="s">
        <v>12022</v>
      </c>
      <c r="C819" s="13" t="s">
        <v>11767</v>
      </c>
      <c r="D819" s="13" t="s">
        <v>14102</v>
      </c>
      <c r="E819" s="13" t="s">
        <v>12025</v>
      </c>
      <c r="F819" s="13" t="s">
        <v>2098</v>
      </c>
      <c r="G819" s="13" t="s">
        <v>14103</v>
      </c>
    </row>
    <row r="820" customFormat="false" ht="15" hidden="false" customHeight="true" outlineLevel="0" collapsed="false">
      <c r="A820" s="13" t="s">
        <v>90</v>
      </c>
      <c r="B820" s="11" t="s">
        <v>12155</v>
      </c>
      <c r="C820" s="13" t="s">
        <v>13655</v>
      </c>
      <c r="D820" s="13" t="s">
        <v>14104</v>
      </c>
      <c r="E820" s="13" t="s">
        <v>3833</v>
      </c>
      <c r="F820" s="13" t="s">
        <v>14105</v>
      </c>
      <c r="G820" s="13" t="s">
        <v>14106</v>
      </c>
    </row>
    <row r="821" customFormat="false" ht="15" hidden="false" customHeight="true" outlineLevel="0" collapsed="false">
      <c r="A821" s="13" t="s">
        <v>90</v>
      </c>
      <c r="B821" s="11" t="s">
        <v>12107</v>
      </c>
      <c r="C821" s="13" t="s">
        <v>5032</v>
      </c>
      <c r="D821" s="13" t="s">
        <v>14107</v>
      </c>
      <c r="E821" s="13" t="s">
        <v>4459</v>
      </c>
      <c r="F821" s="13" t="s">
        <v>14108</v>
      </c>
      <c r="G821" s="13" t="s">
        <v>14109</v>
      </c>
    </row>
    <row r="822" customFormat="false" ht="15" hidden="false" customHeight="true" outlineLevel="0" collapsed="false">
      <c r="A822" s="13" t="s">
        <v>90</v>
      </c>
      <c r="B822" s="11" t="s">
        <v>12102</v>
      </c>
      <c r="C822" s="13" t="s">
        <v>4931</v>
      </c>
      <c r="D822" s="13" t="s">
        <v>14110</v>
      </c>
      <c r="E822" s="13" t="s">
        <v>14111</v>
      </c>
      <c r="F822" s="13" t="s">
        <v>14112</v>
      </c>
      <c r="G822" s="13" t="s">
        <v>14113</v>
      </c>
    </row>
    <row r="823" customFormat="false" ht="15" hidden="false" customHeight="true" outlineLevel="0" collapsed="false">
      <c r="A823" s="13" t="s">
        <v>90</v>
      </c>
      <c r="B823" s="11" t="s">
        <v>12185</v>
      </c>
      <c r="C823" s="13" t="s">
        <v>4968</v>
      </c>
      <c r="D823" s="13" t="s">
        <v>14114</v>
      </c>
      <c r="E823" s="13" t="s">
        <v>2576</v>
      </c>
      <c r="F823" s="13" t="s">
        <v>14115</v>
      </c>
      <c r="G823" s="13" t="s">
        <v>14116</v>
      </c>
    </row>
    <row r="824" customFormat="false" ht="15" hidden="false" customHeight="true" outlineLevel="0" collapsed="false">
      <c r="A824" s="13" t="s">
        <v>90</v>
      </c>
      <c r="B824" s="11" t="s">
        <v>12070</v>
      </c>
      <c r="C824" s="13" t="s">
        <v>3322</v>
      </c>
      <c r="D824" s="13" t="s">
        <v>14117</v>
      </c>
      <c r="E824" s="13" t="s">
        <v>12186</v>
      </c>
      <c r="F824" s="13" t="s">
        <v>14118</v>
      </c>
      <c r="G824" s="13" t="s">
        <v>12172</v>
      </c>
    </row>
    <row r="825" customFormat="false" ht="15" hidden="false" customHeight="true" outlineLevel="0" collapsed="false">
      <c r="A825" s="13" t="s">
        <v>90</v>
      </c>
      <c r="B825" s="11" t="s">
        <v>12234</v>
      </c>
      <c r="C825" s="13" t="s">
        <v>13600</v>
      </c>
      <c r="D825" s="13" t="s">
        <v>14119</v>
      </c>
      <c r="E825" s="13" t="s">
        <v>12241</v>
      </c>
      <c r="F825" s="13" t="s">
        <v>13051</v>
      </c>
      <c r="G825" s="13" t="s">
        <v>14120</v>
      </c>
    </row>
    <row r="826" customFormat="false" ht="15" hidden="false" customHeight="true" outlineLevel="0" collapsed="false">
      <c r="A826" s="13" t="s">
        <v>90</v>
      </c>
      <c r="B826" s="11" t="s">
        <v>12061</v>
      </c>
      <c r="C826" s="13" t="s">
        <v>14121</v>
      </c>
      <c r="D826" s="13" t="s">
        <v>14122</v>
      </c>
      <c r="E826" s="13" t="s">
        <v>3361</v>
      </c>
      <c r="F826" s="13" t="s">
        <v>14123</v>
      </c>
      <c r="G826" s="13" t="s">
        <v>14124</v>
      </c>
    </row>
    <row r="827" customFormat="false" ht="15" hidden="false" customHeight="true" outlineLevel="0" collapsed="false">
      <c r="A827" s="13" t="s">
        <v>90</v>
      </c>
      <c r="B827" s="11" t="s">
        <v>12092</v>
      </c>
      <c r="C827" s="13" t="s">
        <v>14125</v>
      </c>
      <c r="D827" s="13" t="s">
        <v>14126</v>
      </c>
      <c r="E827" s="13" t="s">
        <v>4459</v>
      </c>
      <c r="F827" s="13" t="s">
        <v>14127</v>
      </c>
      <c r="G827" s="13" t="s">
        <v>14128</v>
      </c>
    </row>
    <row r="828" customFormat="false" ht="15" hidden="false" customHeight="true" outlineLevel="0" collapsed="false">
      <c r="A828" s="13" t="s">
        <v>90</v>
      </c>
      <c r="B828" s="11" t="s">
        <v>12327</v>
      </c>
      <c r="C828" s="13" t="s">
        <v>12377</v>
      </c>
      <c r="D828" s="13" t="s">
        <v>14129</v>
      </c>
      <c r="E828" s="13" t="s">
        <v>11703</v>
      </c>
      <c r="F828" s="13" t="s">
        <v>14130</v>
      </c>
      <c r="G828" s="13" t="s">
        <v>14131</v>
      </c>
    </row>
    <row r="829" customFormat="false" ht="15" hidden="false" customHeight="true" outlineLevel="0" collapsed="false">
      <c r="A829" s="13" t="s">
        <v>90</v>
      </c>
      <c r="B829" s="11" t="s">
        <v>12130</v>
      </c>
      <c r="C829" s="13" t="s">
        <v>11672</v>
      </c>
      <c r="D829" s="13" t="s">
        <v>13460</v>
      </c>
      <c r="E829" s="13" t="s">
        <v>12053</v>
      </c>
      <c r="F829" s="13" t="s">
        <v>14132</v>
      </c>
      <c r="G829" s="13" t="s">
        <v>5205</v>
      </c>
    </row>
    <row r="830" customFormat="false" ht="15" hidden="false" customHeight="true" outlineLevel="0" collapsed="false">
      <c r="A830" s="13" t="s">
        <v>90</v>
      </c>
      <c r="B830" s="11" t="s">
        <v>12309</v>
      </c>
      <c r="C830" s="13" t="s">
        <v>977</v>
      </c>
      <c r="D830" s="13" t="s">
        <v>14133</v>
      </c>
      <c r="E830" s="13" t="s">
        <v>11703</v>
      </c>
      <c r="F830" s="13" t="s">
        <v>14134</v>
      </c>
      <c r="G830" s="13" t="s">
        <v>14135</v>
      </c>
    </row>
    <row r="831" customFormat="false" ht="15" hidden="false" customHeight="true" outlineLevel="0" collapsed="false">
      <c r="A831" s="13" t="s">
        <v>90</v>
      </c>
      <c r="B831" s="11" t="s">
        <v>12118</v>
      </c>
      <c r="C831" s="13" t="s">
        <v>12337</v>
      </c>
      <c r="D831" s="13" t="s">
        <v>1127</v>
      </c>
      <c r="E831" s="13" t="s">
        <v>1237</v>
      </c>
      <c r="F831" s="13" t="s">
        <v>14136</v>
      </c>
      <c r="G831" s="13" t="s">
        <v>14137</v>
      </c>
    </row>
    <row r="832" customFormat="false" ht="15" hidden="false" customHeight="true" outlineLevel="0" collapsed="false">
      <c r="A832" s="13" t="s">
        <v>90</v>
      </c>
      <c r="B832" s="11" t="s">
        <v>12051</v>
      </c>
      <c r="C832" s="13" t="s">
        <v>12357</v>
      </c>
      <c r="D832" s="13" t="s">
        <v>14138</v>
      </c>
      <c r="E832" s="13" t="s">
        <v>11703</v>
      </c>
      <c r="F832" s="13" t="s">
        <v>333</v>
      </c>
      <c r="G832" s="13" t="s">
        <v>14139</v>
      </c>
    </row>
    <row r="833" customFormat="false" ht="15" hidden="false" customHeight="true" outlineLevel="0" collapsed="false">
      <c r="A833" s="13" t="s">
        <v>90</v>
      </c>
      <c r="B833" s="11" t="s">
        <v>12097</v>
      </c>
      <c r="C833" s="13" t="s">
        <v>14140</v>
      </c>
      <c r="D833" s="13" t="s">
        <v>14141</v>
      </c>
      <c r="E833" s="13" t="s">
        <v>11796</v>
      </c>
      <c r="F833" s="13" t="s">
        <v>14142</v>
      </c>
      <c r="G833" s="13" t="s">
        <v>14143</v>
      </c>
    </row>
    <row r="834" customFormat="false" ht="15" hidden="false" customHeight="true" outlineLevel="0" collapsed="false">
      <c r="A834" s="13" t="s">
        <v>90</v>
      </c>
      <c r="B834" s="11" t="s">
        <v>12123</v>
      </c>
      <c r="C834" s="13" t="s">
        <v>1132</v>
      </c>
      <c r="D834" s="13" t="s">
        <v>14144</v>
      </c>
      <c r="E834" s="13" t="s">
        <v>11708</v>
      </c>
      <c r="F834" s="13" t="s">
        <v>1871</v>
      </c>
      <c r="G834" s="13" t="s">
        <v>14144</v>
      </c>
    </row>
    <row r="835" customFormat="false" ht="15" hidden="false" customHeight="true" outlineLevel="0" collapsed="false">
      <c r="A835" s="13" t="s">
        <v>90</v>
      </c>
      <c r="B835" s="11" t="s">
        <v>12112</v>
      </c>
      <c r="C835" s="13" t="s">
        <v>12098</v>
      </c>
      <c r="D835" s="13" t="s">
        <v>14145</v>
      </c>
      <c r="E835" s="13" t="s">
        <v>4933</v>
      </c>
      <c r="F835" s="13" t="s">
        <v>14146</v>
      </c>
      <c r="G835" s="13" t="s">
        <v>14147</v>
      </c>
    </row>
    <row r="836" customFormat="false" ht="15" hidden="false" customHeight="true" outlineLevel="0" collapsed="false">
      <c r="A836" s="13" t="s">
        <v>90</v>
      </c>
      <c r="B836" s="11" t="s">
        <v>12266</v>
      </c>
      <c r="C836" s="13" t="s">
        <v>11561</v>
      </c>
      <c r="D836" s="13" t="s">
        <v>14148</v>
      </c>
      <c r="E836" s="13" t="s">
        <v>12135</v>
      </c>
      <c r="F836" s="13" t="s">
        <v>14149</v>
      </c>
      <c r="G836" s="13" t="s">
        <v>14150</v>
      </c>
    </row>
    <row r="837" customFormat="false" ht="15" hidden="false" customHeight="true" outlineLevel="0" collapsed="false">
      <c r="A837" s="13" t="s">
        <v>90</v>
      </c>
      <c r="B837" s="11" t="s">
        <v>12169</v>
      </c>
      <c r="C837" s="13" t="s">
        <v>13281</v>
      </c>
      <c r="D837" s="13" t="s">
        <v>14151</v>
      </c>
      <c r="E837" s="13" t="s">
        <v>4775</v>
      </c>
      <c r="F837" s="13" t="s">
        <v>12345</v>
      </c>
      <c r="G837" s="13" t="s">
        <v>14152</v>
      </c>
    </row>
    <row r="838" customFormat="false" ht="15" hidden="false" customHeight="true" outlineLevel="0" collapsed="false">
      <c r="A838" s="13" t="s">
        <v>90</v>
      </c>
      <c r="B838" s="11" t="s">
        <v>12080</v>
      </c>
      <c r="C838" s="13" t="s">
        <v>12042</v>
      </c>
      <c r="D838" s="13" t="s">
        <v>14153</v>
      </c>
      <c r="E838" s="13" t="s">
        <v>11708</v>
      </c>
      <c r="F838" s="13" t="s">
        <v>1871</v>
      </c>
      <c r="G838" s="13" t="s">
        <v>14153</v>
      </c>
    </row>
    <row r="839" customFormat="false" ht="15" hidden="false" customHeight="true" outlineLevel="0" collapsed="false">
      <c r="A839" s="13" t="s">
        <v>90</v>
      </c>
      <c r="B839" s="11" t="s">
        <v>12214</v>
      </c>
      <c r="C839" s="13" t="s">
        <v>11561</v>
      </c>
      <c r="D839" s="13" t="s">
        <v>14154</v>
      </c>
      <c r="E839" s="13" t="s">
        <v>11708</v>
      </c>
      <c r="F839" s="13" t="s">
        <v>12209</v>
      </c>
      <c r="G839" s="13" t="s">
        <v>14155</v>
      </c>
    </row>
    <row r="840" customFormat="false" ht="15" hidden="false" customHeight="true" outlineLevel="0" collapsed="false">
      <c r="A840" s="13" t="s">
        <v>90</v>
      </c>
      <c r="B840" s="11" t="s">
        <v>12290</v>
      </c>
      <c r="C840" s="13" t="s">
        <v>2417</v>
      </c>
      <c r="D840" s="13" t="s">
        <v>14155</v>
      </c>
      <c r="E840" s="13" t="s">
        <v>11751</v>
      </c>
      <c r="F840" s="13" t="s">
        <v>12260</v>
      </c>
      <c r="G840" s="13" t="s">
        <v>14156</v>
      </c>
    </row>
    <row r="841" customFormat="false" ht="15" hidden="false" customHeight="true" outlineLevel="0" collapsed="false">
      <c r="A841" s="13" t="s">
        <v>90</v>
      </c>
      <c r="B841" s="11" t="s">
        <v>12166</v>
      </c>
      <c r="C841" s="13" t="s">
        <v>14121</v>
      </c>
      <c r="D841" s="13" t="s">
        <v>14157</v>
      </c>
      <c r="E841" s="13" t="s">
        <v>6800</v>
      </c>
      <c r="F841" s="13" t="s">
        <v>14158</v>
      </c>
      <c r="G841" s="13" t="s">
        <v>14159</v>
      </c>
    </row>
    <row r="842" customFormat="false" ht="15" hidden="false" customHeight="true" outlineLevel="0" collapsed="false">
      <c r="A842" s="13" t="s">
        <v>90</v>
      </c>
      <c r="B842" s="11" t="s">
        <v>12030</v>
      </c>
      <c r="C842" s="13" t="s">
        <v>12037</v>
      </c>
      <c r="D842" s="13" t="s">
        <v>14160</v>
      </c>
      <c r="E842" s="13" t="s">
        <v>14161</v>
      </c>
      <c r="F842" s="13" t="s">
        <v>14162</v>
      </c>
      <c r="G842" s="13" t="s">
        <v>14163</v>
      </c>
    </row>
    <row r="843" customFormat="false" ht="15" hidden="false" customHeight="true" outlineLevel="0" collapsed="false">
      <c r="A843" s="13" t="s">
        <v>90</v>
      </c>
      <c r="B843" s="11" t="s">
        <v>12044</v>
      </c>
      <c r="C843" s="13" t="s">
        <v>3361</v>
      </c>
      <c r="D843" s="13" t="s">
        <v>14164</v>
      </c>
      <c r="E843" s="13" t="s">
        <v>11708</v>
      </c>
      <c r="F843" s="13" t="s">
        <v>1871</v>
      </c>
      <c r="G843" s="13" t="s">
        <v>14164</v>
      </c>
    </row>
    <row r="844" customFormat="false" ht="15" hidden="false" customHeight="true" outlineLevel="0" collapsed="false">
      <c r="A844" s="13" t="s">
        <v>90</v>
      </c>
      <c r="B844" s="11" t="s">
        <v>12138</v>
      </c>
      <c r="C844" s="13" t="s">
        <v>3147</v>
      </c>
      <c r="D844" s="13" t="s">
        <v>14165</v>
      </c>
      <c r="E844" s="13" t="s">
        <v>12375</v>
      </c>
      <c r="F844" s="13" t="s">
        <v>14166</v>
      </c>
      <c r="G844" s="13" t="s">
        <v>14167</v>
      </c>
    </row>
    <row r="845" customFormat="false" ht="15" hidden="false" customHeight="true" outlineLevel="0" collapsed="false">
      <c r="A845" s="13" t="s">
        <v>90</v>
      </c>
      <c r="B845" s="11" t="s">
        <v>12087</v>
      </c>
      <c r="C845" s="13" t="s">
        <v>13656</v>
      </c>
      <c r="D845" s="13" t="s">
        <v>630</v>
      </c>
      <c r="E845" s="13" t="s">
        <v>11751</v>
      </c>
      <c r="F845" s="13" t="s">
        <v>12754</v>
      </c>
      <c r="G845" s="13" t="s">
        <v>14168</v>
      </c>
    </row>
    <row r="846" customFormat="false" ht="15" hidden="false" customHeight="true" outlineLevel="0" collapsed="false">
      <c r="A846" s="13" t="s">
        <v>90</v>
      </c>
      <c r="B846" s="11" t="s">
        <v>12147</v>
      </c>
      <c r="C846" s="13" t="s">
        <v>5209</v>
      </c>
      <c r="D846" s="13" t="s">
        <v>14169</v>
      </c>
      <c r="E846" s="13" t="s">
        <v>11561</v>
      </c>
      <c r="F846" s="13" t="s">
        <v>13210</v>
      </c>
      <c r="G846" s="13" t="s">
        <v>12879</v>
      </c>
    </row>
    <row r="847" customFormat="false" ht="15" hidden="false" customHeight="true" outlineLevel="0" collapsed="false">
      <c r="A847" s="13" t="s">
        <v>90</v>
      </c>
      <c r="B847" s="11" t="s">
        <v>12040</v>
      </c>
      <c r="C847" s="13" t="s">
        <v>1132</v>
      </c>
      <c r="D847" s="13" t="s">
        <v>14170</v>
      </c>
      <c r="E847" s="13" t="s">
        <v>12090</v>
      </c>
      <c r="F847" s="13" t="s">
        <v>14171</v>
      </c>
      <c r="G847" s="13" t="s">
        <v>14172</v>
      </c>
    </row>
    <row r="848" customFormat="false" ht="15" hidden="false" customHeight="true" outlineLevel="0" collapsed="false">
      <c r="A848" s="13" t="s">
        <v>90</v>
      </c>
      <c r="B848" s="11" t="s">
        <v>12159</v>
      </c>
      <c r="C848" s="13" t="s">
        <v>12403</v>
      </c>
      <c r="D848" s="13" t="s">
        <v>14173</v>
      </c>
      <c r="E848" s="13" t="s">
        <v>12135</v>
      </c>
      <c r="F848" s="13" t="s">
        <v>12088</v>
      </c>
      <c r="G848" s="13" t="s">
        <v>14174</v>
      </c>
    </row>
    <row r="849" customFormat="false" ht="15" hidden="false" customHeight="true" outlineLevel="0" collapsed="false">
      <c r="A849" s="13" t="s">
        <v>90</v>
      </c>
      <c r="B849" s="11" t="s">
        <v>12143</v>
      </c>
      <c r="C849" s="13" t="s">
        <v>12680</v>
      </c>
      <c r="D849" s="13" t="s">
        <v>14175</v>
      </c>
      <c r="E849" s="13" t="s">
        <v>12025</v>
      </c>
      <c r="F849" s="13" t="s">
        <v>13560</v>
      </c>
      <c r="G849" s="13" t="s">
        <v>14176</v>
      </c>
    </row>
    <row r="850" customFormat="false" ht="15" hidden="false" customHeight="true" outlineLevel="0" collapsed="false">
      <c r="A850" s="13" t="s">
        <v>90</v>
      </c>
      <c r="B850" s="11" t="s">
        <v>12205</v>
      </c>
      <c r="C850" s="13" t="s">
        <v>977</v>
      </c>
      <c r="D850" s="13" t="s">
        <v>14177</v>
      </c>
      <c r="E850" s="13" t="s">
        <v>1871</v>
      </c>
      <c r="F850" s="13" t="s">
        <v>1871</v>
      </c>
      <c r="G850" s="13" t="s">
        <v>14177</v>
      </c>
    </row>
    <row r="851" customFormat="false" ht="15" hidden="false" customHeight="true" outlineLevel="0" collapsed="false">
      <c r="A851" s="13" t="s">
        <v>90</v>
      </c>
      <c r="B851" s="11" t="s">
        <v>12207</v>
      </c>
      <c r="C851" s="13" t="s">
        <v>12791</v>
      </c>
      <c r="D851" s="13" t="s">
        <v>14178</v>
      </c>
      <c r="E851" s="13" t="s">
        <v>1938</v>
      </c>
      <c r="F851" s="13" t="s">
        <v>7739</v>
      </c>
      <c r="G851" s="13" t="s">
        <v>14179</v>
      </c>
    </row>
    <row r="852" customFormat="false" ht="15" hidden="false" customHeight="true" outlineLevel="0" collapsed="false">
      <c r="A852" s="13" t="s">
        <v>90</v>
      </c>
      <c r="B852" s="11" t="s">
        <v>12221</v>
      </c>
      <c r="C852" s="13" t="s">
        <v>12017</v>
      </c>
      <c r="D852" s="13" t="s">
        <v>14180</v>
      </c>
      <c r="E852" s="13" t="s">
        <v>12201</v>
      </c>
      <c r="F852" s="13" t="s">
        <v>14181</v>
      </c>
      <c r="G852" s="13" t="s">
        <v>14182</v>
      </c>
    </row>
    <row r="853" customFormat="false" ht="15" hidden="false" customHeight="true" outlineLevel="0" collapsed="false">
      <c r="A853" s="13" t="s">
        <v>90</v>
      </c>
      <c r="B853" s="11" t="s">
        <v>12243</v>
      </c>
      <c r="C853" s="13" t="s">
        <v>2093</v>
      </c>
      <c r="D853" s="13" t="s">
        <v>14183</v>
      </c>
      <c r="E853" s="13" t="s">
        <v>12025</v>
      </c>
      <c r="F853" s="13" t="s">
        <v>962</v>
      </c>
      <c r="G853" s="13" t="s">
        <v>14184</v>
      </c>
    </row>
    <row r="854" customFormat="false" ht="15" hidden="false" customHeight="true" outlineLevel="0" collapsed="false">
      <c r="A854" s="13" t="s">
        <v>90</v>
      </c>
      <c r="B854" s="11" t="s">
        <v>12164</v>
      </c>
      <c r="C854" s="13" t="s">
        <v>11757</v>
      </c>
      <c r="D854" s="13" t="s">
        <v>14185</v>
      </c>
      <c r="E854" s="13" t="s">
        <v>1871</v>
      </c>
      <c r="F854" s="13" t="s">
        <v>1871</v>
      </c>
      <c r="G854" s="13" t="s">
        <v>14185</v>
      </c>
    </row>
    <row r="855" customFormat="false" ht="15" hidden="false" customHeight="true" outlineLevel="0" collapsed="false">
      <c r="A855" s="13" t="s">
        <v>90</v>
      </c>
      <c r="B855" s="11" t="s">
        <v>12194</v>
      </c>
      <c r="C855" s="13" t="s">
        <v>11875</v>
      </c>
      <c r="D855" s="13" t="s">
        <v>8672</v>
      </c>
      <c r="E855" s="13" t="s">
        <v>1871</v>
      </c>
      <c r="F855" s="13" t="s">
        <v>1871</v>
      </c>
      <c r="G855" s="13" t="s">
        <v>8672</v>
      </c>
    </row>
    <row r="856" customFormat="false" ht="15" hidden="false" customHeight="true" outlineLevel="0" collapsed="false">
      <c r="A856" s="13" t="s">
        <v>90</v>
      </c>
      <c r="B856" s="11" t="s">
        <v>12152</v>
      </c>
      <c r="C856" s="13" t="s">
        <v>12230</v>
      </c>
      <c r="D856" s="13" t="s">
        <v>14186</v>
      </c>
      <c r="E856" s="13" t="s">
        <v>4929</v>
      </c>
      <c r="F856" s="13" t="s">
        <v>13051</v>
      </c>
      <c r="G856" s="13" t="s">
        <v>14187</v>
      </c>
    </row>
    <row r="857" customFormat="false" ht="15" hidden="false" customHeight="true" outlineLevel="0" collapsed="false">
      <c r="A857" s="13" t="s">
        <v>90</v>
      </c>
      <c r="B857" s="11" t="s">
        <v>12179</v>
      </c>
      <c r="C857" s="13" t="s">
        <v>12337</v>
      </c>
      <c r="D857" s="13" t="s">
        <v>14188</v>
      </c>
      <c r="E857" s="13" t="s">
        <v>14189</v>
      </c>
      <c r="F857" s="13" t="s">
        <v>12748</v>
      </c>
      <c r="G857" s="13" t="s">
        <v>14190</v>
      </c>
    </row>
    <row r="858" customFormat="false" ht="15" hidden="false" customHeight="true" outlineLevel="0" collapsed="false">
      <c r="A858" s="13" t="s">
        <v>90</v>
      </c>
      <c r="B858" s="11" t="s">
        <v>12344</v>
      </c>
      <c r="C858" s="13" t="s">
        <v>12544</v>
      </c>
      <c r="D858" s="13" t="s">
        <v>12497</v>
      </c>
      <c r="E858" s="13" t="s">
        <v>12241</v>
      </c>
      <c r="F858" s="13" t="s">
        <v>14191</v>
      </c>
      <c r="G858" s="13" t="s">
        <v>14192</v>
      </c>
    </row>
    <row r="859" customFormat="false" ht="15" hidden="false" customHeight="true" outlineLevel="0" collapsed="false">
      <c r="A859" s="13" t="s">
        <v>90</v>
      </c>
      <c r="B859" s="11" t="s">
        <v>12229</v>
      </c>
      <c r="C859" s="13" t="s">
        <v>12058</v>
      </c>
      <c r="D859" s="13" t="s">
        <v>14193</v>
      </c>
      <c r="E859" s="13" t="s">
        <v>12295</v>
      </c>
      <c r="F859" s="13" t="s">
        <v>3317</v>
      </c>
      <c r="G859" s="13" t="s">
        <v>14194</v>
      </c>
    </row>
    <row r="860" customFormat="false" ht="15" hidden="false" customHeight="true" outlineLevel="0" collapsed="false">
      <c r="A860" s="13" t="s">
        <v>90</v>
      </c>
      <c r="B860" s="11" t="s">
        <v>12307</v>
      </c>
      <c r="C860" s="13" t="s">
        <v>3042</v>
      </c>
      <c r="D860" s="13" t="s">
        <v>14195</v>
      </c>
      <c r="E860" s="13" t="s">
        <v>12090</v>
      </c>
      <c r="F860" s="13" t="s">
        <v>1938</v>
      </c>
      <c r="G860" s="13" t="s">
        <v>14190</v>
      </c>
    </row>
    <row r="861" customFormat="false" ht="15" hidden="false" customHeight="true" outlineLevel="0" collapsed="false">
      <c r="A861" s="13" t="s">
        <v>90</v>
      </c>
      <c r="B861" s="11" t="s">
        <v>12217</v>
      </c>
      <c r="C861" s="13" t="s">
        <v>14196</v>
      </c>
      <c r="D861" s="13" t="s">
        <v>14197</v>
      </c>
      <c r="E861" s="13" t="s">
        <v>12161</v>
      </c>
      <c r="F861" s="13" t="s">
        <v>3297</v>
      </c>
      <c r="G861" s="13" t="s">
        <v>14198</v>
      </c>
    </row>
    <row r="862" customFormat="false" ht="15" hidden="false" customHeight="true" outlineLevel="0" collapsed="false">
      <c r="A862" s="13" t="s">
        <v>90</v>
      </c>
      <c r="B862" s="11" t="s">
        <v>12282</v>
      </c>
      <c r="C862" s="13" t="s">
        <v>1132</v>
      </c>
      <c r="D862" s="13" t="s">
        <v>12192</v>
      </c>
      <c r="E862" s="13" t="s">
        <v>11824</v>
      </c>
      <c r="F862" s="13" t="s">
        <v>14199</v>
      </c>
      <c r="G862" s="13" t="s">
        <v>14200</v>
      </c>
    </row>
    <row r="863" customFormat="false" ht="15" hidden="false" customHeight="true" outlineLevel="0" collapsed="false">
      <c r="A863" s="13" t="s">
        <v>90</v>
      </c>
      <c r="B863" s="11" t="s">
        <v>12200</v>
      </c>
      <c r="C863" s="13" t="s">
        <v>12403</v>
      </c>
      <c r="D863" s="13" t="s">
        <v>14201</v>
      </c>
      <c r="E863" s="13" t="s">
        <v>1938</v>
      </c>
      <c r="F863" s="13" t="s">
        <v>12090</v>
      </c>
      <c r="G863" s="13" t="s">
        <v>14202</v>
      </c>
    </row>
    <row r="864" customFormat="false" ht="15" hidden="false" customHeight="true" outlineLevel="0" collapsed="false">
      <c r="A864" s="13" t="s">
        <v>90</v>
      </c>
      <c r="B864" s="11" t="s">
        <v>12177</v>
      </c>
      <c r="C864" s="13" t="s">
        <v>13052</v>
      </c>
      <c r="D864" s="13" t="s">
        <v>14203</v>
      </c>
      <c r="E864" s="13" t="s">
        <v>1871</v>
      </c>
      <c r="F864" s="13" t="s">
        <v>1871</v>
      </c>
      <c r="G864" s="13" t="s">
        <v>14203</v>
      </c>
    </row>
    <row r="865" customFormat="false" ht="15" hidden="false" customHeight="true" outlineLevel="0" collapsed="false">
      <c r="A865" s="13" t="s">
        <v>90</v>
      </c>
      <c r="B865" s="11" t="s">
        <v>11706</v>
      </c>
      <c r="C865" s="13" t="s">
        <v>697</v>
      </c>
      <c r="D865" s="13" t="s">
        <v>14204</v>
      </c>
      <c r="E865" s="13" t="s">
        <v>12090</v>
      </c>
      <c r="F865" s="13" t="s">
        <v>11708</v>
      </c>
      <c r="G865" s="13" t="s">
        <v>14205</v>
      </c>
    </row>
    <row r="866" customFormat="false" ht="15" hidden="false" customHeight="true" outlineLevel="0" collapsed="false">
      <c r="A866" s="13" t="s">
        <v>90</v>
      </c>
      <c r="B866" s="11" t="s">
        <v>12298</v>
      </c>
      <c r="C866" s="13" t="s">
        <v>11757</v>
      </c>
      <c r="D866" s="13" t="s">
        <v>14206</v>
      </c>
      <c r="E866" s="13" t="s">
        <v>11708</v>
      </c>
      <c r="F866" s="13" t="s">
        <v>3042</v>
      </c>
      <c r="G866" s="13" t="s">
        <v>14207</v>
      </c>
    </row>
    <row r="867" customFormat="false" ht="15" hidden="false" customHeight="true" outlineLevel="0" collapsed="false">
      <c r="A867" s="13" t="s">
        <v>90</v>
      </c>
      <c r="B867" s="11" t="s">
        <v>11970</v>
      </c>
      <c r="C867" s="13" t="s">
        <v>8204</v>
      </c>
      <c r="D867" s="13" t="s">
        <v>14208</v>
      </c>
      <c r="E867" s="13" t="s">
        <v>1938</v>
      </c>
      <c r="F867" s="13" t="s">
        <v>13481</v>
      </c>
      <c r="G867" s="13" t="s">
        <v>14209</v>
      </c>
    </row>
    <row r="868" customFormat="false" ht="15" hidden="false" customHeight="true" outlineLevel="0" collapsed="false">
      <c r="A868" s="13" t="s">
        <v>90</v>
      </c>
      <c r="B868" s="11" t="s">
        <v>12238</v>
      </c>
      <c r="C868" s="13" t="s">
        <v>5399</v>
      </c>
      <c r="D868" s="13" t="s">
        <v>14210</v>
      </c>
      <c r="E868" s="13" t="s">
        <v>11751</v>
      </c>
      <c r="F868" s="13" t="s">
        <v>3987</v>
      </c>
      <c r="G868" s="13" t="s">
        <v>14211</v>
      </c>
    </row>
    <row r="869" customFormat="false" ht="15" hidden="false" customHeight="true" outlineLevel="0" collapsed="false">
      <c r="A869" s="13" t="s">
        <v>90</v>
      </c>
      <c r="B869" s="11" t="s">
        <v>12271</v>
      </c>
      <c r="C869" s="13" t="s">
        <v>12341</v>
      </c>
      <c r="D869" s="13" t="s">
        <v>6801</v>
      </c>
      <c r="E869" s="13" t="s">
        <v>12260</v>
      </c>
      <c r="F869" s="13" t="s">
        <v>13047</v>
      </c>
      <c r="G869" s="13" t="s">
        <v>11664</v>
      </c>
    </row>
    <row r="870" customFormat="false" ht="15" hidden="false" customHeight="true" outlineLevel="0" collapsed="false">
      <c r="A870" s="13" t="s">
        <v>90</v>
      </c>
      <c r="B870" s="11" t="s">
        <v>12248</v>
      </c>
      <c r="C870" s="13" t="s">
        <v>11608</v>
      </c>
      <c r="D870" s="13" t="s">
        <v>14212</v>
      </c>
      <c r="E870" s="13" t="s">
        <v>12090</v>
      </c>
      <c r="F870" s="13" t="s">
        <v>14213</v>
      </c>
      <c r="G870" s="13" t="s">
        <v>14214</v>
      </c>
    </row>
    <row r="871" customFormat="false" ht="15" hidden="false" customHeight="true" outlineLevel="0" collapsed="false">
      <c r="A871" s="13" t="s">
        <v>90</v>
      </c>
      <c r="B871" s="11" t="s">
        <v>12226</v>
      </c>
      <c r="C871" s="13" t="s">
        <v>12377</v>
      </c>
      <c r="D871" s="13" t="s">
        <v>12626</v>
      </c>
      <c r="E871" s="13" t="s">
        <v>11708</v>
      </c>
      <c r="F871" s="13" t="s">
        <v>12161</v>
      </c>
      <c r="G871" s="13" t="s">
        <v>14215</v>
      </c>
    </row>
    <row r="872" customFormat="false" ht="15" hidden="false" customHeight="true" outlineLevel="0" collapsed="false">
      <c r="A872" s="13" t="s">
        <v>90</v>
      </c>
      <c r="B872" s="11" t="s">
        <v>12288</v>
      </c>
      <c r="C872" s="13" t="s">
        <v>11561</v>
      </c>
      <c r="D872" s="13" t="s">
        <v>12236</v>
      </c>
      <c r="E872" s="13" t="s">
        <v>12135</v>
      </c>
      <c r="F872" s="13" t="s">
        <v>14216</v>
      </c>
      <c r="G872" s="13" t="s">
        <v>14217</v>
      </c>
    </row>
    <row r="873" customFormat="false" ht="15" hidden="false" customHeight="true" outlineLevel="0" collapsed="false">
      <c r="A873" s="13" t="s">
        <v>90</v>
      </c>
      <c r="B873" s="11" t="s">
        <v>12125</v>
      </c>
      <c r="C873" s="13" t="s">
        <v>14121</v>
      </c>
      <c r="D873" s="13" t="s">
        <v>14218</v>
      </c>
      <c r="E873" s="13" t="s">
        <v>12090</v>
      </c>
      <c r="F873" s="13" t="s">
        <v>12375</v>
      </c>
      <c r="G873" s="13" t="s">
        <v>14219</v>
      </c>
    </row>
    <row r="874" customFormat="false" ht="15" hidden="false" customHeight="true" outlineLevel="0" collapsed="false">
      <c r="A874" s="13" t="s">
        <v>90</v>
      </c>
      <c r="B874" s="11" t="s">
        <v>12196</v>
      </c>
      <c r="C874" s="13" t="s">
        <v>13665</v>
      </c>
      <c r="D874" s="13" t="s">
        <v>14220</v>
      </c>
      <c r="E874" s="13" t="s">
        <v>12053</v>
      </c>
      <c r="F874" s="13" t="s">
        <v>14221</v>
      </c>
      <c r="G874" s="13" t="s">
        <v>14222</v>
      </c>
    </row>
    <row r="875" customFormat="false" ht="15" hidden="false" customHeight="true" outlineLevel="0" collapsed="false">
      <c r="A875" s="13" t="s">
        <v>90</v>
      </c>
      <c r="B875" s="11" t="s">
        <v>12265</v>
      </c>
      <c r="C875" s="13" t="s">
        <v>550</v>
      </c>
      <c r="D875" s="13" t="s">
        <v>14223</v>
      </c>
      <c r="E875" s="13" t="s">
        <v>1871</v>
      </c>
      <c r="F875" s="13" t="s">
        <v>1871</v>
      </c>
      <c r="G875" s="13" t="s">
        <v>14223</v>
      </c>
    </row>
    <row r="876" customFormat="false" ht="15" hidden="false" customHeight="true" outlineLevel="0" collapsed="false">
      <c r="A876" s="13" t="s">
        <v>90</v>
      </c>
      <c r="B876" s="11" t="s">
        <v>12279</v>
      </c>
      <c r="C876" s="13" t="s">
        <v>6339</v>
      </c>
      <c r="D876" s="13" t="s">
        <v>12654</v>
      </c>
      <c r="E876" s="13" t="s">
        <v>4775</v>
      </c>
      <c r="F876" s="13" t="s">
        <v>14224</v>
      </c>
      <c r="G876" s="13" t="s">
        <v>11797</v>
      </c>
    </row>
    <row r="877" customFormat="false" ht="15" hidden="false" customHeight="true" outlineLevel="0" collapsed="false">
      <c r="A877" s="13" t="s">
        <v>90</v>
      </c>
      <c r="B877" s="11" t="s">
        <v>12312</v>
      </c>
      <c r="C877" s="13" t="s">
        <v>4463</v>
      </c>
      <c r="D877" s="13" t="s">
        <v>14225</v>
      </c>
      <c r="E877" s="13" t="s">
        <v>12093</v>
      </c>
      <c r="F877" s="13" t="s">
        <v>14226</v>
      </c>
      <c r="G877" s="13" t="s">
        <v>1457</v>
      </c>
    </row>
    <row r="878" customFormat="false" ht="15" hidden="false" customHeight="true" outlineLevel="0" collapsed="false">
      <c r="A878" s="13" t="s">
        <v>90</v>
      </c>
      <c r="B878" s="11" t="s">
        <v>12263</v>
      </c>
      <c r="C878" s="13" t="s">
        <v>333</v>
      </c>
      <c r="D878" s="13" t="s">
        <v>13971</v>
      </c>
      <c r="E878" s="13" t="s">
        <v>1871</v>
      </c>
      <c r="F878" s="13" t="s">
        <v>1871</v>
      </c>
      <c r="G878" s="13" t="s">
        <v>13971</v>
      </c>
    </row>
    <row r="879" customFormat="false" ht="15" hidden="false" customHeight="true" outlineLevel="0" collapsed="false">
      <c r="A879" s="13" t="s">
        <v>90</v>
      </c>
      <c r="B879" s="11" t="s">
        <v>12252</v>
      </c>
      <c r="C879" s="13" t="s">
        <v>12053</v>
      </c>
      <c r="D879" s="13" t="s">
        <v>14227</v>
      </c>
      <c r="E879" s="13" t="s">
        <v>12090</v>
      </c>
      <c r="F879" s="13" t="s">
        <v>12108</v>
      </c>
      <c r="G879" s="13" t="s">
        <v>14228</v>
      </c>
    </row>
    <row r="880" customFormat="false" ht="15" hidden="false" customHeight="true" outlineLevel="0" collapsed="false">
      <c r="A880" s="13" t="s">
        <v>90</v>
      </c>
      <c r="B880" s="11" t="s">
        <v>12259</v>
      </c>
      <c r="C880" s="13" t="s">
        <v>12896</v>
      </c>
      <c r="D880" s="13" t="s">
        <v>14019</v>
      </c>
      <c r="E880" s="13" t="s">
        <v>1871</v>
      </c>
      <c r="F880" s="13" t="s">
        <v>1871</v>
      </c>
      <c r="G880" s="13" t="s">
        <v>14019</v>
      </c>
    </row>
    <row r="881" customFormat="false" ht="15" hidden="false" customHeight="true" outlineLevel="0" collapsed="false">
      <c r="A881" s="13" t="s">
        <v>90</v>
      </c>
      <c r="B881" s="11" t="s">
        <v>12348</v>
      </c>
      <c r="C881" s="13" t="s">
        <v>11824</v>
      </c>
      <c r="D881" s="13" t="s">
        <v>14229</v>
      </c>
      <c r="E881" s="13" t="s">
        <v>11703</v>
      </c>
      <c r="F881" s="13" t="s">
        <v>972</v>
      </c>
      <c r="G881" s="13" t="s">
        <v>14230</v>
      </c>
    </row>
    <row r="882" customFormat="false" ht="15" hidden="false" customHeight="true" outlineLevel="0" collapsed="false">
      <c r="A882" s="13" t="s">
        <v>90</v>
      </c>
      <c r="B882" s="11" t="s">
        <v>12320</v>
      </c>
      <c r="C882" s="13" t="s">
        <v>12115</v>
      </c>
      <c r="D882" s="13" t="s">
        <v>14231</v>
      </c>
      <c r="E882" s="13" t="s">
        <v>12161</v>
      </c>
      <c r="F882" s="13" t="s">
        <v>12948</v>
      </c>
      <c r="G882" s="13" t="s">
        <v>13024</v>
      </c>
    </row>
    <row r="883" customFormat="false" ht="15" hidden="false" customHeight="true" outlineLevel="0" collapsed="false">
      <c r="A883" s="13" t="s">
        <v>90</v>
      </c>
      <c r="B883" s="11" t="s">
        <v>12300</v>
      </c>
      <c r="C883" s="13" t="s">
        <v>3042</v>
      </c>
      <c r="D883" s="13" t="s">
        <v>14232</v>
      </c>
      <c r="E883" s="13" t="s">
        <v>12901</v>
      </c>
      <c r="F883" s="13" t="s">
        <v>14233</v>
      </c>
      <c r="G883" s="13" t="s">
        <v>14234</v>
      </c>
    </row>
    <row r="884" customFormat="false" ht="15" hidden="false" customHeight="true" outlineLevel="0" collapsed="false">
      <c r="A884" s="13" t="s">
        <v>90</v>
      </c>
      <c r="B884" s="11" t="s">
        <v>12191</v>
      </c>
      <c r="C884" s="13" t="s">
        <v>4929</v>
      </c>
      <c r="D884" s="13" t="s">
        <v>14235</v>
      </c>
      <c r="E884" s="13" t="s">
        <v>1871</v>
      </c>
      <c r="F884" s="13" t="s">
        <v>1871</v>
      </c>
      <c r="G884" s="13" t="s">
        <v>14235</v>
      </c>
    </row>
    <row r="885" customFormat="false" ht="15" hidden="false" customHeight="true" outlineLevel="0" collapsed="false">
      <c r="A885" s="13" t="s">
        <v>90</v>
      </c>
      <c r="B885" s="11" t="s">
        <v>12255</v>
      </c>
      <c r="C885" s="13" t="s">
        <v>6800</v>
      </c>
      <c r="D885" s="13" t="s">
        <v>13383</v>
      </c>
      <c r="E885" s="13" t="s">
        <v>7110</v>
      </c>
      <c r="F885" s="13" t="s">
        <v>14236</v>
      </c>
      <c r="G885" s="13" t="s">
        <v>14237</v>
      </c>
    </row>
    <row r="886" customFormat="false" ht="15" hidden="false" customHeight="true" outlineLevel="0" collapsed="false">
      <c r="A886" s="13" t="s">
        <v>90</v>
      </c>
      <c r="B886" s="11" t="s">
        <v>12336</v>
      </c>
      <c r="C886" s="13" t="s">
        <v>7267</v>
      </c>
      <c r="D886" s="13" t="s">
        <v>14238</v>
      </c>
      <c r="E886" s="13" t="s">
        <v>1457</v>
      </c>
      <c r="F886" s="13" t="s">
        <v>11947</v>
      </c>
      <c r="G886" s="13" t="s">
        <v>6144</v>
      </c>
    </row>
    <row r="887" customFormat="false" ht="15" hidden="false" customHeight="true" outlineLevel="0" collapsed="false">
      <c r="A887" s="13" t="s">
        <v>90</v>
      </c>
      <c r="B887" s="11" t="s">
        <v>12354</v>
      </c>
      <c r="C887" s="13" t="s">
        <v>6800</v>
      </c>
      <c r="D887" s="13" t="s">
        <v>14239</v>
      </c>
      <c r="E887" s="13" t="s">
        <v>12295</v>
      </c>
      <c r="F887" s="13" t="s">
        <v>12967</v>
      </c>
      <c r="G887" s="13" t="s">
        <v>13039</v>
      </c>
    </row>
    <row r="888" customFormat="false" ht="15" hidden="false" customHeight="true" outlineLevel="0" collapsed="false">
      <c r="A888" s="13" t="s">
        <v>90</v>
      </c>
      <c r="B888" s="11" t="s">
        <v>12212</v>
      </c>
      <c r="C888" s="13" t="s">
        <v>12295</v>
      </c>
      <c r="D888" s="13" t="s">
        <v>14240</v>
      </c>
      <c r="E888" s="13" t="s">
        <v>12241</v>
      </c>
      <c r="F888" s="13" t="s">
        <v>12182</v>
      </c>
      <c r="G888" s="13" t="s">
        <v>3977</v>
      </c>
    </row>
    <row r="889" customFormat="false" ht="15" hidden="false" customHeight="true" outlineLevel="0" collapsed="false">
      <c r="A889" s="13" t="s">
        <v>90</v>
      </c>
      <c r="B889" s="11" t="s">
        <v>12293</v>
      </c>
      <c r="C889" s="13" t="s">
        <v>7582</v>
      </c>
      <c r="D889" s="13" t="s">
        <v>14241</v>
      </c>
      <c r="E889" s="13" t="s">
        <v>12090</v>
      </c>
      <c r="F889" s="13" t="s">
        <v>14242</v>
      </c>
      <c r="G889" s="13" t="s">
        <v>12120</v>
      </c>
    </row>
    <row r="890" customFormat="false" ht="15" hidden="false" customHeight="true" outlineLevel="0" collapsed="false">
      <c r="A890" s="13" t="s">
        <v>90</v>
      </c>
      <c r="B890" s="11" t="s">
        <v>12342</v>
      </c>
      <c r="C890" s="13" t="s">
        <v>12375</v>
      </c>
      <c r="D890" s="13" t="s">
        <v>11817</v>
      </c>
      <c r="E890" s="13" t="s">
        <v>12090</v>
      </c>
      <c r="F890" s="13" t="s">
        <v>14243</v>
      </c>
      <c r="G890" s="13" t="s">
        <v>14244</v>
      </c>
    </row>
    <row r="891" customFormat="false" ht="15" hidden="false" customHeight="true" outlineLevel="0" collapsed="false">
      <c r="A891" s="13" t="s">
        <v>90</v>
      </c>
      <c r="B891" s="11" t="s">
        <v>12325</v>
      </c>
      <c r="C891" s="13" t="s">
        <v>11703</v>
      </c>
      <c r="D891" s="13" t="s">
        <v>14245</v>
      </c>
      <c r="E891" s="13" t="s">
        <v>11708</v>
      </c>
      <c r="F891" s="13" t="s">
        <v>1871</v>
      </c>
      <c r="G891" s="13" t="s">
        <v>14245</v>
      </c>
    </row>
    <row r="892" customFormat="false" ht="15" hidden="false" customHeight="true" outlineLevel="0" collapsed="false">
      <c r="A892" s="13" t="s">
        <v>90</v>
      </c>
      <c r="B892" s="11" t="s">
        <v>12318</v>
      </c>
      <c r="C892" s="13" t="s">
        <v>8670</v>
      </c>
      <c r="D892" s="13" t="s">
        <v>14246</v>
      </c>
      <c r="E892" s="13" t="s">
        <v>11708</v>
      </c>
      <c r="F892" s="13" t="s">
        <v>11708</v>
      </c>
      <c r="G892" s="13" t="s">
        <v>14246</v>
      </c>
    </row>
    <row r="893" customFormat="false" ht="15" hidden="false" customHeight="true" outlineLevel="0" collapsed="false">
      <c r="A893" s="13" t="s">
        <v>90</v>
      </c>
      <c r="B893" s="11" t="s">
        <v>12366</v>
      </c>
      <c r="C893" s="13" t="s">
        <v>11708</v>
      </c>
      <c r="D893" s="13" t="s">
        <v>13642</v>
      </c>
      <c r="E893" s="13" t="s">
        <v>11708</v>
      </c>
      <c r="F893" s="13" t="s">
        <v>697</v>
      </c>
      <c r="G893" s="13" t="s">
        <v>14247</v>
      </c>
    </row>
    <row r="894" customFormat="false" ht="15" hidden="false" customHeight="true" outlineLevel="0" collapsed="false">
      <c r="A894" s="13" t="s">
        <v>90</v>
      </c>
      <c r="B894" s="11" t="s">
        <v>12331</v>
      </c>
      <c r="C894" s="13" t="s">
        <v>333</v>
      </c>
      <c r="D894" s="13" t="s">
        <v>14035</v>
      </c>
      <c r="E894" s="13" t="s">
        <v>1871</v>
      </c>
      <c r="F894" s="13" t="s">
        <v>1871</v>
      </c>
      <c r="G894" s="13" t="s">
        <v>14035</v>
      </c>
    </row>
    <row r="895" customFormat="false" ht="15" hidden="false" customHeight="true" outlineLevel="0" collapsed="false">
      <c r="A895" s="13" t="s">
        <v>90</v>
      </c>
      <c r="B895" s="11" t="s">
        <v>12276</v>
      </c>
      <c r="C895" s="13" t="s">
        <v>12367</v>
      </c>
      <c r="D895" s="13" t="s">
        <v>13648</v>
      </c>
      <c r="E895" s="13" t="s">
        <v>12090</v>
      </c>
      <c r="F895" s="13" t="s">
        <v>1457</v>
      </c>
      <c r="G895" s="13" t="s">
        <v>14248</v>
      </c>
    </row>
    <row r="896" customFormat="false" ht="15" hidden="false" customHeight="true" outlineLevel="0" collapsed="false">
      <c r="A896" s="13" t="s">
        <v>90</v>
      </c>
      <c r="B896" s="11" t="s">
        <v>12315</v>
      </c>
      <c r="C896" s="13" t="s">
        <v>12244</v>
      </c>
      <c r="D896" s="13" t="s">
        <v>6823</v>
      </c>
      <c r="E896" s="13" t="s">
        <v>1938</v>
      </c>
      <c r="F896" s="13" t="s">
        <v>14249</v>
      </c>
      <c r="G896" s="13" t="s">
        <v>4968</v>
      </c>
    </row>
    <row r="897" customFormat="false" ht="15" hidden="false" customHeight="true" outlineLevel="0" collapsed="false">
      <c r="A897" s="13" t="s">
        <v>90</v>
      </c>
      <c r="B897" s="11" t="s">
        <v>12383</v>
      </c>
      <c r="C897" s="13" t="s">
        <v>12209</v>
      </c>
      <c r="D897" s="13" t="s">
        <v>2610</v>
      </c>
      <c r="E897" s="13" t="s">
        <v>1871</v>
      </c>
      <c r="F897" s="13" t="s">
        <v>1871</v>
      </c>
      <c r="G897" s="13" t="s">
        <v>2610</v>
      </c>
    </row>
    <row r="898" customFormat="false" ht="15" hidden="false" customHeight="true" outlineLevel="0" collapsed="false">
      <c r="A898" s="13" t="s">
        <v>90</v>
      </c>
      <c r="B898" s="11" t="s">
        <v>12351</v>
      </c>
      <c r="C898" s="13" t="s">
        <v>1457</v>
      </c>
      <c r="D898" s="13" t="s">
        <v>13554</v>
      </c>
      <c r="E898" s="13" t="s">
        <v>1871</v>
      </c>
      <c r="F898" s="13" t="s">
        <v>1871</v>
      </c>
      <c r="G898" s="13" t="s">
        <v>13554</v>
      </c>
    </row>
    <row r="899" customFormat="false" ht="15" hidden="false" customHeight="true" outlineLevel="0" collapsed="false">
      <c r="A899" s="13" t="s">
        <v>90</v>
      </c>
      <c r="B899" s="11" t="s">
        <v>12356</v>
      </c>
      <c r="C899" s="13" t="s">
        <v>12090</v>
      </c>
      <c r="D899" s="13" t="s">
        <v>13444</v>
      </c>
      <c r="E899" s="13" t="s">
        <v>1871</v>
      </c>
      <c r="F899" s="13" t="s">
        <v>1871</v>
      </c>
      <c r="G899" s="13" t="s">
        <v>13444</v>
      </c>
    </row>
    <row r="900" customFormat="false" ht="15" hidden="false" customHeight="true" outlineLevel="0" collapsed="false">
      <c r="A900" s="13" t="s">
        <v>90</v>
      </c>
      <c r="B900" s="11" t="s">
        <v>12134</v>
      </c>
      <c r="C900" s="13" t="s">
        <v>12090</v>
      </c>
      <c r="D900" s="13" t="s">
        <v>12921</v>
      </c>
      <c r="E900" s="13" t="s">
        <v>1871</v>
      </c>
      <c r="F900" s="13" t="s">
        <v>1871</v>
      </c>
      <c r="G900" s="13" t="s">
        <v>12921</v>
      </c>
    </row>
    <row r="901" customFormat="false" ht="15" hidden="false" customHeight="true" outlineLevel="0" collapsed="false">
      <c r="A901" s="13" t="s">
        <v>90</v>
      </c>
      <c r="B901" s="11" t="s">
        <v>12353</v>
      </c>
      <c r="C901" s="13" t="s">
        <v>4775</v>
      </c>
      <c r="D901" s="13" t="s">
        <v>13458</v>
      </c>
      <c r="E901" s="13" t="s">
        <v>1871</v>
      </c>
      <c r="F901" s="13" t="s">
        <v>1871</v>
      </c>
      <c r="G901" s="13" t="s">
        <v>13458</v>
      </c>
    </row>
    <row r="902" customFormat="false" ht="15" hidden="false" customHeight="true" outlineLevel="0" collapsed="false">
      <c r="A902" s="13" t="s">
        <v>90</v>
      </c>
      <c r="B902" s="11" t="s">
        <v>12268</v>
      </c>
      <c r="C902" s="13" t="s">
        <v>12025</v>
      </c>
      <c r="D902" s="13" t="s">
        <v>12328</v>
      </c>
      <c r="E902" s="13" t="s">
        <v>333</v>
      </c>
      <c r="F902" s="13" t="s">
        <v>14250</v>
      </c>
      <c r="G902" s="13" t="s">
        <v>14251</v>
      </c>
    </row>
    <row r="903" customFormat="false" ht="15" hidden="false" customHeight="true" outlineLevel="0" collapsed="false">
      <c r="A903" s="13" t="s">
        <v>90</v>
      </c>
      <c r="B903" s="11" t="s">
        <v>12340</v>
      </c>
      <c r="C903" s="13" t="s">
        <v>1457</v>
      </c>
      <c r="D903" s="13" t="s">
        <v>13540</v>
      </c>
      <c r="E903" s="13" t="s">
        <v>12090</v>
      </c>
      <c r="F903" s="13" t="s">
        <v>11751</v>
      </c>
      <c r="G903" s="13" t="s">
        <v>14252</v>
      </c>
    </row>
    <row r="904" customFormat="false" ht="15" hidden="false" customHeight="true" outlineLevel="0" collapsed="false">
      <c r="A904" s="13" t="s">
        <v>90</v>
      </c>
      <c r="B904" s="11" t="s">
        <v>12370</v>
      </c>
      <c r="C904" s="13" t="s">
        <v>11875</v>
      </c>
      <c r="D904" s="13" t="s">
        <v>12139</v>
      </c>
      <c r="E904" s="13" t="s">
        <v>12209</v>
      </c>
      <c r="F904" s="13" t="s">
        <v>13576</v>
      </c>
      <c r="G904" s="13" t="s">
        <v>14253</v>
      </c>
    </row>
    <row r="905" customFormat="false" ht="15" hidden="false" customHeight="true" outlineLevel="0" collapsed="false">
      <c r="A905" s="13" t="s">
        <v>90</v>
      </c>
      <c r="B905" s="11" t="s">
        <v>12285</v>
      </c>
      <c r="C905" s="13" t="s">
        <v>12135</v>
      </c>
      <c r="D905" s="13" t="s">
        <v>14254</v>
      </c>
      <c r="E905" s="13" t="s">
        <v>1871</v>
      </c>
      <c r="F905" s="13" t="s">
        <v>1871</v>
      </c>
      <c r="G905" s="13" t="s">
        <v>11746</v>
      </c>
    </row>
    <row r="906" customFormat="false" ht="15" hidden="false" customHeight="true" outlineLevel="0" collapsed="false">
      <c r="A906" s="13" t="s">
        <v>90</v>
      </c>
      <c r="B906" s="11" t="s">
        <v>12394</v>
      </c>
      <c r="C906" s="13" t="s">
        <v>12161</v>
      </c>
      <c r="D906" s="13" t="s">
        <v>12990</v>
      </c>
      <c r="E906" s="13" t="s">
        <v>1871</v>
      </c>
      <c r="F906" s="13" t="s">
        <v>1871</v>
      </c>
      <c r="G906" s="13" t="s">
        <v>12990</v>
      </c>
    </row>
    <row r="907" customFormat="false" ht="15" hidden="false" customHeight="true" outlineLevel="0" collapsed="false">
      <c r="A907" s="13" t="s">
        <v>90</v>
      </c>
      <c r="B907" s="11" t="s">
        <v>12374</v>
      </c>
      <c r="C907" s="13" t="s">
        <v>12135</v>
      </c>
      <c r="D907" s="13" t="s">
        <v>14191</v>
      </c>
      <c r="E907" s="13" t="s">
        <v>11751</v>
      </c>
      <c r="F907" s="13" t="s">
        <v>1457</v>
      </c>
      <c r="G907" s="13" t="s">
        <v>14255</v>
      </c>
    </row>
    <row r="908" customFormat="false" ht="15" hidden="false" customHeight="true" outlineLevel="0" collapsed="false">
      <c r="A908" s="13" t="s">
        <v>90</v>
      </c>
      <c r="B908" s="11" t="s">
        <v>12332</v>
      </c>
      <c r="C908" s="13" t="s">
        <v>12201</v>
      </c>
      <c r="D908" s="13" t="s">
        <v>3991</v>
      </c>
      <c r="E908" s="13" t="s">
        <v>12209</v>
      </c>
      <c r="F908" s="13" t="s">
        <v>14256</v>
      </c>
      <c r="G908" s="13" t="s">
        <v>14257</v>
      </c>
    </row>
    <row r="909" customFormat="false" ht="15" hidden="false" customHeight="true" outlineLevel="0" collapsed="false">
      <c r="A909" s="13" t="s">
        <v>90</v>
      </c>
      <c r="B909" s="11" t="s">
        <v>12304</v>
      </c>
      <c r="C909" s="13" t="s">
        <v>1457</v>
      </c>
      <c r="D909" s="13" t="s">
        <v>4025</v>
      </c>
      <c r="E909" s="13" t="s">
        <v>12241</v>
      </c>
      <c r="F909" s="13" t="s">
        <v>11608</v>
      </c>
      <c r="G909" s="13" t="s">
        <v>4913</v>
      </c>
    </row>
    <row r="910" customFormat="false" ht="15" hidden="false" customHeight="true" outlineLevel="0" collapsed="false">
      <c r="A910" s="13" t="s">
        <v>90</v>
      </c>
      <c r="B910" s="11" t="s">
        <v>12329</v>
      </c>
      <c r="C910" s="13" t="s">
        <v>12135</v>
      </c>
      <c r="D910" s="13" t="s">
        <v>12235</v>
      </c>
      <c r="E910" s="13" t="s">
        <v>11708</v>
      </c>
      <c r="F910" s="13" t="s">
        <v>1871</v>
      </c>
      <c r="G910" s="13" t="s">
        <v>12235</v>
      </c>
    </row>
    <row r="911" customFormat="false" ht="15" hidden="false" customHeight="true" outlineLevel="0" collapsed="false">
      <c r="A911" s="13" t="s">
        <v>90</v>
      </c>
      <c r="B911" s="11" t="s">
        <v>12363</v>
      </c>
      <c r="C911" s="13" t="s">
        <v>12241</v>
      </c>
      <c r="D911" s="13" t="s">
        <v>12970</v>
      </c>
      <c r="E911" s="13" t="s">
        <v>1871</v>
      </c>
      <c r="F911" s="13" t="s">
        <v>1871</v>
      </c>
      <c r="G911" s="13" t="s">
        <v>12970</v>
      </c>
    </row>
    <row r="912" customFormat="false" ht="15" hidden="false" customHeight="true" outlineLevel="0" collapsed="false">
      <c r="A912" s="13" t="s">
        <v>90</v>
      </c>
      <c r="B912" s="11" t="s">
        <v>12323</v>
      </c>
      <c r="C912" s="13" t="s">
        <v>11751</v>
      </c>
      <c r="D912" s="13" t="s">
        <v>12584</v>
      </c>
      <c r="E912" s="13" t="s">
        <v>1871</v>
      </c>
      <c r="F912" s="13" t="s">
        <v>1871</v>
      </c>
      <c r="G912" s="13" t="s">
        <v>12584</v>
      </c>
    </row>
    <row r="913" customFormat="false" ht="15" hidden="false" customHeight="true" outlineLevel="0" collapsed="false">
      <c r="A913" s="13" t="s">
        <v>90</v>
      </c>
      <c r="B913" s="11" t="s">
        <v>12373</v>
      </c>
      <c r="C913" s="13" t="s">
        <v>11708</v>
      </c>
      <c r="D913" s="13" t="s">
        <v>2571</v>
      </c>
      <c r="E913" s="13" t="s">
        <v>12090</v>
      </c>
      <c r="F913" s="13" t="s">
        <v>11708</v>
      </c>
      <c r="G913" s="13" t="s">
        <v>2571</v>
      </c>
    </row>
    <row r="914" customFormat="false" ht="15" hidden="false" customHeight="true" outlineLevel="0" collapsed="false">
      <c r="A914" s="13" t="s">
        <v>90</v>
      </c>
      <c r="B914" s="11" t="s">
        <v>12292</v>
      </c>
      <c r="C914" s="13" t="s">
        <v>12025</v>
      </c>
      <c r="D914" s="13" t="s">
        <v>1612</v>
      </c>
      <c r="E914" s="13" t="s">
        <v>12090</v>
      </c>
      <c r="F914" s="13" t="s">
        <v>12295</v>
      </c>
      <c r="G914" s="13" t="s">
        <v>11824</v>
      </c>
    </row>
    <row r="915" customFormat="false" ht="15" hidden="false" customHeight="true" outlineLevel="0" collapsed="false">
      <c r="A915" s="13" t="s">
        <v>90</v>
      </c>
      <c r="B915" s="11" t="s">
        <v>12358</v>
      </c>
      <c r="C915" s="13" t="s">
        <v>12295</v>
      </c>
      <c r="D915" s="13" t="s">
        <v>8204</v>
      </c>
      <c r="E915" s="13" t="s">
        <v>12025</v>
      </c>
      <c r="F915" s="13" t="s">
        <v>14258</v>
      </c>
      <c r="G915" s="13" t="s">
        <v>14259</v>
      </c>
    </row>
    <row r="916" customFormat="false" ht="15" hidden="false" customHeight="true" outlineLevel="0" collapsed="false">
      <c r="A916" s="13" t="s">
        <v>90</v>
      </c>
      <c r="B916" s="11" t="s">
        <v>12360</v>
      </c>
      <c r="C916" s="13" t="s">
        <v>12090</v>
      </c>
      <c r="D916" s="13" t="s">
        <v>1132</v>
      </c>
      <c r="E916" s="13" t="s">
        <v>11708</v>
      </c>
      <c r="F916" s="13" t="s">
        <v>12145</v>
      </c>
      <c r="G916" s="13" t="s">
        <v>14260</v>
      </c>
    </row>
    <row r="917" customFormat="false" ht="15" hidden="false" customHeight="true" outlineLevel="0" collapsed="false">
      <c r="A917" s="13" t="s">
        <v>90</v>
      </c>
      <c r="B917" s="11" t="s">
        <v>12376</v>
      </c>
      <c r="C917" s="13" t="s">
        <v>12135</v>
      </c>
      <c r="D917" s="13" t="s">
        <v>3833</v>
      </c>
      <c r="E917" s="13" t="s">
        <v>1871</v>
      </c>
      <c r="F917" s="13" t="s">
        <v>1871</v>
      </c>
      <c r="G917" s="13" t="s">
        <v>3833</v>
      </c>
    </row>
    <row r="918" customFormat="false" ht="15" hidden="false" customHeight="true" outlineLevel="0" collapsed="false">
      <c r="A918" s="13" t="s">
        <v>90</v>
      </c>
      <c r="B918" s="11" t="s">
        <v>12395</v>
      </c>
      <c r="C918" s="13" t="s">
        <v>12090</v>
      </c>
      <c r="D918" s="13" t="s">
        <v>8665</v>
      </c>
      <c r="E918" s="13" t="s">
        <v>1871</v>
      </c>
      <c r="F918" s="13" t="s">
        <v>11708</v>
      </c>
      <c r="G918" s="13" t="s">
        <v>8665</v>
      </c>
    </row>
    <row r="919" customFormat="false" ht="15" hidden="false" customHeight="true" outlineLevel="0" collapsed="false">
      <c r="A919" s="13" t="s">
        <v>90</v>
      </c>
      <c r="B919" s="11" t="s">
        <v>12420</v>
      </c>
      <c r="C919" s="13" t="s">
        <v>11751</v>
      </c>
      <c r="D919" s="13" t="s">
        <v>11608</v>
      </c>
      <c r="E919" s="13" t="s">
        <v>11703</v>
      </c>
      <c r="F919" s="13" t="s">
        <v>13011</v>
      </c>
      <c r="G919" s="13" t="s">
        <v>14261</v>
      </c>
    </row>
    <row r="920" customFormat="false" ht="15" hidden="false" customHeight="true" outlineLevel="0" collapsed="false">
      <c r="A920" s="13" t="s">
        <v>90</v>
      </c>
      <c r="B920" s="11" t="s">
        <v>12385</v>
      </c>
      <c r="C920" s="13" t="s">
        <v>12135</v>
      </c>
      <c r="D920" s="13" t="s">
        <v>12375</v>
      </c>
      <c r="E920" s="13" t="s">
        <v>11708</v>
      </c>
      <c r="F920" s="13" t="s">
        <v>3987</v>
      </c>
      <c r="G920" s="13" t="s">
        <v>11703</v>
      </c>
    </row>
    <row r="921" customFormat="false" ht="15" hidden="false" customHeight="true" outlineLevel="0" collapsed="false">
      <c r="A921" s="13" t="s">
        <v>90</v>
      </c>
      <c r="B921" s="11" t="s">
        <v>12414</v>
      </c>
      <c r="C921" s="13" t="s">
        <v>11708</v>
      </c>
      <c r="D921" s="13" t="s">
        <v>12244</v>
      </c>
      <c r="E921" s="13" t="s">
        <v>11751</v>
      </c>
      <c r="F921" s="13" t="s">
        <v>14262</v>
      </c>
      <c r="G921" s="13" t="s">
        <v>14263</v>
      </c>
    </row>
    <row r="922" customFormat="false" ht="15" hidden="false" customHeight="true" outlineLevel="0" collapsed="false">
      <c r="A922" s="13" t="s">
        <v>90</v>
      </c>
      <c r="B922" s="11" t="s">
        <v>12396</v>
      </c>
      <c r="C922" s="13" t="s">
        <v>3987</v>
      </c>
      <c r="D922" s="13" t="s">
        <v>333</v>
      </c>
      <c r="E922" s="13" t="s">
        <v>11708</v>
      </c>
      <c r="F922" s="13" t="s">
        <v>1871</v>
      </c>
      <c r="G922" s="13" t="s">
        <v>12053</v>
      </c>
    </row>
    <row r="923" customFormat="false" ht="15" hidden="false" customHeight="true" outlineLevel="0" collapsed="false">
      <c r="A923" s="13" t="s">
        <v>90</v>
      </c>
      <c r="B923" s="11" t="s">
        <v>12387</v>
      </c>
      <c r="C923" s="13" t="s">
        <v>12135</v>
      </c>
      <c r="D923" s="13" t="s">
        <v>12053</v>
      </c>
      <c r="E923" s="13" t="s">
        <v>1871</v>
      </c>
      <c r="F923" s="13" t="s">
        <v>1871</v>
      </c>
      <c r="G923" s="13" t="s">
        <v>12053</v>
      </c>
    </row>
    <row r="924" customFormat="false" ht="15" hidden="false" customHeight="true" outlineLevel="0" collapsed="false">
      <c r="A924" s="13" t="s">
        <v>90</v>
      </c>
      <c r="B924" s="11" t="s">
        <v>12389</v>
      </c>
      <c r="C924" s="13" t="s">
        <v>12135</v>
      </c>
      <c r="D924" s="13" t="s">
        <v>12025</v>
      </c>
      <c r="E924" s="13" t="s">
        <v>12241</v>
      </c>
      <c r="F924" s="13" t="s">
        <v>11784</v>
      </c>
      <c r="G924" s="13" t="s">
        <v>14264</v>
      </c>
    </row>
    <row r="925" customFormat="false" ht="15" hidden="false" customHeight="true" outlineLevel="0" collapsed="false">
      <c r="A925" s="13" t="s">
        <v>90</v>
      </c>
      <c r="B925" s="11" t="s">
        <v>12393</v>
      </c>
      <c r="C925" s="13" t="s">
        <v>12241</v>
      </c>
      <c r="D925" s="13" t="s">
        <v>12161</v>
      </c>
      <c r="E925" s="13" t="s">
        <v>1871</v>
      </c>
      <c r="F925" s="13" t="s">
        <v>1871</v>
      </c>
      <c r="G925" s="13" t="s">
        <v>12161</v>
      </c>
    </row>
    <row r="926" customFormat="false" ht="15" hidden="false" customHeight="true" outlineLevel="0" collapsed="false">
      <c r="A926" s="13" t="s">
        <v>90</v>
      </c>
      <c r="B926" s="11" t="s">
        <v>13067</v>
      </c>
      <c r="C926" s="13" t="s">
        <v>11751</v>
      </c>
      <c r="D926" s="13" t="s">
        <v>12161</v>
      </c>
      <c r="E926" s="13" t="s">
        <v>11751</v>
      </c>
      <c r="F926" s="13" t="s">
        <v>1871</v>
      </c>
      <c r="G926" s="13" t="s">
        <v>12161</v>
      </c>
    </row>
    <row r="927" customFormat="false" ht="15" hidden="false" customHeight="true" outlineLevel="0" collapsed="false">
      <c r="A927" s="13" t="s">
        <v>90</v>
      </c>
      <c r="B927" s="11" t="s">
        <v>12412</v>
      </c>
      <c r="C927" s="13" t="s">
        <v>12090</v>
      </c>
      <c r="D927" s="13" t="s">
        <v>12295</v>
      </c>
      <c r="E927" s="13" t="s">
        <v>11708</v>
      </c>
      <c r="F927" s="13" t="s">
        <v>11708</v>
      </c>
      <c r="G927" s="13" t="s">
        <v>12241</v>
      </c>
    </row>
    <row r="928" customFormat="false" ht="15" hidden="false" customHeight="true" outlineLevel="0" collapsed="false">
      <c r="A928" s="13" t="s">
        <v>90</v>
      </c>
      <c r="B928" s="11" t="s">
        <v>12422</v>
      </c>
      <c r="C928" s="13" t="s">
        <v>11708</v>
      </c>
      <c r="D928" s="13" t="s">
        <v>11751</v>
      </c>
      <c r="E928" s="13" t="s">
        <v>1871</v>
      </c>
      <c r="F928" s="13" t="s">
        <v>1871</v>
      </c>
      <c r="G928" s="13" t="s">
        <v>11751</v>
      </c>
    </row>
    <row r="929" customFormat="false" ht="15" hidden="false" customHeight="true" outlineLevel="0" collapsed="false">
      <c r="A929" s="13" t="s">
        <v>90</v>
      </c>
      <c r="B929" s="11" t="s">
        <v>12384</v>
      </c>
      <c r="C929" s="13" t="s">
        <v>12209</v>
      </c>
      <c r="D929" s="13" t="s">
        <v>11751</v>
      </c>
      <c r="E929" s="13" t="s">
        <v>11708</v>
      </c>
      <c r="F929" s="13" t="s">
        <v>1871</v>
      </c>
      <c r="G929" s="13" t="s">
        <v>11751</v>
      </c>
    </row>
    <row r="930" customFormat="false" ht="15" hidden="false" customHeight="true" outlineLevel="0" collapsed="false">
      <c r="A930" s="13" t="s">
        <v>90</v>
      </c>
      <c r="B930" s="11" t="s">
        <v>12392</v>
      </c>
      <c r="C930" s="13" t="s">
        <v>12241</v>
      </c>
      <c r="D930" s="13" t="s">
        <v>11708</v>
      </c>
      <c r="E930" s="13" t="s">
        <v>1871</v>
      </c>
      <c r="F930" s="13" t="s">
        <v>1871</v>
      </c>
      <c r="G930" s="13" t="s">
        <v>11708</v>
      </c>
    </row>
    <row r="931" customFormat="false" ht="15" hidden="false" customHeight="true" outlineLevel="0" collapsed="false">
      <c r="A931" s="13" t="s">
        <v>90</v>
      </c>
      <c r="B931" s="11" t="s">
        <v>12381</v>
      </c>
      <c r="C931" s="13" t="s">
        <v>11708</v>
      </c>
      <c r="D931" s="13" t="s">
        <v>11708</v>
      </c>
      <c r="E931" s="13" t="s">
        <v>11708</v>
      </c>
      <c r="F931" s="13" t="s">
        <v>1871</v>
      </c>
      <c r="G931" s="13" t="s">
        <v>11708</v>
      </c>
    </row>
    <row r="932" customFormat="false" ht="15" hidden="false" customHeight="true" outlineLevel="0" collapsed="false">
      <c r="A932" s="13" t="s">
        <v>90</v>
      </c>
      <c r="B932" s="11" t="s">
        <v>12398</v>
      </c>
      <c r="C932" s="13" t="s">
        <v>12295</v>
      </c>
      <c r="D932" s="13" t="s">
        <v>11708</v>
      </c>
      <c r="E932" s="13" t="s">
        <v>1871</v>
      </c>
      <c r="F932" s="13" t="s">
        <v>1871</v>
      </c>
      <c r="G932" s="13" t="s">
        <v>11708</v>
      </c>
    </row>
    <row r="933" customFormat="false" ht="15" hidden="false" customHeight="true" outlineLevel="0" collapsed="false">
      <c r="A933" s="13" t="s">
        <v>90</v>
      </c>
      <c r="B933" s="11" t="s">
        <v>12399</v>
      </c>
      <c r="C933" s="13" t="s">
        <v>11708</v>
      </c>
      <c r="D933" s="13" t="s">
        <v>1871</v>
      </c>
      <c r="E933" s="13" t="s">
        <v>1871</v>
      </c>
      <c r="F933" s="13" t="s">
        <v>1871</v>
      </c>
      <c r="G933" s="13" t="s">
        <v>1871</v>
      </c>
    </row>
    <row r="934" customFormat="false" ht="15" hidden="false" customHeight="true" outlineLevel="0" collapsed="false">
      <c r="A934" s="13" t="s">
        <v>90</v>
      </c>
      <c r="B934" s="11" t="s">
        <v>12378</v>
      </c>
      <c r="C934" s="13" t="s">
        <v>11751</v>
      </c>
      <c r="D934" s="13" t="s">
        <v>1871</v>
      </c>
      <c r="E934" s="13" t="s">
        <v>12241</v>
      </c>
      <c r="F934" s="13" t="s">
        <v>8204</v>
      </c>
      <c r="G934" s="13" t="s">
        <v>14265</v>
      </c>
    </row>
    <row r="935" customFormat="false" ht="15" hidden="false" customHeight="true" outlineLevel="0" collapsed="false">
      <c r="A935" s="13" t="s">
        <v>90</v>
      </c>
      <c r="B935" s="11" t="s">
        <v>12388</v>
      </c>
      <c r="C935" s="13" t="s">
        <v>1871</v>
      </c>
      <c r="D935" s="13" t="s">
        <v>1871</v>
      </c>
      <c r="E935" s="13" t="s">
        <v>11708</v>
      </c>
      <c r="F935" s="13" t="s">
        <v>12209</v>
      </c>
      <c r="G935" s="13" t="s">
        <v>14266</v>
      </c>
    </row>
    <row r="936" customFormat="false" ht="15" hidden="false" customHeight="true" outlineLevel="0" collapsed="false">
      <c r="A936" s="13" t="s">
        <v>90</v>
      </c>
      <c r="B936" s="11" t="s">
        <v>12424</v>
      </c>
      <c r="C936" s="13" t="s">
        <v>1871</v>
      </c>
      <c r="D936" s="13" t="s">
        <v>1871</v>
      </c>
      <c r="E936" s="13" t="s">
        <v>11751</v>
      </c>
      <c r="F936" s="13" t="s">
        <v>12090</v>
      </c>
      <c r="G936" s="13" t="s">
        <v>12386</v>
      </c>
    </row>
    <row r="937" customFormat="false" ht="15" hidden="false" customHeight="true" outlineLevel="0" collapsed="false">
      <c r="A937" s="13" t="s">
        <v>90</v>
      </c>
      <c r="B937" s="11" t="s">
        <v>12405</v>
      </c>
      <c r="C937" s="13" t="s">
        <v>1871</v>
      </c>
      <c r="D937" s="13" t="s">
        <v>1871</v>
      </c>
      <c r="E937" s="13" t="s">
        <v>11708</v>
      </c>
      <c r="F937" s="13" t="s">
        <v>1871</v>
      </c>
      <c r="G937" s="13" t="s">
        <v>1871</v>
      </c>
    </row>
    <row r="938" customFormat="false" ht="15" hidden="false" customHeight="true" outlineLevel="0" collapsed="false">
      <c r="A938" s="13" t="s">
        <v>90</v>
      </c>
      <c r="B938" s="11" t="s">
        <v>12407</v>
      </c>
      <c r="C938" s="13" t="s">
        <v>1871</v>
      </c>
      <c r="D938" s="13" t="s">
        <v>1871</v>
      </c>
      <c r="E938" s="13" t="s">
        <v>11708</v>
      </c>
      <c r="F938" s="13" t="s">
        <v>1871</v>
      </c>
      <c r="G938" s="13" t="s">
        <v>1871</v>
      </c>
    </row>
    <row r="939" customFormat="false" ht="15" hidden="false" customHeight="true" outlineLevel="0" collapsed="false">
      <c r="A939" s="13" t="s">
        <v>90</v>
      </c>
      <c r="B939" s="11" t="s">
        <v>14267</v>
      </c>
      <c r="C939" s="13" t="s">
        <v>1871</v>
      </c>
      <c r="D939" s="13" t="s">
        <v>1871</v>
      </c>
      <c r="E939" s="13" t="s">
        <v>1871</v>
      </c>
      <c r="F939" s="13" t="s">
        <v>1871</v>
      </c>
      <c r="G939" s="13" t="s">
        <v>1871</v>
      </c>
    </row>
    <row r="940" customFormat="false" ht="15" hidden="false" customHeight="true" outlineLevel="0" collapsed="false">
      <c r="A940" s="13" t="s">
        <v>90</v>
      </c>
      <c r="B940" s="11" t="s">
        <v>12408</v>
      </c>
      <c r="C940" s="13" t="s">
        <v>1871</v>
      </c>
      <c r="D940" s="13" t="s">
        <v>1871</v>
      </c>
      <c r="E940" s="13" t="s">
        <v>11708</v>
      </c>
      <c r="F940" s="13" t="s">
        <v>6339</v>
      </c>
      <c r="G940" s="13" t="s">
        <v>14268</v>
      </c>
    </row>
    <row r="941" customFormat="false" ht="15" hidden="false" customHeight="true" outlineLevel="0" collapsed="false">
      <c r="A941" s="13" t="s">
        <v>90</v>
      </c>
      <c r="B941" s="11" t="s">
        <v>13068</v>
      </c>
      <c r="C941" s="13" t="s">
        <v>1871</v>
      </c>
      <c r="D941" s="13" t="s">
        <v>1871</v>
      </c>
      <c r="E941" s="13" t="s">
        <v>11708</v>
      </c>
      <c r="F941" s="13" t="s">
        <v>1938</v>
      </c>
      <c r="G941" s="13" t="s">
        <v>13069</v>
      </c>
    </row>
    <row r="942" customFormat="false" ht="15" hidden="false" customHeight="true" outlineLevel="0" collapsed="false">
      <c r="A942" s="13" t="s">
        <v>90</v>
      </c>
      <c r="B942" s="11" t="s">
        <v>13674</v>
      </c>
      <c r="C942" s="13" t="s">
        <v>1871</v>
      </c>
      <c r="D942" s="13" t="s">
        <v>1871</v>
      </c>
      <c r="E942" s="13" t="s">
        <v>12025</v>
      </c>
      <c r="F942" s="13" t="s">
        <v>14269</v>
      </c>
      <c r="G942" s="13" t="s">
        <v>14270</v>
      </c>
    </row>
    <row r="943" customFormat="false" ht="15" hidden="false" customHeight="true" outlineLevel="0" collapsed="false">
      <c r="A943" s="13" t="s">
        <v>90</v>
      </c>
      <c r="B943" s="11" t="s">
        <v>12417</v>
      </c>
      <c r="C943" s="13" t="s">
        <v>1871</v>
      </c>
      <c r="D943" s="13" t="s">
        <v>1871</v>
      </c>
      <c r="E943" s="13" t="s">
        <v>12295</v>
      </c>
      <c r="F943" s="13" t="s">
        <v>6800</v>
      </c>
      <c r="G943" s="13" t="s">
        <v>14271</v>
      </c>
    </row>
    <row r="944" customFormat="false" ht="15" hidden="false" customHeight="true" outlineLevel="0" collapsed="false">
      <c r="A944" s="13" t="s">
        <v>90</v>
      </c>
      <c r="B944" s="11" t="s">
        <v>14272</v>
      </c>
      <c r="C944" s="13" t="s">
        <v>1871</v>
      </c>
      <c r="D944" s="13" t="s">
        <v>1871</v>
      </c>
      <c r="E944" s="13" t="s">
        <v>11708</v>
      </c>
      <c r="F944" s="13" t="s">
        <v>12053</v>
      </c>
      <c r="G944" s="13" t="s">
        <v>12419</v>
      </c>
    </row>
    <row r="945" customFormat="false" ht="15" hidden="false" customHeight="true" outlineLevel="0" collapsed="false">
      <c r="A945" s="13" t="s">
        <v>90</v>
      </c>
      <c r="B945" s="11" t="s">
        <v>12423</v>
      </c>
      <c r="C945" s="13" t="s">
        <v>1871</v>
      </c>
      <c r="D945" s="13" t="s">
        <v>1871</v>
      </c>
      <c r="E945" s="13" t="s">
        <v>1871</v>
      </c>
      <c r="F945" s="13" t="s">
        <v>12090</v>
      </c>
      <c r="G945" s="13" t="s">
        <v>12386</v>
      </c>
    </row>
    <row r="946" customFormat="false" ht="15" hidden="false" customHeight="true" outlineLevel="0" collapsed="false">
      <c r="A946" s="13" t="s">
        <v>90</v>
      </c>
      <c r="B946" s="11" t="s">
        <v>12402</v>
      </c>
      <c r="C946" s="13" t="s">
        <v>1871</v>
      </c>
      <c r="D946" s="13" t="s">
        <v>1871</v>
      </c>
      <c r="E946" s="13" t="s">
        <v>1871</v>
      </c>
      <c r="F946" s="13" t="s">
        <v>333</v>
      </c>
      <c r="G946" s="13" t="s">
        <v>14273</v>
      </c>
    </row>
    <row r="947" customFormat="false" ht="15" hidden="false" customHeight="true" outlineLevel="0" collapsed="false">
      <c r="A947" s="13" t="s">
        <v>90</v>
      </c>
      <c r="B947" s="11" t="s">
        <v>12410</v>
      </c>
      <c r="C947" s="13" t="s">
        <v>1871</v>
      </c>
      <c r="D947" s="13" t="s">
        <v>1871</v>
      </c>
      <c r="E947" s="13" t="s">
        <v>12090</v>
      </c>
      <c r="F947" s="13" t="s">
        <v>1938</v>
      </c>
      <c r="G947" s="13" t="s">
        <v>13069</v>
      </c>
    </row>
    <row r="948" customFormat="false" ht="15" hidden="false" customHeight="true" outlineLevel="0" collapsed="false">
      <c r="A948" s="13" t="s">
        <v>99</v>
      </c>
      <c r="B948" s="11" t="s">
        <v>11482</v>
      </c>
      <c r="C948" s="13" t="s">
        <v>14274</v>
      </c>
      <c r="D948" s="13" t="s">
        <v>14275</v>
      </c>
      <c r="E948" s="13" t="s">
        <v>14276</v>
      </c>
      <c r="F948" s="13" t="s">
        <v>14277</v>
      </c>
      <c r="G948" s="13" t="s">
        <v>14278</v>
      </c>
    </row>
    <row r="949" customFormat="false" ht="15" hidden="false" customHeight="true" outlineLevel="0" collapsed="false">
      <c r="A949" s="13" t="s">
        <v>99</v>
      </c>
      <c r="B949" s="11" t="s">
        <v>11476</v>
      </c>
      <c r="C949" s="13" t="s">
        <v>14279</v>
      </c>
      <c r="D949" s="13" t="s">
        <v>14280</v>
      </c>
      <c r="E949" s="13" t="s">
        <v>14281</v>
      </c>
      <c r="F949" s="13" t="s">
        <v>14282</v>
      </c>
      <c r="G949" s="13" t="s">
        <v>14283</v>
      </c>
    </row>
    <row r="950" customFormat="false" ht="15" hidden="false" customHeight="true" outlineLevel="0" collapsed="false">
      <c r="A950" s="13" t="s">
        <v>99</v>
      </c>
      <c r="B950" s="11" t="s">
        <v>11488</v>
      </c>
      <c r="C950" s="13" t="s">
        <v>14284</v>
      </c>
      <c r="D950" s="13" t="s">
        <v>14285</v>
      </c>
      <c r="E950" s="13" t="s">
        <v>14286</v>
      </c>
      <c r="F950" s="13" t="s">
        <v>14287</v>
      </c>
      <c r="G950" s="13" t="s">
        <v>14288</v>
      </c>
    </row>
    <row r="951" customFormat="false" ht="15" hidden="false" customHeight="true" outlineLevel="0" collapsed="false">
      <c r="A951" s="13" t="s">
        <v>99</v>
      </c>
      <c r="B951" s="11" t="s">
        <v>11494</v>
      </c>
      <c r="C951" s="13" t="s">
        <v>14289</v>
      </c>
      <c r="D951" s="13" t="s">
        <v>14290</v>
      </c>
      <c r="E951" s="13" t="s">
        <v>14291</v>
      </c>
      <c r="F951" s="13" t="s">
        <v>14292</v>
      </c>
      <c r="G951" s="13" t="s">
        <v>14293</v>
      </c>
    </row>
    <row r="952" customFormat="false" ht="15" hidden="false" customHeight="true" outlineLevel="0" collapsed="false">
      <c r="A952" s="13" t="s">
        <v>99</v>
      </c>
      <c r="B952" s="11" t="s">
        <v>11506</v>
      </c>
      <c r="C952" s="13" t="s">
        <v>14294</v>
      </c>
      <c r="D952" s="13" t="s">
        <v>14295</v>
      </c>
      <c r="E952" s="13" t="s">
        <v>14296</v>
      </c>
      <c r="F952" s="13" t="s">
        <v>14297</v>
      </c>
      <c r="G952" s="13" t="s">
        <v>14298</v>
      </c>
    </row>
    <row r="953" customFormat="false" ht="15" hidden="false" customHeight="true" outlineLevel="0" collapsed="false">
      <c r="A953" s="13" t="s">
        <v>99</v>
      </c>
      <c r="B953" s="11" t="s">
        <v>11500</v>
      </c>
      <c r="C953" s="13" t="s">
        <v>14299</v>
      </c>
      <c r="D953" s="13" t="s">
        <v>14300</v>
      </c>
      <c r="E953" s="13" t="s">
        <v>14301</v>
      </c>
      <c r="F953" s="13" t="s">
        <v>14302</v>
      </c>
      <c r="G953" s="13" t="s">
        <v>14303</v>
      </c>
    </row>
    <row r="954" customFormat="false" ht="15" hidden="false" customHeight="true" outlineLevel="0" collapsed="false">
      <c r="A954" s="13" t="s">
        <v>99</v>
      </c>
      <c r="B954" s="11" t="s">
        <v>11512</v>
      </c>
      <c r="C954" s="13" t="s">
        <v>14304</v>
      </c>
      <c r="D954" s="13" t="s">
        <v>14305</v>
      </c>
      <c r="E954" s="13" t="s">
        <v>14306</v>
      </c>
      <c r="F954" s="13" t="s">
        <v>14307</v>
      </c>
      <c r="G954" s="13" t="s">
        <v>14308</v>
      </c>
    </row>
    <row r="955" customFormat="false" ht="15" hidden="false" customHeight="true" outlineLevel="0" collapsed="false">
      <c r="A955" s="13" t="s">
        <v>99</v>
      </c>
      <c r="B955" s="11" t="s">
        <v>11518</v>
      </c>
      <c r="C955" s="13" t="s">
        <v>14309</v>
      </c>
      <c r="D955" s="13" t="s">
        <v>14310</v>
      </c>
      <c r="E955" s="13" t="s">
        <v>14311</v>
      </c>
      <c r="F955" s="13" t="s">
        <v>14312</v>
      </c>
      <c r="G955" s="13" t="s">
        <v>14313</v>
      </c>
    </row>
    <row r="956" customFormat="false" ht="15" hidden="false" customHeight="true" outlineLevel="0" collapsed="false">
      <c r="A956" s="13" t="s">
        <v>99</v>
      </c>
      <c r="B956" s="11" t="s">
        <v>11536</v>
      </c>
      <c r="C956" s="13" t="s">
        <v>14314</v>
      </c>
      <c r="D956" s="13" t="s">
        <v>14315</v>
      </c>
      <c r="E956" s="13" t="s">
        <v>14316</v>
      </c>
      <c r="F956" s="13" t="s">
        <v>14317</v>
      </c>
      <c r="G956" s="13" t="s">
        <v>14318</v>
      </c>
    </row>
    <row r="957" customFormat="false" ht="15" hidden="false" customHeight="true" outlineLevel="0" collapsed="false">
      <c r="A957" s="13" t="s">
        <v>99</v>
      </c>
      <c r="B957" s="11" t="s">
        <v>11548</v>
      </c>
      <c r="C957" s="13" t="s">
        <v>14319</v>
      </c>
      <c r="D957" s="13" t="s">
        <v>14320</v>
      </c>
      <c r="E957" s="13" t="s">
        <v>14321</v>
      </c>
      <c r="F957" s="13" t="s">
        <v>14322</v>
      </c>
      <c r="G957" s="13" t="s">
        <v>14323</v>
      </c>
    </row>
    <row r="958" customFormat="false" ht="15" hidden="false" customHeight="true" outlineLevel="0" collapsed="false">
      <c r="A958" s="13" t="s">
        <v>99</v>
      </c>
      <c r="B958" s="11" t="s">
        <v>11524</v>
      </c>
      <c r="C958" s="13" t="s">
        <v>14324</v>
      </c>
      <c r="D958" s="13" t="s">
        <v>14325</v>
      </c>
      <c r="E958" s="13" t="s">
        <v>942</v>
      </c>
      <c r="F958" s="13" t="s">
        <v>14326</v>
      </c>
      <c r="G958" s="13" t="s">
        <v>14327</v>
      </c>
    </row>
    <row r="959" customFormat="false" ht="15" hidden="false" customHeight="true" outlineLevel="0" collapsed="false">
      <c r="A959" s="13" t="s">
        <v>99</v>
      </c>
      <c r="B959" s="11" t="s">
        <v>11530</v>
      </c>
      <c r="C959" s="13" t="s">
        <v>14328</v>
      </c>
      <c r="D959" s="13" t="s">
        <v>14329</v>
      </c>
      <c r="E959" s="13" t="s">
        <v>14330</v>
      </c>
      <c r="F959" s="13" t="s">
        <v>14331</v>
      </c>
      <c r="G959" s="13" t="s">
        <v>14332</v>
      </c>
    </row>
    <row r="960" customFormat="false" ht="15" hidden="false" customHeight="true" outlineLevel="0" collapsed="false">
      <c r="A960" s="13" t="s">
        <v>99</v>
      </c>
      <c r="B960" s="11" t="s">
        <v>11565</v>
      </c>
      <c r="C960" s="13" t="s">
        <v>14333</v>
      </c>
      <c r="D960" s="13" t="s">
        <v>14334</v>
      </c>
      <c r="E960" s="13" t="s">
        <v>14335</v>
      </c>
      <c r="F960" s="13" t="s">
        <v>14336</v>
      </c>
      <c r="G960" s="13" t="s">
        <v>14337</v>
      </c>
    </row>
    <row r="961" customFormat="false" ht="15" hidden="false" customHeight="true" outlineLevel="0" collapsed="false">
      <c r="A961" s="13" t="s">
        <v>99</v>
      </c>
      <c r="B961" s="11" t="s">
        <v>11542</v>
      </c>
      <c r="C961" s="13" t="s">
        <v>14338</v>
      </c>
      <c r="D961" s="13" t="s">
        <v>14339</v>
      </c>
      <c r="E961" s="13" t="s">
        <v>14340</v>
      </c>
      <c r="F961" s="13" t="s">
        <v>14341</v>
      </c>
      <c r="G961" s="13" t="s">
        <v>14342</v>
      </c>
    </row>
    <row r="962" customFormat="false" ht="15" hidden="false" customHeight="true" outlineLevel="0" collapsed="false">
      <c r="A962" s="13" t="s">
        <v>99</v>
      </c>
      <c r="B962" s="11" t="s">
        <v>11600</v>
      </c>
      <c r="C962" s="13" t="s">
        <v>14343</v>
      </c>
      <c r="D962" s="13" t="s">
        <v>14344</v>
      </c>
      <c r="E962" s="13" t="s">
        <v>14345</v>
      </c>
      <c r="F962" s="13" t="s">
        <v>14346</v>
      </c>
      <c r="G962" s="13" t="s">
        <v>14347</v>
      </c>
    </row>
    <row r="963" customFormat="false" ht="15" hidden="false" customHeight="true" outlineLevel="0" collapsed="false">
      <c r="A963" s="13" t="s">
        <v>99</v>
      </c>
      <c r="B963" s="11" t="s">
        <v>11570</v>
      </c>
      <c r="C963" s="13" t="s">
        <v>14348</v>
      </c>
      <c r="D963" s="13" t="s">
        <v>14349</v>
      </c>
      <c r="E963" s="13" t="s">
        <v>14350</v>
      </c>
      <c r="F963" s="13" t="s">
        <v>14351</v>
      </c>
      <c r="G963" s="13" t="s">
        <v>14352</v>
      </c>
    </row>
    <row r="964" customFormat="false" ht="15" hidden="false" customHeight="true" outlineLevel="0" collapsed="false">
      <c r="A964" s="13" t="s">
        <v>99</v>
      </c>
      <c r="B964" s="11" t="s">
        <v>11554</v>
      </c>
      <c r="C964" s="13" t="s">
        <v>14353</v>
      </c>
      <c r="D964" s="13" t="s">
        <v>14354</v>
      </c>
      <c r="E964" s="13" t="s">
        <v>14355</v>
      </c>
      <c r="F964" s="13" t="s">
        <v>14356</v>
      </c>
      <c r="G964" s="13" t="s">
        <v>14357</v>
      </c>
    </row>
    <row r="965" customFormat="false" ht="15" hidden="false" customHeight="true" outlineLevel="0" collapsed="false">
      <c r="A965" s="13" t="s">
        <v>99</v>
      </c>
      <c r="B965" s="11" t="s">
        <v>11576</v>
      </c>
      <c r="C965" s="13" t="s">
        <v>14358</v>
      </c>
      <c r="D965" s="13" t="s">
        <v>14359</v>
      </c>
      <c r="E965" s="13" t="s">
        <v>14360</v>
      </c>
      <c r="F965" s="13" t="s">
        <v>14361</v>
      </c>
      <c r="G965" s="13" t="s">
        <v>14362</v>
      </c>
    </row>
    <row r="966" customFormat="false" ht="15" hidden="false" customHeight="true" outlineLevel="0" collapsed="false">
      <c r="A966" s="13" t="s">
        <v>99</v>
      </c>
      <c r="B966" s="11" t="s">
        <v>11582</v>
      </c>
      <c r="C966" s="13" t="s">
        <v>14363</v>
      </c>
      <c r="D966" s="13" t="s">
        <v>14364</v>
      </c>
      <c r="E966" s="13" t="s">
        <v>14365</v>
      </c>
      <c r="F966" s="13" t="s">
        <v>14366</v>
      </c>
      <c r="G966" s="13" t="s">
        <v>14367</v>
      </c>
    </row>
    <row r="967" customFormat="false" ht="15" hidden="false" customHeight="true" outlineLevel="0" collapsed="false">
      <c r="A967" s="13" t="s">
        <v>99</v>
      </c>
      <c r="B967" s="11" t="s">
        <v>11588</v>
      </c>
      <c r="C967" s="13" t="s">
        <v>14348</v>
      </c>
      <c r="D967" s="13" t="s">
        <v>14368</v>
      </c>
      <c r="E967" s="13" t="s">
        <v>14100</v>
      </c>
      <c r="F967" s="13" t="s">
        <v>14369</v>
      </c>
      <c r="G967" s="13" t="s">
        <v>14370</v>
      </c>
    </row>
    <row r="968" customFormat="false" ht="15" hidden="false" customHeight="true" outlineLevel="0" collapsed="false">
      <c r="A968" s="13" t="s">
        <v>99</v>
      </c>
      <c r="B968" s="11" t="s">
        <v>11594</v>
      </c>
      <c r="C968" s="13" t="s">
        <v>14371</v>
      </c>
      <c r="D968" s="13" t="s">
        <v>14372</v>
      </c>
      <c r="E968" s="13" t="s">
        <v>14373</v>
      </c>
      <c r="F968" s="13" t="s">
        <v>14374</v>
      </c>
      <c r="G968" s="13" t="s">
        <v>14375</v>
      </c>
    </row>
    <row r="969" customFormat="false" ht="15" hidden="false" customHeight="true" outlineLevel="0" collapsed="false">
      <c r="A969" s="13" t="s">
        <v>99</v>
      </c>
      <c r="B969" s="11" t="s">
        <v>11622</v>
      </c>
      <c r="C969" s="13" t="s">
        <v>14376</v>
      </c>
      <c r="D969" s="13" t="s">
        <v>14377</v>
      </c>
      <c r="E969" s="13" t="s">
        <v>242</v>
      </c>
      <c r="F969" s="13" t="s">
        <v>14378</v>
      </c>
      <c r="G969" s="13" t="s">
        <v>14379</v>
      </c>
    </row>
    <row r="970" customFormat="false" ht="15" hidden="false" customHeight="true" outlineLevel="0" collapsed="false">
      <c r="A970" s="13" t="s">
        <v>99</v>
      </c>
      <c r="B970" s="11" t="s">
        <v>11610</v>
      </c>
      <c r="C970" s="13" t="s">
        <v>14380</v>
      </c>
      <c r="D970" s="13" t="s">
        <v>14381</v>
      </c>
      <c r="E970" s="13" t="s">
        <v>14382</v>
      </c>
      <c r="F970" s="13" t="s">
        <v>14383</v>
      </c>
      <c r="G970" s="13" t="s">
        <v>14384</v>
      </c>
    </row>
    <row r="971" customFormat="false" ht="15" hidden="false" customHeight="true" outlineLevel="0" collapsed="false">
      <c r="A971" s="13" t="s">
        <v>99</v>
      </c>
      <c r="B971" s="11" t="s">
        <v>11606</v>
      </c>
      <c r="C971" s="13" t="s">
        <v>11956</v>
      </c>
      <c r="D971" s="13" t="s">
        <v>14385</v>
      </c>
      <c r="E971" s="13" t="s">
        <v>11796</v>
      </c>
      <c r="F971" s="13" t="s">
        <v>4775</v>
      </c>
      <c r="G971" s="13" t="s">
        <v>14386</v>
      </c>
    </row>
    <row r="972" customFormat="false" ht="15" hidden="false" customHeight="true" outlineLevel="0" collapsed="false">
      <c r="A972" s="13" t="s">
        <v>99</v>
      </c>
      <c r="B972" s="11" t="s">
        <v>11645</v>
      </c>
      <c r="C972" s="13" t="s">
        <v>14387</v>
      </c>
      <c r="D972" s="13" t="s">
        <v>14388</v>
      </c>
      <c r="E972" s="13" t="s">
        <v>14389</v>
      </c>
      <c r="F972" s="13" t="s">
        <v>14390</v>
      </c>
      <c r="G972" s="13" t="s">
        <v>14391</v>
      </c>
    </row>
    <row r="973" customFormat="false" ht="15" hidden="false" customHeight="true" outlineLevel="0" collapsed="false">
      <c r="A973" s="13" t="s">
        <v>99</v>
      </c>
      <c r="B973" s="11" t="s">
        <v>11616</v>
      </c>
      <c r="C973" s="13" t="s">
        <v>14392</v>
      </c>
      <c r="D973" s="13" t="s">
        <v>14393</v>
      </c>
      <c r="E973" s="13" t="s">
        <v>14394</v>
      </c>
      <c r="F973" s="13" t="s">
        <v>14395</v>
      </c>
      <c r="G973" s="13" t="s">
        <v>14396</v>
      </c>
    </row>
    <row r="974" customFormat="false" ht="15" hidden="false" customHeight="true" outlineLevel="0" collapsed="false">
      <c r="A974" s="13" t="s">
        <v>99</v>
      </c>
      <c r="B974" s="11" t="s">
        <v>11661</v>
      </c>
      <c r="C974" s="13" t="s">
        <v>12049</v>
      </c>
      <c r="D974" s="13" t="s">
        <v>14397</v>
      </c>
      <c r="E974" s="13" t="s">
        <v>14206</v>
      </c>
      <c r="F974" s="13" t="s">
        <v>14398</v>
      </c>
      <c r="G974" s="13" t="s">
        <v>14399</v>
      </c>
    </row>
    <row r="975" customFormat="false" ht="15" hidden="false" customHeight="true" outlineLevel="0" collapsed="false">
      <c r="A975" s="13" t="s">
        <v>99</v>
      </c>
      <c r="B975" s="11" t="s">
        <v>11628</v>
      </c>
      <c r="C975" s="13" t="s">
        <v>14400</v>
      </c>
      <c r="D975" s="13" t="s">
        <v>14401</v>
      </c>
      <c r="E975" s="13" t="s">
        <v>14402</v>
      </c>
      <c r="F975" s="13" t="s">
        <v>14403</v>
      </c>
      <c r="G975" s="13" t="s">
        <v>14404</v>
      </c>
    </row>
    <row r="976" customFormat="false" ht="15" hidden="false" customHeight="true" outlineLevel="0" collapsed="false">
      <c r="A976" s="13" t="s">
        <v>99</v>
      </c>
      <c r="B976" s="11" t="s">
        <v>11634</v>
      </c>
      <c r="C976" s="13" t="s">
        <v>14405</v>
      </c>
      <c r="D976" s="13" t="s">
        <v>14406</v>
      </c>
      <c r="E976" s="13" t="s">
        <v>11625</v>
      </c>
      <c r="F976" s="13" t="s">
        <v>14407</v>
      </c>
      <c r="G976" s="13" t="s">
        <v>14408</v>
      </c>
    </row>
    <row r="977" customFormat="false" ht="15" hidden="false" customHeight="true" outlineLevel="0" collapsed="false">
      <c r="A977" s="13" t="s">
        <v>99</v>
      </c>
      <c r="B977" s="11" t="s">
        <v>11560</v>
      </c>
      <c r="C977" s="13" t="s">
        <v>12846</v>
      </c>
      <c r="D977" s="13" t="s">
        <v>14409</v>
      </c>
      <c r="E977" s="13" t="s">
        <v>3042</v>
      </c>
      <c r="F977" s="13" t="s">
        <v>14121</v>
      </c>
      <c r="G977" s="13" t="s">
        <v>14410</v>
      </c>
    </row>
    <row r="978" customFormat="false" ht="15" hidden="false" customHeight="true" outlineLevel="0" collapsed="false">
      <c r="A978" s="13" t="s">
        <v>99</v>
      </c>
      <c r="B978" s="11" t="s">
        <v>11667</v>
      </c>
      <c r="C978" s="13" t="s">
        <v>14411</v>
      </c>
      <c r="D978" s="13" t="s">
        <v>14412</v>
      </c>
      <c r="E978" s="13" t="s">
        <v>12084</v>
      </c>
      <c r="F978" s="13" t="s">
        <v>14413</v>
      </c>
      <c r="G978" s="13" t="s">
        <v>14414</v>
      </c>
    </row>
    <row r="979" customFormat="false" ht="15" hidden="false" customHeight="true" outlineLevel="0" collapsed="false">
      <c r="A979" s="13" t="s">
        <v>99</v>
      </c>
      <c r="B979" s="11" t="s">
        <v>11656</v>
      </c>
      <c r="C979" s="13" t="s">
        <v>14415</v>
      </c>
      <c r="D979" s="13" t="s">
        <v>14416</v>
      </c>
      <c r="E979" s="13" t="s">
        <v>14417</v>
      </c>
      <c r="F979" s="13" t="s">
        <v>14418</v>
      </c>
      <c r="G979" s="13" t="s">
        <v>14419</v>
      </c>
    </row>
    <row r="980" customFormat="false" ht="15" hidden="false" customHeight="true" outlineLevel="0" collapsed="false">
      <c r="A980" s="13" t="s">
        <v>99</v>
      </c>
      <c r="B980" s="11" t="s">
        <v>11700</v>
      </c>
      <c r="C980" s="13" t="s">
        <v>14420</v>
      </c>
      <c r="D980" s="13" t="s">
        <v>14421</v>
      </c>
      <c r="E980" s="13" t="s">
        <v>12295</v>
      </c>
      <c r="F980" s="13" t="s">
        <v>11757</v>
      </c>
      <c r="G980" s="13" t="s">
        <v>14422</v>
      </c>
    </row>
    <row r="981" customFormat="false" ht="15" hidden="false" customHeight="true" outlineLevel="0" collapsed="false">
      <c r="A981" s="13" t="s">
        <v>99</v>
      </c>
      <c r="B981" s="11" t="s">
        <v>11688</v>
      </c>
      <c r="C981" s="13" t="s">
        <v>14423</v>
      </c>
      <c r="D981" s="13" t="s">
        <v>14424</v>
      </c>
      <c r="E981" s="13" t="s">
        <v>14425</v>
      </c>
      <c r="F981" s="13" t="s">
        <v>14426</v>
      </c>
      <c r="G981" s="13" t="s">
        <v>14427</v>
      </c>
    </row>
    <row r="982" customFormat="false" ht="15" hidden="false" customHeight="true" outlineLevel="0" collapsed="false">
      <c r="A982" s="13" t="s">
        <v>99</v>
      </c>
      <c r="B982" s="11" t="s">
        <v>11650</v>
      </c>
      <c r="C982" s="13" t="s">
        <v>14428</v>
      </c>
      <c r="D982" s="13" t="s">
        <v>14429</v>
      </c>
      <c r="E982" s="13" t="s">
        <v>14430</v>
      </c>
      <c r="F982" s="13" t="s">
        <v>14431</v>
      </c>
      <c r="G982" s="13" t="s">
        <v>14432</v>
      </c>
    </row>
    <row r="983" customFormat="false" ht="15" hidden="false" customHeight="true" outlineLevel="0" collapsed="false">
      <c r="A983" s="13" t="s">
        <v>99</v>
      </c>
      <c r="B983" s="11" t="s">
        <v>11682</v>
      </c>
      <c r="C983" s="13" t="s">
        <v>14433</v>
      </c>
      <c r="D983" s="13" t="s">
        <v>14434</v>
      </c>
      <c r="E983" s="13" t="s">
        <v>559</v>
      </c>
      <c r="F983" s="13" t="s">
        <v>14435</v>
      </c>
      <c r="G983" s="13" t="s">
        <v>14436</v>
      </c>
    </row>
    <row r="984" customFormat="false" ht="15" hidden="false" customHeight="true" outlineLevel="0" collapsed="false">
      <c r="A984" s="13" t="s">
        <v>99</v>
      </c>
      <c r="B984" s="11" t="s">
        <v>11639</v>
      </c>
      <c r="C984" s="13" t="s">
        <v>14172</v>
      </c>
      <c r="D984" s="13" t="s">
        <v>14437</v>
      </c>
      <c r="E984" s="13" t="s">
        <v>14438</v>
      </c>
      <c r="F984" s="13" t="s">
        <v>14439</v>
      </c>
      <c r="G984" s="13" t="s">
        <v>14440</v>
      </c>
    </row>
    <row r="985" customFormat="false" ht="15" hidden="false" customHeight="true" outlineLevel="0" collapsed="false">
      <c r="A985" s="13" t="s">
        <v>99</v>
      </c>
      <c r="B985" s="11" t="s">
        <v>11754</v>
      </c>
      <c r="C985" s="13" t="s">
        <v>12742</v>
      </c>
      <c r="D985" s="13" t="s">
        <v>14441</v>
      </c>
      <c r="E985" s="13" t="s">
        <v>8670</v>
      </c>
      <c r="F985" s="13" t="s">
        <v>11790</v>
      </c>
      <c r="G985" s="13" t="s">
        <v>14442</v>
      </c>
    </row>
    <row r="986" customFormat="false" ht="15" hidden="false" customHeight="true" outlineLevel="0" collapsed="false">
      <c r="A986" s="13" t="s">
        <v>99</v>
      </c>
      <c r="B986" s="11" t="s">
        <v>11722</v>
      </c>
      <c r="C986" s="13" t="s">
        <v>14443</v>
      </c>
      <c r="D986" s="13" t="s">
        <v>14444</v>
      </c>
      <c r="E986" s="13" t="s">
        <v>14445</v>
      </c>
      <c r="F986" s="13" t="s">
        <v>14446</v>
      </c>
      <c r="G986" s="13" t="s">
        <v>14447</v>
      </c>
    </row>
    <row r="987" customFormat="false" ht="15" hidden="false" customHeight="true" outlineLevel="0" collapsed="false">
      <c r="A987" s="13" t="s">
        <v>99</v>
      </c>
      <c r="B987" s="11" t="s">
        <v>11878</v>
      </c>
      <c r="C987" s="13" t="s">
        <v>4761</v>
      </c>
      <c r="D987" s="13" t="s">
        <v>14448</v>
      </c>
      <c r="E987" s="13" t="s">
        <v>14449</v>
      </c>
      <c r="F987" s="13" t="s">
        <v>14450</v>
      </c>
      <c r="G987" s="13" t="s">
        <v>14451</v>
      </c>
    </row>
    <row r="988" customFormat="false" ht="15" hidden="false" customHeight="true" outlineLevel="0" collapsed="false">
      <c r="A988" s="13" t="s">
        <v>99</v>
      </c>
      <c r="B988" s="11" t="s">
        <v>11733</v>
      </c>
      <c r="C988" s="13" t="s">
        <v>14452</v>
      </c>
      <c r="D988" s="13" t="s">
        <v>14453</v>
      </c>
      <c r="E988" s="13" t="s">
        <v>14454</v>
      </c>
      <c r="F988" s="13" t="s">
        <v>14455</v>
      </c>
      <c r="G988" s="13" t="s">
        <v>14456</v>
      </c>
    </row>
    <row r="989" customFormat="false" ht="15" hidden="false" customHeight="true" outlineLevel="0" collapsed="false">
      <c r="A989" s="13" t="s">
        <v>99</v>
      </c>
      <c r="B989" s="11" t="s">
        <v>11677</v>
      </c>
      <c r="C989" s="13" t="s">
        <v>14457</v>
      </c>
      <c r="D989" s="13" t="s">
        <v>14458</v>
      </c>
      <c r="E989" s="13" t="s">
        <v>14459</v>
      </c>
      <c r="F989" s="13" t="s">
        <v>14460</v>
      </c>
      <c r="G989" s="13" t="s">
        <v>14461</v>
      </c>
    </row>
    <row r="990" customFormat="false" ht="15" hidden="false" customHeight="true" outlineLevel="0" collapsed="false">
      <c r="A990" s="13" t="s">
        <v>99</v>
      </c>
      <c r="B990" s="11" t="s">
        <v>11895</v>
      </c>
      <c r="C990" s="13" t="s">
        <v>585</v>
      </c>
      <c r="D990" s="13" t="s">
        <v>14462</v>
      </c>
      <c r="E990" s="13" t="s">
        <v>6144</v>
      </c>
      <c r="F990" s="13" t="s">
        <v>14463</v>
      </c>
      <c r="G990" s="13" t="s">
        <v>14464</v>
      </c>
    </row>
    <row r="991" customFormat="false" ht="15" hidden="false" customHeight="true" outlineLevel="0" collapsed="false">
      <c r="A991" s="13" t="s">
        <v>99</v>
      </c>
      <c r="B991" s="11" t="s">
        <v>11671</v>
      </c>
      <c r="C991" s="13" t="s">
        <v>14465</v>
      </c>
      <c r="D991" s="13" t="s">
        <v>14466</v>
      </c>
      <c r="E991" s="13" t="s">
        <v>14080</v>
      </c>
      <c r="F991" s="13" t="s">
        <v>14467</v>
      </c>
      <c r="G991" s="13" t="s">
        <v>14468</v>
      </c>
    </row>
    <row r="992" customFormat="false" ht="15" hidden="false" customHeight="true" outlineLevel="0" collapsed="false">
      <c r="A992" s="13" t="s">
        <v>99</v>
      </c>
      <c r="B992" s="11" t="s">
        <v>11770</v>
      </c>
      <c r="C992" s="13" t="s">
        <v>14469</v>
      </c>
      <c r="D992" s="13" t="s">
        <v>14470</v>
      </c>
      <c r="E992" s="13" t="s">
        <v>14471</v>
      </c>
      <c r="F992" s="13" t="s">
        <v>14472</v>
      </c>
      <c r="G992" s="13" t="s">
        <v>14473</v>
      </c>
    </row>
    <row r="993" customFormat="false" ht="15" hidden="false" customHeight="true" outlineLevel="0" collapsed="false">
      <c r="A993" s="13" t="s">
        <v>99</v>
      </c>
      <c r="B993" s="11" t="s">
        <v>11710</v>
      </c>
      <c r="C993" s="13" t="s">
        <v>14474</v>
      </c>
      <c r="D993" s="13" t="s">
        <v>14475</v>
      </c>
      <c r="E993" s="13" t="s">
        <v>12126</v>
      </c>
      <c r="F993" s="13" t="s">
        <v>14476</v>
      </c>
      <c r="G993" s="13" t="s">
        <v>14477</v>
      </c>
    </row>
    <row r="994" customFormat="false" ht="15" hidden="false" customHeight="true" outlineLevel="0" collapsed="false">
      <c r="A994" s="13" t="s">
        <v>99</v>
      </c>
      <c r="B994" s="11" t="s">
        <v>11694</v>
      </c>
      <c r="C994" s="13" t="s">
        <v>14478</v>
      </c>
      <c r="D994" s="13" t="s">
        <v>14479</v>
      </c>
      <c r="E994" s="13" t="s">
        <v>14480</v>
      </c>
      <c r="F994" s="13" t="s">
        <v>14481</v>
      </c>
      <c r="G994" s="13" t="s">
        <v>14482</v>
      </c>
    </row>
    <row r="995" customFormat="false" ht="15" hidden="false" customHeight="true" outlineLevel="0" collapsed="false">
      <c r="A995" s="13" t="s">
        <v>99</v>
      </c>
      <c r="B995" s="11" t="s">
        <v>11737</v>
      </c>
      <c r="C995" s="13" t="s">
        <v>14483</v>
      </c>
      <c r="D995" s="13" t="s">
        <v>14484</v>
      </c>
      <c r="E995" s="13" t="s">
        <v>14485</v>
      </c>
      <c r="F995" s="13" t="s">
        <v>14486</v>
      </c>
      <c r="G995" s="13" t="s">
        <v>14487</v>
      </c>
    </row>
    <row r="996" customFormat="false" ht="15" hidden="false" customHeight="true" outlineLevel="0" collapsed="false">
      <c r="A996" s="13" t="s">
        <v>99</v>
      </c>
      <c r="B996" s="11" t="s">
        <v>11728</v>
      </c>
      <c r="C996" s="13" t="s">
        <v>14488</v>
      </c>
      <c r="D996" s="13" t="s">
        <v>14489</v>
      </c>
      <c r="E996" s="13" t="s">
        <v>13050</v>
      </c>
      <c r="F996" s="13" t="s">
        <v>14490</v>
      </c>
      <c r="G996" s="13" t="s">
        <v>14491</v>
      </c>
    </row>
    <row r="997" customFormat="false" ht="15" hidden="false" customHeight="true" outlineLevel="0" collapsed="false">
      <c r="A997" s="13" t="s">
        <v>99</v>
      </c>
      <c r="B997" s="11" t="s">
        <v>11716</v>
      </c>
      <c r="C997" s="13" t="s">
        <v>14492</v>
      </c>
      <c r="D997" s="13" t="s">
        <v>14493</v>
      </c>
      <c r="E997" s="13" t="s">
        <v>14494</v>
      </c>
      <c r="F997" s="13" t="s">
        <v>14495</v>
      </c>
      <c r="G997" s="13" t="s">
        <v>14496</v>
      </c>
    </row>
    <row r="998" customFormat="false" ht="15" hidden="false" customHeight="true" outlineLevel="0" collapsed="false">
      <c r="A998" s="13" t="s">
        <v>99</v>
      </c>
      <c r="B998" s="11" t="s">
        <v>11787</v>
      </c>
      <c r="C998" s="13" t="s">
        <v>14497</v>
      </c>
      <c r="D998" s="13" t="s">
        <v>14498</v>
      </c>
      <c r="E998" s="13" t="s">
        <v>14499</v>
      </c>
      <c r="F998" s="13" t="s">
        <v>14500</v>
      </c>
      <c r="G998" s="13" t="s">
        <v>14501</v>
      </c>
    </row>
    <row r="999" customFormat="false" ht="15" hidden="false" customHeight="true" outlineLevel="0" collapsed="false">
      <c r="A999" s="13" t="s">
        <v>99</v>
      </c>
      <c r="B999" s="11" t="s">
        <v>11781</v>
      </c>
      <c r="C999" s="13" t="s">
        <v>12278</v>
      </c>
      <c r="D999" s="13" t="s">
        <v>14502</v>
      </c>
      <c r="E999" s="13" t="s">
        <v>14503</v>
      </c>
      <c r="F999" s="13" t="s">
        <v>14504</v>
      </c>
      <c r="G999" s="13" t="s">
        <v>14505</v>
      </c>
    </row>
    <row r="1000" customFormat="false" ht="15" hidden="false" customHeight="true" outlineLevel="0" collapsed="false">
      <c r="A1000" s="13" t="s">
        <v>99</v>
      </c>
      <c r="B1000" s="11" t="s">
        <v>11743</v>
      </c>
      <c r="C1000" s="13" t="s">
        <v>14506</v>
      </c>
      <c r="D1000" s="13" t="s">
        <v>14507</v>
      </c>
      <c r="E1000" s="13" t="s">
        <v>12379</v>
      </c>
      <c r="F1000" s="13" t="s">
        <v>14508</v>
      </c>
      <c r="G1000" s="13" t="s">
        <v>14509</v>
      </c>
    </row>
    <row r="1001" customFormat="false" ht="15" hidden="false" customHeight="true" outlineLevel="0" collapsed="false">
      <c r="A1001" s="13" t="s">
        <v>99</v>
      </c>
      <c r="B1001" s="11" t="s">
        <v>11760</v>
      </c>
      <c r="C1001" s="13" t="s">
        <v>11819</v>
      </c>
      <c r="D1001" s="13" t="s">
        <v>14510</v>
      </c>
      <c r="E1001" s="13" t="s">
        <v>14511</v>
      </c>
      <c r="F1001" s="13" t="s">
        <v>14512</v>
      </c>
      <c r="G1001" s="13" t="s">
        <v>14513</v>
      </c>
    </row>
    <row r="1002" customFormat="false" ht="15" hidden="false" customHeight="true" outlineLevel="0" collapsed="false">
      <c r="A1002" s="13" t="s">
        <v>99</v>
      </c>
      <c r="B1002" s="11" t="s">
        <v>11748</v>
      </c>
      <c r="C1002" s="13" t="s">
        <v>12003</v>
      </c>
      <c r="D1002" s="13" t="s">
        <v>14514</v>
      </c>
      <c r="E1002" s="13" t="s">
        <v>11708</v>
      </c>
      <c r="F1002" s="13" t="s">
        <v>1871</v>
      </c>
      <c r="G1002" s="13" t="s">
        <v>14514</v>
      </c>
    </row>
    <row r="1003" customFormat="false" ht="15" hidden="false" customHeight="true" outlineLevel="0" collapsed="false">
      <c r="A1003" s="13" t="s">
        <v>99</v>
      </c>
      <c r="B1003" s="11" t="s">
        <v>11799</v>
      </c>
      <c r="C1003" s="13" t="s">
        <v>14515</v>
      </c>
      <c r="D1003" s="13" t="s">
        <v>14516</v>
      </c>
      <c r="E1003" s="13" t="s">
        <v>14517</v>
      </c>
      <c r="F1003" s="13" t="s">
        <v>14518</v>
      </c>
      <c r="G1003" s="13" t="s">
        <v>14519</v>
      </c>
    </row>
    <row r="1004" customFormat="false" ht="15" hidden="false" customHeight="true" outlineLevel="0" collapsed="false">
      <c r="A1004" s="13" t="s">
        <v>99</v>
      </c>
      <c r="B1004" s="11" t="s">
        <v>11855</v>
      </c>
      <c r="C1004" s="13" t="s">
        <v>14520</v>
      </c>
      <c r="D1004" s="13" t="s">
        <v>14521</v>
      </c>
      <c r="E1004" s="13" t="s">
        <v>14522</v>
      </c>
      <c r="F1004" s="13" t="s">
        <v>14523</v>
      </c>
      <c r="G1004" s="13" t="s">
        <v>14524</v>
      </c>
    </row>
    <row r="1005" customFormat="false" ht="15" hidden="false" customHeight="true" outlineLevel="0" collapsed="false">
      <c r="A1005" s="13" t="s">
        <v>99</v>
      </c>
      <c r="B1005" s="11" t="s">
        <v>11866</v>
      </c>
      <c r="C1005" s="13" t="s">
        <v>14511</v>
      </c>
      <c r="D1005" s="13" t="s">
        <v>14525</v>
      </c>
      <c r="E1005" s="13" t="s">
        <v>13048</v>
      </c>
      <c r="F1005" s="13" t="s">
        <v>14526</v>
      </c>
      <c r="G1005" s="13" t="s">
        <v>14527</v>
      </c>
    </row>
    <row r="1006" customFormat="false" ht="15" hidden="false" customHeight="true" outlineLevel="0" collapsed="false">
      <c r="A1006" s="13" t="s">
        <v>99</v>
      </c>
      <c r="B1006" s="11" t="s">
        <v>11844</v>
      </c>
      <c r="C1006" s="13" t="s">
        <v>14528</v>
      </c>
      <c r="D1006" s="13" t="s">
        <v>14529</v>
      </c>
      <c r="E1006" s="13" t="s">
        <v>11922</v>
      </c>
      <c r="F1006" s="13" t="s">
        <v>14530</v>
      </c>
      <c r="G1006" s="13" t="s">
        <v>14531</v>
      </c>
    </row>
    <row r="1007" customFormat="false" ht="15" hidden="false" customHeight="true" outlineLevel="0" collapsed="false">
      <c r="A1007" s="13" t="s">
        <v>99</v>
      </c>
      <c r="B1007" s="11" t="s">
        <v>11827</v>
      </c>
      <c r="C1007" s="13" t="s">
        <v>14532</v>
      </c>
      <c r="D1007" s="13" t="s">
        <v>14533</v>
      </c>
      <c r="E1007" s="13" t="s">
        <v>14534</v>
      </c>
      <c r="F1007" s="13" t="s">
        <v>14535</v>
      </c>
      <c r="G1007" s="13" t="s">
        <v>14536</v>
      </c>
    </row>
    <row r="1008" customFormat="false" ht="15" hidden="false" customHeight="true" outlineLevel="0" collapsed="false">
      <c r="A1008" s="13" t="s">
        <v>99</v>
      </c>
      <c r="B1008" s="11" t="s">
        <v>11776</v>
      </c>
      <c r="C1008" s="13" t="s">
        <v>14537</v>
      </c>
      <c r="D1008" s="13" t="s">
        <v>14538</v>
      </c>
      <c r="E1008" s="13" t="s">
        <v>12230</v>
      </c>
      <c r="F1008" s="13" t="s">
        <v>14539</v>
      </c>
      <c r="G1008" s="13" t="s">
        <v>14540</v>
      </c>
    </row>
    <row r="1009" customFormat="false" ht="15" hidden="false" customHeight="true" outlineLevel="0" collapsed="false">
      <c r="A1009" s="13" t="s">
        <v>99</v>
      </c>
      <c r="B1009" s="11" t="s">
        <v>11810</v>
      </c>
      <c r="C1009" s="13" t="s">
        <v>14541</v>
      </c>
      <c r="D1009" s="13" t="s">
        <v>14542</v>
      </c>
      <c r="E1009" s="13" t="s">
        <v>12242</v>
      </c>
      <c r="F1009" s="13" t="s">
        <v>14543</v>
      </c>
      <c r="G1009" s="13" t="s">
        <v>14544</v>
      </c>
    </row>
    <row r="1010" customFormat="false" ht="15" hidden="false" customHeight="true" outlineLevel="0" collapsed="false">
      <c r="A1010" s="13" t="s">
        <v>99</v>
      </c>
      <c r="B1010" s="11" t="s">
        <v>11838</v>
      </c>
      <c r="C1010" s="13" t="s">
        <v>957</v>
      </c>
      <c r="D1010" s="13" t="s">
        <v>1189</v>
      </c>
      <c r="E1010" s="13" t="s">
        <v>14545</v>
      </c>
      <c r="F1010" s="13" t="s">
        <v>14546</v>
      </c>
      <c r="G1010" s="13" t="s">
        <v>14547</v>
      </c>
    </row>
    <row r="1011" customFormat="false" ht="15" hidden="false" customHeight="true" outlineLevel="0" collapsed="false">
      <c r="A1011" s="13" t="s">
        <v>99</v>
      </c>
      <c r="B1011" s="11" t="s">
        <v>11850</v>
      </c>
      <c r="C1011" s="13" t="s">
        <v>14548</v>
      </c>
      <c r="D1011" s="13" t="s">
        <v>14549</v>
      </c>
      <c r="E1011" s="13" t="s">
        <v>1715</v>
      </c>
      <c r="F1011" s="13" t="s">
        <v>14550</v>
      </c>
      <c r="G1011" s="13" t="s">
        <v>14551</v>
      </c>
    </row>
    <row r="1012" customFormat="false" ht="15" hidden="false" customHeight="true" outlineLevel="0" collapsed="false">
      <c r="A1012" s="13" t="s">
        <v>99</v>
      </c>
      <c r="B1012" s="11" t="s">
        <v>11900</v>
      </c>
      <c r="C1012" s="13" t="s">
        <v>14552</v>
      </c>
      <c r="D1012" s="13" t="s">
        <v>14553</v>
      </c>
      <c r="E1012" s="13" t="s">
        <v>14554</v>
      </c>
      <c r="F1012" s="13" t="s">
        <v>14555</v>
      </c>
      <c r="G1012" s="13" t="s">
        <v>12789</v>
      </c>
    </row>
    <row r="1013" customFormat="false" ht="15" hidden="false" customHeight="true" outlineLevel="0" collapsed="false">
      <c r="A1013" s="13" t="s">
        <v>99</v>
      </c>
      <c r="B1013" s="11" t="s">
        <v>11804</v>
      </c>
      <c r="C1013" s="13" t="s">
        <v>14556</v>
      </c>
      <c r="D1013" s="13" t="s">
        <v>14557</v>
      </c>
      <c r="E1013" s="13" t="s">
        <v>3519</v>
      </c>
      <c r="F1013" s="13" t="s">
        <v>2581</v>
      </c>
      <c r="G1013" s="13" t="s">
        <v>14558</v>
      </c>
    </row>
    <row r="1014" customFormat="false" ht="15" hidden="false" customHeight="true" outlineLevel="0" collapsed="false">
      <c r="A1014" s="13" t="s">
        <v>99</v>
      </c>
      <c r="B1014" s="11" t="s">
        <v>11833</v>
      </c>
      <c r="C1014" s="13" t="s">
        <v>14559</v>
      </c>
      <c r="D1014" s="13" t="s">
        <v>14560</v>
      </c>
      <c r="E1014" s="13" t="s">
        <v>2571</v>
      </c>
      <c r="F1014" s="13" t="s">
        <v>14561</v>
      </c>
      <c r="G1014" s="13" t="s">
        <v>14562</v>
      </c>
    </row>
    <row r="1015" customFormat="false" ht="15" hidden="false" customHeight="true" outlineLevel="0" collapsed="false">
      <c r="A1015" s="13" t="s">
        <v>99</v>
      </c>
      <c r="B1015" s="11" t="s">
        <v>11816</v>
      </c>
      <c r="C1015" s="13" t="s">
        <v>13624</v>
      </c>
      <c r="D1015" s="13" t="s">
        <v>14563</v>
      </c>
      <c r="E1015" s="13" t="s">
        <v>14564</v>
      </c>
      <c r="F1015" s="13" t="s">
        <v>14565</v>
      </c>
      <c r="G1015" s="13" t="s">
        <v>14566</v>
      </c>
    </row>
    <row r="1016" customFormat="false" ht="15" hidden="false" customHeight="true" outlineLevel="0" collapsed="false">
      <c r="A1016" s="13" t="s">
        <v>99</v>
      </c>
      <c r="B1016" s="11" t="s">
        <v>11872</v>
      </c>
      <c r="C1016" s="13" t="s">
        <v>14567</v>
      </c>
      <c r="D1016" s="13" t="s">
        <v>14568</v>
      </c>
      <c r="E1016" s="13" t="s">
        <v>11875</v>
      </c>
      <c r="F1016" s="13" t="s">
        <v>14569</v>
      </c>
      <c r="G1016" s="13" t="s">
        <v>14570</v>
      </c>
    </row>
    <row r="1017" customFormat="false" ht="15" hidden="false" customHeight="true" outlineLevel="0" collapsed="false">
      <c r="A1017" s="13" t="s">
        <v>99</v>
      </c>
      <c r="B1017" s="11" t="s">
        <v>11915</v>
      </c>
      <c r="C1017" s="13" t="s">
        <v>12316</v>
      </c>
      <c r="D1017" s="13" t="s">
        <v>14571</v>
      </c>
      <c r="E1017" s="13" t="s">
        <v>14572</v>
      </c>
      <c r="F1017" s="13" t="s">
        <v>14573</v>
      </c>
      <c r="G1017" s="13" t="s">
        <v>14574</v>
      </c>
    </row>
    <row r="1018" customFormat="false" ht="15" hidden="false" customHeight="true" outlineLevel="0" collapsed="false">
      <c r="A1018" s="13" t="s">
        <v>99</v>
      </c>
      <c r="B1018" s="11" t="s">
        <v>11861</v>
      </c>
      <c r="C1018" s="13" t="s">
        <v>13655</v>
      </c>
      <c r="D1018" s="13" t="s">
        <v>14575</v>
      </c>
      <c r="E1018" s="13" t="s">
        <v>12910</v>
      </c>
      <c r="F1018" s="13" t="s">
        <v>14576</v>
      </c>
      <c r="G1018" s="13" t="s">
        <v>14577</v>
      </c>
    </row>
    <row r="1019" customFormat="false" ht="15" hidden="false" customHeight="true" outlineLevel="0" collapsed="false">
      <c r="A1019" s="13" t="s">
        <v>99</v>
      </c>
      <c r="B1019" s="11" t="s">
        <v>11953</v>
      </c>
      <c r="C1019" s="13" t="s">
        <v>10504</v>
      </c>
      <c r="D1019" s="13" t="s">
        <v>14578</v>
      </c>
      <c r="E1019" s="13" t="s">
        <v>12031</v>
      </c>
      <c r="F1019" s="13" t="s">
        <v>14057</v>
      </c>
      <c r="G1019" s="13" t="s">
        <v>14579</v>
      </c>
    </row>
    <row r="1020" customFormat="false" ht="15" hidden="false" customHeight="true" outlineLevel="0" collapsed="false">
      <c r="A1020" s="13" t="s">
        <v>99</v>
      </c>
      <c r="B1020" s="11" t="s">
        <v>11890</v>
      </c>
      <c r="C1020" s="13" t="s">
        <v>14077</v>
      </c>
      <c r="D1020" s="13" t="s">
        <v>14580</v>
      </c>
      <c r="E1020" s="13" t="s">
        <v>14581</v>
      </c>
      <c r="F1020" s="13" t="s">
        <v>14582</v>
      </c>
      <c r="G1020" s="13" t="s">
        <v>14583</v>
      </c>
    </row>
    <row r="1021" customFormat="false" ht="15" hidden="false" customHeight="true" outlineLevel="0" collapsed="false">
      <c r="A1021" s="13" t="s">
        <v>99</v>
      </c>
      <c r="B1021" s="11" t="s">
        <v>11904</v>
      </c>
      <c r="C1021" s="13" t="s">
        <v>14584</v>
      </c>
      <c r="D1021" s="13" t="s">
        <v>14585</v>
      </c>
      <c r="E1021" s="13" t="s">
        <v>14586</v>
      </c>
      <c r="F1021" s="13" t="s">
        <v>14587</v>
      </c>
      <c r="G1021" s="13" t="s">
        <v>14588</v>
      </c>
    </row>
    <row r="1022" customFormat="false" ht="15" hidden="false" customHeight="true" outlineLevel="0" collapsed="false">
      <c r="A1022" s="13" t="s">
        <v>99</v>
      </c>
      <c r="B1022" s="11" t="s">
        <v>11764</v>
      </c>
      <c r="C1022" s="13" t="s">
        <v>14219</v>
      </c>
      <c r="D1022" s="13" t="s">
        <v>14589</v>
      </c>
      <c r="E1022" s="13" t="s">
        <v>14048</v>
      </c>
      <c r="F1022" s="13" t="s">
        <v>14590</v>
      </c>
      <c r="G1022" s="13" t="s">
        <v>14591</v>
      </c>
    </row>
    <row r="1023" customFormat="false" ht="15" hidden="false" customHeight="true" outlineLevel="0" collapsed="false">
      <c r="A1023" s="13" t="s">
        <v>99</v>
      </c>
      <c r="B1023" s="11" t="s">
        <v>11921</v>
      </c>
      <c r="C1023" s="13" t="s">
        <v>7543</v>
      </c>
      <c r="D1023" s="13" t="s">
        <v>14592</v>
      </c>
      <c r="E1023" s="13" t="s">
        <v>12073</v>
      </c>
      <c r="F1023" s="13" t="s">
        <v>14593</v>
      </c>
      <c r="G1023" s="13" t="s">
        <v>14594</v>
      </c>
    </row>
    <row r="1024" customFormat="false" ht="15" hidden="false" customHeight="true" outlineLevel="0" collapsed="false">
      <c r="A1024" s="13" t="s">
        <v>99</v>
      </c>
      <c r="B1024" s="11" t="s">
        <v>12143</v>
      </c>
      <c r="C1024" s="13" t="s">
        <v>14189</v>
      </c>
      <c r="D1024" s="13" t="s">
        <v>14595</v>
      </c>
      <c r="E1024" s="13" t="s">
        <v>1938</v>
      </c>
      <c r="F1024" s="13" t="s">
        <v>937</v>
      </c>
      <c r="G1024" s="13" t="s">
        <v>14596</v>
      </c>
    </row>
    <row r="1025" customFormat="false" ht="15" hidden="false" customHeight="true" outlineLevel="0" collapsed="false">
      <c r="A1025" s="13" t="s">
        <v>99</v>
      </c>
      <c r="B1025" s="11" t="s">
        <v>11927</v>
      </c>
      <c r="C1025" s="13" t="s">
        <v>13667</v>
      </c>
      <c r="D1025" s="13" t="s">
        <v>14597</v>
      </c>
      <c r="E1025" s="13" t="s">
        <v>4929</v>
      </c>
      <c r="F1025" s="13" t="s">
        <v>14598</v>
      </c>
      <c r="G1025" s="13" t="s">
        <v>14599</v>
      </c>
    </row>
    <row r="1026" customFormat="false" ht="15" hidden="false" customHeight="true" outlineLevel="0" collapsed="false">
      <c r="A1026" s="13" t="s">
        <v>99</v>
      </c>
      <c r="B1026" s="11" t="s">
        <v>11959</v>
      </c>
      <c r="C1026" s="13" t="s">
        <v>14600</v>
      </c>
      <c r="D1026" s="13" t="s">
        <v>14601</v>
      </c>
      <c r="E1026" s="13" t="s">
        <v>14602</v>
      </c>
      <c r="F1026" s="13" t="s">
        <v>6198</v>
      </c>
      <c r="G1026" s="13" t="s">
        <v>14603</v>
      </c>
    </row>
    <row r="1027" customFormat="false" ht="15" hidden="false" customHeight="true" outlineLevel="0" collapsed="false">
      <c r="A1027" s="13" t="s">
        <v>99</v>
      </c>
      <c r="B1027" s="11" t="s">
        <v>11990</v>
      </c>
      <c r="C1027" s="13" t="s">
        <v>12047</v>
      </c>
      <c r="D1027" s="13" t="s">
        <v>14604</v>
      </c>
      <c r="E1027" s="13" t="s">
        <v>12088</v>
      </c>
      <c r="F1027" s="13" t="s">
        <v>14605</v>
      </c>
      <c r="G1027" s="13" t="s">
        <v>14606</v>
      </c>
    </row>
    <row r="1028" customFormat="false" ht="15" hidden="false" customHeight="true" outlineLevel="0" collapsed="false">
      <c r="A1028" s="13" t="s">
        <v>99</v>
      </c>
      <c r="B1028" s="11" t="s">
        <v>11910</v>
      </c>
      <c r="C1028" s="13" t="s">
        <v>12887</v>
      </c>
      <c r="D1028" s="13" t="s">
        <v>14607</v>
      </c>
      <c r="E1028" s="13" t="s">
        <v>13557</v>
      </c>
      <c r="F1028" s="13" t="s">
        <v>14608</v>
      </c>
      <c r="G1028" s="13" t="s">
        <v>14609</v>
      </c>
    </row>
    <row r="1029" customFormat="false" ht="15" hidden="false" customHeight="true" outlineLevel="0" collapsed="false">
      <c r="A1029" s="13" t="s">
        <v>99</v>
      </c>
      <c r="B1029" s="11" t="s">
        <v>11964</v>
      </c>
      <c r="C1029" s="13" t="s">
        <v>14545</v>
      </c>
      <c r="D1029" s="13" t="s">
        <v>14610</v>
      </c>
      <c r="E1029" s="13" t="s">
        <v>5648</v>
      </c>
      <c r="F1029" s="13" t="s">
        <v>14611</v>
      </c>
      <c r="G1029" s="13" t="s">
        <v>14612</v>
      </c>
    </row>
    <row r="1030" customFormat="false" ht="15" hidden="false" customHeight="true" outlineLevel="0" collapsed="false">
      <c r="A1030" s="13" t="s">
        <v>99</v>
      </c>
      <c r="B1030" s="11" t="s">
        <v>11950</v>
      </c>
      <c r="C1030" s="13" t="s">
        <v>14613</v>
      </c>
      <c r="D1030" s="13" t="s">
        <v>14614</v>
      </c>
      <c r="E1030" s="13" t="s">
        <v>12090</v>
      </c>
      <c r="F1030" s="13" t="s">
        <v>12215</v>
      </c>
      <c r="G1030" s="13" t="s">
        <v>14615</v>
      </c>
    </row>
    <row r="1031" customFormat="false" ht="15" hidden="false" customHeight="true" outlineLevel="0" collapsed="false">
      <c r="A1031" s="13" t="s">
        <v>99</v>
      </c>
      <c r="B1031" s="11" t="s">
        <v>12173</v>
      </c>
      <c r="C1031" s="13" t="s">
        <v>14616</v>
      </c>
      <c r="D1031" s="13" t="s">
        <v>14617</v>
      </c>
      <c r="E1031" s="13" t="s">
        <v>1871</v>
      </c>
      <c r="F1031" s="13" t="s">
        <v>1871</v>
      </c>
      <c r="G1031" s="13" t="s">
        <v>14617</v>
      </c>
    </row>
    <row r="1032" customFormat="false" ht="15" hidden="false" customHeight="true" outlineLevel="0" collapsed="false">
      <c r="A1032" s="13" t="s">
        <v>99</v>
      </c>
      <c r="B1032" s="11" t="s">
        <v>11932</v>
      </c>
      <c r="C1032" s="13" t="s">
        <v>14618</v>
      </c>
      <c r="D1032" s="13" t="s">
        <v>14619</v>
      </c>
      <c r="E1032" s="13" t="s">
        <v>12967</v>
      </c>
      <c r="F1032" s="13" t="s">
        <v>14620</v>
      </c>
      <c r="G1032" s="13" t="s">
        <v>12982</v>
      </c>
    </row>
    <row r="1033" customFormat="false" ht="15" hidden="false" customHeight="true" outlineLevel="0" collapsed="false">
      <c r="A1033" s="13" t="s">
        <v>99</v>
      </c>
      <c r="B1033" s="11" t="s">
        <v>11995</v>
      </c>
      <c r="C1033" s="13" t="s">
        <v>13048</v>
      </c>
      <c r="D1033" s="13" t="s">
        <v>14621</v>
      </c>
      <c r="E1033" s="13" t="s">
        <v>12754</v>
      </c>
      <c r="F1033" s="13" t="s">
        <v>14622</v>
      </c>
      <c r="G1033" s="13" t="s">
        <v>14623</v>
      </c>
    </row>
    <row r="1034" customFormat="false" ht="15" hidden="false" customHeight="true" outlineLevel="0" collapsed="false">
      <c r="A1034" s="13" t="s">
        <v>99</v>
      </c>
      <c r="B1034" s="11" t="s">
        <v>11937</v>
      </c>
      <c r="C1034" s="13" t="s">
        <v>14624</v>
      </c>
      <c r="D1034" s="13" t="s">
        <v>14625</v>
      </c>
      <c r="E1034" s="13" t="s">
        <v>1137</v>
      </c>
      <c r="F1034" s="13" t="s">
        <v>14626</v>
      </c>
      <c r="G1034" s="13" t="s">
        <v>14627</v>
      </c>
    </row>
    <row r="1035" customFormat="false" ht="15" hidden="false" customHeight="true" outlineLevel="0" collapsed="false">
      <c r="A1035" s="13" t="s">
        <v>99</v>
      </c>
      <c r="B1035" s="11" t="s">
        <v>12016</v>
      </c>
      <c r="C1035" s="13" t="s">
        <v>3991</v>
      </c>
      <c r="D1035" s="13" t="s">
        <v>14628</v>
      </c>
      <c r="E1035" s="13" t="s">
        <v>14629</v>
      </c>
      <c r="F1035" s="13" t="s">
        <v>14630</v>
      </c>
      <c r="G1035" s="13" t="s">
        <v>14631</v>
      </c>
    </row>
    <row r="1036" customFormat="false" ht="15" hidden="false" customHeight="true" outlineLevel="0" collapsed="false">
      <c r="A1036" s="13" t="s">
        <v>99</v>
      </c>
      <c r="B1036" s="11" t="s">
        <v>11980</v>
      </c>
      <c r="C1036" s="13" t="s">
        <v>7254</v>
      </c>
      <c r="D1036" s="13" t="s">
        <v>14632</v>
      </c>
      <c r="E1036" s="13" t="s">
        <v>11561</v>
      </c>
      <c r="F1036" s="13" t="s">
        <v>13562</v>
      </c>
      <c r="G1036" s="13" t="s">
        <v>14633</v>
      </c>
    </row>
    <row r="1037" customFormat="false" ht="15" hidden="false" customHeight="true" outlineLevel="0" collapsed="false">
      <c r="A1037" s="13" t="s">
        <v>99</v>
      </c>
      <c r="B1037" s="11" t="s">
        <v>11985</v>
      </c>
      <c r="C1037" s="13" t="s">
        <v>12721</v>
      </c>
      <c r="D1037" s="13" t="s">
        <v>14634</v>
      </c>
      <c r="E1037" s="13" t="s">
        <v>11971</v>
      </c>
      <c r="F1037" s="13" t="s">
        <v>1137</v>
      </c>
      <c r="G1037" s="13" t="s">
        <v>14635</v>
      </c>
    </row>
    <row r="1038" customFormat="false" ht="15" hidden="false" customHeight="true" outlineLevel="0" collapsed="false">
      <c r="A1038" s="13" t="s">
        <v>99</v>
      </c>
      <c r="B1038" s="11" t="s">
        <v>12000</v>
      </c>
      <c r="C1038" s="13" t="s">
        <v>6585</v>
      </c>
      <c r="D1038" s="13" t="s">
        <v>14636</v>
      </c>
      <c r="E1038" s="13" t="s">
        <v>4025</v>
      </c>
      <c r="F1038" s="13" t="s">
        <v>14637</v>
      </c>
      <c r="G1038" s="13" t="s">
        <v>14638</v>
      </c>
    </row>
    <row r="1039" customFormat="false" ht="15" hidden="false" customHeight="true" outlineLevel="0" collapsed="false">
      <c r="A1039" s="13" t="s">
        <v>99</v>
      </c>
      <c r="B1039" s="11" t="s">
        <v>11945</v>
      </c>
      <c r="C1039" s="13" t="s">
        <v>12869</v>
      </c>
      <c r="D1039" s="13" t="s">
        <v>14639</v>
      </c>
      <c r="E1039" s="13" t="s">
        <v>11797</v>
      </c>
      <c r="F1039" s="13" t="s">
        <v>12842</v>
      </c>
      <c r="G1039" s="13" t="s">
        <v>14640</v>
      </c>
    </row>
    <row r="1040" customFormat="false" ht="15" hidden="false" customHeight="true" outlineLevel="0" collapsed="false">
      <c r="A1040" s="13" t="s">
        <v>99</v>
      </c>
      <c r="B1040" s="11" t="s">
        <v>12022</v>
      </c>
      <c r="C1040" s="13" t="s">
        <v>12546</v>
      </c>
      <c r="D1040" s="13" t="s">
        <v>14641</v>
      </c>
      <c r="E1040" s="13" t="s">
        <v>12025</v>
      </c>
      <c r="F1040" s="13" t="s">
        <v>12903</v>
      </c>
      <c r="G1040" s="13" t="s">
        <v>14642</v>
      </c>
    </row>
    <row r="1041" customFormat="false" ht="15" hidden="false" customHeight="true" outlineLevel="0" collapsed="false">
      <c r="A1041" s="13" t="s">
        <v>99</v>
      </c>
      <c r="B1041" s="11" t="s">
        <v>11941</v>
      </c>
      <c r="C1041" s="13" t="s">
        <v>14643</v>
      </c>
      <c r="D1041" s="13" t="s">
        <v>14644</v>
      </c>
      <c r="E1041" s="13" t="s">
        <v>12544</v>
      </c>
      <c r="F1041" s="13" t="s">
        <v>5875</v>
      </c>
      <c r="G1041" s="13" t="s">
        <v>14645</v>
      </c>
    </row>
    <row r="1042" customFormat="false" ht="15" hidden="false" customHeight="true" outlineLevel="0" collapsed="false">
      <c r="A1042" s="13" t="s">
        <v>99</v>
      </c>
      <c r="B1042" s="11" t="s">
        <v>12036</v>
      </c>
      <c r="C1042" s="13" t="s">
        <v>12791</v>
      </c>
      <c r="D1042" s="13" t="s">
        <v>14646</v>
      </c>
      <c r="E1042" s="13" t="s">
        <v>14647</v>
      </c>
      <c r="F1042" s="13" t="s">
        <v>2859</v>
      </c>
      <c r="G1042" s="13" t="s">
        <v>14648</v>
      </c>
    </row>
    <row r="1043" customFormat="false" ht="15" hidden="false" customHeight="true" outlineLevel="0" collapsed="false">
      <c r="A1043" s="13" t="s">
        <v>99</v>
      </c>
      <c r="B1043" s="11" t="s">
        <v>12147</v>
      </c>
      <c r="C1043" s="13" t="s">
        <v>6831</v>
      </c>
      <c r="D1043" s="13" t="s">
        <v>14649</v>
      </c>
      <c r="E1043" s="13" t="s">
        <v>550</v>
      </c>
      <c r="F1043" s="13" t="s">
        <v>12978</v>
      </c>
      <c r="G1043" s="13" t="s">
        <v>14650</v>
      </c>
    </row>
    <row r="1044" customFormat="false" ht="15" hidden="false" customHeight="true" outlineLevel="0" collapsed="false">
      <c r="A1044" s="13" t="s">
        <v>99</v>
      </c>
      <c r="B1044" s="11" t="s">
        <v>11822</v>
      </c>
      <c r="C1044" s="13" t="s">
        <v>5673</v>
      </c>
      <c r="D1044" s="13" t="s">
        <v>14651</v>
      </c>
      <c r="E1044" s="13" t="s">
        <v>12846</v>
      </c>
      <c r="F1044" s="13" t="s">
        <v>11922</v>
      </c>
      <c r="G1044" s="13" t="s">
        <v>14652</v>
      </c>
    </row>
    <row r="1045" customFormat="false" ht="15" hidden="false" customHeight="true" outlineLevel="0" collapsed="false">
      <c r="A1045" s="13" t="s">
        <v>99</v>
      </c>
      <c r="B1045" s="11" t="s">
        <v>12065</v>
      </c>
      <c r="C1045" s="13" t="s">
        <v>14653</v>
      </c>
      <c r="D1045" s="13" t="s">
        <v>14654</v>
      </c>
      <c r="E1045" s="13" t="s">
        <v>12377</v>
      </c>
      <c r="F1045" s="13" t="s">
        <v>11978</v>
      </c>
      <c r="G1045" s="13" t="s">
        <v>14655</v>
      </c>
    </row>
    <row r="1046" customFormat="false" ht="15" hidden="false" customHeight="true" outlineLevel="0" collapsed="false">
      <c r="A1046" s="13" t="s">
        <v>99</v>
      </c>
      <c r="B1046" s="11" t="s">
        <v>12046</v>
      </c>
      <c r="C1046" s="13" t="s">
        <v>13667</v>
      </c>
      <c r="D1046" s="13" t="s">
        <v>14656</v>
      </c>
      <c r="E1046" s="13" t="s">
        <v>13467</v>
      </c>
      <c r="F1046" s="13" t="s">
        <v>14657</v>
      </c>
      <c r="G1046" s="13" t="s">
        <v>14658</v>
      </c>
    </row>
    <row r="1047" customFormat="false" ht="15" hidden="false" customHeight="true" outlineLevel="0" collapsed="false">
      <c r="A1047" s="13" t="s">
        <v>99</v>
      </c>
      <c r="B1047" s="11" t="s">
        <v>12040</v>
      </c>
      <c r="C1047" s="13" t="s">
        <v>12901</v>
      </c>
      <c r="D1047" s="13" t="s">
        <v>14659</v>
      </c>
      <c r="E1047" s="13" t="s">
        <v>12241</v>
      </c>
      <c r="F1047" s="13" t="s">
        <v>13024</v>
      </c>
      <c r="G1047" s="13" t="s">
        <v>14660</v>
      </c>
    </row>
    <row r="1048" customFormat="false" ht="15" hidden="false" customHeight="true" outlineLevel="0" collapsed="false">
      <c r="A1048" s="13" t="s">
        <v>99</v>
      </c>
      <c r="B1048" s="11" t="s">
        <v>12006</v>
      </c>
      <c r="C1048" s="13" t="s">
        <v>11869</v>
      </c>
      <c r="D1048" s="13" t="s">
        <v>14661</v>
      </c>
      <c r="E1048" s="13" t="s">
        <v>7582</v>
      </c>
      <c r="F1048" s="13" t="s">
        <v>14662</v>
      </c>
      <c r="G1048" s="13" t="s">
        <v>14663</v>
      </c>
    </row>
    <row r="1049" customFormat="false" ht="15" hidden="false" customHeight="true" outlineLevel="0" collapsed="false">
      <c r="A1049" s="13" t="s">
        <v>99</v>
      </c>
      <c r="B1049" s="11" t="s">
        <v>11975</v>
      </c>
      <c r="C1049" s="13" t="s">
        <v>3794</v>
      </c>
      <c r="D1049" s="13" t="s">
        <v>14664</v>
      </c>
      <c r="E1049" s="13" t="s">
        <v>14665</v>
      </c>
      <c r="F1049" s="13" t="s">
        <v>14666</v>
      </c>
      <c r="G1049" s="13" t="s">
        <v>8672</v>
      </c>
    </row>
    <row r="1050" customFormat="false" ht="15" hidden="false" customHeight="true" outlineLevel="0" collapsed="false">
      <c r="A1050" s="13" t="s">
        <v>99</v>
      </c>
      <c r="B1050" s="11" t="s">
        <v>12010</v>
      </c>
      <c r="C1050" s="13" t="s">
        <v>14667</v>
      </c>
      <c r="D1050" s="13" t="s">
        <v>14668</v>
      </c>
      <c r="E1050" s="13" t="s">
        <v>12970</v>
      </c>
      <c r="F1050" s="13" t="s">
        <v>14669</v>
      </c>
      <c r="G1050" s="13" t="s">
        <v>14670</v>
      </c>
    </row>
    <row r="1051" customFormat="false" ht="15" hidden="false" customHeight="true" outlineLevel="0" collapsed="false">
      <c r="A1051" s="13" t="s">
        <v>99</v>
      </c>
      <c r="B1051" s="11" t="s">
        <v>11884</v>
      </c>
      <c r="C1051" s="13" t="s">
        <v>12235</v>
      </c>
      <c r="D1051" s="13" t="s">
        <v>14671</v>
      </c>
      <c r="E1051" s="13" t="s">
        <v>3991</v>
      </c>
      <c r="F1051" s="13" t="s">
        <v>14672</v>
      </c>
      <c r="G1051" s="13" t="s">
        <v>12983</v>
      </c>
    </row>
    <row r="1052" customFormat="false" ht="15" hidden="false" customHeight="true" outlineLevel="0" collapsed="false">
      <c r="A1052" s="13" t="s">
        <v>99</v>
      </c>
      <c r="B1052" s="11" t="s">
        <v>12056</v>
      </c>
      <c r="C1052" s="13" t="s">
        <v>14673</v>
      </c>
      <c r="D1052" s="13" t="s">
        <v>14674</v>
      </c>
      <c r="E1052" s="13" t="s">
        <v>3514</v>
      </c>
      <c r="F1052" s="13" t="s">
        <v>14675</v>
      </c>
      <c r="G1052" s="13" t="s">
        <v>14676</v>
      </c>
    </row>
    <row r="1053" customFormat="false" ht="15" hidden="false" customHeight="true" outlineLevel="0" collapsed="false">
      <c r="A1053" s="13" t="s">
        <v>99</v>
      </c>
      <c r="B1053" s="11" t="s">
        <v>12027</v>
      </c>
      <c r="C1053" s="13" t="s">
        <v>9133</v>
      </c>
      <c r="D1053" s="13" t="s">
        <v>14677</v>
      </c>
      <c r="E1053" s="13" t="s">
        <v>13622</v>
      </c>
      <c r="F1053" s="13" t="s">
        <v>14678</v>
      </c>
      <c r="G1053" s="13" t="s">
        <v>14679</v>
      </c>
    </row>
    <row r="1054" customFormat="false" ht="15" hidden="false" customHeight="true" outlineLevel="0" collapsed="false">
      <c r="A1054" s="13" t="s">
        <v>99</v>
      </c>
      <c r="B1054" s="11" t="s">
        <v>11793</v>
      </c>
      <c r="C1054" s="13" t="s">
        <v>5496</v>
      </c>
      <c r="D1054" s="13" t="s">
        <v>14680</v>
      </c>
      <c r="E1054" s="13" t="s">
        <v>11561</v>
      </c>
      <c r="F1054" s="13" t="s">
        <v>14681</v>
      </c>
      <c r="G1054" s="13" t="s">
        <v>14682</v>
      </c>
    </row>
    <row r="1055" customFormat="false" ht="15" hidden="false" customHeight="true" outlineLevel="0" collapsed="false">
      <c r="A1055" s="13" t="s">
        <v>99</v>
      </c>
      <c r="B1055" s="11" t="s">
        <v>12080</v>
      </c>
      <c r="C1055" s="13" t="s">
        <v>12367</v>
      </c>
      <c r="D1055" s="13" t="s">
        <v>14683</v>
      </c>
      <c r="E1055" s="13" t="s">
        <v>11708</v>
      </c>
      <c r="F1055" s="13" t="s">
        <v>1871</v>
      </c>
      <c r="G1055" s="13" t="s">
        <v>14683</v>
      </c>
    </row>
    <row r="1056" customFormat="false" ht="15" hidden="false" customHeight="true" outlineLevel="0" collapsed="false">
      <c r="A1056" s="13" t="s">
        <v>99</v>
      </c>
      <c r="B1056" s="11" t="s">
        <v>12030</v>
      </c>
      <c r="C1056" s="13" t="s">
        <v>12970</v>
      </c>
      <c r="D1056" s="13" t="s">
        <v>14684</v>
      </c>
      <c r="E1056" s="13" t="s">
        <v>12674</v>
      </c>
      <c r="F1056" s="13" t="s">
        <v>14685</v>
      </c>
      <c r="G1056" s="13" t="s">
        <v>14686</v>
      </c>
    </row>
    <row r="1057" customFormat="false" ht="15" hidden="false" customHeight="true" outlineLevel="0" collapsed="false">
      <c r="A1057" s="13" t="s">
        <v>99</v>
      </c>
      <c r="B1057" s="11" t="s">
        <v>12076</v>
      </c>
      <c r="C1057" s="13" t="s">
        <v>13658</v>
      </c>
      <c r="D1057" s="13" t="s">
        <v>14687</v>
      </c>
      <c r="E1057" s="13" t="s">
        <v>12209</v>
      </c>
      <c r="F1057" s="13" t="s">
        <v>14688</v>
      </c>
      <c r="G1057" s="13" t="s">
        <v>14689</v>
      </c>
    </row>
    <row r="1058" customFormat="false" ht="15" hidden="false" customHeight="true" outlineLevel="0" collapsed="false">
      <c r="A1058" s="13" t="s">
        <v>99</v>
      </c>
      <c r="B1058" s="11" t="s">
        <v>12092</v>
      </c>
      <c r="C1058" s="13" t="s">
        <v>12088</v>
      </c>
      <c r="D1058" s="13" t="s">
        <v>14690</v>
      </c>
      <c r="E1058" s="13" t="s">
        <v>12544</v>
      </c>
      <c r="F1058" s="13" t="s">
        <v>14691</v>
      </c>
      <c r="G1058" s="13" t="s">
        <v>14692</v>
      </c>
    </row>
    <row r="1059" customFormat="false" ht="15" hidden="false" customHeight="true" outlineLevel="0" collapsed="false">
      <c r="A1059" s="13" t="s">
        <v>99</v>
      </c>
      <c r="B1059" s="11" t="s">
        <v>12097</v>
      </c>
      <c r="C1059" s="13" t="s">
        <v>12003</v>
      </c>
      <c r="D1059" s="13" t="s">
        <v>14693</v>
      </c>
      <c r="E1059" s="13" t="s">
        <v>11752</v>
      </c>
      <c r="F1059" s="13" t="s">
        <v>14694</v>
      </c>
      <c r="G1059" s="13" t="s">
        <v>14695</v>
      </c>
    </row>
    <row r="1060" customFormat="false" ht="15" hidden="false" customHeight="true" outlineLevel="0" collapsed="false">
      <c r="A1060" s="13" t="s">
        <v>99</v>
      </c>
      <c r="B1060" s="11" t="s">
        <v>12107</v>
      </c>
      <c r="C1060" s="13" t="s">
        <v>3047</v>
      </c>
      <c r="D1060" s="13" t="s">
        <v>14696</v>
      </c>
      <c r="E1060" s="13" t="s">
        <v>12260</v>
      </c>
      <c r="F1060" s="13" t="s">
        <v>14697</v>
      </c>
      <c r="G1060" s="13" t="s">
        <v>14698</v>
      </c>
    </row>
    <row r="1061" customFormat="false" ht="15" hidden="false" customHeight="true" outlineLevel="0" collapsed="false">
      <c r="A1061" s="13" t="s">
        <v>99</v>
      </c>
      <c r="B1061" s="11" t="s">
        <v>12118</v>
      </c>
      <c r="C1061" s="13" t="s">
        <v>14699</v>
      </c>
      <c r="D1061" s="13" t="s">
        <v>14700</v>
      </c>
      <c r="E1061" s="13" t="s">
        <v>14701</v>
      </c>
      <c r="F1061" s="13" t="s">
        <v>14702</v>
      </c>
      <c r="G1061" s="13" t="s">
        <v>14703</v>
      </c>
    </row>
    <row r="1062" customFormat="false" ht="15" hidden="false" customHeight="true" outlineLevel="0" collapsed="false">
      <c r="A1062" s="13" t="s">
        <v>99</v>
      </c>
      <c r="B1062" s="11" t="s">
        <v>12070</v>
      </c>
      <c r="C1062" s="13" t="s">
        <v>12793</v>
      </c>
      <c r="D1062" s="13" t="s">
        <v>14704</v>
      </c>
      <c r="E1062" s="13" t="s">
        <v>14705</v>
      </c>
      <c r="F1062" s="13" t="s">
        <v>14706</v>
      </c>
      <c r="G1062" s="13" t="s">
        <v>14707</v>
      </c>
    </row>
    <row r="1063" customFormat="false" ht="15" hidden="false" customHeight="true" outlineLevel="0" collapsed="false">
      <c r="A1063" s="13" t="s">
        <v>99</v>
      </c>
      <c r="B1063" s="11" t="s">
        <v>12123</v>
      </c>
      <c r="C1063" s="13" t="s">
        <v>1457</v>
      </c>
      <c r="D1063" s="13" t="s">
        <v>14708</v>
      </c>
      <c r="E1063" s="13" t="s">
        <v>12090</v>
      </c>
      <c r="F1063" s="13" t="s">
        <v>3042</v>
      </c>
      <c r="G1063" s="13" t="s">
        <v>14709</v>
      </c>
    </row>
    <row r="1064" customFormat="false" ht="15" hidden="false" customHeight="true" outlineLevel="0" collapsed="false">
      <c r="A1064" s="13" t="s">
        <v>99</v>
      </c>
      <c r="B1064" s="11" t="s">
        <v>12125</v>
      </c>
      <c r="C1064" s="13" t="s">
        <v>8204</v>
      </c>
      <c r="D1064" s="13" t="s">
        <v>14710</v>
      </c>
      <c r="E1064" s="13" t="s">
        <v>12295</v>
      </c>
      <c r="F1064" s="13" t="s">
        <v>14711</v>
      </c>
      <c r="G1064" s="13" t="s">
        <v>14712</v>
      </c>
    </row>
    <row r="1065" customFormat="false" ht="15" hidden="false" customHeight="true" outlineLevel="0" collapsed="false">
      <c r="A1065" s="13" t="s">
        <v>99</v>
      </c>
      <c r="B1065" s="11" t="s">
        <v>12169</v>
      </c>
      <c r="C1065" s="13" t="s">
        <v>14713</v>
      </c>
      <c r="D1065" s="13" t="s">
        <v>14714</v>
      </c>
      <c r="E1065" s="13" t="s">
        <v>1938</v>
      </c>
      <c r="F1065" s="13" t="s">
        <v>12017</v>
      </c>
      <c r="G1065" s="13" t="s">
        <v>14715</v>
      </c>
    </row>
    <row r="1066" customFormat="false" ht="15" hidden="false" customHeight="true" outlineLevel="0" collapsed="false">
      <c r="A1066" s="13" t="s">
        <v>99</v>
      </c>
      <c r="B1066" s="11" t="s">
        <v>12102</v>
      </c>
      <c r="C1066" s="13" t="s">
        <v>12948</v>
      </c>
      <c r="D1066" s="13" t="s">
        <v>14716</v>
      </c>
      <c r="E1066" s="13" t="s">
        <v>14717</v>
      </c>
      <c r="F1066" s="13" t="s">
        <v>14718</v>
      </c>
      <c r="G1066" s="13" t="s">
        <v>14719</v>
      </c>
    </row>
    <row r="1067" customFormat="false" ht="15" hidden="false" customHeight="true" outlineLevel="0" collapsed="false">
      <c r="A1067" s="13" t="s">
        <v>99</v>
      </c>
      <c r="B1067" s="11" t="s">
        <v>12155</v>
      </c>
      <c r="C1067" s="13" t="s">
        <v>13500</v>
      </c>
      <c r="D1067" s="13" t="s">
        <v>14720</v>
      </c>
      <c r="E1067" s="13" t="s">
        <v>8665</v>
      </c>
      <c r="F1067" s="13" t="s">
        <v>13900</v>
      </c>
      <c r="G1067" s="13" t="s">
        <v>14721</v>
      </c>
    </row>
    <row r="1068" customFormat="false" ht="15" hidden="false" customHeight="true" outlineLevel="0" collapsed="false">
      <c r="A1068" s="13" t="s">
        <v>99</v>
      </c>
      <c r="B1068" s="11" t="s">
        <v>12194</v>
      </c>
      <c r="C1068" s="13" t="s">
        <v>3042</v>
      </c>
      <c r="D1068" s="13" t="s">
        <v>14722</v>
      </c>
      <c r="E1068" s="13" t="s">
        <v>11708</v>
      </c>
      <c r="F1068" s="13" t="s">
        <v>1871</v>
      </c>
      <c r="G1068" s="13" t="s">
        <v>14723</v>
      </c>
    </row>
    <row r="1069" customFormat="false" ht="15" hidden="false" customHeight="true" outlineLevel="0" collapsed="false">
      <c r="A1069" s="13" t="s">
        <v>99</v>
      </c>
      <c r="B1069" s="11" t="s">
        <v>12061</v>
      </c>
      <c r="C1069" s="13" t="s">
        <v>1612</v>
      </c>
      <c r="D1069" s="13" t="s">
        <v>14724</v>
      </c>
      <c r="E1069" s="13" t="s">
        <v>1132</v>
      </c>
      <c r="F1069" s="13" t="s">
        <v>14725</v>
      </c>
      <c r="G1069" s="13" t="s">
        <v>14726</v>
      </c>
    </row>
    <row r="1070" customFormat="false" ht="15" hidden="false" customHeight="true" outlineLevel="0" collapsed="false">
      <c r="A1070" s="13" t="s">
        <v>99</v>
      </c>
      <c r="B1070" s="11" t="s">
        <v>12051</v>
      </c>
      <c r="C1070" s="13" t="s">
        <v>9166</v>
      </c>
      <c r="D1070" s="13" t="s">
        <v>14727</v>
      </c>
      <c r="E1070" s="13" t="s">
        <v>12244</v>
      </c>
      <c r="F1070" s="13" t="s">
        <v>14728</v>
      </c>
      <c r="G1070" s="13" t="s">
        <v>14729</v>
      </c>
    </row>
    <row r="1071" customFormat="false" ht="15" hidden="false" customHeight="true" outlineLevel="0" collapsed="false">
      <c r="A1071" s="13" t="s">
        <v>99</v>
      </c>
      <c r="B1071" s="11" t="s">
        <v>12138</v>
      </c>
      <c r="C1071" s="13" t="s">
        <v>12990</v>
      </c>
      <c r="D1071" s="13" t="s">
        <v>14730</v>
      </c>
      <c r="E1071" s="13" t="s">
        <v>4929</v>
      </c>
      <c r="F1071" s="13" t="s">
        <v>14731</v>
      </c>
      <c r="G1071" s="13" t="s">
        <v>14732</v>
      </c>
    </row>
    <row r="1072" customFormat="false" ht="15" hidden="false" customHeight="true" outlineLevel="0" collapsed="false">
      <c r="A1072" s="13" t="s">
        <v>99</v>
      </c>
      <c r="B1072" s="11" t="s">
        <v>12205</v>
      </c>
      <c r="C1072" s="13" t="s">
        <v>12058</v>
      </c>
      <c r="D1072" s="13" t="s">
        <v>14733</v>
      </c>
      <c r="E1072" s="13" t="s">
        <v>1871</v>
      </c>
      <c r="F1072" s="13" t="s">
        <v>1871</v>
      </c>
      <c r="G1072" s="13" t="s">
        <v>14733</v>
      </c>
    </row>
    <row r="1073" customFormat="false" ht="15" hidden="false" customHeight="true" outlineLevel="0" collapsed="false">
      <c r="A1073" s="13" t="s">
        <v>99</v>
      </c>
      <c r="B1073" s="11" t="s">
        <v>12087</v>
      </c>
      <c r="C1073" s="13" t="s">
        <v>12084</v>
      </c>
      <c r="D1073" s="13" t="s">
        <v>14734</v>
      </c>
      <c r="E1073" s="13" t="s">
        <v>11708</v>
      </c>
      <c r="F1073" s="13" t="s">
        <v>11751</v>
      </c>
      <c r="G1073" s="13" t="s">
        <v>14735</v>
      </c>
    </row>
    <row r="1074" customFormat="false" ht="15" hidden="false" customHeight="true" outlineLevel="0" collapsed="false">
      <c r="A1074" s="13" t="s">
        <v>99</v>
      </c>
      <c r="B1074" s="11" t="s">
        <v>12082</v>
      </c>
      <c r="C1074" s="13" t="s">
        <v>11981</v>
      </c>
      <c r="D1074" s="13" t="s">
        <v>14736</v>
      </c>
      <c r="E1074" s="13" t="s">
        <v>9133</v>
      </c>
      <c r="F1074" s="13" t="s">
        <v>14737</v>
      </c>
      <c r="G1074" s="13" t="s">
        <v>14738</v>
      </c>
    </row>
    <row r="1075" customFormat="false" ht="15" hidden="false" customHeight="true" outlineLevel="0" collapsed="false">
      <c r="A1075" s="13" t="s">
        <v>99</v>
      </c>
      <c r="B1075" s="11" t="s">
        <v>12266</v>
      </c>
      <c r="C1075" s="13" t="s">
        <v>11561</v>
      </c>
      <c r="D1075" s="13" t="s">
        <v>14739</v>
      </c>
      <c r="E1075" s="13" t="s">
        <v>12295</v>
      </c>
      <c r="F1075" s="13" t="s">
        <v>13589</v>
      </c>
      <c r="G1075" s="13" t="s">
        <v>14740</v>
      </c>
    </row>
    <row r="1076" customFormat="false" ht="15" hidden="false" customHeight="true" outlineLevel="0" collapsed="false">
      <c r="A1076" s="13" t="s">
        <v>99</v>
      </c>
      <c r="B1076" s="11" t="s">
        <v>12164</v>
      </c>
      <c r="C1076" s="13" t="s">
        <v>9133</v>
      </c>
      <c r="D1076" s="13" t="s">
        <v>1875</v>
      </c>
      <c r="E1076" s="13" t="s">
        <v>1871</v>
      </c>
      <c r="F1076" s="13" t="s">
        <v>1871</v>
      </c>
      <c r="G1076" s="13" t="s">
        <v>1875</v>
      </c>
    </row>
    <row r="1077" customFormat="false" ht="15" hidden="false" customHeight="true" outlineLevel="0" collapsed="false">
      <c r="A1077" s="13" t="s">
        <v>99</v>
      </c>
      <c r="B1077" s="11" t="s">
        <v>12130</v>
      </c>
      <c r="C1077" s="13" t="s">
        <v>12990</v>
      </c>
      <c r="D1077" s="13" t="s">
        <v>14741</v>
      </c>
      <c r="E1077" s="13" t="s">
        <v>12053</v>
      </c>
      <c r="F1077" s="13" t="s">
        <v>12171</v>
      </c>
      <c r="G1077" s="13" t="s">
        <v>14742</v>
      </c>
    </row>
    <row r="1078" customFormat="false" ht="15" hidden="false" customHeight="true" outlineLevel="0" collapsed="false">
      <c r="A1078" s="13" t="s">
        <v>99</v>
      </c>
      <c r="B1078" s="11" t="s">
        <v>12166</v>
      </c>
      <c r="C1078" s="13" t="s">
        <v>13052</v>
      </c>
      <c r="D1078" s="13" t="s">
        <v>14743</v>
      </c>
      <c r="E1078" s="13" t="s">
        <v>1457</v>
      </c>
      <c r="F1078" s="13" t="s">
        <v>14744</v>
      </c>
      <c r="G1078" s="13" t="s">
        <v>14745</v>
      </c>
    </row>
    <row r="1079" customFormat="false" ht="15" hidden="false" customHeight="true" outlineLevel="0" collapsed="false">
      <c r="A1079" s="13" t="s">
        <v>99</v>
      </c>
      <c r="B1079" s="11" t="s">
        <v>12282</v>
      </c>
      <c r="C1079" s="13" t="s">
        <v>6339</v>
      </c>
      <c r="D1079" s="13" t="s">
        <v>14746</v>
      </c>
      <c r="E1079" s="13" t="s">
        <v>11824</v>
      </c>
      <c r="F1079" s="13" t="s">
        <v>14747</v>
      </c>
      <c r="G1079" s="13" t="s">
        <v>14748</v>
      </c>
    </row>
    <row r="1080" customFormat="false" ht="15" hidden="false" customHeight="true" outlineLevel="0" collapsed="false">
      <c r="A1080" s="13" t="s">
        <v>99</v>
      </c>
      <c r="B1080" s="11" t="s">
        <v>12179</v>
      </c>
      <c r="C1080" s="13" t="s">
        <v>14749</v>
      </c>
      <c r="D1080" s="13" t="s">
        <v>14750</v>
      </c>
      <c r="E1080" s="13" t="s">
        <v>13664</v>
      </c>
      <c r="F1080" s="13" t="s">
        <v>14751</v>
      </c>
      <c r="G1080" s="13" t="s">
        <v>14752</v>
      </c>
    </row>
    <row r="1081" customFormat="false" ht="15" hidden="false" customHeight="true" outlineLevel="0" collapsed="false">
      <c r="A1081" s="13" t="s">
        <v>99</v>
      </c>
      <c r="B1081" s="11" t="s">
        <v>12196</v>
      </c>
      <c r="C1081" s="13" t="s">
        <v>14753</v>
      </c>
      <c r="D1081" s="13" t="s">
        <v>14754</v>
      </c>
      <c r="E1081" s="13" t="s">
        <v>12161</v>
      </c>
      <c r="F1081" s="13" t="s">
        <v>14755</v>
      </c>
      <c r="G1081" s="13" t="s">
        <v>14756</v>
      </c>
    </row>
    <row r="1082" customFormat="false" ht="15" hidden="false" customHeight="true" outlineLevel="0" collapsed="false">
      <c r="A1082" s="13" t="s">
        <v>99</v>
      </c>
      <c r="B1082" s="11" t="s">
        <v>12185</v>
      </c>
      <c r="C1082" s="13" t="s">
        <v>12791</v>
      </c>
      <c r="D1082" s="13" t="s">
        <v>14757</v>
      </c>
      <c r="E1082" s="13" t="s">
        <v>11869</v>
      </c>
      <c r="F1082" s="13" t="s">
        <v>14758</v>
      </c>
      <c r="G1082" s="13" t="s">
        <v>14759</v>
      </c>
    </row>
    <row r="1083" customFormat="false" ht="15" hidden="false" customHeight="true" outlineLevel="0" collapsed="false">
      <c r="A1083" s="13" t="s">
        <v>99</v>
      </c>
      <c r="B1083" s="11" t="s">
        <v>12044</v>
      </c>
      <c r="C1083" s="13" t="s">
        <v>13006</v>
      </c>
      <c r="D1083" s="13" t="s">
        <v>3540</v>
      </c>
      <c r="E1083" s="13" t="s">
        <v>1871</v>
      </c>
      <c r="F1083" s="13" t="s">
        <v>1871</v>
      </c>
      <c r="G1083" s="13" t="s">
        <v>3540</v>
      </c>
    </row>
    <row r="1084" customFormat="false" ht="15" hidden="false" customHeight="true" outlineLevel="0" collapsed="false">
      <c r="A1084" s="13" t="s">
        <v>99</v>
      </c>
      <c r="B1084" s="11" t="s">
        <v>12159</v>
      </c>
      <c r="C1084" s="13" t="s">
        <v>14760</v>
      </c>
      <c r="D1084" s="13" t="s">
        <v>14761</v>
      </c>
      <c r="E1084" s="13" t="s">
        <v>12053</v>
      </c>
      <c r="F1084" s="13" t="s">
        <v>14269</v>
      </c>
      <c r="G1084" s="13" t="s">
        <v>14762</v>
      </c>
    </row>
    <row r="1085" customFormat="false" ht="15" hidden="false" customHeight="true" outlineLevel="0" collapsed="false">
      <c r="A1085" s="13" t="s">
        <v>99</v>
      </c>
      <c r="B1085" s="11" t="s">
        <v>12152</v>
      </c>
      <c r="C1085" s="13" t="s">
        <v>7582</v>
      </c>
      <c r="D1085" s="13" t="s">
        <v>14763</v>
      </c>
      <c r="E1085" s="13" t="s">
        <v>333</v>
      </c>
      <c r="F1085" s="13" t="s">
        <v>2530</v>
      </c>
      <c r="G1085" s="13" t="s">
        <v>14764</v>
      </c>
    </row>
    <row r="1086" customFormat="false" ht="15" hidden="false" customHeight="true" outlineLevel="0" collapsed="false">
      <c r="A1086" s="13" t="s">
        <v>99</v>
      </c>
      <c r="B1086" s="11" t="s">
        <v>12243</v>
      </c>
      <c r="C1086" s="13" t="s">
        <v>2093</v>
      </c>
      <c r="D1086" s="13" t="s">
        <v>14765</v>
      </c>
      <c r="E1086" s="13" t="s">
        <v>12244</v>
      </c>
      <c r="F1086" s="13" t="s">
        <v>13635</v>
      </c>
      <c r="G1086" s="13" t="s">
        <v>14766</v>
      </c>
    </row>
    <row r="1087" customFormat="false" ht="15" hidden="false" customHeight="true" outlineLevel="0" collapsed="false">
      <c r="A1087" s="13" t="s">
        <v>99</v>
      </c>
      <c r="B1087" s="11" t="s">
        <v>12214</v>
      </c>
      <c r="C1087" s="13" t="s">
        <v>12025</v>
      </c>
      <c r="D1087" s="13" t="s">
        <v>14767</v>
      </c>
      <c r="E1087" s="13" t="s">
        <v>12090</v>
      </c>
      <c r="F1087" s="13" t="s">
        <v>14732</v>
      </c>
      <c r="G1087" s="13" t="s">
        <v>12275</v>
      </c>
    </row>
    <row r="1088" customFormat="false" ht="15" hidden="false" customHeight="true" outlineLevel="0" collapsed="false">
      <c r="A1088" s="13" t="s">
        <v>99</v>
      </c>
      <c r="B1088" s="11" t="s">
        <v>12207</v>
      </c>
      <c r="C1088" s="13" t="s">
        <v>12833</v>
      </c>
      <c r="D1088" s="13" t="s">
        <v>12839</v>
      </c>
      <c r="E1088" s="13" t="s">
        <v>12161</v>
      </c>
      <c r="F1088" s="13" t="s">
        <v>3047</v>
      </c>
      <c r="G1088" s="13" t="s">
        <v>14055</v>
      </c>
    </row>
    <row r="1089" customFormat="false" ht="15" hidden="false" customHeight="true" outlineLevel="0" collapsed="false">
      <c r="A1089" s="13" t="s">
        <v>99</v>
      </c>
      <c r="B1089" s="11" t="s">
        <v>12221</v>
      </c>
      <c r="C1089" s="13" t="s">
        <v>1616</v>
      </c>
      <c r="D1089" s="13" t="s">
        <v>12947</v>
      </c>
      <c r="E1089" s="13" t="s">
        <v>13656</v>
      </c>
      <c r="F1089" s="13" t="s">
        <v>14768</v>
      </c>
      <c r="G1089" s="13" t="s">
        <v>14769</v>
      </c>
    </row>
    <row r="1090" customFormat="false" ht="15" hidden="false" customHeight="true" outlineLevel="0" collapsed="false">
      <c r="A1090" s="13" t="s">
        <v>99</v>
      </c>
      <c r="B1090" s="11" t="s">
        <v>12255</v>
      </c>
      <c r="C1090" s="13" t="s">
        <v>11752</v>
      </c>
      <c r="D1090" s="13" t="s">
        <v>14770</v>
      </c>
      <c r="E1090" s="13" t="s">
        <v>11563</v>
      </c>
      <c r="F1090" s="13" t="s">
        <v>14771</v>
      </c>
      <c r="G1090" s="13" t="s">
        <v>14772</v>
      </c>
    </row>
    <row r="1091" customFormat="false" ht="15" hidden="false" customHeight="true" outlineLevel="0" collapsed="false">
      <c r="A1091" s="13" t="s">
        <v>99</v>
      </c>
      <c r="B1091" s="11" t="s">
        <v>12271</v>
      </c>
      <c r="C1091" s="13" t="s">
        <v>12800</v>
      </c>
      <c r="D1091" s="13" t="s">
        <v>14773</v>
      </c>
      <c r="E1091" s="13" t="s">
        <v>12042</v>
      </c>
      <c r="F1091" s="13" t="s">
        <v>3519</v>
      </c>
      <c r="G1091" s="13" t="s">
        <v>5401</v>
      </c>
    </row>
    <row r="1092" customFormat="false" ht="15" hidden="false" customHeight="true" outlineLevel="0" collapsed="false">
      <c r="A1092" s="13" t="s">
        <v>99</v>
      </c>
      <c r="B1092" s="11" t="s">
        <v>12217</v>
      </c>
      <c r="C1092" s="13" t="s">
        <v>14669</v>
      </c>
      <c r="D1092" s="13" t="s">
        <v>14774</v>
      </c>
      <c r="E1092" s="13" t="s">
        <v>12090</v>
      </c>
      <c r="F1092" s="13" t="s">
        <v>14775</v>
      </c>
      <c r="G1092" s="13" t="s">
        <v>14776</v>
      </c>
    </row>
    <row r="1093" customFormat="false" ht="15" hidden="false" customHeight="true" outlineLevel="0" collapsed="false">
      <c r="A1093" s="13" t="s">
        <v>99</v>
      </c>
      <c r="B1093" s="11" t="s">
        <v>12177</v>
      </c>
      <c r="C1093" s="13" t="s">
        <v>12896</v>
      </c>
      <c r="D1093" s="13" t="s">
        <v>12847</v>
      </c>
      <c r="E1093" s="13" t="s">
        <v>11751</v>
      </c>
      <c r="F1093" s="13" t="s">
        <v>12025</v>
      </c>
      <c r="G1093" s="13" t="s">
        <v>13448</v>
      </c>
    </row>
    <row r="1094" customFormat="false" ht="15" hidden="false" customHeight="true" outlineLevel="0" collapsed="false">
      <c r="A1094" s="13" t="s">
        <v>99</v>
      </c>
      <c r="B1094" s="11" t="s">
        <v>12226</v>
      </c>
      <c r="C1094" s="13" t="s">
        <v>8665</v>
      </c>
      <c r="D1094" s="13" t="s">
        <v>14777</v>
      </c>
      <c r="E1094" s="13" t="s">
        <v>12209</v>
      </c>
      <c r="F1094" s="13" t="s">
        <v>14713</v>
      </c>
      <c r="G1094" s="13" t="s">
        <v>14778</v>
      </c>
    </row>
    <row r="1095" customFormat="false" ht="15" hidden="false" customHeight="true" outlineLevel="0" collapsed="false">
      <c r="A1095" s="13" t="s">
        <v>99</v>
      </c>
      <c r="B1095" s="11" t="s">
        <v>12229</v>
      </c>
      <c r="C1095" s="13" t="s">
        <v>4459</v>
      </c>
      <c r="D1095" s="13" t="s">
        <v>14198</v>
      </c>
      <c r="E1095" s="13" t="s">
        <v>1938</v>
      </c>
      <c r="F1095" s="13" t="s">
        <v>14779</v>
      </c>
      <c r="G1095" s="13" t="s">
        <v>14780</v>
      </c>
    </row>
    <row r="1096" customFormat="false" ht="15" hidden="false" customHeight="true" outlineLevel="0" collapsed="false">
      <c r="A1096" s="13" t="s">
        <v>99</v>
      </c>
      <c r="B1096" s="11" t="s">
        <v>12348</v>
      </c>
      <c r="C1096" s="13" t="s">
        <v>11563</v>
      </c>
      <c r="D1096" s="13" t="s">
        <v>13619</v>
      </c>
      <c r="E1096" s="13" t="s">
        <v>1938</v>
      </c>
      <c r="F1096" s="13" t="s">
        <v>14781</v>
      </c>
      <c r="G1096" s="13" t="s">
        <v>14782</v>
      </c>
    </row>
    <row r="1097" customFormat="false" ht="15" hidden="false" customHeight="true" outlineLevel="0" collapsed="false">
      <c r="A1097" s="13" t="s">
        <v>99</v>
      </c>
      <c r="B1097" s="11" t="s">
        <v>12307</v>
      </c>
      <c r="C1097" s="13" t="s">
        <v>11971</v>
      </c>
      <c r="D1097" s="13" t="s">
        <v>14783</v>
      </c>
      <c r="E1097" s="13" t="s">
        <v>1871</v>
      </c>
      <c r="F1097" s="13" t="s">
        <v>11708</v>
      </c>
      <c r="G1097" s="13" t="s">
        <v>14784</v>
      </c>
    </row>
    <row r="1098" customFormat="false" ht="15" hidden="false" customHeight="true" outlineLevel="0" collapsed="false">
      <c r="A1098" s="13" t="s">
        <v>99</v>
      </c>
      <c r="B1098" s="11" t="s">
        <v>12112</v>
      </c>
      <c r="C1098" s="13" t="s">
        <v>12235</v>
      </c>
      <c r="D1098" s="13" t="s">
        <v>11773</v>
      </c>
      <c r="E1098" s="13" t="s">
        <v>12042</v>
      </c>
      <c r="F1098" s="13" t="s">
        <v>14785</v>
      </c>
      <c r="G1098" s="13" t="s">
        <v>553</v>
      </c>
    </row>
    <row r="1099" customFormat="false" ht="15" hidden="false" customHeight="true" outlineLevel="0" collapsed="false">
      <c r="A1099" s="13" t="s">
        <v>99</v>
      </c>
      <c r="B1099" s="11" t="s">
        <v>12383</v>
      </c>
      <c r="C1099" s="13" t="s">
        <v>12209</v>
      </c>
      <c r="D1099" s="13" t="s">
        <v>14786</v>
      </c>
      <c r="E1099" s="13" t="s">
        <v>1871</v>
      </c>
      <c r="F1099" s="13" t="s">
        <v>1871</v>
      </c>
      <c r="G1099" s="13" t="s">
        <v>14786</v>
      </c>
    </row>
    <row r="1100" customFormat="false" ht="15" hidden="false" customHeight="true" outlineLevel="0" collapsed="false">
      <c r="A1100" s="13" t="s">
        <v>99</v>
      </c>
      <c r="B1100" s="11" t="s">
        <v>12309</v>
      </c>
      <c r="C1100" s="13" t="s">
        <v>1132</v>
      </c>
      <c r="D1100" s="13" t="s">
        <v>14787</v>
      </c>
      <c r="E1100" s="13" t="s">
        <v>1938</v>
      </c>
      <c r="F1100" s="13" t="s">
        <v>14245</v>
      </c>
      <c r="G1100" s="13" t="s">
        <v>13598</v>
      </c>
    </row>
    <row r="1101" customFormat="false" ht="15" hidden="false" customHeight="true" outlineLevel="0" collapsed="false">
      <c r="A1101" s="13" t="s">
        <v>99</v>
      </c>
      <c r="B1101" s="11" t="s">
        <v>12312</v>
      </c>
      <c r="C1101" s="13" t="s">
        <v>557</v>
      </c>
      <c r="D1101" s="13" t="s">
        <v>14788</v>
      </c>
      <c r="E1101" s="13" t="s">
        <v>8204</v>
      </c>
      <c r="F1101" s="13" t="s">
        <v>14789</v>
      </c>
      <c r="G1101" s="13" t="s">
        <v>14790</v>
      </c>
    </row>
    <row r="1102" customFormat="false" ht="15" hidden="false" customHeight="true" outlineLevel="0" collapsed="false">
      <c r="A1102" s="13" t="s">
        <v>99</v>
      </c>
      <c r="B1102" s="11" t="s">
        <v>12259</v>
      </c>
      <c r="C1102" s="13" t="s">
        <v>12058</v>
      </c>
      <c r="D1102" s="13" t="s">
        <v>11819</v>
      </c>
      <c r="E1102" s="13" t="s">
        <v>11751</v>
      </c>
      <c r="F1102" s="13" t="s">
        <v>6585</v>
      </c>
      <c r="G1102" s="13" t="s">
        <v>14791</v>
      </c>
    </row>
    <row r="1103" customFormat="false" ht="15" hidden="false" customHeight="true" outlineLevel="0" collapsed="false">
      <c r="A1103" s="13" t="s">
        <v>99</v>
      </c>
      <c r="B1103" s="11" t="s">
        <v>12191</v>
      </c>
      <c r="C1103" s="13" t="s">
        <v>12244</v>
      </c>
      <c r="D1103" s="13" t="s">
        <v>9121</v>
      </c>
      <c r="E1103" s="13" t="s">
        <v>1871</v>
      </c>
      <c r="F1103" s="13" t="s">
        <v>1871</v>
      </c>
      <c r="G1103" s="13" t="s">
        <v>9121</v>
      </c>
    </row>
    <row r="1104" customFormat="false" ht="15" hidden="false" customHeight="true" outlineLevel="0" collapsed="false">
      <c r="A1104" s="13" t="s">
        <v>99</v>
      </c>
      <c r="B1104" s="11" t="s">
        <v>11706</v>
      </c>
      <c r="C1104" s="13" t="s">
        <v>1132</v>
      </c>
      <c r="D1104" s="13" t="s">
        <v>14792</v>
      </c>
      <c r="E1104" s="13" t="s">
        <v>12295</v>
      </c>
      <c r="F1104" s="13" t="s">
        <v>12241</v>
      </c>
      <c r="G1104" s="13" t="s">
        <v>14793</v>
      </c>
    </row>
    <row r="1105" customFormat="false" ht="15" hidden="false" customHeight="true" outlineLevel="0" collapsed="false">
      <c r="A1105" s="13" t="s">
        <v>99</v>
      </c>
      <c r="B1105" s="11" t="s">
        <v>12315</v>
      </c>
      <c r="C1105" s="13" t="s">
        <v>3042</v>
      </c>
      <c r="D1105" s="13" t="s">
        <v>12254</v>
      </c>
      <c r="E1105" s="13" t="s">
        <v>12135</v>
      </c>
      <c r="F1105" s="13" t="s">
        <v>12244</v>
      </c>
      <c r="G1105" s="13" t="s">
        <v>14794</v>
      </c>
    </row>
    <row r="1106" customFormat="false" ht="15" hidden="false" customHeight="true" outlineLevel="0" collapsed="false">
      <c r="A1106" s="13" t="s">
        <v>99</v>
      </c>
      <c r="B1106" s="11" t="s">
        <v>12285</v>
      </c>
      <c r="C1106" s="13" t="s">
        <v>12209</v>
      </c>
      <c r="D1106" s="13" t="s">
        <v>14795</v>
      </c>
      <c r="E1106" s="13" t="s">
        <v>1871</v>
      </c>
      <c r="F1106" s="13" t="s">
        <v>11751</v>
      </c>
      <c r="G1106" s="13" t="s">
        <v>12334</v>
      </c>
    </row>
    <row r="1107" customFormat="false" ht="15" hidden="false" customHeight="true" outlineLevel="0" collapsed="false">
      <c r="A1107" s="13" t="s">
        <v>99</v>
      </c>
      <c r="B1107" s="11" t="s">
        <v>12336</v>
      </c>
      <c r="C1107" s="13" t="s">
        <v>12084</v>
      </c>
      <c r="D1107" s="13" t="s">
        <v>12273</v>
      </c>
      <c r="E1107" s="13" t="s">
        <v>2417</v>
      </c>
      <c r="F1107" s="13" t="s">
        <v>13642</v>
      </c>
      <c r="G1107" s="13" t="s">
        <v>13476</v>
      </c>
    </row>
    <row r="1108" customFormat="false" ht="15" hidden="false" customHeight="true" outlineLevel="0" collapsed="false">
      <c r="A1108" s="13" t="s">
        <v>99</v>
      </c>
      <c r="B1108" s="11" t="s">
        <v>12234</v>
      </c>
      <c r="C1108" s="13" t="s">
        <v>12970</v>
      </c>
      <c r="D1108" s="13" t="s">
        <v>11957</v>
      </c>
      <c r="E1108" s="13" t="s">
        <v>12161</v>
      </c>
      <c r="F1108" s="13" t="s">
        <v>7739</v>
      </c>
      <c r="G1108" s="13" t="s">
        <v>14240</v>
      </c>
    </row>
    <row r="1109" customFormat="false" ht="15" hidden="false" customHeight="true" outlineLevel="0" collapsed="false">
      <c r="A1109" s="13" t="s">
        <v>99</v>
      </c>
      <c r="B1109" s="11" t="s">
        <v>12344</v>
      </c>
      <c r="C1109" s="13" t="s">
        <v>3987</v>
      </c>
      <c r="D1109" s="13" t="s">
        <v>11957</v>
      </c>
      <c r="E1109" s="13" t="s">
        <v>1938</v>
      </c>
      <c r="F1109" s="13" t="s">
        <v>14796</v>
      </c>
      <c r="G1109" s="13" t="s">
        <v>14797</v>
      </c>
    </row>
    <row r="1110" customFormat="false" ht="15" hidden="false" customHeight="true" outlineLevel="0" collapsed="false">
      <c r="A1110" s="13" t="s">
        <v>99</v>
      </c>
      <c r="B1110" s="11" t="s">
        <v>12354</v>
      </c>
      <c r="C1110" s="13" t="s">
        <v>12244</v>
      </c>
      <c r="D1110" s="13" t="s">
        <v>14798</v>
      </c>
      <c r="E1110" s="13" t="s">
        <v>12135</v>
      </c>
      <c r="F1110" s="13" t="s">
        <v>14252</v>
      </c>
      <c r="G1110" s="13" t="s">
        <v>14224</v>
      </c>
    </row>
    <row r="1111" customFormat="false" ht="15" hidden="false" customHeight="true" outlineLevel="0" collapsed="false">
      <c r="A1111" s="13" t="s">
        <v>99</v>
      </c>
      <c r="B1111" s="11" t="s">
        <v>12276</v>
      </c>
      <c r="C1111" s="13" t="s">
        <v>12084</v>
      </c>
      <c r="D1111" s="13" t="s">
        <v>14799</v>
      </c>
      <c r="E1111" s="13" t="s">
        <v>12135</v>
      </c>
      <c r="F1111" s="13" t="s">
        <v>11977</v>
      </c>
      <c r="G1111" s="13" t="s">
        <v>13019</v>
      </c>
    </row>
    <row r="1112" customFormat="false" ht="15" hidden="false" customHeight="true" outlineLevel="0" collapsed="false">
      <c r="A1112" s="13" t="s">
        <v>99</v>
      </c>
      <c r="B1112" s="11" t="s">
        <v>12293</v>
      </c>
      <c r="C1112" s="13" t="s">
        <v>12058</v>
      </c>
      <c r="D1112" s="13" t="s">
        <v>13941</v>
      </c>
      <c r="E1112" s="13" t="s">
        <v>11751</v>
      </c>
      <c r="F1112" s="13" t="s">
        <v>12787</v>
      </c>
      <c r="G1112" s="13" t="s">
        <v>1614</v>
      </c>
    </row>
    <row r="1113" customFormat="false" ht="15" hidden="false" customHeight="true" outlineLevel="0" collapsed="false">
      <c r="A1113" s="13" t="s">
        <v>99</v>
      </c>
      <c r="B1113" s="11" t="s">
        <v>12238</v>
      </c>
      <c r="C1113" s="13" t="s">
        <v>12260</v>
      </c>
      <c r="D1113" s="13" t="s">
        <v>14800</v>
      </c>
      <c r="E1113" s="13" t="s">
        <v>11751</v>
      </c>
      <c r="F1113" s="13" t="s">
        <v>5871</v>
      </c>
      <c r="G1113" s="13" t="s">
        <v>12586</v>
      </c>
    </row>
    <row r="1114" customFormat="false" ht="15" hidden="false" customHeight="true" outlineLevel="0" collapsed="false">
      <c r="A1114" s="13" t="s">
        <v>99</v>
      </c>
      <c r="B1114" s="11" t="s">
        <v>12342</v>
      </c>
      <c r="C1114" s="13" t="s">
        <v>12375</v>
      </c>
      <c r="D1114" s="13" t="s">
        <v>14801</v>
      </c>
      <c r="E1114" s="13" t="s">
        <v>11708</v>
      </c>
      <c r="F1114" s="13" t="s">
        <v>3042</v>
      </c>
      <c r="G1114" s="13" t="s">
        <v>14802</v>
      </c>
    </row>
    <row r="1115" customFormat="false" ht="15" hidden="false" customHeight="true" outlineLevel="0" collapsed="false">
      <c r="A1115" s="13" t="s">
        <v>99</v>
      </c>
      <c r="B1115" s="11" t="s">
        <v>12265</v>
      </c>
      <c r="C1115" s="13" t="s">
        <v>1457</v>
      </c>
      <c r="D1115" s="13" t="s">
        <v>14803</v>
      </c>
      <c r="E1115" s="13" t="s">
        <v>1871</v>
      </c>
      <c r="F1115" s="13" t="s">
        <v>1871</v>
      </c>
      <c r="G1115" s="13" t="s">
        <v>14803</v>
      </c>
    </row>
    <row r="1116" customFormat="false" ht="15" hidden="false" customHeight="true" outlineLevel="0" collapsed="false">
      <c r="A1116" s="13" t="s">
        <v>99</v>
      </c>
      <c r="B1116" s="11" t="s">
        <v>12318</v>
      </c>
      <c r="C1116" s="13" t="s">
        <v>12850</v>
      </c>
      <c r="D1116" s="13" t="s">
        <v>14802</v>
      </c>
      <c r="E1116" s="13" t="s">
        <v>11708</v>
      </c>
      <c r="F1116" s="13" t="s">
        <v>1871</v>
      </c>
      <c r="G1116" s="13" t="s">
        <v>14802</v>
      </c>
    </row>
    <row r="1117" customFormat="false" ht="15" hidden="false" customHeight="true" outlineLevel="0" collapsed="false">
      <c r="A1117" s="13" t="s">
        <v>99</v>
      </c>
      <c r="B1117" s="11" t="s">
        <v>12200</v>
      </c>
      <c r="C1117" s="13" t="s">
        <v>12013</v>
      </c>
      <c r="D1117" s="13" t="s">
        <v>14804</v>
      </c>
      <c r="E1117" s="13" t="s">
        <v>12209</v>
      </c>
      <c r="F1117" s="13" t="s">
        <v>12361</v>
      </c>
      <c r="G1117" s="13" t="s">
        <v>14805</v>
      </c>
    </row>
    <row r="1118" customFormat="false" ht="15" hidden="false" customHeight="true" outlineLevel="0" collapsed="false">
      <c r="A1118" s="13" t="s">
        <v>99</v>
      </c>
      <c r="B1118" s="11" t="s">
        <v>12298</v>
      </c>
      <c r="C1118" s="13" t="s">
        <v>977</v>
      </c>
      <c r="D1118" s="13" t="s">
        <v>3026</v>
      </c>
      <c r="E1118" s="13" t="s">
        <v>12241</v>
      </c>
      <c r="F1118" s="13" t="s">
        <v>11708</v>
      </c>
      <c r="G1118" s="13" t="s">
        <v>14806</v>
      </c>
    </row>
    <row r="1119" customFormat="false" ht="15" hidden="false" customHeight="true" outlineLevel="0" collapsed="false">
      <c r="A1119" s="13" t="s">
        <v>99</v>
      </c>
      <c r="B1119" s="11" t="s">
        <v>12300</v>
      </c>
      <c r="C1119" s="13" t="s">
        <v>333</v>
      </c>
      <c r="D1119" s="13" t="s">
        <v>13908</v>
      </c>
      <c r="E1119" s="13" t="s">
        <v>5712</v>
      </c>
      <c r="F1119" s="13" t="s">
        <v>14807</v>
      </c>
      <c r="G1119" s="13" t="s">
        <v>14808</v>
      </c>
    </row>
    <row r="1120" customFormat="false" ht="15" hidden="false" customHeight="true" outlineLevel="0" collapsed="false">
      <c r="A1120" s="13" t="s">
        <v>99</v>
      </c>
      <c r="B1120" s="11" t="s">
        <v>12279</v>
      </c>
      <c r="C1120" s="13" t="s">
        <v>977</v>
      </c>
      <c r="D1120" s="13" t="s">
        <v>14629</v>
      </c>
      <c r="E1120" s="13" t="s">
        <v>12846</v>
      </c>
      <c r="F1120" s="13" t="s">
        <v>14809</v>
      </c>
      <c r="G1120" s="13" t="s">
        <v>14810</v>
      </c>
    </row>
    <row r="1121" customFormat="false" ht="15" hidden="false" customHeight="true" outlineLevel="0" collapsed="false">
      <c r="A1121" s="13" t="s">
        <v>99</v>
      </c>
      <c r="B1121" s="11" t="s">
        <v>12320</v>
      </c>
      <c r="C1121" s="13" t="s">
        <v>12377</v>
      </c>
      <c r="D1121" s="13" t="s">
        <v>14629</v>
      </c>
      <c r="E1121" s="13" t="s">
        <v>12161</v>
      </c>
      <c r="F1121" s="13" t="s">
        <v>11757</v>
      </c>
      <c r="G1121" s="13" t="s">
        <v>11797</v>
      </c>
    </row>
    <row r="1122" customFormat="false" ht="15" hidden="false" customHeight="true" outlineLevel="0" collapsed="false">
      <c r="A1122" s="13" t="s">
        <v>99</v>
      </c>
      <c r="B1122" s="11" t="s">
        <v>12263</v>
      </c>
      <c r="C1122" s="13" t="s">
        <v>12025</v>
      </c>
      <c r="D1122" s="13" t="s">
        <v>13021</v>
      </c>
      <c r="E1122" s="13" t="s">
        <v>1871</v>
      </c>
      <c r="F1122" s="13" t="s">
        <v>1871</v>
      </c>
      <c r="G1122" s="13" t="s">
        <v>13021</v>
      </c>
    </row>
    <row r="1123" customFormat="false" ht="15" hidden="false" customHeight="true" outlineLevel="0" collapsed="false">
      <c r="A1123" s="13" t="s">
        <v>99</v>
      </c>
      <c r="B1123" s="11" t="s">
        <v>12340</v>
      </c>
      <c r="C1123" s="13" t="s">
        <v>12244</v>
      </c>
      <c r="D1123" s="13" t="s">
        <v>14247</v>
      </c>
      <c r="E1123" s="13" t="s">
        <v>12090</v>
      </c>
      <c r="F1123" s="13" t="s">
        <v>11708</v>
      </c>
      <c r="G1123" s="13" t="s">
        <v>13401</v>
      </c>
    </row>
    <row r="1124" customFormat="false" ht="15" hidden="false" customHeight="true" outlineLevel="0" collapsed="false">
      <c r="A1124" s="13" t="s">
        <v>99</v>
      </c>
      <c r="B1124" s="11" t="s">
        <v>12274</v>
      </c>
      <c r="C1124" s="13" t="s">
        <v>550</v>
      </c>
      <c r="D1124" s="13" t="s">
        <v>14811</v>
      </c>
      <c r="E1124" s="13" t="s">
        <v>12241</v>
      </c>
      <c r="F1124" s="13" t="s">
        <v>11751</v>
      </c>
      <c r="G1124" s="13" t="s">
        <v>14224</v>
      </c>
    </row>
    <row r="1125" customFormat="false" ht="15" hidden="false" customHeight="true" outlineLevel="0" collapsed="false">
      <c r="A1125" s="13" t="s">
        <v>99</v>
      </c>
      <c r="B1125" s="11" t="s">
        <v>12365</v>
      </c>
      <c r="C1125" s="13" t="s">
        <v>12295</v>
      </c>
      <c r="D1125" s="13" t="s">
        <v>14812</v>
      </c>
      <c r="E1125" s="13" t="s">
        <v>1871</v>
      </c>
      <c r="F1125" s="13" t="s">
        <v>1871</v>
      </c>
      <c r="G1125" s="13" t="s">
        <v>14812</v>
      </c>
    </row>
    <row r="1126" customFormat="false" ht="15" hidden="false" customHeight="true" outlineLevel="0" collapsed="false">
      <c r="A1126" s="13" t="s">
        <v>99</v>
      </c>
      <c r="B1126" s="11" t="s">
        <v>12134</v>
      </c>
      <c r="C1126" s="13" t="s">
        <v>12241</v>
      </c>
      <c r="D1126" s="13" t="s">
        <v>13042</v>
      </c>
      <c r="E1126" s="13" t="s">
        <v>11708</v>
      </c>
      <c r="F1126" s="13" t="s">
        <v>5399</v>
      </c>
      <c r="G1126" s="13" t="s">
        <v>5185</v>
      </c>
    </row>
    <row r="1127" customFormat="false" ht="15" hidden="false" customHeight="true" outlineLevel="0" collapsed="false">
      <c r="A1127" s="13" t="s">
        <v>99</v>
      </c>
      <c r="B1127" s="11" t="s">
        <v>12288</v>
      </c>
      <c r="C1127" s="13" t="s">
        <v>12053</v>
      </c>
      <c r="D1127" s="13" t="s">
        <v>11825</v>
      </c>
      <c r="E1127" s="13" t="s">
        <v>12090</v>
      </c>
      <c r="F1127" s="13" t="s">
        <v>12813</v>
      </c>
      <c r="G1127" s="13" t="s">
        <v>13657</v>
      </c>
    </row>
    <row r="1128" customFormat="false" ht="15" hidden="false" customHeight="true" outlineLevel="0" collapsed="false">
      <c r="A1128" s="13" t="s">
        <v>99</v>
      </c>
      <c r="B1128" s="11" t="s">
        <v>12363</v>
      </c>
      <c r="C1128" s="13" t="s">
        <v>12053</v>
      </c>
      <c r="D1128" s="13" t="s">
        <v>14813</v>
      </c>
      <c r="E1128" s="13" t="s">
        <v>1871</v>
      </c>
      <c r="F1128" s="13" t="s">
        <v>1871</v>
      </c>
      <c r="G1128" s="13" t="s">
        <v>14813</v>
      </c>
    </row>
    <row r="1129" customFormat="false" ht="15" hidden="false" customHeight="true" outlineLevel="0" collapsed="false">
      <c r="A1129" s="13" t="s">
        <v>99</v>
      </c>
      <c r="B1129" s="11" t="s">
        <v>12327</v>
      </c>
      <c r="C1129" s="13" t="s">
        <v>8665</v>
      </c>
      <c r="D1129" s="13" t="s">
        <v>12979</v>
      </c>
      <c r="E1129" s="13" t="s">
        <v>12161</v>
      </c>
      <c r="F1129" s="13" t="s">
        <v>12896</v>
      </c>
      <c r="G1129" s="13" t="s">
        <v>12210</v>
      </c>
    </row>
    <row r="1130" customFormat="false" ht="15" hidden="false" customHeight="true" outlineLevel="0" collapsed="false">
      <c r="A1130" s="13" t="s">
        <v>99</v>
      </c>
      <c r="B1130" s="11" t="s">
        <v>12353</v>
      </c>
      <c r="C1130" s="13" t="s">
        <v>12241</v>
      </c>
      <c r="D1130" s="13" t="s">
        <v>14814</v>
      </c>
      <c r="E1130" s="13" t="s">
        <v>1871</v>
      </c>
      <c r="F1130" s="13" t="s">
        <v>1871</v>
      </c>
      <c r="G1130" s="13" t="s">
        <v>14814</v>
      </c>
    </row>
    <row r="1131" customFormat="false" ht="15" hidden="false" customHeight="true" outlineLevel="0" collapsed="false">
      <c r="A1131" s="13" t="s">
        <v>99</v>
      </c>
      <c r="B1131" s="11" t="s">
        <v>11970</v>
      </c>
      <c r="C1131" s="13" t="s">
        <v>2417</v>
      </c>
      <c r="D1131" s="13" t="s">
        <v>14815</v>
      </c>
      <c r="E1131" s="13" t="s">
        <v>12135</v>
      </c>
      <c r="F1131" s="13" t="s">
        <v>14816</v>
      </c>
      <c r="G1131" s="13" t="s">
        <v>14817</v>
      </c>
    </row>
    <row r="1132" customFormat="false" ht="15" hidden="false" customHeight="true" outlineLevel="0" collapsed="false">
      <c r="A1132" s="13" t="s">
        <v>99</v>
      </c>
      <c r="B1132" s="11" t="s">
        <v>12381</v>
      </c>
      <c r="C1132" s="13" t="s">
        <v>12090</v>
      </c>
      <c r="D1132" s="13" t="s">
        <v>14140</v>
      </c>
      <c r="E1132" s="13" t="s">
        <v>11708</v>
      </c>
      <c r="F1132" s="13" t="s">
        <v>11708</v>
      </c>
      <c r="G1132" s="13" t="s">
        <v>11928</v>
      </c>
    </row>
    <row r="1133" customFormat="false" ht="15" hidden="false" customHeight="true" outlineLevel="0" collapsed="false">
      <c r="A1133" s="13" t="s">
        <v>99</v>
      </c>
      <c r="B1133" s="11" t="s">
        <v>12332</v>
      </c>
      <c r="C1133" s="13" t="s">
        <v>12584</v>
      </c>
      <c r="D1133" s="13" t="s">
        <v>12853</v>
      </c>
      <c r="E1133" s="13" t="s">
        <v>12244</v>
      </c>
      <c r="F1133" s="13" t="s">
        <v>11613</v>
      </c>
      <c r="G1133" s="13" t="s">
        <v>14818</v>
      </c>
    </row>
    <row r="1134" customFormat="false" ht="15" hidden="false" customHeight="true" outlineLevel="0" collapsed="false">
      <c r="A1134" s="13" t="s">
        <v>99</v>
      </c>
      <c r="B1134" s="11" t="s">
        <v>12374</v>
      </c>
      <c r="C1134" s="13" t="s">
        <v>12295</v>
      </c>
      <c r="D1134" s="13" t="s">
        <v>14819</v>
      </c>
      <c r="E1134" s="13" t="s">
        <v>1871</v>
      </c>
      <c r="F1134" s="13" t="s">
        <v>1871</v>
      </c>
      <c r="G1134" s="13" t="s">
        <v>14819</v>
      </c>
    </row>
    <row r="1135" customFormat="false" ht="15" hidden="false" customHeight="true" outlineLevel="0" collapsed="false">
      <c r="A1135" s="13" t="s">
        <v>99</v>
      </c>
      <c r="B1135" s="11" t="s">
        <v>12329</v>
      </c>
      <c r="C1135" s="13" t="s">
        <v>333</v>
      </c>
      <c r="D1135" s="13" t="s">
        <v>13661</v>
      </c>
      <c r="E1135" s="13" t="s">
        <v>1871</v>
      </c>
      <c r="F1135" s="13" t="s">
        <v>1871</v>
      </c>
      <c r="G1135" s="13" t="s">
        <v>13661</v>
      </c>
    </row>
    <row r="1136" customFormat="false" ht="15" hidden="false" customHeight="true" outlineLevel="0" collapsed="false">
      <c r="A1136" s="13" t="s">
        <v>99</v>
      </c>
      <c r="B1136" s="11" t="s">
        <v>12290</v>
      </c>
      <c r="C1136" s="13" t="s">
        <v>12377</v>
      </c>
      <c r="D1136" s="13" t="s">
        <v>11924</v>
      </c>
      <c r="E1136" s="13" t="s">
        <v>11751</v>
      </c>
      <c r="F1136" s="13" t="s">
        <v>12754</v>
      </c>
      <c r="G1136" s="13" t="s">
        <v>12145</v>
      </c>
    </row>
    <row r="1137" customFormat="false" ht="15" hidden="false" customHeight="true" outlineLevel="0" collapsed="false">
      <c r="A1137" s="13" t="s">
        <v>99</v>
      </c>
      <c r="B1137" s="11" t="s">
        <v>12325</v>
      </c>
      <c r="C1137" s="13" t="s">
        <v>12295</v>
      </c>
      <c r="D1137" s="13" t="s">
        <v>13536</v>
      </c>
      <c r="E1137" s="13" t="s">
        <v>11708</v>
      </c>
      <c r="F1137" s="13" t="s">
        <v>1871</v>
      </c>
      <c r="G1137" s="13" t="s">
        <v>13536</v>
      </c>
    </row>
    <row r="1138" customFormat="false" ht="15" hidden="false" customHeight="true" outlineLevel="0" collapsed="false">
      <c r="A1138" s="13" t="s">
        <v>99</v>
      </c>
      <c r="B1138" s="11" t="s">
        <v>12360</v>
      </c>
      <c r="C1138" s="13" t="s">
        <v>12295</v>
      </c>
      <c r="D1138" s="13" t="s">
        <v>12186</v>
      </c>
      <c r="E1138" s="13" t="s">
        <v>12241</v>
      </c>
      <c r="F1138" s="13" t="s">
        <v>1134</v>
      </c>
      <c r="G1138" s="13" t="s">
        <v>14820</v>
      </c>
    </row>
    <row r="1139" customFormat="false" ht="15" hidden="false" customHeight="true" outlineLevel="0" collapsed="false">
      <c r="A1139" s="13" t="s">
        <v>99</v>
      </c>
      <c r="B1139" s="11" t="s">
        <v>12268</v>
      </c>
      <c r="C1139" s="13" t="s">
        <v>11875</v>
      </c>
      <c r="D1139" s="13" t="s">
        <v>8940</v>
      </c>
      <c r="E1139" s="13" t="s">
        <v>3987</v>
      </c>
      <c r="F1139" s="13" t="s">
        <v>14199</v>
      </c>
      <c r="G1139" s="13" t="s">
        <v>14821</v>
      </c>
    </row>
    <row r="1140" customFormat="false" ht="15" hidden="false" customHeight="true" outlineLevel="0" collapsed="false">
      <c r="A1140" s="13" t="s">
        <v>99</v>
      </c>
      <c r="B1140" s="11" t="s">
        <v>12384</v>
      </c>
      <c r="C1140" s="13" t="s">
        <v>11875</v>
      </c>
      <c r="D1140" s="13" t="s">
        <v>6821</v>
      </c>
      <c r="E1140" s="13" t="s">
        <v>1871</v>
      </c>
      <c r="F1140" s="13" t="s">
        <v>1871</v>
      </c>
      <c r="G1140" s="13" t="s">
        <v>6821</v>
      </c>
    </row>
    <row r="1141" customFormat="false" ht="15" hidden="false" customHeight="true" outlineLevel="0" collapsed="false">
      <c r="A1141" s="13" t="s">
        <v>99</v>
      </c>
      <c r="B1141" s="11" t="s">
        <v>12323</v>
      </c>
      <c r="C1141" s="13" t="s">
        <v>12161</v>
      </c>
      <c r="D1141" s="13" t="s">
        <v>13047</v>
      </c>
      <c r="E1141" s="13" t="s">
        <v>1871</v>
      </c>
      <c r="F1141" s="13" t="s">
        <v>1871</v>
      </c>
      <c r="G1141" s="13" t="s">
        <v>13047</v>
      </c>
    </row>
    <row r="1142" customFormat="false" ht="15" hidden="false" customHeight="true" outlineLevel="0" collapsed="false">
      <c r="A1142" s="13" t="s">
        <v>99</v>
      </c>
      <c r="B1142" s="11" t="s">
        <v>12378</v>
      </c>
      <c r="C1142" s="13" t="s">
        <v>12209</v>
      </c>
      <c r="D1142" s="13" t="s">
        <v>11869</v>
      </c>
      <c r="E1142" s="13" t="s">
        <v>4775</v>
      </c>
      <c r="F1142" s="13" t="s">
        <v>12822</v>
      </c>
      <c r="G1142" s="13" t="s">
        <v>14822</v>
      </c>
    </row>
    <row r="1143" customFormat="false" ht="15" hidden="false" customHeight="true" outlineLevel="0" collapsed="false">
      <c r="A1143" s="13" t="s">
        <v>99</v>
      </c>
      <c r="B1143" s="11" t="s">
        <v>12358</v>
      </c>
      <c r="C1143" s="13" t="s">
        <v>12209</v>
      </c>
      <c r="D1143" s="13" t="s">
        <v>12919</v>
      </c>
      <c r="E1143" s="13" t="s">
        <v>333</v>
      </c>
      <c r="F1143" s="13" t="s">
        <v>14823</v>
      </c>
      <c r="G1143" s="13" t="s">
        <v>14824</v>
      </c>
    </row>
    <row r="1144" customFormat="false" ht="15" hidden="false" customHeight="true" outlineLevel="0" collapsed="false">
      <c r="A1144" s="13" t="s">
        <v>99</v>
      </c>
      <c r="B1144" s="11" t="s">
        <v>12248</v>
      </c>
      <c r="C1144" s="13" t="s">
        <v>12053</v>
      </c>
      <c r="D1144" s="13" t="s">
        <v>12813</v>
      </c>
      <c r="E1144" s="13" t="s">
        <v>1132</v>
      </c>
      <c r="F1144" s="13" t="s">
        <v>11981</v>
      </c>
      <c r="G1144" s="13" t="s">
        <v>14825</v>
      </c>
    </row>
    <row r="1145" customFormat="false" ht="15" hidden="false" customHeight="true" outlineLevel="0" collapsed="false">
      <c r="A1145" s="13" t="s">
        <v>99</v>
      </c>
      <c r="B1145" s="11" t="s">
        <v>12331</v>
      </c>
      <c r="C1145" s="13" t="s">
        <v>12209</v>
      </c>
      <c r="D1145" s="13" t="s">
        <v>12013</v>
      </c>
      <c r="E1145" s="13" t="s">
        <v>11751</v>
      </c>
      <c r="F1145" s="13" t="s">
        <v>3361</v>
      </c>
      <c r="G1145" s="13" t="s">
        <v>7582</v>
      </c>
    </row>
    <row r="1146" customFormat="false" ht="15" hidden="false" customHeight="true" outlineLevel="0" collapsed="false">
      <c r="A1146" s="13" t="s">
        <v>99</v>
      </c>
      <c r="B1146" s="11" t="s">
        <v>12370</v>
      </c>
      <c r="C1146" s="13" t="s">
        <v>333</v>
      </c>
      <c r="D1146" s="13" t="s">
        <v>11749</v>
      </c>
      <c r="E1146" s="13" t="s">
        <v>12209</v>
      </c>
      <c r="F1146" s="13" t="s">
        <v>912</v>
      </c>
      <c r="G1146" s="13" t="s">
        <v>14826</v>
      </c>
    </row>
    <row r="1147" customFormat="false" ht="15" hidden="false" customHeight="true" outlineLevel="0" collapsed="false">
      <c r="A1147" s="13" t="s">
        <v>99</v>
      </c>
      <c r="B1147" s="11" t="s">
        <v>12376</v>
      </c>
      <c r="C1147" s="13" t="s">
        <v>12161</v>
      </c>
      <c r="D1147" s="13" t="s">
        <v>12126</v>
      </c>
      <c r="E1147" s="13" t="s">
        <v>11708</v>
      </c>
      <c r="F1147" s="13" t="s">
        <v>1871</v>
      </c>
      <c r="G1147" s="13" t="s">
        <v>12126</v>
      </c>
    </row>
    <row r="1148" customFormat="false" ht="15" hidden="false" customHeight="true" outlineLevel="0" collapsed="false">
      <c r="A1148" s="13" t="s">
        <v>99</v>
      </c>
      <c r="B1148" s="11" t="s">
        <v>12351</v>
      </c>
      <c r="C1148" s="13" t="s">
        <v>12209</v>
      </c>
      <c r="D1148" s="13" t="s">
        <v>13052</v>
      </c>
      <c r="E1148" s="13" t="s">
        <v>1871</v>
      </c>
      <c r="F1148" s="13" t="s">
        <v>1871</v>
      </c>
      <c r="G1148" s="13" t="s">
        <v>13052</v>
      </c>
    </row>
    <row r="1149" customFormat="false" ht="15" hidden="false" customHeight="true" outlineLevel="0" collapsed="false">
      <c r="A1149" s="13" t="s">
        <v>99</v>
      </c>
      <c r="B1149" s="11" t="s">
        <v>12356</v>
      </c>
      <c r="C1149" s="13" t="s">
        <v>12241</v>
      </c>
      <c r="D1149" s="13" t="s">
        <v>12896</v>
      </c>
      <c r="E1149" s="13" t="s">
        <v>1871</v>
      </c>
      <c r="F1149" s="13" t="s">
        <v>1871</v>
      </c>
      <c r="G1149" s="13" t="s">
        <v>12896</v>
      </c>
    </row>
    <row r="1150" customFormat="false" ht="15" hidden="false" customHeight="true" outlineLevel="0" collapsed="false">
      <c r="A1150" s="13" t="s">
        <v>99</v>
      </c>
      <c r="B1150" s="11" t="s">
        <v>12395</v>
      </c>
      <c r="C1150" s="13" t="s">
        <v>11751</v>
      </c>
      <c r="D1150" s="13" t="s">
        <v>9133</v>
      </c>
      <c r="E1150" s="13" t="s">
        <v>1871</v>
      </c>
      <c r="F1150" s="13" t="s">
        <v>1871</v>
      </c>
      <c r="G1150" s="13" t="s">
        <v>9133</v>
      </c>
    </row>
    <row r="1151" customFormat="false" ht="15" hidden="false" customHeight="true" outlineLevel="0" collapsed="false">
      <c r="A1151" s="13" t="s">
        <v>99</v>
      </c>
      <c r="B1151" s="11" t="s">
        <v>12212</v>
      </c>
      <c r="C1151" s="13" t="s">
        <v>12241</v>
      </c>
      <c r="D1151" s="13" t="s">
        <v>8199</v>
      </c>
      <c r="E1151" s="13" t="s">
        <v>11708</v>
      </c>
      <c r="F1151" s="13" t="s">
        <v>12090</v>
      </c>
      <c r="G1151" s="13" t="s">
        <v>11563</v>
      </c>
    </row>
    <row r="1152" customFormat="false" ht="15" hidden="false" customHeight="true" outlineLevel="0" collapsed="false">
      <c r="A1152" s="13" t="s">
        <v>99</v>
      </c>
      <c r="B1152" s="11" t="s">
        <v>12252</v>
      </c>
      <c r="C1152" s="13" t="s">
        <v>11703</v>
      </c>
      <c r="D1152" s="13" t="s">
        <v>13484</v>
      </c>
      <c r="E1152" s="13" t="s">
        <v>12135</v>
      </c>
      <c r="F1152" s="13" t="s">
        <v>13054</v>
      </c>
      <c r="G1152" s="13" t="s">
        <v>14827</v>
      </c>
    </row>
    <row r="1153" customFormat="false" ht="15" hidden="false" customHeight="true" outlineLevel="0" collapsed="false">
      <c r="A1153" s="13" t="s">
        <v>99</v>
      </c>
      <c r="B1153" s="11" t="s">
        <v>12292</v>
      </c>
      <c r="C1153" s="13" t="s">
        <v>12135</v>
      </c>
      <c r="D1153" s="13" t="s">
        <v>11608</v>
      </c>
      <c r="E1153" s="13" t="s">
        <v>11751</v>
      </c>
      <c r="F1153" s="13" t="s">
        <v>11708</v>
      </c>
      <c r="G1153" s="13" t="s">
        <v>11608</v>
      </c>
    </row>
    <row r="1154" customFormat="false" ht="15" hidden="false" customHeight="true" outlineLevel="0" collapsed="false">
      <c r="A1154" s="13" t="s">
        <v>99</v>
      </c>
      <c r="B1154" s="11" t="s">
        <v>12420</v>
      </c>
      <c r="C1154" s="13" t="s">
        <v>11708</v>
      </c>
      <c r="D1154" s="13" t="s">
        <v>11971</v>
      </c>
      <c r="E1154" s="13" t="s">
        <v>12025</v>
      </c>
      <c r="F1154" s="13" t="s">
        <v>277</v>
      </c>
      <c r="G1154" s="13" t="s">
        <v>14828</v>
      </c>
    </row>
    <row r="1155" customFormat="false" ht="15" hidden="false" customHeight="true" outlineLevel="0" collapsed="false">
      <c r="A1155" s="13" t="s">
        <v>99</v>
      </c>
      <c r="B1155" s="11" t="s">
        <v>12402</v>
      </c>
      <c r="C1155" s="13" t="s">
        <v>12241</v>
      </c>
      <c r="D1155" s="13" t="s">
        <v>11796</v>
      </c>
      <c r="E1155" s="13" t="s">
        <v>1871</v>
      </c>
      <c r="F1155" s="13" t="s">
        <v>1871</v>
      </c>
      <c r="G1155" s="13" t="s">
        <v>11796</v>
      </c>
    </row>
    <row r="1156" customFormat="false" ht="15" hidden="false" customHeight="true" outlineLevel="0" collapsed="false">
      <c r="A1156" s="13" t="s">
        <v>99</v>
      </c>
      <c r="B1156" s="11" t="s">
        <v>12387</v>
      </c>
      <c r="C1156" s="13" t="s">
        <v>4775</v>
      </c>
      <c r="D1156" s="13" t="s">
        <v>6800</v>
      </c>
      <c r="E1156" s="13" t="s">
        <v>1871</v>
      </c>
      <c r="F1156" s="13" t="s">
        <v>1871</v>
      </c>
      <c r="G1156" s="13" t="s">
        <v>6800</v>
      </c>
    </row>
    <row r="1157" customFormat="false" ht="15" hidden="false" customHeight="true" outlineLevel="0" collapsed="false">
      <c r="A1157" s="13" t="s">
        <v>99</v>
      </c>
      <c r="B1157" s="11" t="s">
        <v>12410</v>
      </c>
      <c r="C1157" s="13" t="s">
        <v>11708</v>
      </c>
      <c r="D1157" s="13" t="s">
        <v>550</v>
      </c>
      <c r="E1157" s="13" t="s">
        <v>11708</v>
      </c>
      <c r="F1157" s="13" t="s">
        <v>11708</v>
      </c>
      <c r="G1157" s="13" t="s">
        <v>3042</v>
      </c>
    </row>
    <row r="1158" customFormat="false" ht="15" hidden="false" customHeight="true" outlineLevel="0" collapsed="false">
      <c r="A1158" s="13" t="s">
        <v>99</v>
      </c>
      <c r="B1158" s="11" t="s">
        <v>12422</v>
      </c>
      <c r="C1158" s="13" t="s">
        <v>11751</v>
      </c>
      <c r="D1158" s="13" t="s">
        <v>1457</v>
      </c>
      <c r="E1158" s="13" t="s">
        <v>1871</v>
      </c>
      <c r="F1158" s="13" t="s">
        <v>1871</v>
      </c>
      <c r="G1158" s="13" t="s">
        <v>1457</v>
      </c>
    </row>
    <row r="1159" customFormat="false" ht="15" hidden="false" customHeight="true" outlineLevel="0" collapsed="false">
      <c r="A1159" s="13" t="s">
        <v>99</v>
      </c>
      <c r="B1159" s="11" t="s">
        <v>12388</v>
      </c>
      <c r="C1159" s="13" t="s">
        <v>12090</v>
      </c>
      <c r="D1159" s="13" t="s">
        <v>333</v>
      </c>
      <c r="E1159" s="13" t="s">
        <v>13658</v>
      </c>
      <c r="F1159" s="13" t="s">
        <v>12241</v>
      </c>
      <c r="G1159" s="13" t="s">
        <v>1938</v>
      </c>
    </row>
    <row r="1160" customFormat="false" ht="15" hidden="false" customHeight="true" outlineLevel="0" collapsed="false">
      <c r="A1160" s="13" t="s">
        <v>99</v>
      </c>
      <c r="B1160" s="11" t="s">
        <v>12304</v>
      </c>
      <c r="C1160" s="13" t="s">
        <v>12244</v>
      </c>
      <c r="D1160" s="13" t="s">
        <v>12025</v>
      </c>
      <c r="E1160" s="13" t="s">
        <v>12241</v>
      </c>
      <c r="F1160" s="13" t="s">
        <v>12230</v>
      </c>
      <c r="G1160" s="13" t="s">
        <v>14829</v>
      </c>
    </row>
    <row r="1161" customFormat="false" ht="15" hidden="false" customHeight="true" outlineLevel="0" collapsed="false">
      <c r="A1161" s="13" t="s">
        <v>99</v>
      </c>
      <c r="B1161" s="11" t="s">
        <v>12393</v>
      </c>
      <c r="C1161" s="13" t="s">
        <v>12241</v>
      </c>
      <c r="D1161" s="13" t="s">
        <v>12209</v>
      </c>
      <c r="E1161" s="13" t="s">
        <v>1871</v>
      </c>
      <c r="F1161" s="13" t="s">
        <v>1871</v>
      </c>
      <c r="G1161" s="13" t="s">
        <v>12209</v>
      </c>
    </row>
    <row r="1162" customFormat="false" ht="15" hidden="false" customHeight="true" outlineLevel="0" collapsed="false">
      <c r="A1162" s="13" t="s">
        <v>99</v>
      </c>
      <c r="B1162" s="11" t="s">
        <v>12412</v>
      </c>
      <c r="C1162" s="13" t="s">
        <v>12241</v>
      </c>
      <c r="D1162" s="13" t="s">
        <v>12135</v>
      </c>
      <c r="E1162" s="13" t="s">
        <v>1871</v>
      </c>
      <c r="F1162" s="13" t="s">
        <v>12161</v>
      </c>
      <c r="G1162" s="13" t="s">
        <v>11708</v>
      </c>
    </row>
    <row r="1163" customFormat="false" ht="15" hidden="false" customHeight="true" outlineLevel="0" collapsed="false">
      <c r="A1163" s="13" t="s">
        <v>99</v>
      </c>
      <c r="B1163" s="11" t="s">
        <v>12366</v>
      </c>
      <c r="C1163" s="13" t="s">
        <v>11751</v>
      </c>
      <c r="D1163" s="13" t="s">
        <v>12161</v>
      </c>
      <c r="E1163" s="13" t="s">
        <v>11708</v>
      </c>
      <c r="F1163" s="13" t="s">
        <v>3361</v>
      </c>
      <c r="G1163" s="13" t="s">
        <v>14830</v>
      </c>
    </row>
    <row r="1164" customFormat="false" ht="15" hidden="false" customHeight="true" outlineLevel="0" collapsed="false">
      <c r="A1164" s="13" t="s">
        <v>99</v>
      </c>
      <c r="B1164" s="11" t="s">
        <v>12373</v>
      </c>
      <c r="C1164" s="13" t="s">
        <v>11708</v>
      </c>
      <c r="D1164" s="13" t="s">
        <v>12295</v>
      </c>
      <c r="E1164" s="13" t="s">
        <v>12241</v>
      </c>
      <c r="F1164" s="13" t="s">
        <v>11708</v>
      </c>
      <c r="G1164" s="13" t="s">
        <v>12241</v>
      </c>
    </row>
    <row r="1165" customFormat="false" ht="15" hidden="false" customHeight="true" outlineLevel="0" collapsed="false">
      <c r="A1165" s="13" t="s">
        <v>99</v>
      </c>
      <c r="B1165" s="11" t="s">
        <v>12398</v>
      </c>
      <c r="C1165" s="13" t="s">
        <v>12135</v>
      </c>
      <c r="D1165" s="13" t="s">
        <v>12241</v>
      </c>
      <c r="E1165" s="13" t="s">
        <v>1871</v>
      </c>
      <c r="F1165" s="13" t="s">
        <v>1871</v>
      </c>
      <c r="G1165" s="13" t="s">
        <v>12241</v>
      </c>
    </row>
    <row r="1166" customFormat="false" ht="15" hidden="false" customHeight="true" outlineLevel="0" collapsed="false">
      <c r="A1166" s="13" t="s">
        <v>99</v>
      </c>
      <c r="B1166" s="11" t="s">
        <v>12396</v>
      </c>
      <c r="C1166" s="13" t="s">
        <v>1938</v>
      </c>
      <c r="D1166" s="13" t="s">
        <v>12241</v>
      </c>
      <c r="E1166" s="13" t="s">
        <v>11708</v>
      </c>
      <c r="F1166" s="13" t="s">
        <v>1871</v>
      </c>
      <c r="G1166" s="13" t="s">
        <v>12241</v>
      </c>
    </row>
    <row r="1167" customFormat="false" ht="15" hidden="false" customHeight="true" outlineLevel="0" collapsed="false">
      <c r="A1167" s="13" t="s">
        <v>99</v>
      </c>
      <c r="B1167" s="11" t="s">
        <v>12389</v>
      </c>
      <c r="C1167" s="13" t="s">
        <v>4775</v>
      </c>
      <c r="D1167" s="13" t="s">
        <v>12241</v>
      </c>
      <c r="E1167" s="13" t="s">
        <v>4775</v>
      </c>
      <c r="F1167" s="13" t="s">
        <v>12048</v>
      </c>
      <c r="G1167" s="13" t="s">
        <v>14831</v>
      </c>
    </row>
    <row r="1168" customFormat="false" ht="15" hidden="false" customHeight="true" outlineLevel="0" collapsed="false">
      <c r="A1168" s="13" t="s">
        <v>99</v>
      </c>
      <c r="B1168" s="11" t="s">
        <v>12392</v>
      </c>
      <c r="C1168" s="13" t="s">
        <v>12241</v>
      </c>
      <c r="D1168" s="13" t="s">
        <v>11751</v>
      </c>
      <c r="E1168" s="13" t="s">
        <v>1871</v>
      </c>
      <c r="F1168" s="13" t="s">
        <v>1871</v>
      </c>
      <c r="G1168" s="13" t="s">
        <v>11751</v>
      </c>
    </row>
    <row r="1169" customFormat="false" ht="15" hidden="false" customHeight="true" outlineLevel="0" collapsed="false">
      <c r="A1169" s="13" t="s">
        <v>99</v>
      </c>
      <c r="B1169" s="11" t="s">
        <v>12394</v>
      </c>
      <c r="C1169" s="13" t="s">
        <v>11751</v>
      </c>
      <c r="D1169" s="13" t="s">
        <v>11751</v>
      </c>
      <c r="E1169" s="13" t="s">
        <v>1871</v>
      </c>
      <c r="F1169" s="13" t="s">
        <v>1871</v>
      </c>
      <c r="G1169" s="13" t="s">
        <v>11751</v>
      </c>
    </row>
    <row r="1170" customFormat="false" ht="15" hidden="false" customHeight="true" outlineLevel="0" collapsed="false">
      <c r="A1170" s="13" t="s">
        <v>99</v>
      </c>
      <c r="B1170" s="11" t="s">
        <v>12399</v>
      </c>
      <c r="C1170" s="13" t="s">
        <v>11751</v>
      </c>
      <c r="D1170" s="13" t="s">
        <v>1871</v>
      </c>
      <c r="E1170" s="13" t="s">
        <v>1871</v>
      </c>
      <c r="F1170" s="13" t="s">
        <v>1871</v>
      </c>
      <c r="G1170" s="13" t="s">
        <v>1871</v>
      </c>
    </row>
    <row r="1171" customFormat="false" ht="15" hidden="false" customHeight="true" outlineLevel="0" collapsed="false">
      <c r="A1171" s="13" t="s">
        <v>99</v>
      </c>
      <c r="B1171" s="11" t="s">
        <v>13067</v>
      </c>
      <c r="C1171" s="13" t="s">
        <v>11708</v>
      </c>
      <c r="D1171" s="13" t="s">
        <v>1871</v>
      </c>
      <c r="E1171" s="13" t="s">
        <v>1871</v>
      </c>
      <c r="F1171" s="13" t="s">
        <v>1871</v>
      </c>
      <c r="G1171" s="13" t="s">
        <v>1871</v>
      </c>
    </row>
    <row r="1172" customFormat="false" ht="15" hidden="false" customHeight="true" outlineLevel="0" collapsed="false">
      <c r="A1172" s="13" t="s">
        <v>99</v>
      </c>
      <c r="B1172" s="11" t="s">
        <v>12397</v>
      </c>
      <c r="C1172" s="13" t="s">
        <v>1871</v>
      </c>
      <c r="D1172" s="13" t="s">
        <v>1871</v>
      </c>
      <c r="E1172" s="13" t="s">
        <v>11751</v>
      </c>
      <c r="F1172" s="13" t="s">
        <v>4775</v>
      </c>
      <c r="G1172" s="13" t="s">
        <v>12382</v>
      </c>
    </row>
    <row r="1173" customFormat="false" ht="15" hidden="false" customHeight="true" outlineLevel="0" collapsed="false">
      <c r="A1173" s="13" t="s">
        <v>99</v>
      </c>
      <c r="B1173" s="11" t="s">
        <v>12424</v>
      </c>
      <c r="C1173" s="13" t="s">
        <v>1871</v>
      </c>
      <c r="D1173" s="13" t="s">
        <v>1871</v>
      </c>
      <c r="E1173" s="13" t="s">
        <v>11751</v>
      </c>
      <c r="F1173" s="13" t="s">
        <v>11708</v>
      </c>
      <c r="G1173" s="13" t="s">
        <v>12406</v>
      </c>
    </row>
    <row r="1174" customFormat="false" ht="15" hidden="false" customHeight="true" outlineLevel="0" collapsed="false">
      <c r="A1174" s="13" t="s">
        <v>99</v>
      </c>
      <c r="B1174" s="11" t="s">
        <v>12405</v>
      </c>
      <c r="C1174" s="13" t="s">
        <v>1871</v>
      </c>
      <c r="D1174" s="13" t="s">
        <v>1871</v>
      </c>
      <c r="E1174" s="13" t="s">
        <v>11708</v>
      </c>
      <c r="F1174" s="13" t="s">
        <v>1871</v>
      </c>
      <c r="G1174" s="13" t="s">
        <v>1871</v>
      </c>
    </row>
    <row r="1175" customFormat="false" ht="15" hidden="false" customHeight="true" outlineLevel="0" collapsed="false">
      <c r="A1175" s="13" t="s">
        <v>99</v>
      </c>
      <c r="B1175" s="11" t="s">
        <v>12407</v>
      </c>
      <c r="C1175" s="13" t="s">
        <v>1871</v>
      </c>
      <c r="D1175" s="13" t="s">
        <v>1871</v>
      </c>
      <c r="E1175" s="13" t="s">
        <v>11751</v>
      </c>
      <c r="F1175" s="13" t="s">
        <v>9133</v>
      </c>
      <c r="G1175" s="13" t="s">
        <v>14832</v>
      </c>
    </row>
    <row r="1176" customFormat="false" ht="15" hidden="false" customHeight="true" outlineLevel="0" collapsed="false">
      <c r="A1176" s="13" t="s">
        <v>99</v>
      </c>
      <c r="B1176" s="11" t="s">
        <v>13066</v>
      </c>
      <c r="C1176" s="13" t="s">
        <v>1871</v>
      </c>
      <c r="D1176" s="13" t="s">
        <v>1871</v>
      </c>
      <c r="E1176" s="13" t="s">
        <v>1871</v>
      </c>
      <c r="F1176" s="13" t="s">
        <v>1871</v>
      </c>
      <c r="G1176" s="13" t="s">
        <v>1871</v>
      </c>
    </row>
    <row r="1177" customFormat="false" ht="15" hidden="false" customHeight="true" outlineLevel="0" collapsed="false">
      <c r="A1177" s="13" t="s">
        <v>99</v>
      </c>
      <c r="B1177" s="11" t="s">
        <v>12385</v>
      </c>
      <c r="C1177" s="13" t="s">
        <v>1871</v>
      </c>
      <c r="D1177" s="13" t="s">
        <v>1871</v>
      </c>
      <c r="E1177" s="13" t="s">
        <v>11708</v>
      </c>
      <c r="F1177" s="13" t="s">
        <v>3987</v>
      </c>
      <c r="G1177" s="13" t="s">
        <v>13675</v>
      </c>
    </row>
    <row r="1178" customFormat="false" ht="15" hidden="false" customHeight="true" outlineLevel="0" collapsed="false">
      <c r="A1178" s="13" t="s">
        <v>99</v>
      </c>
      <c r="B1178" s="11" t="s">
        <v>13059</v>
      </c>
      <c r="C1178" s="13" t="s">
        <v>1871</v>
      </c>
      <c r="D1178" s="13" t="s">
        <v>1871</v>
      </c>
      <c r="E1178" s="13" t="s">
        <v>11708</v>
      </c>
      <c r="F1178" s="13" t="s">
        <v>11751</v>
      </c>
      <c r="G1178" s="13" t="s">
        <v>12413</v>
      </c>
    </row>
    <row r="1179" customFormat="false" ht="15" hidden="false" customHeight="true" outlineLevel="0" collapsed="false">
      <c r="A1179" s="13" t="s">
        <v>99</v>
      </c>
      <c r="B1179" s="11" t="s">
        <v>14833</v>
      </c>
      <c r="C1179" s="13" t="s">
        <v>1871</v>
      </c>
      <c r="D1179" s="13" t="s">
        <v>1871</v>
      </c>
      <c r="E1179" s="13" t="s">
        <v>11708</v>
      </c>
      <c r="F1179" s="13" t="s">
        <v>1871</v>
      </c>
      <c r="G1179" s="13" t="s">
        <v>1871</v>
      </c>
    </row>
    <row r="1180" customFormat="false" ht="15" hidden="false" customHeight="true" outlineLevel="0" collapsed="false">
      <c r="A1180" s="13" t="s">
        <v>99</v>
      </c>
      <c r="B1180" s="11" t="s">
        <v>12417</v>
      </c>
      <c r="C1180" s="13" t="s">
        <v>1871</v>
      </c>
      <c r="D1180" s="13" t="s">
        <v>1871</v>
      </c>
      <c r="E1180" s="13" t="s">
        <v>3042</v>
      </c>
      <c r="F1180" s="13" t="s">
        <v>12135</v>
      </c>
      <c r="G1180" s="13" t="s">
        <v>14834</v>
      </c>
    </row>
    <row r="1181" customFormat="false" ht="15" hidden="false" customHeight="true" outlineLevel="0" collapsed="false">
      <c r="A1181" s="13" t="s">
        <v>99</v>
      </c>
      <c r="B1181" s="11" t="s">
        <v>14835</v>
      </c>
      <c r="C1181" s="13" t="s">
        <v>1871</v>
      </c>
      <c r="D1181" s="13" t="s">
        <v>1871</v>
      </c>
      <c r="E1181" s="13" t="s">
        <v>1871</v>
      </c>
      <c r="F1181" s="13" t="s">
        <v>11751</v>
      </c>
      <c r="G1181" s="13" t="s">
        <v>12413</v>
      </c>
    </row>
    <row r="1182" customFormat="false" ht="15" hidden="false" customHeight="true" outlineLevel="0" collapsed="false">
      <c r="A1182" s="13" t="s">
        <v>99</v>
      </c>
      <c r="B1182" s="11" t="s">
        <v>14272</v>
      </c>
      <c r="C1182" s="13" t="s">
        <v>1871</v>
      </c>
      <c r="D1182" s="13" t="s">
        <v>1871</v>
      </c>
      <c r="E1182" s="13" t="s">
        <v>11708</v>
      </c>
      <c r="F1182" s="13" t="s">
        <v>697</v>
      </c>
      <c r="G1182" s="13" t="s">
        <v>14836</v>
      </c>
    </row>
    <row r="1183" customFormat="false" ht="15" hidden="false" customHeight="true" outlineLevel="0" collapsed="false">
      <c r="A1183" s="13" t="s">
        <v>99</v>
      </c>
      <c r="B1183" s="11" t="s">
        <v>14837</v>
      </c>
      <c r="C1183" s="13" t="s">
        <v>1871</v>
      </c>
      <c r="D1183" s="13" t="s">
        <v>1871</v>
      </c>
      <c r="E1183" s="13" t="s">
        <v>11708</v>
      </c>
      <c r="F1183" s="13" t="s">
        <v>1871</v>
      </c>
      <c r="G1183" s="13" t="s">
        <v>1871</v>
      </c>
    </row>
    <row r="1184" customFormat="false" ht="15" hidden="false" customHeight="true" outlineLevel="0" collapsed="false">
      <c r="A1184" s="13" t="s">
        <v>99</v>
      </c>
      <c r="B1184" s="11" t="s">
        <v>12423</v>
      </c>
      <c r="C1184" s="13" t="s">
        <v>1871</v>
      </c>
      <c r="D1184" s="13" t="s">
        <v>1871</v>
      </c>
      <c r="E1184" s="13" t="s">
        <v>1871</v>
      </c>
      <c r="F1184" s="13" t="s">
        <v>1871</v>
      </c>
      <c r="G1184" s="13" t="s">
        <v>1871</v>
      </c>
    </row>
    <row r="1185" customFormat="false" ht="15" hidden="false" customHeight="true" outlineLevel="0" collapsed="false">
      <c r="A1185" s="13" t="s">
        <v>99</v>
      </c>
      <c r="B1185" s="11" t="s">
        <v>13068</v>
      </c>
      <c r="C1185" s="13" t="s">
        <v>1871</v>
      </c>
      <c r="D1185" s="13" t="s">
        <v>1871</v>
      </c>
      <c r="E1185" s="13" t="s">
        <v>1871</v>
      </c>
      <c r="F1185" s="13" t="s">
        <v>1871</v>
      </c>
      <c r="G1185" s="13" t="s">
        <v>1871</v>
      </c>
    </row>
    <row r="1186" customFormat="false" ht="15" hidden="false" customHeight="true" outlineLevel="0" collapsed="false">
      <c r="A1186" s="13" t="s">
        <v>108</v>
      </c>
      <c r="B1186" s="11" t="s">
        <v>11476</v>
      </c>
      <c r="C1186" s="13" t="s">
        <v>14838</v>
      </c>
      <c r="D1186" s="13" t="s">
        <v>14839</v>
      </c>
      <c r="E1186" s="13" t="s">
        <v>14840</v>
      </c>
      <c r="F1186" s="13" t="s">
        <v>14841</v>
      </c>
      <c r="G1186" s="13" t="s">
        <v>14842</v>
      </c>
    </row>
    <row r="1187" customFormat="false" ht="15" hidden="false" customHeight="true" outlineLevel="0" collapsed="false">
      <c r="A1187" s="13" t="s">
        <v>108</v>
      </c>
      <c r="B1187" s="11" t="s">
        <v>11482</v>
      </c>
      <c r="C1187" s="13" t="s">
        <v>14843</v>
      </c>
      <c r="D1187" s="13" t="s">
        <v>14844</v>
      </c>
      <c r="E1187" s="13" t="s">
        <v>14845</v>
      </c>
      <c r="F1187" s="13" t="s">
        <v>14846</v>
      </c>
      <c r="G1187" s="13" t="s">
        <v>14847</v>
      </c>
    </row>
    <row r="1188" customFormat="false" ht="15" hidden="false" customHeight="true" outlineLevel="0" collapsed="false">
      <c r="A1188" s="13" t="s">
        <v>108</v>
      </c>
      <c r="B1188" s="11" t="s">
        <v>11488</v>
      </c>
      <c r="C1188" s="13" t="s">
        <v>14848</v>
      </c>
      <c r="D1188" s="13" t="s">
        <v>14849</v>
      </c>
      <c r="E1188" s="13" t="s">
        <v>14850</v>
      </c>
      <c r="F1188" s="13" t="s">
        <v>14851</v>
      </c>
      <c r="G1188" s="13" t="s">
        <v>14852</v>
      </c>
    </row>
    <row r="1189" customFormat="false" ht="15" hidden="false" customHeight="true" outlineLevel="0" collapsed="false">
      <c r="A1189" s="13" t="s">
        <v>108</v>
      </c>
      <c r="B1189" s="11" t="s">
        <v>11494</v>
      </c>
      <c r="C1189" s="13" t="s">
        <v>14853</v>
      </c>
      <c r="D1189" s="13" t="s">
        <v>14854</v>
      </c>
      <c r="E1189" s="13" t="s">
        <v>14855</v>
      </c>
      <c r="F1189" s="13" t="s">
        <v>14856</v>
      </c>
      <c r="G1189" s="13" t="s">
        <v>14857</v>
      </c>
    </row>
    <row r="1190" customFormat="false" ht="15" hidden="false" customHeight="true" outlineLevel="0" collapsed="false">
      <c r="A1190" s="13" t="s">
        <v>108</v>
      </c>
      <c r="B1190" s="11" t="s">
        <v>11506</v>
      </c>
      <c r="C1190" s="13" t="s">
        <v>14858</v>
      </c>
      <c r="D1190" s="13" t="s">
        <v>14859</v>
      </c>
      <c r="E1190" s="13" t="s">
        <v>14860</v>
      </c>
      <c r="F1190" s="13" t="s">
        <v>14861</v>
      </c>
      <c r="G1190" s="13" t="s">
        <v>14862</v>
      </c>
    </row>
    <row r="1191" customFormat="false" ht="15" hidden="false" customHeight="true" outlineLevel="0" collapsed="false">
      <c r="A1191" s="13" t="s">
        <v>108</v>
      </c>
      <c r="B1191" s="11" t="s">
        <v>11500</v>
      </c>
      <c r="C1191" s="13" t="s">
        <v>14863</v>
      </c>
      <c r="D1191" s="13" t="s">
        <v>14864</v>
      </c>
      <c r="E1191" s="13" t="s">
        <v>14865</v>
      </c>
      <c r="F1191" s="13" t="s">
        <v>14866</v>
      </c>
      <c r="G1191" s="13" t="s">
        <v>14867</v>
      </c>
    </row>
    <row r="1192" customFormat="false" ht="15" hidden="false" customHeight="true" outlineLevel="0" collapsed="false">
      <c r="A1192" s="13" t="s">
        <v>108</v>
      </c>
      <c r="B1192" s="11" t="s">
        <v>11512</v>
      </c>
      <c r="C1192" s="13" t="s">
        <v>14868</v>
      </c>
      <c r="D1192" s="13" t="s">
        <v>14869</v>
      </c>
      <c r="E1192" s="13" t="s">
        <v>14870</v>
      </c>
      <c r="F1192" s="13" t="s">
        <v>14871</v>
      </c>
      <c r="G1192" s="13" t="s">
        <v>14872</v>
      </c>
    </row>
    <row r="1193" customFormat="false" ht="15" hidden="false" customHeight="true" outlineLevel="0" collapsed="false">
      <c r="A1193" s="13" t="s">
        <v>108</v>
      </c>
      <c r="B1193" s="11" t="s">
        <v>11518</v>
      </c>
      <c r="C1193" s="13" t="s">
        <v>14873</v>
      </c>
      <c r="D1193" s="13" t="s">
        <v>14874</v>
      </c>
      <c r="E1193" s="13" t="s">
        <v>14875</v>
      </c>
      <c r="F1193" s="13" t="s">
        <v>14876</v>
      </c>
      <c r="G1193" s="13" t="s">
        <v>14877</v>
      </c>
    </row>
    <row r="1194" customFormat="false" ht="15" hidden="false" customHeight="true" outlineLevel="0" collapsed="false">
      <c r="A1194" s="13" t="s">
        <v>108</v>
      </c>
      <c r="B1194" s="11" t="s">
        <v>11536</v>
      </c>
      <c r="C1194" s="13" t="s">
        <v>14878</v>
      </c>
      <c r="D1194" s="13" t="s">
        <v>14879</v>
      </c>
      <c r="E1194" s="13" t="s">
        <v>14880</v>
      </c>
      <c r="F1194" s="13" t="s">
        <v>14881</v>
      </c>
      <c r="G1194" s="13" t="s">
        <v>14882</v>
      </c>
    </row>
    <row r="1195" customFormat="false" ht="15" hidden="false" customHeight="true" outlineLevel="0" collapsed="false">
      <c r="A1195" s="13" t="s">
        <v>108</v>
      </c>
      <c r="B1195" s="11" t="s">
        <v>11530</v>
      </c>
      <c r="C1195" s="13" t="s">
        <v>14883</v>
      </c>
      <c r="D1195" s="13" t="s">
        <v>14884</v>
      </c>
      <c r="E1195" s="13" t="s">
        <v>14885</v>
      </c>
      <c r="F1195" s="13" t="s">
        <v>14886</v>
      </c>
      <c r="G1195" s="13" t="s">
        <v>14887</v>
      </c>
    </row>
    <row r="1196" customFormat="false" ht="15" hidden="false" customHeight="true" outlineLevel="0" collapsed="false">
      <c r="A1196" s="13" t="s">
        <v>108</v>
      </c>
      <c r="B1196" s="11" t="s">
        <v>11542</v>
      </c>
      <c r="C1196" s="13" t="s">
        <v>14888</v>
      </c>
      <c r="D1196" s="13" t="s">
        <v>14889</v>
      </c>
      <c r="E1196" s="13" t="s">
        <v>14890</v>
      </c>
      <c r="F1196" s="13" t="s">
        <v>14891</v>
      </c>
      <c r="G1196" s="13" t="s">
        <v>14892</v>
      </c>
    </row>
    <row r="1197" customFormat="false" ht="15" hidden="false" customHeight="true" outlineLevel="0" collapsed="false">
      <c r="A1197" s="13" t="s">
        <v>108</v>
      </c>
      <c r="B1197" s="11" t="s">
        <v>11524</v>
      </c>
      <c r="C1197" s="13" t="s">
        <v>14893</v>
      </c>
      <c r="D1197" s="13" t="s">
        <v>14894</v>
      </c>
      <c r="E1197" s="13" t="s">
        <v>14895</v>
      </c>
      <c r="F1197" s="13" t="s">
        <v>14896</v>
      </c>
      <c r="G1197" s="13" t="s">
        <v>14897</v>
      </c>
    </row>
    <row r="1198" customFormat="false" ht="15" hidden="false" customHeight="true" outlineLevel="0" collapsed="false">
      <c r="A1198" s="13" t="s">
        <v>108</v>
      </c>
      <c r="B1198" s="11" t="s">
        <v>11565</v>
      </c>
      <c r="C1198" s="13" t="s">
        <v>14898</v>
      </c>
      <c r="D1198" s="13" t="s">
        <v>14899</v>
      </c>
      <c r="E1198" s="13" t="s">
        <v>14900</v>
      </c>
      <c r="F1198" s="13" t="s">
        <v>14901</v>
      </c>
      <c r="G1198" s="13" t="s">
        <v>14902</v>
      </c>
    </row>
    <row r="1199" customFormat="false" ht="15" hidden="false" customHeight="true" outlineLevel="0" collapsed="false">
      <c r="A1199" s="13" t="s">
        <v>108</v>
      </c>
      <c r="B1199" s="11" t="s">
        <v>11554</v>
      </c>
      <c r="C1199" s="13" t="s">
        <v>14903</v>
      </c>
      <c r="D1199" s="13" t="s">
        <v>14904</v>
      </c>
      <c r="E1199" s="13" t="s">
        <v>7269</v>
      </c>
      <c r="F1199" s="13" t="s">
        <v>14905</v>
      </c>
      <c r="G1199" s="13" t="s">
        <v>14906</v>
      </c>
    </row>
    <row r="1200" customFormat="false" ht="15" hidden="false" customHeight="true" outlineLevel="0" collapsed="false">
      <c r="A1200" s="13" t="s">
        <v>108</v>
      </c>
      <c r="B1200" s="11" t="s">
        <v>11600</v>
      </c>
      <c r="C1200" s="13" t="s">
        <v>14907</v>
      </c>
      <c r="D1200" s="13" t="s">
        <v>14908</v>
      </c>
      <c r="E1200" s="13" t="s">
        <v>14909</v>
      </c>
      <c r="F1200" s="13" t="s">
        <v>14910</v>
      </c>
      <c r="G1200" s="13" t="s">
        <v>14911</v>
      </c>
    </row>
    <row r="1201" customFormat="false" ht="15" hidden="false" customHeight="true" outlineLevel="0" collapsed="false">
      <c r="A1201" s="13" t="s">
        <v>108</v>
      </c>
      <c r="B1201" s="11" t="s">
        <v>11570</v>
      </c>
      <c r="C1201" s="13" t="s">
        <v>14912</v>
      </c>
      <c r="D1201" s="13" t="s">
        <v>14913</v>
      </c>
      <c r="E1201" s="13" t="s">
        <v>14914</v>
      </c>
      <c r="F1201" s="13" t="s">
        <v>14915</v>
      </c>
      <c r="G1201" s="13" t="s">
        <v>14916</v>
      </c>
    </row>
    <row r="1202" customFormat="false" ht="15" hidden="false" customHeight="true" outlineLevel="0" collapsed="false">
      <c r="A1202" s="13" t="s">
        <v>108</v>
      </c>
      <c r="B1202" s="11" t="s">
        <v>11576</v>
      </c>
      <c r="C1202" s="13" t="s">
        <v>14917</v>
      </c>
      <c r="D1202" s="13" t="s">
        <v>14918</v>
      </c>
      <c r="E1202" s="13" t="s">
        <v>13346</v>
      </c>
      <c r="F1202" s="13" t="s">
        <v>14919</v>
      </c>
      <c r="G1202" s="13" t="s">
        <v>14582</v>
      </c>
    </row>
    <row r="1203" customFormat="false" ht="15" hidden="false" customHeight="true" outlineLevel="0" collapsed="false">
      <c r="A1203" s="13" t="s">
        <v>108</v>
      </c>
      <c r="B1203" s="11" t="s">
        <v>11548</v>
      </c>
      <c r="C1203" s="13" t="s">
        <v>14920</v>
      </c>
      <c r="D1203" s="13" t="s">
        <v>14921</v>
      </c>
      <c r="E1203" s="13" t="s">
        <v>14922</v>
      </c>
      <c r="F1203" s="13" t="s">
        <v>14923</v>
      </c>
      <c r="G1203" s="13" t="s">
        <v>14924</v>
      </c>
    </row>
    <row r="1204" customFormat="false" ht="15" hidden="false" customHeight="true" outlineLevel="0" collapsed="false">
      <c r="A1204" s="13" t="s">
        <v>108</v>
      </c>
      <c r="B1204" s="11" t="s">
        <v>11582</v>
      </c>
      <c r="C1204" s="13" t="s">
        <v>14925</v>
      </c>
      <c r="D1204" s="13" t="s">
        <v>14926</v>
      </c>
      <c r="E1204" s="13" t="s">
        <v>14927</v>
      </c>
      <c r="F1204" s="13" t="s">
        <v>14928</v>
      </c>
      <c r="G1204" s="13" t="s">
        <v>14929</v>
      </c>
    </row>
    <row r="1205" customFormat="false" ht="15" hidden="false" customHeight="true" outlineLevel="0" collapsed="false">
      <c r="A1205" s="13" t="s">
        <v>108</v>
      </c>
      <c r="B1205" s="11" t="s">
        <v>11606</v>
      </c>
      <c r="C1205" s="13" t="s">
        <v>5399</v>
      </c>
      <c r="D1205" s="13" t="s">
        <v>14930</v>
      </c>
      <c r="E1205" s="13" t="s">
        <v>4929</v>
      </c>
      <c r="F1205" s="13" t="s">
        <v>4775</v>
      </c>
      <c r="G1205" s="13" t="s">
        <v>14931</v>
      </c>
    </row>
    <row r="1206" customFormat="false" ht="15" hidden="false" customHeight="true" outlineLevel="0" collapsed="false">
      <c r="A1206" s="13" t="s">
        <v>108</v>
      </c>
      <c r="B1206" s="11" t="s">
        <v>11594</v>
      </c>
      <c r="C1206" s="13" t="s">
        <v>14932</v>
      </c>
      <c r="D1206" s="13" t="s">
        <v>14933</v>
      </c>
      <c r="E1206" s="13" t="s">
        <v>14934</v>
      </c>
      <c r="F1206" s="13" t="s">
        <v>14935</v>
      </c>
      <c r="G1206" s="13" t="s">
        <v>14936</v>
      </c>
    </row>
    <row r="1207" customFormat="false" ht="15" hidden="false" customHeight="true" outlineLevel="0" collapsed="false">
      <c r="A1207" s="13" t="s">
        <v>108</v>
      </c>
      <c r="B1207" s="11" t="s">
        <v>11588</v>
      </c>
      <c r="C1207" s="13" t="s">
        <v>14937</v>
      </c>
      <c r="D1207" s="13" t="s">
        <v>14938</v>
      </c>
      <c r="E1207" s="13" t="s">
        <v>14939</v>
      </c>
      <c r="F1207" s="13" t="s">
        <v>14940</v>
      </c>
      <c r="G1207" s="13" t="s">
        <v>14941</v>
      </c>
    </row>
    <row r="1208" customFormat="false" ht="15" hidden="false" customHeight="true" outlineLevel="0" collapsed="false">
      <c r="A1208" s="13" t="s">
        <v>108</v>
      </c>
      <c r="B1208" s="11" t="s">
        <v>11622</v>
      </c>
      <c r="C1208" s="13" t="s">
        <v>14942</v>
      </c>
      <c r="D1208" s="13" t="s">
        <v>14943</v>
      </c>
      <c r="E1208" s="13" t="s">
        <v>14944</v>
      </c>
      <c r="F1208" s="13" t="s">
        <v>14945</v>
      </c>
      <c r="G1208" s="13" t="s">
        <v>14946</v>
      </c>
    </row>
    <row r="1209" customFormat="false" ht="15" hidden="false" customHeight="true" outlineLevel="0" collapsed="false">
      <c r="A1209" s="13" t="s">
        <v>108</v>
      </c>
      <c r="B1209" s="11" t="s">
        <v>11634</v>
      </c>
      <c r="C1209" s="13" t="s">
        <v>14947</v>
      </c>
      <c r="D1209" s="13" t="s">
        <v>14948</v>
      </c>
      <c r="E1209" s="13" t="s">
        <v>11938</v>
      </c>
      <c r="F1209" s="13" t="s">
        <v>14949</v>
      </c>
      <c r="G1209" s="13" t="s">
        <v>14950</v>
      </c>
    </row>
    <row r="1210" customFormat="false" ht="15" hidden="false" customHeight="true" outlineLevel="0" collapsed="false">
      <c r="A1210" s="13" t="s">
        <v>108</v>
      </c>
      <c r="B1210" s="11" t="s">
        <v>11610</v>
      </c>
      <c r="C1210" s="13" t="s">
        <v>14951</v>
      </c>
      <c r="D1210" s="13" t="s">
        <v>14952</v>
      </c>
      <c r="E1210" s="13" t="s">
        <v>13924</v>
      </c>
      <c r="F1210" s="13" t="s">
        <v>14953</v>
      </c>
      <c r="G1210" s="13" t="s">
        <v>14954</v>
      </c>
    </row>
    <row r="1211" customFormat="false" ht="15" hidden="false" customHeight="true" outlineLevel="0" collapsed="false">
      <c r="A1211" s="13" t="s">
        <v>108</v>
      </c>
      <c r="B1211" s="11" t="s">
        <v>11645</v>
      </c>
      <c r="C1211" s="13" t="s">
        <v>14355</v>
      </c>
      <c r="D1211" s="13" t="s">
        <v>14955</v>
      </c>
      <c r="E1211" s="13" t="s">
        <v>12984</v>
      </c>
      <c r="F1211" s="13" t="s">
        <v>14956</v>
      </c>
      <c r="G1211" s="13" t="s">
        <v>14957</v>
      </c>
    </row>
    <row r="1212" customFormat="false" ht="15" hidden="false" customHeight="true" outlineLevel="0" collapsed="false">
      <c r="A1212" s="13" t="s">
        <v>108</v>
      </c>
      <c r="B1212" s="11" t="s">
        <v>11616</v>
      </c>
      <c r="C1212" s="13" t="s">
        <v>14958</v>
      </c>
      <c r="D1212" s="13" t="s">
        <v>14959</v>
      </c>
      <c r="E1212" s="13" t="s">
        <v>14960</v>
      </c>
      <c r="F1212" s="13" t="s">
        <v>14961</v>
      </c>
      <c r="G1212" s="13" t="s">
        <v>14962</v>
      </c>
    </row>
    <row r="1213" customFormat="false" ht="15" hidden="false" customHeight="true" outlineLevel="0" collapsed="false">
      <c r="A1213" s="13" t="s">
        <v>108</v>
      </c>
      <c r="B1213" s="11" t="s">
        <v>11661</v>
      </c>
      <c r="C1213" s="13" t="s">
        <v>14963</v>
      </c>
      <c r="D1213" s="13" t="s">
        <v>14964</v>
      </c>
      <c r="E1213" s="13" t="s">
        <v>13546</v>
      </c>
      <c r="F1213" s="13" t="s">
        <v>14965</v>
      </c>
      <c r="G1213" s="13" t="s">
        <v>14966</v>
      </c>
    </row>
    <row r="1214" customFormat="false" ht="15" hidden="false" customHeight="true" outlineLevel="0" collapsed="false">
      <c r="A1214" s="13" t="s">
        <v>108</v>
      </c>
      <c r="B1214" s="11" t="s">
        <v>11628</v>
      </c>
      <c r="C1214" s="13" t="s">
        <v>14967</v>
      </c>
      <c r="D1214" s="13" t="s">
        <v>14968</v>
      </c>
      <c r="E1214" s="13" t="s">
        <v>14969</v>
      </c>
      <c r="F1214" s="13" t="s">
        <v>14970</v>
      </c>
      <c r="G1214" s="13" t="s">
        <v>14971</v>
      </c>
    </row>
    <row r="1215" customFormat="false" ht="15" hidden="false" customHeight="true" outlineLevel="0" collapsed="false">
      <c r="A1215" s="13" t="s">
        <v>108</v>
      </c>
      <c r="B1215" s="11" t="s">
        <v>11688</v>
      </c>
      <c r="C1215" s="13" t="s">
        <v>14108</v>
      </c>
      <c r="D1215" s="13" t="s">
        <v>14972</v>
      </c>
      <c r="E1215" s="13" t="s">
        <v>14973</v>
      </c>
      <c r="F1215" s="13" t="s">
        <v>14974</v>
      </c>
      <c r="G1215" s="13" t="s">
        <v>14975</v>
      </c>
    </row>
    <row r="1216" customFormat="false" ht="15" hidden="false" customHeight="true" outlineLevel="0" collapsed="false">
      <c r="A1216" s="13" t="s">
        <v>108</v>
      </c>
      <c r="B1216" s="11" t="s">
        <v>11639</v>
      </c>
      <c r="C1216" s="13" t="s">
        <v>14976</v>
      </c>
      <c r="D1216" s="13" t="s">
        <v>14977</v>
      </c>
      <c r="E1216" s="13" t="s">
        <v>14741</v>
      </c>
      <c r="F1216" s="13" t="s">
        <v>14978</v>
      </c>
      <c r="G1216" s="13" t="s">
        <v>14979</v>
      </c>
    </row>
    <row r="1217" customFormat="false" ht="15" hidden="false" customHeight="true" outlineLevel="0" collapsed="false">
      <c r="A1217" s="13" t="s">
        <v>108</v>
      </c>
      <c r="B1217" s="11" t="s">
        <v>11754</v>
      </c>
      <c r="C1217" s="13" t="s">
        <v>14980</v>
      </c>
      <c r="D1217" s="13" t="s">
        <v>14981</v>
      </c>
      <c r="E1217" s="13" t="s">
        <v>12182</v>
      </c>
      <c r="F1217" s="13" t="s">
        <v>14982</v>
      </c>
      <c r="G1217" s="13" t="s">
        <v>14983</v>
      </c>
    </row>
    <row r="1218" customFormat="false" ht="15" hidden="false" customHeight="true" outlineLevel="0" collapsed="false">
      <c r="A1218" s="13" t="s">
        <v>108</v>
      </c>
      <c r="B1218" s="11" t="s">
        <v>11667</v>
      </c>
      <c r="C1218" s="13" t="s">
        <v>14984</v>
      </c>
      <c r="D1218" s="13" t="s">
        <v>14985</v>
      </c>
      <c r="E1218" s="13" t="s">
        <v>11757</v>
      </c>
      <c r="F1218" s="13" t="s">
        <v>14986</v>
      </c>
      <c r="G1218" s="13" t="s">
        <v>14987</v>
      </c>
    </row>
    <row r="1219" customFormat="false" ht="15" hidden="false" customHeight="true" outlineLevel="0" collapsed="false">
      <c r="A1219" s="13" t="s">
        <v>108</v>
      </c>
      <c r="B1219" s="11" t="s">
        <v>11656</v>
      </c>
      <c r="C1219" s="13" t="s">
        <v>14988</v>
      </c>
      <c r="D1219" s="13" t="s">
        <v>14989</v>
      </c>
      <c r="E1219" s="13" t="s">
        <v>2631</v>
      </c>
      <c r="F1219" s="13" t="s">
        <v>14990</v>
      </c>
      <c r="G1219" s="13" t="s">
        <v>14991</v>
      </c>
    </row>
    <row r="1220" customFormat="false" ht="15" hidden="false" customHeight="true" outlineLevel="0" collapsed="false">
      <c r="A1220" s="13" t="s">
        <v>108</v>
      </c>
      <c r="B1220" s="11" t="s">
        <v>11700</v>
      </c>
      <c r="C1220" s="13" t="s">
        <v>14992</v>
      </c>
      <c r="D1220" s="13" t="s">
        <v>14993</v>
      </c>
      <c r="E1220" s="13" t="s">
        <v>11703</v>
      </c>
      <c r="F1220" s="13" t="s">
        <v>12970</v>
      </c>
      <c r="G1220" s="13" t="s">
        <v>14994</v>
      </c>
    </row>
    <row r="1221" customFormat="false" ht="15" hidden="false" customHeight="true" outlineLevel="0" collapsed="false">
      <c r="A1221" s="13" t="s">
        <v>108</v>
      </c>
      <c r="B1221" s="11" t="s">
        <v>11650</v>
      </c>
      <c r="C1221" s="13" t="s">
        <v>14995</v>
      </c>
      <c r="D1221" s="13" t="s">
        <v>14996</v>
      </c>
      <c r="E1221" s="13" t="s">
        <v>14997</v>
      </c>
      <c r="F1221" s="13" t="s">
        <v>14998</v>
      </c>
      <c r="G1221" s="13" t="s">
        <v>14999</v>
      </c>
    </row>
    <row r="1222" customFormat="false" ht="15" hidden="false" customHeight="true" outlineLevel="0" collapsed="false">
      <c r="A1222" s="13" t="s">
        <v>108</v>
      </c>
      <c r="B1222" s="11" t="s">
        <v>11722</v>
      </c>
      <c r="C1222" s="13" t="s">
        <v>15000</v>
      </c>
      <c r="D1222" s="13" t="s">
        <v>15001</v>
      </c>
      <c r="E1222" s="13" t="s">
        <v>15002</v>
      </c>
      <c r="F1222" s="13" t="s">
        <v>15003</v>
      </c>
      <c r="G1222" s="13" t="s">
        <v>15004</v>
      </c>
    </row>
    <row r="1223" customFormat="false" ht="15" hidden="false" customHeight="true" outlineLevel="0" collapsed="false">
      <c r="A1223" s="13" t="s">
        <v>108</v>
      </c>
      <c r="B1223" s="11" t="s">
        <v>11682</v>
      </c>
      <c r="C1223" s="13" t="s">
        <v>15005</v>
      </c>
      <c r="D1223" s="13" t="s">
        <v>15006</v>
      </c>
      <c r="E1223" s="13" t="s">
        <v>15007</v>
      </c>
      <c r="F1223" s="13" t="s">
        <v>15008</v>
      </c>
      <c r="G1223" s="13" t="s">
        <v>15009</v>
      </c>
    </row>
    <row r="1224" customFormat="false" ht="15" hidden="false" customHeight="true" outlineLevel="0" collapsed="false">
      <c r="A1224" s="13" t="s">
        <v>108</v>
      </c>
      <c r="B1224" s="11" t="s">
        <v>12274</v>
      </c>
      <c r="C1224" s="13" t="s">
        <v>11971</v>
      </c>
      <c r="D1224" s="13" t="s">
        <v>15010</v>
      </c>
      <c r="E1224" s="13" t="s">
        <v>11708</v>
      </c>
      <c r="F1224" s="13" t="s">
        <v>11708</v>
      </c>
      <c r="G1224" s="13" t="s">
        <v>15011</v>
      </c>
    </row>
    <row r="1225" customFormat="false" ht="15" hidden="false" customHeight="true" outlineLevel="0" collapsed="false">
      <c r="A1225" s="13" t="s">
        <v>108</v>
      </c>
      <c r="B1225" s="11" t="s">
        <v>11671</v>
      </c>
      <c r="C1225" s="13" t="s">
        <v>12390</v>
      </c>
      <c r="D1225" s="13" t="s">
        <v>15012</v>
      </c>
      <c r="E1225" s="13" t="s">
        <v>12728</v>
      </c>
      <c r="F1225" s="13" t="s">
        <v>15013</v>
      </c>
      <c r="G1225" s="13" t="s">
        <v>15014</v>
      </c>
    </row>
    <row r="1226" customFormat="false" ht="15" hidden="false" customHeight="true" outlineLevel="0" collapsed="false">
      <c r="A1226" s="13" t="s">
        <v>108</v>
      </c>
      <c r="B1226" s="11" t="s">
        <v>11743</v>
      </c>
      <c r="C1226" s="13" t="s">
        <v>15015</v>
      </c>
      <c r="D1226" s="13" t="s">
        <v>15016</v>
      </c>
      <c r="E1226" s="13" t="s">
        <v>11887</v>
      </c>
      <c r="F1226" s="13" t="s">
        <v>14152</v>
      </c>
      <c r="G1226" s="13" t="s">
        <v>15017</v>
      </c>
    </row>
    <row r="1227" customFormat="false" ht="15" hidden="false" customHeight="true" outlineLevel="0" collapsed="false">
      <c r="A1227" s="13" t="s">
        <v>108</v>
      </c>
      <c r="B1227" s="11" t="s">
        <v>11677</v>
      </c>
      <c r="C1227" s="13" t="s">
        <v>15018</v>
      </c>
      <c r="D1227" s="13" t="s">
        <v>15019</v>
      </c>
      <c r="E1227" s="13" t="s">
        <v>15020</v>
      </c>
      <c r="F1227" s="13" t="s">
        <v>15021</v>
      </c>
      <c r="G1227" s="13" t="s">
        <v>15022</v>
      </c>
    </row>
    <row r="1228" customFormat="false" ht="15" hidden="false" customHeight="true" outlineLevel="0" collapsed="false">
      <c r="A1228" s="13" t="s">
        <v>108</v>
      </c>
      <c r="B1228" s="11" t="s">
        <v>11560</v>
      </c>
      <c r="C1228" s="13" t="s">
        <v>2093</v>
      </c>
      <c r="D1228" s="13" t="s">
        <v>15023</v>
      </c>
      <c r="E1228" s="13" t="s">
        <v>12053</v>
      </c>
      <c r="F1228" s="13" t="s">
        <v>15024</v>
      </c>
      <c r="G1228" s="13" t="s">
        <v>15025</v>
      </c>
    </row>
    <row r="1229" customFormat="false" ht="15" hidden="false" customHeight="true" outlineLevel="0" collapsed="false">
      <c r="A1229" s="13" t="s">
        <v>108</v>
      </c>
      <c r="B1229" s="11" t="s">
        <v>11770</v>
      </c>
      <c r="C1229" s="13" t="s">
        <v>15026</v>
      </c>
      <c r="D1229" s="13" t="s">
        <v>15027</v>
      </c>
      <c r="E1229" s="13" t="s">
        <v>13025</v>
      </c>
      <c r="F1229" s="13" t="s">
        <v>15028</v>
      </c>
      <c r="G1229" s="13" t="s">
        <v>15029</v>
      </c>
    </row>
    <row r="1230" customFormat="false" ht="15" hidden="false" customHeight="true" outlineLevel="0" collapsed="false">
      <c r="A1230" s="13" t="s">
        <v>108</v>
      </c>
      <c r="B1230" s="11" t="s">
        <v>11710</v>
      </c>
      <c r="C1230" s="13" t="s">
        <v>15030</v>
      </c>
      <c r="D1230" s="13" t="s">
        <v>15031</v>
      </c>
      <c r="E1230" s="13" t="s">
        <v>4463</v>
      </c>
      <c r="F1230" s="13" t="s">
        <v>1139</v>
      </c>
      <c r="G1230" s="13" t="s">
        <v>15032</v>
      </c>
    </row>
    <row r="1231" customFormat="false" ht="15" hidden="false" customHeight="true" outlineLevel="0" collapsed="false">
      <c r="A1231" s="13" t="s">
        <v>108</v>
      </c>
      <c r="B1231" s="11" t="s">
        <v>11728</v>
      </c>
      <c r="C1231" s="13" t="s">
        <v>14559</v>
      </c>
      <c r="D1231" s="13" t="s">
        <v>15033</v>
      </c>
      <c r="E1231" s="13" t="s">
        <v>12230</v>
      </c>
      <c r="F1231" s="13" t="s">
        <v>15034</v>
      </c>
      <c r="G1231" s="13" t="s">
        <v>15035</v>
      </c>
    </row>
    <row r="1232" customFormat="false" ht="15" hidden="false" customHeight="true" outlineLevel="0" collapsed="false">
      <c r="A1232" s="13" t="s">
        <v>108</v>
      </c>
      <c r="B1232" s="11" t="s">
        <v>11733</v>
      </c>
      <c r="C1232" s="13" t="s">
        <v>15036</v>
      </c>
      <c r="D1232" s="13" t="s">
        <v>15037</v>
      </c>
      <c r="E1232" s="13" t="s">
        <v>14686</v>
      </c>
      <c r="F1232" s="13" t="s">
        <v>15038</v>
      </c>
      <c r="G1232" s="13" t="s">
        <v>15039</v>
      </c>
    </row>
    <row r="1233" customFormat="false" ht="15" hidden="false" customHeight="true" outlineLevel="0" collapsed="false">
      <c r="A1233" s="13" t="s">
        <v>108</v>
      </c>
      <c r="B1233" s="11" t="s">
        <v>11764</v>
      </c>
      <c r="C1233" s="13" t="s">
        <v>15040</v>
      </c>
      <c r="D1233" s="13" t="s">
        <v>15041</v>
      </c>
      <c r="E1233" s="13" t="s">
        <v>9166</v>
      </c>
      <c r="F1233" s="13" t="s">
        <v>15042</v>
      </c>
      <c r="G1233" s="13" t="s">
        <v>15043</v>
      </c>
    </row>
    <row r="1234" customFormat="false" ht="15" hidden="false" customHeight="true" outlineLevel="0" collapsed="false">
      <c r="A1234" s="13" t="s">
        <v>108</v>
      </c>
      <c r="B1234" s="11" t="s">
        <v>11781</v>
      </c>
      <c r="C1234" s="13" t="s">
        <v>11856</v>
      </c>
      <c r="D1234" s="13" t="s">
        <v>15044</v>
      </c>
      <c r="E1234" s="13" t="s">
        <v>15045</v>
      </c>
      <c r="F1234" s="13" t="s">
        <v>15046</v>
      </c>
      <c r="G1234" s="13" t="s">
        <v>15047</v>
      </c>
    </row>
    <row r="1235" customFormat="false" ht="15" hidden="false" customHeight="true" outlineLevel="0" collapsed="false">
      <c r="A1235" s="13" t="s">
        <v>108</v>
      </c>
      <c r="B1235" s="11" t="s">
        <v>11737</v>
      </c>
      <c r="C1235" s="13" t="s">
        <v>4484</v>
      </c>
      <c r="D1235" s="13" t="s">
        <v>15048</v>
      </c>
      <c r="E1235" s="13" t="s">
        <v>15049</v>
      </c>
      <c r="F1235" s="13" t="s">
        <v>15050</v>
      </c>
      <c r="G1235" s="13" t="s">
        <v>15051</v>
      </c>
    </row>
    <row r="1236" customFormat="false" ht="15" hidden="false" customHeight="true" outlineLevel="0" collapsed="false">
      <c r="A1236" s="13" t="s">
        <v>108</v>
      </c>
      <c r="B1236" s="11" t="s">
        <v>11694</v>
      </c>
      <c r="C1236" s="13" t="s">
        <v>15052</v>
      </c>
      <c r="D1236" s="13" t="s">
        <v>15053</v>
      </c>
      <c r="E1236" s="13" t="s">
        <v>15054</v>
      </c>
      <c r="F1236" s="13" t="s">
        <v>15055</v>
      </c>
      <c r="G1236" s="13" t="s">
        <v>15056</v>
      </c>
    </row>
    <row r="1237" customFormat="false" ht="15" hidden="false" customHeight="true" outlineLevel="0" collapsed="false">
      <c r="A1237" s="13" t="s">
        <v>108</v>
      </c>
      <c r="B1237" s="11" t="s">
        <v>11787</v>
      </c>
      <c r="C1237" s="13" t="s">
        <v>15057</v>
      </c>
      <c r="D1237" s="13" t="s">
        <v>5006</v>
      </c>
      <c r="E1237" s="13" t="s">
        <v>15058</v>
      </c>
      <c r="F1237" s="13" t="s">
        <v>15059</v>
      </c>
      <c r="G1237" s="13" t="s">
        <v>15060</v>
      </c>
    </row>
    <row r="1238" customFormat="false" ht="15" hidden="false" customHeight="true" outlineLevel="0" collapsed="false">
      <c r="A1238" s="13" t="s">
        <v>108</v>
      </c>
      <c r="B1238" s="11" t="s">
        <v>11716</v>
      </c>
      <c r="C1238" s="13" t="s">
        <v>11697</v>
      </c>
      <c r="D1238" s="13" t="s">
        <v>15061</v>
      </c>
      <c r="E1238" s="13" t="s">
        <v>13030</v>
      </c>
      <c r="F1238" s="13" t="s">
        <v>15062</v>
      </c>
      <c r="G1238" s="13" t="s">
        <v>15063</v>
      </c>
    </row>
    <row r="1239" customFormat="false" ht="15" hidden="false" customHeight="true" outlineLevel="0" collapsed="false">
      <c r="A1239" s="13" t="s">
        <v>108</v>
      </c>
      <c r="B1239" s="11" t="s">
        <v>11850</v>
      </c>
      <c r="C1239" s="13" t="s">
        <v>14250</v>
      </c>
      <c r="D1239" s="13" t="s">
        <v>4362</v>
      </c>
      <c r="E1239" s="13" t="s">
        <v>13484</v>
      </c>
      <c r="F1239" s="13" t="s">
        <v>15064</v>
      </c>
      <c r="G1239" s="13" t="s">
        <v>15065</v>
      </c>
    </row>
    <row r="1240" customFormat="false" ht="15" hidden="false" customHeight="true" outlineLevel="0" collapsed="false">
      <c r="A1240" s="13" t="s">
        <v>108</v>
      </c>
      <c r="B1240" s="11" t="s">
        <v>11822</v>
      </c>
      <c r="C1240" s="13" t="s">
        <v>15066</v>
      </c>
      <c r="D1240" s="13" t="s">
        <v>15067</v>
      </c>
      <c r="E1240" s="13" t="s">
        <v>3833</v>
      </c>
      <c r="F1240" s="13" t="s">
        <v>15068</v>
      </c>
      <c r="G1240" s="13" t="s">
        <v>15069</v>
      </c>
    </row>
    <row r="1241" customFormat="false" ht="15" hidden="false" customHeight="true" outlineLevel="0" collapsed="false">
      <c r="A1241" s="13" t="s">
        <v>108</v>
      </c>
      <c r="B1241" s="11" t="s">
        <v>11748</v>
      </c>
      <c r="C1241" s="13" t="s">
        <v>12188</v>
      </c>
      <c r="D1241" s="13" t="s">
        <v>15070</v>
      </c>
      <c r="E1241" s="13" t="s">
        <v>1871</v>
      </c>
      <c r="F1241" s="13" t="s">
        <v>11751</v>
      </c>
      <c r="G1241" s="13" t="s">
        <v>15071</v>
      </c>
    </row>
    <row r="1242" customFormat="false" ht="15" hidden="false" customHeight="true" outlineLevel="0" collapsed="false">
      <c r="A1242" s="13" t="s">
        <v>108</v>
      </c>
      <c r="B1242" s="11" t="s">
        <v>11799</v>
      </c>
      <c r="C1242" s="13" t="s">
        <v>15072</v>
      </c>
      <c r="D1242" s="13" t="s">
        <v>15073</v>
      </c>
      <c r="E1242" s="13" t="s">
        <v>15074</v>
      </c>
      <c r="F1242" s="13" t="s">
        <v>15075</v>
      </c>
      <c r="G1242" s="13" t="s">
        <v>15076</v>
      </c>
    </row>
    <row r="1243" customFormat="false" ht="15" hidden="false" customHeight="true" outlineLevel="0" collapsed="false">
      <c r="A1243" s="13" t="s">
        <v>108</v>
      </c>
      <c r="B1243" s="11" t="s">
        <v>11776</v>
      </c>
      <c r="C1243" s="13" t="s">
        <v>13372</v>
      </c>
      <c r="D1243" s="13" t="s">
        <v>15077</v>
      </c>
      <c r="E1243" s="13" t="s">
        <v>12253</v>
      </c>
      <c r="F1243" s="13" t="s">
        <v>15078</v>
      </c>
      <c r="G1243" s="13" t="s">
        <v>15079</v>
      </c>
    </row>
    <row r="1244" customFormat="false" ht="15" hidden="false" customHeight="true" outlineLevel="0" collapsed="false">
      <c r="A1244" s="13" t="s">
        <v>108</v>
      </c>
      <c r="B1244" s="11" t="s">
        <v>11844</v>
      </c>
      <c r="C1244" s="13" t="s">
        <v>15080</v>
      </c>
      <c r="D1244" s="13" t="s">
        <v>15081</v>
      </c>
      <c r="E1244" s="13" t="s">
        <v>5397</v>
      </c>
      <c r="F1244" s="13" t="s">
        <v>15082</v>
      </c>
      <c r="G1244" s="13" t="s">
        <v>15083</v>
      </c>
    </row>
    <row r="1245" customFormat="false" ht="15" hidden="false" customHeight="true" outlineLevel="0" collapsed="false">
      <c r="A1245" s="13" t="s">
        <v>108</v>
      </c>
      <c r="B1245" s="11" t="s">
        <v>11878</v>
      </c>
      <c r="C1245" s="13" t="s">
        <v>15084</v>
      </c>
      <c r="D1245" s="13" t="s">
        <v>15085</v>
      </c>
      <c r="E1245" s="13" t="s">
        <v>15086</v>
      </c>
      <c r="F1245" s="13" t="s">
        <v>15087</v>
      </c>
      <c r="G1245" s="13" t="s">
        <v>15088</v>
      </c>
    </row>
    <row r="1246" customFormat="false" ht="15" hidden="false" customHeight="true" outlineLevel="0" collapsed="false">
      <c r="A1246" s="13" t="s">
        <v>108</v>
      </c>
      <c r="B1246" s="11" t="s">
        <v>11810</v>
      </c>
      <c r="C1246" s="13" t="s">
        <v>15089</v>
      </c>
      <c r="D1246" s="13" t="s">
        <v>15090</v>
      </c>
      <c r="E1246" s="13" t="s">
        <v>12714</v>
      </c>
      <c r="F1246" s="13" t="s">
        <v>15091</v>
      </c>
      <c r="G1246" s="13" t="s">
        <v>15092</v>
      </c>
    </row>
    <row r="1247" customFormat="false" ht="15" hidden="false" customHeight="true" outlineLevel="0" collapsed="false">
      <c r="A1247" s="13" t="s">
        <v>108</v>
      </c>
      <c r="B1247" s="11" t="s">
        <v>11760</v>
      </c>
      <c r="C1247" s="13" t="s">
        <v>12699</v>
      </c>
      <c r="D1247" s="13" t="s">
        <v>15093</v>
      </c>
      <c r="E1247" s="13" t="s">
        <v>15094</v>
      </c>
      <c r="F1247" s="13" t="s">
        <v>15095</v>
      </c>
      <c r="G1247" s="13" t="s">
        <v>15096</v>
      </c>
    </row>
    <row r="1248" customFormat="false" ht="15" hidden="false" customHeight="true" outlineLevel="0" collapsed="false">
      <c r="A1248" s="13" t="s">
        <v>108</v>
      </c>
      <c r="B1248" s="11" t="s">
        <v>11900</v>
      </c>
      <c r="C1248" s="13" t="s">
        <v>12199</v>
      </c>
      <c r="D1248" s="13" t="s">
        <v>15097</v>
      </c>
      <c r="E1248" s="13" t="s">
        <v>13458</v>
      </c>
      <c r="F1248" s="13" t="s">
        <v>15098</v>
      </c>
      <c r="G1248" s="13" t="s">
        <v>15099</v>
      </c>
    </row>
    <row r="1249" customFormat="false" ht="15" hidden="false" customHeight="true" outlineLevel="0" collapsed="false">
      <c r="A1249" s="13" t="s">
        <v>108</v>
      </c>
      <c r="B1249" s="11" t="s">
        <v>11838</v>
      </c>
      <c r="C1249" s="13" t="s">
        <v>7286</v>
      </c>
      <c r="D1249" s="13" t="s">
        <v>15100</v>
      </c>
      <c r="E1249" s="13" t="s">
        <v>13022</v>
      </c>
      <c r="F1249" s="13" t="s">
        <v>15101</v>
      </c>
      <c r="G1249" s="13" t="s">
        <v>15102</v>
      </c>
    </row>
    <row r="1250" customFormat="false" ht="15" hidden="false" customHeight="true" outlineLevel="0" collapsed="false">
      <c r="A1250" s="13" t="s">
        <v>108</v>
      </c>
      <c r="B1250" s="11" t="s">
        <v>11866</v>
      </c>
      <c r="C1250" s="13" t="s">
        <v>15103</v>
      </c>
      <c r="D1250" s="13" t="s">
        <v>15104</v>
      </c>
      <c r="E1250" s="13" t="s">
        <v>12357</v>
      </c>
      <c r="F1250" s="13" t="s">
        <v>15105</v>
      </c>
      <c r="G1250" s="13" t="s">
        <v>15106</v>
      </c>
    </row>
    <row r="1251" customFormat="false" ht="15" hidden="false" customHeight="true" outlineLevel="0" collapsed="false">
      <c r="A1251" s="13" t="s">
        <v>108</v>
      </c>
      <c r="B1251" s="11" t="s">
        <v>11827</v>
      </c>
      <c r="C1251" s="13" t="s">
        <v>15107</v>
      </c>
      <c r="D1251" s="13" t="s">
        <v>15108</v>
      </c>
      <c r="E1251" s="13" t="s">
        <v>15109</v>
      </c>
      <c r="F1251" s="13" t="s">
        <v>15110</v>
      </c>
      <c r="G1251" s="13" t="s">
        <v>15111</v>
      </c>
    </row>
    <row r="1252" customFormat="false" ht="15" hidden="false" customHeight="true" outlineLevel="0" collapsed="false">
      <c r="A1252" s="13" t="s">
        <v>108</v>
      </c>
      <c r="B1252" s="11" t="s">
        <v>11804</v>
      </c>
      <c r="C1252" s="13" t="s">
        <v>15112</v>
      </c>
      <c r="D1252" s="13" t="s">
        <v>15113</v>
      </c>
      <c r="E1252" s="13" t="s">
        <v>8670</v>
      </c>
      <c r="F1252" s="13" t="s">
        <v>15114</v>
      </c>
      <c r="G1252" s="13" t="s">
        <v>15115</v>
      </c>
    </row>
    <row r="1253" customFormat="false" ht="15" hidden="false" customHeight="true" outlineLevel="0" collapsed="false">
      <c r="A1253" s="13" t="s">
        <v>108</v>
      </c>
      <c r="B1253" s="11" t="s">
        <v>11895</v>
      </c>
      <c r="C1253" s="13" t="s">
        <v>15116</v>
      </c>
      <c r="D1253" s="13" t="s">
        <v>15117</v>
      </c>
      <c r="E1253" s="13" t="s">
        <v>15118</v>
      </c>
      <c r="F1253" s="13" t="s">
        <v>15119</v>
      </c>
      <c r="G1253" s="13" t="s">
        <v>15120</v>
      </c>
    </row>
    <row r="1254" customFormat="false" ht="15" hidden="false" customHeight="true" outlineLevel="0" collapsed="false">
      <c r="A1254" s="13" t="s">
        <v>108</v>
      </c>
      <c r="B1254" s="11" t="s">
        <v>11855</v>
      </c>
      <c r="C1254" s="13" t="s">
        <v>12742</v>
      </c>
      <c r="D1254" s="13" t="s">
        <v>15121</v>
      </c>
      <c r="E1254" s="13" t="s">
        <v>12614</v>
      </c>
      <c r="F1254" s="13" t="s">
        <v>15122</v>
      </c>
      <c r="G1254" s="13" t="s">
        <v>15123</v>
      </c>
    </row>
    <row r="1255" customFormat="false" ht="15" hidden="false" customHeight="true" outlineLevel="0" collapsed="false">
      <c r="A1255" s="13" t="s">
        <v>108</v>
      </c>
      <c r="B1255" s="11" t="s">
        <v>11833</v>
      </c>
      <c r="C1255" s="13" t="s">
        <v>14225</v>
      </c>
      <c r="D1255" s="13" t="s">
        <v>15124</v>
      </c>
      <c r="E1255" s="13" t="s">
        <v>9133</v>
      </c>
      <c r="F1255" s="13" t="s">
        <v>15125</v>
      </c>
      <c r="G1255" s="13" t="s">
        <v>15126</v>
      </c>
    </row>
    <row r="1256" customFormat="false" ht="15" hidden="false" customHeight="true" outlineLevel="0" collapsed="false">
      <c r="A1256" s="13" t="s">
        <v>108</v>
      </c>
      <c r="B1256" s="11" t="s">
        <v>11915</v>
      </c>
      <c r="C1256" s="13" t="s">
        <v>15127</v>
      </c>
      <c r="D1256" s="13" t="s">
        <v>15128</v>
      </c>
      <c r="E1256" s="13" t="s">
        <v>15129</v>
      </c>
      <c r="F1256" s="13" t="s">
        <v>15130</v>
      </c>
      <c r="G1256" s="13" t="s">
        <v>15131</v>
      </c>
    </row>
    <row r="1257" customFormat="false" ht="15" hidden="false" customHeight="true" outlineLevel="0" collapsed="false">
      <c r="A1257" s="13" t="s">
        <v>108</v>
      </c>
      <c r="B1257" s="11" t="s">
        <v>11927</v>
      </c>
      <c r="C1257" s="13" t="s">
        <v>8201</v>
      </c>
      <c r="D1257" s="13" t="s">
        <v>15132</v>
      </c>
      <c r="E1257" s="13" t="s">
        <v>11971</v>
      </c>
      <c r="F1257" s="13" t="s">
        <v>15133</v>
      </c>
      <c r="G1257" s="13" t="s">
        <v>15134</v>
      </c>
    </row>
    <row r="1258" customFormat="false" ht="15" hidden="false" customHeight="true" outlineLevel="0" collapsed="false">
      <c r="A1258" s="13" t="s">
        <v>108</v>
      </c>
      <c r="B1258" s="11" t="s">
        <v>11980</v>
      </c>
      <c r="C1258" s="13" t="s">
        <v>11847</v>
      </c>
      <c r="D1258" s="13" t="s">
        <v>15135</v>
      </c>
      <c r="E1258" s="13" t="s">
        <v>2093</v>
      </c>
      <c r="F1258" s="13" t="s">
        <v>12846</v>
      </c>
      <c r="G1258" s="13" t="s">
        <v>15136</v>
      </c>
    </row>
    <row r="1259" customFormat="false" ht="15" hidden="false" customHeight="true" outlineLevel="0" collapsed="false">
      <c r="A1259" s="13" t="s">
        <v>108</v>
      </c>
      <c r="B1259" s="11" t="s">
        <v>11816</v>
      </c>
      <c r="C1259" s="13" t="s">
        <v>14795</v>
      </c>
      <c r="D1259" s="13" t="s">
        <v>15137</v>
      </c>
      <c r="E1259" s="13" t="s">
        <v>13619</v>
      </c>
      <c r="F1259" s="13" t="s">
        <v>15138</v>
      </c>
      <c r="G1259" s="13" t="s">
        <v>15139</v>
      </c>
    </row>
    <row r="1260" customFormat="false" ht="15" hidden="false" customHeight="true" outlineLevel="0" collapsed="false">
      <c r="A1260" s="13" t="s">
        <v>108</v>
      </c>
      <c r="B1260" s="11" t="s">
        <v>11904</v>
      </c>
      <c r="C1260" s="13" t="s">
        <v>15140</v>
      </c>
      <c r="D1260" s="13" t="s">
        <v>15141</v>
      </c>
      <c r="E1260" s="13" t="s">
        <v>15142</v>
      </c>
      <c r="F1260" s="13" t="s">
        <v>15143</v>
      </c>
      <c r="G1260" s="13" t="s">
        <v>15144</v>
      </c>
    </row>
    <row r="1261" customFormat="false" ht="15" hidden="false" customHeight="true" outlineLevel="0" collapsed="false">
      <c r="A1261" s="13" t="s">
        <v>108</v>
      </c>
      <c r="B1261" s="11" t="s">
        <v>11921</v>
      </c>
      <c r="C1261" s="13" t="s">
        <v>15145</v>
      </c>
      <c r="D1261" s="13" t="s">
        <v>15146</v>
      </c>
      <c r="E1261" s="13" t="s">
        <v>13659</v>
      </c>
      <c r="F1261" s="13" t="s">
        <v>15147</v>
      </c>
      <c r="G1261" s="13" t="s">
        <v>15148</v>
      </c>
    </row>
    <row r="1262" customFormat="false" ht="15" hidden="false" customHeight="true" outlineLevel="0" collapsed="false">
      <c r="A1262" s="13" t="s">
        <v>108</v>
      </c>
      <c r="B1262" s="11" t="s">
        <v>11872</v>
      </c>
      <c r="C1262" s="13" t="s">
        <v>15149</v>
      </c>
      <c r="D1262" s="13" t="s">
        <v>15150</v>
      </c>
      <c r="E1262" s="13" t="s">
        <v>8665</v>
      </c>
      <c r="F1262" s="13" t="s">
        <v>15151</v>
      </c>
      <c r="G1262" s="13" t="s">
        <v>15152</v>
      </c>
    </row>
    <row r="1263" customFormat="false" ht="15" hidden="false" customHeight="true" outlineLevel="0" collapsed="false">
      <c r="A1263" s="13" t="s">
        <v>108</v>
      </c>
      <c r="B1263" s="11" t="s">
        <v>11861</v>
      </c>
      <c r="C1263" s="13" t="s">
        <v>13554</v>
      </c>
      <c r="D1263" s="13" t="s">
        <v>15153</v>
      </c>
      <c r="E1263" s="13" t="s">
        <v>15154</v>
      </c>
      <c r="F1263" s="13" t="s">
        <v>15155</v>
      </c>
      <c r="G1263" s="13" t="s">
        <v>15156</v>
      </c>
    </row>
    <row r="1264" customFormat="false" ht="15" hidden="false" customHeight="true" outlineLevel="0" collapsed="false">
      <c r="A1264" s="13" t="s">
        <v>108</v>
      </c>
      <c r="B1264" s="11" t="s">
        <v>11953</v>
      </c>
      <c r="C1264" s="13" t="s">
        <v>15157</v>
      </c>
      <c r="D1264" s="13" t="s">
        <v>15158</v>
      </c>
      <c r="E1264" s="13" t="s">
        <v>14080</v>
      </c>
      <c r="F1264" s="13" t="s">
        <v>6823</v>
      </c>
      <c r="G1264" s="13" t="s">
        <v>15159</v>
      </c>
    </row>
    <row r="1265" customFormat="false" ht="15" hidden="false" customHeight="true" outlineLevel="0" collapsed="false">
      <c r="A1265" s="13" t="s">
        <v>108</v>
      </c>
      <c r="B1265" s="11" t="s">
        <v>12173</v>
      </c>
      <c r="C1265" s="13" t="s">
        <v>15160</v>
      </c>
      <c r="D1265" s="13" t="s">
        <v>15161</v>
      </c>
      <c r="E1265" s="13" t="s">
        <v>12090</v>
      </c>
      <c r="F1265" s="13" t="s">
        <v>11703</v>
      </c>
      <c r="G1265" s="13" t="s">
        <v>11968</v>
      </c>
    </row>
    <row r="1266" customFormat="false" ht="15" hidden="false" customHeight="true" outlineLevel="0" collapsed="false">
      <c r="A1266" s="13" t="s">
        <v>108</v>
      </c>
      <c r="B1266" s="11" t="s">
        <v>11937</v>
      </c>
      <c r="C1266" s="13" t="s">
        <v>15162</v>
      </c>
      <c r="D1266" s="13" t="s">
        <v>15163</v>
      </c>
      <c r="E1266" s="13" t="s">
        <v>13430</v>
      </c>
      <c r="F1266" s="13" t="s">
        <v>15164</v>
      </c>
      <c r="G1266" s="13" t="s">
        <v>15165</v>
      </c>
    </row>
    <row r="1267" customFormat="false" ht="15" hidden="false" customHeight="true" outlineLevel="0" collapsed="false">
      <c r="A1267" s="13" t="s">
        <v>108</v>
      </c>
      <c r="B1267" s="11" t="s">
        <v>11932</v>
      </c>
      <c r="C1267" s="13" t="s">
        <v>15166</v>
      </c>
      <c r="D1267" s="13" t="s">
        <v>15167</v>
      </c>
      <c r="E1267" s="13" t="s">
        <v>12390</v>
      </c>
      <c r="F1267" s="13" t="s">
        <v>15168</v>
      </c>
      <c r="G1267" s="13" t="s">
        <v>15169</v>
      </c>
    </row>
    <row r="1268" customFormat="false" ht="15" hidden="false" customHeight="true" outlineLevel="0" collapsed="false">
      <c r="A1268" s="13" t="s">
        <v>108</v>
      </c>
      <c r="B1268" s="11" t="s">
        <v>11890</v>
      </c>
      <c r="C1268" s="13" t="s">
        <v>13956</v>
      </c>
      <c r="D1268" s="13" t="s">
        <v>15170</v>
      </c>
      <c r="E1268" s="13" t="s">
        <v>13401</v>
      </c>
      <c r="F1268" s="13" t="s">
        <v>14654</v>
      </c>
      <c r="G1268" s="13" t="s">
        <v>15171</v>
      </c>
    </row>
    <row r="1269" customFormat="false" ht="15" hidden="false" customHeight="true" outlineLevel="0" collapsed="false">
      <c r="A1269" s="13" t="s">
        <v>108</v>
      </c>
      <c r="B1269" s="11" t="s">
        <v>11950</v>
      </c>
      <c r="C1269" s="13" t="s">
        <v>15172</v>
      </c>
      <c r="D1269" s="13" t="s">
        <v>15173</v>
      </c>
      <c r="E1269" s="13" t="s">
        <v>1871</v>
      </c>
      <c r="F1269" s="13" t="s">
        <v>1871</v>
      </c>
      <c r="G1269" s="13" t="s">
        <v>15173</v>
      </c>
    </row>
    <row r="1270" customFormat="false" ht="15" hidden="false" customHeight="true" outlineLevel="0" collapsed="false">
      <c r="A1270" s="13" t="s">
        <v>108</v>
      </c>
      <c r="B1270" s="11" t="s">
        <v>11964</v>
      </c>
      <c r="C1270" s="13" t="s">
        <v>15166</v>
      </c>
      <c r="D1270" s="13" t="s">
        <v>15174</v>
      </c>
      <c r="E1270" s="13" t="s">
        <v>15175</v>
      </c>
      <c r="F1270" s="13" t="s">
        <v>15176</v>
      </c>
      <c r="G1270" s="13" t="s">
        <v>15177</v>
      </c>
    </row>
    <row r="1271" customFormat="false" ht="15" hidden="false" customHeight="true" outlineLevel="0" collapsed="false">
      <c r="A1271" s="13" t="s">
        <v>108</v>
      </c>
      <c r="B1271" s="11" t="s">
        <v>12143</v>
      </c>
      <c r="C1271" s="13" t="s">
        <v>12088</v>
      </c>
      <c r="D1271" s="13" t="s">
        <v>15178</v>
      </c>
      <c r="E1271" s="13" t="s">
        <v>11703</v>
      </c>
      <c r="F1271" s="13" t="s">
        <v>9131</v>
      </c>
      <c r="G1271" s="13" t="s">
        <v>15179</v>
      </c>
    </row>
    <row r="1272" customFormat="false" ht="15" hidden="false" customHeight="true" outlineLevel="0" collapsed="false">
      <c r="A1272" s="13" t="s">
        <v>108</v>
      </c>
      <c r="B1272" s="11" t="s">
        <v>11959</v>
      </c>
      <c r="C1272" s="13" t="s">
        <v>15180</v>
      </c>
      <c r="D1272" s="13" t="s">
        <v>15181</v>
      </c>
      <c r="E1272" s="13" t="s">
        <v>13441</v>
      </c>
      <c r="F1272" s="13" t="s">
        <v>15182</v>
      </c>
      <c r="G1272" s="13" t="s">
        <v>15183</v>
      </c>
    </row>
    <row r="1273" customFormat="false" ht="15" hidden="false" customHeight="true" outlineLevel="0" collapsed="false">
      <c r="A1273" s="13" t="s">
        <v>108</v>
      </c>
      <c r="B1273" s="11" t="s">
        <v>11941</v>
      </c>
      <c r="C1273" s="13" t="s">
        <v>13614</v>
      </c>
      <c r="D1273" s="13" t="s">
        <v>15184</v>
      </c>
      <c r="E1273" s="13" t="s">
        <v>12115</v>
      </c>
      <c r="F1273" s="13" t="s">
        <v>15185</v>
      </c>
      <c r="G1273" s="13" t="s">
        <v>15186</v>
      </c>
    </row>
    <row r="1274" customFormat="false" ht="15" hidden="false" customHeight="true" outlineLevel="0" collapsed="false">
      <c r="A1274" s="13" t="s">
        <v>108</v>
      </c>
      <c r="B1274" s="11" t="s">
        <v>12016</v>
      </c>
      <c r="C1274" s="13" t="s">
        <v>12223</v>
      </c>
      <c r="D1274" s="13" t="s">
        <v>15187</v>
      </c>
      <c r="E1274" s="13" t="s">
        <v>15188</v>
      </c>
      <c r="F1274" s="13" t="s">
        <v>15189</v>
      </c>
      <c r="G1274" s="13" t="s">
        <v>15190</v>
      </c>
    </row>
    <row r="1275" customFormat="false" ht="15" hidden="false" customHeight="true" outlineLevel="0" collapsed="false">
      <c r="A1275" s="13" t="s">
        <v>108</v>
      </c>
      <c r="B1275" s="11" t="s">
        <v>12046</v>
      </c>
      <c r="C1275" s="13" t="s">
        <v>15191</v>
      </c>
      <c r="D1275" s="13" t="s">
        <v>15192</v>
      </c>
      <c r="E1275" s="13" t="s">
        <v>14140</v>
      </c>
      <c r="F1275" s="13" t="s">
        <v>15193</v>
      </c>
      <c r="G1275" s="13" t="s">
        <v>4925</v>
      </c>
    </row>
    <row r="1276" customFormat="false" ht="15" hidden="false" customHeight="true" outlineLevel="0" collapsed="false">
      <c r="A1276" s="13" t="s">
        <v>108</v>
      </c>
      <c r="B1276" s="11" t="s">
        <v>12036</v>
      </c>
      <c r="C1276" s="13" t="s">
        <v>13660</v>
      </c>
      <c r="D1276" s="13" t="s">
        <v>15194</v>
      </c>
      <c r="E1276" s="13" t="s">
        <v>12113</v>
      </c>
      <c r="F1276" s="13" t="s">
        <v>15195</v>
      </c>
      <c r="G1276" s="13" t="s">
        <v>14635</v>
      </c>
    </row>
    <row r="1277" customFormat="false" ht="15" hidden="false" customHeight="true" outlineLevel="0" collapsed="false">
      <c r="A1277" s="13" t="s">
        <v>108</v>
      </c>
      <c r="B1277" s="11" t="s">
        <v>12082</v>
      </c>
      <c r="C1277" s="13" t="s">
        <v>2849</v>
      </c>
      <c r="D1277" s="13" t="s">
        <v>15196</v>
      </c>
      <c r="E1277" s="13" t="s">
        <v>8199</v>
      </c>
      <c r="F1277" s="13" t="s">
        <v>15197</v>
      </c>
      <c r="G1277" s="13" t="s">
        <v>15198</v>
      </c>
    </row>
    <row r="1278" customFormat="false" ht="15" hidden="false" customHeight="true" outlineLevel="0" collapsed="false">
      <c r="A1278" s="13" t="s">
        <v>108</v>
      </c>
      <c r="B1278" s="11" t="s">
        <v>11995</v>
      </c>
      <c r="C1278" s="13" t="s">
        <v>12050</v>
      </c>
      <c r="D1278" s="13" t="s">
        <v>15199</v>
      </c>
      <c r="E1278" s="13" t="s">
        <v>12042</v>
      </c>
      <c r="F1278" s="13" t="s">
        <v>15200</v>
      </c>
      <c r="G1278" s="13" t="s">
        <v>14747</v>
      </c>
    </row>
    <row r="1279" customFormat="false" ht="15" hidden="false" customHeight="true" outlineLevel="0" collapsed="false">
      <c r="A1279" s="13" t="s">
        <v>108</v>
      </c>
      <c r="B1279" s="11" t="s">
        <v>11910</v>
      </c>
      <c r="C1279" s="13" t="s">
        <v>8940</v>
      </c>
      <c r="D1279" s="13" t="s">
        <v>15201</v>
      </c>
      <c r="E1279" s="13" t="s">
        <v>12357</v>
      </c>
      <c r="F1279" s="13" t="s">
        <v>8724</v>
      </c>
      <c r="G1279" s="13" t="s">
        <v>15202</v>
      </c>
    </row>
    <row r="1280" customFormat="false" ht="15" hidden="false" customHeight="true" outlineLevel="0" collapsed="false">
      <c r="A1280" s="13" t="s">
        <v>108</v>
      </c>
      <c r="B1280" s="11" t="s">
        <v>11945</v>
      </c>
      <c r="C1280" s="13" t="s">
        <v>15203</v>
      </c>
      <c r="D1280" s="13" t="s">
        <v>15204</v>
      </c>
      <c r="E1280" s="13" t="s">
        <v>15205</v>
      </c>
      <c r="F1280" s="13" t="s">
        <v>15206</v>
      </c>
      <c r="G1280" s="13" t="s">
        <v>14684</v>
      </c>
    </row>
    <row r="1281" customFormat="false" ht="15" hidden="false" customHeight="true" outlineLevel="0" collapsed="false">
      <c r="A1281" s="13" t="s">
        <v>108</v>
      </c>
      <c r="B1281" s="11" t="s">
        <v>12076</v>
      </c>
      <c r="C1281" s="13" t="s">
        <v>12896</v>
      </c>
      <c r="D1281" s="13" t="s">
        <v>15207</v>
      </c>
      <c r="E1281" s="13" t="s">
        <v>12135</v>
      </c>
      <c r="F1281" s="13" t="s">
        <v>15208</v>
      </c>
      <c r="G1281" s="13" t="s">
        <v>15209</v>
      </c>
    </row>
    <row r="1282" customFormat="false" ht="15" hidden="false" customHeight="true" outlineLevel="0" collapsed="false">
      <c r="A1282" s="13" t="s">
        <v>108</v>
      </c>
      <c r="B1282" s="11" t="s">
        <v>12027</v>
      </c>
      <c r="C1282" s="13" t="s">
        <v>3514</v>
      </c>
      <c r="D1282" s="13" t="s">
        <v>15210</v>
      </c>
      <c r="E1282" s="13" t="s">
        <v>15211</v>
      </c>
      <c r="F1282" s="13" t="s">
        <v>15212</v>
      </c>
      <c r="G1282" s="13" t="s">
        <v>15213</v>
      </c>
    </row>
    <row r="1283" customFormat="false" ht="15" hidden="false" customHeight="true" outlineLevel="0" collapsed="false">
      <c r="A1283" s="13" t="s">
        <v>108</v>
      </c>
      <c r="B1283" s="11" t="s">
        <v>11975</v>
      </c>
      <c r="C1283" s="13" t="s">
        <v>3615</v>
      </c>
      <c r="D1283" s="13" t="s">
        <v>15214</v>
      </c>
      <c r="E1283" s="13" t="s">
        <v>12887</v>
      </c>
      <c r="F1283" s="13" t="s">
        <v>15215</v>
      </c>
      <c r="G1283" s="13" t="s">
        <v>15216</v>
      </c>
    </row>
    <row r="1284" customFormat="false" ht="15" hidden="false" customHeight="true" outlineLevel="0" collapsed="false">
      <c r="A1284" s="13" t="s">
        <v>108</v>
      </c>
      <c r="B1284" s="11" t="s">
        <v>12030</v>
      </c>
      <c r="C1284" s="13" t="s">
        <v>12368</v>
      </c>
      <c r="D1284" s="13" t="s">
        <v>15217</v>
      </c>
      <c r="E1284" s="13" t="s">
        <v>12881</v>
      </c>
      <c r="F1284" s="13" t="s">
        <v>15218</v>
      </c>
      <c r="G1284" s="13" t="s">
        <v>15219</v>
      </c>
    </row>
    <row r="1285" customFormat="false" ht="15" hidden="false" customHeight="true" outlineLevel="0" collapsed="false">
      <c r="A1285" s="13" t="s">
        <v>108</v>
      </c>
      <c r="B1285" s="11" t="s">
        <v>12006</v>
      </c>
      <c r="C1285" s="13" t="s">
        <v>13494</v>
      </c>
      <c r="D1285" s="13" t="s">
        <v>15220</v>
      </c>
      <c r="E1285" s="13" t="s">
        <v>12093</v>
      </c>
      <c r="F1285" s="13" t="s">
        <v>15221</v>
      </c>
      <c r="G1285" s="13" t="s">
        <v>15222</v>
      </c>
    </row>
    <row r="1286" customFormat="false" ht="15" hidden="false" customHeight="true" outlineLevel="0" collapsed="false">
      <c r="A1286" s="13" t="s">
        <v>108</v>
      </c>
      <c r="B1286" s="11" t="s">
        <v>12238</v>
      </c>
      <c r="C1286" s="13" t="s">
        <v>11563</v>
      </c>
      <c r="D1286" s="13" t="s">
        <v>15223</v>
      </c>
      <c r="E1286" s="13" t="s">
        <v>11751</v>
      </c>
      <c r="F1286" s="13" t="s">
        <v>1616</v>
      </c>
      <c r="G1286" s="13" t="s">
        <v>15224</v>
      </c>
    </row>
    <row r="1287" customFormat="false" ht="15" hidden="false" customHeight="true" outlineLevel="0" collapsed="false">
      <c r="A1287" s="13" t="s">
        <v>108</v>
      </c>
      <c r="B1287" s="11" t="s">
        <v>12000</v>
      </c>
      <c r="C1287" s="13" t="s">
        <v>15225</v>
      </c>
      <c r="D1287" s="13" t="s">
        <v>15226</v>
      </c>
      <c r="E1287" s="13" t="s">
        <v>15227</v>
      </c>
      <c r="F1287" s="13" t="s">
        <v>15228</v>
      </c>
      <c r="G1287" s="13" t="s">
        <v>15229</v>
      </c>
    </row>
    <row r="1288" customFormat="false" ht="15" hidden="false" customHeight="true" outlineLevel="0" collapsed="false">
      <c r="A1288" s="13" t="s">
        <v>108</v>
      </c>
      <c r="B1288" s="11" t="s">
        <v>11990</v>
      </c>
      <c r="C1288" s="13" t="s">
        <v>12899</v>
      </c>
      <c r="D1288" s="13" t="s">
        <v>15230</v>
      </c>
      <c r="E1288" s="13" t="s">
        <v>13589</v>
      </c>
      <c r="F1288" s="13" t="s">
        <v>15231</v>
      </c>
      <c r="G1288" s="13" t="s">
        <v>12724</v>
      </c>
    </row>
    <row r="1289" customFormat="false" ht="15" hidden="false" customHeight="true" outlineLevel="0" collapsed="false">
      <c r="A1289" s="13" t="s">
        <v>108</v>
      </c>
      <c r="B1289" s="11" t="s">
        <v>12010</v>
      </c>
      <c r="C1289" s="13" t="s">
        <v>15232</v>
      </c>
      <c r="D1289" s="13" t="s">
        <v>15233</v>
      </c>
      <c r="E1289" s="13" t="s">
        <v>14125</v>
      </c>
      <c r="F1289" s="13" t="s">
        <v>14449</v>
      </c>
      <c r="G1289" s="13" t="s">
        <v>15234</v>
      </c>
    </row>
    <row r="1290" customFormat="false" ht="15" hidden="false" customHeight="true" outlineLevel="0" collapsed="false">
      <c r="A1290" s="13" t="s">
        <v>108</v>
      </c>
      <c r="B1290" s="11" t="s">
        <v>12056</v>
      </c>
      <c r="C1290" s="13" t="s">
        <v>12833</v>
      </c>
      <c r="D1290" s="13" t="s">
        <v>1717</v>
      </c>
      <c r="E1290" s="13" t="s">
        <v>7582</v>
      </c>
      <c r="F1290" s="13" t="s">
        <v>13608</v>
      </c>
      <c r="G1290" s="13" t="s">
        <v>15235</v>
      </c>
    </row>
    <row r="1291" customFormat="false" ht="15" hidden="false" customHeight="true" outlineLevel="0" collapsed="false">
      <c r="A1291" s="13" t="s">
        <v>108</v>
      </c>
      <c r="B1291" s="11" t="s">
        <v>12040</v>
      </c>
      <c r="C1291" s="13" t="s">
        <v>697</v>
      </c>
      <c r="D1291" s="13" t="s">
        <v>15236</v>
      </c>
      <c r="E1291" s="13" t="s">
        <v>11708</v>
      </c>
      <c r="F1291" s="13" t="s">
        <v>12090</v>
      </c>
      <c r="G1291" s="13" t="s">
        <v>15237</v>
      </c>
    </row>
    <row r="1292" customFormat="false" ht="15" hidden="false" customHeight="true" outlineLevel="0" collapsed="false">
      <c r="A1292" s="13" t="s">
        <v>108</v>
      </c>
      <c r="B1292" s="11" t="s">
        <v>12065</v>
      </c>
      <c r="C1292" s="13" t="s">
        <v>11988</v>
      </c>
      <c r="D1292" s="13" t="s">
        <v>15238</v>
      </c>
      <c r="E1292" s="13" t="s">
        <v>12846</v>
      </c>
      <c r="F1292" s="13" t="s">
        <v>14748</v>
      </c>
      <c r="G1292" s="13" t="s">
        <v>15239</v>
      </c>
    </row>
    <row r="1293" customFormat="false" ht="15" hidden="false" customHeight="true" outlineLevel="0" collapsed="false">
      <c r="A1293" s="13" t="s">
        <v>108</v>
      </c>
      <c r="B1293" s="11" t="s">
        <v>12092</v>
      </c>
      <c r="C1293" s="13" t="s">
        <v>12910</v>
      </c>
      <c r="D1293" s="13" t="s">
        <v>15240</v>
      </c>
      <c r="E1293" s="13" t="s">
        <v>11796</v>
      </c>
      <c r="F1293" s="13" t="s">
        <v>15241</v>
      </c>
      <c r="G1293" s="13" t="s">
        <v>15242</v>
      </c>
    </row>
    <row r="1294" customFormat="false" ht="15" hidden="false" customHeight="true" outlineLevel="0" collapsed="false">
      <c r="A1294" s="13" t="s">
        <v>108</v>
      </c>
      <c r="B1294" s="11" t="s">
        <v>12080</v>
      </c>
      <c r="C1294" s="13" t="s">
        <v>8199</v>
      </c>
      <c r="D1294" s="13" t="s">
        <v>15243</v>
      </c>
      <c r="E1294" s="13" t="s">
        <v>11751</v>
      </c>
      <c r="F1294" s="13" t="s">
        <v>12772</v>
      </c>
      <c r="G1294" s="13" t="s">
        <v>15244</v>
      </c>
    </row>
    <row r="1295" customFormat="false" ht="15" hidden="false" customHeight="true" outlineLevel="0" collapsed="false">
      <c r="A1295" s="13" t="s">
        <v>108</v>
      </c>
      <c r="B1295" s="11" t="s">
        <v>11985</v>
      </c>
      <c r="C1295" s="13" t="s">
        <v>12316</v>
      </c>
      <c r="D1295" s="13" t="s">
        <v>15245</v>
      </c>
      <c r="E1295" s="13" t="s">
        <v>12241</v>
      </c>
      <c r="F1295" s="13" t="s">
        <v>12209</v>
      </c>
      <c r="G1295" s="13" t="s">
        <v>15215</v>
      </c>
    </row>
    <row r="1296" customFormat="false" ht="15" hidden="false" customHeight="true" outlineLevel="0" collapsed="false">
      <c r="A1296" s="13" t="s">
        <v>108</v>
      </c>
      <c r="B1296" s="11" t="s">
        <v>11793</v>
      </c>
      <c r="C1296" s="13" t="s">
        <v>12017</v>
      </c>
      <c r="D1296" s="13" t="s">
        <v>15246</v>
      </c>
      <c r="E1296" s="13" t="s">
        <v>11752</v>
      </c>
      <c r="F1296" s="13" t="s">
        <v>15203</v>
      </c>
      <c r="G1296" s="13" t="s">
        <v>15247</v>
      </c>
    </row>
    <row r="1297" customFormat="false" ht="15" hidden="false" customHeight="true" outlineLevel="0" collapsed="false">
      <c r="A1297" s="13" t="s">
        <v>108</v>
      </c>
      <c r="B1297" s="11" t="s">
        <v>11884</v>
      </c>
      <c r="C1297" s="13" t="s">
        <v>13162</v>
      </c>
      <c r="D1297" s="13" t="s">
        <v>15248</v>
      </c>
      <c r="E1297" s="13" t="s">
        <v>8940</v>
      </c>
      <c r="F1297" s="13" t="s">
        <v>1565</v>
      </c>
      <c r="G1297" s="13" t="s">
        <v>13603</v>
      </c>
    </row>
    <row r="1298" customFormat="false" ht="15" hidden="false" customHeight="true" outlineLevel="0" collapsed="false">
      <c r="A1298" s="13" t="s">
        <v>108</v>
      </c>
      <c r="B1298" s="11" t="s">
        <v>12097</v>
      </c>
      <c r="C1298" s="13" t="s">
        <v>14665</v>
      </c>
      <c r="D1298" s="13" t="s">
        <v>15249</v>
      </c>
      <c r="E1298" s="13" t="s">
        <v>6800</v>
      </c>
      <c r="F1298" s="13" t="s">
        <v>15250</v>
      </c>
      <c r="G1298" s="13" t="s">
        <v>15251</v>
      </c>
    </row>
    <row r="1299" customFormat="false" ht="15" hidden="false" customHeight="true" outlineLevel="0" collapsed="false">
      <c r="A1299" s="13" t="s">
        <v>108</v>
      </c>
      <c r="B1299" s="11" t="s">
        <v>12107</v>
      </c>
      <c r="C1299" s="13" t="s">
        <v>12867</v>
      </c>
      <c r="D1299" s="13" t="s">
        <v>15252</v>
      </c>
      <c r="E1299" s="13" t="s">
        <v>13484</v>
      </c>
      <c r="F1299" s="13" t="s">
        <v>15253</v>
      </c>
      <c r="G1299" s="13" t="s">
        <v>13042</v>
      </c>
    </row>
    <row r="1300" customFormat="false" ht="15" hidden="false" customHeight="true" outlineLevel="0" collapsed="false">
      <c r="A1300" s="13" t="s">
        <v>108</v>
      </c>
      <c r="B1300" s="11" t="s">
        <v>12155</v>
      </c>
      <c r="C1300" s="13" t="s">
        <v>12333</v>
      </c>
      <c r="D1300" s="13" t="s">
        <v>6135</v>
      </c>
      <c r="E1300" s="13" t="s">
        <v>11971</v>
      </c>
      <c r="F1300" s="13" t="s">
        <v>15254</v>
      </c>
      <c r="G1300" s="13" t="s">
        <v>15255</v>
      </c>
    </row>
    <row r="1301" customFormat="false" ht="15" hidden="false" customHeight="true" outlineLevel="0" collapsed="false">
      <c r="A1301" s="13" t="s">
        <v>108</v>
      </c>
      <c r="B1301" s="11" t="s">
        <v>12070</v>
      </c>
      <c r="C1301" s="13" t="s">
        <v>11887</v>
      </c>
      <c r="D1301" s="13" t="s">
        <v>15256</v>
      </c>
      <c r="E1301" s="13" t="s">
        <v>14705</v>
      </c>
      <c r="F1301" s="13" t="s">
        <v>15257</v>
      </c>
      <c r="G1301" s="13" t="s">
        <v>15258</v>
      </c>
    </row>
    <row r="1302" customFormat="false" ht="15" hidden="false" customHeight="true" outlineLevel="0" collapsed="false">
      <c r="A1302" s="13" t="s">
        <v>108</v>
      </c>
      <c r="B1302" s="11" t="s">
        <v>12102</v>
      </c>
      <c r="C1302" s="13" t="s">
        <v>13900</v>
      </c>
      <c r="D1302" s="13" t="s">
        <v>15259</v>
      </c>
      <c r="E1302" s="13" t="s">
        <v>6585</v>
      </c>
      <c r="F1302" s="13" t="s">
        <v>15260</v>
      </c>
      <c r="G1302" s="13" t="s">
        <v>15261</v>
      </c>
    </row>
    <row r="1303" customFormat="false" ht="15" hidden="false" customHeight="true" outlineLevel="0" collapsed="false">
      <c r="A1303" s="13" t="s">
        <v>108</v>
      </c>
      <c r="B1303" s="11" t="s">
        <v>12147</v>
      </c>
      <c r="C1303" s="13" t="s">
        <v>11928</v>
      </c>
      <c r="D1303" s="13" t="s">
        <v>15262</v>
      </c>
      <c r="E1303" s="13" t="s">
        <v>11796</v>
      </c>
      <c r="F1303" s="13" t="s">
        <v>11225</v>
      </c>
      <c r="G1303" s="13" t="s">
        <v>15263</v>
      </c>
    </row>
    <row r="1304" customFormat="false" ht="15" hidden="false" customHeight="true" outlineLevel="0" collapsed="false">
      <c r="A1304" s="13" t="s">
        <v>108</v>
      </c>
      <c r="B1304" s="11" t="s">
        <v>12051</v>
      </c>
      <c r="C1304" s="13" t="s">
        <v>13048</v>
      </c>
      <c r="D1304" s="13" t="s">
        <v>15264</v>
      </c>
      <c r="E1304" s="13" t="s">
        <v>1938</v>
      </c>
      <c r="F1304" s="13" t="s">
        <v>15265</v>
      </c>
      <c r="G1304" s="13" t="s">
        <v>15266</v>
      </c>
    </row>
    <row r="1305" customFormat="false" ht="15" hidden="false" customHeight="true" outlineLevel="0" collapsed="false">
      <c r="A1305" s="13" t="s">
        <v>108</v>
      </c>
      <c r="B1305" s="11" t="s">
        <v>12395</v>
      </c>
      <c r="C1305" s="13" t="s">
        <v>12090</v>
      </c>
      <c r="D1305" s="13" t="s">
        <v>15267</v>
      </c>
      <c r="E1305" s="13" t="s">
        <v>1871</v>
      </c>
      <c r="F1305" s="13" t="s">
        <v>1871</v>
      </c>
      <c r="G1305" s="13" t="s">
        <v>15267</v>
      </c>
    </row>
    <row r="1306" customFormat="false" ht="15" hidden="false" customHeight="true" outlineLevel="0" collapsed="false">
      <c r="A1306" s="13" t="s">
        <v>108</v>
      </c>
      <c r="B1306" s="11" t="s">
        <v>12194</v>
      </c>
      <c r="C1306" s="13" t="s">
        <v>12244</v>
      </c>
      <c r="D1306" s="13" t="s">
        <v>15268</v>
      </c>
      <c r="E1306" s="13" t="s">
        <v>12090</v>
      </c>
      <c r="F1306" s="13" t="s">
        <v>11796</v>
      </c>
      <c r="G1306" s="13" t="s">
        <v>15269</v>
      </c>
    </row>
    <row r="1307" customFormat="false" ht="15" hidden="false" customHeight="true" outlineLevel="0" collapsed="false">
      <c r="A1307" s="13" t="s">
        <v>108</v>
      </c>
      <c r="B1307" s="11" t="s">
        <v>12118</v>
      </c>
      <c r="C1307" s="13" t="s">
        <v>12120</v>
      </c>
      <c r="D1307" s="13" t="s">
        <v>15270</v>
      </c>
      <c r="E1307" s="13" t="s">
        <v>12120</v>
      </c>
      <c r="F1307" s="13" t="s">
        <v>15271</v>
      </c>
      <c r="G1307" s="13" t="s">
        <v>15272</v>
      </c>
    </row>
    <row r="1308" customFormat="false" ht="15" hidden="false" customHeight="true" outlineLevel="0" collapsed="false">
      <c r="A1308" s="13" t="s">
        <v>108</v>
      </c>
      <c r="B1308" s="11" t="s">
        <v>12022</v>
      </c>
      <c r="C1308" s="13" t="s">
        <v>11807</v>
      </c>
      <c r="D1308" s="13" t="s">
        <v>15273</v>
      </c>
      <c r="E1308" s="13" t="s">
        <v>12025</v>
      </c>
      <c r="F1308" s="13" t="s">
        <v>12813</v>
      </c>
      <c r="G1308" s="13" t="s">
        <v>12055</v>
      </c>
    </row>
    <row r="1309" customFormat="false" ht="15" hidden="false" customHeight="true" outlineLevel="0" collapsed="false">
      <c r="A1309" s="13" t="s">
        <v>108</v>
      </c>
      <c r="B1309" s="11" t="s">
        <v>12138</v>
      </c>
      <c r="C1309" s="13" t="s">
        <v>15274</v>
      </c>
      <c r="D1309" s="13" t="s">
        <v>1127</v>
      </c>
      <c r="E1309" s="13" t="s">
        <v>11703</v>
      </c>
      <c r="F1309" s="13" t="s">
        <v>15275</v>
      </c>
      <c r="G1309" s="13" t="s">
        <v>15276</v>
      </c>
    </row>
    <row r="1310" customFormat="false" ht="15" hidden="false" customHeight="true" outlineLevel="0" collapsed="false">
      <c r="A1310" s="13" t="s">
        <v>108</v>
      </c>
      <c r="B1310" s="11" t="s">
        <v>12169</v>
      </c>
      <c r="C1310" s="13" t="s">
        <v>11996</v>
      </c>
      <c r="D1310" s="13" t="s">
        <v>15277</v>
      </c>
      <c r="E1310" s="13" t="s">
        <v>4775</v>
      </c>
      <c r="F1310" s="13" t="s">
        <v>11752</v>
      </c>
      <c r="G1310" s="13" t="s">
        <v>15278</v>
      </c>
    </row>
    <row r="1311" customFormat="false" ht="15" hidden="false" customHeight="true" outlineLevel="0" collapsed="false">
      <c r="A1311" s="13" t="s">
        <v>108</v>
      </c>
      <c r="B1311" s="11" t="s">
        <v>12130</v>
      </c>
      <c r="C1311" s="13" t="s">
        <v>15154</v>
      </c>
      <c r="D1311" s="13" t="s">
        <v>15279</v>
      </c>
      <c r="E1311" s="13" t="s">
        <v>12375</v>
      </c>
      <c r="F1311" s="13" t="s">
        <v>12050</v>
      </c>
      <c r="G1311" s="13" t="s">
        <v>15280</v>
      </c>
    </row>
    <row r="1312" customFormat="false" ht="15" hidden="false" customHeight="true" outlineLevel="0" collapsed="false">
      <c r="A1312" s="13" t="s">
        <v>108</v>
      </c>
      <c r="B1312" s="11" t="s">
        <v>12123</v>
      </c>
      <c r="C1312" s="13" t="s">
        <v>12058</v>
      </c>
      <c r="D1312" s="13" t="s">
        <v>15281</v>
      </c>
      <c r="E1312" s="13" t="s">
        <v>11751</v>
      </c>
      <c r="F1312" s="13" t="s">
        <v>8204</v>
      </c>
      <c r="G1312" s="13" t="s">
        <v>15282</v>
      </c>
    </row>
    <row r="1313" customFormat="false" ht="15" hidden="false" customHeight="true" outlineLevel="0" collapsed="false">
      <c r="A1313" s="13" t="s">
        <v>108</v>
      </c>
      <c r="B1313" s="11" t="s">
        <v>12205</v>
      </c>
      <c r="C1313" s="13" t="s">
        <v>12058</v>
      </c>
      <c r="D1313" s="13" t="s">
        <v>15283</v>
      </c>
      <c r="E1313" s="13" t="s">
        <v>11708</v>
      </c>
      <c r="F1313" s="13" t="s">
        <v>12209</v>
      </c>
      <c r="G1313" s="13" t="s">
        <v>15284</v>
      </c>
    </row>
    <row r="1314" customFormat="false" ht="15" hidden="false" customHeight="true" outlineLevel="0" collapsed="false">
      <c r="A1314" s="13" t="s">
        <v>108</v>
      </c>
      <c r="B1314" s="11" t="s">
        <v>12061</v>
      </c>
      <c r="C1314" s="13" t="s">
        <v>9133</v>
      </c>
      <c r="D1314" s="13" t="s">
        <v>15285</v>
      </c>
      <c r="E1314" s="13" t="s">
        <v>3361</v>
      </c>
      <c r="F1314" s="13" t="s">
        <v>15286</v>
      </c>
      <c r="G1314" s="13" t="s">
        <v>15287</v>
      </c>
    </row>
    <row r="1315" customFormat="false" ht="15" hidden="false" customHeight="true" outlineLevel="0" collapsed="false">
      <c r="A1315" s="13" t="s">
        <v>108</v>
      </c>
      <c r="B1315" s="11" t="s">
        <v>12159</v>
      </c>
      <c r="C1315" s="13" t="s">
        <v>11794</v>
      </c>
      <c r="D1315" s="13" t="s">
        <v>15288</v>
      </c>
      <c r="E1315" s="13" t="s">
        <v>12244</v>
      </c>
      <c r="F1315" s="13" t="s">
        <v>15289</v>
      </c>
      <c r="G1315" s="13" t="s">
        <v>14095</v>
      </c>
    </row>
    <row r="1316" customFormat="false" ht="15" hidden="false" customHeight="true" outlineLevel="0" collapsed="false">
      <c r="A1316" s="13" t="s">
        <v>108</v>
      </c>
      <c r="B1316" s="11" t="s">
        <v>12255</v>
      </c>
      <c r="C1316" s="13" t="s">
        <v>3361</v>
      </c>
      <c r="D1316" s="13" t="s">
        <v>3337</v>
      </c>
      <c r="E1316" s="13" t="s">
        <v>11956</v>
      </c>
      <c r="F1316" s="13" t="s">
        <v>15290</v>
      </c>
      <c r="G1316" s="13" t="s">
        <v>15291</v>
      </c>
    </row>
    <row r="1317" customFormat="false" ht="15" hidden="false" customHeight="true" outlineLevel="0" collapsed="false">
      <c r="A1317" s="13" t="s">
        <v>108</v>
      </c>
      <c r="B1317" s="11" t="s">
        <v>12087</v>
      </c>
      <c r="C1317" s="13" t="s">
        <v>12093</v>
      </c>
      <c r="D1317" s="13" t="s">
        <v>15292</v>
      </c>
      <c r="E1317" s="13" t="s">
        <v>11751</v>
      </c>
      <c r="F1317" s="13" t="s">
        <v>12135</v>
      </c>
      <c r="G1317" s="13" t="s">
        <v>15293</v>
      </c>
    </row>
    <row r="1318" customFormat="false" ht="15" hidden="false" customHeight="true" outlineLevel="0" collapsed="false">
      <c r="A1318" s="13" t="s">
        <v>108</v>
      </c>
      <c r="B1318" s="11" t="s">
        <v>12179</v>
      </c>
      <c r="C1318" s="13" t="s">
        <v>14701</v>
      </c>
      <c r="D1318" s="13" t="s">
        <v>15294</v>
      </c>
      <c r="E1318" s="13" t="s">
        <v>15295</v>
      </c>
      <c r="F1318" s="13" t="s">
        <v>12781</v>
      </c>
      <c r="G1318" s="13" t="s">
        <v>15296</v>
      </c>
    </row>
    <row r="1319" customFormat="false" ht="15" hidden="false" customHeight="true" outlineLevel="0" collapsed="false">
      <c r="A1319" s="13" t="s">
        <v>108</v>
      </c>
      <c r="B1319" s="11" t="s">
        <v>12282</v>
      </c>
      <c r="C1319" s="13" t="s">
        <v>3361</v>
      </c>
      <c r="D1319" s="13" t="s">
        <v>15297</v>
      </c>
      <c r="E1319" s="13" t="s">
        <v>12846</v>
      </c>
      <c r="F1319" s="13" t="s">
        <v>15298</v>
      </c>
      <c r="G1319" s="13" t="s">
        <v>15157</v>
      </c>
    </row>
    <row r="1320" customFormat="false" ht="15" hidden="false" customHeight="true" outlineLevel="0" collapsed="false">
      <c r="A1320" s="13" t="s">
        <v>108</v>
      </c>
      <c r="B1320" s="11" t="s">
        <v>12152</v>
      </c>
      <c r="C1320" s="13" t="s">
        <v>8199</v>
      </c>
      <c r="D1320" s="13" t="s">
        <v>15299</v>
      </c>
      <c r="E1320" s="13" t="s">
        <v>11703</v>
      </c>
      <c r="F1320" s="13" t="s">
        <v>15300</v>
      </c>
      <c r="G1320" s="13" t="s">
        <v>14522</v>
      </c>
    </row>
    <row r="1321" customFormat="false" ht="15" hidden="false" customHeight="true" outlineLevel="0" collapsed="false">
      <c r="A1321" s="13" t="s">
        <v>108</v>
      </c>
      <c r="B1321" s="11" t="s">
        <v>12214</v>
      </c>
      <c r="C1321" s="13" t="s">
        <v>6800</v>
      </c>
      <c r="D1321" s="13" t="s">
        <v>15301</v>
      </c>
      <c r="E1321" s="13" t="s">
        <v>12161</v>
      </c>
      <c r="F1321" s="13" t="s">
        <v>15302</v>
      </c>
      <c r="G1321" s="13" t="s">
        <v>15303</v>
      </c>
    </row>
    <row r="1322" customFormat="false" ht="15" hidden="false" customHeight="true" outlineLevel="0" collapsed="false">
      <c r="A1322" s="13" t="s">
        <v>108</v>
      </c>
      <c r="B1322" s="11" t="s">
        <v>12221</v>
      </c>
      <c r="C1322" s="13" t="s">
        <v>3519</v>
      </c>
      <c r="D1322" s="13" t="s">
        <v>15304</v>
      </c>
      <c r="E1322" s="13" t="s">
        <v>13484</v>
      </c>
      <c r="F1322" s="13" t="s">
        <v>15305</v>
      </c>
      <c r="G1322" s="13" t="s">
        <v>13665</v>
      </c>
    </row>
    <row r="1323" customFormat="false" ht="15" hidden="false" customHeight="true" outlineLevel="0" collapsed="false">
      <c r="A1323" s="13" t="s">
        <v>108</v>
      </c>
      <c r="B1323" s="11" t="s">
        <v>12112</v>
      </c>
      <c r="C1323" s="13" t="s">
        <v>13557</v>
      </c>
      <c r="D1323" s="13" t="s">
        <v>15306</v>
      </c>
      <c r="E1323" s="13" t="s">
        <v>13006</v>
      </c>
      <c r="F1323" s="13" t="s">
        <v>15307</v>
      </c>
      <c r="G1323" s="13" t="s">
        <v>15308</v>
      </c>
    </row>
    <row r="1324" customFormat="false" ht="15" hidden="false" customHeight="true" outlineLevel="0" collapsed="false">
      <c r="A1324" s="13" t="s">
        <v>108</v>
      </c>
      <c r="B1324" s="11" t="s">
        <v>12134</v>
      </c>
      <c r="C1324" s="13" t="s">
        <v>12161</v>
      </c>
      <c r="D1324" s="13" t="s">
        <v>15309</v>
      </c>
      <c r="E1324" s="13" t="s">
        <v>1871</v>
      </c>
      <c r="F1324" s="13" t="s">
        <v>1871</v>
      </c>
      <c r="G1324" s="13" t="s">
        <v>15309</v>
      </c>
    </row>
    <row r="1325" customFormat="false" ht="15" hidden="false" customHeight="true" outlineLevel="0" collapsed="false">
      <c r="A1325" s="13" t="s">
        <v>108</v>
      </c>
      <c r="B1325" s="11" t="s">
        <v>12177</v>
      </c>
      <c r="C1325" s="13" t="s">
        <v>2571</v>
      </c>
      <c r="D1325" s="13" t="s">
        <v>15310</v>
      </c>
      <c r="E1325" s="13" t="s">
        <v>11708</v>
      </c>
      <c r="F1325" s="13" t="s">
        <v>12025</v>
      </c>
      <c r="G1325" s="13" t="s">
        <v>15311</v>
      </c>
    </row>
    <row r="1326" customFormat="false" ht="15" hidden="false" customHeight="true" outlineLevel="0" collapsed="false">
      <c r="A1326" s="13" t="s">
        <v>108</v>
      </c>
      <c r="B1326" s="11" t="s">
        <v>12166</v>
      </c>
      <c r="C1326" s="13" t="s">
        <v>1715</v>
      </c>
      <c r="D1326" s="13" t="s">
        <v>15312</v>
      </c>
      <c r="E1326" s="13" t="s">
        <v>550</v>
      </c>
      <c r="F1326" s="13" t="s">
        <v>15313</v>
      </c>
      <c r="G1326" s="13" t="s">
        <v>15314</v>
      </c>
    </row>
    <row r="1327" customFormat="false" ht="15" hidden="false" customHeight="true" outlineLevel="0" collapsed="false">
      <c r="A1327" s="13" t="s">
        <v>108</v>
      </c>
      <c r="B1327" s="11" t="s">
        <v>12229</v>
      </c>
      <c r="C1327" s="13" t="s">
        <v>13484</v>
      </c>
      <c r="D1327" s="13" t="s">
        <v>15315</v>
      </c>
      <c r="E1327" s="13" t="s">
        <v>12241</v>
      </c>
      <c r="F1327" s="13" t="s">
        <v>15316</v>
      </c>
      <c r="G1327" s="13" t="s">
        <v>15317</v>
      </c>
    </row>
    <row r="1328" customFormat="false" ht="15" hidden="false" customHeight="true" outlineLevel="0" collapsed="false">
      <c r="A1328" s="13" t="s">
        <v>108</v>
      </c>
      <c r="B1328" s="11" t="s">
        <v>12243</v>
      </c>
      <c r="C1328" s="13" t="s">
        <v>4459</v>
      </c>
      <c r="D1328" s="13" t="s">
        <v>15318</v>
      </c>
      <c r="E1328" s="13" t="s">
        <v>12135</v>
      </c>
      <c r="F1328" s="13" t="s">
        <v>12270</v>
      </c>
      <c r="G1328" s="13" t="s">
        <v>15319</v>
      </c>
    </row>
    <row r="1329" customFormat="false" ht="15" hidden="false" customHeight="true" outlineLevel="0" collapsed="false">
      <c r="A1329" s="13" t="s">
        <v>108</v>
      </c>
      <c r="B1329" s="11" t="s">
        <v>12336</v>
      </c>
      <c r="C1329" s="13" t="s">
        <v>4463</v>
      </c>
      <c r="D1329" s="13" t="s">
        <v>15320</v>
      </c>
      <c r="E1329" s="13" t="s">
        <v>11796</v>
      </c>
      <c r="F1329" s="13" t="s">
        <v>15321</v>
      </c>
      <c r="G1329" s="13" t="s">
        <v>14469</v>
      </c>
    </row>
    <row r="1330" customFormat="false" ht="15" hidden="false" customHeight="true" outlineLevel="0" collapsed="false">
      <c r="A1330" s="13" t="s">
        <v>108</v>
      </c>
      <c r="B1330" s="11" t="s">
        <v>12185</v>
      </c>
      <c r="C1330" s="13" t="s">
        <v>4560</v>
      </c>
      <c r="D1330" s="13" t="s">
        <v>15320</v>
      </c>
      <c r="E1330" s="13" t="s">
        <v>13536</v>
      </c>
      <c r="F1330" s="13" t="s">
        <v>15322</v>
      </c>
      <c r="G1330" s="13" t="s">
        <v>15323</v>
      </c>
    </row>
    <row r="1331" customFormat="false" ht="15" hidden="false" customHeight="true" outlineLevel="0" collapsed="false">
      <c r="A1331" s="13" t="s">
        <v>108</v>
      </c>
      <c r="B1331" s="11" t="s">
        <v>12200</v>
      </c>
      <c r="C1331" s="13" t="s">
        <v>13665</v>
      </c>
      <c r="D1331" s="13" t="s">
        <v>15324</v>
      </c>
      <c r="E1331" s="13" t="s">
        <v>11703</v>
      </c>
      <c r="F1331" s="13" t="s">
        <v>15325</v>
      </c>
      <c r="G1331" s="13" t="s">
        <v>15326</v>
      </c>
    </row>
    <row r="1332" customFormat="false" ht="15" hidden="false" customHeight="true" outlineLevel="0" collapsed="false">
      <c r="A1332" s="13" t="s">
        <v>108</v>
      </c>
      <c r="B1332" s="11" t="s">
        <v>12266</v>
      </c>
      <c r="C1332" s="13" t="s">
        <v>12209</v>
      </c>
      <c r="D1332" s="13" t="s">
        <v>4418</v>
      </c>
      <c r="E1332" s="13" t="s">
        <v>12090</v>
      </c>
      <c r="F1332" s="13" t="s">
        <v>12270</v>
      </c>
      <c r="G1332" s="13" t="s">
        <v>15327</v>
      </c>
    </row>
    <row r="1333" customFormat="false" ht="15" hidden="false" customHeight="true" outlineLevel="0" collapsed="false">
      <c r="A1333" s="13" t="s">
        <v>108</v>
      </c>
      <c r="B1333" s="11" t="s">
        <v>12164</v>
      </c>
      <c r="C1333" s="13" t="s">
        <v>13006</v>
      </c>
      <c r="D1333" s="13" t="s">
        <v>11697</v>
      </c>
      <c r="E1333" s="13" t="s">
        <v>11708</v>
      </c>
      <c r="F1333" s="13" t="s">
        <v>11751</v>
      </c>
      <c r="G1333" s="13" t="s">
        <v>15328</v>
      </c>
    </row>
    <row r="1334" customFormat="false" ht="15" hidden="false" customHeight="true" outlineLevel="0" collapsed="false">
      <c r="A1334" s="13" t="s">
        <v>108</v>
      </c>
      <c r="B1334" s="11" t="s">
        <v>12327</v>
      </c>
      <c r="C1334" s="13" t="s">
        <v>12377</v>
      </c>
      <c r="D1334" s="13" t="s">
        <v>15327</v>
      </c>
      <c r="E1334" s="13" t="s">
        <v>11703</v>
      </c>
      <c r="F1334" s="13" t="s">
        <v>15329</v>
      </c>
      <c r="G1334" s="13" t="s">
        <v>15330</v>
      </c>
    </row>
    <row r="1335" customFormat="false" ht="15" hidden="false" customHeight="true" outlineLevel="0" collapsed="false">
      <c r="A1335" s="13" t="s">
        <v>108</v>
      </c>
      <c r="B1335" s="11" t="s">
        <v>12207</v>
      </c>
      <c r="C1335" s="13" t="s">
        <v>1237</v>
      </c>
      <c r="D1335" s="13" t="s">
        <v>15331</v>
      </c>
      <c r="E1335" s="13" t="s">
        <v>1457</v>
      </c>
      <c r="F1335" s="13" t="s">
        <v>12186</v>
      </c>
      <c r="G1335" s="13" t="s">
        <v>15116</v>
      </c>
    </row>
    <row r="1336" customFormat="false" ht="15" hidden="false" customHeight="true" outlineLevel="0" collapsed="false">
      <c r="A1336" s="13" t="s">
        <v>108</v>
      </c>
      <c r="B1336" s="11" t="s">
        <v>12044</v>
      </c>
      <c r="C1336" s="13" t="s">
        <v>6339</v>
      </c>
      <c r="D1336" s="13" t="s">
        <v>15332</v>
      </c>
      <c r="E1336" s="13" t="s">
        <v>1871</v>
      </c>
      <c r="F1336" s="13" t="s">
        <v>1871</v>
      </c>
      <c r="G1336" s="13" t="s">
        <v>15332</v>
      </c>
    </row>
    <row r="1337" customFormat="false" ht="15" hidden="false" customHeight="true" outlineLevel="0" collapsed="false">
      <c r="A1337" s="13" t="s">
        <v>108</v>
      </c>
      <c r="B1337" s="11" t="s">
        <v>12125</v>
      </c>
      <c r="C1337" s="13" t="s">
        <v>12896</v>
      </c>
      <c r="D1337" s="13" t="s">
        <v>15333</v>
      </c>
      <c r="E1337" s="13" t="s">
        <v>12090</v>
      </c>
      <c r="F1337" s="13" t="s">
        <v>14717</v>
      </c>
      <c r="G1337" s="13" t="s">
        <v>13621</v>
      </c>
    </row>
    <row r="1338" customFormat="false" ht="15" hidden="false" customHeight="true" outlineLevel="0" collapsed="false">
      <c r="A1338" s="13" t="s">
        <v>108</v>
      </c>
      <c r="B1338" s="11" t="s">
        <v>12217</v>
      </c>
      <c r="C1338" s="13" t="s">
        <v>9131</v>
      </c>
      <c r="D1338" s="13" t="s">
        <v>14207</v>
      </c>
      <c r="E1338" s="13" t="s">
        <v>12135</v>
      </c>
      <c r="F1338" s="13" t="s">
        <v>15334</v>
      </c>
      <c r="G1338" s="13" t="s">
        <v>4048</v>
      </c>
    </row>
    <row r="1339" customFormat="false" ht="15" hidden="false" customHeight="true" outlineLevel="0" collapsed="false">
      <c r="A1339" s="13" t="s">
        <v>108</v>
      </c>
      <c r="B1339" s="11" t="s">
        <v>12263</v>
      </c>
      <c r="C1339" s="13" t="s">
        <v>11875</v>
      </c>
      <c r="D1339" s="13" t="s">
        <v>15335</v>
      </c>
      <c r="E1339" s="13" t="s">
        <v>1871</v>
      </c>
      <c r="F1339" s="13" t="s">
        <v>1871</v>
      </c>
      <c r="G1339" s="13" t="s">
        <v>15335</v>
      </c>
    </row>
    <row r="1340" customFormat="false" ht="15" hidden="false" customHeight="true" outlineLevel="0" collapsed="false">
      <c r="A1340" s="13" t="s">
        <v>108</v>
      </c>
      <c r="B1340" s="11" t="s">
        <v>12226</v>
      </c>
      <c r="C1340" s="13" t="s">
        <v>12544</v>
      </c>
      <c r="D1340" s="13" t="s">
        <v>15336</v>
      </c>
      <c r="E1340" s="13" t="s">
        <v>12161</v>
      </c>
      <c r="F1340" s="13" t="s">
        <v>13557</v>
      </c>
      <c r="G1340" s="13" t="s">
        <v>15337</v>
      </c>
    </row>
    <row r="1341" customFormat="false" ht="15" hidden="false" customHeight="true" outlineLevel="0" collapsed="false">
      <c r="A1341" s="13" t="s">
        <v>108</v>
      </c>
      <c r="B1341" s="11" t="s">
        <v>12315</v>
      </c>
      <c r="C1341" s="13" t="s">
        <v>11796</v>
      </c>
      <c r="D1341" s="13" t="s">
        <v>3505</v>
      </c>
      <c r="E1341" s="13" t="s">
        <v>1938</v>
      </c>
      <c r="F1341" s="13" t="s">
        <v>550</v>
      </c>
      <c r="G1341" s="13" t="s">
        <v>12998</v>
      </c>
    </row>
    <row r="1342" customFormat="false" ht="15" hidden="false" customHeight="true" outlineLevel="0" collapsed="false">
      <c r="A1342" s="13" t="s">
        <v>108</v>
      </c>
      <c r="B1342" s="11" t="s">
        <v>12309</v>
      </c>
      <c r="C1342" s="13" t="s">
        <v>12260</v>
      </c>
      <c r="D1342" s="13" t="s">
        <v>15338</v>
      </c>
      <c r="E1342" s="13" t="s">
        <v>12053</v>
      </c>
      <c r="F1342" s="13" t="s">
        <v>13354</v>
      </c>
      <c r="G1342" s="13" t="s">
        <v>13058</v>
      </c>
    </row>
    <row r="1343" customFormat="false" ht="15" hidden="false" customHeight="true" outlineLevel="0" collapsed="false">
      <c r="A1343" s="13" t="s">
        <v>108</v>
      </c>
      <c r="B1343" s="11" t="s">
        <v>12196</v>
      </c>
      <c r="C1343" s="13" t="s">
        <v>12910</v>
      </c>
      <c r="D1343" s="13" t="s">
        <v>13619</v>
      </c>
      <c r="E1343" s="13" t="s">
        <v>11703</v>
      </c>
      <c r="F1343" s="13" t="s">
        <v>4736</v>
      </c>
      <c r="G1343" s="13" t="s">
        <v>15339</v>
      </c>
    </row>
    <row r="1344" customFormat="false" ht="15" hidden="false" customHeight="true" outlineLevel="0" collapsed="false">
      <c r="A1344" s="13" t="s">
        <v>108</v>
      </c>
      <c r="B1344" s="11" t="s">
        <v>12234</v>
      </c>
      <c r="C1344" s="13" t="s">
        <v>12883</v>
      </c>
      <c r="D1344" s="13" t="s">
        <v>12059</v>
      </c>
      <c r="E1344" s="13" t="s">
        <v>11708</v>
      </c>
      <c r="F1344" s="13" t="s">
        <v>13052</v>
      </c>
      <c r="G1344" s="13" t="s">
        <v>15340</v>
      </c>
    </row>
    <row r="1345" customFormat="false" ht="15" hidden="false" customHeight="true" outlineLevel="0" collapsed="false">
      <c r="A1345" s="13" t="s">
        <v>108</v>
      </c>
      <c r="B1345" s="11" t="s">
        <v>12265</v>
      </c>
      <c r="C1345" s="13" t="s">
        <v>12375</v>
      </c>
      <c r="D1345" s="13" t="s">
        <v>15337</v>
      </c>
      <c r="E1345" s="13" t="s">
        <v>1871</v>
      </c>
      <c r="F1345" s="13" t="s">
        <v>1871</v>
      </c>
      <c r="G1345" s="13" t="s">
        <v>15337</v>
      </c>
    </row>
    <row r="1346" customFormat="false" ht="15" hidden="false" customHeight="true" outlineLevel="0" collapsed="false">
      <c r="A1346" s="13" t="s">
        <v>108</v>
      </c>
      <c r="B1346" s="11" t="s">
        <v>12340</v>
      </c>
      <c r="C1346" s="13" t="s">
        <v>3042</v>
      </c>
      <c r="D1346" s="13" t="s">
        <v>12262</v>
      </c>
      <c r="E1346" s="13" t="s">
        <v>11751</v>
      </c>
      <c r="F1346" s="13" t="s">
        <v>12135</v>
      </c>
      <c r="G1346" s="13" t="s">
        <v>12714</v>
      </c>
    </row>
    <row r="1347" customFormat="false" ht="15" hidden="false" customHeight="true" outlineLevel="0" collapsed="false">
      <c r="A1347" s="13" t="s">
        <v>108</v>
      </c>
      <c r="B1347" s="11" t="s">
        <v>12320</v>
      </c>
      <c r="C1347" s="13" t="s">
        <v>11752</v>
      </c>
      <c r="D1347" s="13" t="s">
        <v>15341</v>
      </c>
      <c r="E1347" s="13" t="s">
        <v>12090</v>
      </c>
      <c r="F1347" s="13" t="s">
        <v>12950</v>
      </c>
      <c r="G1347" s="13" t="s">
        <v>12116</v>
      </c>
    </row>
    <row r="1348" customFormat="false" ht="15" hidden="false" customHeight="true" outlineLevel="0" collapsed="false">
      <c r="A1348" s="13" t="s">
        <v>108</v>
      </c>
      <c r="B1348" s="11" t="s">
        <v>11706</v>
      </c>
      <c r="C1348" s="13" t="s">
        <v>977</v>
      </c>
      <c r="D1348" s="13" t="s">
        <v>15342</v>
      </c>
      <c r="E1348" s="13" t="s">
        <v>12135</v>
      </c>
      <c r="F1348" s="13" t="s">
        <v>12161</v>
      </c>
      <c r="G1348" s="13" t="s">
        <v>15343</v>
      </c>
    </row>
    <row r="1349" customFormat="false" ht="15" hidden="false" customHeight="true" outlineLevel="0" collapsed="false">
      <c r="A1349" s="13" t="s">
        <v>108</v>
      </c>
      <c r="B1349" s="11" t="s">
        <v>12248</v>
      </c>
      <c r="C1349" s="13" t="s">
        <v>1457</v>
      </c>
      <c r="D1349" s="13" t="s">
        <v>15344</v>
      </c>
      <c r="E1349" s="13" t="s">
        <v>1871</v>
      </c>
      <c r="F1349" s="13" t="s">
        <v>1871</v>
      </c>
      <c r="G1349" s="13" t="s">
        <v>15344</v>
      </c>
    </row>
    <row r="1350" customFormat="false" ht="15" hidden="false" customHeight="true" outlineLevel="0" collapsed="false">
      <c r="A1350" s="13" t="s">
        <v>108</v>
      </c>
      <c r="B1350" s="11" t="s">
        <v>12288</v>
      </c>
      <c r="C1350" s="13" t="s">
        <v>12244</v>
      </c>
      <c r="D1350" s="13" t="s">
        <v>15345</v>
      </c>
      <c r="E1350" s="13" t="s">
        <v>12241</v>
      </c>
      <c r="F1350" s="13" t="s">
        <v>12546</v>
      </c>
      <c r="G1350" s="13" t="s">
        <v>15274</v>
      </c>
    </row>
    <row r="1351" customFormat="false" ht="15" hidden="false" customHeight="true" outlineLevel="0" collapsed="false">
      <c r="A1351" s="13" t="s">
        <v>108</v>
      </c>
      <c r="B1351" s="11" t="s">
        <v>12259</v>
      </c>
      <c r="C1351" s="13" t="s">
        <v>13006</v>
      </c>
      <c r="D1351" s="13" t="s">
        <v>15346</v>
      </c>
      <c r="E1351" s="13" t="s">
        <v>11708</v>
      </c>
      <c r="F1351" s="13" t="s">
        <v>1871</v>
      </c>
      <c r="G1351" s="13" t="s">
        <v>15346</v>
      </c>
    </row>
    <row r="1352" customFormat="false" ht="15" hidden="false" customHeight="true" outlineLevel="0" collapsed="false">
      <c r="A1352" s="13" t="s">
        <v>108</v>
      </c>
      <c r="B1352" s="11" t="s">
        <v>12252</v>
      </c>
      <c r="C1352" s="13" t="s">
        <v>12053</v>
      </c>
      <c r="D1352" s="13" t="s">
        <v>12198</v>
      </c>
      <c r="E1352" s="13" t="s">
        <v>11751</v>
      </c>
      <c r="F1352" s="13" t="s">
        <v>1871</v>
      </c>
      <c r="G1352" s="13" t="s">
        <v>12198</v>
      </c>
    </row>
    <row r="1353" customFormat="false" ht="15" hidden="false" customHeight="true" outlineLevel="0" collapsed="false">
      <c r="A1353" s="13" t="s">
        <v>108</v>
      </c>
      <c r="B1353" s="11" t="s">
        <v>12268</v>
      </c>
      <c r="C1353" s="13" t="s">
        <v>12375</v>
      </c>
      <c r="D1353" s="13" t="s">
        <v>3770</v>
      </c>
      <c r="E1353" s="13" t="s">
        <v>12295</v>
      </c>
      <c r="F1353" s="13" t="s">
        <v>12001</v>
      </c>
      <c r="G1353" s="13" t="s">
        <v>15145</v>
      </c>
    </row>
    <row r="1354" customFormat="false" ht="15" hidden="false" customHeight="true" outlineLevel="0" collapsed="false">
      <c r="A1354" s="13" t="s">
        <v>108</v>
      </c>
      <c r="B1354" s="11" t="s">
        <v>12344</v>
      </c>
      <c r="C1354" s="13" t="s">
        <v>6800</v>
      </c>
      <c r="D1354" s="13" t="s">
        <v>13019</v>
      </c>
      <c r="E1354" s="13" t="s">
        <v>1938</v>
      </c>
      <c r="F1354" s="13" t="s">
        <v>15175</v>
      </c>
      <c r="G1354" s="13" t="s">
        <v>15347</v>
      </c>
    </row>
    <row r="1355" customFormat="false" ht="15" hidden="false" customHeight="true" outlineLevel="0" collapsed="false">
      <c r="A1355" s="13" t="s">
        <v>108</v>
      </c>
      <c r="B1355" s="11" t="s">
        <v>12384</v>
      </c>
      <c r="C1355" s="13" t="s">
        <v>333</v>
      </c>
      <c r="D1355" s="13" t="s">
        <v>15348</v>
      </c>
      <c r="E1355" s="13" t="s">
        <v>11708</v>
      </c>
      <c r="F1355" s="13" t="s">
        <v>1871</v>
      </c>
      <c r="G1355" s="13" t="s">
        <v>15348</v>
      </c>
    </row>
    <row r="1356" customFormat="false" ht="15" hidden="false" customHeight="true" outlineLevel="0" collapsed="false">
      <c r="A1356" s="13" t="s">
        <v>108</v>
      </c>
      <c r="B1356" s="11" t="s">
        <v>12300</v>
      </c>
      <c r="C1356" s="13" t="s">
        <v>11703</v>
      </c>
      <c r="D1356" s="13" t="s">
        <v>12958</v>
      </c>
      <c r="E1356" s="13" t="s">
        <v>1612</v>
      </c>
      <c r="F1356" s="13" t="s">
        <v>15349</v>
      </c>
      <c r="G1356" s="13" t="s">
        <v>5892</v>
      </c>
    </row>
    <row r="1357" customFormat="false" ht="15" hidden="false" customHeight="true" outlineLevel="0" collapsed="false">
      <c r="A1357" s="13" t="s">
        <v>108</v>
      </c>
      <c r="B1357" s="11" t="s">
        <v>12348</v>
      </c>
      <c r="C1357" s="13" t="s">
        <v>13484</v>
      </c>
      <c r="D1357" s="13" t="s">
        <v>15350</v>
      </c>
      <c r="E1357" s="13" t="s">
        <v>11875</v>
      </c>
      <c r="F1357" s="13" t="s">
        <v>15351</v>
      </c>
      <c r="G1357" s="13" t="s">
        <v>15352</v>
      </c>
    </row>
    <row r="1358" customFormat="false" ht="15" hidden="false" customHeight="true" outlineLevel="0" collapsed="false">
      <c r="A1358" s="13" t="s">
        <v>108</v>
      </c>
      <c r="B1358" s="11" t="s">
        <v>12312</v>
      </c>
      <c r="C1358" s="13" t="s">
        <v>1715</v>
      </c>
      <c r="D1358" s="13" t="s">
        <v>14791</v>
      </c>
      <c r="E1358" s="13" t="s">
        <v>3514</v>
      </c>
      <c r="F1358" s="13" t="s">
        <v>15353</v>
      </c>
      <c r="G1358" s="13" t="s">
        <v>15354</v>
      </c>
    </row>
    <row r="1359" customFormat="false" ht="15" hidden="false" customHeight="true" outlineLevel="0" collapsed="false">
      <c r="A1359" s="13" t="s">
        <v>108</v>
      </c>
      <c r="B1359" s="11" t="s">
        <v>12271</v>
      </c>
      <c r="C1359" s="13" t="s">
        <v>912</v>
      </c>
      <c r="D1359" s="13" t="s">
        <v>15355</v>
      </c>
      <c r="E1359" s="13" t="s">
        <v>12058</v>
      </c>
      <c r="F1359" s="13" t="s">
        <v>12711</v>
      </c>
      <c r="G1359" s="13" t="s">
        <v>15356</v>
      </c>
    </row>
    <row r="1360" customFormat="false" ht="15" hidden="false" customHeight="true" outlineLevel="0" collapsed="false">
      <c r="A1360" s="13" t="s">
        <v>108</v>
      </c>
      <c r="B1360" s="11" t="s">
        <v>12191</v>
      </c>
      <c r="C1360" s="13" t="s">
        <v>12053</v>
      </c>
      <c r="D1360" s="13" t="s">
        <v>14494</v>
      </c>
      <c r="E1360" s="13" t="s">
        <v>1871</v>
      </c>
      <c r="F1360" s="13" t="s">
        <v>1871</v>
      </c>
      <c r="G1360" s="13" t="s">
        <v>14494</v>
      </c>
    </row>
    <row r="1361" customFormat="false" ht="15" hidden="false" customHeight="true" outlineLevel="0" collapsed="false">
      <c r="A1361" s="13" t="s">
        <v>108</v>
      </c>
      <c r="B1361" s="11" t="s">
        <v>12331</v>
      </c>
      <c r="C1361" s="13" t="s">
        <v>4775</v>
      </c>
      <c r="D1361" s="13" t="s">
        <v>4736</v>
      </c>
      <c r="E1361" s="13" t="s">
        <v>11708</v>
      </c>
      <c r="F1361" s="13" t="s">
        <v>1871</v>
      </c>
      <c r="G1361" s="13" t="s">
        <v>4736</v>
      </c>
    </row>
    <row r="1362" customFormat="false" ht="15" hidden="false" customHeight="true" outlineLevel="0" collapsed="false">
      <c r="A1362" s="13" t="s">
        <v>108</v>
      </c>
      <c r="B1362" s="11" t="s">
        <v>12354</v>
      </c>
      <c r="C1362" s="13" t="s">
        <v>11971</v>
      </c>
      <c r="D1362" s="13" t="s">
        <v>4089</v>
      </c>
      <c r="E1362" s="13" t="s">
        <v>1938</v>
      </c>
      <c r="F1362" s="13" t="s">
        <v>13511</v>
      </c>
      <c r="G1362" s="13" t="s">
        <v>13900</v>
      </c>
    </row>
    <row r="1363" customFormat="false" ht="15" hidden="false" customHeight="true" outlineLevel="0" collapsed="false">
      <c r="A1363" s="13" t="s">
        <v>108</v>
      </c>
      <c r="B1363" s="11" t="s">
        <v>12276</v>
      </c>
      <c r="C1363" s="13" t="s">
        <v>11608</v>
      </c>
      <c r="D1363" s="13" t="s">
        <v>15357</v>
      </c>
      <c r="E1363" s="13" t="s">
        <v>12090</v>
      </c>
      <c r="F1363" s="13" t="s">
        <v>14111</v>
      </c>
      <c r="G1363" s="13" t="s">
        <v>2673</v>
      </c>
    </row>
    <row r="1364" customFormat="false" ht="15" hidden="false" customHeight="true" outlineLevel="0" collapsed="false">
      <c r="A1364" s="13" t="s">
        <v>108</v>
      </c>
      <c r="B1364" s="11" t="s">
        <v>12279</v>
      </c>
      <c r="C1364" s="13" t="s">
        <v>1132</v>
      </c>
      <c r="D1364" s="13" t="s">
        <v>13956</v>
      </c>
      <c r="E1364" s="13" t="s">
        <v>333</v>
      </c>
      <c r="F1364" s="13" t="s">
        <v>15358</v>
      </c>
      <c r="G1364" s="13" t="s">
        <v>15359</v>
      </c>
    </row>
    <row r="1365" customFormat="false" ht="15" hidden="false" customHeight="true" outlineLevel="0" collapsed="false">
      <c r="A1365" s="13" t="s">
        <v>108</v>
      </c>
      <c r="B1365" s="11" t="s">
        <v>12298</v>
      </c>
      <c r="C1365" s="13" t="s">
        <v>11796</v>
      </c>
      <c r="D1365" s="13" t="s">
        <v>11965</v>
      </c>
      <c r="E1365" s="13" t="s">
        <v>1871</v>
      </c>
      <c r="F1365" s="13" t="s">
        <v>1871</v>
      </c>
      <c r="G1365" s="13" t="s">
        <v>11965</v>
      </c>
    </row>
    <row r="1366" customFormat="false" ht="15" hidden="false" customHeight="true" outlineLevel="0" collapsed="false">
      <c r="A1366" s="13" t="s">
        <v>108</v>
      </c>
      <c r="B1366" s="11" t="s">
        <v>12365</v>
      </c>
      <c r="C1366" s="13" t="s">
        <v>11751</v>
      </c>
      <c r="D1366" s="13" t="s">
        <v>15360</v>
      </c>
      <c r="E1366" s="13" t="s">
        <v>1871</v>
      </c>
      <c r="F1366" s="13" t="s">
        <v>1871</v>
      </c>
      <c r="G1366" s="13" t="s">
        <v>15360</v>
      </c>
    </row>
    <row r="1367" customFormat="false" ht="15" hidden="false" customHeight="true" outlineLevel="0" collapsed="false">
      <c r="A1367" s="13" t="s">
        <v>108</v>
      </c>
      <c r="B1367" s="11" t="s">
        <v>12323</v>
      </c>
      <c r="C1367" s="13" t="s">
        <v>12209</v>
      </c>
      <c r="D1367" s="13" t="s">
        <v>14755</v>
      </c>
      <c r="E1367" s="13" t="s">
        <v>1871</v>
      </c>
      <c r="F1367" s="13" t="s">
        <v>1871</v>
      </c>
      <c r="G1367" s="13" t="s">
        <v>14755</v>
      </c>
    </row>
    <row r="1368" customFormat="false" ht="15" hidden="false" customHeight="true" outlineLevel="0" collapsed="false">
      <c r="A1368" s="13" t="s">
        <v>108</v>
      </c>
      <c r="B1368" s="11" t="s">
        <v>12325</v>
      </c>
      <c r="C1368" s="13" t="s">
        <v>333</v>
      </c>
      <c r="D1368" s="13" t="s">
        <v>4920</v>
      </c>
      <c r="E1368" s="13" t="s">
        <v>1871</v>
      </c>
      <c r="F1368" s="13" t="s">
        <v>1871</v>
      </c>
      <c r="G1368" s="13" t="s">
        <v>4920</v>
      </c>
    </row>
    <row r="1369" customFormat="false" ht="15" hidden="false" customHeight="true" outlineLevel="0" collapsed="false">
      <c r="A1369" s="13" t="s">
        <v>108</v>
      </c>
      <c r="B1369" s="11" t="s">
        <v>12293</v>
      </c>
      <c r="C1369" s="13" t="s">
        <v>12260</v>
      </c>
      <c r="D1369" s="13" t="s">
        <v>15361</v>
      </c>
      <c r="E1369" s="13" t="s">
        <v>12090</v>
      </c>
      <c r="F1369" s="13" t="s">
        <v>15362</v>
      </c>
      <c r="G1369" s="13" t="s">
        <v>15363</v>
      </c>
    </row>
    <row r="1370" customFormat="false" ht="15" hidden="false" customHeight="true" outlineLevel="0" collapsed="false">
      <c r="A1370" s="13" t="s">
        <v>108</v>
      </c>
      <c r="B1370" s="11" t="s">
        <v>11970</v>
      </c>
      <c r="C1370" s="13" t="s">
        <v>11971</v>
      </c>
      <c r="D1370" s="13" t="s">
        <v>15364</v>
      </c>
      <c r="E1370" s="13" t="s">
        <v>4775</v>
      </c>
      <c r="F1370" s="13" t="s">
        <v>11933</v>
      </c>
      <c r="G1370" s="13" t="s">
        <v>15365</v>
      </c>
    </row>
    <row r="1371" customFormat="false" ht="15" hidden="false" customHeight="true" outlineLevel="0" collapsed="false">
      <c r="A1371" s="13" t="s">
        <v>108</v>
      </c>
      <c r="B1371" s="11" t="s">
        <v>12353</v>
      </c>
      <c r="C1371" s="13" t="s">
        <v>12241</v>
      </c>
      <c r="D1371" s="13" t="s">
        <v>14503</v>
      </c>
      <c r="E1371" s="13" t="s">
        <v>1871</v>
      </c>
      <c r="F1371" s="13" t="s">
        <v>1871</v>
      </c>
      <c r="G1371" s="13" t="s">
        <v>14503</v>
      </c>
    </row>
    <row r="1372" customFormat="false" ht="15" hidden="false" customHeight="true" outlineLevel="0" collapsed="false">
      <c r="A1372" s="13" t="s">
        <v>108</v>
      </c>
      <c r="B1372" s="11" t="s">
        <v>12318</v>
      </c>
      <c r="C1372" s="13" t="s">
        <v>13281</v>
      </c>
      <c r="D1372" s="13" t="s">
        <v>12247</v>
      </c>
      <c r="E1372" s="13" t="s">
        <v>12090</v>
      </c>
      <c r="F1372" s="13" t="s">
        <v>1871</v>
      </c>
      <c r="G1372" s="13" t="s">
        <v>12247</v>
      </c>
    </row>
    <row r="1373" customFormat="false" ht="15" hidden="false" customHeight="true" outlineLevel="0" collapsed="false">
      <c r="A1373" s="13" t="s">
        <v>108</v>
      </c>
      <c r="B1373" s="11" t="s">
        <v>12329</v>
      </c>
      <c r="C1373" s="13" t="s">
        <v>12209</v>
      </c>
      <c r="D1373" s="13" t="s">
        <v>13657</v>
      </c>
      <c r="E1373" s="13" t="s">
        <v>11708</v>
      </c>
      <c r="F1373" s="13" t="s">
        <v>11796</v>
      </c>
      <c r="G1373" s="13" t="s">
        <v>12899</v>
      </c>
    </row>
    <row r="1374" customFormat="false" ht="15" hidden="false" customHeight="true" outlineLevel="0" collapsed="false">
      <c r="A1374" s="13" t="s">
        <v>108</v>
      </c>
      <c r="B1374" s="11" t="s">
        <v>12383</v>
      </c>
      <c r="C1374" s="13" t="s">
        <v>12135</v>
      </c>
      <c r="D1374" s="13" t="s">
        <v>6788</v>
      </c>
      <c r="E1374" s="13" t="s">
        <v>1871</v>
      </c>
      <c r="F1374" s="13" t="s">
        <v>1871</v>
      </c>
      <c r="G1374" s="13" t="s">
        <v>6788</v>
      </c>
    </row>
    <row r="1375" customFormat="false" ht="15" hidden="false" customHeight="true" outlineLevel="0" collapsed="false">
      <c r="A1375" s="13" t="s">
        <v>108</v>
      </c>
      <c r="B1375" s="11" t="s">
        <v>12307</v>
      </c>
      <c r="C1375" s="13" t="s">
        <v>11608</v>
      </c>
      <c r="D1375" s="13" t="s">
        <v>12218</v>
      </c>
      <c r="E1375" s="13" t="s">
        <v>11708</v>
      </c>
      <c r="F1375" s="13" t="s">
        <v>11708</v>
      </c>
      <c r="G1375" s="13" t="s">
        <v>14815</v>
      </c>
    </row>
    <row r="1376" customFormat="false" ht="15" hidden="false" customHeight="true" outlineLevel="0" collapsed="false">
      <c r="A1376" s="13" t="s">
        <v>108</v>
      </c>
      <c r="B1376" s="11" t="s">
        <v>12370</v>
      </c>
      <c r="C1376" s="13" t="s">
        <v>11561</v>
      </c>
      <c r="D1376" s="13" t="s">
        <v>15366</v>
      </c>
      <c r="E1376" s="13" t="s">
        <v>12161</v>
      </c>
      <c r="F1376" s="13" t="s">
        <v>11928</v>
      </c>
      <c r="G1376" s="13" t="s">
        <v>12406</v>
      </c>
    </row>
    <row r="1377" customFormat="false" ht="15" hidden="false" customHeight="true" outlineLevel="0" collapsed="false">
      <c r="A1377" s="13" t="s">
        <v>108</v>
      </c>
      <c r="B1377" s="11" t="s">
        <v>12360</v>
      </c>
      <c r="C1377" s="13" t="s">
        <v>1938</v>
      </c>
      <c r="D1377" s="13" t="s">
        <v>12180</v>
      </c>
      <c r="E1377" s="13" t="s">
        <v>12241</v>
      </c>
      <c r="F1377" s="13" t="s">
        <v>6797</v>
      </c>
      <c r="G1377" s="13" t="s">
        <v>15367</v>
      </c>
    </row>
    <row r="1378" customFormat="false" ht="15" hidden="false" customHeight="true" outlineLevel="0" collapsed="false">
      <c r="A1378" s="13" t="s">
        <v>108</v>
      </c>
      <c r="B1378" s="11" t="s">
        <v>12332</v>
      </c>
      <c r="C1378" s="13" t="s">
        <v>12126</v>
      </c>
      <c r="D1378" s="13" t="s">
        <v>6610</v>
      </c>
      <c r="E1378" s="13" t="s">
        <v>12209</v>
      </c>
      <c r="F1378" s="13" t="s">
        <v>13625</v>
      </c>
      <c r="G1378" s="13" t="s">
        <v>15368</v>
      </c>
    </row>
    <row r="1379" customFormat="false" ht="15" hidden="false" customHeight="true" outlineLevel="0" collapsed="false">
      <c r="A1379" s="13" t="s">
        <v>108</v>
      </c>
      <c r="B1379" s="11" t="s">
        <v>12292</v>
      </c>
      <c r="C1379" s="13" t="s">
        <v>12209</v>
      </c>
      <c r="D1379" s="13" t="s">
        <v>14258</v>
      </c>
      <c r="E1379" s="13" t="s">
        <v>11708</v>
      </c>
      <c r="F1379" s="13" t="s">
        <v>1871</v>
      </c>
      <c r="G1379" s="13" t="s">
        <v>14258</v>
      </c>
    </row>
    <row r="1380" customFormat="false" ht="15" hidden="false" customHeight="true" outlineLevel="0" collapsed="false">
      <c r="A1380" s="13" t="s">
        <v>108</v>
      </c>
      <c r="B1380" s="11" t="s">
        <v>12342</v>
      </c>
      <c r="C1380" s="13" t="s">
        <v>12053</v>
      </c>
      <c r="D1380" s="13" t="s">
        <v>11996</v>
      </c>
      <c r="E1380" s="13" t="s">
        <v>12241</v>
      </c>
      <c r="F1380" s="13" t="s">
        <v>15369</v>
      </c>
      <c r="G1380" s="13" t="s">
        <v>15370</v>
      </c>
    </row>
    <row r="1381" customFormat="false" ht="15" hidden="false" customHeight="true" outlineLevel="0" collapsed="false">
      <c r="A1381" s="13" t="s">
        <v>108</v>
      </c>
      <c r="B1381" s="11" t="s">
        <v>12366</v>
      </c>
      <c r="C1381" s="13" t="s">
        <v>11751</v>
      </c>
      <c r="D1381" s="13" t="s">
        <v>12188</v>
      </c>
      <c r="E1381" s="13" t="s">
        <v>1871</v>
      </c>
      <c r="F1381" s="13" t="s">
        <v>1871</v>
      </c>
      <c r="G1381" s="13" t="s">
        <v>12188</v>
      </c>
    </row>
    <row r="1382" customFormat="false" ht="15" hidden="false" customHeight="true" outlineLevel="0" collapsed="false">
      <c r="A1382" s="13" t="s">
        <v>108</v>
      </c>
      <c r="B1382" s="11" t="s">
        <v>12290</v>
      </c>
      <c r="C1382" s="13" t="s">
        <v>333</v>
      </c>
      <c r="D1382" s="13" t="s">
        <v>11794</v>
      </c>
      <c r="E1382" s="13" t="s">
        <v>11751</v>
      </c>
      <c r="F1382" s="13" t="s">
        <v>11608</v>
      </c>
      <c r="G1382" s="13" t="s">
        <v>12201</v>
      </c>
    </row>
    <row r="1383" customFormat="false" ht="15" hidden="false" customHeight="true" outlineLevel="0" collapsed="false">
      <c r="A1383" s="13" t="s">
        <v>108</v>
      </c>
      <c r="B1383" s="11" t="s">
        <v>12356</v>
      </c>
      <c r="C1383" s="13" t="s">
        <v>12090</v>
      </c>
      <c r="D1383" s="13" t="s">
        <v>12359</v>
      </c>
      <c r="E1383" s="13" t="s">
        <v>1871</v>
      </c>
      <c r="F1383" s="13" t="s">
        <v>1871</v>
      </c>
      <c r="G1383" s="13" t="s">
        <v>12359</v>
      </c>
    </row>
    <row r="1384" customFormat="false" ht="15" hidden="false" customHeight="true" outlineLevel="0" collapsed="false">
      <c r="A1384" s="13" t="s">
        <v>108</v>
      </c>
      <c r="B1384" s="11" t="s">
        <v>12363</v>
      </c>
      <c r="C1384" s="13" t="s">
        <v>12161</v>
      </c>
      <c r="D1384" s="13" t="s">
        <v>14713</v>
      </c>
      <c r="E1384" s="13" t="s">
        <v>1871</v>
      </c>
      <c r="F1384" s="13" t="s">
        <v>1871</v>
      </c>
      <c r="G1384" s="13" t="s">
        <v>14713</v>
      </c>
    </row>
    <row r="1385" customFormat="false" ht="15" hidden="false" customHeight="true" outlineLevel="0" collapsed="false">
      <c r="A1385" s="13" t="s">
        <v>108</v>
      </c>
      <c r="B1385" s="11" t="s">
        <v>12358</v>
      </c>
      <c r="C1385" s="13" t="s">
        <v>12209</v>
      </c>
      <c r="D1385" s="13" t="s">
        <v>1715</v>
      </c>
      <c r="E1385" s="13" t="s">
        <v>4775</v>
      </c>
      <c r="F1385" s="13" t="s">
        <v>11977</v>
      </c>
      <c r="G1385" s="13" t="s">
        <v>14266</v>
      </c>
    </row>
    <row r="1386" customFormat="false" ht="15" hidden="false" customHeight="true" outlineLevel="0" collapsed="false">
      <c r="A1386" s="13" t="s">
        <v>108</v>
      </c>
      <c r="B1386" s="11" t="s">
        <v>12376</v>
      </c>
      <c r="C1386" s="13" t="s">
        <v>12135</v>
      </c>
      <c r="D1386" s="13" t="s">
        <v>7110</v>
      </c>
      <c r="E1386" s="13" t="s">
        <v>1871</v>
      </c>
      <c r="F1386" s="13" t="s">
        <v>1871</v>
      </c>
      <c r="G1386" s="13" t="s">
        <v>7110</v>
      </c>
    </row>
    <row r="1387" customFormat="false" ht="15" hidden="false" customHeight="true" outlineLevel="0" collapsed="false">
      <c r="A1387" s="13" t="s">
        <v>108</v>
      </c>
      <c r="B1387" s="11" t="s">
        <v>12378</v>
      </c>
      <c r="C1387" s="13" t="s">
        <v>12135</v>
      </c>
      <c r="D1387" s="13" t="s">
        <v>7582</v>
      </c>
      <c r="E1387" s="13" t="s">
        <v>12241</v>
      </c>
      <c r="F1387" s="13" t="s">
        <v>11672</v>
      </c>
      <c r="G1387" s="13" t="s">
        <v>15371</v>
      </c>
    </row>
    <row r="1388" customFormat="false" ht="15" hidden="false" customHeight="true" outlineLevel="0" collapsed="false">
      <c r="A1388" s="13" t="s">
        <v>108</v>
      </c>
      <c r="B1388" s="11" t="s">
        <v>12304</v>
      </c>
      <c r="C1388" s="13" t="s">
        <v>12053</v>
      </c>
      <c r="D1388" s="13" t="s">
        <v>12058</v>
      </c>
      <c r="E1388" s="13" t="s">
        <v>12209</v>
      </c>
      <c r="F1388" s="13" t="s">
        <v>13536</v>
      </c>
      <c r="G1388" s="13" t="s">
        <v>15372</v>
      </c>
    </row>
    <row r="1389" customFormat="false" ht="15" hidden="false" customHeight="true" outlineLevel="0" collapsed="false">
      <c r="A1389" s="13" t="s">
        <v>108</v>
      </c>
      <c r="B1389" s="11" t="s">
        <v>12373</v>
      </c>
      <c r="C1389" s="13" t="s">
        <v>11751</v>
      </c>
      <c r="D1389" s="13" t="s">
        <v>2093</v>
      </c>
      <c r="E1389" s="13" t="s">
        <v>12241</v>
      </c>
      <c r="F1389" s="13" t="s">
        <v>11751</v>
      </c>
      <c r="G1389" s="13" t="s">
        <v>11752</v>
      </c>
    </row>
    <row r="1390" customFormat="false" ht="15" hidden="false" customHeight="true" outlineLevel="0" collapsed="false">
      <c r="A1390" s="13" t="s">
        <v>108</v>
      </c>
      <c r="B1390" s="11" t="s">
        <v>12285</v>
      </c>
      <c r="C1390" s="13" t="s">
        <v>12090</v>
      </c>
      <c r="D1390" s="13" t="s">
        <v>12960</v>
      </c>
      <c r="E1390" s="13" t="s">
        <v>1871</v>
      </c>
      <c r="F1390" s="13" t="s">
        <v>11751</v>
      </c>
      <c r="G1390" s="13" t="s">
        <v>8665</v>
      </c>
    </row>
    <row r="1391" customFormat="false" ht="15" hidden="false" customHeight="true" outlineLevel="0" collapsed="false">
      <c r="A1391" s="13" t="s">
        <v>108</v>
      </c>
      <c r="B1391" s="11" t="s">
        <v>12387</v>
      </c>
      <c r="C1391" s="13" t="s">
        <v>12161</v>
      </c>
      <c r="D1391" s="13" t="s">
        <v>11561</v>
      </c>
      <c r="E1391" s="13" t="s">
        <v>1871</v>
      </c>
      <c r="F1391" s="13" t="s">
        <v>1871</v>
      </c>
      <c r="G1391" s="13" t="s">
        <v>11561</v>
      </c>
    </row>
    <row r="1392" customFormat="false" ht="15" hidden="false" customHeight="true" outlineLevel="0" collapsed="false">
      <c r="A1392" s="13" t="s">
        <v>108</v>
      </c>
      <c r="B1392" s="11" t="s">
        <v>12385</v>
      </c>
      <c r="C1392" s="13" t="s">
        <v>12090</v>
      </c>
      <c r="D1392" s="13" t="s">
        <v>11561</v>
      </c>
      <c r="E1392" s="13" t="s">
        <v>11708</v>
      </c>
      <c r="F1392" s="13" t="s">
        <v>3987</v>
      </c>
      <c r="G1392" s="13" t="s">
        <v>11703</v>
      </c>
    </row>
    <row r="1393" customFormat="false" ht="15" hidden="false" customHeight="true" outlineLevel="0" collapsed="false">
      <c r="A1393" s="13" t="s">
        <v>108</v>
      </c>
      <c r="B1393" s="11" t="s">
        <v>12402</v>
      </c>
      <c r="C1393" s="13" t="s">
        <v>333</v>
      </c>
      <c r="D1393" s="13" t="s">
        <v>4929</v>
      </c>
      <c r="E1393" s="13" t="s">
        <v>1871</v>
      </c>
      <c r="F1393" s="13" t="s">
        <v>1871</v>
      </c>
      <c r="G1393" s="13" t="s">
        <v>4929</v>
      </c>
    </row>
    <row r="1394" customFormat="false" ht="15" hidden="false" customHeight="true" outlineLevel="0" collapsed="false">
      <c r="A1394" s="13" t="s">
        <v>108</v>
      </c>
      <c r="B1394" s="11" t="s">
        <v>12212</v>
      </c>
      <c r="C1394" s="13" t="s">
        <v>12241</v>
      </c>
      <c r="D1394" s="13" t="s">
        <v>3042</v>
      </c>
      <c r="E1394" s="13" t="s">
        <v>11708</v>
      </c>
      <c r="F1394" s="13" t="s">
        <v>12295</v>
      </c>
      <c r="G1394" s="13" t="s">
        <v>12053</v>
      </c>
    </row>
    <row r="1395" customFormat="false" ht="15" hidden="false" customHeight="true" outlineLevel="0" collapsed="false">
      <c r="A1395" s="13" t="s">
        <v>108</v>
      </c>
      <c r="B1395" s="11" t="s">
        <v>12351</v>
      </c>
      <c r="C1395" s="13" t="s">
        <v>4775</v>
      </c>
      <c r="D1395" s="13" t="s">
        <v>1457</v>
      </c>
      <c r="E1395" s="13" t="s">
        <v>1871</v>
      </c>
      <c r="F1395" s="13" t="s">
        <v>1871</v>
      </c>
      <c r="G1395" s="13" t="s">
        <v>1457</v>
      </c>
    </row>
    <row r="1396" customFormat="false" ht="15" hidden="false" customHeight="true" outlineLevel="0" collapsed="false">
      <c r="A1396" s="13" t="s">
        <v>108</v>
      </c>
      <c r="B1396" s="11" t="s">
        <v>12422</v>
      </c>
      <c r="C1396" s="13" t="s">
        <v>11751</v>
      </c>
      <c r="D1396" s="13" t="s">
        <v>11875</v>
      </c>
      <c r="E1396" s="13" t="s">
        <v>11708</v>
      </c>
      <c r="F1396" s="13" t="s">
        <v>11708</v>
      </c>
      <c r="G1396" s="13" t="s">
        <v>3987</v>
      </c>
    </row>
    <row r="1397" customFormat="false" ht="15" hidden="false" customHeight="true" outlineLevel="0" collapsed="false">
      <c r="A1397" s="13" t="s">
        <v>108</v>
      </c>
      <c r="B1397" s="11" t="s">
        <v>12401</v>
      </c>
      <c r="C1397" s="13" t="s">
        <v>11708</v>
      </c>
      <c r="D1397" s="13" t="s">
        <v>3987</v>
      </c>
      <c r="E1397" s="13" t="s">
        <v>1871</v>
      </c>
      <c r="F1397" s="13" t="s">
        <v>1871</v>
      </c>
      <c r="G1397" s="13" t="s">
        <v>3987</v>
      </c>
    </row>
    <row r="1398" customFormat="false" ht="15" hidden="false" customHeight="true" outlineLevel="0" collapsed="false">
      <c r="A1398" s="13" t="s">
        <v>108</v>
      </c>
      <c r="B1398" s="11" t="s">
        <v>12396</v>
      </c>
      <c r="C1398" s="13" t="s">
        <v>11703</v>
      </c>
      <c r="D1398" s="13" t="s">
        <v>333</v>
      </c>
      <c r="E1398" s="13" t="s">
        <v>11708</v>
      </c>
      <c r="F1398" s="13" t="s">
        <v>11708</v>
      </c>
      <c r="G1398" s="13" t="s">
        <v>333</v>
      </c>
    </row>
    <row r="1399" customFormat="false" ht="15" hidden="false" customHeight="true" outlineLevel="0" collapsed="false">
      <c r="A1399" s="13" t="s">
        <v>108</v>
      </c>
      <c r="B1399" s="11" t="s">
        <v>12381</v>
      </c>
      <c r="C1399" s="13" t="s">
        <v>11751</v>
      </c>
      <c r="D1399" s="13" t="s">
        <v>333</v>
      </c>
      <c r="E1399" s="13" t="s">
        <v>1871</v>
      </c>
      <c r="F1399" s="13" t="s">
        <v>1871</v>
      </c>
      <c r="G1399" s="13" t="s">
        <v>333</v>
      </c>
    </row>
    <row r="1400" customFormat="false" ht="15" hidden="false" customHeight="true" outlineLevel="0" collapsed="false">
      <c r="A1400" s="13" t="s">
        <v>108</v>
      </c>
      <c r="B1400" s="11" t="s">
        <v>12389</v>
      </c>
      <c r="C1400" s="13" t="s">
        <v>4775</v>
      </c>
      <c r="D1400" s="13" t="s">
        <v>12161</v>
      </c>
      <c r="E1400" s="13" t="s">
        <v>12209</v>
      </c>
      <c r="F1400" s="13" t="s">
        <v>13629</v>
      </c>
      <c r="G1400" s="13" t="s">
        <v>15373</v>
      </c>
    </row>
    <row r="1401" customFormat="false" ht="15" hidden="false" customHeight="true" outlineLevel="0" collapsed="false">
      <c r="A1401" s="13" t="s">
        <v>108</v>
      </c>
      <c r="B1401" s="11" t="s">
        <v>12418</v>
      </c>
      <c r="C1401" s="13" t="s">
        <v>11708</v>
      </c>
      <c r="D1401" s="13" t="s">
        <v>12241</v>
      </c>
      <c r="E1401" s="13" t="s">
        <v>1871</v>
      </c>
      <c r="F1401" s="13" t="s">
        <v>1871</v>
      </c>
      <c r="G1401" s="13" t="s">
        <v>12241</v>
      </c>
    </row>
    <row r="1402" customFormat="false" ht="15" hidden="false" customHeight="true" outlineLevel="0" collapsed="false">
      <c r="A1402" s="13" t="s">
        <v>108</v>
      </c>
      <c r="B1402" s="11" t="s">
        <v>12412</v>
      </c>
      <c r="C1402" s="13" t="s">
        <v>11751</v>
      </c>
      <c r="D1402" s="13" t="s">
        <v>12241</v>
      </c>
      <c r="E1402" s="13" t="s">
        <v>11751</v>
      </c>
      <c r="F1402" s="13" t="s">
        <v>11898</v>
      </c>
      <c r="G1402" s="13" t="s">
        <v>15374</v>
      </c>
    </row>
    <row r="1403" customFormat="false" ht="15" hidden="false" customHeight="true" outlineLevel="0" collapsed="false">
      <c r="A1403" s="13" t="s">
        <v>108</v>
      </c>
      <c r="B1403" s="11" t="s">
        <v>12397</v>
      </c>
      <c r="C1403" s="13" t="s">
        <v>11708</v>
      </c>
      <c r="D1403" s="13" t="s">
        <v>12090</v>
      </c>
      <c r="E1403" s="13" t="s">
        <v>1871</v>
      </c>
      <c r="F1403" s="13" t="s">
        <v>12209</v>
      </c>
      <c r="G1403" s="13" t="s">
        <v>12411</v>
      </c>
    </row>
    <row r="1404" customFormat="false" ht="15" hidden="false" customHeight="true" outlineLevel="0" collapsed="false">
      <c r="A1404" s="13" t="s">
        <v>108</v>
      </c>
      <c r="B1404" s="11" t="s">
        <v>12410</v>
      </c>
      <c r="C1404" s="13" t="s">
        <v>11708</v>
      </c>
      <c r="D1404" s="13" t="s">
        <v>12090</v>
      </c>
      <c r="E1404" s="13" t="s">
        <v>11751</v>
      </c>
      <c r="F1404" s="13" t="s">
        <v>12230</v>
      </c>
      <c r="G1404" s="13" t="s">
        <v>15375</v>
      </c>
    </row>
    <row r="1405" customFormat="false" ht="15" hidden="false" customHeight="true" outlineLevel="0" collapsed="false">
      <c r="A1405" s="13" t="s">
        <v>108</v>
      </c>
      <c r="B1405" s="11" t="s">
        <v>12398</v>
      </c>
      <c r="C1405" s="13" t="s">
        <v>11703</v>
      </c>
      <c r="D1405" s="13" t="s">
        <v>11708</v>
      </c>
      <c r="E1405" s="13" t="s">
        <v>11751</v>
      </c>
      <c r="F1405" s="13" t="s">
        <v>11751</v>
      </c>
      <c r="G1405" s="13" t="s">
        <v>12406</v>
      </c>
    </row>
    <row r="1406" customFormat="false" ht="15" hidden="false" customHeight="true" outlineLevel="0" collapsed="false">
      <c r="A1406" s="13" t="s">
        <v>108</v>
      </c>
      <c r="B1406" s="11" t="s">
        <v>12393</v>
      </c>
      <c r="C1406" s="13" t="s">
        <v>11708</v>
      </c>
      <c r="D1406" s="13" t="s">
        <v>11708</v>
      </c>
      <c r="E1406" s="13" t="s">
        <v>11708</v>
      </c>
      <c r="F1406" s="13" t="s">
        <v>12025</v>
      </c>
      <c r="G1406" s="13" t="s">
        <v>15376</v>
      </c>
    </row>
    <row r="1407" customFormat="false" ht="15" hidden="false" customHeight="true" outlineLevel="0" collapsed="false">
      <c r="A1407" s="13" t="s">
        <v>108</v>
      </c>
      <c r="B1407" s="11" t="s">
        <v>12374</v>
      </c>
      <c r="C1407" s="13" t="s">
        <v>11751</v>
      </c>
      <c r="D1407" s="13" t="s">
        <v>11708</v>
      </c>
      <c r="E1407" s="13" t="s">
        <v>11751</v>
      </c>
      <c r="F1407" s="13" t="s">
        <v>12090</v>
      </c>
      <c r="G1407" s="13" t="s">
        <v>12413</v>
      </c>
    </row>
    <row r="1408" customFormat="false" ht="15" hidden="false" customHeight="true" outlineLevel="0" collapsed="false">
      <c r="A1408" s="13" t="s">
        <v>108</v>
      </c>
      <c r="B1408" s="11" t="s">
        <v>12392</v>
      </c>
      <c r="C1408" s="13" t="s">
        <v>11708</v>
      </c>
      <c r="D1408" s="13" t="s">
        <v>11708</v>
      </c>
      <c r="E1408" s="13" t="s">
        <v>1871</v>
      </c>
      <c r="F1408" s="13" t="s">
        <v>1871</v>
      </c>
      <c r="G1408" s="13" t="s">
        <v>11708</v>
      </c>
    </row>
    <row r="1409" customFormat="false" ht="15" hidden="false" customHeight="true" outlineLevel="0" collapsed="false">
      <c r="A1409" s="13" t="s">
        <v>108</v>
      </c>
      <c r="B1409" s="11" t="s">
        <v>12394</v>
      </c>
      <c r="C1409" s="13" t="s">
        <v>11751</v>
      </c>
      <c r="D1409" s="13" t="s">
        <v>1871</v>
      </c>
      <c r="E1409" s="13" t="s">
        <v>1871</v>
      </c>
      <c r="F1409" s="13" t="s">
        <v>1871</v>
      </c>
      <c r="G1409" s="13" t="s">
        <v>1871</v>
      </c>
    </row>
    <row r="1410" customFormat="false" ht="15" hidden="false" customHeight="true" outlineLevel="0" collapsed="false">
      <c r="A1410" s="13" t="s">
        <v>108</v>
      </c>
      <c r="B1410" s="11" t="s">
        <v>12399</v>
      </c>
      <c r="C1410" s="13" t="s">
        <v>12090</v>
      </c>
      <c r="D1410" s="13" t="s">
        <v>1871</v>
      </c>
      <c r="E1410" s="13" t="s">
        <v>11708</v>
      </c>
      <c r="F1410" s="13" t="s">
        <v>1871</v>
      </c>
      <c r="G1410" s="13" t="s">
        <v>1871</v>
      </c>
    </row>
    <row r="1411" customFormat="false" ht="15" hidden="false" customHeight="true" outlineLevel="0" collapsed="false">
      <c r="A1411" s="13" t="s">
        <v>108</v>
      </c>
      <c r="B1411" s="11" t="s">
        <v>12388</v>
      </c>
      <c r="C1411" s="13" t="s">
        <v>11751</v>
      </c>
      <c r="D1411" s="13" t="s">
        <v>1871</v>
      </c>
      <c r="E1411" s="13" t="s">
        <v>1871</v>
      </c>
      <c r="F1411" s="13" t="s">
        <v>1871</v>
      </c>
      <c r="G1411" s="13" t="s">
        <v>1871</v>
      </c>
    </row>
    <row r="1412" customFormat="false" ht="15" hidden="false" customHeight="true" outlineLevel="0" collapsed="false">
      <c r="A1412" s="13" t="s">
        <v>108</v>
      </c>
      <c r="B1412" s="11" t="s">
        <v>13067</v>
      </c>
      <c r="C1412" s="13" t="s">
        <v>11708</v>
      </c>
      <c r="D1412" s="13" t="s">
        <v>1871</v>
      </c>
      <c r="E1412" s="13" t="s">
        <v>11751</v>
      </c>
      <c r="F1412" s="13" t="s">
        <v>14572</v>
      </c>
      <c r="G1412" s="13" t="s">
        <v>8202</v>
      </c>
    </row>
    <row r="1413" customFormat="false" ht="15" hidden="false" customHeight="true" outlineLevel="0" collapsed="false">
      <c r="A1413" s="13" t="s">
        <v>108</v>
      </c>
      <c r="B1413" s="11" t="s">
        <v>12408</v>
      </c>
      <c r="C1413" s="13" t="s">
        <v>1871</v>
      </c>
      <c r="D1413" s="13" t="s">
        <v>1871</v>
      </c>
      <c r="E1413" s="13" t="s">
        <v>1871</v>
      </c>
      <c r="F1413" s="13" t="s">
        <v>12244</v>
      </c>
      <c r="G1413" s="13" t="s">
        <v>15377</v>
      </c>
    </row>
    <row r="1414" customFormat="false" ht="15" hidden="false" customHeight="true" outlineLevel="0" collapsed="false">
      <c r="A1414" s="13" t="s">
        <v>108</v>
      </c>
      <c r="B1414" s="11" t="s">
        <v>12409</v>
      </c>
      <c r="C1414" s="13" t="s">
        <v>1871</v>
      </c>
      <c r="D1414" s="13" t="s">
        <v>1871</v>
      </c>
      <c r="E1414" s="13" t="s">
        <v>1871</v>
      </c>
      <c r="F1414" s="13" t="s">
        <v>1871</v>
      </c>
      <c r="G1414" s="13" t="s">
        <v>1871</v>
      </c>
    </row>
    <row r="1415" customFormat="false" ht="15" hidden="false" customHeight="true" outlineLevel="0" collapsed="false">
      <c r="A1415" s="13" t="s">
        <v>108</v>
      </c>
      <c r="B1415" s="11" t="s">
        <v>12424</v>
      </c>
      <c r="C1415" s="13" t="s">
        <v>1871</v>
      </c>
      <c r="D1415" s="13" t="s">
        <v>1871</v>
      </c>
      <c r="E1415" s="13" t="s">
        <v>1871</v>
      </c>
      <c r="F1415" s="13" t="s">
        <v>11751</v>
      </c>
      <c r="G1415" s="13" t="s">
        <v>12413</v>
      </c>
    </row>
    <row r="1416" customFormat="false" ht="15" hidden="false" customHeight="true" outlineLevel="0" collapsed="false">
      <c r="A1416" s="13" t="s">
        <v>108</v>
      </c>
      <c r="B1416" s="11" t="s">
        <v>12414</v>
      </c>
      <c r="C1416" s="13" t="s">
        <v>1871</v>
      </c>
      <c r="D1416" s="13" t="s">
        <v>1871</v>
      </c>
      <c r="E1416" s="13" t="s">
        <v>11708</v>
      </c>
      <c r="F1416" s="13" t="s">
        <v>14608</v>
      </c>
      <c r="G1416" s="13" t="s">
        <v>15378</v>
      </c>
    </row>
    <row r="1417" customFormat="false" ht="15" hidden="false" customHeight="true" outlineLevel="0" collapsed="false">
      <c r="A1417" s="13" t="s">
        <v>108</v>
      </c>
      <c r="B1417" s="11" t="s">
        <v>12417</v>
      </c>
      <c r="C1417" s="13" t="s">
        <v>1871</v>
      </c>
      <c r="D1417" s="13" t="s">
        <v>1871</v>
      </c>
      <c r="E1417" s="13" t="s">
        <v>11751</v>
      </c>
      <c r="F1417" s="13" t="s">
        <v>12161</v>
      </c>
      <c r="G1417" s="13" t="s">
        <v>12411</v>
      </c>
    </row>
    <row r="1418" customFormat="false" ht="15" hidden="false" customHeight="true" outlineLevel="0" collapsed="false">
      <c r="A1418" s="13" t="s">
        <v>108</v>
      </c>
      <c r="B1418" s="11" t="s">
        <v>12423</v>
      </c>
      <c r="C1418" s="13" t="s">
        <v>1871</v>
      </c>
      <c r="D1418" s="13" t="s">
        <v>1871</v>
      </c>
      <c r="E1418" s="13" t="s">
        <v>1871</v>
      </c>
      <c r="F1418" s="13" t="s">
        <v>11708</v>
      </c>
      <c r="G1418" s="13" t="s">
        <v>12406</v>
      </c>
    </row>
    <row r="1419" customFormat="false" ht="15" hidden="false" customHeight="true" outlineLevel="0" collapsed="false">
      <c r="A1419" s="13" t="s">
        <v>108</v>
      </c>
      <c r="B1419" s="11" t="s">
        <v>13066</v>
      </c>
      <c r="C1419" s="13" t="s">
        <v>1871</v>
      </c>
      <c r="D1419" s="13" t="s">
        <v>1871</v>
      </c>
      <c r="E1419" s="13" t="s">
        <v>11708</v>
      </c>
      <c r="F1419" s="13" t="s">
        <v>15379</v>
      </c>
      <c r="G1419" s="13" t="s">
        <v>15380</v>
      </c>
    </row>
    <row r="1420" customFormat="false" ht="15" hidden="false" customHeight="true" outlineLevel="0" collapsed="false">
      <c r="A1420" s="13" t="s">
        <v>108</v>
      </c>
      <c r="B1420" s="11" t="s">
        <v>13059</v>
      </c>
      <c r="C1420" s="13" t="s">
        <v>1871</v>
      </c>
      <c r="D1420" s="13" t="s">
        <v>1871</v>
      </c>
      <c r="E1420" s="13" t="s">
        <v>11708</v>
      </c>
      <c r="F1420" s="13" t="s">
        <v>11708</v>
      </c>
      <c r="G1420" s="13" t="s">
        <v>12406</v>
      </c>
    </row>
    <row r="1421" customFormat="false" ht="15" hidden="false" customHeight="true" outlineLevel="0" collapsed="false">
      <c r="A1421" s="13" t="s">
        <v>108</v>
      </c>
      <c r="B1421" s="11" t="s">
        <v>13068</v>
      </c>
      <c r="C1421" s="13" t="s">
        <v>1871</v>
      </c>
      <c r="D1421" s="13" t="s">
        <v>1871</v>
      </c>
      <c r="E1421" s="13" t="s">
        <v>12090</v>
      </c>
      <c r="F1421" s="13" t="s">
        <v>11708</v>
      </c>
      <c r="G1421" s="13" t="s">
        <v>12406</v>
      </c>
    </row>
    <row r="1422" customFormat="false" ht="15" hidden="false" customHeight="true" outlineLevel="0" collapsed="false">
      <c r="A1422" s="13" t="s">
        <v>108</v>
      </c>
      <c r="B1422" s="11" t="s">
        <v>14833</v>
      </c>
      <c r="C1422" s="13" t="s">
        <v>1871</v>
      </c>
      <c r="D1422" s="13" t="s">
        <v>1871</v>
      </c>
      <c r="E1422" s="13" t="s">
        <v>1871</v>
      </c>
      <c r="F1422" s="13" t="s">
        <v>12359</v>
      </c>
      <c r="G1422" s="13" t="s">
        <v>14797</v>
      </c>
    </row>
    <row r="1423" customFormat="false" ht="15" hidden="false" customHeight="true" outlineLevel="0" collapsed="false">
      <c r="A1423" s="13" t="s">
        <v>108</v>
      </c>
      <c r="B1423" s="11" t="s">
        <v>12420</v>
      </c>
      <c r="C1423" s="13" t="s">
        <v>1871</v>
      </c>
      <c r="D1423" s="13" t="s">
        <v>1871</v>
      </c>
      <c r="E1423" s="13" t="s">
        <v>12209</v>
      </c>
      <c r="F1423" s="13" t="s">
        <v>13657</v>
      </c>
      <c r="G1423" s="13" t="s">
        <v>15381</v>
      </c>
    </row>
    <row r="1424" customFormat="false" ht="15" hidden="false" customHeight="true" outlineLevel="0" collapsed="false">
      <c r="A1424" s="13" t="s">
        <v>108</v>
      </c>
      <c r="B1424" s="11" t="s">
        <v>12407</v>
      </c>
      <c r="C1424" s="13" t="s">
        <v>1871</v>
      </c>
      <c r="D1424" s="13" t="s">
        <v>1871</v>
      </c>
      <c r="E1424" s="13" t="s">
        <v>11708</v>
      </c>
      <c r="F1424" s="13" t="s">
        <v>1871</v>
      </c>
      <c r="G1424" s="13" t="s">
        <v>1871</v>
      </c>
    </row>
    <row r="1425" customFormat="false" ht="15" hidden="false" customHeight="true" outlineLevel="0" collapsed="false">
      <c r="A1425" s="13" t="s">
        <v>117</v>
      </c>
      <c r="B1425" s="11" t="s">
        <v>11482</v>
      </c>
      <c r="C1425" s="13" t="s">
        <v>15382</v>
      </c>
      <c r="D1425" s="13" t="s">
        <v>15383</v>
      </c>
      <c r="E1425" s="13" t="s">
        <v>15384</v>
      </c>
      <c r="F1425" s="13" t="s">
        <v>15385</v>
      </c>
      <c r="G1425" s="13" t="s">
        <v>15386</v>
      </c>
    </row>
    <row r="1426" customFormat="false" ht="15" hidden="false" customHeight="true" outlineLevel="0" collapsed="false">
      <c r="A1426" s="13" t="s">
        <v>117</v>
      </c>
      <c r="B1426" s="11" t="s">
        <v>11476</v>
      </c>
      <c r="C1426" s="13" t="s">
        <v>15387</v>
      </c>
      <c r="D1426" s="13" t="s">
        <v>15388</v>
      </c>
      <c r="E1426" s="13" t="s">
        <v>15389</v>
      </c>
      <c r="F1426" s="13" t="s">
        <v>15390</v>
      </c>
      <c r="G1426" s="13" t="s">
        <v>15391</v>
      </c>
    </row>
    <row r="1427" customFormat="false" ht="15" hidden="false" customHeight="true" outlineLevel="0" collapsed="false">
      <c r="A1427" s="13" t="s">
        <v>117</v>
      </c>
      <c r="B1427" s="11" t="s">
        <v>11488</v>
      </c>
      <c r="C1427" s="13" t="s">
        <v>15392</v>
      </c>
      <c r="D1427" s="13" t="s">
        <v>15393</v>
      </c>
      <c r="E1427" s="13" t="s">
        <v>15394</v>
      </c>
      <c r="F1427" s="13" t="s">
        <v>15395</v>
      </c>
      <c r="G1427" s="13" t="s">
        <v>15396</v>
      </c>
    </row>
    <row r="1428" customFormat="false" ht="15" hidden="false" customHeight="true" outlineLevel="0" collapsed="false">
      <c r="A1428" s="13" t="s">
        <v>117</v>
      </c>
      <c r="B1428" s="11" t="s">
        <v>11494</v>
      </c>
      <c r="C1428" s="13" t="s">
        <v>15397</v>
      </c>
      <c r="D1428" s="13" t="s">
        <v>15398</v>
      </c>
      <c r="E1428" s="13" t="s">
        <v>15399</v>
      </c>
      <c r="F1428" s="13" t="s">
        <v>15400</v>
      </c>
      <c r="G1428" s="13" t="s">
        <v>15401</v>
      </c>
    </row>
    <row r="1429" customFormat="false" ht="15" hidden="false" customHeight="true" outlineLevel="0" collapsed="false">
      <c r="A1429" s="13" t="s">
        <v>117</v>
      </c>
      <c r="B1429" s="11" t="s">
        <v>11500</v>
      </c>
      <c r="C1429" s="13" t="s">
        <v>15402</v>
      </c>
      <c r="D1429" s="13" t="s">
        <v>15403</v>
      </c>
      <c r="E1429" s="13" t="s">
        <v>15404</v>
      </c>
      <c r="F1429" s="13" t="s">
        <v>15405</v>
      </c>
      <c r="G1429" s="13" t="s">
        <v>15406</v>
      </c>
    </row>
    <row r="1430" customFormat="false" ht="15" hidden="false" customHeight="true" outlineLevel="0" collapsed="false">
      <c r="A1430" s="13" t="s">
        <v>117</v>
      </c>
      <c r="B1430" s="11" t="s">
        <v>11506</v>
      </c>
      <c r="C1430" s="13" t="s">
        <v>15407</v>
      </c>
      <c r="D1430" s="13" t="s">
        <v>15408</v>
      </c>
      <c r="E1430" s="13" t="s">
        <v>15409</v>
      </c>
      <c r="F1430" s="13" t="s">
        <v>15410</v>
      </c>
      <c r="G1430" s="13" t="s">
        <v>15411</v>
      </c>
    </row>
    <row r="1431" customFormat="false" ht="15" hidden="false" customHeight="true" outlineLevel="0" collapsed="false">
      <c r="A1431" s="13" t="s">
        <v>117</v>
      </c>
      <c r="B1431" s="11" t="s">
        <v>11518</v>
      </c>
      <c r="C1431" s="13" t="s">
        <v>15412</v>
      </c>
      <c r="D1431" s="13" t="s">
        <v>15413</v>
      </c>
      <c r="E1431" s="13" t="s">
        <v>15414</v>
      </c>
      <c r="F1431" s="13" t="s">
        <v>15415</v>
      </c>
      <c r="G1431" s="13" t="s">
        <v>15416</v>
      </c>
    </row>
    <row r="1432" customFormat="false" ht="15" hidden="false" customHeight="true" outlineLevel="0" collapsed="false">
      <c r="A1432" s="13" t="s">
        <v>117</v>
      </c>
      <c r="B1432" s="11" t="s">
        <v>11512</v>
      </c>
      <c r="C1432" s="13" t="s">
        <v>15417</v>
      </c>
      <c r="D1432" s="13" t="s">
        <v>15418</v>
      </c>
      <c r="E1432" s="13" t="s">
        <v>15419</v>
      </c>
      <c r="F1432" s="13" t="s">
        <v>15420</v>
      </c>
      <c r="G1432" s="13" t="s">
        <v>15421</v>
      </c>
    </row>
    <row r="1433" customFormat="false" ht="15" hidden="false" customHeight="true" outlineLevel="0" collapsed="false">
      <c r="A1433" s="13" t="s">
        <v>117</v>
      </c>
      <c r="B1433" s="11" t="s">
        <v>11536</v>
      </c>
      <c r="C1433" s="13" t="s">
        <v>15422</v>
      </c>
      <c r="D1433" s="13" t="s">
        <v>15423</v>
      </c>
      <c r="E1433" s="13" t="s">
        <v>15424</v>
      </c>
      <c r="F1433" s="13" t="s">
        <v>15425</v>
      </c>
      <c r="G1433" s="13" t="s">
        <v>15426</v>
      </c>
    </row>
    <row r="1434" customFormat="false" ht="15" hidden="false" customHeight="true" outlineLevel="0" collapsed="false">
      <c r="A1434" s="13" t="s">
        <v>117</v>
      </c>
      <c r="B1434" s="11" t="s">
        <v>11524</v>
      </c>
      <c r="C1434" s="13" t="s">
        <v>15427</v>
      </c>
      <c r="D1434" s="13" t="s">
        <v>15428</v>
      </c>
      <c r="E1434" s="13" t="s">
        <v>15429</v>
      </c>
      <c r="F1434" s="13" t="s">
        <v>15430</v>
      </c>
      <c r="G1434" s="13" t="s">
        <v>15431</v>
      </c>
    </row>
    <row r="1435" customFormat="false" ht="15" hidden="false" customHeight="true" outlineLevel="0" collapsed="false">
      <c r="A1435" s="13" t="s">
        <v>117</v>
      </c>
      <c r="B1435" s="11" t="s">
        <v>11530</v>
      </c>
      <c r="C1435" s="13" t="s">
        <v>13548</v>
      </c>
      <c r="D1435" s="13" t="s">
        <v>15432</v>
      </c>
      <c r="E1435" s="13" t="s">
        <v>15433</v>
      </c>
      <c r="F1435" s="13" t="s">
        <v>15434</v>
      </c>
      <c r="G1435" s="13" t="s">
        <v>15435</v>
      </c>
    </row>
    <row r="1436" customFormat="false" ht="15" hidden="false" customHeight="true" outlineLevel="0" collapsed="false">
      <c r="A1436" s="13" t="s">
        <v>117</v>
      </c>
      <c r="B1436" s="11" t="s">
        <v>11542</v>
      </c>
      <c r="C1436" s="13" t="s">
        <v>7754</v>
      </c>
      <c r="D1436" s="13" t="s">
        <v>15436</v>
      </c>
      <c r="E1436" s="13" t="s">
        <v>15437</v>
      </c>
      <c r="F1436" s="13" t="s">
        <v>15438</v>
      </c>
      <c r="G1436" s="13" t="s">
        <v>15439</v>
      </c>
    </row>
    <row r="1437" customFormat="false" ht="15" hidden="false" customHeight="true" outlineLevel="0" collapsed="false">
      <c r="A1437" s="13" t="s">
        <v>117</v>
      </c>
      <c r="B1437" s="11" t="s">
        <v>11600</v>
      </c>
      <c r="C1437" s="13" t="s">
        <v>15440</v>
      </c>
      <c r="D1437" s="13" t="s">
        <v>15441</v>
      </c>
      <c r="E1437" s="13" t="s">
        <v>15442</v>
      </c>
      <c r="F1437" s="13" t="s">
        <v>15443</v>
      </c>
      <c r="G1437" s="13" t="s">
        <v>15444</v>
      </c>
    </row>
    <row r="1438" customFormat="false" ht="15" hidden="false" customHeight="true" outlineLevel="0" collapsed="false">
      <c r="A1438" s="13" t="s">
        <v>117</v>
      </c>
      <c r="B1438" s="11" t="s">
        <v>11570</v>
      </c>
      <c r="C1438" s="13" t="s">
        <v>1895</v>
      </c>
      <c r="D1438" s="13" t="s">
        <v>15445</v>
      </c>
      <c r="E1438" s="13" t="s">
        <v>12678</v>
      </c>
      <c r="F1438" s="13" t="s">
        <v>15446</v>
      </c>
      <c r="G1438" s="13" t="s">
        <v>15447</v>
      </c>
    </row>
    <row r="1439" customFormat="false" ht="15" hidden="false" customHeight="true" outlineLevel="0" collapsed="false">
      <c r="A1439" s="13" t="s">
        <v>117</v>
      </c>
      <c r="B1439" s="11" t="s">
        <v>11565</v>
      </c>
      <c r="C1439" s="13" t="s">
        <v>15448</v>
      </c>
      <c r="D1439" s="13" t="s">
        <v>15449</v>
      </c>
      <c r="E1439" s="13" t="s">
        <v>15450</v>
      </c>
      <c r="F1439" s="13" t="s">
        <v>15451</v>
      </c>
      <c r="G1439" s="13" t="s">
        <v>15452</v>
      </c>
    </row>
    <row r="1440" customFormat="false" ht="15" hidden="false" customHeight="true" outlineLevel="0" collapsed="false">
      <c r="A1440" s="13" t="s">
        <v>117</v>
      </c>
      <c r="B1440" s="11" t="s">
        <v>11606</v>
      </c>
      <c r="C1440" s="13" t="s">
        <v>12201</v>
      </c>
      <c r="D1440" s="13" t="s">
        <v>15453</v>
      </c>
      <c r="E1440" s="13" t="s">
        <v>12754</v>
      </c>
      <c r="F1440" s="13" t="s">
        <v>3042</v>
      </c>
      <c r="G1440" s="13" t="s">
        <v>15454</v>
      </c>
    </row>
    <row r="1441" customFormat="false" ht="15" hidden="false" customHeight="true" outlineLevel="0" collapsed="false">
      <c r="A1441" s="13" t="s">
        <v>117</v>
      </c>
      <c r="B1441" s="11" t="s">
        <v>11582</v>
      </c>
      <c r="C1441" s="13" t="s">
        <v>15455</v>
      </c>
      <c r="D1441" s="13" t="s">
        <v>15456</v>
      </c>
      <c r="E1441" s="13" t="s">
        <v>15457</v>
      </c>
      <c r="F1441" s="13" t="s">
        <v>15458</v>
      </c>
      <c r="G1441" s="13" t="s">
        <v>15459</v>
      </c>
    </row>
    <row r="1442" customFormat="false" ht="15" hidden="false" customHeight="true" outlineLevel="0" collapsed="false">
      <c r="A1442" s="13" t="s">
        <v>117</v>
      </c>
      <c r="B1442" s="11" t="s">
        <v>11548</v>
      </c>
      <c r="C1442" s="13" t="s">
        <v>15460</v>
      </c>
      <c r="D1442" s="13" t="s">
        <v>15461</v>
      </c>
      <c r="E1442" s="13" t="s">
        <v>15462</v>
      </c>
      <c r="F1442" s="13" t="s">
        <v>15463</v>
      </c>
      <c r="G1442" s="13" t="s">
        <v>15464</v>
      </c>
    </row>
    <row r="1443" customFormat="false" ht="15" hidden="false" customHeight="true" outlineLevel="0" collapsed="false">
      <c r="A1443" s="13" t="s">
        <v>117</v>
      </c>
      <c r="B1443" s="11" t="s">
        <v>11576</v>
      </c>
      <c r="C1443" s="13" t="s">
        <v>15465</v>
      </c>
      <c r="D1443" s="13" t="s">
        <v>15466</v>
      </c>
      <c r="E1443" s="13" t="s">
        <v>15467</v>
      </c>
      <c r="F1443" s="13" t="s">
        <v>15468</v>
      </c>
      <c r="G1443" s="13" t="s">
        <v>15469</v>
      </c>
    </row>
    <row r="1444" customFormat="false" ht="15" hidden="false" customHeight="true" outlineLevel="0" collapsed="false">
      <c r="A1444" s="13" t="s">
        <v>117</v>
      </c>
      <c r="B1444" s="11" t="s">
        <v>11554</v>
      </c>
      <c r="C1444" s="13" t="s">
        <v>15470</v>
      </c>
      <c r="D1444" s="13" t="s">
        <v>15471</v>
      </c>
      <c r="E1444" s="13" t="s">
        <v>15472</v>
      </c>
      <c r="F1444" s="13" t="s">
        <v>15473</v>
      </c>
      <c r="G1444" s="13" t="s">
        <v>15474</v>
      </c>
    </row>
    <row r="1445" customFormat="false" ht="15" hidden="false" customHeight="true" outlineLevel="0" collapsed="false">
      <c r="A1445" s="13" t="s">
        <v>117</v>
      </c>
      <c r="B1445" s="11" t="s">
        <v>11588</v>
      </c>
      <c r="C1445" s="13" t="s">
        <v>15475</v>
      </c>
      <c r="D1445" s="13" t="s">
        <v>15476</v>
      </c>
      <c r="E1445" s="13" t="s">
        <v>15477</v>
      </c>
      <c r="F1445" s="13" t="s">
        <v>15478</v>
      </c>
      <c r="G1445" s="13" t="s">
        <v>15479</v>
      </c>
    </row>
    <row r="1446" customFormat="false" ht="15" hidden="false" customHeight="true" outlineLevel="0" collapsed="false">
      <c r="A1446" s="13" t="s">
        <v>117</v>
      </c>
      <c r="B1446" s="11" t="s">
        <v>11594</v>
      </c>
      <c r="C1446" s="13" t="s">
        <v>15480</v>
      </c>
      <c r="D1446" s="13" t="s">
        <v>15481</v>
      </c>
      <c r="E1446" s="13" t="s">
        <v>15482</v>
      </c>
      <c r="F1446" s="13" t="s">
        <v>15483</v>
      </c>
      <c r="G1446" s="13" t="s">
        <v>15484</v>
      </c>
    </row>
    <row r="1447" customFormat="false" ht="15" hidden="false" customHeight="true" outlineLevel="0" collapsed="false">
      <c r="A1447" s="13" t="s">
        <v>117</v>
      </c>
      <c r="B1447" s="11" t="s">
        <v>11616</v>
      </c>
      <c r="C1447" s="13" t="s">
        <v>15485</v>
      </c>
      <c r="D1447" s="13" t="s">
        <v>15486</v>
      </c>
      <c r="E1447" s="13" t="s">
        <v>15487</v>
      </c>
      <c r="F1447" s="13" t="s">
        <v>15488</v>
      </c>
      <c r="G1447" s="13" t="s">
        <v>15489</v>
      </c>
    </row>
    <row r="1448" customFormat="false" ht="15" hidden="false" customHeight="true" outlineLevel="0" collapsed="false">
      <c r="A1448" s="13" t="s">
        <v>117</v>
      </c>
      <c r="B1448" s="11" t="s">
        <v>11610</v>
      </c>
      <c r="C1448" s="13" t="s">
        <v>15490</v>
      </c>
      <c r="D1448" s="13" t="s">
        <v>15491</v>
      </c>
      <c r="E1448" s="13" t="s">
        <v>15492</v>
      </c>
      <c r="F1448" s="13" t="s">
        <v>15493</v>
      </c>
      <c r="G1448" s="13" t="s">
        <v>15494</v>
      </c>
    </row>
    <row r="1449" customFormat="false" ht="15" hidden="false" customHeight="true" outlineLevel="0" collapsed="false">
      <c r="A1449" s="13" t="s">
        <v>117</v>
      </c>
      <c r="B1449" s="11" t="s">
        <v>11622</v>
      </c>
      <c r="C1449" s="13" t="s">
        <v>15495</v>
      </c>
      <c r="D1449" s="13" t="s">
        <v>15496</v>
      </c>
      <c r="E1449" s="13" t="s">
        <v>14545</v>
      </c>
      <c r="F1449" s="13" t="s">
        <v>15497</v>
      </c>
      <c r="G1449" s="13" t="s">
        <v>15498</v>
      </c>
    </row>
    <row r="1450" customFormat="false" ht="15" hidden="false" customHeight="true" outlineLevel="0" collapsed="false">
      <c r="A1450" s="13" t="s">
        <v>117</v>
      </c>
      <c r="B1450" s="11" t="s">
        <v>11634</v>
      </c>
      <c r="C1450" s="13" t="s">
        <v>15499</v>
      </c>
      <c r="D1450" s="13" t="s">
        <v>15500</v>
      </c>
      <c r="E1450" s="13" t="s">
        <v>11938</v>
      </c>
      <c r="F1450" s="13" t="s">
        <v>15501</v>
      </c>
      <c r="G1450" s="13" t="s">
        <v>15502</v>
      </c>
    </row>
    <row r="1451" customFormat="false" ht="15" hidden="false" customHeight="true" outlineLevel="0" collapsed="false">
      <c r="A1451" s="13" t="s">
        <v>117</v>
      </c>
      <c r="B1451" s="11" t="s">
        <v>11661</v>
      </c>
      <c r="C1451" s="13" t="s">
        <v>15503</v>
      </c>
      <c r="D1451" s="13" t="s">
        <v>15504</v>
      </c>
      <c r="E1451" s="13" t="s">
        <v>1087</v>
      </c>
      <c r="F1451" s="13" t="s">
        <v>15505</v>
      </c>
      <c r="G1451" s="13" t="s">
        <v>15506</v>
      </c>
    </row>
    <row r="1452" customFormat="false" ht="15" hidden="false" customHeight="true" outlineLevel="0" collapsed="false">
      <c r="A1452" s="13" t="s">
        <v>117</v>
      </c>
      <c r="B1452" s="11" t="s">
        <v>11639</v>
      </c>
      <c r="C1452" s="13" t="s">
        <v>15507</v>
      </c>
      <c r="D1452" s="13" t="s">
        <v>15508</v>
      </c>
      <c r="E1452" s="13" t="s">
        <v>15509</v>
      </c>
      <c r="F1452" s="13" t="s">
        <v>15510</v>
      </c>
      <c r="G1452" s="13" t="s">
        <v>15511</v>
      </c>
    </row>
    <row r="1453" customFormat="false" ht="15" hidden="false" customHeight="true" outlineLevel="0" collapsed="false">
      <c r="A1453" s="13" t="s">
        <v>117</v>
      </c>
      <c r="B1453" s="11" t="s">
        <v>11645</v>
      </c>
      <c r="C1453" s="13" t="s">
        <v>15512</v>
      </c>
      <c r="D1453" s="13" t="s">
        <v>15513</v>
      </c>
      <c r="E1453" s="13" t="s">
        <v>15514</v>
      </c>
      <c r="F1453" s="13" t="s">
        <v>15515</v>
      </c>
      <c r="G1453" s="13" t="s">
        <v>15516</v>
      </c>
    </row>
    <row r="1454" customFormat="false" ht="15" hidden="false" customHeight="true" outlineLevel="0" collapsed="false">
      <c r="A1454" s="13" t="s">
        <v>117</v>
      </c>
      <c r="B1454" s="11" t="s">
        <v>11656</v>
      </c>
      <c r="C1454" s="13" t="s">
        <v>15517</v>
      </c>
      <c r="D1454" s="13" t="s">
        <v>15518</v>
      </c>
      <c r="E1454" s="13" t="s">
        <v>15519</v>
      </c>
      <c r="F1454" s="13" t="s">
        <v>15520</v>
      </c>
      <c r="G1454" s="13" t="s">
        <v>15521</v>
      </c>
    </row>
    <row r="1455" customFormat="false" ht="15" hidden="false" customHeight="true" outlineLevel="0" collapsed="false">
      <c r="A1455" s="13" t="s">
        <v>117</v>
      </c>
      <c r="B1455" s="11" t="s">
        <v>11628</v>
      </c>
      <c r="C1455" s="13" t="s">
        <v>15522</v>
      </c>
      <c r="D1455" s="13" t="s">
        <v>15523</v>
      </c>
      <c r="E1455" s="13" t="s">
        <v>15524</v>
      </c>
      <c r="F1455" s="13" t="s">
        <v>15525</v>
      </c>
      <c r="G1455" s="13" t="s">
        <v>15526</v>
      </c>
    </row>
    <row r="1456" customFormat="false" ht="15" hidden="false" customHeight="true" outlineLevel="0" collapsed="false">
      <c r="A1456" s="13" t="s">
        <v>117</v>
      </c>
      <c r="B1456" s="11" t="s">
        <v>11700</v>
      </c>
      <c r="C1456" s="13" t="s">
        <v>15527</v>
      </c>
      <c r="D1456" s="13" t="s">
        <v>15528</v>
      </c>
      <c r="E1456" s="13" t="s">
        <v>4775</v>
      </c>
      <c r="F1456" s="13" t="s">
        <v>12860</v>
      </c>
      <c r="G1456" s="13" t="s">
        <v>15529</v>
      </c>
    </row>
    <row r="1457" customFormat="false" ht="15" hidden="false" customHeight="true" outlineLevel="0" collapsed="false">
      <c r="A1457" s="13" t="s">
        <v>117</v>
      </c>
      <c r="B1457" s="11" t="s">
        <v>11682</v>
      </c>
      <c r="C1457" s="13" t="s">
        <v>14355</v>
      </c>
      <c r="D1457" s="13" t="s">
        <v>15530</v>
      </c>
      <c r="E1457" s="13" t="s">
        <v>14198</v>
      </c>
      <c r="F1457" s="13" t="s">
        <v>15531</v>
      </c>
      <c r="G1457" s="13" t="s">
        <v>15532</v>
      </c>
    </row>
    <row r="1458" customFormat="false" ht="15" hidden="false" customHeight="true" outlineLevel="0" collapsed="false">
      <c r="A1458" s="13" t="s">
        <v>117</v>
      </c>
      <c r="B1458" s="11" t="s">
        <v>11688</v>
      </c>
      <c r="C1458" s="13" t="s">
        <v>15533</v>
      </c>
      <c r="D1458" s="13" t="s">
        <v>15534</v>
      </c>
      <c r="E1458" s="13" t="s">
        <v>15535</v>
      </c>
      <c r="F1458" s="13" t="s">
        <v>15536</v>
      </c>
      <c r="G1458" s="13" t="s">
        <v>15537</v>
      </c>
    </row>
    <row r="1459" customFormat="false" ht="15" hidden="false" customHeight="true" outlineLevel="0" collapsed="false">
      <c r="A1459" s="13" t="s">
        <v>117</v>
      </c>
      <c r="B1459" s="11" t="s">
        <v>11667</v>
      </c>
      <c r="C1459" s="13" t="s">
        <v>15538</v>
      </c>
      <c r="D1459" s="13" t="s">
        <v>15539</v>
      </c>
      <c r="E1459" s="13" t="s">
        <v>13656</v>
      </c>
      <c r="F1459" s="13" t="s">
        <v>15540</v>
      </c>
      <c r="G1459" s="13" t="s">
        <v>15541</v>
      </c>
    </row>
    <row r="1460" customFormat="false" ht="15" hidden="false" customHeight="true" outlineLevel="0" collapsed="false">
      <c r="A1460" s="13" t="s">
        <v>117</v>
      </c>
      <c r="B1460" s="11" t="s">
        <v>11650</v>
      </c>
      <c r="C1460" s="13" t="s">
        <v>14675</v>
      </c>
      <c r="D1460" s="13" t="s">
        <v>15542</v>
      </c>
      <c r="E1460" s="13" t="s">
        <v>14355</v>
      </c>
      <c r="F1460" s="13" t="s">
        <v>15543</v>
      </c>
      <c r="G1460" s="13" t="s">
        <v>15544</v>
      </c>
    </row>
    <row r="1461" customFormat="false" ht="15" hidden="false" customHeight="true" outlineLevel="0" collapsed="false">
      <c r="A1461" s="13" t="s">
        <v>117</v>
      </c>
      <c r="B1461" s="11" t="s">
        <v>11560</v>
      </c>
      <c r="C1461" s="13" t="s">
        <v>12960</v>
      </c>
      <c r="D1461" s="13" t="s">
        <v>15545</v>
      </c>
      <c r="E1461" s="13" t="s">
        <v>1457</v>
      </c>
      <c r="F1461" s="13" t="s">
        <v>11807</v>
      </c>
      <c r="G1461" s="13" t="s">
        <v>15546</v>
      </c>
    </row>
    <row r="1462" customFormat="false" ht="15" hidden="false" customHeight="true" outlineLevel="0" collapsed="false">
      <c r="A1462" s="13" t="s">
        <v>117</v>
      </c>
      <c r="B1462" s="11" t="s">
        <v>12274</v>
      </c>
      <c r="C1462" s="13" t="s">
        <v>8665</v>
      </c>
      <c r="D1462" s="13" t="s">
        <v>15547</v>
      </c>
      <c r="E1462" s="13" t="s">
        <v>1871</v>
      </c>
      <c r="F1462" s="13" t="s">
        <v>1871</v>
      </c>
      <c r="G1462" s="13" t="s">
        <v>15547</v>
      </c>
    </row>
    <row r="1463" customFormat="false" ht="15" hidden="false" customHeight="true" outlineLevel="0" collapsed="false">
      <c r="A1463" s="13" t="s">
        <v>117</v>
      </c>
      <c r="B1463" s="11" t="s">
        <v>11737</v>
      </c>
      <c r="C1463" s="13" t="s">
        <v>15548</v>
      </c>
      <c r="D1463" s="13" t="s">
        <v>15549</v>
      </c>
      <c r="E1463" s="13" t="s">
        <v>15550</v>
      </c>
      <c r="F1463" s="13" t="s">
        <v>15551</v>
      </c>
      <c r="G1463" s="13" t="s">
        <v>15552</v>
      </c>
    </row>
    <row r="1464" customFormat="false" ht="15" hidden="false" customHeight="true" outlineLevel="0" collapsed="false">
      <c r="A1464" s="13" t="s">
        <v>117</v>
      </c>
      <c r="B1464" s="11" t="s">
        <v>11694</v>
      </c>
      <c r="C1464" s="13" t="s">
        <v>15553</v>
      </c>
      <c r="D1464" s="13" t="s">
        <v>15554</v>
      </c>
      <c r="E1464" s="13" t="s">
        <v>12885</v>
      </c>
      <c r="F1464" s="13" t="s">
        <v>15555</v>
      </c>
      <c r="G1464" s="13" t="s">
        <v>15556</v>
      </c>
    </row>
    <row r="1465" customFormat="false" ht="15" hidden="false" customHeight="true" outlineLevel="0" collapsed="false">
      <c r="A1465" s="13" t="s">
        <v>117</v>
      </c>
      <c r="B1465" s="11" t="s">
        <v>11710</v>
      </c>
      <c r="C1465" s="13" t="s">
        <v>15557</v>
      </c>
      <c r="D1465" s="13" t="s">
        <v>15558</v>
      </c>
      <c r="E1465" s="13" t="s">
        <v>11749</v>
      </c>
      <c r="F1465" s="13" t="s">
        <v>15559</v>
      </c>
      <c r="G1465" s="13" t="s">
        <v>15560</v>
      </c>
    </row>
    <row r="1466" customFormat="false" ht="15" hidden="false" customHeight="true" outlineLevel="0" collapsed="false">
      <c r="A1466" s="13" t="s">
        <v>117</v>
      </c>
      <c r="B1466" s="11" t="s">
        <v>11770</v>
      </c>
      <c r="C1466" s="13" t="s">
        <v>15561</v>
      </c>
      <c r="D1466" s="13" t="s">
        <v>15562</v>
      </c>
      <c r="E1466" s="13" t="s">
        <v>12231</v>
      </c>
      <c r="F1466" s="13" t="s">
        <v>15563</v>
      </c>
      <c r="G1466" s="13" t="s">
        <v>15564</v>
      </c>
    </row>
    <row r="1467" customFormat="false" ht="15" hidden="false" customHeight="true" outlineLevel="0" collapsed="false">
      <c r="A1467" s="13" t="s">
        <v>117</v>
      </c>
      <c r="B1467" s="11" t="s">
        <v>11716</v>
      </c>
      <c r="C1467" s="13" t="s">
        <v>15565</v>
      </c>
      <c r="D1467" s="13" t="s">
        <v>15566</v>
      </c>
      <c r="E1467" s="13" t="s">
        <v>15567</v>
      </c>
      <c r="F1467" s="13" t="s">
        <v>15568</v>
      </c>
      <c r="G1467" s="13" t="s">
        <v>15569</v>
      </c>
    </row>
    <row r="1468" customFormat="false" ht="15" hidden="false" customHeight="true" outlineLevel="0" collapsed="false">
      <c r="A1468" s="13" t="s">
        <v>117</v>
      </c>
      <c r="B1468" s="11" t="s">
        <v>11754</v>
      </c>
      <c r="C1468" s="13" t="s">
        <v>15570</v>
      </c>
      <c r="D1468" s="13" t="s">
        <v>15571</v>
      </c>
      <c r="E1468" s="13" t="s">
        <v>12815</v>
      </c>
      <c r="F1468" s="13" t="s">
        <v>12662</v>
      </c>
      <c r="G1468" s="13" t="s">
        <v>15572</v>
      </c>
    </row>
    <row r="1469" customFormat="false" ht="15" hidden="false" customHeight="true" outlineLevel="0" collapsed="false">
      <c r="A1469" s="13" t="s">
        <v>117</v>
      </c>
      <c r="B1469" s="11" t="s">
        <v>11733</v>
      </c>
      <c r="C1469" s="13" t="s">
        <v>15573</v>
      </c>
      <c r="D1469" s="13" t="s">
        <v>15574</v>
      </c>
      <c r="E1469" s="13" t="s">
        <v>15575</v>
      </c>
      <c r="F1469" s="13" t="s">
        <v>15576</v>
      </c>
      <c r="G1469" s="13" t="s">
        <v>15577</v>
      </c>
    </row>
    <row r="1470" customFormat="false" ht="15" hidden="false" customHeight="true" outlineLevel="0" collapsed="false">
      <c r="A1470" s="13" t="s">
        <v>117</v>
      </c>
      <c r="B1470" s="11" t="s">
        <v>11728</v>
      </c>
      <c r="C1470" s="13" t="s">
        <v>13279</v>
      </c>
      <c r="D1470" s="13" t="s">
        <v>15578</v>
      </c>
      <c r="E1470" s="13" t="s">
        <v>12201</v>
      </c>
      <c r="F1470" s="13" t="s">
        <v>15579</v>
      </c>
      <c r="G1470" s="13" t="s">
        <v>15580</v>
      </c>
    </row>
    <row r="1471" customFormat="false" ht="15" hidden="false" customHeight="true" outlineLevel="0" collapsed="false">
      <c r="A1471" s="13" t="s">
        <v>117</v>
      </c>
      <c r="B1471" s="11" t="s">
        <v>11706</v>
      </c>
      <c r="C1471" s="13" t="s">
        <v>1132</v>
      </c>
      <c r="D1471" s="13" t="s">
        <v>15581</v>
      </c>
      <c r="E1471" s="13" t="s">
        <v>12295</v>
      </c>
      <c r="F1471" s="13" t="s">
        <v>11708</v>
      </c>
      <c r="G1471" s="13" t="s">
        <v>15582</v>
      </c>
    </row>
    <row r="1472" customFormat="false" ht="15" hidden="false" customHeight="true" outlineLevel="0" collapsed="false">
      <c r="A1472" s="13" t="s">
        <v>117</v>
      </c>
      <c r="B1472" s="11" t="s">
        <v>11722</v>
      </c>
      <c r="C1472" s="13" t="s">
        <v>15583</v>
      </c>
      <c r="D1472" s="13" t="s">
        <v>15584</v>
      </c>
      <c r="E1472" s="13" t="s">
        <v>15585</v>
      </c>
      <c r="F1472" s="13" t="s">
        <v>15586</v>
      </c>
      <c r="G1472" s="13" t="s">
        <v>15587</v>
      </c>
    </row>
    <row r="1473" customFormat="false" ht="15" hidden="false" customHeight="true" outlineLevel="0" collapsed="false">
      <c r="A1473" s="13" t="s">
        <v>117</v>
      </c>
      <c r="B1473" s="11" t="s">
        <v>11677</v>
      </c>
      <c r="C1473" s="13" t="s">
        <v>15588</v>
      </c>
      <c r="D1473" s="13" t="s">
        <v>15589</v>
      </c>
      <c r="E1473" s="13" t="s">
        <v>15590</v>
      </c>
      <c r="F1473" s="13" t="s">
        <v>15591</v>
      </c>
      <c r="G1473" s="13" t="s">
        <v>15592</v>
      </c>
    </row>
    <row r="1474" customFormat="false" ht="15" hidden="false" customHeight="true" outlineLevel="0" collapsed="false">
      <c r="A1474" s="13" t="s">
        <v>117</v>
      </c>
      <c r="B1474" s="11" t="s">
        <v>11787</v>
      </c>
      <c r="C1474" s="13" t="s">
        <v>15593</v>
      </c>
      <c r="D1474" s="13" t="s">
        <v>15594</v>
      </c>
      <c r="E1474" s="13" t="s">
        <v>15595</v>
      </c>
      <c r="F1474" s="13" t="s">
        <v>15596</v>
      </c>
      <c r="G1474" s="13" t="s">
        <v>15597</v>
      </c>
    </row>
    <row r="1475" customFormat="false" ht="15" hidden="false" customHeight="true" outlineLevel="0" collapsed="false">
      <c r="A1475" s="13" t="s">
        <v>117</v>
      </c>
      <c r="B1475" s="11" t="s">
        <v>11743</v>
      </c>
      <c r="C1475" s="13" t="s">
        <v>15312</v>
      </c>
      <c r="D1475" s="13" t="s">
        <v>15598</v>
      </c>
      <c r="E1475" s="13" t="s">
        <v>14084</v>
      </c>
      <c r="F1475" s="13" t="s">
        <v>15599</v>
      </c>
      <c r="G1475" s="13" t="s">
        <v>15600</v>
      </c>
    </row>
    <row r="1476" customFormat="false" ht="15" hidden="false" customHeight="true" outlineLevel="0" collapsed="false">
      <c r="A1476" s="13" t="s">
        <v>117</v>
      </c>
      <c r="B1476" s="11" t="s">
        <v>11799</v>
      </c>
      <c r="C1476" s="13" t="s">
        <v>13620</v>
      </c>
      <c r="D1476" s="13" t="s">
        <v>15601</v>
      </c>
      <c r="E1476" s="13" t="s">
        <v>15602</v>
      </c>
      <c r="F1476" s="13" t="s">
        <v>15603</v>
      </c>
      <c r="G1476" s="13" t="s">
        <v>15604</v>
      </c>
    </row>
    <row r="1477" customFormat="false" ht="15" hidden="false" customHeight="true" outlineLevel="0" collapsed="false">
      <c r="A1477" s="13" t="s">
        <v>117</v>
      </c>
      <c r="B1477" s="11" t="s">
        <v>11781</v>
      </c>
      <c r="C1477" s="13" t="s">
        <v>14042</v>
      </c>
      <c r="D1477" s="13" t="s">
        <v>15605</v>
      </c>
      <c r="E1477" s="13" t="s">
        <v>14132</v>
      </c>
      <c r="F1477" s="13" t="s">
        <v>15606</v>
      </c>
      <c r="G1477" s="13" t="s">
        <v>15607</v>
      </c>
    </row>
    <row r="1478" customFormat="false" ht="15" hidden="false" customHeight="true" outlineLevel="0" collapsed="false">
      <c r="A1478" s="13" t="s">
        <v>117</v>
      </c>
      <c r="B1478" s="11" t="s">
        <v>11748</v>
      </c>
      <c r="C1478" s="13" t="s">
        <v>12815</v>
      </c>
      <c r="D1478" s="13" t="s">
        <v>15608</v>
      </c>
      <c r="E1478" s="13" t="s">
        <v>12090</v>
      </c>
      <c r="F1478" s="13" t="s">
        <v>7267</v>
      </c>
      <c r="G1478" s="13" t="s">
        <v>15609</v>
      </c>
    </row>
    <row r="1479" customFormat="false" ht="15" hidden="false" customHeight="true" outlineLevel="0" collapsed="false">
      <c r="A1479" s="13" t="s">
        <v>117</v>
      </c>
      <c r="B1479" s="11" t="s">
        <v>11921</v>
      </c>
      <c r="C1479" s="13" t="s">
        <v>12819</v>
      </c>
      <c r="D1479" s="13" t="s">
        <v>15610</v>
      </c>
      <c r="E1479" s="13" t="s">
        <v>12853</v>
      </c>
      <c r="F1479" s="13" t="s">
        <v>15611</v>
      </c>
      <c r="G1479" s="13" t="s">
        <v>15612</v>
      </c>
    </row>
    <row r="1480" customFormat="false" ht="15" hidden="false" customHeight="true" outlineLevel="0" collapsed="false">
      <c r="A1480" s="13" t="s">
        <v>117</v>
      </c>
      <c r="B1480" s="11" t="s">
        <v>11844</v>
      </c>
      <c r="C1480" s="13" t="s">
        <v>15613</v>
      </c>
      <c r="D1480" s="13" t="s">
        <v>15614</v>
      </c>
      <c r="E1480" s="13" t="s">
        <v>15615</v>
      </c>
      <c r="F1480" s="13" t="s">
        <v>15616</v>
      </c>
      <c r="G1480" s="13" t="s">
        <v>15617</v>
      </c>
    </row>
    <row r="1481" customFormat="false" ht="15" hidden="false" customHeight="true" outlineLevel="0" collapsed="false">
      <c r="A1481" s="13" t="s">
        <v>117</v>
      </c>
      <c r="B1481" s="11" t="s">
        <v>11838</v>
      </c>
      <c r="C1481" s="13" t="s">
        <v>15618</v>
      </c>
      <c r="D1481" s="13" t="s">
        <v>15619</v>
      </c>
      <c r="E1481" s="13" t="s">
        <v>15362</v>
      </c>
      <c r="F1481" s="13" t="s">
        <v>15620</v>
      </c>
      <c r="G1481" s="13" t="s">
        <v>15621</v>
      </c>
    </row>
    <row r="1482" customFormat="false" ht="15" hidden="false" customHeight="true" outlineLevel="0" collapsed="false">
      <c r="A1482" s="13" t="s">
        <v>117</v>
      </c>
      <c r="B1482" s="11" t="s">
        <v>11810</v>
      </c>
      <c r="C1482" s="13" t="s">
        <v>15622</v>
      </c>
      <c r="D1482" s="13" t="s">
        <v>15623</v>
      </c>
      <c r="E1482" s="13" t="s">
        <v>15624</v>
      </c>
      <c r="F1482" s="13" t="s">
        <v>15625</v>
      </c>
      <c r="G1482" s="13" t="s">
        <v>15626</v>
      </c>
    </row>
    <row r="1483" customFormat="false" ht="15" hidden="false" customHeight="true" outlineLevel="0" collapsed="false">
      <c r="A1483" s="13" t="s">
        <v>117</v>
      </c>
      <c r="B1483" s="11" t="s">
        <v>11827</v>
      </c>
      <c r="C1483" s="13" t="s">
        <v>15627</v>
      </c>
      <c r="D1483" s="13" t="s">
        <v>15628</v>
      </c>
      <c r="E1483" s="13" t="s">
        <v>14055</v>
      </c>
      <c r="F1483" s="13" t="s">
        <v>15629</v>
      </c>
      <c r="G1483" s="13" t="s">
        <v>15630</v>
      </c>
    </row>
    <row r="1484" customFormat="false" ht="15" hidden="false" customHeight="true" outlineLevel="0" collapsed="false">
      <c r="A1484" s="13" t="s">
        <v>117</v>
      </c>
      <c r="B1484" s="11" t="s">
        <v>11804</v>
      </c>
      <c r="C1484" s="13" t="s">
        <v>15631</v>
      </c>
      <c r="D1484" s="13" t="s">
        <v>15632</v>
      </c>
      <c r="E1484" s="13" t="s">
        <v>11996</v>
      </c>
      <c r="F1484" s="13" t="s">
        <v>15633</v>
      </c>
      <c r="G1484" s="13" t="s">
        <v>15634</v>
      </c>
    </row>
    <row r="1485" customFormat="false" ht="15" hidden="false" customHeight="true" outlineLevel="0" collapsed="false">
      <c r="A1485" s="13" t="s">
        <v>117</v>
      </c>
      <c r="B1485" s="11" t="s">
        <v>11793</v>
      </c>
      <c r="C1485" s="13" t="s">
        <v>3322</v>
      </c>
      <c r="D1485" s="13" t="s">
        <v>15635</v>
      </c>
      <c r="E1485" s="13" t="s">
        <v>12042</v>
      </c>
      <c r="F1485" s="13" t="s">
        <v>13847</v>
      </c>
      <c r="G1485" s="13" t="s">
        <v>15636</v>
      </c>
    </row>
    <row r="1486" customFormat="false" ht="15" hidden="false" customHeight="true" outlineLevel="0" collapsed="false">
      <c r="A1486" s="13" t="s">
        <v>117</v>
      </c>
      <c r="B1486" s="11" t="s">
        <v>11890</v>
      </c>
      <c r="C1486" s="13" t="s">
        <v>1172</v>
      </c>
      <c r="D1486" s="13" t="s">
        <v>15637</v>
      </c>
      <c r="E1486" s="13" t="s">
        <v>13188</v>
      </c>
      <c r="F1486" s="13" t="s">
        <v>15638</v>
      </c>
      <c r="G1486" s="13" t="s">
        <v>15639</v>
      </c>
    </row>
    <row r="1487" customFormat="false" ht="15" hidden="false" customHeight="true" outlineLevel="0" collapsed="false">
      <c r="A1487" s="13" t="s">
        <v>117</v>
      </c>
      <c r="B1487" s="11" t="s">
        <v>11855</v>
      </c>
      <c r="C1487" s="13" t="s">
        <v>15054</v>
      </c>
      <c r="D1487" s="13" t="s">
        <v>15640</v>
      </c>
      <c r="E1487" s="13" t="s">
        <v>7269</v>
      </c>
      <c r="F1487" s="13" t="s">
        <v>15641</v>
      </c>
      <c r="G1487" s="13" t="s">
        <v>15642</v>
      </c>
    </row>
    <row r="1488" customFormat="false" ht="15" hidden="false" customHeight="true" outlineLevel="0" collapsed="false">
      <c r="A1488" s="13" t="s">
        <v>117</v>
      </c>
      <c r="B1488" s="11" t="s">
        <v>11764</v>
      </c>
      <c r="C1488" s="13" t="s">
        <v>13385</v>
      </c>
      <c r="D1488" s="13" t="s">
        <v>15643</v>
      </c>
      <c r="E1488" s="13" t="s">
        <v>12145</v>
      </c>
      <c r="F1488" s="13" t="s">
        <v>15644</v>
      </c>
      <c r="G1488" s="13" t="s">
        <v>15645</v>
      </c>
    </row>
    <row r="1489" customFormat="false" ht="15" hidden="false" customHeight="true" outlineLevel="0" collapsed="false">
      <c r="A1489" s="13" t="s">
        <v>117</v>
      </c>
      <c r="B1489" s="11" t="s">
        <v>11760</v>
      </c>
      <c r="C1489" s="13" t="s">
        <v>13342</v>
      </c>
      <c r="D1489" s="13" t="s">
        <v>15646</v>
      </c>
      <c r="E1489" s="13" t="s">
        <v>14471</v>
      </c>
      <c r="F1489" s="13" t="s">
        <v>15647</v>
      </c>
      <c r="G1489" s="13" t="s">
        <v>15648</v>
      </c>
    </row>
    <row r="1490" customFormat="false" ht="15" hidden="false" customHeight="true" outlineLevel="0" collapsed="false">
      <c r="A1490" s="13" t="s">
        <v>117</v>
      </c>
      <c r="B1490" s="11" t="s">
        <v>11895</v>
      </c>
      <c r="C1490" s="13" t="s">
        <v>15649</v>
      </c>
      <c r="D1490" s="13" t="s">
        <v>15650</v>
      </c>
      <c r="E1490" s="13" t="s">
        <v>7301</v>
      </c>
      <c r="F1490" s="13" t="s">
        <v>15651</v>
      </c>
      <c r="G1490" s="13" t="s">
        <v>15652</v>
      </c>
    </row>
    <row r="1491" customFormat="false" ht="15" hidden="false" customHeight="true" outlineLevel="0" collapsed="false">
      <c r="A1491" s="13" t="s">
        <v>117</v>
      </c>
      <c r="B1491" s="11" t="s">
        <v>11833</v>
      </c>
      <c r="C1491" s="13" t="s">
        <v>15653</v>
      </c>
      <c r="D1491" s="13" t="s">
        <v>15654</v>
      </c>
      <c r="E1491" s="13" t="s">
        <v>12182</v>
      </c>
      <c r="F1491" s="13" t="s">
        <v>15655</v>
      </c>
      <c r="G1491" s="13" t="s">
        <v>15656</v>
      </c>
    </row>
    <row r="1492" customFormat="false" ht="15" hidden="false" customHeight="true" outlineLevel="0" collapsed="false">
      <c r="A1492" s="13" t="s">
        <v>117</v>
      </c>
      <c r="B1492" s="11" t="s">
        <v>11866</v>
      </c>
      <c r="C1492" s="13" t="s">
        <v>15657</v>
      </c>
      <c r="D1492" s="13" t="s">
        <v>15658</v>
      </c>
      <c r="E1492" s="13" t="s">
        <v>14191</v>
      </c>
      <c r="F1492" s="13" t="s">
        <v>15659</v>
      </c>
      <c r="G1492" s="13" t="s">
        <v>15660</v>
      </c>
    </row>
    <row r="1493" customFormat="false" ht="15" hidden="false" customHeight="true" outlineLevel="0" collapsed="false">
      <c r="A1493" s="13" t="s">
        <v>117</v>
      </c>
      <c r="B1493" s="11" t="s">
        <v>11861</v>
      </c>
      <c r="C1493" s="13" t="s">
        <v>14132</v>
      </c>
      <c r="D1493" s="13" t="s">
        <v>15661</v>
      </c>
      <c r="E1493" s="13" t="s">
        <v>3322</v>
      </c>
      <c r="F1493" s="13" t="s">
        <v>15662</v>
      </c>
      <c r="G1493" s="13" t="s">
        <v>15663</v>
      </c>
    </row>
    <row r="1494" customFormat="false" ht="15" hidden="false" customHeight="true" outlineLevel="0" collapsed="false">
      <c r="A1494" s="13" t="s">
        <v>117</v>
      </c>
      <c r="B1494" s="11" t="s">
        <v>11900</v>
      </c>
      <c r="C1494" s="13" t="s">
        <v>12654</v>
      </c>
      <c r="D1494" s="13" t="s">
        <v>15664</v>
      </c>
      <c r="E1494" s="13" t="s">
        <v>15665</v>
      </c>
      <c r="F1494" s="13" t="s">
        <v>15666</v>
      </c>
      <c r="G1494" s="13" t="s">
        <v>8231</v>
      </c>
    </row>
    <row r="1495" customFormat="false" ht="15" hidden="false" customHeight="true" outlineLevel="0" collapsed="false">
      <c r="A1495" s="13" t="s">
        <v>117</v>
      </c>
      <c r="B1495" s="11" t="s">
        <v>11872</v>
      </c>
      <c r="C1495" s="13" t="s">
        <v>4213</v>
      </c>
      <c r="D1495" s="13" t="s">
        <v>15667</v>
      </c>
      <c r="E1495" s="13" t="s">
        <v>3042</v>
      </c>
      <c r="F1495" s="13" t="s">
        <v>15668</v>
      </c>
      <c r="G1495" s="13" t="s">
        <v>15669</v>
      </c>
    </row>
    <row r="1496" customFormat="false" ht="15" hidden="false" customHeight="true" outlineLevel="0" collapsed="false">
      <c r="A1496" s="13" t="s">
        <v>117</v>
      </c>
      <c r="B1496" s="11" t="s">
        <v>11878</v>
      </c>
      <c r="C1496" s="13" t="s">
        <v>15670</v>
      </c>
      <c r="D1496" s="13" t="s">
        <v>15671</v>
      </c>
      <c r="E1496" s="13" t="s">
        <v>15672</v>
      </c>
      <c r="F1496" s="13" t="s">
        <v>12607</v>
      </c>
      <c r="G1496" s="13" t="s">
        <v>15673</v>
      </c>
    </row>
    <row r="1497" customFormat="false" ht="15" hidden="false" customHeight="true" outlineLevel="0" collapsed="false">
      <c r="A1497" s="13" t="s">
        <v>117</v>
      </c>
      <c r="B1497" s="11" t="s">
        <v>11776</v>
      </c>
      <c r="C1497" s="13" t="s">
        <v>15674</v>
      </c>
      <c r="D1497" s="13" t="s">
        <v>15675</v>
      </c>
      <c r="E1497" s="13" t="s">
        <v>11977</v>
      </c>
      <c r="F1497" s="13" t="s">
        <v>15676</v>
      </c>
      <c r="G1497" s="13" t="s">
        <v>15677</v>
      </c>
    </row>
    <row r="1498" customFormat="false" ht="15" hidden="false" customHeight="true" outlineLevel="0" collapsed="false">
      <c r="A1498" s="13" t="s">
        <v>117</v>
      </c>
      <c r="B1498" s="11" t="s">
        <v>11927</v>
      </c>
      <c r="C1498" s="13" t="s">
        <v>15678</v>
      </c>
      <c r="D1498" s="13" t="s">
        <v>15679</v>
      </c>
      <c r="E1498" s="13" t="s">
        <v>3833</v>
      </c>
      <c r="F1498" s="13" t="s">
        <v>15680</v>
      </c>
      <c r="G1498" s="13" t="s">
        <v>15681</v>
      </c>
    </row>
    <row r="1499" customFormat="false" ht="15" hidden="false" customHeight="true" outlineLevel="0" collapsed="false">
      <c r="A1499" s="13" t="s">
        <v>117</v>
      </c>
      <c r="B1499" s="11" t="s">
        <v>11915</v>
      </c>
      <c r="C1499" s="13" t="s">
        <v>6327</v>
      </c>
      <c r="D1499" s="13" t="s">
        <v>15682</v>
      </c>
      <c r="E1499" s="13" t="s">
        <v>15683</v>
      </c>
      <c r="F1499" s="13" t="s">
        <v>1154</v>
      </c>
      <c r="G1499" s="13" t="s">
        <v>15684</v>
      </c>
    </row>
    <row r="1500" customFormat="false" ht="15" hidden="false" customHeight="true" outlineLevel="0" collapsed="false">
      <c r="A1500" s="13" t="s">
        <v>117</v>
      </c>
      <c r="B1500" s="11" t="s">
        <v>11816</v>
      </c>
      <c r="C1500" s="13" t="s">
        <v>12699</v>
      </c>
      <c r="D1500" s="13" t="s">
        <v>15685</v>
      </c>
      <c r="E1500" s="13" t="s">
        <v>12110</v>
      </c>
      <c r="F1500" s="13" t="s">
        <v>15686</v>
      </c>
      <c r="G1500" s="13" t="s">
        <v>15687</v>
      </c>
    </row>
    <row r="1501" customFormat="false" ht="15" hidden="false" customHeight="true" outlineLevel="0" collapsed="false">
      <c r="A1501" s="13" t="s">
        <v>117</v>
      </c>
      <c r="B1501" s="11" t="s">
        <v>11850</v>
      </c>
      <c r="C1501" s="13" t="s">
        <v>15688</v>
      </c>
      <c r="D1501" s="13" t="s">
        <v>13392</v>
      </c>
      <c r="E1501" s="13" t="s">
        <v>13053</v>
      </c>
      <c r="F1501" s="13" t="s">
        <v>15689</v>
      </c>
      <c r="G1501" s="13" t="s">
        <v>15690</v>
      </c>
    </row>
    <row r="1502" customFormat="false" ht="15" hidden="false" customHeight="true" outlineLevel="0" collapsed="false">
      <c r="A1502" s="13" t="s">
        <v>117</v>
      </c>
      <c r="B1502" s="11" t="s">
        <v>11953</v>
      </c>
      <c r="C1502" s="13" t="s">
        <v>15052</v>
      </c>
      <c r="D1502" s="13" t="s">
        <v>15691</v>
      </c>
      <c r="E1502" s="13" t="s">
        <v>12093</v>
      </c>
      <c r="F1502" s="13" t="s">
        <v>13617</v>
      </c>
      <c r="G1502" s="13" t="s">
        <v>15692</v>
      </c>
    </row>
    <row r="1503" customFormat="false" ht="15" hidden="false" customHeight="true" outlineLevel="0" collapsed="false">
      <c r="A1503" s="13" t="s">
        <v>117</v>
      </c>
      <c r="B1503" s="11" t="s">
        <v>11950</v>
      </c>
      <c r="C1503" s="13" t="s">
        <v>7269</v>
      </c>
      <c r="D1503" s="13" t="s">
        <v>15693</v>
      </c>
      <c r="E1503" s="13" t="s">
        <v>11708</v>
      </c>
      <c r="F1503" s="13" t="s">
        <v>12090</v>
      </c>
      <c r="G1503" s="13" t="s">
        <v>15694</v>
      </c>
    </row>
    <row r="1504" customFormat="false" ht="15" hidden="false" customHeight="true" outlineLevel="0" collapsed="false">
      <c r="A1504" s="13" t="s">
        <v>117</v>
      </c>
      <c r="B1504" s="11" t="s">
        <v>12143</v>
      </c>
      <c r="C1504" s="13" t="s">
        <v>13050</v>
      </c>
      <c r="D1504" s="13" t="s">
        <v>15695</v>
      </c>
      <c r="E1504" s="13" t="s">
        <v>12025</v>
      </c>
      <c r="F1504" s="13" t="s">
        <v>11847</v>
      </c>
      <c r="G1504" s="13" t="s">
        <v>15696</v>
      </c>
    </row>
    <row r="1505" customFormat="false" ht="15" hidden="false" customHeight="true" outlineLevel="0" collapsed="false">
      <c r="A1505" s="13" t="s">
        <v>117</v>
      </c>
      <c r="B1505" s="11" t="s">
        <v>11904</v>
      </c>
      <c r="C1505" s="13" t="s">
        <v>15697</v>
      </c>
      <c r="D1505" s="13" t="s">
        <v>15698</v>
      </c>
      <c r="E1505" s="13" t="s">
        <v>15699</v>
      </c>
      <c r="F1505" s="13" t="s">
        <v>15700</v>
      </c>
      <c r="G1505" s="13" t="s">
        <v>15701</v>
      </c>
    </row>
    <row r="1506" customFormat="false" ht="15" hidden="false" customHeight="true" outlineLevel="0" collapsed="false">
      <c r="A1506" s="13" t="s">
        <v>117</v>
      </c>
      <c r="B1506" s="11" t="s">
        <v>12173</v>
      </c>
      <c r="C1506" s="13" t="s">
        <v>15702</v>
      </c>
      <c r="D1506" s="13" t="s">
        <v>15703</v>
      </c>
      <c r="E1506" s="13" t="s">
        <v>12090</v>
      </c>
      <c r="F1506" s="13" t="s">
        <v>550</v>
      </c>
      <c r="G1506" s="13" t="s">
        <v>15704</v>
      </c>
    </row>
    <row r="1507" customFormat="false" ht="15" hidden="false" customHeight="true" outlineLevel="0" collapsed="false">
      <c r="A1507" s="13" t="s">
        <v>117</v>
      </c>
      <c r="B1507" s="11" t="s">
        <v>12016</v>
      </c>
      <c r="C1507" s="13" t="s">
        <v>12379</v>
      </c>
      <c r="D1507" s="13" t="s">
        <v>15705</v>
      </c>
      <c r="E1507" s="13" t="s">
        <v>14199</v>
      </c>
      <c r="F1507" s="13" t="s">
        <v>15706</v>
      </c>
      <c r="G1507" s="13" t="s">
        <v>15707</v>
      </c>
    </row>
    <row r="1508" customFormat="false" ht="15" hidden="false" customHeight="true" outlineLevel="0" collapsed="false">
      <c r="A1508" s="13" t="s">
        <v>117</v>
      </c>
      <c r="B1508" s="11" t="s">
        <v>11941</v>
      </c>
      <c r="C1508" s="13" t="s">
        <v>15708</v>
      </c>
      <c r="D1508" s="13" t="s">
        <v>15709</v>
      </c>
      <c r="E1508" s="13" t="s">
        <v>12260</v>
      </c>
      <c r="F1508" s="13" t="s">
        <v>15710</v>
      </c>
      <c r="G1508" s="13" t="s">
        <v>15711</v>
      </c>
    </row>
    <row r="1509" customFormat="false" ht="15" hidden="false" customHeight="true" outlineLevel="0" collapsed="false">
      <c r="A1509" s="13" t="s">
        <v>117</v>
      </c>
      <c r="B1509" s="11" t="s">
        <v>12027</v>
      </c>
      <c r="C1509" s="13" t="s">
        <v>11757</v>
      </c>
      <c r="D1509" s="13" t="s">
        <v>15712</v>
      </c>
      <c r="E1509" s="13" t="s">
        <v>12174</v>
      </c>
      <c r="F1509" s="13" t="s">
        <v>15713</v>
      </c>
      <c r="G1509" s="13" t="s">
        <v>15714</v>
      </c>
    </row>
    <row r="1510" customFormat="false" ht="15" hidden="false" customHeight="true" outlineLevel="0" collapsed="false">
      <c r="A1510" s="13" t="s">
        <v>117</v>
      </c>
      <c r="B1510" s="11" t="s">
        <v>11964</v>
      </c>
      <c r="C1510" s="13" t="s">
        <v>15715</v>
      </c>
      <c r="D1510" s="13" t="s">
        <v>8359</v>
      </c>
      <c r="E1510" s="13" t="s">
        <v>12860</v>
      </c>
      <c r="F1510" s="13" t="s">
        <v>15716</v>
      </c>
      <c r="G1510" s="13" t="s">
        <v>15717</v>
      </c>
    </row>
    <row r="1511" customFormat="false" ht="15" hidden="false" customHeight="true" outlineLevel="0" collapsed="false">
      <c r="A1511" s="13" t="s">
        <v>117</v>
      </c>
      <c r="B1511" s="11" t="s">
        <v>11932</v>
      </c>
      <c r="C1511" s="13" t="s">
        <v>13626</v>
      </c>
      <c r="D1511" s="13" t="s">
        <v>15718</v>
      </c>
      <c r="E1511" s="13" t="s">
        <v>15719</v>
      </c>
      <c r="F1511" s="13" t="s">
        <v>15720</v>
      </c>
      <c r="G1511" s="13" t="s">
        <v>15721</v>
      </c>
    </row>
    <row r="1512" customFormat="false" ht="15" hidden="false" customHeight="true" outlineLevel="0" collapsed="false">
      <c r="A1512" s="13" t="s">
        <v>117</v>
      </c>
      <c r="B1512" s="11" t="s">
        <v>11945</v>
      </c>
      <c r="C1512" s="13" t="s">
        <v>15722</v>
      </c>
      <c r="D1512" s="13" t="s">
        <v>15723</v>
      </c>
      <c r="E1512" s="13" t="s">
        <v>15724</v>
      </c>
      <c r="F1512" s="13" t="s">
        <v>15725</v>
      </c>
      <c r="G1512" s="13" t="s">
        <v>15726</v>
      </c>
    </row>
    <row r="1513" customFormat="false" ht="15" hidden="false" customHeight="true" outlineLevel="0" collapsed="false">
      <c r="A1513" s="13" t="s">
        <v>117</v>
      </c>
      <c r="B1513" s="11" t="s">
        <v>11910</v>
      </c>
      <c r="C1513" s="13" t="s">
        <v>13643</v>
      </c>
      <c r="D1513" s="13" t="s">
        <v>15727</v>
      </c>
      <c r="E1513" s="13" t="s">
        <v>12919</v>
      </c>
      <c r="F1513" s="13" t="s">
        <v>15728</v>
      </c>
      <c r="G1513" s="13" t="s">
        <v>15729</v>
      </c>
    </row>
    <row r="1514" customFormat="false" ht="15" hidden="false" customHeight="true" outlineLevel="0" collapsed="false">
      <c r="A1514" s="13" t="s">
        <v>117</v>
      </c>
      <c r="B1514" s="11" t="s">
        <v>11995</v>
      </c>
      <c r="C1514" s="13" t="s">
        <v>14665</v>
      </c>
      <c r="D1514" s="13" t="s">
        <v>15730</v>
      </c>
      <c r="E1514" s="13" t="s">
        <v>12375</v>
      </c>
      <c r="F1514" s="13" t="s">
        <v>15731</v>
      </c>
      <c r="G1514" s="13" t="s">
        <v>15732</v>
      </c>
    </row>
    <row r="1515" customFormat="false" ht="15" hidden="false" customHeight="true" outlineLevel="0" collapsed="false">
      <c r="A1515" s="13" t="s">
        <v>117</v>
      </c>
      <c r="B1515" s="11" t="s">
        <v>11990</v>
      </c>
      <c r="C1515" s="13" t="s">
        <v>15733</v>
      </c>
      <c r="D1515" s="13" t="s">
        <v>15734</v>
      </c>
      <c r="E1515" s="13" t="s">
        <v>12253</v>
      </c>
      <c r="F1515" s="13" t="s">
        <v>15735</v>
      </c>
      <c r="G1515" s="13" t="s">
        <v>15736</v>
      </c>
    </row>
    <row r="1516" customFormat="false" ht="15" hidden="false" customHeight="true" outlineLevel="0" collapsed="false">
      <c r="A1516" s="13" t="s">
        <v>117</v>
      </c>
      <c r="B1516" s="11" t="s">
        <v>11937</v>
      </c>
      <c r="C1516" s="13" t="s">
        <v>13956</v>
      </c>
      <c r="D1516" s="13" t="s">
        <v>15737</v>
      </c>
      <c r="E1516" s="13" t="s">
        <v>14221</v>
      </c>
      <c r="F1516" s="13" t="s">
        <v>15738</v>
      </c>
      <c r="G1516" s="13" t="s">
        <v>15739</v>
      </c>
    </row>
    <row r="1517" customFormat="false" ht="15" hidden="false" customHeight="true" outlineLevel="0" collapsed="false">
      <c r="A1517" s="13" t="s">
        <v>117</v>
      </c>
      <c r="B1517" s="11" t="s">
        <v>12006</v>
      </c>
      <c r="C1517" s="13" t="s">
        <v>12822</v>
      </c>
      <c r="D1517" s="13" t="s">
        <v>15740</v>
      </c>
      <c r="E1517" s="13" t="s">
        <v>11956</v>
      </c>
      <c r="F1517" s="13" t="s">
        <v>15741</v>
      </c>
      <c r="G1517" s="13" t="s">
        <v>15742</v>
      </c>
    </row>
    <row r="1518" customFormat="false" ht="15" hidden="false" customHeight="true" outlineLevel="0" collapsed="false">
      <c r="A1518" s="13" t="s">
        <v>117</v>
      </c>
      <c r="B1518" s="11" t="s">
        <v>11980</v>
      </c>
      <c r="C1518" s="13" t="s">
        <v>8704</v>
      </c>
      <c r="D1518" s="13" t="s">
        <v>15743</v>
      </c>
      <c r="E1518" s="13" t="s">
        <v>977</v>
      </c>
      <c r="F1518" s="13" t="s">
        <v>14105</v>
      </c>
      <c r="G1518" s="13" t="s">
        <v>15744</v>
      </c>
    </row>
    <row r="1519" customFormat="false" ht="15" hidden="false" customHeight="true" outlineLevel="0" collapsed="false">
      <c r="A1519" s="13" t="s">
        <v>117</v>
      </c>
      <c r="B1519" s="11" t="s">
        <v>11959</v>
      </c>
      <c r="C1519" s="13" t="s">
        <v>14256</v>
      </c>
      <c r="D1519" s="13" t="s">
        <v>14594</v>
      </c>
      <c r="E1519" s="13" t="s">
        <v>11947</v>
      </c>
      <c r="F1519" s="13" t="s">
        <v>15745</v>
      </c>
      <c r="G1519" s="13" t="s">
        <v>15746</v>
      </c>
    </row>
    <row r="1520" customFormat="false" ht="15" hidden="false" customHeight="true" outlineLevel="0" collapsed="false">
      <c r="A1520" s="13" t="s">
        <v>117</v>
      </c>
      <c r="B1520" s="11" t="s">
        <v>12000</v>
      </c>
      <c r="C1520" s="13" t="s">
        <v>6144</v>
      </c>
      <c r="D1520" s="13" t="s">
        <v>15747</v>
      </c>
      <c r="E1520" s="13" t="s">
        <v>12272</v>
      </c>
      <c r="F1520" s="13" t="s">
        <v>15748</v>
      </c>
      <c r="G1520" s="13" t="s">
        <v>3102</v>
      </c>
    </row>
    <row r="1521" customFormat="false" ht="15" hidden="false" customHeight="true" outlineLevel="0" collapsed="false">
      <c r="A1521" s="13" t="s">
        <v>117</v>
      </c>
      <c r="B1521" s="11" t="s">
        <v>12046</v>
      </c>
      <c r="C1521" s="13" t="s">
        <v>15749</v>
      </c>
      <c r="D1521" s="13" t="s">
        <v>15750</v>
      </c>
      <c r="E1521" s="13" t="s">
        <v>12873</v>
      </c>
      <c r="F1521" s="13" t="s">
        <v>15751</v>
      </c>
      <c r="G1521" s="13" t="s">
        <v>15752</v>
      </c>
    </row>
    <row r="1522" customFormat="false" ht="15" hidden="false" customHeight="true" outlineLevel="0" collapsed="false">
      <c r="A1522" s="13" t="s">
        <v>117</v>
      </c>
      <c r="B1522" s="11" t="s">
        <v>11822</v>
      </c>
      <c r="C1522" s="13" t="s">
        <v>15753</v>
      </c>
      <c r="D1522" s="13" t="s">
        <v>15754</v>
      </c>
      <c r="E1522" s="13" t="s">
        <v>3361</v>
      </c>
      <c r="F1522" s="13" t="s">
        <v>14755</v>
      </c>
      <c r="G1522" s="13" t="s">
        <v>15755</v>
      </c>
    </row>
    <row r="1523" customFormat="false" ht="15" hidden="false" customHeight="true" outlineLevel="0" collapsed="false">
      <c r="A1523" s="13" t="s">
        <v>117</v>
      </c>
      <c r="B1523" s="11" t="s">
        <v>12010</v>
      </c>
      <c r="C1523" s="13" t="s">
        <v>13981</v>
      </c>
      <c r="D1523" s="13" t="s">
        <v>15756</v>
      </c>
      <c r="E1523" s="13" t="s">
        <v>11757</v>
      </c>
      <c r="F1523" s="13" t="s">
        <v>15757</v>
      </c>
      <c r="G1523" s="13" t="s">
        <v>15758</v>
      </c>
    </row>
    <row r="1524" customFormat="false" ht="15" hidden="false" customHeight="true" outlineLevel="0" collapsed="false">
      <c r="A1524" s="13" t="s">
        <v>117</v>
      </c>
      <c r="B1524" s="11" t="s">
        <v>11975</v>
      </c>
      <c r="C1524" s="13" t="s">
        <v>12748</v>
      </c>
      <c r="D1524" s="13" t="s">
        <v>15759</v>
      </c>
      <c r="E1524" s="13" t="s">
        <v>7726</v>
      </c>
      <c r="F1524" s="13" t="s">
        <v>15760</v>
      </c>
      <c r="G1524" s="13" t="s">
        <v>15761</v>
      </c>
    </row>
    <row r="1525" customFormat="false" ht="15" hidden="false" customHeight="true" outlineLevel="0" collapsed="false">
      <c r="A1525" s="13" t="s">
        <v>117</v>
      </c>
      <c r="B1525" s="11" t="s">
        <v>12036</v>
      </c>
      <c r="C1525" s="13" t="s">
        <v>12328</v>
      </c>
      <c r="D1525" s="13" t="s">
        <v>15762</v>
      </c>
      <c r="E1525" s="13" t="s">
        <v>15763</v>
      </c>
      <c r="F1525" s="13" t="s">
        <v>13610</v>
      </c>
      <c r="G1525" s="13" t="s">
        <v>15764</v>
      </c>
    </row>
    <row r="1526" customFormat="false" ht="15" hidden="false" customHeight="true" outlineLevel="0" collapsed="false">
      <c r="A1526" s="13" t="s">
        <v>117</v>
      </c>
      <c r="B1526" s="11" t="s">
        <v>12040</v>
      </c>
      <c r="C1526" s="13" t="s">
        <v>12115</v>
      </c>
      <c r="D1526" s="13" t="s">
        <v>15765</v>
      </c>
      <c r="E1526" s="13" t="s">
        <v>11708</v>
      </c>
      <c r="F1526" s="13" t="s">
        <v>8940</v>
      </c>
      <c r="G1526" s="13" t="s">
        <v>15766</v>
      </c>
    </row>
    <row r="1527" customFormat="false" ht="15" hidden="false" customHeight="true" outlineLevel="0" collapsed="false">
      <c r="A1527" s="13" t="s">
        <v>117</v>
      </c>
      <c r="B1527" s="11" t="s">
        <v>12022</v>
      </c>
      <c r="C1527" s="13" t="s">
        <v>13051</v>
      </c>
      <c r="D1527" s="13" t="s">
        <v>15767</v>
      </c>
      <c r="E1527" s="13" t="s">
        <v>3987</v>
      </c>
      <c r="F1527" s="13" t="s">
        <v>557</v>
      </c>
      <c r="G1527" s="13" t="s">
        <v>15768</v>
      </c>
    </row>
    <row r="1528" customFormat="false" ht="15" hidden="false" customHeight="true" outlineLevel="0" collapsed="false">
      <c r="A1528" s="13" t="s">
        <v>117</v>
      </c>
      <c r="B1528" s="11" t="s">
        <v>12107</v>
      </c>
      <c r="C1528" s="13" t="s">
        <v>9166</v>
      </c>
      <c r="D1528" s="13" t="s">
        <v>15769</v>
      </c>
      <c r="E1528" s="13" t="s">
        <v>12260</v>
      </c>
      <c r="F1528" s="13" t="s">
        <v>15770</v>
      </c>
      <c r="G1528" s="13" t="s">
        <v>15771</v>
      </c>
    </row>
    <row r="1529" customFormat="false" ht="15" hidden="false" customHeight="true" outlineLevel="0" collapsed="false">
      <c r="A1529" s="13" t="s">
        <v>117</v>
      </c>
      <c r="B1529" s="11" t="s">
        <v>12082</v>
      </c>
      <c r="C1529" s="13" t="s">
        <v>3794</v>
      </c>
      <c r="D1529" s="13" t="s">
        <v>15772</v>
      </c>
      <c r="E1529" s="13" t="s">
        <v>13484</v>
      </c>
      <c r="F1529" s="13" t="s">
        <v>15773</v>
      </c>
      <c r="G1529" s="13" t="s">
        <v>15774</v>
      </c>
    </row>
    <row r="1530" customFormat="false" ht="15" hidden="false" customHeight="true" outlineLevel="0" collapsed="false">
      <c r="A1530" s="13" t="s">
        <v>117</v>
      </c>
      <c r="B1530" s="11" t="s">
        <v>11985</v>
      </c>
      <c r="C1530" s="13" t="s">
        <v>12203</v>
      </c>
      <c r="D1530" s="13" t="s">
        <v>15775</v>
      </c>
      <c r="E1530" s="13" t="s">
        <v>4775</v>
      </c>
      <c r="F1530" s="13" t="s">
        <v>11561</v>
      </c>
      <c r="G1530" s="13" t="s">
        <v>15776</v>
      </c>
    </row>
    <row r="1531" customFormat="false" ht="15" hidden="false" customHeight="true" outlineLevel="0" collapsed="false">
      <c r="A1531" s="13" t="s">
        <v>117</v>
      </c>
      <c r="B1531" s="11" t="s">
        <v>11884</v>
      </c>
      <c r="C1531" s="13" t="s">
        <v>14191</v>
      </c>
      <c r="D1531" s="13" t="s">
        <v>15777</v>
      </c>
      <c r="E1531" s="13" t="s">
        <v>1614</v>
      </c>
      <c r="F1531" s="13" t="s">
        <v>15778</v>
      </c>
      <c r="G1531" s="13" t="s">
        <v>12881</v>
      </c>
    </row>
    <row r="1532" customFormat="false" ht="15" hidden="false" customHeight="true" outlineLevel="0" collapsed="false">
      <c r="A1532" s="13" t="s">
        <v>117</v>
      </c>
      <c r="B1532" s="11" t="s">
        <v>12065</v>
      </c>
      <c r="C1532" s="13" t="s">
        <v>15779</v>
      </c>
      <c r="D1532" s="13" t="s">
        <v>15780</v>
      </c>
      <c r="E1532" s="13" t="s">
        <v>3514</v>
      </c>
      <c r="F1532" s="13" t="s">
        <v>15781</v>
      </c>
      <c r="G1532" s="13" t="s">
        <v>14522</v>
      </c>
    </row>
    <row r="1533" customFormat="false" ht="15" hidden="false" customHeight="true" outlineLevel="0" collapsed="false">
      <c r="A1533" s="13" t="s">
        <v>117</v>
      </c>
      <c r="B1533" s="11" t="s">
        <v>12076</v>
      </c>
      <c r="C1533" s="13" t="s">
        <v>11807</v>
      </c>
      <c r="D1533" s="13" t="s">
        <v>15782</v>
      </c>
      <c r="E1533" s="13" t="s">
        <v>12135</v>
      </c>
      <c r="F1533" s="13" t="s">
        <v>14554</v>
      </c>
      <c r="G1533" s="13" t="s">
        <v>15783</v>
      </c>
    </row>
    <row r="1534" customFormat="false" ht="15" hidden="false" customHeight="true" outlineLevel="0" collapsed="false">
      <c r="A1534" s="13" t="s">
        <v>117</v>
      </c>
      <c r="B1534" s="11" t="s">
        <v>12056</v>
      </c>
      <c r="C1534" s="13" t="s">
        <v>15784</v>
      </c>
      <c r="D1534" s="13" t="s">
        <v>15785</v>
      </c>
      <c r="E1534" s="13" t="s">
        <v>12084</v>
      </c>
      <c r="F1534" s="13" t="s">
        <v>15786</v>
      </c>
      <c r="G1534" s="13" t="s">
        <v>15787</v>
      </c>
    </row>
    <row r="1535" customFormat="false" ht="15" hidden="false" customHeight="true" outlineLevel="0" collapsed="false">
      <c r="A1535" s="13" t="s">
        <v>117</v>
      </c>
      <c r="B1535" s="11" t="s">
        <v>12147</v>
      </c>
      <c r="C1535" s="13" t="s">
        <v>15321</v>
      </c>
      <c r="D1535" s="13" t="s">
        <v>11319</v>
      </c>
      <c r="E1535" s="13" t="s">
        <v>3987</v>
      </c>
      <c r="F1535" s="13" t="s">
        <v>15788</v>
      </c>
      <c r="G1535" s="13" t="s">
        <v>15789</v>
      </c>
    </row>
    <row r="1536" customFormat="false" ht="15" hidden="false" customHeight="true" outlineLevel="0" collapsed="false">
      <c r="A1536" s="13" t="s">
        <v>117</v>
      </c>
      <c r="B1536" s="11" t="s">
        <v>11671</v>
      </c>
      <c r="C1536" s="13" t="s">
        <v>5209</v>
      </c>
      <c r="D1536" s="13" t="s">
        <v>15778</v>
      </c>
      <c r="E1536" s="13" t="s">
        <v>12108</v>
      </c>
      <c r="F1536" s="13" t="s">
        <v>15790</v>
      </c>
      <c r="G1536" s="13" t="s">
        <v>15791</v>
      </c>
    </row>
    <row r="1537" customFormat="false" ht="15" hidden="false" customHeight="true" outlineLevel="0" collapsed="false">
      <c r="A1537" s="13" t="s">
        <v>117</v>
      </c>
      <c r="B1537" s="11" t="s">
        <v>12097</v>
      </c>
      <c r="C1537" s="13" t="s">
        <v>12023</v>
      </c>
      <c r="D1537" s="13" t="s">
        <v>15792</v>
      </c>
      <c r="E1537" s="13" t="s">
        <v>11971</v>
      </c>
      <c r="F1537" s="13" t="s">
        <v>15793</v>
      </c>
      <c r="G1537" s="13" t="s">
        <v>15794</v>
      </c>
    </row>
    <row r="1538" customFormat="false" ht="15" hidden="false" customHeight="true" outlineLevel="0" collapsed="false">
      <c r="A1538" s="13" t="s">
        <v>117</v>
      </c>
      <c r="B1538" s="11" t="s">
        <v>12092</v>
      </c>
      <c r="C1538" s="13" t="s">
        <v>12985</v>
      </c>
      <c r="D1538" s="13" t="s">
        <v>15795</v>
      </c>
      <c r="E1538" s="13" t="s">
        <v>11796</v>
      </c>
      <c r="F1538" s="13" t="s">
        <v>15796</v>
      </c>
      <c r="G1538" s="13" t="s">
        <v>15797</v>
      </c>
    </row>
    <row r="1539" customFormat="false" ht="15" hidden="false" customHeight="true" outlineLevel="0" collapsed="false">
      <c r="A1539" s="13" t="s">
        <v>117</v>
      </c>
      <c r="B1539" s="11" t="s">
        <v>12155</v>
      </c>
      <c r="C1539" s="13" t="s">
        <v>13476</v>
      </c>
      <c r="D1539" s="13" t="s">
        <v>15798</v>
      </c>
      <c r="E1539" s="13" t="s">
        <v>1132</v>
      </c>
      <c r="F1539" s="13" t="s">
        <v>15799</v>
      </c>
      <c r="G1539" s="13" t="s">
        <v>14392</v>
      </c>
    </row>
    <row r="1540" customFormat="false" ht="15" hidden="false" customHeight="true" outlineLevel="0" collapsed="false">
      <c r="A1540" s="13" t="s">
        <v>117</v>
      </c>
      <c r="B1540" s="11" t="s">
        <v>12061</v>
      </c>
      <c r="C1540" s="13" t="s">
        <v>13589</v>
      </c>
      <c r="D1540" s="13" t="s">
        <v>15800</v>
      </c>
      <c r="E1540" s="13" t="s">
        <v>3361</v>
      </c>
      <c r="F1540" s="13" t="s">
        <v>15801</v>
      </c>
      <c r="G1540" s="13" t="s">
        <v>15802</v>
      </c>
    </row>
    <row r="1541" customFormat="false" ht="15" hidden="false" customHeight="true" outlineLevel="0" collapsed="false">
      <c r="A1541" s="13" t="s">
        <v>117</v>
      </c>
      <c r="B1541" s="11" t="s">
        <v>12080</v>
      </c>
      <c r="C1541" s="13" t="s">
        <v>11563</v>
      </c>
      <c r="D1541" s="13" t="s">
        <v>12890</v>
      </c>
      <c r="E1541" s="13" t="s">
        <v>11708</v>
      </c>
      <c r="F1541" s="13" t="s">
        <v>3833</v>
      </c>
      <c r="G1541" s="13" t="s">
        <v>15803</v>
      </c>
    </row>
    <row r="1542" customFormat="false" ht="15" hidden="false" customHeight="true" outlineLevel="0" collapsed="false">
      <c r="A1542" s="13" t="s">
        <v>117</v>
      </c>
      <c r="B1542" s="11" t="s">
        <v>12102</v>
      </c>
      <c r="C1542" s="13" t="s">
        <v>14252</v>
      </c>
      <c r="D1542" s="13" t="s">
        <v>15804</v>
      </c>
      <c r="E1542" s="13" t="s">
        <v>11918</v>
      </c>
      <c r="F1542" s="13" t="s">
        <v>15805</v>
      </c>
      <c r="G1542" s="13" t="s">
        <v>15806</v>
      </c>
    </row>
    <row r="1543" customFormat="false" ht="15" hidden="false" customHeight="true" outlineLevel="0" collapsed="false">
      <c r="A1543" s="13" t="s">
        <v>117</v>
      </c>
      <c r="B1543" s="11" t="s">
        <v>12070</v>
      </c>
      <c r="C1543" s="13" t="s">
        <v>15807</v>
      </c>
      <c r="D1543" s="13" t="s">
        <v>4307</v>
      </c>
      <c r="E1543" s="13" t="s">
        <v>13048</v>
      </c>
      <c r="F1543" s="13" t="s">
        <v>15808</v>
      </c>
      <c r="G1543" s="13" t="s">
        <v>14653</v>
      </c>
    </row>
    <row r="1544" customFormat="false" ht="15" hidden="false" customHeight="true" outlineLevel="0" collapsed="false">
      <c r="A1544" s="13" t="s">
        <v>117</v>
      </c>
      <c r="B1544" s="11" t="s">
        <v>12030</v>
      </c>
      <c r="C1544" s="13" t="s">
        <v>12352</v>
      </c>
      <c r="D1544" s="13" t="s">
        <v>15809</v>
      </c>
      <c r="E1544" s="13" t="s">
        <v>15222</v>
      </c>
      <c r="F1544" s="13" t="s">
        <v>15810</v>
      </c>
      <c r="G1544" s="13" t="s">
        <v>15811</v>
      </c>
    </row>
    <row r="1545" customFormat="false" ht="15" hidden="false" customHeight="true" outlineLevel="0" collapsed="false">
      <c r="A1545" s="13" t="s">
        <v>117</v>
      </c>
      <c r="B1545" s="11" t="s">
        <v>12118</v>
      </c>
      <c r="C1545" s="13" t="s">
        <v>12990</v>
      </c>
      <c r="D1545" s="13" t="s">
        <v>15812</v>
      </c>
      <c r="E1545" s="13" t="s">
        <v>13515</v>
      </c>
      <c r="F1545" s="13" t="s">
        <v>15813</v>
      </c>
      <c r="G1545" s="13" t="s">
        <v>15814</v>
      </c>
    </row>
    <row r="1546" customFormat="false" ht="15" hidden="false" customHeight="true" outlineLevel="0" collapsed="false">
      <c r="A1546" s="13" t="s">
        <v>117</v>
      </c>
      <c r="B1546" s="11" t="s">
        <v>12205</v>
      </c>
      <c r="C1546" s="13" t="s">
        <v>13006</v>
      </c>
      <c r="D1546" s="13" t="s">
        <v>15815</v>
      </c>
      <c r="E1546" s="13" t="s">
        <v>1871</v>
      </c>
      <c r="F1546" s="13" t="s">
        <v>1871</v>
      </c>
      <c r="G1546" s="13" t="s">
        <v>15815</v>
      </c>
    </row>
    <row r="1547" customFormat="false" ht="15" hidden="false" customHeight="true" outlineLevel="0" collapsed="false">
      <c r="A1547" s="13" t="s">
        <v>117</v>
      </c>
      <c r="B1547" s="11" t="s">
        <v>12185</v>
      </c>
      <c r="C1547" s="13" t="s">
        <v>11947</v>
      </c>
      <c r="D1547" s="13" t="s">
        <v>15816</v>
      </c>
      <c r="E1547" s="13" t="s">
        <v>15817</v>
      </c>
      <c r="F1547" s="13" t="s">
        <v>15818</v>
      </c>
      <c r="G1547" s="13" t="s">
        <v>15819</v>
      </c>
    </row>
    <row r="1548" customFormat="false" ht="15" hidden="false" customHeight="true" outlineLevel="0" collapsed="false">
      <c r="A1548" s="13" t="s">
        <v>117</v>
      </c>
      <c r="B1548" s="11" t="s">
        <v>12123</v>
      </c>
      <c r="C1548" s="13" t="s">
        <v>6800</v>
      </c>
      <c r="D1548" s="13" t="s">
        <v>11963</v>
      </c>
      <c r="E1548" s="13" t="s">
        <v>12241</v>
      </c>
      <c r="F1548" s="13" t="s">
        <v>11971</v>
      </c>
      <c r="G1548" s="13" t="s">
        <v>15820</v>
      </c>
    </row>
    <row r="1549" customFormat="false" ht="15" hidden="false" customHeight="true" outlineLevel="0" collapsed="false">
      <c r="A1549" s="13" t="s">
        <v>117</v>
      </c>
      <c r="B1549" s="11" t="s">
        <v>12290</v>
      </c>
      <c r="C1549" s="13" t="s">
        <v>12377</v>
      </c>
      <c r="D1549" s="13" t="s">
        <v>15821</v>
      </c>
      <c r="E1549" s="13" t="s">
        <v>1871</v>
      </c>
      <c r="F1549" s="13" t="s">
        <v>1871</v>
      </c>
      <c r="G1549" s="13" t="s">
        <v>15821</v>
      </c>
    </row>
    <row r="1550" customFormat="false" ht="15" hidden="false" customHeight="true" outlineLevel="0" collapsed="false">
      <c r="A1550" s="13" t="s">
        <v>117</v>
      </c>
      <c r="B1550" s="11" t="s">
        <v>12169</v>
      </c>
      <c r="C1550" s="13" t="s">
        <v>12003</v>
      </c>
      <c r="D1550" s="13" t="s">
        <v>13313</v>
      </c>
      <c r="E1550" s="13" t="s">
        <v>11751</v>
      </c>
      <c r="F1550" s="13" t="s">
        <v>14258</v>
      </c>
      <c r="G1550" s="13" t="s">
        <v>15822</v>
      </c>
    </row>
    <row r="1551" customFormat="false" ht="15" hidden="false" customHeight="true" outlineLevel="0" collapsed="false">
      <c r="A1551" s="13" t="s">
        <v>117</v>
      </c>
      <c r="B1551" s="11" t="s">
        <v>12221</v>
      </c>
      <c r="C1551" s="13" t="s">
        <v>12071</v>
      </c>
      <c r="D1551" s="13" t="s">
        <v>15823</v>
      </c>
      <c r="E1551" s="13" t="s">
        <v>12093</v>
      </c>
      <c r="F1551" s="13" t="s">
        <v>15824</v>
      </c>
      <c r="G1551" s="13" t="s">
        <v>15825</v>
      </c>
    </row>
    <row r="1552" customFormat="false" ht="15" hidden="false" customHeight="true" outlineLevel="0" collapsed="false">
      <c r="A1552" s="13" t="s">
        <v>117</v>
      </c>
      <c r="B1552" s="11" t="s">
        <v>12112</v>
      </c>
      <c r="C1552" s="13" t="s">
        <v>13162</v>
      </c>
      <c r="D1552" s="13" t="s">
        <v>15826</v>
      </c>
      <c r="E1552" s="13" t="s">
        <v>5712</v>
      </c>
      <c r="F1552" s="13" t="s">
        <v>15827</v>
      </c>
      <c r="G1552" s="13" t="s">
        <v>15828</v>
      </c>
    </row>
    <row r="1553" customFormat="false" ht="15" hidden="false" customHeight="true" outlineLevel="0" collapsed="false">
      <c r="A1553" s="13" t="s">
        <v>117</v>
      </c>
      <c r="B1553" s="11" t="s">
        <v>12087</v>
      </c>
      <c r="C1553" s="13" t="s">
        <v>12950</v>
      </c>
      <c r="D1553" s="13" t="s">
        <v>12109</v>
      </c>
      <c r="E1553" s="13" t="s">
        <v>12241</v>
      </c>
      <c r="F1553" s="13" t="s">
        <v>2555</v>
      </c>
      <c r="G1553" s="13" t="s">
        <v>15829</v>
      </c>
    </row>
    <row r="1554" customFormat="false" ht="15" hidden="false" customHeight="true" outlineLevel="0" collapsed="false">
      <c r="A1554" s="13" t="s">
        <v>117</v>
      </c>
      <c r="B1554" s="11" t="s">
        <v>12152</v>
      </c>
      <c r="C1554" s="13" t="s">
        <v>12084</v>
      </c>
      <c r="D1554" s="13" t="s">
        <v>15830</v>
      </c>
      <c r="E1554" s="13" t="s">
        <v>11875</v>
      </c>
      <c r="F1554" s="13" t="s">
        <v>14778</v>
      </c>
      <c r="G1554" s="13" t="s">
        <v>12956</v>
      </c>
    </row>
    <row r="1555" customFormat="false" ht="15" hidden="false" customHeight="true" outlineLevel="0" collapsed="false">
      <c r="A1555" s="13" t="s">
        <v>117</v>
      </c>
      <c r="B1555" s="11" t="s">
        <v>12159</v>
      </c>
      <c r="C1555" s="13" t="s">
        <v>12113</v>
      </c>
      <c r="D1555" s="13" t="s">
        <v>15831</v>
      </c>
      <c r="E1555" s="13" t="s">
        <v>11875</v>
      </c>
      <c r="F1555" s="13" t="s">
        <v>12830</v>
      </c>
      <c r="G1555" s="13" t="s">
        <v>15832</v>
      </c>
    </row>
    <row r="1556" customFormat="false" ht="15" hidden="false" customHeight="true" outlineLevel="0" collapsed="false">
      <c r="A1556" s="13" t="s">
        <v>117</v>
      </c>
      <c r="B1556" s="11" t="s">
        <v>12051</v>
      </c>
      <c r="C1556" s="13" t="s">
        <v>14255</v>
      </c>
      <c r="D1556" s="13" t="s">
        <v>15833</v>
      </c>
      <c r="E1556" s="13" t="s">
        <v>11796</v>
      </c>
      <c r="F1556" s="13" t="s">
        <v>15834</v>
      </c>
      <c r="G1556" s="13" t="s">
        <v>15835</v>
      </c>
    </row>
    <row r="1557" customFormat="false" ht="15" hidden="false" customHeight="true" outlineLevel="0" collapsed="false">
      <c r="A1557" s="13" t="s">
        <v>117</v>
      </c>
      <c r="B1557" s="11" t="s">
        <v>12138</v>
      </c>
      <c r="C1557" s="13" t="s">
        <v>7301</v>
      </c>
      <c r="D1557" s="13" t="s">
        <v>15836</v>
      </c>
      <c r="E1557" s="13" t="s">
        <v>11703</v>
      </c>
      <c r="F1557" s="13" t="s">
        <v>11938</v>
      </c>
      <c r="G1557" s="13" t="s">
        <v>15837</v>
      </c>
    </row>
    <row r="1558" customFormat="false" ht="15" hidden="false" customHeight="true" outlineLevel="0" collapsed="false">
      <c r="A1558" s="13" t="s">
        <v>117</v>
      </c>
      <c r="B1558" s="11" t="s">
        <v>12226</v>
      </c>
      <c r="C1558" s="13" t="s">
        <v>8204</v>
      </c>
      <c r="D1558" s="13" t="s">
        <v>15838</v>
      </c>
      <c r="E1558" s="13" t="s">
        <v>12135</v>
      </c>
      <c r="F1558" s="13" t="s">
        <v>11977</v>
      </c>
      <c r="G1558" s="13" t="s">
        <v>15839</v>
      </c>
    </row>
    <row r="1559" customFormat="false" ht="15" hidden="false" customHeight="true" outlineLevel="0" collapsed="false">
      <c r="A1559" s="13" t="s">
        <v>117</v>
      </c>
      <c r="B1559" s="11" t="s">
        <v>12130</v>
      </c>
      <c r="C1559" s="13" t="s">
        <v>14705</v>
      </c>
      <c r="D1559" s="13" t="s">
        <v>15840</v>
      </c>
      <c r="E1559" s="13" t="s">
        <v>3042</v>
      </c>
      <c r="F1559" s="13" t="s">
        <v>5209</v>
      </c>
      <c r="G1559" s="13" t="s">
        <v>12941</v>
      </c>
    </row>
    <row r="1560" customFormat="false" ht="15" hidden="false" customHeight="true" outlineLevel="0" collapsed="false">
      <c r="A1560" s="13" t="s">
        <v>117</v>
      </c>
      <c r="B1560" s="11" t="s">
        <v>12214</v>
      </c>
      <c r="C1560" s="13" t="s">
        <v>3987</v>
      </c>
      <c r="D1560" s="13" t="s">
        <v>15841</v>
      </c>
      <c r="E1560" s="13" t="s">
        <v>1871</v>
      </c>
      <c r="F1560" s="13" t="s">
        <v>1871</v>
      </c>
      <c r="G1560" s="13" t="s">
        <v>15841</v>
      </c>
    </row>
    <row r="1561" customFormat="false" ht="15" hidden="false" customHeight="true" outlineLevel="0" collapsed="false">
      <c r="A1561" s="13" t="s">
        <v>117</v>
      </c>
      <c r="B1561" s="11" t="s">
        <v>12179</v>
      </c>
      <c r="C1561" s="13" t="s">
        <v>14701</v>
      </c>
      <c r="D1561" s="13" t="s">
        <v>11740</v>
      </c>
      <c r="E1561" s="13" t="s">
        <v>7364</v>
      </c>
      <c r="F1561" s="13" t="s">
        <v>15842</v>
      </c>
      <c r="G1561" s="13" t="s">
        <v>15843</v>
      </c>
    </row>
    <row r="1562" customFormat="false" ht="15" hidden="false" customHeight="true" outlineLevel="0" collapsed="false">
      <c r="A1562" s="13" t="s">
        <v>117</v>
      </c>
      <c r="B1562" s="11" t="s">
        <v>12217</v>
      </c>
      <c r="C1562" s="13" t="s">
        <v>15844</v>
      </c>
      <c r="D1562" s="13" t="s">
        <v>15845</v>
      </c>
      <c r="E1562" s="13" t="s">
        <v>12135</v>
      </c>
      <c r="F1562" s="13" t="s">
        <v>14976</v>
      </c>
      <c r="G1562" s="13" t="s">
        <v>15846</v>
      </c>
    </row>
    <row r="1563" customFormat="false" ht="15" hidden="false" customHeight="true" outlineLevel="0" collapsed="false">
      <c r="A1563" s="13" t="s">
        <v>117</v>
      </c>
      <c r="B1563" s="11" t="s">
        <v>12166</v>
      </c>
      <c r="C1563" s="13" t="s">
        <v>14713</v>
      </c>
      <c r="D1563" s="13" t="s">
        <v>15847</v>
      </c>
      <c r="E1563" s="13" t="s">
        <v>1457</v>
      </c>
      <c r="F1563" s="13" t="s">
        <v>15848</v>
      </c>
      <c r="G1563" s="13" t="s">
        <v>15849</v>
      </c>
    </row>
    <row r="1564" customFormat="false" ht="15" hidden="false" customHeight="true" outlineLevel="0" collapsed="false">
      <c r="A1564" s="13" t="s">
        <v>117</v>
      </c>
      <c r="B1564" s="11" t="s">
        <v>12196</v>
      </c>
      <c r="C1564" s="13" t="s">
        <v>14760</v>
      </c>
      <c r="D1564" s="13" t="s">
        <v>11291</v>
      </c>
      <c r="E1564" s="13" t="s">
        <v>6800</v>
      </c>
      <c r="F1564" s="13" t="s">
        <v>15850</v>
      </c>
      <c r="G1564" s="13" t="s">
        <v>1139</v>
      </c>
    </row>
    <row r="1565" customFormat="false" ht="15" hidden="false" customHeight="true" outlineLevel="0" collapsed="false">
      <c r="A1565" s="13" t="s">
        <v>117</v>
      </c>
      <c r="B1565" s="11" t="s">
        <v>12177</v>
      </c>
      <c r="C1565" s="13" t="s">
        <v>13052</v>
      </c>
      <c r="D1565" s="13" t="s">
        <v>12170</v>
      </c>
      <c r="E1565" s="13" t="s">
        <v>11751</v>
      </c>
      <c r="F1565" s="13" t="s">
        <v>12241</v>
      </c>
      <c r="G1565" s="13" t="s">
        <v>15851</v>
      </c>
    </row>
    <row r="1566" customFormat="false" ht="15" hidden="false" customHeight="true" outlineLevel="0" collapsed="false">
      <c r="A1566" s="13" t="s">
        <v>117</v>
      </c>
      <c r="B1566" s="11" t="s">
        <v>12255</v>
      </c>
      <c r="C1566" s="13" t="s">
        <v>977</v>
      </c>
      <c r="D1566" s="13" t="s">
        <v>15852</v>
      </c>
      <c r="E1566" s="13" t="s">
        <v>12901</v>
      </c>
      <c r="F1566" s="13" t="s">
        <v>15853</v>
      </c>
      <c r="G1566" s="13" t="s">
        <v>15854</v>
      </c>
    </row>
    <row r="1567" customFormat="false" ht="15" hidden="false" customHeight="true" outlineLevel="0" collapsed="false">
      <c r="A1567" s="13" t="s">
        <v>117</v>
      </c>
      <c r="B1567" s="11" t="s">
        <v>12282</v>
      </c>
      <c r="C1567" s="13" t="s">
        <v>12230</v>
      </c>
      <c r="D1567" s="13" t="s">
        <v>15855</v>
      </c>
      <c r="E1567" s="13" t="s">
        <v>12544</v>
      </c>
      <c r="F1567" s="13" t="s">
        <v>15856</v>
      </c>
      <c r="G1567" s="13" t="s">
        <v>15857</v>
      </c>
    </row>
    <row r="1568" customFormat="false" ht="15" hidden="false" customHeight="true" outlineLevel="0" collapsed="false">
      <c r="A1568" s="13" t="s">
        <v>117</v>
      </c>
      <c r="B1568" s="11" t="s">
        <v>12229</v>
      </c>
      <c r="C1568" s="13" t="s">
        <v>11563</v>
      </c>
      <c r="D1568" s="13" t="s">
        <v>11907</v>
      </c>
      <c r="E1568" s="13" t="s">
        <v>12135</v>
      </c>
      <c r="F1568" s="13" t="s">
        <v>15858</v>
      </c>
      <c r="G1568" s="13" t="s">
        <v>15859</v>
      </c>
    </row>
    <row r="1569" customFormat="false" ht="15" hidden="false" customHeight="true" outlineLevel="0" collapsed="false">
      <c r="A1569" s="13" t="s">
        <v>117</v>
      </c>
      <c r="B1569" s="11" t="s">
        <v>12207</v>
      </c>
      <c r="C1569" s="13" t="s">
        <v>13515</v>
      </c>
      <c r="D1569" s="13" t="s">
        <v>14497</v>
      </c>
      <c r="E1569" s="13" t="s">
        <v>1938</v>
      </c>
      <c r="F1569" s="13" t="s">
        <v>12182</v>
      </c>
      <c r="G1569" s="13" t="s">
        <v>14086</v>
      </c>
    </row>
    <row r="1570" customFormat="false" ht="15" hidden="false" customHeight="true" outlineLevel="0" collapsed="false">
      <c r="A1570" s="13" t="s">
        <v>117</v>
      </c>
      <c r="B1570" s="11" t="s">
        <v>12194</v>
      </c>
      <c r="C1570" s="13" t="s">
        <v>3042</v>
      </c>
      <c r="D1570" s="13" t="s">
        <v>15860</v>
      </c>
      <c r="E1570" s="13" t="s">
        <v>12241</v>
      </c>
      <c r="F1570" s="13" t="s">
        <v>15861</v>
      </c>
      <c r="G1570" s="13" t="s">
        <v>7737</v>
      </c>
    </row>
    <row r="1571" customFormat="false" ht="15" hidden="false" customHeight="true" outlineLevel="0" collapsed="false">
      <c r="A1571" s="13" t="s">
        <v>117</v>
      </c>
      <c r="B1571" s="11" t="s">
        <v>12243</v>
      </c>
      <c r="C1571" s="13" t="s">
        <v>12846</v>
      </c>
      <c r="D1571" s="13" t="s">
        <v>15862</v>
      </c>
      <c r="E1571" s="13" t="s">
        <v>11875</v>
      </c>
      <c r="F1571" s="13" t="s">
        <v>12612</v>
      </c>
      <c r="G1571" s="13" t="s">
        <v>14760</v>
      </c>
    </row>
    <row r="1572" customFormat="false" ht="15" hidden="false" customHeight="true" outlineLevel="0" collapsed="false">
      <c r="A1572" s="13" t="s">
        <v>117</v>
      </c>
      <c r="B1572" s="11" t="s">
        <v>12200</v>
      </c>
      <c r="C1572" s="13" t="s">
        <v>13658</v>
      </c>
      <c r="D1572" s="13" t="s">
        <v>15863</v>
      </c>
      <c r="E1572" s="13" t="s">
        <v>11608</v>
      </c>
      <c r="F1572" s="13" t="s">
        <v>15864</v>
      </c>
      <c r="G1572" s="13" t="s">
        <v>15365</v>
      </c>
    </row>
    <row r="1573" customFormat="false" ht="15" hidden="false" customHeight="true" outlineLevel="0" collapsed="false">
      <c r="A1573" s="13" t="s">
        <v>117</v>
      </c>
      <c r="B1573" s="11" t="s">
        <v>12044</v>
      </c>
      <c r="C1573" s="13" t="s">
        <v>12544</v>
      </c>
      <c r="D1573" s="13" t="s">
        <v>15865</v>
      </c>
      <c r="E1573" s="13" t="s">
        <v>1871</v>
      </c>
      <c r="F1573" s="13" t="s">
        <v>1871</v>
      </c>
      <c r="G1573" s="13" t="s">
        <v>15865</v>
      </c>
    </row>
    <row r="1574" customFormat="false" ht="15" hidden="false" customHeight="true" outlineLevel="0" collapsed="false">
      <c r="A1574" s="13" t="s">
        <v>117</v>
      </c>
      <c r="B1574" s="11" t="s">
        <v>12348</v>
      </c>
      <c r="C1574" s="13" t="s">
        <v>4933</v>
      </c>
      <c r="D1574" s="13" t="s">
        <v>15866</v>
      </c>
      <c r="E1574" s="13" t="s">
        <v>11703</v>
      </c>
      <c r="F1574" s="13" t="s">
        <v>15867</v>
      </c>
      <c r="G1574" s="13" t="s">
        <v>15868</v>
      </c>
    </row>
    <row r="1575" customFormat="false" ht="15" hidden="false" customHeight="true" outlineLevel="0" collapsed="false">
      <c r="A1575" s="13" t="s">
        <v>117</v>
      </c>
      <c r="B1575" s="11" t="s">
        <v>12238</v>
      </c>
      <c r="C1575" s="13" t="s">
        <v>12215</v>
      </c>
      <c r="D1575" s="13" t="s">
        <v>15869</v>
      </c>
      <c r="E1575" s="13" t="s">
        <v>1871</v>
      </c>
      <c r="F1575" s="13" t="s">
        <v>1871</v>
      </c>
      <c r="G1575" s="13" t="s">
        <v>15869</v>
      </c>
    </row>
    <row r="1576" customFormat="false" ht="15" hidden="false" customHeight="true" outlineLevel="0" collapsed="false">
      <c r="A1576" s="13" t="s">
        <v>117</v>
      </c>
      <c r="B1576" s="11" t="s">
        <v>12164</v>
      </c>
      <c r="C1576" s="13" t="s">
        <v>12084</v>
      </c>
      <c r="D1576" s="13" t="s">
        <v>15870</v>
      </c>
      <c r="E1576" s="13" t="s">
        <v>11708</v>
      </c>
      <c r="F1576" s="13" t="s">
        <v>1871</v>
      </c>
      <c r="G1576" s="13" t="s">
        <v>15870</v>
      </c>
    </row>
    <row r="1577" customFormat="false" ht="15" hidden="false" customHeight="true" outlineLevel="0" collapsed="false">
      <c r="A1577" s="13" t="s">
        <v>117</v>
      </c>
      <c r="B1577" s="11" t="s">
        <v>12336</v>
      </c>
      <c r="C1577" s="13" t="s">
        <v>4463</v>
      </c>
      <c r="D1577" s="13" t="s">
        <v>11738</v>
      </c>
      <c r="E1577" s="13" t="s">
        <v>3833</v>
      </c>
      <c r="F1577" s="13" t="s">
        <v>14003</v>
      </c>
      <c r="G1577" s="13" t="s">
        <v>15871</v>
      </c>
    </row>
    <row r="1578" customFormat="false" ht="15" hidden="false" customHeight="true" outlineLevel="0" collapsed="false">
      <c r="A1578" s="13" t="s">
        <v>117</v>
      </c>
      <c r="B1578" s="11" t="s">
        <v>12344</v>
      </c>
      <c r="C1578" s="13" t="s">
        <v>2093</v>
      </c>
      <c r="D1578" s="13" t="s">
        <v>15872</v>
      </c>
      <c r="E1578" s="13" t="s">
        <v>12295</v>
      </c>
      <c r="F1578" s="13" t="s">
        <v>12740</v>
      </c>
      <c r="G1578" s="13" t="s">
        <v>15873</v>
      </c>
    </row>
    <row r="1579" customFormat="false" ht="15" hidden="false" customHeight="true" outlineLevel="0" collapsed="false">
      <c r="A1579" s="13" t="s">
        <v>117</v>
      </c>
      <c r="B1579" s="11" t="s">
        <v>12271</v>
      </c>
      <c r="C1579" s="13" t="s">
        <v>12731</v>
      </c>
      <c r="D1579" s="13" t="s">
        <v>585</v>
      </c>
      <c r="E1579" s="13" t="s">
        <v>6339</v>
      </c>
      <c r="F1579" s="13" t="s">
        <v>12867</v>
      </c>
      <c r="G1579" s="13" t="s">
        <v>7285</v>
      </c>
    </row>
    <row r="1580" customFormat="false" ht="15" hidden="false" customHeight="true" outlineLevel="0" collapsed="false">
      <c r="A1580" s="13" t="s">
        <v>117</v>
      </c>
      <c r="B1580" s="11" t="s">
        <v>12252</v>
      </c>
      <c r="C1580" s="13" t="s">
        <v>12209</v>
      </c>
      <c r="D1580" s="13" t="s">
        <v>13614</v>
      </c>
      <c r="E1580" s="13" t="s">
        <v>11708</v>
      </c>
      <c r="F1580" s="13" t="s">
        <v>12188</v>
      </c>
      <c r="G1580" s="13" t="s">
        <v>12236</v>
      </c>
    </row>
    <row r="1581" customFormat="false" ht="15" hidden="false" customHeight="true" outlineLevel="0" collapsed="false">
      <c r="A1581" s="13" t="s">
        <v>117</v>
      </c>
      <c r="B1581" s="11" t="s">
        <v>12212</v>
      </c>
      <c r="C1581" s="13" t="s">
        <v>12295</v>
      </c>
      <c r="D1581" s="13" t="s">
        <v>15874</v>
      </c>
      <c r="E1581" s="13" t="s">
        <v>1871</v>
      </c>
      <c r="F1581" s="13" t="s">
        <v>1871</v>
      </c>
      <c r="G1581" s="13" t="s">
        <v>15874</v>
      </c>
    </row>
    <row r="1582" customFormat="false" ht="15" hidden="false" customHeight="true" outlineLevel="0" collapsed="false">
      <c r="A1582" s="13" t="s">
        <v>117</v>
      </c>
      <c r="B1582" s="11" t="s">
        <v>12315</v>
      </c>
      <c r="C1582" s="13" t="s">
        <v>2417</v>
      </c>
      <c r="D1582" s="13" t="s">
        <v>12648</v>
      </c>
      <c r="E1582" s="13" t="s">
        <v>12241</v>
      </c>
      <c r="F1582" s="13" t="s">
        <v>3987</v>
      </c>
      <c r="G1582" s="13" t="s">
        <v>14515</v>
      </c>
    </row>
    <row r="1583" customFormat="false" ht="15" hidden="false" customHeight="true" outlineLevel="0" collapsed="false">
      <c r="A1583" s="13" t="s">
        <v>117</v>
      </c>
      <c r="B1583" s="11" t="s">
        <v>12279</v>
      </c>
      <c r="C1583" s="13" t="s">
        <v>7110</v>
      </c>
      <c r="D1583" s="13" t="s">
        <v>15875</v>
      </c>
      <c r="E1583" s="13" t="s">
        <v>11971</v>
      </c>
      <c r="F1583" s="13" t="s">
        <v>15876</v>
      </c>
      <c r="G1583" s="13" t="s">
        <v>15877</v>
      </c>
    </row>
    <row r="1584" customFormat="false" ht="15" hidden="false" customHeight="true" outlineLevel="0" collapsed="false">
      <c r="A1584" s="13" t="s">
        <v>117</v>
      </c>
      <c r="B1584" s="11" t="s">
        <v>12134</v>
      </c>
      <c r="C1584" s="13" t="s">
        <v>11703</v>
      </c>
      <c r="D1584" s="13" t="s">
        <v>2596</v>
      </c>
      <c r="E1584" s="13" t="s">
        <v>11708</v>
      </c>
      <c r="F1584" s="13" t="s">
        <v>1871</v>
      </c>
      <c r="G1584" s="13" t="s">
        <v>2596</v>
      </c>
    </row>
    <row r="1585" customFormat="false" ht="15" hidden="false" customHeight="true" outlineLevel="0" collapsed="false">
      <c r="A1585" s="13" t="s">
        <v>117</v>
      </c>
      <c r="B1585" s="11" t="s">
        <v>12125</v>
      </c>
      <c r="C1585" s="13" t="s">
        <v>12680</v>
      </c>
      <c r="D1585" s="13" t="s">
        <v>15878</v>
      </c>
      <c r="E1585" s="13" t="s">
        <v>12090</v>
      </c>
      <c r="F1585" s="13" t="s">
        <v>13540</v>
      </c>
      <c r="G1585" s="13" t="s">
        <v>15180</v>
      </c>
    </row>
    <row r="1586" customFormat="false" ht="15" hidden="false" customHeight="true" outlineLevel="0" collapsed="false">
      <c r="A1586" s="13" t="s">
        <v>117</v>
      </c>
      <c r="B1586" s="11" t="s">
        <v>12318</v>
      </c>
      <c r="C1586" s="13" t="s">
        <v>12364</v>
      </c>
      <c r="D1586" s="13" t="s">
        <v>15879</v>
      </c>
      <c r="E1586" s="13" t="s">
        <v>11751</v>
      </c>
      <c r="F1586" s="13" t="s">
        <v>11561</v>
      </c>
      <c r="G1586" s="13" t="s">
        <v>12620</v>
      </c>
    </row>
    <row r="1587" customFormat="false" ht="15" hidden="false" customHeight="true" outlineLevel="0" collapsed="false">
      <c r="A1587" s="13" t="s">
        <v>117</v>
      </c>
      <c r="B1587" s="11" t="s">
        <v>12340</v>
      </c>
      <c r="C1587" s="13" t="s">
        <v>12025</v>
      </c>
      <c r="D1587" s="13" t="s">
        <v>15880</v>
      </c>
      <c r="E1587" s="13" t="s">
        <v>12241</v>
      </c>
      <c r="F1587" s="13" t="s">
        <v>1871</v>
      </c>
      <c r="G1587" s="13" t="s">
        <v>15880</v>
      </c>
    </row>
    <row r="1588" customFormat="false" ht="15" hidden="false" customHeight="true" outlineLevel="0" collapsed="false">
      <c r="A1588" s="13" t="s">
        <v>117</v>
      </c>
      <c r="B1588" s="11" t="s">
        <v>12300</v>
      </c>
      <c r="C1588" s="13" t="s">
        <v>6800</v>
      </c>
      <c r="D1588" s="13" t="s">
        <v>15881</v>
      </c>
      <c r="E1588" s="13" t="s">
        <v>13281</v>
      </c>
      <c r="F1588" s="13" t="s">
        <v>13588</v>
      </c>
      <c r="G1588" s="13" t="s">
        <v>15882</v>
      </c>
    </row>
    <row r="1589" customFormat="false" ht="15" hidden="false" customHeight="true" outlineLevel="0" collapsed="false">
      <c r="A1589" s="13" t="s">
        <v>117</v>
      </c>
      <c r="B1589" s="11" t="s">
        <v>12309</v>
      </c>
      <c r="C1589" s="13" t="s">
        <v>11752</v>
      </c>
      <c r="D1589" s="13" t="s">
        <v>15343</v>
      </c>
      <c r="E1589" s="13" t="s">
        <v>12025</v>
      </c>
      <c r="F1589" s="13" t="s">
        <v>15883</v>
      </c>
      <c r="G1589" s="13" t="s">
        <v>15884</v>
      </c>
    </row>
    <row r="1590" customFormat="false" ht="15" hidden="false" customHeight="true" outlineLevel="0" collapsed="false">
      <c r="A1590" s="13" t="s">
        <v>117</v>
      </c>
      <c r="B1590" s="11" t="s">
        <v>12365</v>
      </c>
      <c r="C1590" s="13" t="s">
        <v>12295</v>
      </c>
      <c r="D1590" s="13" t="s">
        <v>15885</v>
      </c>
      <c r="E1590" s="13" t="s">
        <v>1871</v>
      </c>
      <c r="F1590" s="13" t="s">
        <v>1871</v>
      </c>
      <c r="G1590" s="13" t="s">
        <v>15885</v>
      </c>
    </row>
    <row r="1591" customFormat="false" ht="15" hidden="false" customHeight="true" outlineLevel="0" collapsed="false">
      <c r="A1591" s="13" t="s">
        <v>117</v>
      </c>
      <c r="B1591" s="11" t="s">
        <v>12342</v>
      </c>
      <c r="C1591" s="13" t="s">
        <v>6800</v>
      </c>
      <c r="D1591" s="13" t="s">
        <v>15345</v>
      </c>
      <c r="E1591" s="13" t="s">
        <v>12241</v>
      </c>
      <c r="F1591" s="13" t="s">
        <v>15886</v>
      </c>
      <c r="G1591" s="13" t="s">
        <v>15887</v>
      </c>
    </row>
    <row r="1592" customFormat="false" ht="15" hidden="false" customHeight="true" outlineLevel="0" collapsed="false">
      <c r="A1592" s="13" t="s">
        <v>117</v>
      </c>
      <c r="B1592" s="11" t="s">
        <v>12268</v>
      </c>
      <c r="C1592" s="13" t="s">
        <v>2093</v>
      </c>
      <c r="D1592" s="13" t="s">
        <v>15856</v>
      </c>
      <c r="E1592" s="13" t="s">
        <v>12053</v>
      </c>
      <c r="F1592" s="13" t="s">
        <v>3516</v>
      </c>
      <c r="G1592" s="13" t="s">
        <v>12822</v>
      </c>
    </row>
    <row r="1593" customFormat="false" ht="15" hidden="false" customHeight="true" outlineLevel="0" collapsed="false">
      <c r="A1593" s="13" t="s">
        <v>117</v>
      </c>
      <c r="B1593" s="11" t="s">
        <v>12234</v>
      </c>
      <c r="C1593" s="13" t="s">
        <v>12145</v>
      </c>
      <c r="D1593" s="13" t="s">
        <v>13572</v>
      </c>
      <c r="E1593" s="13" t="s">
        <v>12090</v>
      </c>
      <c r="F1593" s="13" t="s">
        <v>11794</v>
      </c>
      <c r="G1593" s="13" t="s">
        <v>15715</v>
      </c>
    </row>
    <row r="1594" customFormat="false" ht="15" hidden="false" customHeight="true" outlineLevel="0" collapsed="false">
      <c r="A1594" s="13" t="s">
        <v>117</v>
      </c>
      <c r="B1594" s="11" t="s">
        <v>12329</v>
      </c>
      <c r="C1594" s="13" t="s">
        <v>3042</v>
      </c>
      <c r="D1594" s="13" t="s">
        <v>15888</v>
      </c>
      <c r="E1594" s="13" t="s">
        <v>11708</v>
      </c>
      <c r="F1594" s="13" t="s">
        <v>1871</v>
      </c>
      <c r="G1594" s="13" t="s">
        <v>15888</v>
      </c>
    </row>
    <row r="1595" customFormat="false" ht="15" hidden="false" customHeight="true" outlineLevel="0" collapsed="false">
      <c r="A1595" s="13" t="s">
        <v>117</v>
      </c>
      <c r="B1595" s="11" t="s">
        <v>12259</v>
      </c>
      <c r="C1595" s="13" t="s">
        <v>12754</v>
      </c>
      <c r="D1595" s="13" t="s">
        <v>15889</v>
      </c>
      <c r="E1595" s="13" t="s">
        <v>11708</v>
      </c>
      <c r="F1595" s="13" t="s">
        <v>977</v>
      </c>
      <c r="G1595" s="13" t="s">
        <v>12881</v>
      </c>
    </row>
    <row r="1596" customFormat="false" ht="15" hidden="false" customHeight="true" outlineLevel="0" collapsed="false">
      <c r="A1596" s="13" t="s">
        <v>117</v>
      </c>
      <c r="B1596" s="11" t="s">
        <v>11970</v>
      </c>
      <c r="C1596" s="13" t="s">
        <v>1132</v>
      </c>
      <c r="D1596" s="13" t="s">
        <v>15890</v>
      </c>
      <c r="E1596" s="13" t="s">
        <v>11703</v>
      </c>
      <c r="F1596" s="13" t="s">
        <v>5894</v>
      </c>
      <c r="G1596" s="13" t="s">
        <v>15891</v>
      </c>
    </row>
    <row r="1597" customFormat="false" ht="15" hidden="false" customHeight="true" outlineLevel="0" collapsed="false">
      <c r="A1597" s="13" t="s">
        <v>117</v>
      </c>
      <c r="B1597" s="11" t="s">
        <v>12312</v>
      </c>
      <c r="C1597" s="13" t="s">
        <v>5399</v>
      </c>
      <c r="D1597" s="13" t="s">
        <v>11933</v>
      </c>
      <c r="E1597" s="13" t="s">
        <v>11824</v>
      </c>
      <c r="F1597" s="13" t="s">
        <v>15892</v>
      </c>
      <c r="G1597" s="13" t="s">
        <v>15893</v>
      </c>
    </row>
    <row r="1598" customFormat="false" ht="15" hidden="false" customHeight="true" outlineLevel="0" collapsed="false">
      <c r="A1598" s="13" t="s">
        <v>117</v>
      </c>
      <c r="B1598" s="11" t="s">
        <v>12354</v>
      </c>
      <c r="C1598" s="13" t="s">
        <v>2417</v>
      </c>
      <c r="D1598" s="13" t="s">
        <v>13266</v>
      </c>
      <c r="E1598" s="13" t="s">
        <v>12053</v>
      </c>
      <c r="F1598" s="13" t="s">
        <v>13296</v>
      </c>
      <c r="G1598" s="13" t="s">
        <v>15894</v>
      </c>
    </row>
    <row r="1599" customFormat="false" ht="15" hidden="false" customHeight="true" outlineLevel="0" collapsed="false">
      <c r="A1599" s="13" t="s">
        <v>117</v>
      </c>
      <c r="B1599" s="11" t="s">
        <v>12248</v>
      </c>
      <c r="C1599" s="13" t="s">
        <v>11971</v>
      </c>
      <c r="D1599" s="13" t="s">
        <v>15895</v>
      </c>
      <c r="E1599" s="13" t="s">
        <v>12090</v>
      </c>
      <c r="F1599" s="13" t="s">
        <v>3147</v>
      </c>
      <c r="G1599" s="13" t="s">
        <v>4968</v>
      </c>
    </row>
    <row r="1600" customFormat="false" ht="15" hidden="false" customHeight="true" outlineLevel="0" collapsed="false">
      <c r="A1600" s="13" t="s">
        <v>117</v>
      </c>
      <c r="B1600" s="11" t="s">
        <v>12288</v>
      </c>
      <c r="C1600" s="13" t="s">
        <v>12053</v>
      </c>
      <c r="D1600" s="13" t="s">
        <v>13376</v>
      </c>
      <c r="E1600" s="13" t="s">
        <v>12161</v>
      </c>
      <c r="F1600" s="13" t="s">
        <v>13047</v>
      </c>
      <c r="G1600" s="13" t="s">
        <v>11965</v>
      </c>
    </row>
    <row r="1601" customFormat="false" ht="15" hidden="false" customHeight="true" outlineLevel="0" collapsed="false">
      <c r="A1601" s="13" t="s">
        <v>117</v>
      </c>
      <c r="B1601" s="11" t="s">
        <v>12276</v>
      </c>
      <c r="C1601" s="13" t="s">
        <v>12367</v>
      </c>
      <c r="D1601" s="13" t="s">
        <v>12586</v>
      </c>
      <c r="E1601" s="13" t="s">
        <v>12135</v>
      </c>
      <c r="F1601" s="13" t="s">
        <v>11996</v>
      </c>
      <c r="G1601" s="13" t="s">
        <v>13653</v>
      </c>
    </row>
    <row r="1602" customFormat="false" ht="15" hidden="false" customHeight="true" outlineLevel="0" collapsed="false">
      <c r="A1602" s="13" t="s">
        <v>117</v>
      </c>
      <c r="B1602" s="11" t="s">
        <v>12320</v>
      </c>
      <c r="C1602" s="13" t="s">
        <v>11752</v>
      </c>
      <c r="D1602" s="13" t="s">
        <v>11986</v>
      </c>
      <c r="E1602" s="13" t="s">
        <v>12241</v>
      </c>
      <c r="F1602" s="13" t="s">
        <v>11824</v>
      </c>
      <c r="G1602" s="13" t="s">
        <v>13648</v>
      </c>
    </row>
    <row r="1603" customFormat="false" ht="15" hidden="false" customHeight="true" outlineLevel="0" collapsed="false">
      <c r="A1603" s="13" t="s">
        <v>117</v>
      </c>
      <c r="B1603" s="11" t="s">
        <v>12285</v>
      </c>
      <c r="C1603" s="13" t="s">
        <v>11703</v>
      </c>
      <c r="D1603" s="13" t="s">
        <v>15896</v>
      </c>
      <c r="E1603" s="13" t="s">
        <v>11708</v>
      </c>
      <c r="F1603" s="13" t="s">
        <v>15897</v>
      </c>
      <c r="G1603" s="13" t="s">
        <v>15898</v>
      </c>
    </row>
    <row r="1604" customFormat="false" ht="15" hidden="false" customHeight="true" outlineLevel="0" collapsed="false">
      <c r="A1604" s="13" t="s">
        <v>117</v>
      </c>
      <c r="B1604" s="11" t="s">
        <v>12263</v>
      </c>
      <c r="C1604" s="13" t="s">
        <v>1938</v>
      </c>
      <c r="D1604" s="13" t="s">
        <v>12299</v>
      </c>
      <c r="E1604" s="13" t="s">
        <v>1871</v>
      </c>
      <c r="F1604" s="13" t="s">
        <v>1871</v>
      </c>
      <c r="G1604" s="13" t="s">
        <v>12299</v>
      </c>
    </row>
    <row r="1605" customFormat="false" ht="15" hidden="false" customHeight="true" outlineLevel="0" collapsed="false">
      <c r="A1605" s="13" t="s">
        <v>117</v>
      </c>
      <c r="B1605" s="11" t="s">
        <v>12293</v>
      </c>
      <c r="C1605" s="13" t="s">
        <v>13006</v>
      </c>
      <c r="D1605" s="13" t="s">
        <v>12301</v>
      </c>
      <c r="E1605" s="13" t="s">
        <v>12090</v>
      </c>
      <c r="F1605" s="13" t="s">
        <v>2849</v>
      </c>
      <c r="G1605" s="13" t="s">
        <v>13048</v>
      </c>
    </row>
    <row r="1606" customFormat="false" ht="15" hidden="false" customHeight="true" outlineLevel="0" collapsed="false">
      <c r="A1606" s="13" t="s">
        <v>117</v>
      </c>
      <c r="B1606" s="11" t="s">
        <v>12292</v>
      </c>
      <c r="C1606" s="13" t="s">
        <v>12244</v>
      </c>
      <c r="D1606" s="13" t="s">
        <v>14248</v>
      </c>
      <c r="E1606" s="13" t="s">
        <v>11708</v>
      </c>
      <c r="F1606" s="13" t="s">
        <v>6339</v>
      </c>
      <c r="G1606" s="13" t="s">
        <v>3297</v>
      </c>
    </row>
    <row r="1607" customFormat="false" ht="15" hidden="false" customHeight="true" outlineLevel="0" collapsed="false">
      <c r="A1607" s="13" t="s">
        <v>117</v>
      </c>
      <c r="B1607" s="11" t="s">
        <v>12266</v>
      </c>
      <c r="C1607" s="13" t="s">
        <v>6800</v>
      </c>
      <c r="D1607" s="13" t="s">
        <v>12830</v>
      </c>
      <c r="E1607" s="13" t="s">
        <v>12161</v>
      </c>
      <c r="F1607" s="13" t="s">
        <v>1871</v>
      </c>
      <c r="G1607" s="13" t="s">
        <v>12830</v>
      </c>
    </row>
    <row r="1608" customFormat="false" ht="15" hidden="false" customHeight="true" outlineLevel="0" collapsed="false">
      <c r="A1608" s="13" t="s">
        <v>117</v>
      </c>
      <c r="B1608" s="11" t="s">
        <v>12384</v>
      </c>
      <c r="C1608" s="13" t="s">
        <v>12025</v>
      </c>
      <c r="D1608" s="13" t="s">
        <v>912</v>
      </c>
      <c r="E1608" s="13" t="s">
        <v>11708</v>
      </c>
      <c r="F1608" s="13" t="s">
        <v>1871</v>
      </c>
      <c r="G1608" s="13" t="s">
        <v>912</v>
      </c>
    </row>
    <row r="1609" customFormat="false" ht="15" hidden="false" customHeight="true" outlineLevel="0" collapsed="false">
      <c r="A1609" s="13" t="s">
        <v>117</v>
      </c>
      <c r="B1609" s="11" t="s">
        <v>12374</v>
      </c>
      <c r="C1609" s="13" t="s">
        <v>12135</v>
      </c>
      <c r="D1609" s="13" t="s">
        <v>15364</v>
      </c>
      <c r="E1609" s="13" t="s">
        <v>12241</v>
      </c>
      <c r="F1609" s="13" t="s">
        <v>12295</v>
      </c>
      <c r="G1609" s="13" t="s">
        <v>14572</v>
      </c>
    </row>
    <row r="1610" customFormat="false" ht="15" hidden="false" customHeight="true" outlineLevel="0" collapsed="false">
      <c r="A1610" s="13" t="s">
        <v>117</v>
      </c>
      <c r="B1610" s="11" t="s">
        <v>12387</v>
      </c>
      <c r="C1610" s="13" t="s">
        <v>4775</v>
      </c>
      <c r="D1610" s="13" t="s">
        <v>15899</v>
      </c>
      <c r="E1610" s="13" t="s">
        <v>11708</v>
      </c>
      <c r="F1610" s="13" t="s">
        <v>1871</v>
      </c>
      <c r="G1610" s="13" t="s">
        <v>14813</v>
      </c>
    </row>
    <row r="1611" customFormat="false" ht="15" hidden="false" customHeight="true" outlineLevel="0" collapsed="false">
      <c r="A1611" s="13" t="s">
        <v>117</v>
      </c>
      <c r="B1611" s="11" t="s">
        <v>12298</v>
      </c>
      <c r="C1611" s="13" t="s">
        <v>550</v>
      </c>
      <c r="D1611" s="13" t="s">
        <v>8704</v>
      </c>
      <c r="E1611" s="13" t="s">
        <v>1871</v>
      </c>
      <c r="F1611" s="13" t="s">
        <v>1871</v>
      </c>
      <c r="G1611" s="13" t="s">
        <v>8704</v>
      </c>
    </row>
    <row r="1612" customFormat="false" ht="15" hidden="false" customHeight="true" outlineLevel="0" collapsed="false">
      <c r="A1612" s="13" t="s">
        <v>117</v>
      </c>
      <c r="B1612" s="11" t="s">
        <v>12332</v>
      </c>
      <c r="C1612" s="13" t="s">
        <v>2571</v>
      </c>
      <c r="D1612" s="13" t="s">
        <v>13458</v>
      </c>
      <c r="E1612" s="13" t="s">
        <v>12209</v>
      </c>
      <c r="F1612" s="13" t="s">
        <v>15348</v>
      </c>
      <c r="G1612" s="13" t="s">
        <v>15900</v>
      </c>
    </row>
    <row r="1613" customFormat="false" ht="15" hidden="false" customHeight="true" outlineLevel="0" collapsed="false">
      <c r="A1613" s="13" t="s">
        <v>117</v>
      </c>
      <c r="B1613" s="11" t="s">
        <v>12191</v>
      </c>
      <c r="C1613" s="13" t="s">
        <v>12375</v>
      </c>
      <c r="D1613" s="13" t="s">
        <v>7364</v>
      </c>
      <c r="E1613" s="13" t="s">
        <v>11708</v>
      </c>
      <c r="F1613" s="13" t="s">
        <v>1871</v>
      </c>
      <c r="G1613" s="13" t="s">
        <v>7364</v>
      </c>
    </row>
    <row r="1614" customFormat="false" ht="15" hidden="false" customHeight="true" outlineLevel="0" collapsed="false">
      <c r="A1614" s="13" t="s">
        <v>117</v>
      </c>
      <c r="B1614" s="11" t="s">
        <v>12370</v>
      </c>
      <c r="C1614" s="13" t="s">
        <v>4929</v>
      </c>
      <c r="D1614" s="13" t="s">
        <v>12390</v>
      </c>
      <c r="E1614" s="13" t="s">
        <v>11703</v>
      </c>
      <c r="F1614" s="13" t="s">
        <v>14132</v>
      </c>
      <c r="G1614" s="13" t="s">
        <v>15901</v>
      </c>
    </row>
    <row r="1615" customFormat="false" ht="15" hidden="false" customHeight="true" outlineLevel="0" collapsed="false">
      <c r="A1615" s="13" t="s">
        <v>117</v>
      </c>
      <c r="B1615" s="11" t="s">
        <v>12327</v>
      </c>
      <c r="C1615" s="13" t="s">
        <v>12960</v>
      </c>
      <c r="D1615" s="13" t="s">
        <v>12967</v>
      </c>
      <c r="E1615" s="13" t="s">
        <v>12025</v>
      </c>
      <c r="F1615" s="13" t="s">
        <v>15902</v>
      </c>
      <c r="G1615" s="13" t="s">
        <v>15903</v>
      </c>
    </row>
    <row r="1616" customFormat="false" ht="15" hidden="false" customHeight="true" outlineLevel="0" collapsed="false">
      <c r="A1616" s="13" t="s">
        <v>117</v>
      </c>
      <c r="B1616" s="11" t="s">
        <v>12383</v>
      </c>
      <c r="C1616" s="13" t="s">
        <v>12161</v>
      </c>
      <c r="D1616" s="13" t="s">
        <v>12800</v>
      </c>
      <c r="E1616" s="13" t="s">
        <v>1871</v>
      </c>
      <c r="F1616" s="13" t="s">
        <v>1871</v>
      </c>
      <c r="G1616" s="13" t="s">
        <v>12800</v>
      </c>
    </row>
    <row r="1617" customFormat="false" ht="15" hidden="false" customHeight="true" outlineLevel="0" collapsed="false">
      <c r="A1617" s="13" t="s">
        <v>117</v>
      </c>
      <c r="B1617" s="11" t="s">
        <v>12356</v>
      </c>
      <c r="C1617" s="13" t="s">
        <v>12090</v>
      </c>
      <c r="D1617" s="13" t="s">
        <v>12966</v>
      </c>
      <c r="E1617" s="13" t="s">
        <v>1871</v>
      </c>
      <c r="F1617" s="13" t="s">
        <v>1871</v>
      </c>
      <c r="G1617" s="13" t="s">
        <v>12966</v>
      </c>
    </row>
    <row r="1618" customFormat="false" ht="15" hidden="false" customHeight="true" outlineLevel="0" collapsed="false">
      <c r="A1618" s="13" t="s">
        <v>117</v>
      </c>
      <c r="B1618" s="11" t="s">
        <v>12351</v>
      </c>
      <c r="C1618" s="13" t="s">
        <v>3987</v>
      </c>
      <c r="D1618" s="13" t="s">
        <v>14819</v>
      </c>
      <c r="E1618" s="13" t="s">
        <v>1871</v>
      </c>
      <c r="F1618" s="13" t="s">
        <v>1871</v>
      </c>
      <c r="G1618" s="13" t="s">
        <v>14819</v>
      </c>
    </row>
    <row r="1619" customFormat="false" ht="15" hidden="false" customHeight="true" outlineLevel="0" collapsed="false">
      <c r="A1619" s="13" t="s">
        <v>117</v>
      </c>
      <c r="B1619" s="11" t="s">
        <v>12373</v>
      </c>
      <c r="C1619" s="13" t="s">
        <v>12209</v>
      </c>
      <c r="D1619" s="13" t="s">
        <v>13629</v>
      </c>
      <c r="E1619" s="13" t="s">
        <v>1871</v>
      </c>
      <c r="F1619" s="13" t="s">
        <v>11751</v>
      </c>
      <c r="G1619" s="13" t="s">
        <v>15227</v>
      </c>
    </row>
    <row r="1620" customFormat="false" ht="15" hidden="false" customHeight="true" outlineLevel="0" collapsed="false">
      <c r="A1620" s="13" t="s">
        <v>117</v>
      </c>
      <c r="B1620" s="11" t="s">
        <v>12325</v>
      </c>
      <c r="C1620" s="13" t="s">
        <v>11751</v>
      </c>
      <c r="D1620" s="13" t="s">
        <v>14191</v>
      </c>
      <c r="E1620" s="13" t="s">
        <v>1871</v>
      </c>
      <c r="F1620" s="13" t="s">
        <v>1871</v>
      </c>
      <c r="G1620" s="13" t="s">
        <v>14191</v>
      </c>
    </row>
    <row r="1621" customFormat="false" ht="15" hidden="false" customHeight="true" outlineLevel="0" collapsed="false">
      <c r="A1621" s="13" t="s">
        <v>117</v>
      </c>
      <c r="B1621" s="11" t="s">
        <v>12358</v>
      </c>
      <c r="C1621" s="13" t="s">
        <v>12209</v>
      </c>
      <c r="D1621" s="13" t="s">
        <v>6821</v>
      </c>
      <c r="E1621" s="13" t="s">
        <v>12053</v>
      </c>
      <c r="F1621" s="13" t="s">
        <v>12896</v>
      </c>
      <c r="G1621" s="13" t="s">
        <v>8670</v>
      </c>
    </row>
    <row r="1622" customFormat="false" ht="15" hidden="false" customHeight="true" outlineLevel="0" collapsed="false">
      <c r="A1622" s="13" t="s">
        <v>117</v>
      </c>
      <c r="B1622" s="11" t="s">
        <v>12360</v>
      </c>
      <c r="C1622" s="13" t="s">
        <v>12241</v>
      </c>
      <c r="D1622" s="13" t="s">
        <v>13600</v>
      </c>
      <c r="E1622" s="13" t="s">
        <v>11751</v>
      </c>
      <c r="F1622" s="13" t="s">
        <v>11751</v>
      </c>
      <c r="G1622" s="13" t="s">
        <v>12352</v>
      </c>
    </row>
    <row r="1623" customFormat="false" ht="15" hidden="false" customHeight="true" outlineLevel="0" collapsed="false">
      <c r="A1623" s="13" t="s">
        <v>117</v>
      </c>
      <c r="B1623" s="11" t="s">
        <v>12307</v>
      </c>
      <c r="C1623" s="13" t="s">
        <v>3987</v>
      </c>
      <c r="D1623" s="13" t="s">
        <v>12357</v>
      </c>
      <c r="E1623" s="13" t="s">
        <v>11708</v>
      </c>
      <c r="F1623" s="13" t="s">
        <v>11751</v>
      </c>
      <c r="G1623" s="13" t="s">
        <v>1137</v>
      </c>
    </row>
    <row r="1624" customFormat="false" ht="15" hidden="false" customHeight="true" outlineLevel="0" collapsed="false">
      <c r="A1624" s="13" t="s">
        <v>117</v>
      </c>
      <c r="B1624" s="11" t="s">
        <v>12378</v>
      </c>
      <c r="C1624" s="13" t="s">
        <v>12090</v>
      </c>
      <c r="D1624" s="13" t="s">
        <v>12362</v>
      </c>
      <c r="E1624" s="13" t="s">
        <v>4775</v>
      </c>
      <c r="F1624" s="13" t="s">
        <v>12326</v>
      </c>
      <c r="G1624" s="13" t="s">
        <v>3478</v>
      </c>
    </row>
    <row r="1625" customFormat="false" ht="15" hidden="false" customHeight="true" outlineLevel="0" collapsed="false">
      <c r="A1625" s="13" t="s">
        <v>117</v>
      </c>
      <c r="B1625" s="11" t="s">
        <v>12389</v>
      </c>
      <c r="C1625" s="13" t="s">
        <v>12135</v>
      </c>
      <c r="D1625" s="13" t="s">
        <v>12896</v>
      </c>
      <c r="E1625" s="13" t="s">
        <v>12135</v>
      </c>
      <c r="F1625" s="13" t="s">
        <v>13560</v>
      </c>
      <c r="G1625" s="13" t="s">
        <v>15904</v>
      </c>
    </row>
    <row r="1626" customFormat="false" ht="15" hidden="false" customHeight="true" outlineLevel="0" collapsed="false">
      <c r="A1626" s="13" t="s">
        <v>117</v>
      </c>
      <c r="B1626" s="11" t="s">
        <v>12304</v>
      </c>
      <c r="C1626" s="13" t="s">
        <v>3987</v>
      </c>
      <c r="D1626" s="13" t="s">
        <v>12084</v>
      </c>
      <c r="E1626" s="13" t="s">
        <v>1938</v>
      </c>
      <c r="F1626" s="13" t="s">
        <v>12333</v>
      </c>
      <c r="G1626" s="13" t="s">
        <v>15905</v>
      </c>
    </row>
    <row r="1627" customFormat="false" ht="15" hidden="false" customHeight="true" outlineLevel="0" collapsed="false">
      <c r="A1627" s="13" t="s">
        <v>117</v>
      </c>
      <c r="B1627" s="11" t="s">
        <v>12265</v>
      </c>
      <c r="C1627" s="13" t="s">
        <v>3987</v>
      </c>
      <c r="D1627" s="13" t="s">
        <v>12215</v>
      </c>
      <c r="E1627" s="13" t="s">
        <v>1871</v>
      </c>
      <c r="F1627" s="13" t="s">
        <v>1871</v>
      </c>
      <c r="G1627" s="13" t="s">
        <v>12215</v>
      </c>
    </row>
    <row r="1628" customFormat="false" ht="15" hidden="false" customHeight="true" outlineLevel="0" collapsed="false">
      <c r="A1628" s="13" t="s">
        <v>117</v>
      </c>
      <c r="B1628" s="11" t="s">
        <v>12353</v>
      </c>
      <c r="C1628" s="13" t="s">
        <v>12161</v>
      </c>
      <c r="D1628" s="13" t="s">
        <v>11824</v>
      </c>
      <c r="E1628" s="13" t="s">
        <v>1871</v>
      </c>
      <c r="F1628" s="13" t="s">
        <v>1871</v>
      </c>
      <c r="G1628" s="13" t="s">
        <v>11824</v>
      </c>
    </row>
    <row r="1629" customFormat="false" ht="15" hidden="false" customHeight="true" outlineLevel="0" collapsed="false">
      <c r="A1629" s="13" t="s">
        <v>117</v>
      </c>
      <c r="B1629" s="11" t="s">
        <v>12363</v>
      </c>
      <c r="C1629" s="13" t="s">
        <v>12241</v>
      </c>
      <c r="D1629" s="13" t="s">
        <v>3361</v>
      </c>
      <c r="E1629" s="13" t="s">
        <v>1871</v>
      </c>
      <c r="F1629" s="13" t="s">
        <v>1871</v>
      </c>
      <c r="G1629" s="13" t="s">
        <v>3361</v>
      </c>
    </row>
    <row r="1630" customFormat="false" ht="15" hidden="false" customHeight="true" outlineLevel="0" collapsed="false">
      <c r="A1630" s="13" t="s">
        <v>117</v>
      </c>
      <c r="B1630" s="11" t="s">
        <v>12323</v>
      </c>
      <c r="C1630" s="13" t="s">
        <v>12295</v>
      </c>
      <c r="D1630" s="13" t="s">
        <v>1132</v>
      </c>
      <c r="E1630" s="13" t="s">
        <v>1871</v>
      </c>
      <c r="F1630" s="13" t="s">
        <v>1871</v>
      </c>
      <c r="G1630" s="13" t="s">
        <v>1132</v>
      </c>
    </row>
    <row r="1631" customFormat="false" ht="15" hidden="false" customHeight="true" outlineLevel="0" collapsed="false">
      <c r="A1631" s="13" t="s">
        <v>117</v>
      </c>
      <c r="B1631" s="11" t="s">
        <v>12395</v>
      </c>
      <c r="C1631" s="13" t="s">
        <v>11751</v>
      </c>
      <c r="D1631" s="13" t="s">
        <v>977</v>
      </c>
      <c r="E1631" s="13" t="s">
        <v>11708</v>
      </c>
      <c r="F1631" s="13" t="s">
        <v>15906</v>
      </c>
      <c r="G1631" s="13" t="s">
        <v>15907</v>
      </c>
    </row>
    <row r="1632" customFormat="false" ht="15" hidden="false" customHeight="true" outlineLevel="0" collapsed="false">
      <c r="A1632" s="13" t="s">
        <v>117</v>
      </c>
      <c r="B1632" s="11" t="s">
        <v>12414</v>
      </c>
      <c r="C1632" s="13" t="s">
        <v>11751</v>
      </c>
      <c r="D1632" s="13" t="s">
        <v>11752</v>
      </c>
      <c r="E1632" s="13" t="s">
        <v>1871</v>
      </c>
      <c r="F1632" s="13" t="s">
        <v>1871</v>
      </c>
      <c r="G1632" s="13" t="s">
        <v>11752</v>
      </c>
    </row>
    <row r="1633" customFormat="false" ht="15" hidden="false" customHeight="true" outlineLevel="0" collapsed="false">
      <c r="A1633" s="13" t="s">
        <v>117</v>
      </c>
      <c r="B1633" s="11" t="s">
        <v>12331</v>
      </c>
      <c r="C1633" s="13" t="s">
        <v>4775</v>
      </c>
      <c r="D1633" s="13" t="s">
        <v>11971</v>
      </c>
      <c r="E1633" s="13" t="s">
        <v>11708</v>
      </c>
      <c r="F1633" s="13" t="s">
        <v>1871</v>
      </c>
      <c r="G1633" s="13" t="s">
        <v>11971</v>
      </c>
    </row>
    <row r="1634" customFormat="false" ht="15" hidden="false" customHeight="true" outlineLevel="0" collapsed="false">
      <c r="A1634" s="13" t="s">
        <v>117</v>
      </c>
      <c r="B1634" s="11" t="s">
        <v>12376</v>
      </c>
      <c r="C1634" s="13" t="s">
        <v>4775</v>
      </c>
      <c r="D1634" s="13" t="s">
        <v>11971</v>
      </c>
      <c r="E1634" s="13" t="s">
        <v>1871</v>
      </c>
      <c r="F1634" s="13" t="s">
        <v>1871</v>
      </c>
      <c r="G1634" s="13" t="s">
        <v>11971</v>
      </c>
    </row>
    <row r="1635" customFormat="false" ht="15" hidden="false" customHeight="true" outlineLevel="0" collapsed="false">
      <c r="A1635" s="13" t="s">
        <v>117</v>
      </c>
      <c r="B1635" s="11" t="s">
        <v>12396</v>
      </c>
      <c r="C1635" s="13" t="s">
        <v>11875</v>
      </c>
      <c r="D1635" s="13" t="s">
        <v>11796</v>
      </c>
      <c r="E1635" s="13" t="s">
        <v>11708</v>
      </c>
      <c r="F1635" s="13" t="s">
        <v>3042</v>
      </c>
      <c r="G1635" s="13" t="s">
        <v>12295</v>
      </c>
    </row>
    <row r="1636" customFormat="false" ht="15" hidden="false" customHeight="true" outlineLevel="0" collapsed="false">
      <c r="A1636" s="13" t="s">
        <v>117</v>
      </c>
      <c r="B1636" s="11" t="s">
        <v>12393</v>
      </c>
      <c r="C1636" s="13" t="s">
        <v>12209</v>
      </c>
      <c r="D1636" s="13" t="s">
        <v>550</v>
      </c>
      <c r="E1636" s="13" t="s">
        <v>11708</v>
      </c>
      <c r="F1636" s="13" t="s">
        <v>12135</v>
      </c>
      <c r="G1636" s="13" t="s">
        <v>12025</v>
      </c>
    </row>
    <row r="1637" customFormat="false" ht="15" hidden="false" customHeight="true" outlineLevel="0" collapsed="false">
      <c r="A1637" s="13" t="s">
        <v>117</v>
      </c>
      <c r="B1637" s="11" t="s">
        <v>12422</v>
      </c>
      <c r="C1637" s="13" t="s">
        <v>12090</v>
      </c>
      <c r="D1637" s="13" t="s">
        <v>3042</v>
      </c>
      <c r="E1637" s="13" t="s">
        <v>11708</v>
      </c>
      <c r="F1637" s="13" t="s">
        <v>11751</v>
      </c>
      <c r="G1637" s="13" t="s">
        <v>11875</v>
      </c>
    </row>
    <row r="1638" customFormat="false" ht="15" hidden="false" customHeight="true" outlineLevel="0" collapsed="false">
      <c r="A1638" s="13" t="s">
        <v>117</v>
      </c>
      <c r="B1638" s="11" t="s">
        <v>12385</v>
      </c>
      <c r="C1638" s="13" t="s">
        <v>11708</v>
      </c>
      <c r="D1638" s="13" t="s">
        <v>11703</v>
      </c>
      <c r="E1638" s="13" t="s">
        <v>1871</v>
      </c>
      <c r="F1638" s="13" t="s">
        <v>1871</v>
      </c>
      <c r="G1638" s="13" t="s">
        <v>11703</v>
      </c>
    </row>
    <row r="1639" customFormat="false" ht="15" hidden="false" customHeight="true" outlineLevel="0" collapsed="false">
      <c r="A1639" s="13" t="s">
        <v>117</v>
      </c>
      <c r="B1639" s="11" t="s">
        <v>12388</v>
      </c>
      <c r="C1639" s="13" t="s">
        <v>11751</v>
      </c>
      <c r="D1639" s="13" t="s">
        <v>1938</v>
      </c>
      <c r="E1639" s="13" t="s">
        <v>11708</v>
      </c>
      <c r="F1639" s="13" t="s">
        <v>1871</v>
      </c>
      <c r="G1639" s="13" t="s">
        <v>1938</v>
      </c>
    </row>
    <row r="1640" customFormat="false" ht="15" hidden="false" customHeight="true" outlineLevel="0" collapsed="false">
      <c r="A1640" s="13" t="s">
        <v>117</v>
      </c>
      <c r="B1640" s="11" t="s">
        <v>12366</v>
      </c>
      <c r="C1640" s="13" t="s">
        <v>11708</v>
      </c>
      <c r="D1640" s="13" t="s">
        <v>12209</v>
      </c>
      <c r="E1640" s="13" t="s">
        <v>12090</v>
      </c>
      <c r="F1640" s="13" t="s">
        <v>12631</v>
      </c>
      <c r="G1640" s="13" t="s">
        <v>15908</v>
      </c>
    </row>
    <row r="1641" customFormat="false" ht="15" hidden="false" customHeight="true" outlineLevel="0" collapsed="false">
      <c r="A1641" s="13" t="s">
        <v>117</v>
      </c>
      <c r="B1641" s="11" t="s">
        <v>12402</v>
      </c>
      <c r="C1641" s="13" t="s">
        <v>11708</v>
      </c>
      <c r="D1641" s="13" t="s">
        <v>11751</v>
      </c>
      <c r="E1641" s="13" t="s">
        <v>12090</v>
      </c>
      <c r="F1641" s="13" t="s">
        <v>11708</v>
      </c>
      <c r="G1641" s="13" t="s">
        <v>11708</v>
      </c>
    </row>
    <row r="1642" customFormat="false" ht="15" hidden="false" customHeight="true" outlineLevel="0" collapsed="false">
      <c r="A1642" s="13" t="s">
        <v>117</v>
      </c>
      <c r="B1642" s="11" t="s">
        <v>12392</v>
      </c>
      <c r="C1642" s="13" t="s">
        <v>12241</v>
      </c>
      <c r="D1642" s="13" t="s">
        <v>11751</v>
      </c>
      <c r="E1642" s="13" t="s">
        <v>1871</v>
      </c>
      <c r="F1642" s="13" t="s">
        <v>1871</v>
      </c>
      <c r="G1642" s="13" t="s">
        <v>11751</v>
      </c>
    </row>
    <row r="1643" customFormat="false" ht="15" hidden="false" customHeight="true" outlineLevel="0" collapsed="false">
      <c r="A1643" s="13" t="s">
        <v>117</v>
      </c>
      <c r="B1643" s="11" t="s">
        <v>12399</v>
      </c>
      <c r="C1643" s="13" t="s">
        <v>12161</v>
      </c>
      <c r="D1643" s="13" t="s">
        <v>11708</v>
      </c>
      <c r="E1643" s="13" t="s">
        <v>11708</v>
      </c>
      <c r="F1643" s="13" t="s">
        <v>11751</v>
      </c>
      <c r="G1643" s="13" t="s">
        <v>1871</v>
      </c>
    </row>
    <row r="1644" customFormat="false" ht="15" hidden="false" customHeight="true" outlineLevel="0" collapsed="false">
      <c r="A1644" s="13" t="s">
        <v>117</v>
      </c>
      <c r="B1644" s="11" t="s">
        <v>12398</v>
      </c>
      <c r="C1644" s="13" t="s">
        <v>12241</v>
      </c>
      <c r="D1644" s="13" t="s">
        <v>11708</v>
      </c>
      <c r="E1644" s="13" t="s">
        <v>11708</v>
      </c>
      <c r="F1644" s="13" t="s">
        <v>1871</v>
      </c>
      <c r="G1644" s="13" t="s">
        <v>11708</v>
      </c>
    </row>
    <row r="1645" customFormat="false" ht="15" hidden="false" customHeight="true" outlineLevel="0" collapsed="false">
      <c r="A1645" s="13" t="s">
        <v>117</v>
      </c>
      <c r="B1645" s="11" t="s">
        <v>12381</v>
      </c>
      <c r="C1645" s="13" t="s">
        <v>11708</v>
      </c>
      <c r="D1645" s="13" t="s">
        <v>11708</v>
      </c>
      <c r="E1645" s="13" t="s">
        <v>11708</v>
      </c>
      <c r="F1645" s="13" t="s">
        <v>1871</v>
      </c>
      <c r="G1645" s="13" t="s">
        <v>11708</v>
      </c>
    </row>
    <row r="1646" customFormat="false" ht="15" hidden="false" customHeight="true" outlineLevel="0" collapsed="false">
      <c r="A1646" s="13" t="s">
        <v>117</v>
      </c>
      <c r="B1646" s="11" t="s">
        <v>13067</v>
      </c>
      <c r="C1646" s="13" t="s">
        <v>11751</v>
      </c>
      <c r="D1646" s="13" t="s">
        <v>1871</v>
      </c>
      <c r="E1646" s="13" t="s">
        <v>11708</v>
      </c>
      <c r="F1646" s="13" t="s">
        <v>1871</v>
      </c>
      <c r="G1646" s="13" t="s">
        <v>1871</v>
      </c>
    </row>
    <row r="1647" customFormat="false" ht="15" hidden="false" customHeight="true" outlineLevel="0" collapsed="false">
      <c r="A1647" s="13" t="s">
        <v>117</v>
      </c>
      <c r="B1647" s="11" t="s">
        <v>12412</v>
      </c>
      <c r="C1647" s="13" t="s">
        <v>11708</v>
      </c>
      <c r="D1647" s="13" t="s">
        <v>1871</v>
      </c>
      <c r="E1647" s="13" t="s">
        <v>4775</v>
      </c>
      <c r="F1647" s="13" t="s">
        <v>11703</v>
      </c>
      <c r="G1647" s="13" t="s">
        <v>15376</v>
      </c>
    </row>
    <row r="1648" customFormat="false" ht="15" hidden="false" customHeight="true" outlineLevel="0" collapsed="false">
      <c r="A1648" s="13" t="s">
        <v>117</v>
      </c>
      <c r="B1648" s="11" t="s">
        <v>12394</v>
      </c>
      <c r="C1648" s="13" t="s">
        <v>11708</v>
      </c>
      <c r="D1648" s="13" t="s">
        <v>1871</v>
      </c>
      <c r="E1648" s="13" t="s">
        <v>11708</v>
      </c>
      <c r="F1648" s="13" t="s">
        <v>1871</v>
      </c>
      <c r="G1648" s="13" t="s">
        <v>1871</v>
      </c>
    </row>
    <row r="1649" customFormat="false" ht="15" hidden="false" customHeight="true" outlineLevel="0" collapsed="false">
      <c r="A1649" s="13" t="s">
        <v>117</v>
      </c>
      <c r="B1649" s="11" t="s">
        <v>12424</v>
      </c>
      <c r="C1649" s="13" t="s">
        <v>1871</v>
      </c>
      <c r="D1649" s="13" t="s">
        <v>1871</v>
      </c>
      <c r="E1649" s="13" t="s">
        <v>11708</v>
      </c>
      <c r="F1649" s="13" t="s">
        <v>2417</v>
      </c>
      <c r="G1649" s="13" t="s">
        <v>15909</v>
      </c>
    </row>
    <row r="1650" customFormat="false" ht="15" hidden="false" customHeight="true" outlineLevel="0" collapsed="false">
      <c r="A1650" s="13" t="s">
        <v>117</v>
      </c>
      <c r="B1650" s="11" t="s">
        <v>12405</v>
      </c>
      <c r="C1650" s="13" t="s">
        <v>1871</v>
      </c>
      <c r="D1650" s="13" t="s">
        <v>1871</v>
      </c>
      <c r="E1650" s="13" t="s">
        <v>11708</v>
      </c>
      <c r="F1650" s="13" t="s">
        <v>1871</v>
      </c>
      <c r="G1650" s="13" t="s">
        <v>1871</v>
      </c>
    </row>
    <row r="1651" customFormat="false" ht="15" hidden="false" customHeight="true" outlineLevel="0" collapsed="false">
      <c r="A1651" s="13" t="s">
        <v>117</v>
      </c>
      <c r="B1651" s="11" t="s">
        <v>12407</v>
      </c>
      <c r="C1651" s="13" t="s">
        <v>1871</v>
      </c>
      <c r="D1651" s="13" t="s">
        <v>1871</v>
      </c>
      <c r="E1651" s="13" t="s">
        <v>1871</v>
      </c>
      <c r="F1651" s="13" t="s">
        <v>1871</v>
      </c>
      <c r="G1651" s="13" t="s">
        <v>1871</v>
      </c>
    </row>
    <row r="1652" customFormat="false" ht="15" hidden="false" customHeight="true" outlineLevel="0" collapsed="false">
      <c r="A1652" s="13" t="s">
        <v>117</v>
      </c>
      <c r="B1652" s="11" t="s">
        <v>13066</v>
      </c>
      <c r="C1652" s="13" t="s">
        <v>1871</v>
      </c>
      <c r="D1652" s="13" t="s">
        <v>1871</v>
      </c>
      <c r="E1652" s="13" t="s">
        <v>11708</v>
      </c>
      <c r="F1652" s="13" t="s">
        <v>11713</v>
      </c>
      <c r="G1652" s="13" t="s">
        <v>15910</v>
      </c>
    </row>
    <row r="1653" customFormat="false" ht="15" hidden="false" customHeight="true" outlineLevel="0" collapsed="false">
      <c r="A1653" s="13" t="s">
        <v>117</v>
      </c>
      <c r="B1653" s="11" t="s">
        <v>12408</v>
      </c>
      <c r="C1653" s="13" t="s">
        <v>1871</v>
      </c>
      <c r="D1653" s="13" t="s">
        <v>1871</v>
      </c>
      <c r="E1653" s="13" t="s">
        <v>1871</v>
      </c>
      <c r="F1653" s="13" t="s">
        <v>12241</v>
      </c>
      <c r="G1653" s="13" t="s">
        <v>13677</v>
      </c>
    </row>
    <row r="1654" customFormat="false" ht="15" hidden="false" customHeight="true" outlineLevel="0" collapsed="false">
      <c r="A1654" s="13" t="s">
        <v>117</v>
      </c>
      <c r="B1654" s="11" t="s">
        <v>12410</v>
      </c>
      <c r="C1654" s="13" t="s">
        <v>1871</v>
      </c>
      <c r="D1654" s="13" t="s">
        <v>1871</v>
      </c>
      <c r="E1654" s="13" t="s">
        <v>11751</v>
      </c>
      <c r="F1654" s="13" t="s">
        <v>12090</v>
      </c>
      <c r="G1654" s="13" t="s">
        <v>12386</v>
      </c>
    </row>
    <row r="1655" customFormat="false" ht="15" hidden="false" customHeight="true" outlineLevel="0" collapsed="false">
      <c r="A1655" s="13" t="s">
        <v>117</v>
      </c>
      <c r="B1655" s="11" t="s">
        <v>12417</v>
      </c>
      <c r="C1655" s="13" t="s">
        <v>1871</v>
      </c>
      <c r="D1655" s="13" t="s">
        <v>1871</v>
      </c>
      <c r="E1655" s="13" t="s">
        <v>12241</v>
      </c>
      <c r="F1655" s="13" t="s">
        <v>12901</v>
      </c>
      <c r="G1655" s="13" t="s">
        <v>15911</v>
      </c>
    </row>
    <row r="1656" customFormat="false" ht="15" hidden="false" customHeight="true" outlineLevel="0" collapsed="false">
      <c r="A1656" s="13" t="s">
        <v>117</v>
      </c>
      <c r="B1656" s="11" t="s">
        <v>14272</v>
      </c>
      <c r="C1656" s="13" t="s">
        <v>1871</v>
      </c>
      <c r="D1656" s="13" t="s">
        <v>1871</v>
      </c>
      <c r="E1656" s="13" t="s">
        <v>11708</v>
      </c>
      <c r="F1656" s="13" t="s">
        <v>11563</v>
      </c>
      <c r="G1656" s="13" t="s">
        <v>13064</v>
      </c>
    </row>
    <row r="1657" customFormat="false" ht="15" hidden="false" customHeight="true" outlineLevel="0" collapsed="false">
      <c r="A1657" s="13" t="s">
        <v>117</v>
      </c>
      <c r="B1657" s="11" t="s">
        <v>14837</v>
      </c>
      <c r="C1657" s="13" t="s">
        <v>1871</v>
      </c>
      <c r="D1657" s="13" t="s">
        <v>1871</v>
      </c>
      <c r="E1657" s="13" t="s">
        <v>1871</v>
      </c>
      <c r="F1657" s="13" t="s">
        <v>1871</v>
      </c>
      <c r="G1657" s="13" t="s">
        <v>1871</v>
      </c>
    </row>
    <row r="1658" customFormat="false" ht="15" hidden="false" customHeight="true" outlineLevel="0" collapsed="false">
      <c r="A1658" s="13" t="s">
        <v>117</v>
      </c>
      <c r="B1658" s="11" t="s">
        <v>12420</v>
      </c>
      <c r="C1658" s="13" t="s">
        <v>1871</v>
      </c>
      <c r="D1658" s="13" t="s">
        <v>1871</v>
      </c>
      <c r="E1658" s="13" t="s">
        <v>12135</v>
      </c>
      <c r="F1658" s="13" t="s">
        <v>14249</v>
      </c>
      <c r="G1658" s="13" t="s">
        <v>15912</v>
      </c>
    </row>
    <row r="1659" customFormat="false" ht="15" hidden="false" customHeight="true" outlineLevel="0" collapsed="false">
      <c r="A1659" s="13" t="s">
        <v>117</v>
      </c>
      <c r="B1659" s="11" t="s">
        <v>12423</v>
      </c>
      <c r="C1659" s="13" t="s">
        <v>1871</v>
      </c>
      <c r="D1659" s="13" t="s">
        <v>1871</v>
      </c>
      <c r="E1659" s="13" t="s">
        <v>1871</v>
      </c>
      <c r="F1659" s="13" t="s">
        <v>11708</v>
      </c>
      <c r="G1659" s="13" t="s">
        <v>12406</v>
      </c>
    </row>
    <row r="1660" customFormat="false" ht="15" hidden="false" customHeight="true" outlineLevel="0" collapsed="false">
      <c r="A1660" s="13" t="s">
        <v>117</v>
      </c>
      <c r="B1660" s="11" t="s">
        <v>12397</v>
      </c>
      <c r="C1660" s="13" t="s">
        <v>1871</v>
      </c>
      <c r="D1660" s="13" t="s">
        <v>1871</v>
      </c>
      <c r="E1660" s="13" t="s">
        <v>1871</v>
      </c>
      <c r="F1660" s="13" t="s">
        <v>1871</v>
      </c>
      <c r="G1660" s="13" t="s">
        <v>1871</v>
      </c>
    </row>
    <row r="1661" customFormat="false" ht="15" hidden="false" customHeight="true" outlineLevel="0" collapsed="false">
      <c r="A1661" s="13" t="s">
        <v>126</v>
      </c>
      <c r="B1661" s="11" t="s">
        <v>11482</v>
      </c>
      <c r="C1661" s="13" t="s">
        <v>15913</v>
      </c>
      <c r="D1661" s="13" t="s">
        <v>15914</v>
      </c>
      <c r="E1661" s="13" t="s">
        <v>15915</v>
      </c>
      <c r="F1661" s="13" t="s">
        <v>15916</v>
      </c>
      <c r="G1661" s="13" t="s">
        <v>15917</v>
      </c>
    </row>
    <row r="1662" customFormat="false" ht="15" hidden="false" customHeight="true" outlineLevel="0" collapsed="false">
      <c r="A1662" s="13" t="s">
        <v>126</v>
      </c>
      <c r="B1662" s="11" t="s">
        <v>11476</v>
      </c>
      <c r="C1662" s="13" t="s">
        <v>15918</v>
      </c>
      <c r="D1662" s="13" t="s">
        <v>15919</v>
      </c>
      <c r="E1662" s="13" t="s">
        <v>15920</v>
      </c>
      <c r="F1662" s="13" t="s">
        <v>15921</v>
      </c>
      <c r="G1662" s="13" t="s">
        <v>15922</v>
      </c>
    </row>
    <row r="1663" customFormat="false" ht="15" hidden="false" customHeight="true" outlineLevel="0" collapsed="false">
      <c r="A1663" s="13" t="s">
        <v>126</v>
      </c>
      <c r="B1663" s="11" t="s">
        <v>11488</v>
      </c>
      <c r="C1663" s="13" t="s">
        <v>15923</v>
      </c>
      <c r="D1663" s="13" t="s">
        <v>15924</v>
      </c>
      <c r="E1663" s="13" t="s">
        <v>15925</v>
      </c>
      <c r="F1663" s="13" t="s">
        <v>15926</v>
      </c>
      <c r="G1663" s="13" t="s">
        <v>15927</v>
      </c>
    </row>
    <row r="1664" customFormat="false" ht="15" hidden="false" customHeight="true" outlineLevel="0" collapsed="false">
      <c r="A1664" s="13" t="s">
        <v>126</v>
      </c>
      <c r="B1664" s="11" t="s">
        <v>11494</v>
      </c>
      <c r="C1664" s="13" t="s">
        <v>15928</v>
      </c>
      <c r="D1664" s="13" t="s">
        <v>15929</v>
      </c>
      <c r="E1664" s="13" t="s">
        <v>15930</v>
      </c>
      <c r="F1664" s="13" t="s">
        <v>15931</v>
      </c>
      <c r="G1664" s="13" t="s">
        <v>15932</v>
      </c>
    </row>
    <row r="1665" customFormat="false" ht="15" hidden="false" customHeight="true" outlineLevel="0" collapsed="false">
      <c r="A1665" s="13" t="s">
        <v>126</v>
      </c>
      <c r="B1665" s="11" t="s">
        <v>11506</v>
      </c>
      <c r="C1665" s="13" t="s">
        <v>15933</v>
      </c>
      <c r="D1665" s="13" t="s">
        <v>15934</v>
      </c>
      <c r="E1665" s="13" t="s">
        <v>15935</v>
      </c>
      <c r="F1665" s="13" t="s">
        <v>15936</v>
      </c>
      <c r="G1665" s="13" t="s">
        <v>15937</v>
      </c>
    </row>
    <row r="1666" customFormat="false" ht="15" hidden="false" customHeight="true" outlineLevel="0" collapsed="false">
      <c r="A1666" s="13" t="s">
        <v>126</v>
      </c>
      <c r="B1666" s="11" t="s">
        <v>11500</v>
      </c>
      <c r="C1666" s="13" t="s">
        <v>15938</v>
      </c>
      <c r="D1666" s="13" t="s">
        <v>15939</v>
      </c>
      <c r="E1666" s="13" t="s">
        <v>15940</v>
      </c>
      <c r="F1666" s="13" t="s">
        <v>15941</v>
      </c>
      <c r="G1666" s="13" t="s">
        <v>15942</v>
      </c>
    </row>
    <row r="1667" customFormat="false" ht="15" hidden="false" customHeight="true" outlineLevel="0" collapsed="false">
      <c r="A1667" s="13" t="s">
        <v>126</v>
      </c>
      <c r="B1667" s="11" t="s">
        <v>11518</v>
      </c>
      <c r="C1667" s="13" t="s">
        <v>15943</v>
      </c>
      <c r="D1667" s="13" t="s">
        <v>15944</v>
      </c>
      <c r="E1667" s="13" t="s">
        <v>15945</v>
      </c>
      <c r="F1667" s="13" t="s">
        <v>15946</v>
      </c>
      <c r="G1667" s="13" t="s">
        <v>15947</v>
      </c>
    </row>
    <row r="1668" customFormat="false" ht="15" hidden="false" customHeight="true" outlineLevel="0" collapsed="false">
      <c r="A1668" s="13" t="s">
        <v>126</v>
      </c>
      <c r="B1668" s="11" t="s">
        <v>11512</v>
      </c>
      <c r="C1668" s="13" t="s">
        <v>15948</v>
      </c>
      <c r="D1668" s="13" t="s">
        <v>15949</v>
      </c>
      <c r="E1668" s="13" t="s">
        <v>15950</v>
      </c>
      <c r="F1668" s="13" t="s">
        <v>15951</v>
      </c>
      <c r="G1668" s="13" t="s">
        <v>15952</v>
      </c>
    </row>
    <row r="1669" customFormat="false" ht="15" hidden="false" customHeight="true" outlineLevel="0" collapsed="false">
      <c r="A1669" s="13" t="s">
        <v>126</v>
      </c>
      <c r="B1669" s="11" t="s">
        <v>11536</v>
      </c>
      <c r="C1669" s="13" t="s">
        <v>15953</v>
      </c>
      <c r="D1669" s="13" t="s">
        <v>15954</v>
      </c>
      <c r="E1669" s="13" t="s">
        <v>15955</v>
      </c>
      <c r="F1669" s="13" t="s">
        <v>15956</v>
      </c>
      <c r="G1669" s="13" t="s">
        <v>15957</v>
      </c>
    </row>
    <row r="1670" customFormat="false" ht="15" hidden="false" customHeight="true" outlineLevel="0" collapsed="false">
      <c r="A1670" s="13" t="s">
        <v>126</v>
      </c>
      <c r="B1670" s="11" t="s">
        <v>11530</v>
      </c>
      <c r="C1670" s="13" t="s">
        <v>15958</v>
      </c>
      <c r="D1670" s="13" t="s">
        <v>15959</v>
      </c>
      <c r="E1670" s="13" t="s">
        <v>15960</v>
      </c>
      <c r="F1670" s="13" t="s">
        <v>15961</v>
      </c>
      <c r="G1670" s="13" t="s">
        <v>15962</v>
      </c>
    </row>
    <row r="1671" customFormat="false" ht="15" hidden="false" customHeight="true" outlineLevel="0" collapsed="false">
      <c r="A1671" s="13" t="s">
        <v>126</v>
      </c>
      <c r="B1671" s="11" t="s">
        <v>11542</v>
      </c>
      <c r="C1671" s="13" t="s">
        <v>15963</v>
      </c>
      <c r="D1671" s="13" t="s">
        <v>15964</v>
      </c>
      <c r="E1671" s="13" t="s">
        <v>15965</v>
      </c>
      <c r="F1671" s="13" t="s">
        <v>15966</v>
      </c>
      <c r="G1671" s="13" t="s">
        <v>15967</v>
      </c>
    </row>
    <row r="1672" customFormat="false" ht="15" hidden="false" customHeight="true" outlineLevel="0" collapsed="false">
      <c r="A1672" s="13" t="s">
        <v>126</v>
      </c>
      <c r="B1672" s="11" t="s">
        <v>11524</v>
      </c>
      <c r="C1672" s="13" t="s">
        <v>15968</v>
      </c>
      <c r="D1672" s="13" t="s">
        <v>15969</v>
      </c>
      <c r="E1672" s="13" t="s">
        <v>15970</v>
      </c>
      <c r="F1672" s="13" t="s">
        <v>15971</v>
      </c>
      <c r="G1672" s="13" t="s">
        <v>15972</v>
      </c>
    </row>
    <row r="1673" customFormat="false" ht="15" hidden="false" customHeight="true" outlineLevel="0" collapsed="false">
      <c r="A1673" s="13" t="s">
        <v>126</v>
      </c>
      <c r="B1673" s="11" t="s">
        <v>11594</v>
      </c>
      <c r="C1673" s="13" t="s">
        <v>15973</v>
      </c>
      <c r="D1673" s="13" t="s">
        <v>15974</v>
      </c>
      <c r="E1673" s="13" t="s">
        <v>15975</v>
      </c>
      <c r="F1673" s="13" t="s">
        <v>15976</v>
      </c>
      <c r="G1673" s="13" t="s">
        <v>15977</v>
      </c>
    </row>
    <row r="1674" customFormat="false" ht="15" hidden="false" customHeight="true" outlineLevel="0" collapsed="false">
      <c r="A1674" s="13" t="s">
        <v>126</v>
      </c>
      <c r="B1674" s="11" t="s">
        <v>11600</v>
      </c>
      <c r="C1674" s="13" t="s">
        <v>15978</v>
      </c>
      <c r="D1674" s="13" t="s">
        <v>15979</v>
      </c>
      <c r="E1674" s="13" t="s">
        <v>15980</v>
      </c>
      <c r="F1674" s="13" t="s">
        <v>15981</v>
      </c>
      <c r="G1674" s="13" t="s">
        <v>15982</v>
      </c>
    </row>
    <row r="1675" customFormat="false" ht="15" hidden="false" customHeight="true" outlineLevel="0" collapsed="false">
      <c r="A1675" s="13" t="s">
        <v>126</v>
      </c>
      <c r="B1675" s="11" t="s">
        <v>11565</v>
      </c>
      <c r="C1675" s="13" t="s">
        <v>15983</v>
      </c>
      <c r="D1675" s="13" t="s">
        <v>15984</v>
      </c>
      <c r="E1675" s="13" t="s">
        <v>15985</v>
      </c>
      <c r="F1675" s="13" t="s">
        <v>15986</v>
      </c>
      <c r="G1675" s="13" t="s">
        <v>15987</v>
      </c>
    </row>
    <row r="1676" customFormat="false" ht="15" hidden="false" customHeight="true" outlineLevel="0" collapsed="false">
      <c r="A1676" s="13" t="s">
        <v>126</v>
      </c>
      <c r="B1676" s="11" t="s">
        <v>11548</v>
      </c>
      <c r="C1676" s="13" t="s">
        <v>15988</v>
      </c>
      <c r="D1676" s="13" t="s">
        <v>15989</v>
      </c>
      <c r="E1676" s="13" t="s">
        <v>15990</v>
      </c>
      <c r="F1676" s="13" t="s">
        <v>15991</v>
      </c>
      <c r="G1676" s="13" t="s">
        <v>15992</v>
      </c>
    </row>
    <row r="1677" customFormat="false" ht="15" hidden="false" customHeight="true" outlineLevel="0" collapsed="false">
      <c r="A1677" s="13" t="s">
        <v>126</v>
      </c>
      <c r="B1677" s="11" t="s">
        <v>11570</v>
      </c>
      <c r="C1677" s="13" t="s">
        <v>15993</v>
      </c>
      <c r="D1677" s="13" t="s">
        <v>15994</v>
      </c>
      <c r="E1677" s="13" t="s">
        <v>15995</v>
      </c>
      <c r="F1677" s="13" t="s">
        <v>15996</v>
      </c>
      <c r="G1677" s="13" t="s">
        <v>15997</v>
      </c>
    </row>
    <row r="1678" customFormat="false" ht="15" hidden="false" customHeight="true" outlineLevel="0" collapsed="false">
      <c r="A1678" s="13" t="s">
        <v>126</v>
      </c>
      <c r="B1678" s="11" t="s">
        <v>11582</v>
      </c>
      <c r="C1678" s="13" t="s">
        <v>15998</v>
      </c>
      <c r="D1678" s="13" t="s">
        <v>15999</v>
      </c>
      <c r="E1678" s="13" t="s">
        <v>16000</v>
      </c>
      <c r="F1678" s="13" t="s">
        <v>16001</v>
      </c>
      <c r="G1678" s="13" t="s">
        <v>16002</v>
      </c>
    </row>
    <row r="1679" customFormat="false" ht="15" hidden="false" customHeight="true" outlineLevel="0" collapsed="false">
      <c r="A1679" s="13" t="s">
        <v>126</v>
      </c>
      <c r="B1679" s="11" t="s">
        <v>11576</v>
      </c>
      <c r="C1679" s="13" t="s">
        <v>16003</v>
      </c>
      <c r="D1679" s="13" t="s">
        <v>16004</v>
      </c>
      <c r="E1679" s="13" t="s">
        <v>16005</v>
      </c>
      <c r="F1679" s="13" t="s">
        <v>16006</v>
      </c>
      <c r="G1679" s="13" t="s">
        <v>16007</v>
      </c>
    </row>
    <row r="1680" customFormat="false" ht="15" hidden="false" customHeight="true" outlineLevel="0" collapsed="false">
      <c r="A1680" s="13" t="s">
        <v>126</v>
      </c>
      <c r="B1680" s="11" t="s">
        <v>11560</v>
      </c>
      <c r="C1680" s="13" t="s">
        <v>3833</v>
      </c>
      <c r="D1680" s="13" t="s">
        <v>16008</v>
      </c>
      <c r="E1680" s="13" t="s">
        <v>1457</v>
      </c>
      <c r="F1680" s="13" t="s">
        <v>11977</v>
      </c>
      <c r="G1680" s="13" t="s">
        <v>16009</v>
      </c>
    </row>
    <row r="1681" customFormat="false" ht="15" hidden="false" customHeight="true" outlineLevel="0" collapsed="false">
      <c r="A1681" s="13" t="s">
        <v>126</v>
      </c>
      <c r="B1681" s="11" t="s">
        <v>11588</v>
      </c>
      <c r="C1681" s="13" t="s">
        <v>16010</v>
      </c>
      <c r="D1681" s="13" t="s">
        <v>16011</v>
      </c>
      <c r="E1681" s="13" t="s">
        <v>5389</v>
      </c>
      <c r="F1681" s="13" t="s">
        <v>16012</v>
      </c>
      <c r="G1681" s="13" t="s">
        <v>16013</v>
      </c>
    </row>
    <row r="1682" customFormat="false" ht="15" hidden="false" customHeight="true" outlineLevel="0" collapsed="false">
      <c r="A1682" s="13" t="s">
        <v>126</v>
      </c>
      <c r="B1682" s="11" t="s">
        <v>11554</v>
      </c>
      <c r="C1682" s="13" t="s">
        <v>16014</v>
      </c>
      <c r="D1682" s="13" t="s">
        <v>16015</v>
      </c>
      <c r="E1682" s="13" t="s">
        <v>13308</v>
      </c>
      <c r="F1682" s="13" t="s">
        <v>6696</v>
      </c>
      <c r="G1682" s="13" t="s">
        <v>16016</v>
      </c>
    </row>
    <row r="1683" customFormat="false" ht="15" hidden="false" customHeight="true" outlineLevel="0" collapsed="false">
      <c r="A1683" s="13" t="s">
        <v>126</v>
      </c>
      <c r="B1683" s="11" t="s">
        <v>11606</v>
      </c>
      <c r="C1683" s="13" t="s">
        <v>12364</v>
      </c>
      <c r="D1683" s="13" t="s">
        <v>16017</v>
      </c>
      <c r="E1683" s="13" t="s">
        <v>11796</v>
      </c>
      <c r="F1683" s="13" t="s">
        <v>12135</v>
      </c>
      <c r="G1683" s="13" t="s">
        <v>16018</v>
      </c>
    </row>
    <row r="1684" customFormat="false" ht="15" hidden="false" customHeight="true" outlineLevel="0" collapsed="false">
      <c r="A1684" s="13" t="s">
        <v>126</v>
      </c>
      <c r="B1684" s="11" t="s">
        <v>11610</v>
      </c>
      <c r="C1684" s="13" t="s">
        <v>16019</v>
      </c>
      <c r="D1684" s="13" t="s">
        <v>16020</v>
      </c>
      <c r="E1684" s="13" t="s">
        <v>13891</v>
      </c>
      <c r="F1684" s="13" t="s">
        <v>16021</v>
      </c>
      <c r="G1684" s="13" t="s">
        <v>16022</v>
      </c>
    </row>
    <row r="1685" customFormat="false" ht="15" hidden="false" customHeight="true" outlineLevel="0" collapsed="false">
      <c r="A1685" s="13" t="s">
        <v>126</v>
      </c>
      <c r="B1685" s="11" t="s">
        <v>11634</v>
      </c>
      <c r="C1685" s="13" t="s">
        <v>16023</v>
      </c>
      <c r="D1685" s="13" t="s">
        <v>16024</v>
      </c>
      <c r="E1685" s="13" t="s">
        <v>12305</v>
      </c>
      <c r="F1685" s="13" t="s">
        <v>16025</v>
      </c>
      <c r="G1685" s="13" t="s">
        <v>16026</v>
      </c>
    </row>
    <row r="1686" customFormat="false" ht="15" hidden="false" customHeight="true" outlineLevel="0" collapsed="false">
      <c r="A1686" s="13" t="s">
        <v>126</v>
      </c>
      <c r="B1686" s="11" t="s">
        <v>11622</v>
      </c>
      <c r="C1686" s="13" t="s">
        <v>16027</v>
      </c>
      <c r="D1686" s="13" t="s">
        <v>16028</v>
      </c>
      <c r="E1686" s="13" t="s">
        <v>15678</v>
      </c>
      <c r="F1686" s="13" t="s">
        <v>16029</v>
      </c>
      <c r="G1686" s="13" t="s">
        <v>16030</v>
      </c>
    </row>
    <row r="1687" customFormat="false" ht="15" hidden="false" customHeight="true" outlineLevel="0" collapsed="false">
      <c r="A1687" s="13" t="s">
        <v>126</v>
      </c>
      <c r="B1687" s="11" t="s">
        <v>11616</v>
      </c>
      <c r="C1687" s="13" t="s">
        <v>16031</v>
      </c>
      <c r="D1687" s="13" t="s">
        <v>16032</v>
      </c>
      <c r="E1687" s="13" t="s">
        <v>16033</v>
      </c>
      <c r="F1687" s="13" t="s">
        <v>16034</v>
      </c>
      <c r="G1687" s="13" t="s">
        <v>16035</v>
      </c>
    </row>
    <row r="1688" customFormat="false" ht="15" hidden="false" customHeight="true" outlineLevel="0" collapsed="false">
      <c r="A1688" s="13" t="s">
        <v>126</v>
      </c>
      <c r="B1688" s="11" t="s">
        <v>11661</v>
      </c>
      <c r="C1688" s="13" t="s">
        <v>16036</v>
      </c>
      <c r="D1688" s="13" t="s">
        <v>16037</v>
      </c>
      <c r="E1688" s="13" t="s">
        <v>16038</v>
      </c>
      <c r="F1688" s="13" t="s">
        <v>16039</v>
      </c>
      <c r="G1688" s="13" t="s">
        <v>16040</v>
      </c>
    </row>
    <row r="1689" customFormat="false" ht="15" hidden="false" customHeight="true" outlineLevel="0" collapsed="false">
      <c r="A1689" s="13" t="s">
        <v>126</v>
      </c>
      <c r="B1689" s="11" t="s">
        <v>11628</v>
      </c>
      <c r="C1689" s="13" t="s">
        <v>16041</v>
      </c>
      <c r="D1689" s="13" t="s">
        <v>16042</v>
      </c>
      <c r="E1689" s="13" t="s">
        <v>16043</v>
      </c>
      <c r="F1689" s="13" t="s">
        <v>16044</v>
      </c>
      <c r="G1689" s="13" t="s">
        <v>16045</v>
      </c>
    </row>
    <row r="1690" customFormat="false" ht="15" hidden="false" customHeight="true" outlineLevel="0" collapsed="false">
      <c r="A1690" s="13" t="s">
        <v>126</v>
      </c>
      <c r="B1690" s="11" t="s">
        <v>11656</v>
      </c>
      <c r="C1690" s="13" t="s">
        <v>16046</v>
      </c>
      <c r="D1690" s="13" t="s">
        <v>16047</v>
      </c>
      <c r="E1690" s="13" t="s">
        <v>15271</v>
      </c>
      <c r="F1690" s="13" t="s">
        <v>16048</v>
      </c>
      <c r="G1690" s="13" t="s">
        <v>16049</v>
      </c>
    </row>
    <row r="1691" customFormat="false" ht="15" hidden="false" customHeight="true" outlineLevel="0" collapsed="false">
      <c r="A1691" s="13" t="s">
        <v>126</v>
      </c>
      <c r="B1691" s="11" t="s">
        <v>11639</v>
      </c>
      <c r="C1691" s="13" t="s">
        <v>16050</v>
      </c>
      <c r="D1691" s="13" t="s">
        <v>16051</v>
      </c>
      <c r="E1691" s="13" t="s">
        <v>16052</v>
      </c>
      <c r="F1691" s="13" t="s">
        <v>16053</v>
      </c>
      <c r="G1691" s="13" t="s">
        <v>16054</v>
      </c>
    </row>
    <row r="1692" customFormat="false" ht="15" hidden="false" customHeight="true" outlineLevel="0" collapsed="false">
      <c r="A1692" s="13" t="s">
        <v>126</v>
      </c>
      <c r="B1692" s="11" t="s">
        <v>11700</v>
      </c>
      <c r="C1692" s="13" t="s">
        <v>16055</v>
      </c>
      <c r="D1692" s="13" t="s">
        <v>16056</v>
      </c>
      <c r="E1692" s="13" t="s">
        <v>550</v>
      </c>
      <c r="F1692" s="13" t="s">
        <v>12833</v>
      </c>
      <c r="G1692" s="13" t="s">
        <v>16057</v>
      </c>
    </row>
    <row r="1693" customFormat="false" ht="15" hidden="false" customHeight="true" outlineLevel="0" collapsed="false">
      <c r="A1693" s="13" t="s">
        <v>126</v>
      </c>
      <c r="B1693" s="11" t="s">
        <v>11667</v>
      </c>
      <c r="C1693" s="13" t="s">
        <v>16058</v>
      </c>
      <c r="D1693" s="13" t="s">
        <v>16059</v>
      </c>
      <c r="E1693" s="13" t="s">
        <v>12093</v>
      </c>
      <c r="F1693" s="13" t="s">
        <v>16060</v>
      </c>
      <c r="G1693" s="13" t="s">
        <v>16061</v>
      </c>
    </row>
    <row r="1694" customFormat="false" ht="15" hidden="false" customHeight="true" outlineLevel="0" collapsed="false">
      <c r="A1694" s="13" t="s">
        <v>126</v>
      </c>
      <c r="B1694" s="11" t="s">
        <v>11682</v>
      </c>
      <c r="C1694" s="13" t="s">
        <v>16062</v>
      </c>
      <c r="D1694" s="13" t="s">
        <v>16063</v>
      </c>
      <c r="E1694" s="13" t="s">
        <v>14146</v>
      </c>
      <c r="F1694" s="13" t="s">
        <v>16064</v>
      </c>
      <c r="G1694" s="13" t="s">
        <v>16065</v>
      </c>
    </row>
    <row r="1695" customFormat="false" ht="15" hidden="false" customHeight="true" outlineLevel="0" collapsed="false">
      <c r="A1695" s="13" t="s">
        <v>126</v>
      </c>
      <c r="B1695" s="11" t="s">
        <v>11650</v>
      </c>
      <c r="C1695" s="13" t="s">
        <v>16066</v>
      </c>
      <c r="D1695" s="13" t="s">
        <v>16067</v>
      </c>
      <c r="E1695" s="13" t="s">
        <v>16068</v>
      </c>
      <c r="F1695" s="13" t="s">
        <v>16069</v>
      </c>
      <c r="G1695" s="13" t="s">
        <v>16070</v>
      </c>
    </row>
    <row r="1696" customFormat="false" ht="15" hidden="false" customHeight="true" outlineLevel="0" collapsed="false">
      <c r="A1696" s="13" t="s">
        <v>126</v>
      </c>
      <c r="B1696" s="11" t="s">
        <v>11688</v>
      </c>
      <c r="C1696" s="13" t="s">
        <v>16071</v>
      </c>
      <c r="D1696" s="13" t="s">
        <v>16072</v>
      </c>
      <c r="E1696" s="13" t="s">
        <v>16073</v>
      </c>
      <c r="F1696" s="13" t="s">
        <v>16074</v>
      </c>
      <c r="G1696" s="13" t="s">
        <v>16075</v>
      </c>
    </row>
    <row r="1697" customFormat="false" ht="15" hidden="false" customHeight="true" outlineLevel="0" collapsed="false">
      <c r="A1697" s="13" t="s">
        <v>126</v>
      </c>
      <c r="B1697" s="11" t="s">
        <v>11722</v>
      </c>
      <c r="C1697" s="13" t="s">
        <v>16076</v>
      </c>
      <c r="D1697" s="13" t="s">
        <v>16077</v>
      </c>
      <c r="E1697" s="13" t="s">
        <v>16078</v>
      </c>
      <c r="F1697" s="13" t="s">
        <v>16079</v>
      </c>
      <c r="G1697" s="13" t="s">
        <v>16080</v>
      </c>
    </row>
    <row r="1698" customFormat="false" ht="15" hidden="false" customHeight="true" outlineLevel="0" collapsed="false">
      <c r="A1698" s="13" t="s">
        <v>126</v>
      </c>
      <c r="B1698" s="11" t="s">
        <v>12274</v>
      </c>
      <c r="C1698" s="13" t="s">
        <v>11875</v>
      </c>
      <c r="D1698" s="13" t="s">
        <v>16081</v>
      </c>
      <c r="E1698" s="13" t="s">
        <v>1871</v>
      </c>
      <c r="F1698" s="13" t="s">
        <v>1871</v>
      </c>
      <c r="G1698" s="13" t="s">
        <v>16081</v>
      </c>
    </row>
    <row r="1699" customFormat="false" ht="15" hidden="false" customHeight="true" outlineLevel="0" collapsed="false">
      <c r="A1699" s="13" t="s">
        <v>126</v>
      </c>
      <c r="B1699" s="11" t="s">
        <v>11645</v>
      </c>
      <c r="C1699" s="13" t="s">
        <v>13591</v>
      </c>
      <c r="D1699" s="13" t="s">
        <v>16082</v>
      </c>
      <c r="E1699" s="13" t="s">
        <v>15250</v>
      </c>
      <c r="F1699" s="13" t="s">
        <v>16083</v>
      </c>
      <c r="G1699" s="13" t="s">
        <v>16084</v>
      </c>
    </row>
    <row r="1700" customFormat="false" ht="15" hidden="false" customHeight="true" outlineLevel="0" collapsed="false">
      <c r="A1700" s="13" t="s">
        <v>126</v>
      </c>
      <c r="B1700" s="11" t="s">
        <v>11694</v>
      </c>
      <c r="C1700" s="13" t="s">
        <v>16085</v>
      </c>
      <c r="D1700" s="13" t="s">
        <v>16086</v>
      </c>
      <c r="E1700" s="13" t="s">
        <v>16087</v>
      </c>
      <c r="F1700" s="13" t="s">
        <v>16088</v>
      </c>
      <c r="G1700" s="13" t="s">
        <v>16089</v>
      </c>
    </row>
    <row r="1701" customFormat="false" ht="15" hidden="false" customHeight="true" outlineLevel="0" collapsed="false">
      <c r="A1701" s="13" t="s">
        <v>126</v>
      </c>
      <c r="B1701" s="11" t="s">
        <v>11760</v>
      </c>
      <c r="C1701" s="13" t="s">
        <v>16090</v>
      </c>
      <c r="D1701" s="13" t="s">
        <v>16091</v>
      </c>
      <c r="E1701" s="13" t="s">
        <v>16092</v>
      </c>
      <c r="F1701" s="13" t="s">
        <v>16093</v>
      </c>
      <c r="G1701" s="13" t="s">
        <v>16094</v>
      </c>
    </row>
    <row r="1702" customFormat="false" ht="15" hidden="false" customHeight="true" outlineLevel="0" collapsed="false">
      <c r="A1702" s="13" t="s">
        <v>126</v>
      </c>
      <c r="B1702" s="11" t="s">
        <v>11743</v>
      </c>
      <c r="C1702" s="13" t="s">
        <v>16095</v>
      </c>
      <c r="D1702" s="13" t="s">
        <v>16096</v>
      </c>
      <c r="E1702" s="13" t="s">
        <v>13560</v>
      </c>
      <c r="F1702" s="13" t="s">
        <v>16097</v>
      </c>
      <c r="G1702" s="13" t="s">
        <v>16098</v>
      </c>
    </row>
    <row r="1703" customFormat="false" ht="15" hidden="false" customHeight="true" outlineLevel="0" collapsed="false">
      <c r="A1703" s="13" t="s">
        <v>126</v>
      </c>
      <c r="B1703" s="11" t="s">
        <v>11710</v>
      </c>
      <c r="C1703" s="13" t="s">
        <v>16099</v>
      </c>
      <c r="D1703" s="13" t="s">
        <v>16100</v>
      </c>
      <c r="E1703" s="13" t="s">
        <v>1715</v>
      </c>
      <c r="F1703" s="13" t="s">
        <v>14480</v>
      </c>
      <c r="G1703" s="13" t="s">
        <v>16101</v>
      </c>
    </row>
    <row r="1704" customFormat="false" ht="15" hidden="false" customHeight="true" outlineLevel="0" collapsed="false">
      <c r="A1704" s="13" t="s">
        <v>126</v>
      </c>
      <c r="B1704" s="11" t="s">
        <v>11733</v>
      </c>
      <c r="C1704" s="13" t="s">
        <v>16102</v>
      </c>
      <c r="D1704" s="13" t="s">
        <v>16103</v>
      </c>
      <c r="E1704" s="13" t="s">
        <v>16104</v>
      </c>
      <c r="F1704" s="13" t="s">
        <v>16105</v>
      </c>
      <c r="G1704" s="13" t="s">
        <v>16106</v>
      </c>
    </row>
    <row r="1705" customFormat="false" ht="15" hidden="false" customHeight="true" outlineLevel="0" collapsed="false">
      <c r="A1705" s="13" t="s">
        <v>126</v>
      </c>
      <c r="B1705" s="11" t="s">
        <v>11677</v>
      </c>
      <c r="C1705" s="13" t="s">
        <v>16107</v>
      </c>
      <c r="D1705" s="13" t="s">
        <v>16108</v>
      </c>
      <c r="E1705" s="13" t="s">
        <v>12202</v>
      </c>
      <c r="F1705" s="13" t="s">
        <v>16109</v>
      </c>
      <c r="G1705" s="13" t="s">
        <v>16110</v>
      </c>
    </row>
    <row r="1706" customFormat="false" ht="15" hidden="false" customHeight="true" outlineLevel="0" collapsed="false">
      <c r="A1706" s="13" t="s">
        <v>126</v>
      </c>
      <c r="B1706" s="11" t="s">
        <v>11716</v>
      </c>
      <c r="C1706" s="13" t="s">
        <v>16111</v>
      </c>
      <c r="D1706" s="13" t="s">
        <v>16112</v>
      </c>
      <c r="E1706" s="13" t="s">
        <v>16113</v>
      </c>
      <c r="F1706" s="13" t="s">
        <v>16114</v>
      </c>
      <c r="G1706" s="13" t="s">
        <v>16115</v>
      </c>
    </row>
    <row r="1707" customFormat="false" ht="15" hidden="false" customHeight="true" outlineLevel="0" collapsed="false">
      <c r="A1707" s="13" t="s">
        <v>126</v>
      </c>
      <c r="B1707" s="11" t="s">
        <v>11787</v>
      </c>
      <c r="C1707" s="13" t="s">
        <v>14969</v>
      </c>
      <c r="D1707" s="13" t="s">
        <v>16116</v>
      </c>
      <c r="E1707" s="13" t="s">
        <v>16117</v>
      </c>
      <c r="F1707" s="13" t="s">
        <v>16118</v>
      </c>
      <c r="G1707" s="13" t="s">
        <v>16119</v>
      </c>
    </row>
    <row r="1708" customFormat="false" ht="15" hidden="false" customHeight="true" outlineLevel="0" collapsed="false">
      <c r="A1708" s="13" t="s">
        <v>126</v>
      </c>
      <c r="B1708" s="11" t="s">
        <v>11737</v>
      </c>
      <c r="C1708" s="13" t="s">
        <v>16120</v>
      </c>
      <c r="D1708" s="13" t="s">
        <v>16121</v>
      </c>
      <c r="E1708" s="13" t="s">
        <v>16122</v>
      </c>
      <c r="F1708" s="13" t="s">
        <v>16123</v>
      </c>
      <c r="G1708" s="13" t="s">
        <v>16124</v>
      </c>
    </row>
    <row r="1709" customFormat="false" ht="15" hidden="false" customHeight="true" outlineLevel="0" collapsed="false">
      <c r="A1709" s="13" t="s">
        <v>126</v>
      </c>
      <c r="B1709" s="11" t="s">
        <v>11900</v>
      </c>
      <c r="C1709" s="13" t="s">
        <v>13945</v>
      </c>
      <c r="D1709" s="13" t="s">
        <v>16125</v>
      </c>
      <c r="E1709" s="13" t="s">
        <v>8704</v>
      </c>
      <c r="F1709" s="13" t="s">
        <v>16126</v>
      </c>
      <c r="G1709" s="13" t="s">
        <v>16127</v>
      </c>
    </row>
    <row r="1710" customFormat="false" ht="15" hidden="false" customHeight="true" outlineLevel="0" collapsed="false">
      <c r="A1710" s="13" t="s">
        <v>126</v>
      </c>
      <c r="B1710" s="11" t="s">
        <v>11770</v>
      </c>
      <c r="C1710" s="13" t="s">
        <v>16128</v>
      </c>
      <c r="D1710" s="13" t="s">
        <v>16129</v>
      </c>
      <c r="E1710" s="13" t="s">
        <v>16130</v>
      </c>
      <c r="F1710" s="13" t="s">
        <v>16131</v>
      </c>
      <c r="G1710" s="13" t="s">
        <v>16132</v>
      </c>
    </row>
    <row r="1711" customFormat="false" ht="15" hidden="false" customHeight="true" outlineLevel="0" collapsed="false">
      <c r="A1711" s="13" t="s">
        <v>126</v>
      </c>
      <c r="B1711" s="11" t="s">
        <v>11728</v>
      </c>
      <c r="C1711" s="13" t="s">
        <v>16133</v>
      </c>
      <c r="D1711" s="13" t="s">
        <v>16134</v>
      </c>
      <c r="E1711" s="13" t="s">
        <v>12367</v>
      </c>
      <c r="F1711" s="13" t="s">
        <v>16135</v>
      </c>
      <c r="G1711" s="13" t="s">
        <v>16136</v>
      </c>
    </row>
    <row r="1712" customFormat="false" ht="15" hidden="false" customHeight="true" outlineLevel="0" collapsed="false">
      <c r="A1712" s="13" t="s">
        <v>126</v>
      </c>
      <c r="B1712" s="11" t="s">
        <v>11781</v>
      </c>
      <c r="C1712" s="13" t="s">
        <v>13335</v>
      </c>
      <c r="D1712" s="13" t="s">
        <v>16137</v>
      </c>
      <c r="E1712" s="13" t="s">
        <v>2095</v>
      </c>
      <c r="F1712" s="13" t="s">
        <v>16138</v>
      </c>
      <c r="G1712" s="13" t="s">
        <v>16139</v>
      </c>
    </row>
    <row r="1713" customFormat="false" ht="15" hidden="false" customHeight="true" outlineLevel="0" collapsed="false">
      <c r="A1713" s="13" t="s">
        <v>126</v>
      </c>
      <c r="B1713" s="11" t="s">
        <v>11748</v>
      </c>
      <c r="C1713" s="13" t="s">
        <v>14221</v>
      </c>
      <c r="D1713" s="13" t="s">
        <v>16140</v>
      </c>
      <c r="E1713" s="13" t="s">
        <v>1871</v>
      </c>
      <c r="F1713" s="13" t="s">
        <v>1871</v>
      </c>
      <c r="G1713" s="13" t="s">
        <v>16140</v>
      </c>
    </row>
    <row r="1714" customFormat="false" ht="15" hidden="false" customHeight="true" outlineLevel="0" collapsed="false">
      <c r="A1714" s="13" t="s">
        <v>126</v>
      </c>
      <c r="B1714" s="11" t="s">
        <v>11799</v>
      </c>
      <c r="C1714" s="13" t="s">
        <v>16141</v>
      </c>
      <c r="D1714" s="13" t="s">
        <v>16142</v>
      </c>
      <c r="E1714" s="13" t="s">
        <v>16143</v>
      </c>
      <c r="F1714" s="13" t="s">
        <v>16144</v>
      </c>
      <c r="G1714" s="13" t="s">
        <v>16145</v>
      </c>
    </row>
    <row r="1715" customFormat="false" ht="15" hidden="false" customHeight="true" outlineLevel="0" collapsed="false">
      <c r="A1715" s="13" t="s">
        <v>126</v>
      </c>
      <c r="B1715" s="11" t="s">
        <v>11844</v>
      </c>
      <c r="C1715" s="13" t="s">
        <v>13576</v>
      </c>
      <c r="D1715" s="13" t="s">
        <v>16146</v>
      </c>
      <c r="E1715" s="13" t="s">
        <v>16147</v>
      </c>
      <c r="F1715" s="13" t="s">
        <v>16148</v>
      </c>
      <c r="G1715" s="13" t="s">
        <v>16149</v>
      </c>
    </row>
    <row r="1716" customFormat="false" ht="15" hidden="false" customHeight="true" outlineLevel="0" collapsed="false">
      <c r="A1716" s="13" t="s">
        <v>126</v>
      </c>
      <c r="B1716" s="11" t="s">
        <v>11838</v>
      </c>
      <c r="C1716" s="13" t="s">
        <v>14783</v>
      </c>
      <c r="D1716" s="13" t="s">
        <v>16150</v>
      </c>
      <c r="E1716" s="13" t="s">
        <v>16151</v>
      </c>
      <c r="F1716" s="13" t="s">
        <v>16152</v>
      </c>
      <c r="G1716" s="13" t="s">
        <v>16153</v>
      </c>
    </row>
    <row r="1717" customFormat="false" ht="15" hidden="false" customHeight="true" outlineLevel="0" collapsed="false">
      <c r="A1717" s="13" t="s">
        <v>126</v>
      </c>
      <c r="B1717" s="11" t="s">
        <v>11827</v>
      </c>
      <c r="C1717" s="13" t="s">
        <v>13617</v>
      </c>
      <c r="D1717" s="13" t="s">
        <v>16154</v>
      </c>
      <c r="E1717" s="13" t="s">
        <v>15864</v>
      </c>
      <c r="F1717" s="13" t="s">
        <v>16155</v>
      </c>
      <c r="G1717" s="13" t="s">
        <v>16156</v>
      </c>
    </row>
    <row r="1718" customFormat="false" ht="15" hidden="false" customHeight="true" outlineLevel="0" collapsed="false">
      <c r="A1718" s="13" t="s">
        <v>126</v>
      </c>
      <c r="B1718" s="11" t="s">
        <v>11754</v>
      </c>
      <c r="C1718" s="13" t="s">
        <v>16157</v>
      </c>
      <c r="D1718" s="13" t="s">
        <v>16158</v>
      </c>
      <c r="E1718" s="13" t="s">
        <v>14189</v>
      </c>
      <c r="F1718" s="13" t="s">
        <v>16159</v>
      </c>
      <c r="G1718" s="13" t="s">
        <v>14389</v>
      </c>
    </row>
    <row r="1719" customFormat="false" ht="15" hidden="false" customHeight="true" outlineLevel="0" collapsed="false">
      <c r="A1719" s="13" t="s">
        <v>126</v>
      </c>
      <c r="B1719" s="11" t="s">
        <v>11810</v>
      </c>
      <c r="C1719" s="13" t="s">
        <v>15613</v>
      </c>
      <c r="D1719" s="13" t="s">
        <v>16160</v>
      </c>
      <c r="E1719" s="13" t="s">
        <v>8691</v>
      </c>
      <c r="F1719" s="13" t="s">
        <v>16161</v>
      </c>
      <c r="G1719" s="13" t="s">
        <v>13939</v>
      </c>
    </row>
    <row r="1720" customFormat="false" ht="15" hidden="false" customHeight="true" outlineLevel="0" collapsed="false">
      <c r="A1720" s="13" t="s">
        <v>126</v>
      </c>
      <c r="B1720" s="11" t="s">
        <v>11776</v>
      </c>
      <c r="C1720" s="13" t="s">
        <v>16162</v>
      </c>
      <c r="D1720" s="13" t="s">
        <v>16163</v>
      </c>
      <c r="E1720" s="13" t="s">
        <v>12093</v>
      </c>
      <c r="F1720" s="13" t="s">
        <v>16164</v>
      </c>
      <c r="G1720" s="13" t="s">
        <v>16165</v>
      </c>
    </row>
    <row r="1721" customFormat="false" ht="15" hidden="false" customHeight="true" outlineLevel="0" collapsed="false">
      <c r="A1721" s="13" t="s">
        <v>126</v>
      </c>
      <c r="B1721" s="11" t="s">
        <v>11833</v>
      </c>
      <c r="C1721" s="13" t="s">
        <v>16157</v>
      </c>
      <c r="D1721" s="13" t="s">
        <v>16166</v>
      </c>
      <c r="E1721" s="13" t="s">
        <v>12239</v>
      </c>
      <c r="F1721" s="13" t="s">
        <v>16167</v>
      </c>
      <c r="G1721" s="13" t="s">
        <v>16168</v>
      </c>
    </row>
    <row r="1722" customFormat="false" ht="15" hidden="false" customHeight="true" outlineLevel="0" collapsed="false">
      <c r="A1722" s="13" t="s">
        <v>126</v>
      </c>
      <c r="B1722" s="11" t="s">
        <v>11804</v>
      </c>
      <c r="C1722" s="13" t="s">
        <v>12219</v>
      </c>
      <c r="D1722" s="13" t="s">
        <v>16169</v>
      </c>
      <c r="E1722" s="13" t="s">
        <v>12970</v>
      </c>
      <c r="F1722" s="13" t="s">
        <v>12904</v>
      </c>
      <c r="G1722" s="13" t="s">
        <v>16170</v>
      </c>
    </row>
    <row r="1723" customFormat="false" ht="15" hidden="false" customHeight="true" outlineLevel="0" collapsed="false">
      <c r="A1723" s="13" t="s">
        <v>126</v>
      </c>
      <c r="B1723" s="11" t="s">
        <v>11855</v>
      </c>
      <c r="C1723" s="13" t="s">
        <v>16171</v>
      </c>
      <c r="D1723" s="13" t="s">
        <v>16172</v>
      </c>
      <c r="E1723" s="13" t="s">
        <v>16173</v>
      </c>
      <c r="F1723" s="13" t="s">
        <v>16174</v>
      </c>
      <c r="G1723" s="13" t="s">
        <v>16175</v>
      </c>
    </row>
    <row r="1724" customFormat="false" ht="15" hidden="false" customHeight="true" outlineLevel="0" collapsed="false">
      <c r="A1724" s="13" t="s">
        <v>126</v>
      </c>
      <c r="B1724" s="11" t="s">
        <v>11921</v>
      </c>
      <c r="C1724" s="13" t="s">
        <v>13784</v>
      </c>
      <c r="D1724" s="13" t="s">
        <v>16176</v>
      </c>
      <c r="E1724" s="13" t="s">
        <v>11928</v>
      </c>
      <c r="F1724" s="13" t="s">
        <v>16177</v>
      </c>
      <c r="G1724" s="13" t="s">
        <v>16178</v>
      </c>
    </row>
    <row r="1725" customFormat="false" ht="15" hidden="false" customHeight="true" outlineLevel="0" collapsed="false">
      <c r="A1725" s="13" t="s">
        <v>126</v>
      </c>
      <c r="B1725" s="11" t="s">
        <v>11878</v>
      </c>
      <c r="C1725" s="13" t="s">
        <v>12763</v>
      </c>
      <c r="D1725" s="13" t="s">
        <v>16179</v>
      </c>
      <c r="E1725" s="13" t="s">
        <v>15856</v>
      </c>
      <c r="F1725" s="13" t="s">
        <v>16180</v>
      </c>
      <c r="G1725" s="13" t="s">
        <v>16181</v>
      </c>
    </row>
    <row r="1726" customFormat="false" ht="15" hidden="false" customHeight="true" outlineLevel="0" collapsed="false">
      <c r="A1726" s="13" t="s">
        <v>126</v>
      </c>
      <c r="B1726" s="11" t="s">
        <v>11895</v>
      </c>
      <c r="C1726" s="13" t="s">
        <v>16182</v>
      </c>
      <c r="D1726" s="13" t="s">
        <v>16183</v>
      </c>
      <c r="E1726" s="13" t="s">
        <v>16184</v>
      </c>
      <c r="F1726" s="13" t="s">
        <v>16185</v>
      </c>
      <c r="G1726" s="13" t="s">
        <v>16186</v>
      </c>
    </row>
    <row r="1727" customFormat="false" ht="15" hidden="false" customHeight="true" outlineLevel="0" collapsed="false">
      <c r="A1727" s="13" t="s">
        <v>126</v>
      </c>
      <c r="B1727" s="11" t="s">
        <v>11764</v>
      </c>
      <c r="C1727" s="13" t="s">
        <v>16187</v>
      </c>
      <c r="D1727" s="13" t="s">
        <v>16188</v>
      </c>
      <c r="E1727" s="13" t="s">
        <v>6436</v>
      </c>
      <c r="F1727" s="13" t="s">
        <v>16189</v>
      </c>
      <c r="G1727" s="13" t="s">
        <v>16190</v>
      </c>
    </row>
    <row r="1728" customFormat="false" ht="15" hidden="false" customHeight="true" outlineLevel="0" collapsed="false">
      <c r="A1728" s="13" t="s">
        <v>126</v>
      </c>
      <c r="B1728" s="11" t="s">
        <v>11932</v>
      </c>
      <c r="C1728" s="13" t="s">
        <v>3026</v>
      </c>
      <c r="D1728" s="13" t="s">
        <v>16191</v>
      </c>
      <c r="E1728" s="13" t="s">
        <v>12873</v>
      </c>
      <c r="F1728" s="13" t="s">
        <v>16192</v>
      </c>
      <c r="G1728" s="13" t="s">
        <v>16193</v>
      </c>
    </row>
    <row r="1729" customFormat="false" ht="15" hidden="false" customHeight="true" outlineLevel="0" collapsed="false">
      <c r="A1729" s="13" t="s">
        <v>126</v>
      </c>
      <c r="B1729" s="11" t="s">
        <v>11872</v>
      </c>
      <c r="C1729" s="13" t="s">
        <v>16194</v>
      </c>
      <c r="D1729" s="13" t="s">
        <v>16195</v>
      </c>
      <c r="E1729" s="13" t="s">
        <v>4929</v>
      </c>
      <c r="F1729" s="13" t="s">
        <v>16196</v>
      </c>
      <c r="G1729" s="13" t="s">
        <v>13212</v>
      </c>
    </row>
    <row r="1730" customFormat="false" ht="15" hidden="false" customHeight="true" outlineLevel="0" collapsed="false">
      <c r="A1730" s="13" t="s">
        <v>126</v>
      </c>
      <c r="B1730" s="11" t="s">
        <v>11866</v>
      </c>
      <c r="C1730" s="13" t="s">
        <v>14226</v>
      </c>
      <c r="D1730" s="13" t="s">
        <v>16197</v>
      </c>
      <c r="E1730" s="13" t="s">
        <v>13600</v>
      </c>
      <c r="F1730" s="13" t="s">
        <v>16198</v>
      </c>
      <c r="G1730" s="13" t="s">
        <v>16199</v>
      </c>
    </row>
    <row r="1731" customFormat="false" ht="15" hidden="false" customHeight="true" outlineLevel="0" collapsed="false">
      <c r="A1731" s="13" t="s">
        <v>126</v>
      </c>
      <c r="B1731" s="11" t="s">
        <v>11953</v>
      </c>
      <c r="C1731" s="13" t="s">
        <v>15315</v>
      </c>
      <c r="D1731" s="13" t="s">
        <v>16200</v>
      </c>
      <c r="E1731" s="13" t="s">
        <v>1715</v>
      </c>
      <c r="F1731" s="13" t="s">
        <v>4497</v>
      </c>
      <c r="G1731" s="13" t="s">
        <v>16201</v>
      </c>
    </row>
    <row r="1732" customFormat="false" ht="15" hidden="false" customHeight="true" outlineLevel="0" collapsed="false">
      <c r="A1732" s="13" t="s">
        <v>126</v>
      </c>
      <c r="B1732" s="11" t="s">
        <v>12143</v>
      </c>
      <c r="C1732" s="13" t="s">
        <v>13052</v>
      </c>
      <c r="D1732" s="13" t="s">
        <v>16202</v>
      </c>
      <c r="E1732" s="13" t="s">
        <v>3042</v>
      </c>
      <c r="F1732" s="13" t="s">
        <v>12098</v>
      </c>
      <c r="G1732" s="13" t="s">
        <v>16203</v>
      </c>
    </row>
    <row r="1733" customFormat="false" ht="15" hidden="false" customHeight="true" outlineLevel="0" collapsed="false">
      <c r="A1733" s="13" t="s">
        <v>126</v>
      </c>
      <c r="B1733" s="11" t="s">
        <v>12061</v>
      </c>
      <c r="C1733" s="13" t="s">
        <v>12126</v>
      </c>
      <c r="D1733" s="13" t="s">
        <v>16204</v>
      </c>
      <c r="E1733" s="13" t="s">
        <v>13006</v>
      </c>
      <c r="F1733" s="13" t="s">
        <v>16205</v>
      </c>
      <c r="G1733" s="13" t="s">
        <v>16206</v>
      </c>
    </row>
    <row r="1734" customFormat="false" ht="15" hidden="false" customHeight="true" outlineLevel="0" collapsed="false">
      <c r="A1734" s="13" t="s">
        <v>126</v>
      </c>
      <c r="B1734" s="11" t="s">
        <v>11950</v>
      </c>
      <c r="C1734" s="13" t="s">
        <v>16207</v>
      </c>
      <c r="D1734" s="13" t="s">
        <v>16208</v>
      </c>
      <c r="E1734" s="13" t="s">
        <v>11708</v>
      </c>
      <c r="F1734" s="13" t="s">
        <v>12161</v>
      </c>
      <c r="G1734" s="13" t="s">
        <v>16209</v>
      </c>
    </row>
    <row r="1735" customFormat="false" ht="15" hidden="false" customHeight="true" outlineLevel="0" collapsed="false">
      <c r="A1735" s="13" t="s">
        <v>126</v>
      </c>
      <c r="B1735" s="11" t="s">
        <v>11861</v>
      </c>
      <c r="C1735" s="13" t="s">
        <v>16210</v>
      </c>
      <c r="D1735" s="13" t="s">
        <v>16211</v>
      </c>
      <c r="E1735" s="13" t="s">
        <v>3047</v>
      </c>
      <c r="F1735" s="13" t="s">
        <v>16212</v>
      </c>
      <c r="G1735" s="13" t="s">
        <v>16213</v>
      </c>
    </row>
    <row r="1736" customFormat="false" ht="15" hidden="false" customHeight="true" outlineLevel="0" collapsed="false">
      <c r="A1736" s="13" t="s">
        <v>126</v>
      </c>
      <c r="B1736" s="11" t="s">
        <v>11915</v>
      </c>
      <c r="C1736" s="13" t="s">
        <v>16214</v>
      </c>
      <c r="D1736" s="13" t="s">
        <v>16215</v>
      </c>
      <c r="E1736" s="13" t="s">
        <v>15225</v>
      </c>
      <c r="F1736" s="13" t="s">
        <v>16216</v>
      </c>
      <c r="G1736" s="13" t="s">
        <v>16217</v>
      </c>
    </row>
    <row r="1737" customFormat="false" ht="15" hidden="false" customHeight="true" outlineLevel="0" collapsed="false">
      <c r="A1737" s="13" t="s">
        <v>126</v>
      </c>
      <c r="B1737" s="11" t="s">
        <v>11850</v>
      </c>
      <c r="C1737" s="13" t="s">
        <v>16218</v>
      </c>
      <c r="D1737" s="13" t="s">
        <v>16219</v>
      </c>
      <c r="E1737" s="13" t="s">
        <v>13052</v>
      </c>
      <c r="F1737" s="13" t="s">
        <v>16220</v>
      </c>
      <c r="G1737" s="13" t="s">
        <v>16221</v>
      </c>
    </row>
    <row r="1738" customFormat="false" ht="15" hidden="false" customHeight="true" outlineLevel="0" collapsed="false">
      <c r="A1738" s="13" t="s">
        <v>126</v>
      </c>
      <c r="B1738" s="11" t="s">
        <v>11816</v>
      </c>
      <c r="C1738" s="13" t="s">
        <v>14161</v>
      </c>
      <c r="D1738" s="13" t="s">
        <v>16222</v>
      </c>
      <c r="E1738" s="13" t="s">
        <v>16223</v>
      </c>
      <c r="F1738" s="13" t="s">
        <v>15607</v>
      </c>
      <c r="G1738" s="13" t="s">
        <v>16224</v>
      </c>
    </row>
    <row r="1739" customFormat="false" ht="15" hidden="false" customHeight="true" outlineLevel="0" collapsed="false">
      <c r="A1739" s="13" t="s">
        <v>126</v>
      </c>
      <c r="B1739" s="11" t="s">
        <v>11910</v>
      </c>
      <c r="C1739" s="13" t="s">
        <v>12120</v>
      </c>
      <c r="D1739" s="13" t="s">
        <v>4087</v>
      </c>
      <c r="E1739" s="13" t="s">
        <v>13430</v>
      </c>
      <c r="F1739" s="13" t="s">
        <v>16225</v>
      </c>
      <c r="G1739" s="13" t="s">
        <v>16226</v>
      </c>
    </row>
    <row r="1740" customFormat="false" ht="15" hidden="false" customHeight="true" outlineLevel="0" collapsed="false">
      <c r="A1740" s="13" t="s">
        <v>126</v>
      </c>
      <c r="B1740" s="11" t="s">
        <v>11964</v>
      </c>
      <c r="C1740" s="13" t="s">
        <v>16227</v>
      </c>
      <c r="D1740" s="13" t="s">
        <v>16228</v>
      </c>
      <c r="E1740" s="13" t="s">
        <v>2530</v>
      </c>
      <c r="F1740" s="13" t="s">
        <v>16229</v>
      </c>
      <c r="G1740" s="13" t="s">
        <v>16230</v>
      </c>
    </row>
    <row r="1741" customFormat="false" ht="15" hidden="false" customHeight="true" outlineLevel="0" collapsed="false">
      <c r="A1741" s="13" t="s">
        <v>126</v>
      </c>
      <c r="B1741" s="11" t="s">
        <v>11927</v>
      </c>
      <c r="C1741" s="13" t="s">
        <v>13183</v>
      </c>
      <c r="D1741" s="13" t="s">
        <v>16231</v>
      </c>
      <c r="E1741" s="13" t="s">
        <v>550</v>
      </c>
      <c r="F1741" s="13" t="s">
        <v>16232</v>
      </c>
      <c r="G1741" s="13" t="s">
        <v>16233</v>
      </c>
    </row>
    <row r="1742" customFormat="false" ht="15" hidden="false" customHeight="true" outlineLevel="0" collapsed="false">
      <c r="A1742" s="13" t="s">
        <v>126</v>
      </c>
      <c r="B1742" s="11" t="s">
        <v>11941</v>
      </c>
      <c r="C1742" s="13" t="s">
        <v>16234</v>
      </c>
      <c r="D1742" s="13" t="s">
        <v>16235</v>
      </c>
      <c r="E1742" s="13" t="s">
        <v>11561</v>
      </c>
      <c r="F1742" s="13" t="s">
        <v>13521</v>
      </c>
      <c r="G1742" s="13" t="s">
        <v>16236</v>
      </c>
    </row>
    <row r="1743" customFormat="false" ht="15" hidden="false" customHeight="true" outlineLevel="0" collapsed="false">
      <c r="A1743" s="13" t="s">
        <v>126</v>
      </c>
      <c r="B1743" s="11" t="s">
        <v>12000</v>
      </c>
      <c r="C1743" s="13" t="s">
        <v>6788</v>
      </c>
      <c r="D1743" s="13" t="s">
        <v>16237</v>
      </c>
      <c r="E1743" s="13" t="s">
        <v>11672</v>
      </c>
      <c r="F1743" s="13" t="s">
        <v>16238</v>
      </c>
      <c r="G1743" s="13" t="s">
        <v>13982</v>
      </c>
    </row>
    <row r="1744" customFormat="false" ht="15" hidden="false" customHeight="true" outlineLevel="0" collapsed="false">
      <c r="A1744" s="13" t="s">
        <v>126</v>
      </c>
      <c r="B1744" s="11" t="s">
        <v>11937</v>
      </c>
      <c r="C1744" s="13" t="s">
        <v>13956</v>
      </c>
      <c r="D1744" s="13" t="s">
        <v>16239</v>
      </c>
      <c r="E1744" s="13" t="s">
        <v>12364</v>
      </c>
      <c r="F1744" s="13" t="s">
        <v>16240</v>
      </c>
      <c r="G1744" s="13" t="s">
        <v>16241</v>
      </c>
    </row>
    <row r="1745" customFormat="false" ht="15" hidden="false" customHeight="true" outlineLevel="0" collapsed="false">
      <c r="A1745" s="13" t="s">
        <v>126</v>
      </c>
      <c r="B1745" s="11" t="s">
        <v>11904</v>
      </c>
      <c r="C1745" s="13" t="s">
        <v>13188</v>
      </c>
      <c r="D1745" s="13" t="s">
        <v>16242</v>
      </c>
      <c r="E1745" s="13" t="s">
        <v>14528</v>
      </c>
      <c r="F1745" s="13" t="s">
        <v>16243</v>
      </c>
      <c r="G1745" s="13" t="s">
        <v>16244</v>
      </c>
    </row>
    <row r="1746" customFormat="false" ht="15" hidden="false" customHeight="true" outlineLevel="0" collapsed="false">
      <c r="A1746" s="13" t="s">
        <v>126</v>
      </c>
      <c r="B1746" s="11" t="s">
        <v>11890</v>
      </c>
      <c r="C1746" s="13" t="s">
        <v>11938</v>
      </c>
      <c r="D1746" s="13" t="s">
        <v>15194</v>
      </c>
      <c r="E1746" s="13" t="s">
        <v>13042</v>
      </c>
      <c r="F1746" s="13" t="s">
        <v>16245</v>
      </c>
      <c r="G1746" s="13" t="s">
        <v>16246</v>
      </c>
    </row>
    <row r="1747" customFormat="false" ht="15" hidden="false" customHeight="true" outlineLevel="0" collapsed="false">
      <c r="A1747" s="13" t="s">
        <v>126</v>
      </c>
      <c r="B1747" s="11" t="s">
        <v>12173</v>
      </c>
      <c r="C1747" s="13" t="s">
        <v>14795</v>
      </c>
      <c r="D1747" s="13" t="s">
        <v>16247</v>
      </c>
      <c r="E1747" s="13" t="s">
        <v>12295</v>
      </c>
      <c r="F1747" s="13" t="s">
        <v>12058</v>
      </c>
      <c r="G1747" s="13" t="s">
        <v>16248</v>
      </c>
    </row>
    <row r="1748" customFormat="false" ht="15" hidden="false" customHeight="true" outlineLevel="0" collapsed="false">
      <c r="A1748" s="13" t="s">
        <v>126</v>
      </c>
      <c r="B1748" s="11" t="s">
        <v>12107</v>
      </c>
      <c r="C1748" s="13" t="s">
        <v>13048</v>
      </c>
      <c r="D1748" s="13" t="s">
        <v>16249</v>
      </c>
      <c r="E1748" s="13" t="s">
        <v>1132</v>
      </c>
      <c r="F1748" s="13" t="s">
        <v>14520</v>
      </c>
      <c r="G1748" s="13" t="s">
        <v>16250</v>
      </c>
    </row>
    <row r="1749" customFormat="false" ht="15" hidden="false" customHeight="true" outlineLevel="0" collapsed="false">
      <c r="A1749" s="13" t="s">
        <v>126</v>
      </c>
      <c r="B1749" s="11" t="s">
        <v>11995</v>
      </c>
      <c r="C1749" s="13" t="s">
        <v>1614</v>
      </c>
      <c r="D1749" s="13" t="s">
        <v>16251</v>
      </c>
      <c r="E1749" s="13" t="s">
        <v>3987</v>
      </c>
      <c r="F1749" s="13" t="s">
        <v>16252</v>
      </c>
      <c r="G1749" s="13" t="s">
        <v>16253</v>
      </c>
    </row>
    <row r="1750" customFormat="false" ht="15" hidden="false" customHeight="true" outlineLevel="0" collapsed="false">
      <c r="A1750" s="13" t="s">
        <v>126</v>
      </c>
      <c r="B1750" s="11" t="s">
        <v>12027</v>
      </c>
      <c r="C1750" s="13" t="s">
        <v>12896</v>
      </c>
      <c r="D1750" s="13" t="s">
        <v>16254</v>
      </c>
      <c r="E1750" s="13" t="s">
        <v>2673</v>
      </c>
      <c r="F1750" s="13" t="s">
        <v>16255</v>
      </c>
      <c r="G1750" s="13" t="s">
        <v>16256</v>
      </c>
    </row>
    <row r="1751" customFormat="false" ht="15" hidden="false" customHeight="true" outlineLevel="0" collapsed="false">
      <c r="A1751" s="13" t="s">
        <v>126</v>
      </c>
      <c r="B1751" s="11" t="s">
        <v>12040</v>
      </c>
      <c r="C1751" s="13" t="s">
        <v>11757</v>
      </c>
      <c r="D1751" s="13" t="s">
        <v>16257</v>
      </c>
      <c r="E1751" s="13" t="s">
        <v>11708</v>
      </c>
      <c r="F1751" s="13" t="s">
        <v>12090</v>
      </c>
      <c r="G1751" s="13" t="s">
        <v>16258</v>
      </c>
    </row>
    <row r="1752" customFormat="false" ht="15" hidden="false" customHeight="true" outlineLevel="0" collapsed="false">
      <c r="A1752" s="13" t="s">
        <v>126</v>
      </c>
      <c r="B1752" s="11" t="s">
        <v>12016</v>
      </c>
      <c r="C1752" s="13" t="s">
        <v>13600</v>
      </c>
      <c r="D1752" s="13" t="s">
        <v>16259</v>
      </c>
      <c r="E1752" s="13" t="s">
        <v>13908</v>
      </c>
      <c r="F1752" s="13" t="s">
        <v>16260</v>
      </c>
      <c r="G1752" s="13" t="s">
        <v>3579</v>
      </c>
    </row>
    <row r="1753" customFormat="false" ht="15" hidden="false" customHeight="true" outlineLevel="0" collapsed="false">
      <c r="A1753" s="13" t="s">
        <v>126</v>
      </c>
      <c r="B1753" s="11" t="s">
        <v>11945</v>
      </c>
      <c r="C1753" s="13" t="s">
        <v>3342</v>
      </c>
      <c r="D1753" s="13" t="s">
        <v>16261</v>
      </c>
      <c r="E1753" s="13" t="s">
        <v>4711</v>
      </c>
      <c r="F1753" s="13" t="s">
        <v>16262</v>
      </c>
      <c r="G1753" s="13" t="s">
        <v>16263</v>
      </c>
    </row>
    <row r="1754" customFormat="false" ht="15" hidden="false" customHeight="true" outlineLevel="0" collapsed="false">
      <c r="A1754" s="13" t="s">
        <v>126</v>
      </c>
      <c r="B1754" s="11" t="s">
        <v>12036</v>
      </c>
      <c r="C1754" s="13" t="s">
        <v>15807</v>
      </c>
      <c r="D1754" s="13" t="s">
        <v>16264</v>
      </c>
      <c r="E1754" s="13" t="s">
        <v>13050</v>
      </c>
      <c r="F1754" s="13" t="s">
        <v>2678</v>
      </c>
      <c r="G1754" s="13" t="s">
        <v>16265</v>
      </c>
    </row>
    <row r="1755" customFormat="false" ht="15" hidden="false" customHeight="true" outlineLevel="0" collapsed="false">
      <c r="A1755" s="13" t="s">
        <v>126</v>
      </c>
      <c r="B1755" s="11" t="s">
        <v>11980</v>
      </c>
      <c r="C1755" s="13" t="s">
        <v>14813</v>
      </c>
      <c r="D1755" s="13" t="s">
        <v>16266</v>
      </c>
      <c r="E1755" s="13" t="s">
        <v>12846</v>
      </c>
      <c r="F1755" s="13" t="s">
        <v>16267</v>
      </c>
      <c r="G1755" s="13" t="s">
        <v>16268</v>
      </c>
    </row>
    <row r="1756" customFormat="false" ht="15" hidden="false" customHeight="true" outlineLevel="0" collapsed="false">
      <c r="A1756" s="13" t="s">
        <v>126</v>
      </c>
      <c r="B1756" s="11" t="s">
        <v>11990</v>
      </c>
      <c r="C1756" s="13" t="s">
        <v>16269</v>
      </c>
      <c r="D1756" s="13" t="s">
        <v>16270</v>
      </c>
      <c r="E1756" s="13" t="s">
        <v>11977</v>
      </c>
      <c r="F1756" s="13" t="s">
        <v>16271</v>
      </c>
      <c r="G1756" s="13" t="s">
        <v>16272</v>
      </c>
    </row>
    <row r="1757" customFormat="false" ht="15" hidden="false" customHeight="true" outlineLevel="0" collapsed="false">
      <c r="A1757" s="13" t="s">
        <v>126</v>
      </c>
      <c r="B1757" s="11" t="s">
        <v>11975</v>
      </c>
      <c r="C1757" s="13" t="s">
        <v>15733</v>
      </c>
      <c r="D1757" s="13" t="s">
        <v>16273</v>
      </c>
      <c r="E1757" s="13" t="s">
        <v>12182</v>
      </c>
      <c r="F1757" s="13" t="s">
        <v>16274</v>
      </c>
      <c r="G1757" s="13" t="s">
        <v>3578</v>
      </c>
    </row>
    <row r="1758" customFormat="false" ht="15" hidden="false" customHeight="true" outlineLevel="0" collapsed="false">
      <c r="A1758" s="13" t="s">
        <v>126</v>
      </c>
      <c r="B1758" s="11" t="s">
        <v>11959</v>
      </c>
      <c r="C1758" s="13" t="s">
        <v>16275</v>
      </c>
      <c r="D1758" s="13" t="s">
        <v>16276</v>
      </c>
      <c r="E1758" s="13" t="s">
        <v>16277</v>
      </c>
      <c r="F1758" s="13" t="s">
        <v>16278</v>
      </c>
      <c r="G1758" s="13" t="s">
        <v>16279</v>
      </c>
    </row>
    <row r="1759" customFormat="false" ht="15" hidden="false" customHeight="true" outlineLevel="0" collapsed="false">
      <c r="A1759" s="13" t="s">
        <v>126</v>
      </c>
      <c r="B1759" s="11" t="s">
        <v>11822</v>
      </c>
      <c r="C1759" s="13" t="s">
        <v>14247</v>
      </c>
      <c r="D1759" s="13" t="s">
        <v>16280</v>
      </c>
      <c r="E1759" s="13" t="s">
        <v>12985</v>
      </c>
      <c r="F1759" s="13" t="s">
        <v>16281</v>
      </c>
      <c r="G1759" s="13" t="s">
        <v>16282</v>
      </c>
    </row>
    <row r="1760" customFormat="false" ht="15" hidden="false" customHeight="true" outlineLevel="0" collapsed="false">
      <c r="A1760" s="13" t="s">
        <v>126</v>
      </c>
      <c r="B1760" s="11" t="s">
        <v>12348</v>
      </c>
      <c r="C1760" s="13" t="s">
        <v>3361</v>
      </c>
      <c r="D1760" s="13" t="s">
        <v>16283</v>
      </c>
      <c r="E1760" s="13" t="s">
        <v>4775</v>
      </c>
      <c r="F1760" s="13" t="s">
        <v>16284</v>
      </c>
      <c r="G1760" s="13" t="s">
        <v>16285</v>
      </c>
    </row>
    <row r="1761" customFormat="false" ht="15" hidden="false" customHeight="true" outlineLevel="0" collapsed="false">
      <c r="A1761" s="13" t="s">
        <v>126</v>
      </c>
      <c r="B1761" s="11" t="s">
        <v>12076</v>
      </c>
      <c r="C1761" s="13" t="s">
        <v>12182</v>
      </c>
      <c r="D1761" s="13" t="s">
        <v>16286</v>
      </c>
      <c r="E1761" s="13" t="s">
        <v>12209</v>
      </c>
      <c r="F1761" s="13" t="s">
        <v>16287</v>
      </c>
      <c r="G1761" s="13" t="s">
        <v>16288</v>
      </c>
    </row>
    <row r="1762" customFormat="false" ht="15" hidden="false" customHeight="true" outlineLevel="0" collapsed="false">
      <c r="A1762" s="13" t="s">
        <v>126</v>
      </c>
      <c r="B1762" s="11" t="s">
        <v>12238</v>
      </c>
      <c r="C1762" s="13" t="s">
        <v>12058</v>
      </c>
      <c r="D1762" s="13" t="s">
        <v>16289</v>
      </c>
      <c r="E1762" s="13" t="s">
        <v>1871</v>
      </c>
      <c r="F1762" s="13" t="s">
        <v>1871</v>
      </c>
      <c r="G1762" s="13" t="s">
        <v>16289</v>
      </c>
    </row>
    <row r="1763" customFormat="false" ht="15" hidden="false" customHeight="true" outlineLevel="0" collapsed="false">
      <c r="A1763" s="13" t="s">
        <v>126</v>
      </c>
      <c r="B1763" s="11" t="s">
        <v>12082</v>
      </c>
      <c r="C1763" s="13" t="s">
        <v>15733</v>
      </c>
      <c r="D1763" s="13" t="s">
        <v>16290</v>
      </c>
      <c r="E1763" s="13" t="s">
        <v>12754</v>
      </c>
      <c r="F1763" s="13" t="s">
        <v>16291</v>
      </c>
      <c r="G1763" s="13" t="s">
        <v>16292</v>
      </c>
    </row>
    <row r="1764" customFormat="false" ht="15" hidden="false" customHeight="true" outlineLevel="0" collapsed="false">
      <c r="A1764" s="13" t="s">
        <v>126</v>
      </c>
      <c r="B1764" s="11" t="s">
        <v>12125</v>
      </c>
      <c r="C1764" s="13" t="s">
        <v>14080</v>
      </c>
      <c r="D1764" s="13" t="s">
        <v>16293</v>
      </c>
      <c r="E1764" s="13" t="s">
        <v>12241</v>
      </c>
      <c r="F1764" s="13" t="s">
        <v>16294</v>
      </c>
      <c r="G1764" s="13" t="s">
        <v>16295</v>
      </c>
    </row>
    <row r="1765" customFormat="false" ht="15" hidden="false" customHeight="true" outlineLevel="0" collapsed="false">
      <c r="A1765" s="13" t="s">
        <v>126</v>
      </c>
      <c r="B1765" s="11" t="s">
        <v>12010</v>
      </c>
      <c r="C1765" s="13" t="s">
        <v>16296</v>
      </c>
      <c r="D1765" s="13" t="s">
        <v>16297</v>
      </c>
      <c r="E1765" s="13" t="s">
        <v>12896</v>
      </c>
      <c r="F1765" s="13" t="s">
        <v>14046</v>
      </c>
      <c r="G1765" s="13" t="s">
        <v>16298</v>
      </c>
    </row>
    <row r="1766" customFormat="false" ht="15" hidden="false" customHeight="true" outlineLevel="0" collapsed="false">
      <c r="A1766" s="13" t="s">
        <v>126</v>
      </c>
      <c r="B1766" s="11" t="s">
        <v>12092</v>
      </c>
      <c r="C1766" s="13" t="s">
        <v>13665</v>
      </c>
      <c r="D1766" s="13" t="s">
        <v>16299</v>
      </c>
      <c r="E1766" s="13" t="s">
        <v>12960</v>
      </c>
      <c r="F1766" s="13" t="s">
        <v>16300</v>
      </c>
      <c r="G1766" s="13" t="s">
        <v>16301</v>
      </c>
    </row>
    <row r="1767" customFormat="false" ht="15" hidden="false" customHeight="true" outlineLevel="0" collapsed="false">
      <c r="A1767" s="13" t="s">
        <v>126</v>
      </c>
      <c r="B1767" s="11" t="s">
        <v>12022</v>
      </c>
      <c r="C1767" s="13" t="s">
        <v>12883</v>
      </c>
      <c r="D1767" s="13" t="s">
        <v>5453</v>
      </c>
      <c r="E1767" s="13" t="s">
        <v>1457</v>
      </c>
      <c r="F1767" s="13" t="s">
        <v>13664</v>
      </c>
      <c r="G1767" s="13" t="s">
        <v>16302</v>
      </c>
    </row>
    <row r="1768" customFormat="false" ht="15" hidden="false" customHeight="true" outlineLevel="0" collapsed="false">
      <c r="A1768" s="13" t="s">
        <v>126</v>
      </c>
      <c r="B1768" s="11" t="s">
        <v>11671</v>
      </c>
      <c r="C1768" s="13" t="s">
        <v>12139</v>
      </c>
      <c r="D1768" s="13" t="s">
        <v>16303</v>
      </c>
      <c r="E1768" s="13" t="s">
        <v>12680</v>
      </c>
      <c r="F1768" s="13" t="s">
        <v>16304</v>
      </c>
      <c r="G1768" s="13" t="s">
        <v>16305</v>
      </c>
    </row>
    <row r="1769" customFormat="false" ht="15" hidden="false" customHeight="true" outlineLevel="0" collapsed="false">
      <c r="A1769" s="13" t="s">
        <v>126</v>
      </c>
      <c r="B1769" s="11" t="s">
        <v>12056</v>
      </c>
      <c r="C1769" s="13" t="s">
        <v>16306</v>
      </c>
      <c r="D1769" s="13" t="s">
        <v>16307</v>
      </c>
      <c r="E1769" s="13" t="s">
        <v>11713</v>
      </c>
      <c r="F1769" s="13" t="s">
        <v>1242</v>
      </c>
      <c r="G1769" s="13" t="s">
        <v>16308</v>
      </c>
    </row>
    <row r="1770" customFormat="false" ht="15" hidden="false" customHeight="true" outlineLevel="0" collapsed="false">
      <c r="A1770" s="13" t="s">
        <v>126</v>
      </c>
      <c r="B1770" s="11" t="s">
        <v>12046</v>
      </c>
      <c r="C1770" s="13" t="s">
        <v>12321</v>
      </c>
      <c r="D1770" s="13" t="s">
        <v>12018</v>
      </c>
      <c r="E1770" s="13" t="s">
        <v>13643</v>
      </c>
      <c r="F1770" s="13" t="s">
        <v>16309</v>
      </c>
      <c r="G1770" s="13" t="s">
        <v>14795</v>
      </c>
    </row>
    <row r="1771" customFormat="false" ht="15" hidden="false" customHeight="true" outlineLevel="0" collapsed="false">
      <c r="A1771" s="13" t="s">
        <v>126</v>
      </c>
      <c r="B1771" s="11" t="s">
        <v>12112</v>
      </c>
      <c r="C1771" s="13" t="s">
        <v>12145</v>
      </c>
      <c r="D1771" s="13" t="s">
        <v>16310</v>
      </c>
      <c r="E1771" s="13" t="s">
        <v>8204</v>
      </c>
      <c r="F1771" s="13" t="s">
        <v>13243</v>
      </c>
      <c r="G1771" s="13" t="s">
        <v>16311</v>
      </c>
    </row>
    <row r="1772" customFormat="false" ht="15" hidden="false" customHeight="true" outlineLevel="0" collapsed="false">
      <c r="A1772" s="13" t="s">
        <v>126</v>
      </c>
      <c r="B1772" s="11" t="s">
        <v>12065</v>
      </c>
      <c r="C1772" s="13" t="s">
        <v>14077</v>
      </c>
      <c r="D1772" s="13" t="s">
        <v>12857</v>
      </c>
      <c r="E1772" s="13" t="s">
        <v>8204</v>
      </c>
      <c r="F1772" s="13" t="s">
        <v>16312</v>
      </c>
      <c r="G1772" s="13" t="s">
        <v>16313</v>
      </c>
    </row>
    <row r="1773" customFormat="false" ht="15" hidden="false" customHeight="true" outlineLevel="0" collapsed="false">
      <c r="A1773" s="13" t="s">
        <v>126</v>
      </c>
      <c r="B1773" s="11" t="s">
        <v>11884</v>
      </c>
      <c r="C1773" s="13" t="s">
        <v>12186</v>
      </c>
      <c r="D1773" s="13" t="s">
        <v>16314</v>
      </c>
      <c r="E1773" s="13" t="s">
        <v>13536</v>
      </c>
      <c r="F1773" s="13" t="s">
        <v>16315</v>
      </c>
      <c r="G1773" s="13" t="s">
        <v>16316</v>
      </c>
    </row>
    <row r="1774" customFormat="false" ht="15" hidden="false" customHeight="true" outlineLevel="0" collapsed="false">
      <c r="A1774" s="13" t="s">
        <v>126</v>
      </c>
      <c r="B1774" s="11" t="s">
        <v>12214</v>
      </c>
      <c r="C1774" s="13" t="s">
        <v>2417</v>
      </c>
      <c r="D1774" s="13" t="s">
        <v>16317</v>
      </c>
      <c r="E1774" s="13" t="s">
        <v>1871</v>
      </c>
      <c r="F1774" s="13" t="s">
        <v>1871</v>
      </c>
      <c r="G1774" s="13" t="s">
        <v>16317</v>
      </c>
    </row>
    <row r="1775" customFormat="false" ht="15" hidden="false" customHeight="true" outlineLevel="0" collapsed="false">
      <c r="A1775" s="13" t="s">
        <v>126</v>
      </c>
      <c r="B1775" s="11" t="s">
        <v>12006</v>
      </c>
      <c r="C1775" s="13" t="s">
        <v>11911</v>
      </c>
      <c r="D1775" s="13" t="s">
        <v>16318</v>
      </c>
      <c r="E1775" s="13" t="s">
        <v>4463</v>
      </c>
      <c r="F1775" s="13" t="s">
        <v>16319</v>
      </c>
      <c r="G1775" s="13" t="s">
        <v>16320</v>
      </c>
    </row>
    <row r="1776" customFormat="false" ht="15" hidden="false" customHeight="true" outlineLevel="0" collapsed="false">
      <c r="A1776" s="13" t="s">
        <v>126</v>
      </c>
      <c r="B1776" s="11" t="s">
        <v>11985</v>
      </c>
      <c r="C1776" s="13" t="s">
        <v>15129</v>
      </c>
      <c r="D1776" s="13" t="s">
        <v>16321</v>
      </c>
      <c r="E1776" s="13" t="s">
        <v>4775</v>
      </c>
      <c r="F1776" s="13" t="s">
        <v>12013</v>
      </c>
      <c r="G1776" s="13" t="s">
        <v>16322</v>
      </c>
    </row>
    <row r="1777" customFormat="false" ht="15" hidden="false" customHeight="true" outlineLevel="0" collapsed="false">
      <c r="A1777" s="13" t="s">
        <v>126</v>
      </c>
      <c r="B1777" s="11" t="s">
        <v>11793</v>
      </c>
      <c r="C1777" s="13" t="s">
        <v>4025</v>
      </c>
      <c r="D1777" s="13" t="s">
        <v>16323</v>
      </c>
      <c r="E1777" s="13" t="s">
        <v>2093</v>
      </c>
      <c r="F1777" s="13" t="s">
        <v>3620</v>
      </c>
      <c r="G1777" s="13" t="s">
        <v>16324</v>
      </c>
    </row>
    <row r="1778" customFormat="false" ht="15" hidden="false" customHeight="true" outlineLevel="0" collapsed="false">
      <c r="A1778" s="13" t="s">
        <v>126</v>
      </c>
      <c r="B1778" s="11" t="s">
        <v>12080</v>
      </c>
      <c r="C1778" s="13" t="s">
        <v>12058</v>
      </c>
      <c r="D1778" s="13" t="s">
        <v>16325</v>
      </c>
      <c r="E1778" s="13" t="s">
        <v>12090</v>
      </c>
      <c r="F1778" s="13" t="s">
        <v>14753</v>
      </c>
      <c r="G1778" s="13" t="s">
        <v>16326</v>
      </c>
    </row>
    <row r="1779" customFormat="false" ht="15" hidden="false" customHeight="true" outlineLevel="0" collapsed="false">
      <c r="A1779" s="13" t="s">
        <v>126</v>
      </c>
      <c r="B1779" s="11" t="s">
        <v>12030</v>
      </c>
      <c r="C1779" s="13" t="s">
        <v>11869</v>
      </c>
      <c r="D1779" s="13" t="s">
        <v>16327</v>
      </c>
      <c r="E1779" s="13" t="s">
        <v>15889</v>
      </c>
      <c r="F1779" s="13" t="s">
        <v>16328</v>
      </c>
      <c r="G1779" s="13" t="s">
        <v>16329</v>
      </c>
    </row>
    <row r="1780" customFormat="false" ht="15" hidden="false" customHeight="true" outlineLevel="0" collapsed="false">
      <c r="A1780" s="13" t="s">
        <v>126</v>
      </c>
      <c r="B1780" s="11" t="s">
        <v>12102</v>
      </c>
      <c r="C1780" s="13" t="s">
        <v>14213</v>
      </c>
      <c r="D1780" s="13" t="s">
        <v>16330</v>
      </c>
      <c r="E1780" s="13" t="s">
        <v>12324</v>
      </c>
      <c r="F1780" s="13" t="s">
        <v>14655</v>
      </c>
      <c r="G1780" s="13" t="s">
        <v>16331</v>
      </c>
    </row>
    <row r="1781" customFormat="false" ht="15" hidden="false" customHeight="true" outlineLevel="0" collapsed="false">
      <c r="A1781" s="13" t="s">
        <v>126</v>
      </c>
      <c r="B1781" s="11" t="s">
        <v>12185</v>
      </c>
      <c r="C1781" s="13" t="s">
        <v>11625</v>
      </c>
      <c r="D1781" s="13" t="s">
        <v>16332</v>
      </c>
      <c r="E1781" s="13" t="s">
        <v>14080</v>
      </c>
      <c r="F1781" s="13" t="s">
        <v>14203</v>
      </c>
      <c r="G1781" s="13" t="s">
        <v>1244</v>
      </c>
    </row>
    <row r="1782" customFormat="false" ht="15" hidden="false" customHeight="true" outlineLevel="0" collapsed="false">
      <c r="A1782" s="13" t="s">
        <v>126</v>
      </c>
      <c r="B1782" s="11" t="s">
        <v>12051</v>
      </c>
      <c r="C1782" s="13" t="s">
        <v>12815</v>
      </c>
      <c r="D1782" s="13" t="s">
        <v>16333</v>
      </c>
      <c r="E1782" s="13" t="s">
        <v>550</v>
      </c>
      <c r="F1782" s="13" t="s">
        <v>16334</v>
      </c>
      <c r="G1782" s="13" t="s">
        <v>16335</v>
      </c>
    </row>
    <row r="1783" customFormat="false" ht="15" hidden="false" customHeight="true" outlineLevel="0" collapsed="false">
      <c r="A1783" s="13" t="s">
        <v>126</v>
      </c>
      <c r="B1783" s="11" t="s">
        <v>12044</v>
      </c>
      <c r="C1783" s="13" t="s">
        <v>11752</v>
      </c>
      <c r="D1783" s="13" t="s">
        <v>16336</v>
      </c>
      <c r="E1783" s="13" t="s">
        <v>1871</v>
      </c>
      <c r="F1783" s="13" t="s">
        <v>12241</v>
      </c>
      <c r="G1783" s="13" t="s">
        <v>16337</v>
      </c>
    </row>
    <row r="1784" customFormat="false" ht="15" hidden="false" customHeight="true" outlineLevel="0" collapsed="false">
      <c r="A1784" s="13" t="s">
        <v>126</v>
      </c>
      <c r="B1784" s="11" t="s">
        <v>12097</v>
      </c>
      <c r="C1784" s="13" t="s">
        <v>15154</v>
      </c>
      <c r="D1784" s="13" t="s">
        <v>2076</v>
      </c>
      <c r="E1784" s="13" t="s">
        <v>12544</v>
      </c>
      <c r="F1784" s="13" t="s">
        <v>16338</v>
      </c>
      <c r="G1784" s="13" t="s">
        <v>16339</v>
      </c>
    </row>
    <row r="1785" customFormat="false" ht="15" hidden="false" customHeight="true" outlineLevel="0" collapsed="false">
      <c r="A1785" s="13" t="s">
        <v>126</v>
      </c>
      <c r="B1785" s="11" t="s">
        <v>12123</v>
      </c>
      <c r="C1785" s="13" t="s">
        <v>12960</v>
      </c>
      <c r="D1785" s="13" t="s">
        <v>16340</v>
      </c>
      <c r="E1785" s="13" t="s">
        <v>11708</v>
      </c>
      <c r="F1785" s="13" t="s">
        <v>12244</v>
      </c>
      <c r="G1785" s="13" t="s">
        <v>14517</v>
      </c>
    </row>
    <row r="1786" customFormat="false" ht="15" hidden="false" customHeight="true" outlineLevel="0" collapsed="false">
      <c r="A1786" s="13" t="s">
        <v>126</v>
      </c>
      <c r="B1786" s="11" t="s">
        <v>12159</v>
      </c>
      <c r="C1786" s="13" t="s">
        <v>5496</v>
      </c>
      <c r="D1786" s="13" t="s">
        <v>16341</v>
      </c>
      <c r="E1786" s="13" t="s">
        <v>3987</v>
      </c>
      <c r="F1786" s="13" t="s">
        <v>13667</v>
      </c>
      <c r="G1786" s="13" t="s">
        <v>16342</v>
      </c>
    </row>
    <row r="1787" customFormat="false" ht="15" hidden="false" customHeight="true" outlineLevel="0" collapsed="false">
      <c r="A1787" s="13" t="s">
        <v>126</v>
      </c>
      <c r="B1787" s="11" t="s">
        <v>12070</v>
      </c>
      <c r="C1787" s="13" t="s">
        <v>12050</v>
      </c>
      <c r="D1787" s="13" t="s">
        <v>16343</v>
      </c>
      <c r="E1787" s="13" t="s">
        <v>14673</v>
      </c>
      <c r="F1787" s="13" t="s">
        <v>16344</v>
      </c>
      <c r="G1787" s="13" t="s">
        <v>13666</v>
      </c>
    </row>
    <row r="1788" customFormat="false" ht="15" hidden="false" customHeight="true" outlineLevel="0" collapsed="false">
      <c r="A1788" s="13" t="s">
        <v>126</v>
      </c>
      <c r="B1788" s="11" t="s">
        <v>12205</v>
      </c>
      <c r="C1788" s="13" t="s">
        <v>12260</v>
      </c>
      <c r="D1788" s="13" t="s">
        <v>16345</v>
      </c>
      <c r="E1788" s="13" t="s">
        <v>1871</v>
      </c>
      <c r="F1788" s="13" t="s">
        <v>1871</v>
      </c>
      <c r="G1788" s="13" t="s">
        <v>16345</v>
      </c>
    </row>
    <row r="1789" customFormat="false" ht="15" hidden="false" customHeight="true" outlineLevel="0" collapsed="false">
      <c r="A1789" s="13" t="s">
        <v>126</v>
      </c>
      <c r="B1789" s="11" t="s">
        <v>12155</v>
      </c>
      <c r="C1789" s="13" t="s">
        <v>13560</v>
      </c>
      <c r="D1789" s="13" t="s">
        <v>16346</v>
      </c>
      <c r="E1789" s="13" t="s">
        <v>12377</v>
      </c>
      <c r="F1789" s="13" t="s">
        <v>15763</v>
      </c>
      <c r="G1789" s="13" t="s">
        <v>16347</v>
      </c>
    </row>
    <row r="1790" customFormat="false" ht="15" hidden="false" customHeight="true" outlineLevel="0" collapsed="false">
      <c r="A1790" s="13" t="s">
        <v>126</v>
      </c>
      <c r="B1790" s="11" t="s">
        <v>12118</v>
      </c>
      <c r="C1790" s="13" t="s">
        <v>14048</v>
      </c>
      <c r="D1790" s="13" t="s">
        <v>12094</v>
      </c>
      <c r="E1790" s="13" t="s">
        <v>8940</v>
      </c>
      <c r="F1790" s="13" t="s">
        <v>16348</v>
      </c>
      <c r="G1790" s="13" t="s">
        <v>16349</v>
      </c>
    </row>
    <row r="1791" customFormat="false" ht="15" hidden="false" customHeight="true" outlineLevel="0" collapsed="false">
      <c r="A1791" s="13" t="s">
        <v>126</v>
      </c>
      <c r="B1791" s="11" t="s">
        <v>12320</v>
      </c>
      <c r="C1791" s="13" t="s">
        <v>8665</v>
      </c>
      <c r="D1791" s="13" t="s">
        <v>16350</v>
      </c>
      <c r="E1791" s="13" t="s">
        <v>12135</v>
      </c>
      <c r="F1791" s="13" t="s">
        <v>16351</v>
      </c>
      <c r="G1791" s="13" t="s">
        <v>16352</v>
      </c>
    </row>
    <row r="1792" customFormat="false" ht="15" hidden="false" customHeight="true" outlineLevel="0" collapsed="false">
      <c r="A1792" s="13" t="s">
        <v>126</v>
      </c>
      <c r="B1792" s="11" t="s">
        <v>12255</v>
      </c>
      <c r="C1792" s="13" t="s">
        <v>11561</v>
      </c>
      <c r="D1792" s="13" t="s">
        <v>16353</v>
      </c>
      <c r="E1792" s="13" t="s">
        <v>5712</v>
      </c>
      <c r="F1792" s="13" t="s">
        <v>16354</v>
      </c>
      <c r="G1792" s="13" t="s">
        <v>16355</v>
      </c>
    </row>
    <row r="1793" customFormat="false" ht="15" hidden="false" customHeight="true" outlineLevel="0" collapsed="false">
      <c r="A1793" s="13" t="s">
        <v>126</v>
      </c>
      <c r="B1793" s="11" t="s">
        <v>12282</v>
      </c>
      <c r="C1793" s="13" t="s">
        <v>6339</v>
      </c>
      <c r="D1793" s="13" t="s">
        <v>16356</v>
      </c>
      <c r="E1793" s="13" t="s">
        <v>12375</v>
      </c>
      <c r="F1793" s="13" t="s">
        <v>11986</v>
      </c>
      <c r="G1793" s="13" t="s">
        <v>16357</v>
      </c>
    </row>
    <row r="1794" customFormat="false" ht="15" hidden="false" customHeight="true" outlineLevel="0" collapsed="false">
      <c r="A1794" s="13" t="s">
        <v>126</v>
      </c>
      <c r="B1794" s="11" t="s">
        <v>12265</v>
      </c>
      <c r="C1794" s="13" t="s">
        <v>6800</v>
      </c>
      <c r="D1794" s="13" t="s">
        <v>16358</v>
      </c>
      <c r="E1794" s="13" t="s">
        <v>1871</v>
      </c>
      <c r="F1794" s="13" t="s">
        <v>1871</v>
      </c>
      <c r="G1794" s="13" t="s">
        <v>16358</v>
      </c>
    </row>
    <row r="1795" customFormat="false" ht="15" hidden="false" customHeight="true" outlineLevel="0" collapsed="false">
      <c r="A1795" s="13" t="s">
        <v>126</v>
      </c>
      <c r="B1795" s="11" t="s">
        <v>12087</v>
      </c>
      <c r="C1795" s="13" t="s">
        <v>14189</v>
      </c>
      <c r="D1795" s="13" t="s">
        <v>14823</v>
      </c>
      <c r="E1795" s="13" t="s">
        <v>11751</v>
      </c>
      <c r="F1795" s="13" t="s">
        <v>1137</v>
      </c>
      <c r="G1795" s="13" t="s">
        <v>16359</v>
      </c>
    </row>
    <row r="1796" customFormat="false" ht="15" hidden="false" customHeight="true" outlineLevel="0" collapsed="false">
      <c r="A1796" s="13" t="s">
        <v>126</v>
      </c>
      <c r="B1796" s="11" t="s">
        <v>12179</v>
      </c>
      <c r="C1796" s="13" t="s">
        <v>12966</v>
      </c>
      <c r="D1796" s="13" t="s">
        <v>14093</v>
      </c>
      <c r="E1796" s="13" t="s">
        <v>13654</v>
      </c>
      <c r="F1796" s="13" t="s">
        <v>13376</v>
      </c>
      <c r="G1796" s="13" t="s">
        <v>13196</v>
      </c>
    </row>
    <row r="1797" customFormat="false" ht="15" hidden="false" customHeight="true" outlineLevel="0" collapsed="false">
      <c r="A1797" s="13" t="s">
        <v>126</v>
      </c>
      <c r="B1797" s="11" t="s">
        <v>12130</v>
      </c>
      <c r="C1797" s="13" t="s">
        <v>12919</v>
      </c>
      <c r="D1797" s="13" t="s">
        <v>16360</v>
      </c>
      <c r="E1797" s="13" t="s">
        <v>333</v>
      </c>
      <c r="F1797" s="13" t="s">
        <v>12148</v>
      </c>
      <c r="G1797" s="13" t="s">
        <v>16361</v>
      </c>
    </row>
    <row r="1798" customFormat="false" ht="15" hidden="false" customHeight="true" outlineLevel="0" collapsed="false">
      <c r="A1798" s="13" t="s">
        <v>126</v>
      </c>
      <c r="B1798" s="11" t="s">
        <v>12194</v>
      </c>
      <c r="C1798" s="13" t="s">
        <v>12053</v>
      </c>
      <c r="D1798" s="13" t="s">
        <v>16362</v>
      </c>
      <c r="E1798" s="13" t="s">
        <v>12241</v>
      </c>
      <c r="F1798" s="13" t="s">
        <v>12295</v>
      </c>
      <c r="G1798" s="13" t="s">
        <v>16363</v>
      </c>
    </row>
    <row r="1799" customFormat="false" ht="15" hidden="false" customHeight="true" outlineLevel="0" collapsed="false">
      <c r="A1799" s="13" t="s">
        <v>126</v>
      </c>
      <c r="B1799" s="11" t="s">
        <v>12138</v>
      </c>
      <c r="C1799" s="13" t="s">
        <v>14254</v>
      </c>
      <c r="D1799" s="13" t="s">
        <v>16364</v>
      </c>
      <c r="E1799" s="13" t="s">
        <v>1938</v>
      </c>
      <c r="F1799" s="13" t="s">
        <v>12204</v>
      </c>
      <c r="G1799" s="13" t="s">
        <v>16365</v>
      </c>
    </row>
    <row r="1800" customFormat="false" ht="15" hidden="false" customHeight="true" outlineLevel="0" collapsed="false">
      <c r="A1800" s="13" t="s">
        <v>126</v>
      </c>
      <c r="B1800" s="11" t="s">
        <v>12243</v>
      </c>
      <c r="C1800" s="13" t="s">
        <v>12846</v>
      </c>
      <c r="D1800" s="13" t="s">
        <v>12942</v>
      </c>
      <c r="E1800" s="13" t="s">
        <v>11703</v>
      </c>
      <c r="F1800" s="13" t="s">
        <v>2117</v>
      </c>
      <c r="G1800" s="13" t="s">
        <v>11647</v>
      </c>
    </row>
    <row r="1801" customFormat="false" ht="15" hidden="false" customHeight="true" outlineLevel="0" collapsed="false">
      <c r="A1801" s="13" t="s">
        <v>126</v>
      </c>
      <c r="B1801" s="11" t="s">
        <v>12152</v>
      </c>
      <c r="C1801" s="13" t="s">
        <v>11713</v>
      </c>
      <c r="D1801" s="13" t="s">
        <v>16366</v>
      </c>
      <c r="E1801" s="13" t="s">
        <v>11703</v>
      </c>
      <c r="F1801" s="13" t="s">
        <v>14247</v>
      </c>
      <c r="G1801" s="13" t="s">
        <v>14008</v>
      </c>
    </row>
    <row r="1802" customFormat="false" ht="15" hidden="false" customHeight="true" outlineLevel="0" collapsed="false">
      <c r="A1802" s="13" t="s">
        <v>126</v>
      </c>
      <c r="B1802" s="11" t="s">
        <v>12196</v>
      </c>
      <c r="C1802" s="13" t="s">
        <v>11807</v>
      </c>
      <c r="D1802" s="13" t="s">
        <v>16367</v>
      </c>
      <c r="E1802" s="13" t="s">
        <v>11875</v>
      </c>
      <c r="F1802" s="13" t="s">
        <v>13007</v>
      </c>
      <c r="G1802" s="13" t="s">
        <v>16368</v>
      </c>
    </row>
    <row r="1803" customFormat="false" ht="15" hidden="false" customHeight="true" outlineLevel="0" collapsed="false">
      <c r="A1803" s="13" t="s">
        <v>126</v>
      </c>
      <c r="B1803" s="11" t="s">
        <v>12147</v>
      </c>
      <c r="C1803" s="13" t="s">
        <v>1115</v>
      </c>
      <c r="D1803" s="13" t="s">
        <v>15089</v>
      </c>
      <c r="E1803" s="13" t="s">
        <v>12025</v>
      </c>
      <c r="F1803" s="13" t="s">
        <v>16369</v>
      </c>
      <c r="G1803" s="13" t="s">
        <v>16370</v>
      </c>
    </row>
    <row r="1804" customFormat="false" ht="15" hidden="false" customHeight="true" outlineLevel="0" collapsed="false">
      <c r="A1804" s="13" t="s">
        <v>126</v>
      </c>
      <c r="B1804" s="11" t="s">
        <v>12169</v>
      </c>
      <c r="C1804" s="13" t="s">
        <v>13430</v>
      </c>
      <c r="D1804" s="13" t="s">
        <v>16371</v>
      </c>
      <c r="E1804" s="13" t="s">
        <v>12135</v>
      </c>
      <c r="F1804" s="13" t="s">
        <v>12090</v>
      </c>
      <c r="G1804" s="13" t="s">
        <v>16372</v>
      </c>
    </row>
    <row r="1805" customFormat="false" ht="15" hidden="false" customHeight="true" outlineLevel="0" collapsed="false">
      <c r="A1805" s="13" t="s">
        <v>126</v>
      </c>
      <c r="B1805" s="11" t="s">
        <v>12166</v>
      </c>
      <c r="C1805" s="13" t="s">
        <v>557</v>
      </c>
      <c r="D1805" s="13" t="s">
        <v>13591</v>
      </c>
      <c r="E1805" s="13" t="s">
        <v>333</v>
      </c>
      <c r="F1805" s="13" t="s">
        <v>16373</v>
      </c>
      <c r="G1805" s="13" t="s">
        <v>16374</v>
      </c>
    </row>
    <row r="1806" customFormat="false" ht="15" hidden="false" customHeight="true" outlineLevel="0" collapsed="false">
      <c r="A1806" s="13" t="s">
        <v>126</v>
      </c>
      <c r="B1806" s="11" t="s">
        <v>12217</v>
      </c>
      <c r="C1806" s="13" t="s">
        <v>16375</v>
      </c>
      <c r="D1806" s="13" t="s">
        <v>16376</v>
      </c>
      <c r="E1806" s="13" t="s">
        <v>12090</v>
      </c>
      <c r="F1806" s="13" t="s">
        <v>2093</v>
      </c>
      <c r="G1806" s="13" t="s">
        <v>16102</v>
      </c>
    </row>
    <row r="1807" customFormat="false" ht="15" hidden="false" customHeight="true" outlineLevel="0" collapsed="false">
      <c r="A1807" s="13" t="s">
        <v>126</v>
      </c>
      <c r="B1807" s="11" t="s">
        <v>12226</v>
      </c>
      <c r="C1807" s="13" t="s">
        <v>1132</v>
      </c>
      <c r="D1807" s="13" t="s">
        <v>13238</v>
      </c>
      <c r="E1807" s="13" t="s">
        <v>12295</v>
      </c>
      <c r="F1807" s="13" t="s">
        <v>550</v>
      </c>
      <c r="G1807" s="13" t="s">
        <v>15349</v>
      </c>
    </row>
    <row r="1808" customFormat="false" ht="15" hidden="false" customHeight="true" outlineLevel="0" collapsed="false">
      <c r="A1808" s="13" t="s">
        <v>126</v>
      </c>
      <c r="B1808" s="11" t="s">
        <v>12383</v>
      </c>
      <c r="C1808" s="13" t="s">
        <v>4775</v>
      </c>
      <c r="D1808" s="13" t="s">
        <v>16377</v>
      </c>
      <c r="E1808" s="13" t="s">
        <v>1871</v>
      </c>
      <c r="F1808" s="13" t="s">
        <v>1871</v>
      </c>
      <c r="G1808" s="13" t="s">
        <v>16377</v>
      </c>
    </row>
    <row r="1809" customFormat="false" ht="15" hidden="false" customHeight="true" outlineLevel="0" collapsed="false">
      <c r="A1809" s="13" t="s">
        <v>126</v>
      </c>
      <c r="B1809" s="11" t="s">
        <v>12164</v>
      </c>
      <c r="C1809" s="13" t="s">
        <v>8204</v>
      </c>
      <c r="D1809" s="13" t="s">
        <v>14612</v>
      </c>
      <c r="E1809" s="13" t="s">
        <v>1871</v>
      </c>
      <c r="F1809" s="13" t="s">
        <v>1871</v>
      </c>
      <c r="G1809" s="13" t="s">
        <v>14612</v>
      </c>
    </row>
    <row r="1810" customFormat="false" ht="15" hidden="false" customHeight="true" outlineLevel="0" collapsed="false">
      <c r="A1810" s="13" t="s">
        <v>126</v>
      </c>
      <c r="B1810" s="11" t="s">
        <v>12200</v>
      </c>
      <c r="C1810" s="13" t="s">
        <v>12031</v>
      </c>
      <c r="D1810" s="13" t="s">
        <v>16378</v>
      </c>
      <c r="E1810" s="13" t="s">
        <v>3987</v>
      </c>
      <c r="F1810" s="13" t="s">
        <v>16379</v>
      </c>
      <c r="G1810" s="13" t="s">
        <v>12648</v>
      </c>
    </row>
    <row r="1811" customFormat="false" ht="15" hidden="false" customHeight="true" outlineLevel="0" collapsed="false">
      <c r="A1811" s="13" t="s">
        <v>126</v>
      </c>
      <c r="B1811" s="11" t="s">
        <v>12177</v>
      </c>
      <c r="C1811" s="13" t="s">
        <v>12260</v>
      </c>
      <c r="D1811" s="13" t="s">
        <v>16380</v>
      </c>
      <c r="E1811" s="13" t="s">
        <v>12090</v>
      </c>
      <c r="F1811" s="13" t="s">
        <v>3991</v>
      </c>
      <c r="G1811" s="13" t="s">
        <v>16381</v>
      </c>
    </row>
    <row r="1812" customFormat="false" ht="15" hidden="false" customHeight="true" outlineLevel="0" collapsed="false">
      <c r="A1812" s="13" t="s">
        <v>126</v>
      </c>
      <c r="B1812" s="11" t="s">
        <v>12207</v>
      </c>
      <c r="C1812" s="13" t="s">
        <v>12967</v>
      </c>
      <c r="D1812" s="13" t="s">
        <v>13922</v>
      </c>
      <c r="E1812" s="13" t="s">
        <v>12209</v>
      </c>
      <c r="F1812" s="13" t="s">
        <v>12375</v>
      </c>
      <c r="G1812" s="13" t="s">
        <v>12779</v>
      </c>
    </row>
    <row r="1813" customFormat="false" ht="15" hidden="false" customHeight="true" outlineLevel="0" collapsed="false">
      <c r="A1813" s="13" t="s">
        <v>126</v>
      </c>
      <c r="B1813" s="11" t="s">
        <v>12221</v>
      </c>
      <c r="C1813" s="13" t="s">
        <v>12362</v>
      </c>
      <c r="D1813" s="13" t="s">
        <v>16382</v>
      </c>
      <c r="E1813" s="13" t="s">
        <v>11807</v>
      </c>
      <c r="F1813" s="13" t="s">
        <v>16383</v>
      </c>
      <c r="G1813" s="13" t="s">
        <v>16384</v>
      </c>
    </row>
    <row r="1814" customFormat="false" ht="15" hidden="false" customHeight="true" outlineLevel="0" collapsed="false">
      <c r="A1814" s="13" t="s">
        <v>126</v>
      </c>
      <c r="B1814" s="11" t="s">
        <v>12271</v>
      </c>
      <c r="C1814" s="13" t="s">
        <v>15665</v>
      </c>
      <c r="D1814" s="13" t="s">
        <v>16385</v>
      </c>
      <c r="E1814" s="13" t="s">
        <v>3361</v>
      </c>
      <c r="F1814" s="13" t="s">
        <v>12887</v>
      </c>
      <c r="G1814" s="13" t="s">
        <v>16386</v>
      </c>
    </row>
    <row r="1815" customFormat="false" ht="15" hidden="false" customHeight="true" outlineLevel="0" collapsed="false">
      <c r="A1815" s="13" t="s">
        <v>126</v>
      </c>
      <c r="B1815" s="11" t="s">
        <v>12340</v>
      </c>
      <c r="C1815" s="13" t="s">
        <v>12025</v>
      </c>
      <c r="D1815" s="13" t="s">
        <v>15107</v>
      </c>
      <c r="E1815" s="13" t="s">
        <v>12161</v>
      </c>
      <c r="F1815" s="13" t="s">
        <v>11751</v>
      </c>
      <c r="G1815" s="13" t="s">
        <v>14207</v>
      </c>
    </row>
    <row r="1816" customFormat="false" ht="15" hidden="false" customHeight="true" outlineLevel="0" collapsed="false">
      <c r="A1816" s="13" t="s">
        <v>126</v>
      </c>
      <c r="B1816" s="11" t="s">
        <v>12229</v>
      </c>
      <c r="C1816" s="13" t="s">
        <v>13006</v>
      </c>
      <c r="D1816" s="13" t="s">
        <v>12688</v>
      </c>
      <c r="E1816" s="13" t="s">
        <v>12161</v>
      </c>
      <c r="F1816" s="13" t="s">
        <v>16387</v>
      </c>
      <c r="G1816" s="13" t="s">
        <v>16388</v>
      </c>
    </row>
    <row r="1817" customFormat="false" ht="15" hidden="false" customHeight="true" outlineLevel="0" collapsed="false">
      <c r="A1817" s="13" t="s">
        <v>126</v>
      </c>
      <c r="B1817" s="11" t="s">
        <v>12266</v>
      </c>
      <c r="C1817" s="13" t="s">
        <v>12053</v>
      </c>
      <c r="D1817" s="13" t="s">
        <v>16130</v>
      </c>
      <c r="E1817" s="13" t="s">
        <v>12135</v>
      </c>
      <c r="F1817" s="13" t="s">
        <v>14125</v>
      </c>
      <c r="G1817" s="13" t="s">
        <v>16389</v>
      </c>
    </row>
    <row r="1818" customFormat="false" ht="15" hidden="false" customHeight="true" outlineLevel="0" collapsed="false">
      <c r="A1818" s="13" t="s">
        <v>126</v>
      </c>
      <c r="B1818" s="11" t="s">
        <v>12263</v>
      </c>
      <c r="C1818" s="13" t="s">
        <v>4775</v>
      </c>
      <c r="D1818" s="13" t="s">
        <v>15116</v>
      </c>
      <c r="E1818" s="13" t="s">
        <v>1871</v>
      </c>
      <c r="F1818" s="13" t="s">
        <v>1871</v>
      </c>
      <c r="G1818" s="13" t="s">
        <v>15116</v>
      </c>
    </row>
    <row r="1819" customFormat="false" ht="15" hidden="false" customHeight="true" outlineLevel="0" collapsed="false">
      <c r="A1819" s="13" t="s">
        <v>126</v>
      </c>
      <c r="B1819" s="11" t="s">
        <v>12315</v>
      </c>
      <c r="C1819" s="13" t="s">
        <v>3042</v>
      </c>
      <c r="D1819" s="13" t="s">
        <v>16281</v>
      </c>
      <c r="E1819" s="13" t="s">
        <v>4775</v>
      </c>
      <c r="F1819" s="13" t="s">
        <v>12180</v>
      </c>
      <c r="G1819" s="13" t="s">
        <v>13519</v>
      </c>
    </row>
    <row r="1820" customFormat="false" ht="15" hidden="false" customHeight="true" outlineLevel="0" collapsed="false">
      <c r="A1820" s="13" t="s">
        <v>126</v>
      </c>
      <c r="B1820" s="11" t="s">
        <v>11970</v>
      </c>
      <c r="C1820" s="13" t="s">
        <v>8199</v>
      </c>
      <c r="D1820" s="13" t="s">
        <v>16390</v>
      </c>
      <c r="E1820" s="13" t="s">
        <v>12209</v>
      </c>
      <c r="F1820" s="13" t="s">
        <v>16391</v>
      </c>
      <c r="G1820" s="13" t="s">
        <v>11916</v>
      </c>
    </row>
    <row r="1821" customFormat="false" ht="15" hidden="false" customHeight="true" outlineLevel="0" collapsed="false">
      <c r="A1821" s="13" t="s">
        <v>126</v>
      </c>
      <c r="B1821" s="11" t="s">
        <v>12234</v>
      </c>
      <c r="C1821" s="13" t="s">
        <v>4025</v>
      </c>
      <c r="D1821" s="13" t="s">
        <v>14225</v>
      </c>
      <c r="E1821" s="13" t="s">
        <v>12241</v>
      </c>
      <c r="F1821" s="13" t="s">
        <v>7726</v>
      </c>
      <c r="G1821" s="13" t="s">
        <v>13395</v>
      </c>
    </row>
    <row r="1822" customFormat="false" ht="15" hidden="false" customHeight="true" outlineLevel="0" collapsed="false">
      <c r="A1822" s="13" t="s">
        <v>126</v>
      </c>
      <c r="B1822" s="11" t="s">
        <v>12134</v>
      </c>
      <c r="C1822" s="13" t="s">
        <v>4775</v>
      </c>
      <c r="D1822" s="13" t="s">
        <v>16171</v>
      </c>
      <c r="E1822" s="13" t="s">
        <v>11708</v>
      </c>
      <c r="F1822" s="13" t="s">
        <v>1871</v>
      </c>
      <c r="G1822" s="13" t="s">
        <v>16171</v>
      </c>
    </row>
    <row r="1823" customFormat="false" ht="15" hidden="false" customHeight="true" outlineLevel="0" collapsed="false">
      <c r="A1823" s="13" t="s">
        <v>126</v>
      </c>
      <c r="B1823" s="11" t="s">
        <v>12312</v>
      </c>
      <c r="C1823" s="13" t="s">
        <v>12230</v>
      </c>
      <c r="D1823" s="13" t="s">
        <v>16392</v>
      </c>
      <c r="E1823" s="13" t="s">
        <v>12896</v>
      </c>
      <c r="F1823" s="13" t="s">
        <v>13288</v>
      </c>
      <c r="G1823" s="13" t="s">
        <v>12272</v>
      </c>
    </row>
    <row r="1824" customFormat="false" ht="15" hidden="false" customHeight="true" outlineLevel="0" collapsed="false">
      <c r="A1824" s="13" t="s">
        <v>126</v>
      </c>
      <c r="B1824" s="11" t="s">
        <v>12336</v>
      </c>
      <c r="C1824" s="13" t="s">
        <v>12367</v>
      </c>
      <c r="D1824" s="13" t="s">
        <v>15850</v>
      </c>
      <c r="E1824" s="13" t="s">
        <v>12377</v>
      </c>
      <c r="F1824" s="13" t="s">
        <v>3033</v>
      </c>
      <c r="G1824" s="13" t="s">
        <v>14834</v>
      </c>
    </row>
    <row r="1825" customFormat="false" ht="15" hidden="false" customHeight="true" outlineLevel="0" collapsed="false">
      <c r="A1825" s="13" t="s">
        <v>126</v>
      </c>
      <c r="B1825" s="11" t="s">
        <v>12279</v>
      </c>
      <c r="C1825" s="13" t="s">
        <v>12042</v>
      </c>
      <c r="D1825" s="13" t="s">
        <v>12199</v>
      </c>
      <c r="E1825" s="13" t="s">
        <v>12115</v>
      </c>
      <c r="F1825" s="13" t="s">
        <v>16393</v>
      </c>
      <c r="G1825" s="13" t="s">
        <v>16394</v>
      </c>
    </row>
    <row r="1826" customFormat="false" ht="15" hidden="false" customHeight="true" outlineLevel="0" collapsed="false">
      <c r="A1826" s="13" t="s">
        <v>126</v>
      </c>
      <c r="B1826" s="11" t="s">
        <v>12307</v>
      </c>
      <c r="C1826" s="13" t="s">
        <v>3833</v>
      </c>
      <c r="D1826" s="13" t="s">
        <v>16395</v>
      </c>
      <c r="E1826" s="13" t="s">
        <v>11751</v>
      </c>
      <c r="F1826" s="13" t="s">
        <v>12295</v>
      </c>
      <c r="G1826" s="13" t="s">
        <v>13288</v>
      </c>
    </row>
    <row r="1827" customFormat="false" ht="15" hidden="false" customHeight="true" outlineLevel="0" collapsed="false">
      <c r="A1827" s="13" t="s">
        <v>126</v>
      </c>
      <c r="B1827" s="11" t="s">
        <v>12342</v>
      </c>
      <c r="C1827" s="13" t="s">
        <v>11608</v>
      </c>
      <c r="D1827" s="13" t="s">
        <v>16396</v>
      </c>
      <c r="E1827" s="13" t="s">
        <v>12090</v>
      </c>
      <c r="F1827" s="13" t="s">
        <v>16397</v>
      </c>
      <c r="G1827" s="13" t="s">
        <v>16398</v>
      </c>
    </row>
    <row r="1828" customFormat="false" ht="15" hidden="false" customHeight="true" outlineLevel="0" collapsed="false">
      <c r="A1828" s="13" t="s">
        <v>126</v>
      </c>
      <c r="B1828" s="11" t="s">
        <v>12344</v>
      </c>
      <c r="C1828" s="13" t="s">
        <v>6339</v>
      </c>
      <c r="D1828" s="13" t="s">
        <v>15890</v>
      </c>
      <c r="E1828" s="13" t="s">
        <v>12135</v>
      </c>
      <c r="F1828" s="13" t="s">
        <v>2555</v>
      </c>
      <c r="G1828" s="13" t="s">
        <v>12379</v>
      </c>
    </row>
    <row r="1829" customFormat="false" ht="15" hidden="false" customHeight="true" outlineLevel="0" collapsed="false">
      <c r="A1829" s="13" t="s">
        <v>126</v>
      </c>
      <c r="B1829" s="11" t="s">
        <v>12248</v>
      </c>
      <c r="C1829" s="13" t="s">
        <v>4929</v>
      </c>
      <c r="D1829" s="13" t="s">
        <v>16399</v>
      </c>
      <c r="E1829" s="13" t="s">
        <v>12090</v>
      </c>
      <c r="F1829" s="13" t="s">
        <v>16296</v>
      </c>
      <c r="G1829" s="13" t="s">
        <v>7364</v>
      </c>
    </row>
    <row r="1830" customFormat="false" ht="15" hidden="false" customHeight="true" outlineLevel="0" collapsed="false">
      <c r="A1830" s="13" t="s">
        <v>126</v>
      </c>
      <c r="B1830" s="11" t="s">
        <v>12288</v>
      </c>
      <c r="C1830" s="13" t="s">
        <v>6800</v>
      </c>
      <c r="D1830" s="13" t="s">
        <v>16400</v>
      </c>
      <c r="E1830" s="13" t="s">
        <v>12090</v>
      </c>
      <c r="F1830" s="13" t="s">
        <v>3514</v>
      </c>
      <c r="G1830" s="13" t="s">
        <v>13613</v>
      </c>
    </row>
    <row r="1831" customFormat="false" ht="15" hidden="false" customHeight="true" outlineLevel="0" collapsed="false">
      <c r="A1831" s="13" t="s">
        <v>126</v>
      </c>
      <c r="B1831" s="11" t="s">
        <v>12259</v>
      </c>
      <c r="C1831" s="13" t="s">
        <v>4929</v>
      </c>
      <c r="D1831" s="13" t="s">
        <v>14209</v>
      </c>
      <c r="E1831" s="13" t="s">
        <v>11751</v>
      </c>
      <c r="F1831" s="13" t="s">
        <v>977</v>
      </c>
      <c r="G1831" s="13" t="s">
        <v>11782</v>
      </c>
    </row>
    <row r="1832" customFormat="false" ht="15" hidden="false" customHeight="true" outlineLevel="0" collapsed="false">
      <c r="A1832" s="13" t="s">
        <v>126</v>
      </c>
      <c r="B1832" s="11" t="s">
        <v>12300</v>
      </c>
      <c r="C1832" s="13" t="s">
        <v>12053</v>
      </c>
      <c r="D1832" s="13" t="s">
        <v>16401</v>
      </c>
      <c r="E1832" s="13" t="s">
        <v>11824</v>
      </c>
      <c r="F1832" s="13" t="s">
        <v>5894</v>
      </c>
      <c r="G1832" s="13" t="s">
        <v>16402</v>
      </c>
    </row>
    <row r="1833" customFormat="false" ht="15" hidden="false" customHeight="true" outlineLevel="0" collapsed="false">
      <c r="A1833" s="13" t="s">
        <v>126</v>
      </c>
      <c r="B1833" s="11" t="s">
        <v>12252</v>
      </c>
      <c r="C1833" s="13" t="s">
        <v>12025</v>
      </c>
      <c r="D1833" s="13" t="s">
        <v>13642</v>
      </c>
      <c r="E1833" s="13" t="s">
        <v>12090</v>
      </c>
      <c r="F1833" s="13" t="s">
        <v>3082</v>
      </c>
      <c r="G1833" s="13" t="s">
        <v>12967</v>
      </c>
    </row>
    <row r="1834" customFormat="false" ht="15" hidden="false" customHeight="true" outlineLevel="0" collapsed="false">
      <c r="A1834" s="13" t="s">
        <v>126</v>
      </c>
      <c r="B1834" s="11" t="s">
        <v>12370</v>
      </c>
      <c r="C1834" s="13" t="s">
        <v>1938</v>
      </c>
      <c r="D1834" s="13" t="s">
        <v>14624</v>
      </c>
      <c r="E1834" s="13" t="s">
        <v>12135</v>
      </c>
      <c r="F1834" s="13" t="s">
        <v>13641</v>
      </c>
      <c r="G1834" s="13" t="s">
        <v>13673</v>
      </c>
    </row>
    <row r="1835" customFormat="false" ht="15" hidden="false" customHeight="true" outlineLevel="0" collapsed="false">
      <c r="A1835" s="13" t="s">
        <v>126</v>
      </c>
      <c r="B1835" s="11" t="s">
        <v>12293</v>
      </c>
      <c r="C1835" s="13" t="s">
        <v>4459</v>
      </c>
      <c r="D1835" s="13" t="s">
        <v>16403</v>
      </c>
      <c r="E1835" s="13" t="s">
        <v>11751</v>
      </c>
      <c r="F1835" s="13" t="s">
        <v>15225</v>
      </c>
      <c r="G1835" s="13" t="s">
        <v>12793</v>
      </c>
    </row>
    <row r="1836" customFormat="false" ht="15" hidden="false" customHeight="true" outlineLevel="0" collapsed="false">
      <c r="A1836" s="13" t="s">
        <v>126</v>
      </c>
      <c r="B1836" s="11" t="s">
        <v>12298</v>
      </c>
      <c r="C1836" s="13" t="s">
        <v>12377</v>
      </c>
      <c r="D1836" s="13" t="s">
        <v>13441</v>
      </c>
      <c r="E1836" s="13" t="s">
        <v>11708</v>
      </c>
      <c r="F1836" s="13" t="s">
        <v>8665</v>
      </c>
      <c r="G1836" s="13" t="s">
        <v>16404</v>
      </c>
    </row>
    <row r="1837" customFormat="false" ht="15" hidden="false" customHeight="true" outlineLevel="0" collapsed="false">
      <c r="A1837" s="13" t="s">
        <v>126</v>
      </c>
      <c r="B1837" s="11" t="s">
        <v>12268</v>
      </c>
      <c r="C1837" s="13" t="s">
        <v>12377</v>
      </c>
      <c r="D1837" s="13" t="s">
        <v>912</v>
      </c>
      <c r="E1837" s="13" t="s">
        <v>12161</v>
      </c>
      <c r="F1837" s="13" t="s">
        <v>15817</v>
      </c>
      <c r="G1837" s="13" t="s">
        <v>12001</v>
      </c>
    </row>
    <row r="1838" customFormat="false" ht="15" hidden="false" customHeight="true" outlineLevel="0" collapsed="false">
      <c r="A1838" s="13" t="s">
        <v>126</v>
      </c>
      <c r="B1838" s="11" t="s">
        <v>12365</v>
      </c>
      <c r="C1838" s="13" t="s">
        <v>11751</v>
      </c>
      <c r="D1838" s="13" t="s">
        <v>15045</v>
      </c>
      <c r="E1838" s="13" t="s">
        <v>1871</v>
      </c>
      <c r="F1838" s="13" t="s">
        <v>1871</v>
      </c>
      <c r="G1838" s="13" t="s">
        <v>15045</v>
      </c>
    </row>
    <row r="1839" customFormat="false" ht="15" hidden="false" customHeight="true" outlineLevel="0" collapsed="false">
      <c r="A1839" s="13" t="s">
        <v>126</v>
      </c>
      <c r="B1839" s="11" t="s">
        <v>12309</v>
      </c>
      <c r="C1839" s="13" t="s">
        <v>4929</v>
      </c>
      <c r="D1839" s="13" t="s">
        <v>15118</v>
      </c>
      <c r="E1839" s="13" t="s">
        <v>333</v>
      </c>
      <c r="F1839" s="13" t="s">
        <v>16405</v>
      </c>
      <c r="G1839" s="13" t="s">
        <v>588</v>
      </c>
    </row>
    <row r="1840" customFormat="false" ht="15" hidden="false" customHeight="true" outlineLevel="0" collapsed="false">
      <c r="A1840" s="13" t="s">
        <v>126</v>
      </c>
      <c r="B1840" s="11" t="s">
        <v>11706</v>
      </c>
      <c r="C1840" s="13" t="s">
        <v>4929</v>
      </c>
      <c r="D1840" s="13" t="s">
        <v>16406</v>
      </c>
      <c r="E1840" s="13" t="s">
        <v>12135</v>
      </c>
      <c r="F1840" s="13" t="s">
        <v>12241</v>
      </c>
      <c r="G1840" s="13" t="s">
        <v>4920</v>
      </c>
    </row>
    <row r="1841" customFormat="false" ht="15" hidden="false" customHeight="true" outlineLevel="0" collapsed="false">
      <c r="A1841" s="13" t="s">
        <v>126</v>
      </c>
      <c r="B1841" s="11" t="s">
        <v>12191</v>
      </c>
      <c r="C1841" s="13" t="s">
        <v>3987</v>
      </c>
      <c r="D1841" s="13" t="s">
        <v>15361</v>
      </c>
      <c r="E1841" s="13" t="s">
        <v>1871</v>
      </c>
      <c r="F1841" s="13" t="s">
        <v>1871</v>
      </c>
      <c r="G1841" s="13" t="s">
        <v>15361</v>
      </c>
    </row>
    <row r="1842" customFormat="false" ht="15" hidden="false" customHeight="true" outlineLevel="0" collapsed="false">
      <c r="A1842" s="13" t="s">
        <v>126</v>
      </c>
      <c r="B1842" s="11" t="s">
        <v>12329</v>
      </c>
      <c r="C1842" s="13" t="s">
        <v>333</v>
      </c>
      <c r="D1842" s="13" t="s">
        <v>15191</v>
      </c>
      <c r="E1842" s="13" t="s">
        <v>11708</v>
      </c>
      <c r="F1842" s="13" t="s">
        <v>1871</v>
      </c>
      <c r="G1842" s="13" t="s">
        <v>15191</v>
      </c>
    </row>
    <row r="1843" customFormat="false" ht="15" hidden="false" customHeight="true" outlineLevel="0" collapsed="false">
      <c r="A1843" s="13" t="s">
        <v>126</v>
      </c>
      <c r="B1843" s="11" t="s">
        <v>12351</v>
      </c>
      <c r="C1843" s="13" t="s">
        <v>12025</v>
      </c>
      <c r="D1843" s="13" t="s">
        <v>3794</v>
      </c>
      <c r="E1843" s="13" t="s">
        <v>1871</v>
      </c>
      <c r="F1843" s="13" t="s">
        <v>1871</v>
      </c>
      <c r="G1843" s="13" t="s">
        <v>3794</v>
      </c>
    </row>
    <row r="1844" customFormat="false" ht="15" hidden="false" customHeight="true" outlineLevel="0" collapsed="false">
      <c r="A1844" s="13" t="s">
        <v>126</v>
      </c>
      <c r="B1844" s="11" t="s">
        <v>12381</v>
      </c>
      <c r="C1844" s="13" t="s">
        <v>12090</v>
      </c>
      <c r="D1844" s="13" t="s">
        <v>12324</v>
      </c>
      <c r="E1844" s="13" t="s">
        <v>11708</v>
      </c>
      <c r="F1844" s="13" t="s">
        <v>1871</v>
      </c>
      <c r="G1844" s="13" t="s">
        <v>12324</v>
      </c>
    </row>
    <row r="1845" customFormat="false" ht="15" hidden="false" customHeight="true" outlineLevel="0" collapsed="false">
      <c r="A1845" s="13" t="s">
        <v>126</v>
      </c>
      <c r="B1845" s="11" t="s">
        <v>12354</v>
      </c>
      <c r="C1845" s="13" t="s">
        <v>3987</v>
      </c>
      <c r="D1845" s="13" t="s">
        <v>12921</v>
      </c>
      <c r="E1845" s="13" t="s">
        <v>12090</v>
      </c>
      <c r="F1845" s="13" t="s">
        <v>15321</v>
      </c>
      <c r="G1845" s="13" t="s">
        <v>12244</v>
      </c>
    </row>
    <row r="1846" customFormat="false" ht="15" hidden="false" customHeight="true" outlineLevel="0" collapsed="false">
      <c r="A1846" s="13" t="s">
        <v>126</v>
      </c>
      <c r="B1846" s="11" t="s">
        <v>12332</v>
      </c>
      <c r="C1846" s="13" t="s">
        <v>12182</v>
      </c>
      <c r="D1846" s="13" t="s">
        <v>937</v>
      </c>
      <c r="E1846" s="13" t="s">
        <v>12135</v>
      </c>
      <c r="F1846" s="13" t="s">
        <v>16407</v>
      </c>
      <c r="G1846" s="13" t="s">
        <v>16408</v>
      </c>
    </row>
    <row r="1847" customFormat="false" ht="15" hidden="false" customHeight="true" outlineLevel="0" collapsed="false">
      <c r="A1847" s="13" t="s">
        <v>126</v>
      </c>
      <c r="B1847" s="11" t="s">
        <v>12384</v>
      </c>
      <c r="C1847" s="13" t="s">
        <v>12244</v>
      </c>
      <c r="D1847" s="13" t="s">
        <v>13660</v>
      </c>
      <c r="E1847" s="13" t="s">
        <v>1871</v>
      </c>
      <c r="F1847" s="13" t="s">
        <v>1871</v>
      </c>
      <c r="G1847" s="13" t="s">
        <v>13660</v>
      </c>
    </row>
    <row r="1848" customFormat="false" ht="15" hidden="false" customHeight="true" outlineLevel="0" collapsed="false">
      <c r="A1848" s="13" t="s">
        <v>126</v>
      </c>
      <c r="B1848" s="11" t="s">
        <v>12318</v>
      </c>
      <c r="C1848" s="13" t="s">
        <v>11807</v>
      </c>
      <c r="D1848" s="13" t="s">
        <v>14084</v>
      </c>
      <c r="E1848" s="13" t="s">
        <v>12161</v>
      </c>
      <c r="F1848" s="13" t="s">
        <v>12090</v>
      </c>
      <c r="G1848" s="13" t="s">
        <v>15784</v>
      </c>
    </row>
    <row r="1849" customFormat="false" ht="15" hidden="false" customHeight="true" outlineLevel="0" collapsed="false">
      <c r="A1849" s="13" t="s">
        <v>126</v>
      </c>
      <c r="B1849" s="11" t="s">
        <v>12285</v>
      </c>
      <c r="C1849" s="13" t="s">
        <v>12295</v>
      </c>
      <c r="D1849" s="13" t="s">
        <v>15784</v>
      </c>
      <c r="E1849" s="13" t="s">
        <v>1871</v>
      </c>
      <c r="F1849" s="13" t="s">
        <v>1871</v>
      </c>
      <c r="G1849" s="13" t="s">
        <v>15784</v>
      </c>
    </row>
    <row r="1850" customFormat="false" ht="15" hidden="false" customHeight="true" outlineLevel="0" collapsed="false">
      <c r="A1850" s="13" t="s">
        <v>126</v>
      </c>
      <c r="B1850" s="11" t="s">
        <v>12374</v>
      </c>
      <c r="C1850" s="13" t="s">
        <v>12135</v>
      </c>
      <c r="D1850" s="13" t="s">
        <v>14465</v>
      </c>
      <c r="E1850" s="13" t="s">
        <v>1871</v>
      </c>
      <c r="F1850" s="13" t="s">
        <v>1871</v>
      </c>
      <c r="G1850" s="13" t="s">
        <v>14465</v>
      </c>
    </row>
    <row r="1851" customFormat="false" ht="15" hidden="false" customHeight="true" outlineLevel="0" collapsed="false">
      <c r="A1851" s="13" t="s">
        <v>126</v>
      </c>
      <c r="B1851" s="11" t="s">
        <v>12353</v>
      </c>
      <c r="C1851" s="13" t="s">
        <v>12241</v>
      </c>
      <c r="D1851" s="13" t="s">
        <v>13515</v>
      </c>
      <c r="E1851" s="13" t="s">
        <v>1871</v>
      </c>
      <c r="F1851" s="13" t="s">
        <v>1871</v>
      </c>
      <c r="G1851" s="13" t="s">
        <v>13515</v>
      </c>
    </row>
    <row r="1852" customFormat="false" ht="15" hidden="false" customHeight="true" outlineLevel="0" collapsed="false">
      <c r="A1852" s="13" t="s">
        <v>126</v>
      </c>
      <c r="B1852" s="11" t="s">
        <v>12363</v>
      </c>
      <c r="C1852" s="13" t="s">
        <v>4775</v>
      </c>
      <c r="D1852" s="13" t="s">
        <v>13515</v>
      </c>
      <c r="E1852" s="13" t="s">
        <v>1871</v>
      </c>
      <c r="F1852" s="13" t="s">
        <v>1871</v>
      </c>
      <c r="G1852" s="13" t="s">
        <v>13515</v>
      </c>
    </row>
    <row r="1853" customFormat="false" ht="15" hidden="false" customHeight="true" outlineLevel="0" collapsed="false">
      <c r="A1853" s="13" t="s">
        <v>126</v>
      </c>
      <c r="B1853" s="11" t="s">
        <v>12358</v>
      </c>
      <c r="C1853" s="13" t="s">
        <v>12161</v>
      </c>
      <c r="D1853" s="13" t="s">
        <v>3991</v>
      </c>
      <c r="E1853" s="13" t="s">
        <v>1938</v>
      </c>
      <c r="F1853" s="13" t="s">
        <v>9133</v>
      </c>
      <c r="G1853" s="13" t="s">
        <v>12728</v>
      </c>
    </row>
    <row r="1854" customFormat="false" ht="15" hidden="false" customHeight="true" outlineLevel="0" collapsed="false">
      <c r="A1854" s="13" t="s">
        <v>126</v>
      </c>
      <c r="B1854" s="11" t="s">
        <v>12323</v>
      </c>
      <c r="C1854" s="13" t="s">
        <v>12161</v>
      </c>
      <c r="D1854" s="13" t="s">
        <v>12352</v>
      </c>
      <c r="E1854" s="13" t="s">
        <v>1871</v>
      </c>
      <c r="F1854" s="13" t="s">
        <v>1871</v>
      </c>
      <c r="G1854" s="13" t="s">
        <v>12352</v>
      </c>
    </row>
    <row r="1855" customFormat="false" ht="15" hidden="false" customHeight="true" outlineLevel="0" collapsed="false">
      <c r="A1855" s="13" t="s">
        <v>126</v>
      </c>
      <c r="B1855" s="11" t="s">
        <v>12276</v>
      </c>
      <c r="C1855" s="13" t="s">
        <v>12244</v>
      </c>
      <c r="D1855" s="13" t="s">
        <v>12883</v>
      </c>
      <c r="E1855" s="13" t="s">
        <v>11708</v>
      </c>
      <c r="F1855" s="13" t="s">
        <v>11561</v>
      </c>
      <c r="G1855" s="13" t="s">
        <v>15763</v>
      </c>
    </row>
    <row r="1856" customFormat="false" ht="15" hidden="false" customHeight="true" outlineLevel="0" collapsed="false">
      <c r="A1856" s="13" t="s">
        <v>126</v>
      </c>
      <c r="B1856" s="11" t="s">
        <v>12327</v>
      </c>
      <c r="C1856" s="13" t="s">
        <v>550</v>
      </c>
      <c r="D1856" s="13" t="s">
        <v>11869</v>
      </c>
      <c r="E1856" s="13" t="s">
        <v>12295</v>
      </c>
      <c r="F1856" s="13" t="s">
        <v>12162</v>
      </c>
      <c r="G1856" s="13" t="s">
        <v>16409</v>
      </c>
    </row>
    <row r="1857" customFormat="false" ht="15" hidden="false" customHeight="true" outlineLevel="0" collapsed="false">
      <c r="A1857" s="13" t="s">
        <v>126</v>
      </c>
      <c r="B1857" s="11" t="s">
        <v>12304</v>
      </c>
      <c r="C1857" s="13" t="s">
        <v>1938</v>
      </c>
      <c r="D1857" s="13" t="s">
        <v>11869</v>
      </c>
      <c r="E1857" s="13" t="s">
        <v>12295</v>
      </c>
      <c r="F1857" s="13" t="s">
        <v>12003</v>
      </c>
      <c r="G1857" s="13" t="s">
        <v>1457</v>
      </c>
    </row>
    <row r="1858" customFormat="false" ht="15" hidden="false" customHeight="true" outlineLevel="0" collapsed="false">
      <c r="A1858" s="13" t="s">
        <v>126</v>
      </c>
      <c r="B1858" s="11" t="s">
        <v>12393</v>
      </c>
      <c r="C1858" s="13" t="s">
        <v>4775</v>
      </c>
      <c r="D1858" s="13" t="s">
        <v>12584</v>
      </c>
      <c r="E1858" s="13" t="s">
        <v>1871</v>
      </c>
      <c r="F1858" s="13" t="s">
        <v>11708</v>
      </c>
      <c r="G1858" s="13" t="s">
        <v>12126</v>
      </c>
    </row>
    <row r="1859" customFormat="false" ht="15" hidden="false" customHeight="true" outlineLevel="0" collapsed="false">
      <c r="A1859" s="13" t="s">
        <v>126</v>
      </c>
      <c r="B1859" s="11" t="s">
        <v>12373</v>
      </c>
      <c r="C1859" s="13" t="s">
        <v>12090</v>
      </c>
      <c r="D1859" s="13" t="s">
        <v>11956</v>
      </c>
      <c r="E1859" s="13" t="s">
        <v>12135</v>
      </c>
      <c r="F1859" s="13" t="s">
        <v>12090</v>
      </c>
      <c r="G1859" s="13" t="s">
        <v>13052</v>
      </c>
    </row>
    <row r="1860" customFormat="false" ht="15" hidden="false" customHeight="true" outlineLevel="0" collapsed="false">
      <c r="A1860" s="13" t="s">
        <v>126</v>
      </c>
      <c r="B1860" s="11" t="s">
        <v>12325</v>
      </c>
      <c r="C1860" s="13" t="s">
        <v>11751</v>
      </c>
      <c r="D1860" s="13" t="s">
        <v>11757</v>
      </c>
      <c r="E1860" s="13" t="s">
        <v>11751</v>
      </c>
      <c r="F1860" s="13" t="s">
        <v>11708</v>
      </c>
      <c r="G1860" s="13" t="s">
        <v>4463</v>
      </c>
    </row>
    <row r="1861" customFormat="false" ht="15" hidden="false" customHeight="true" outlineLevel="0" collapsed="false">
      <c r="A1861" s="13" t="s">
        <v>126</v>
      </c>
      <c r="B1861" s="11" t="s">
        <v>12366</v>
      </c>
      <c r="C1861" s="13" t="s">
        <v>12090</v>
      </c>
      <c r="D1861" s="13" t="s">
        <v>3514</v>
      </c>
      <c r="E1861" s="13" t="s">
        <v>11751</v>
      </c>
      <c r="F1861" s="13" t="s">
        <v>12084</v>
      </c>
      <c r="G1861" s="13" t="s">
        <v>12386</v>
      </c>
    </row>
    <row r="1862" customFormat="false" ht="15" hidden="false" customHeight="true" outlineLevel="0" collapsed="false">
      <c r="A1862" s="13" t="s">
        <v>126</v>
      </c>
      <c r="B1862" s="11" t="s">
        <v>12412</v>
      </c>
      <c r="C1862" s="13" t="s">
        <v>12090</v>
      </c>
      <c r="D1862" s="13" t="s">
        <v>11563</v>
      </c>
      <c r="E1862" s="13" t="s">
        <v>12295</v>
      </c>
      <c r="F1862" s="13" t="s">
        <v>11875</v>
      </c>
      <c r="G1862" s="13" t="s">
        <v>12042</v>
      </c>
    </row>
    <row r="1863" customFormat="false" ht="15" hidden="false" customHeight="true" outlineLevel="0" collapsed="false">
      <c r="A1863" s="13" t="s">
        <v>126</v>
      </c>
      <c r="B1863" s="11" t="s">
        <v>12388</v>
      </c>
      <c r="C1863" s="13" t="s">
        <v>12090</v>
      </c>
      <c r="D1863" s="13" t="s">
        <v>13484</v>
      </c>
      <c r="E1863" s="13" t="s">
        <v>11708</v>
      </c>
      <c r="F1863" s="13" t="s">
        <v>11708</v>
      </c>
      <c r="G1863" s="13" t="s">
        <v>4933</v>
      </c>
    </row>
    <row r="1864" customFormat="false" ht="15" hidden="false" customHeight="true" outlineLevel="0" collapsed="false">
      <c r="A1864" s="13" t="s">
        <v>126</v>
      </c>
      <c r="B1864" s="11" t="s">
        <v>12292</v>
      </c>
      <c r="C1864" s="13" t="s">
        <v>11971</v>
      </c>
      <c r="D1864" s="13" t="s">
        <v>697</v>
      </c>
      <c r="E1864" s="13" t="s">
        <v>11751</v>
      </c>
      <c r="F1864" s="13" t="s">
        <v>4775</v>
      </c>
      <c r="G1864" s="13" t="s">
        <v>6339</v>
      </c>
    </row>
    <row r="1865" customFormat="false" ht="15" hidden="false" customHeight="true" outlineLevel="0" collapsed="false">
      <c r="A1865" s="13" t="s">
        <v>126</v>
      </c>
      <c r="B1865" s="11" t="s">
        <v>12401</v>
      </c>
      <c r="C1865" s="13" t="s">
        <v>12090</v>
      </c>
      <c r="D1865" s="13" t="s">
        <v>12115</v>
      </c>
      <c r="E1865" s="13" t="s">
        <v>1871</v>
      </c>
      <c r="F1865" s="13" t="s">
        <v>1871</v>
      </c>
      <c r="G1865" s="13" t="s">
        <v>12115</v>
      </c>
    </row>
    <row r="1866" customFormat="false" ht="15" hidden="false" customHeight="true" outlineLevel="0" collapsed="false">
      <c r="A1866" s="13" t="s">
        <v>126</v>
      </c>
      <c r="B1866" s="11" t="s">
        <v>12212</v>
      </c>
      <c r="C1866" s="13" t="s">
        <v>12241</v>
      </c>
      <c r="D1866" s="13" t="s">
        <v>1132</v>
      </c>
      <c r="E1866" s="13" t="s">
        <v>11751</v>
      </c>
      <c r="F1866" s="13" t="s">
        <v>12260</v>
      </c>
      <c r="G1866" s="13" t="s">
        <v>12411</v>
      </c>
    </row>
    <row r="1867" customFormat="false" ht="15" hidden="false" customHeight="true" outlineLevel="0" collapsed="false">
      <c r="A1867" s="13" t="s">
        <v>126</v>
      </c>
      <c r="B1867" s="11" t="s">
        <v>12420</v>
      </c>
      <c r="C1867" s="13" t="s">
        <v>11751</v>
      </c>
      <c r="D1867" s="13" t="s">
        <v>1132</v>
      </c>
      <c r="E1867" s="13" t="s">
        <v>12135</v>
      </c>
      <c r="F1867" s="13" t="s">
        <v>14080</v>
      </c>
      <c r="G1867" s="13" t="s">
        <v>16410</v>
      </c>
    </row>
    <row r="1868" customFormat="false" ht="15" hidden="false" customHeight="true" outlineLevel="0" collapsed="false">
      <c r="A1868" s="13" t="s">
        <v>126</v>
      </c>
      <c r="B1868" s="11" t="s">
        <v>12402</v>
      </c>
      <c r="C1868" s="13" t="s">
        <v>11708</v>
      </c>
      <c r="D1868" s="13" t="s">
        <v>4929</v>
      </c>
      <c r="E1868" s="13" t="s">
        <v>1871</v>
      </c>
      <c r="F1868" s="13" t="s">
        <v>11708</v>
      </c>
      <c r="G1868" s="13" t="s">
        <v>11796</v>
      </c>
    </row>
    <row r="1869" customFormat="false" ht="15" hidden="false" customHeight="true" outlineLevel="0" collapsed="false">
      <c r="A1869" s="13" t="s">
        <v>126</v>
      </c>
      <c r="B1869" s="11" t="s">
        <v>12360</v>
      </c>
      <c r="C1869" s="13" t="s">
        <v>12161</v>
      </c>
      <c r="D1869" s="13" t="s">
        <v>12244</v>
      </c>
      <c r="E1869" s="13" t="s">
        <v>12241</v>
      </c>
      <c r="F1869" s="13" t="s">
        <v>4089</v>
      </c>
      <c r="G1869" s="13" t="s">
        <v>16411</v>
      </c>
    </row>
    <row r="1870" customFormat="false" ht="15" hidden="false" customHeight="true" outlineLevel="0" collapsed="false">
      <c r="A1870" s="13" t="s">
        <v>126</v>
      </c>
      <c r="B1870" s="11" t="s">
        <v>12331</v>
      </c>
      <c r="C1870" s="13" t="s">
        <v>12295</v>
      </c>
      <c r="D1870" s="13" t="s">
        <v>550</v>
      </c>
      <c r="E1870" s="13" t="s">
        <v>1871</v>
      </c>
      <c r="F1870" s="13" t="s">
        <v>1871</v>
      </c>
      <c r="G1870" s="13" t="s">
        <v>550</v>
      </c>
    </row>
    <row r="1871" customFormat="false" ht="15" hidden="false" customHeight="true" outlineLevel="0" collapsed="false">
      <c r="A1871" s="13" t="s">
        <v>126</v>
      </c>
      <c r="B1871" s="11" t="s">
        <v>12290</v>
      </c>
      <c r="C1871" s="13" t="s">
        <v>12161</v>
      </c>
      <c r="D1871" s="13" t="s">
        <v>3042</v>
      </c>
      <c r="E1871" s="13" t="s">
        <v>11708</v>
      </c>
      <c r="F1871" s="13" t="s">
        <v>550</v>
      </c>
      <c r="G1871" s="13" t="s">
        <v>12406</v>
      </c>
    </row>
    <row r="1872" customFormat="false" ht="15" hidden="false" customHeight="true" outlineLevel="0" collapsed="false">
      <c r="A1872" s="13" t="s">
        <v>126</v>
      </c>
      <c r="B1872" s="11" t="s">
        <v>12389</v>
      </c>
      <c r="C1872" s="13" t="s">
        <v>1938</v>
      </c>
      <c r="D1872" s="13" t="s">
        <v>333</v>
      </c>
      <c r="E1872" s="13" t="s">
        <v>12241</v>
      </c>
      <c r="F1872" s="13" t="s">
        <v>12088</v>
      </c>
      <c r="G1872" s="13" t="s">
        <v>16412</v>
      </c>
    </row>
    <row r="1873" customFormat="false" ht="15" hidden="false" customHeight="true" outlineLevel="0" collapsed="false">
      <c r="A1873" s="13" t="s">
        <v>126</v>
      </c>
      <c r="B1873" s="11" t="s">
        <v>12376</v>
      </c>
      <c r="C1873" s="13" t="s">
        <v>11751</v>
      </c>
      <c r="D1873" s="13" t="s">
        <v>4775</v>
      </c>
      <c r="E1873" s="13" t="s">
        <v>11751</v>
      </c>
      <c r="F1873" s="13" t="s">
        <v>1871</v>
      </c>
      <c r="G1873" s="13" t="s">
        <v>4775</v>
      </c>
    </row>
    <row r="1874" customFormat="false" ht="15" hidden="false" customHeight="true" outlineLevel="0" collapsed="false">
      <c r="A1874" s="13" t="s">
        <v>126</v>
      </c>
      <c r="B1874" s="11" t="s">
        <v>12378</v>
      </c>
      <c r="C1874" s="13" t="s">
        <v>4775</v>
      </c>
      <c r="D1874" s="13" t="s">
        <v>12295</v>
      </c>
      <c r="E1874" s="13" t="s">
        <v>12135</v>
      </c>
      <c r="F1874" s="13" t="s">
        <v>16413</v>
      </c>
      <c r="G1874" s="13" t="s">
        <v>16414</v>
      </c>
    </row>
    <row r="1875" customFormat="false" ht="15" hidden="false" customHeight="true" outlineLevel="0" collapsed="false">
      <c r="A1875" s="13" t="s">
        <v>126</v>
      </c>
      <c r="B1875" s="11" t="s">
        <v>12387</v>
      </c>
      <c r="C1875" s="13" t="s">
        <v>12241</v>
      </c>
      <c r="D1875" s="13" t="s">
        <v>11751</v>
      </c>
      <c r="E1875" s="13" t="s">
        <v>1871</v>
      </c>
      <c r="F1875" s="13" t="s">
        <v>1871</v>
      </c>
      <c r="G1875" s="13" t="s">
        <v>11751</v>
      </c>
    </row>
    <row r="1876" customFormat="false" ht="15" hidden="false" customHeight="true" outlineLevel="0" collapsed="false">
      <c r="A1876" s="13" t="s">
        <v>126</v>
      </c>
      <c r="B1876" s="11" t="s">
        <v>12392</v>
      </c>
      <c r="C1876" s="13" t="s">
        <v>12161</v>
      </c>
      <c r="D1876" s="13" t="s">
        <v>11751</v>
      </c>
      <c r="E1876" s="13" t="s">
        <v>1871</v>
      </c>
      <c r="F1876" s="13" t="s">
        <v>1871</v>
      </c>
      <c r="G1876" s="13" t="s">
        <v>11751</v>
      </c>
    </row>
    <row r="1877" customFormat="false" ht="15" hidden="false" customHeight="true" outlineLevel="0" collapsed="false">
      <c r="A1877" s="13" t="s">
        <v>126</v>
      </c>
      <c r="B1877" s="11" t="s">
        <v>12397</v>
      </c>
      <c r="C1877" s="13" t="s">
        <v>11708</v>
      </c>
      <c r="D1877" s="13" t="s">
        <v>11708</v>
      </c>
      <c r="E1877" s="13" t="s">
        <v>1871</v>
      </c>
      <c r="F1877" s="13" t="s">
        <v>1871</v>
      </c>
      <c r="G1877" s="13" t="s">
        <v>11708</v>
      </c>
    </row>
    <row r="1878" customFormat="false" ht="15" hidden="false" customHeight="true" outlineLevel="0" collapsed="false">
      <c r="A1878" s="13" t="s">
        <v>126</v>
      </c>
      <c r="B1878" s="11" t="s">
        <v>12398</v>
      </c>
      <c r="C1878" s="13" t="s">
        <v>4775</v>
      </c>
      <c r="D1878" s="13" t="s">
        <v>11708</v>
      </c>
      <c r="E1878" s="13" t="s">
        <v>1871</v>
      </c>
      <c r="F1878" s="13" t="s">
        <v>1871</v>
      </c>
      <c r="G1878" s="13" t="s">
        <v>11708</v>
      </c>
    </row>
    <row r="1879" customFormat="false" ht="15" hidden="false" customHeight="true" outlineLevel="0" collapsed="false">
      <c r="A1879" s="13" t="s">
        <v>126</v>
      </c>
      <c r="B1879" s="11" t="s">
        <v>12396</v>
      </c>
      <c r="C1879" s="13" t="s">
        <v>12295</v>
      </c>
      <c r="D1879" s="13" t="s">
        <v>11708</v>
      </c>
      <c r="E1879" s="13" t="s">
        <v>1871</v>
      </c>
      <c r="F1879" s="13" t="s">
        <v>1871</v>
      </c>
      <c r="G1879" s="13" t="s">
        <v>11708</v>
      </c>
    </row>
    <row r="1880" customFormat="false" ht="15" hidden="false" customHeight="true" outlineLevel="0" collapsed="false">
      <c r="A1880" s="13" t="s">
        <v>126</v>
      </c>
      <c r="B1880" s="11" t="s">
        <v>12394</v>
      </c>
      <c r="C1880" s="13" t="s">
        <v>11708</v>
      </c>
      <c r="D1880" s="13" t="s">
        <v>1871</v>
      </c>
      <c r="E1880" s="13" t="s">
        <v>1871</v>
      </c>
      <c r="F1880" s="13" t="s">
        <v>1871</v>
      </c>
      <c r="G1880" s="13" t="s">
        <v>1871</v>
      </c>
    </row>
    <row r="1881" customFormat="false" ht="15" hidden="false" customHeight="true" outlineLevel="0" collapsed="false">
      <c r="A1881" s="13" t="s">
        <v>126</v>
      </c>
      <c r="B1881" s="11" t="s">
        <v>12399</v>
      </c>
      <c r="C1881" s="13" t="s">
        <v>11751</v>
      </c>
      <c r="D1881" s="13" t="s">
        <v>1871</v>
      </c>
      <c r="E1881" s="13" t="s">
        <v>1871</v>
      </c>
      <c r="F1881" s="13" t="s">
        <v>1871</v>
      </c>
      <c r="G1881" s="13" t="s">
        <v>1871</v>
      </c>
    </row>
    <row r="1882" customFormat="false" ht="15" hidden="false" customHeight="true" outlineLevel="0" collapsed="false">
      <c r="A1882" s="13" t="s">
        <v>126</v>
      </c>
      <c r="B1882" s="11" t="s">
        <v>13067</v>
      </c>
      <c r="C1882" s="13" t="s">
        <v>12090</v>
      </c>
      <c r="D1882" s="13" t="s">
        <v>1871</v>
      </c>
      <c r="E1882" s="13" t="s">
        <v>11751</v>
      </c>
      <c r="F1882" s="13" t="s">
        <v>12042</v>
      </c>
      <c r="G1882" s="13" t="s">
        <v>12355</v>
      </c>
    </row>
    <row r="1883" customFormat="false" ht="15" hidden="false" customHeight="true" outlineLevel="0" collapsed="false">
      <c r="A1883" s="13" t="s">
        <v>126</v>
      </c>
      <c r="B1883" s="11" t="s">
        <v>12405</v>
      </c>
      <c r="C1883" s="13" t="s">
        <v>1871</v>
      </c>
      <c r="D1883" s="13" t="s">
        <v>1871</v>
      </c>
      <c r="E1883" s="13" t="s">
        <v>11708</v>
      </c>
      <c r="F1883" s="13" t="s">
        <v>1871</v>
      </c>
      <c r="G1883" s="13" t="s">
        <v>1871</v>
      </c>
    </row>
    <row r="1884" customFormat="false" ht="15" hidden="false" customHeight="true" outlineLevel="0" collapsed="false">
      <c r="A1884" s="13" t="s">
        <v>126</v>
      </c>
      <c r="B1884" s="11" t="s">
        <v>12407</v>
      </c>
      <c r="C1884" s="13" t="s">
        <v>1871</v>
      </c>
      <c r="D1884" s="13" t="s">
        <v>1871</v>
      </c>
      <c r="E1884" s="13" t="s">
        <v>11708</v>
      </c>
      <c r="F1884" s="13" t="s">
        <v>1871</v>
      </c>
      <c r="G1884" s="13" t="s">
        <v>1871</v>
      </c>
    </row>
    <row r="1885" customFormat="false" ht="15" hidden="false" customHeight="true" outlineLevel="0" collapsed="false">
      <c r="A1885" s="13" t="s">
        <v>126</v>
      </c>
      <c r="B1885" s="11" t="s">
        <v>12395</v>
      </c>
      <c r="C1885" s="13" t="s">
        <v>1871</v>
      </c>
      <c r="D1885" s="13" t="s">
        <v>1871</v>
      </c>
      <c r="E1885" s="13" t="s">
        <v>11708</v>
      </c>
      <c r="F1885" s="13" t="s">
        <v>12241</v>
      </c>
      <c r="G1885" s="13" t="s">
        <v>13677</v>
      </c>
    </row>
    <row r="1886" customFormat="false" ht="15" hidden="false" customHeight="true" outlineLevel="0" collapsed="false">
      <c r="A1886" s="13" t="s">
        <v>126</v>
      </c>
      <c r="B1886" s="11" t="s">
        <v>13066</v>
      </c>
      <c r="C1886" s="13" t="s">
        <v>1871</v>
      </c>
      <c r="D1886" s="13" t="s">
        <v>1871</v>
      </c>
      <c r="E1886" s="13" t="s">
        <v>11751</v>
      </c>
      <c r="F1886" s="13" t="s">
        <v>13554</v>
      </c>
      <c r="G1886" s="13" t="s">
        <v>16415</v>
      </c>
    </row>
    <row r="1887" customFormat="false" ht="15" hidden="false" customHeight="true" outlineLevel="0" collapsed="false">
      <c r="A1887" s="13" t="s">
        <v>126</v>
      </c>
      <c r="B1887" s="11" t="s">
        <v>12410</v>
      </c>
      <c r="C1887" s="13" t="s">
        <v>1871</v>
      </c>
      <c r="D1887" s="13" t="s">
        <v>1871</v>
      </c>
      <c r="E1887" s="13" t="s">
        <v>12241</v>
      </c>
      <c r="F1887" s="13" t="s">
        <v>7110</v>
      </c>
      <c r="G1887" s="13" t="s">
        <v>16416</v>
      </c>
    </row>
    <row r="1888" customFormat="false" ht="15" hidden="false" customHeight="true" outlineLevel="0" collapsed="false">
      <c r="A1888" s="13" t="s">
        <v>126</v>
      </c>
      <c r="B1888" s="11" t="s">
        <v>12424</v>
      </c>
      <c r="C1888" s="13" t="s">
        <v>1871</v>
      </c>
      <c r="D1888" s="13" t="s">
        <v>1871</v>
      </c>
      <c r="E1888" s="13" t="s">
        <v>11751</v>
      </c>
      <c r="F1888" s="13" t="s">
        <v>1871</v>
      </c>
      <c r="G1888" s="13" t="s">
        <v>1871</v>
      </c>
    </row>
    <row r="1889" customFormat="false" ht="15" hidden="false" customHeight="true" outlineLevel="0" collapsed="false">
      <c r="A1889" s="13" t="s">
        <v>126</v>
      </c>
      <c r="B1889" s="11" t="s">
        <v>12417</v>
      </c>
      <c r="C1889" s="13" t="s">
        <v>1871</v>
      </c>
      <c r="D1889" s="13" t="s">
        <v>1871</v>
      </c>
      <c r="E1889" s="13" t="s">
        <v>11708</v>
      </c>
      <c r="F1889" s="13" t="s">
        <v>1938</v>
      </c>
      <c r="G1889" s="13" t="s">
        <v>13069</v>
      </c>
    </row>
    <row r="1890" customFormat="false" ht="15" hidden="false" customHeight="true" outlineLevel="0" collapsed="false">
      <c r="A1890" s="13" t="s">
        <v>126</v>
      </c>
      <c r="B1890" s="11" t="s">
        <v>12409</v>
      </c>
      <c r="C1890" s="13" t="s">
        <v>1871</v>
      </c>
      <c r="D1890" s="13" t="s">
        <v>1871</v>
      </c>
      <c r="E1890" s="13" t="s">
        <v>1871</v>
      </c>
      <c r="F1890" s="13" t="s">
        <v>1871</v>
      </c>
      <c r="G1890" s="13" t="s">
        <v>1871</v>
      </c>
    </row>
    <row r="1891" customFormat="false" ht="15" hidden="false" customHeight="true" outlineLevel="0" collapsed="false">
      <c r="A1891" s="13" t="s">
        <v>126</v>
      </c>
      <c r="B1891" s="11" t="s">
        <v>12423</v>
      </c>
      <c r="C1891" s="13" t="s">
        <v>1871</v>
      </c>
      <c r="D1891" s="13" t="s">
        <v>1871</v>
      </c>
      <c r="E1891" s="13" t="s">
        <v>1871</v>
      </c>
      <c r="F1891" s="13" t="s">
        <v>11708</v>
      </c>
      <c r="G1891" s="13" t="s">
        <v>12406</v>
      </c>
    </row>
    <row r="1892" customFormat="false" ht="15" hidden="false" customHeight="true" outlineLevel="0" collapsed="false">
      <c r="A1892" s="13" t="s">
        <v>126</v>
      </c>
      <c r="B1892" s="11" t="s">
        <v>13068</v>
      </c>
      <c r="C1892" s="13" t="s">
        <v>1871</v>
      </c>
      <c r="D1892" s="13" t="s">
        <v>1871</v>
      </c>
      <c r="E1892" s="13" t="s">
        <v>1871</v>
      </c>
      <c r="F1892" s="13" t="s">
        <v>1871</v>
      </c>
      <c r="G1892" s="13" t="s">
        <v>1871</v>
      </c>
    </row>
    <row r="1893" customFormat="false" ht="15" hidden="false" customHeight="true" outlineLevel="0" collapsed="false">
      <c r="A1893" s="13" t="s">
        <v>126</v>
      </c>
      <c r="B1893" s="11" t="s">
        <v>14833</v>
      </c>
      <c r="C1893" s="13" t="s">
        <v>1871</v>
      </c>
      <c r="D1893" s="13" t="s">
        <v>1871</v>
      </c>
      <c r="E1893" s="13" t="s">
        <v>1871</v>
      </c>
      <c r="F1893" s="13" t="s">
        <v>1871</v>
      </c>
      <c r="G1893" s="13" t="s">
        <v>1871</v>
      </c>
    </row>
    <row r="1894" customFormat="false" ht="15" hidden="false" customHeight="true" outlineLevel="0" collapsed="false">
      <c r="A1894" s="13" t="s">
        <v>126</v>
      </c>
      <c r="B1894" s="11" t="s">
        <v>12414</v>
      </c>
      <c r="C1894" s="13" t="s">
        <v>1871</v>
      </c>
      <c r="D1894" s="13" t="s">
        <v>1871</v>
      </c>
      <c r="E1894" s="13" t="s">
        <v>11708</v>
      </c>
      <c r="F1894" s="13" t="s">
        <v>16417</v>
      </c>
      <c r="G1894" s="13" t="s">
        <v>16418</v>
      </c>
    </row>
    <row r="1895" customFormat="false" ht="15" hidden="false" customHeight="true" outlineLevel="0" collapsed="false">
      <c r="A1895" s="13" t="s">
        <v>126</v>
      </c>
      <c r="B1895" s="11" t="s">
        <v>12422</v>
      </c>
      <c r="C1895" s="13" t="s">
        <v>1871</v>
      </c>
      <c r="D1895" s="13" t="s">
        <v>1871</v>
      </c>
      <c r="E1895" s="13" t="s">
        <v>12090</v>
      </c>
      <c r="F1895" s="13" t="s">
        <v>12711</v>
      </c>
      <c r="G1895" s="13" t="s">
        <v>16419</v>
      </c>
    </row>
    <row r="1896" customFormat="false" ht="15" hidden="false" customHeight="true" outlineLevel="0" collapsed="false">
      <c r="A1896" s="13" t="s">
        <v>135</v>
      </c>
      <c r="B1896" s="11" t="s">
        <v>11482</v>
      </c>
      <c r="C1896" s="13" t="s">
        <v>16420</v>
      </c>
      <c r="D1896" s="13" t="s">
        <v>16421</v>
      </c>
      <c r="E1896" s="13" t="s">
        <v>16422</v>
      </c>
      <c r="F1896" s="13" t="s">
        <v>16423</v>
      </c>
      <c r="G1896" s="13" t="s">
        <v>16424</v>
      </c>
    </row>
    <row r="1897" customFormat="false" ht="15" hidden="false" customHeight="true" outlineLevel="0" collapsed="false">
      <c r="A1897" s="13" t="s">
        <v>135</v>
      </c>
      <c r="B1897" s="11" t="s">
        <v>11476</v>
      </c>
      <c r="C1897" s="13" t="s">
        <v>16425</v>
      </c>
      <c r="D1897" s="13" t="s">
        <v>16426</v>
      </c>
      <c r="E1897" s="13" t="s">
        <v>16427</v>
      </c>
      <c r="F1897" s="13" t="s">
        <v>16428</v>
      </c>
      <c r="G1897" s="13" t="s">
        <v>16429</v>
      </c>
    </row>
    <row r="1898" customFormat="false" ht="15" hidden="false" customHeight="true" outlineLevel="0" collapsed="false">
      <c r="A1898" s="13" t="s">
        <v>135</v>
      </c>
      <c r="B1898" s="11" t="s">
        <v>11488</v>
      </c>
      <c r="C1898" s="13" t="s">
        <v>16430</v>
      </c>
      <c r="D1898" s="13" t="s">
        <v>16431</v>
      </c>
      <c r="E1898" s="13" t="s">
        <v>16432</v>
      </c>
      <c r="F1898" s="13" t="s">
        <v>16433</v>
      </c>
      <c r="G1898" s="13" t="s">
        <v>16434</v>
      </c>
    </row>
    <row r="1899" customFormat="false" ht="15" hidden="false" customHeight="true" outlineLevel="0" collapsed="false">
      <c r="A1899" s="13" t="s">
        <v>135</v>
      </c>
      <c r="B1899" s="11" t="s">
        <v>11494</v>
      </c>
      <c r="C1899" s="13" t="s">
        <v>16435</v>
      </c>
      <c r="D1899" s="13" t="s">
        <v>16436</v>
      </c>
      <c r="E1899" s="13" t="s">
        <v>16437</v>
      </c>
      <c r="F1899" s="13" t="s">
        <v>16438</v>
      </c>
      <c r="G1899" s="13" t="s">
        <v>16439</v>
      </c>
    </row>
    <row r="1900" customFormat="false" ht="15" hidden="false" customHeight="true" outlineLevel="0" collapsed="false">
      <c r="A1900" s="13" t="s">
        <v>135</v>
      </c>
      <c r="B1900" s="11" t="s">
        <v>11506</v>
      </c>
      <c r="C1900" s="13" t="s">
        <v>16440</v>
      </c>
      <c r="D1900" s="13" t="s">
        <v>16441</v>
      </c>
      <c r="E1900" s="13" t="s">
        <v>16442</v>
      </c>
      <c r="F1900" s="13" t="s">
        <v>16443</v>
      </c>
      <c r="G1900" s="13" t="s">
        <v>16444</v>
      </c>
    </row>
    <row r="1901" customFormat="false" ht="15" hidden="false" customHeight="true" outlineLevel="0" collapsed="false">
      <c r="A1901" s="13" t="s">
        <v>135</v>
      </c>
      <c r="B1901" s="11" t="s">
        <v>11500</v>
      </c>
      <c r="C1901" s="13" t="s">
        <v>16445</v>
      </c>
      <c r="D1901" s="13" t="s">
        <v>16446</v>
      </c>
      <c r="E1901" s="13" t="s">
        <v>16447</v>
      </c>
      <c r="F1901" s="13" t="s">
        <v>16448</v>
      </c>
      <c r="G1901" s="13" t="s">
        <v>16449</v>
      </c>
    </row>
    <row r="1902" customFormat="false" ht="15" hidden="false" customHeight="true" outlineLevel="0" collapsed="false">
      <c r="A1902" s="13" t="s">
        <v>135</v>
      </c>
      <c r="B1902" s="11" t="s">
        <v>11512</v>
      </c>
      <c r="C1902" s="13" t="s">
        <v>16450</v>
      </c>
      <c r="D1902" s="13" t="s">
        <v>16451</v>
      </c>
      <c r="E1902" s="13" t="s">
        <v>16452</v>
      </c>
      <c r="F1902" s="13" t="s">
        <v>16453</v>
      </c>
      <c r="G1902" s="13" t="s">
        <v>16454</v>
      </c>
    </row>
    <row r="1903" customFormat="false" ht="15" hidden="false" customHeight="true" outlineLevel="0" collapsed="false">
      <c r="A1903" s="13" t="s">
        <v>135</v>
      </c>
      <c r="B1903" s="11" t="s">
        <v>11518</v>
      </c>
      <c r="C1903" s="13" t="s">
        <v>16455</v>
      </c>
      <c r="D1903" s="13" t="s">
        <v>16456</v>
      </c>
      <c r="E1903" s="13" t="s">
        <v>16457</v>
      </c>
      <c r="F1903" s="13" t="s">
        <v>16458</v>
      </c>
      <c r="G1903" s="13" t="s">
        <v>16459</v>
      </c>
    </row>
    <row r="1904" customFormat="false" ht="15" hidden="false" customHeight="true" outlineLevel="0" collapsed="false">
      <c r="A1904" s="13" t="s">
        <v>135</v>
      </c>
      <c r="B1904" s="11" t="s">
        <v>11554</v>
      </c>
      <c r="C1904" s="13" t="s">
        <v>16460</v>
      </c>
      <c r="D1904" s="13" t="s">
        <v>16461</v>
      </c>
      <c r="E1904" s="13" t="s">
        <v>16462</v>
      </c>
      <c r="F1904" s="13" t="s">
        <v>16463</v>
      </c>
      <c r="G1904" s="13" t="s">
        <v>16464</v>
      </c>
    </row>
    <row r="1905" customFormat="false" ht="15" hidden="false" customHeight="true" outlineLevel="0" collapsed="false">
      <c r="A1905" s="13" t="s">
        <v>135</v>
      </c>
      <c r="B1905" s="11" t="s">
        <v>11536</v>
      </c>
      <c r="C1905" s="13" t="s">
        <v>16465</v>
      </c>
      <c r="D1905" s="13" t="s">
        <v>16466</v>
      </c>
      <c r="E1905" s="13" t="s">
        <v>16467</v>
      </c>
      <c r="F1905" s="13" t="s">
        <v>16468</v>
      </c>
      <c r="G1905" s="13" t="s">
        <v>16469</v>
      </c>
    </row>
    <row r="1906" customFormat="false" ht="15" hidden="false" customHeight="true" outlineLevel="0" collapsed="false">
      <c r="A1906" s="13" t="s">
        <v>135</v>
      </c>
      <c r="B1906" s="11" t="s">
        <v>11542</v>
      </c>
      <c r="C1906" s="13" t="s">
        <v>16470</v>
      </c>
      <c r="D1906" s="13" t="s">
        <v>16471</v>
      </c>
      <c r="E1906" s="13" t="s">
        <v>16472</v>
      </c>
      <c r="F1906" s="13" t="s">
        <v>16473</v>
      </c>
      <c r="G1906" s="13" t="s">
        <v>16474</v>
      </c>
    </row>
    <row r="1907" customFormat="false" ht="15" hidden="false" customHeight="true" outlineLevel="0" collapsed="false">
      <c r="A1907" s="13" t="s">
        <v>135</v>
      </c>
      <c r="B1907" s="11" t="s">
        <v>11524</v>
      </c>
      <c r="C1907" s="13" t="s">
        <v>16475</v>
      </c>
      <c r="D1907" s="13" t="s">
        <v>16476</v>
      </c>
      <c r="E1907" s="13" t="s">
        <v>16477</v>
      </c>
      <c r="F1907" s="13" t="s">
        <v>16478</v>
      </c>
      <c r="G1907" s="13" t="s">
        <v>16479</v>
      </c>
    </row>
    <row r="1908" customFormat="false" ht="15" hidden="false" customHeight="true" outlineLevel="0" collapsed="false">
      <c r="A1908" s="13" t="s">
        <v>135</v>
      </c>
      <c r="B1908" s="11" t="s">
        <v>11530</v>
      </c>
      <c r="C1908" s="13" t="s">
        <v>14991</v>
      </c>
      <c r="D1908" s="13" t="s">
        <v>16480</v>
      </c>
      <c r="E1908" s="13" t="s">
        <v>16481</v>
      </c>
      <c r="F1908" s="13" t="s">
        <v>16482</v>
      </c>
      <c r="G1908" s="13" t="s">
        <v>16483</v>
      </c>
    </row>
    <row r="1909" customFormat="false" ht="15" hidden="false" customHeight="true" outlineLevel="0" collapsed="false">
      <c r="A1909" s="13" t="s">
        <v>135</v>
      </c>
      <c r="B1909" s="11" t="s">
        <v>11570</v>
      </c>
      <c r="C1909" s="13" t="s">
        <v>16484</v>
      </c>
      <c r="D1909" s="13" t="s">
        <v>16485</v>
      </c>
      <c r="E1909" s="13" t="s">
        <v>16486</v>
      </c>
      <c r="F1909" s="13" t="s">
        <v>16487</v>
      </c>
      <c r="G1909" s="13" t="s">
        <v>16488</v>
      </c>
    </row>
    <row r="1910" customFormat="false" ht="15" hidden="false" customHeight="true" outlineLevel="0" collapsed="false">
      <c r="A1910" s="13" t="s">
        <v>135</v>
      </c>
      <c r="B1910" s="11" t="s">
        <v>11600</v>
      </c>
      <c r="C1910" s="13" t="s">
        <v>16489</v>
      </c>
      <c r="D1910" s="13" t="s">
        <v>16490</v>
      </c>
      <c r="E1910" s="13" t="s">
        <v>16491</v>
      </c>
      <c r="F1910" s="13" t="s">
        <v>16492</v>
      </c>
      <c r="G1910" s="13" t="s">
        <v>16493</v>
      </c>
    </row>
    <row r="1911" customFormat="false" ht="15" hidden="false" customHeight="true" outlineLevel="0" collapsed="false">
      <c r="A1911" s="13" t="s">
        <v>135</v>
      </c>
      <c r="B1911" s="11" t="s">
        <v>11565</v>
      </c>
      <c r="C1911" s="13" t="s">
        <v>16494</v>
      </c>
      <c r="D1911" s="13" t="s">
        <v>16495</v>
      </c>
      <c r="E1911" s="13" t="s">
        <v>16496</v>
      </c>
      <c r="F1911" s="13" t="s">
        <v>16497</v>
      </c>
      <c r="G1911" s="13" t="s">
        <v>16498</v>
      </c>
    </row>
    <row r="1912" customFormat="false" ht="15" hidden="false" customHeight="true" outlineLevel="0" collapsed="false">
      <c r="A1912" s="13" t="s">
        <v>135</v>
      </c>
      <c r="B1912" s="11" t="s">
        <v>11582</v>
      </c>
      <c r="C1912" s="13" t="s">
        <v>16499</v>
      </c>
      <c r="D1912" s="13" t="s">
        <v>16500</v>
      </c>
      <c r="E1912" s="13" t="s">
        <v>16501</v>
      </c>
      <c r="F1912" s="13" t="s">
        <v>16502</v>
      </c>
      <c r="G1912" s="13" t="s">
        <v>16503</v>
      </c>
    </row>
    <row r="1913" customFormat="false" ht="15" hidden="false" customHeight="true" outlineLevel="0" collapsed="false">
      <c r="A1913" s="13" t="s">
        <v>135</v>
      </c>
      <c r="B1913" s="11" t="s">
        <v>11548</v>
      </c>
      <c r="C1913" s="13" t="s">
        <v>16504</v>
      </c>
      <c r="D1913" s="13" t="s">
        <v>16505</v>
      </c>
      <c r="E1913" s="13" t="s">
        <v>16506</v>
      </c>
      <c r="F1913" s="13" t="s">
        <v>16507</v>
      </c>
      <c r="G1913" s="13" t="s">
        <v>16508</v>
      </c>
    </row>
    <row r="1914" customFormat="false" ht="15" hidden="false" customHeight="true" outlineLevel="0" collapsed="false">
      <c r="A1914" s="13" t="s">
        <v>135</v>
      </c>
      <c r="B1914" s="11" t="s">
        <v>11576</v>
      </c>
      <c r="C1914" s="13" t="s">
        <v>16509</v>
      </c>
      <c r="D1914" s="13" t="s">
        <v>16510</v>
      </c>
      <c r="E1914" s="13" t="s">
        <v>16511</v>
      </c>
      <c r="F1914" s="13" t="s">
        <v>16512</v>
      </c>
      <c r="G1914" s="13" t="s">
        <v>16513</v>
      </c>
    </row>
    <row r="1915" customFormat="false" ht="15" hidden="false" customHeight="true" outlineLevel="0" collapsed="false">
      <c r="A1915" s="13" t="s">
        <v>135</v>
      </c>
      <c r="B1915" s="11" t="s">
        <v>11588</v>
      </c>
      <c r="C1915" s="13" t="s">
        <v>16514</v>
      </c>
      <c r="D1915" s="13" t="s">
        <v>16515</v>
      </c>
      <c r="E1915" s="13" t="s">
        <v>16516</v>
      </c>
      <c r="F1915" s="13" t="s">
        <v>16517</v>
      </c>
      <c r="G1915" s="13" t="s">
        <v>16518</v>
      </c>
    </row>
    <row r="1916" customFormat="false" ht="15" hidden="false" customHeight="true" outlineLevel="0" collapsed="false">
      <c r="A1916" s="13" t="s">
        <v>135</v>
      </c>
      <c r="B1916" s="11" t="s">
        <v>11594</v>
      </c>
      <c r="C1916" s="13" t="s">
        <v>16519</v>
      </c>
      <c r="D1916" s="13" t="s">
        <v>16520</v>
      </c>
      <c r="E1916" s="13" t="s">
        <v>16521</v>
      </c>
      <c r="F1916" s="13" t="s">
        <v>16522</v>
      </c>
      <c r="G1916" s="13" t="s">
        <v>16523</v>
      </c>
    </row>
    <row r="1917" customFormat="false" ht="15" hidden="false" customHeight="true" outlineLevel="0" collapsed="false">
      <c r="A1917" s="13" t="s">
        <v>135</v>
      </c>
      <c r="B1917" s="11" t="s">
        <v>11610</v>
      </c>
      <c r="C1917" s="13" t="s">
        <v>16524</v>
      </c>
      <c r="D1917" s="13" t="s">
        <v>16525</v>
      </c>
      <c r="E1917" s="13" t="s">
        <v>16376</v>
      </c>
      <c r="F1917" s="13" t="s">
        <v>16526</v>
      </c>
      <c r="G1917" s="13" t="s">
        <v>16527</v>
      </c>
    </row>
    <row r="1918" customFormat="false" ht="15" hidden="false" customHeight="true" outlineLevel="0" collapsed="false">
      <c r="A1918" s="13" t="s">
        <v>135</v>
      </c>
      <c r="B1918" s="11" t="s">
        <v>11560</v>
      </c>
      <c r="C1918" s="13" t="s">
        <v>1612</v>
      </c>
      <c r="D1918" s="13" t="s">
        <v>16528</v>
      </c>
      <c r="E1918" s="13" t="s">
        <v>3987</v>
      </c>
      <c r="F1918" s="13" t="s">
        <v>1614</v>
      </c>
      <c r="G1918" s="13" t="s">
        <v>16529</v>
      </c>
    </row>
    <row r="1919" customFormat="false" ht="15" hidden="false" customHeight="true" outlineLevel="0" collapsed="false">
      <c r="A1919" s="13" t="s">
        <v>135</v>
      </c>
      <c r="B1919" s="11" t="s">
        <v>11622</v>
      </c>
      <c r="C1919" s="13" t="s">
        <v>16530</v>
      </c>
      <c r="D1919" s="13" t="s">
        <v>16531</v>
      </c>
      <c r="E1919" s="13" t="s">
        <v>12075</v>
      </c>
      <c r="F1919" s="13" t="s">
        <v>16532</v>
      </c>
      <c r="G1919" s="13" t="s">
        <v>16533</v>
      </c>
    </row>
    <row r="1920" customFormat="false" ht="15" hidden="false" customHeight="true" outlineLevel="0" collapsed="false">
      <c r="A1920" s="13" t="s">
        <v>135</v>
      </c>
      <c r="B1920" s="11" t="s">
        <v>11700</v>
      </c>
      <c r="C1920" s="13" t="s">
        <v>16534</v>
      </c>
      <c r="D1920" s="13" t="s">
        <v>16535</v>
      </c>
      <c r="E1920" s="13" t="s">
        <v>12090</v>
      </c>
      <c r="F1920" s="13" t="s">
        <v>557</v>
      </c>
      <c r="G1920" s="13" t="s">
        <v>16536</v>
      </c>
    </row>
    <row r="1921" customFormat="false" ht="15" hidden="false" customHeight="true" outlineLevel="0" collapsed="false">
      <c r="A1921" s="13" t="s">
        <v>135</v>
      </c>
      <c r="B1921" s="11" t="s">
        <v>11616</v>
      </c>
      <c r="C1921" s="13" t="s">
        <v>5922</v>
      </c>
      <c r="D1921" s="13" t="s">
        <v>16537</v>
      </c>
      <c r="E1921" s="13" t="s">
        <v>16538</v>
      </c>
      <c r="F1921" s="13" t="s">
        <v>16539</v>
      </c>
      <c r="G1921" s="13" t="s">
        <v>16540</v>
      </c>
    </row>
    <row r="1922" customFormat="false" ht="15" hidden="false" customHeight="true" outlineLevel="0" collapsed="false">
      <c r="A1922" s="13" t="s">
        <v>135</v>
      </c>
      <c r="B1922" s="11" t="s">
        <v>11634</v>
      </c>
      <c r="C1922" s="13" t="s">
        <v>16541</v>
      </c>
      <c r="D1922" s="13" t="s">
        <v>16542</v>
      </c>
      <c r="E1922" s="13" t="s">
        <v>16543</v>
      </c>
      <c r="F1922" s="13" t="s">
        <v>16544</v>
      </c>
      <c r="G1922" s="13" t="s">
        <v>16545</v>
      </c>
    </row>
    <row r="1923" customFormat="false" ht="15" hidden="false" customHeight="true" outlineLevel="0" collapsed="false">
      <c r="A1923" s="13" t="s">
        <v>135</v>
      </c>
      <c r="B1923" s="11" t="s">
        <v>11606</v>
      </c>
      <c r="C1923" s="13" t="s">
        <v>13051</v>
      </c>
      <c r="D1923" s="13" t="s">
        <v>16546</v>
      </c>
      <c r="E1923" s="13" t="s">
        <v>12375</v>
      </c>
      <c r="F1923" s="13" t="s">
        <v>13630</v>
      </c>
      <c r="G1923" s="13" t="s">
        <v>16547</v>
      </c>
    </row>
    <row r="1924" customFormat="false" ht="15" hidden="false" customHeight="true" outlineLevel="0" collapsed="false">
      <c r="A1924" s="13" t="s">
        <v>135</v>
      </c>
      <c r="B1924" s="11" t="s">
        <v>12274</v>
      </c>
      <c r="C1924" s="13" t="s">
        <v>12244</v>
      </c>
      <c r="D1924" s="13" t="s">
        <v>16548</v>
      </c>
      <c r="E1924" s="13" t="s">
        <v>1871</v>
      </c>
      <c r="F1924" s="13" t="s">
        <v>1871</v>
      </c>
      <c r="G1924" s="13" t="s">
        <v>16548</v>
      </c>
    </row>
    <row r="1925" customFormat="false" ht="15" hidden="false" customHeight="true" outlineLevel="0" collapsed="false">
      <c r="A1925" s="13" t="s">
        <v>135</v>
      </c>
      <c r="B1925" s="11" t="s">
        <v>11661</v>
      </c>
      <c r="C1925" s="13" t="s">
        <v>16549</v>
      </c>
      <c r="D1925" s="13" t="s">
        <v>16550</v>
      </c>
      <c r="E1925" s="13" t="s">
        <v>16551</v>
      </c>
      <c r="F1925" s="13" t="s">
        <v>16552</v>
      </c>
      <c r="G1925" s="13" t="s">
        <v>16553</v>
      </c>
    </row>
    <row r="1926" customFormat="false" ht="15" hidden="false" customHeight="true" outlineLevel="0" collapsed="false">
      <c r="A1926" s="13" t="s">
        <v>135</v>
      </c>
      <c r="B1926" s="11" t="s">
        <v>11628</v>
      </c>
      <c r="C1926" s="13" t="s">
        <v>16554</v>
      </c>
      <c r="D1926" s="13" t="s">
        <v>16555</v>
      </c>
      <c r="E1926" s="13" t="s">
        <v>16556</v>
      </c>
      <c r="F1926" s="13" t="s">
        <v>16557</v>
      </c>
      <c r="G1926" s="13" t="s">
        <v>16558</v>
      </c>
    </row>
    <row r="1927" customFormat="false" ht="15" hidden="false" customHeight="true" outlineLevel="0" collapsed="false">
      <c r="A1927" s="13" t="s">
        <v>135</v>
      </c>
      <c r="B1927" s="11" t="s">
        <v>11895</v>
      </c>
      <c r="C1927" s="13" t="s">
        <v>16559</v>
      </c>
      <c r="D1927" s="13" t="s">
        <v>16560</v>
      </c>
      <c r="E1927" s="13" t="s">
        <v>15127</v>
      </c>
      <c r="F1927" s="13" t="s">
        <v>16561</v>
      </c>
      <c r="G1927" s="13" t="s">
        <v>16562</v>
      </c>
    </row>
    <row r="1928" customFormat="false" ht="15" hidden="false" customHeight="true" outlineLevel="0" collapsed="false">
      <c r="A1928" s="13" t="s">
        <v>135</v>
      </c>
      <c r="B1928" s="11" t="s">
        <v>11667</v>
      </c>
      <c r="C1928" s="13" t="s">
        <v>16563</v>
      </c>
      <c r="D1928" s="13" t="s">
        <v>16564</v>
      </c>
      <c r="E1928" s="13" t="s">
        <v>7739</v>
      </c>
      <c r="F1928" s="13" t="s">
        <v>16565</v>
      </c>
      <c r="G1928" s="13" t="s">
        <v>16566</v>
      </c>
    </row>
    <row r="1929" customFormat="false" ht="15" hidden="false" customHeight="true" outlineLevel="0" collapsed="false">
      <c r="A1929" s="13" t="s">
        <v>135</v>
      </c>
      <c r="B1929" s="11" t="s">
        <v>11639</v>
      </c>
      <c r="C1929" s="13" t="s">
        <v>14174</v>
      </c>
      <c r="D1929" s="13" t="s">
        <v>16567</v>
      </c>
      <c r="E1929" s="13" t="s">
        <v>16568</v>
      </c>
      <c r="F1929" s="13" t="s">
        <v>16569</v>
      </c>
      <c r="G1929" s="13" t="s">
        <v>16570</v>
      </c>
    </row>
    <row r="1930" customFormat="false" ht="15" hidden="false" customHeight="true" outlineLevel="0" collapsed="false">
      <c r="A1930" s="13" t="s">
        <v>135</v>
      </c>
      <c r="B1930" s="11" t="s">
        <v>11645</v>
      </c>
      <c r="C1930" s="13" t="s">
        <v>16571</v>
      </c>
      <c r="D1930" s="13" t="s">
        <v>16572</v>
      </c>
      <c r="E1930" s="13" t="s">
        <v>14428</v>
      </c>
      <c r="F1930" s="13" t="s">
        <v>16573</v>
      </c>
      <c r="G1930" s="13" t="s">
        <v>16574</v>
      </c>
    </row>
    <row r="1931" customFormat="false" ht="15" hidden="false" customHeight="true" outlineLevel="0" collapsed="false">
      <c r="A1931" s="13" t="s">
        <v>135</v>
      </c>
      <c r="B1931" s="11" t="s">
        <v>11650</v>
      </c>
      <c r="C1931" s="13" t="s">
        <v>16575</v>
      </c>
      <c r="D1931" s="13" t="s">
        <v>16576</v>
      </c>
      <c r="E1931" s="13" t="s">
        <v>16577</v>
      </c>
      <c r="F1931" s="13" t="s">
        <v>16578</v>
      </c>
      <c r="G1931" s="13" t="s">
        <v>16579</v>
      </c>
    </row>
    <row r="1932" customFormat="false" ht="15" hidden="false" customHeight="true" outlineLevel="0" collapsed="false">
      <c r="A1932" s="13" t="s">
        <v>135</v>
      </c>
      <c r="B1932" s="11" t="s">
        <v>11656</v>
      </c>
      <c r="C1932" s="13" t="s">
        <v>16580</v>
      </c>
      <c r="D1932" s="13" t="s">
        <v>16581</v>
      </c>
      <c r="E1932" s="13" t="s">
        <v>16582</v>
      </c>
      <c r="F1932" s="13" t="s">
        <v>16583</v>
      </c>
      <c r="G1932" s="13" t="s">
        <v>16584</v>
      </c>
    </row>
    <row r="1933" customFormat="false" ht="15" hidden="false" customHeight="true" outlineLevel="0" collapsed="false">
      <c r="A1933" s="13" t="s">
        <v>135</v>
      </c>
      <c r="B1933" s="11" t="s">
        <v>11694</v>
      </c>
      <c r="C1933" s="13" t="s">
        <v>12136</v>
      </c>
      <c r="D1933" s="13" t="s">
        <v>16585</v>
      </c>
      <c r="E1933" s="13" t="s">
        <v>12626</v>
      </c>
      <c r="F1933" s="13" t="s">
        <v>16586</v>
      </c>
      <c r="G1933" s="13" t="s">
        <v>16587</v>
      </c>
    </row>
    <row r="1934" customFormat="false" ht="15" hidden="false" customHeight="true" outlineLevel="0" collapsed="false">
      <c r="A1934" s="13" t="s">
        <v>135</v>
      </c>
      <c r="B1934" s="11" t="s">
        <v>11682</v>
      </c>
      <c r="C1934" s="13" t="s">
        <v>15318</v>
      </c>
      <c r="D1934" s="13" t="s">
        <v>16588</v>
      </c>
      <c r="E1934" s="13" t="s">
        <v>16589</v>
      </c>
      <c r="F1934" s="13" t="s">
        <v>16590</v>
      </c>
      <c r="G1934" s="13" t="s">
        <v>16591</v>
      </c>
    </row>
    <row r="1935" customFormat="false" ht="15" hidden="false" customHeight="true" outlineLevel="0" collapsed="false">
      <c r="A1935" s="13" t="s">
        <v>135</v>
      </c>
      <c r="B1935" s="11" t="s">
        <v>11688</v>
      </c>
      <c r="C1935" s="13" t="s">
        <v>14155</v>
      </c>
      <c r="D1935" s="13" t="s">
        <v>16592</v>
      </c>
      <c r="E1935" s="13" t="s">
        <v>16593</v>
      </c>
      <c r="F1935" s="13" t="s">
        <v>16594</v>
      </c>
      <c r="G1935" s="13" t="s">
        <v>16595</v>
      </c>
    </row>
    <row r="1936" customFormat="false" ht="15" hidden="false" customHeight="true" outlineLevel="0" collapsed="false">
      <c r="A1936" s="13" t="s">
        <v>135</v>
      </c>
      <c r="B1936" s="11" t="s">
        <v>11722</v>
      </c>
      <c r="C1936" s="13" t="s">
        <v>12153</v>
      </c>
      <c r="D1936" s="13" t="s">
        <v>16596</v>
      </c>
      <c r="E1936" s="13" t="s">
        <v>16597</v>
      </c>
      <c r="F1936" s="13" t="s">
        <v>16598</v>
      </c>
      <c r="G1936" s="13" t="s">
        <v>16599</v>
      </c>
    </row>
    <row r="1937" customFormat="false" ht="15" hidden="false" customHeight="true" outlineLevel="0" collapsed="false">
      <c r="A1937" s="13" t="s">
        <v>135</v>
      </c>
      <c r="B1937" s="11" t="s">
        <v>11760</v>
      </c>
      <c r="C1937" s="13" t="s">
        <v>16600</v>
      </c>
      <c r="D1937" s="13" t="s">
        <v>16601</v>
      </c>
      <c r="E1937" s="13" t="s">
        <v>14784</v>
      </c>
      <c r="F1937" s="13" t="s">
        <v>16602</v>
      </c>
      <c r="G1937" s="13" t="s">
        <v>16603</v>
      </c>
    </row>
    <row r="1938" customFormat="false" ht="15" hidden="false" customHeight="true" outlineLevel="0" collapsed="false">
      <c r="A1938" s="13" t="s">
        <v>135</v>
      </c>
      <c r="B1938" s="11" t="s">
        <v>11710</v>
      </c>
      <c r="C1938" s="13" t="s">
        <v>16604</v>
      </c>
      <c r="D1938" s="13" t="s">
        <v>16605</v>
      </c>
      <c r="E1938" s="13" t="s">
        <v>14189</v>
      </c>
      <c r="F1938" s="13" t="s">
        <v>13252</v>
      </c>
      <c r="G1938" s="13" t="s">
        <v>16606</v>
      </c>
    </row>
    <row r="1939" customFormat="false" ht="15" hidden="false" customHeight="true" outlineLevel="0" collapsed="false">
      <c r="A1939" s="13" t="s">
        <v>135</v>
      </c>
      <c r="B1939" s="11" t="s">
        <v>11754</v>
      </c>
      <c r="C1939" s="13" t="s">
        <v>5894</v>
      </c>
      <c r="D1939" s="13" t="s">
        <v>16607</v>
      </c>
      <c r="E1939" s="13" t="s">
        <v>11807</v>
      </c>
      <c r="F1939" s="13" t="s">
        <v>16608</v>
      </c>
      <c r="G1939" s="13" t="s">
        <v>16609</v>
      </c>
    </row>
    <row r="1940" customFormat="false" ht="15" hidden="false" customHeight="true" outlineLevel="0" collapsed="false">
      <c r="A1940" s="13" t="s">
        <v>135</v>
      </c>
      <c r="B1940" s="11" t="s">
        <v>11671</v>
      </c>
      <c r="C1940" s="13" t="s">
        <v>14717</v>
      </c>
      <c r="D1940" s="13" t="s">
        <v>16610</v>
      </c>
      <c r="E1940" s="13" t="s">
        <v>13051</v>
      </c>
      <c r="F1940" s="13" t="s">
        <v>16611</v>
      </c>
      <c r="G1940" s="13" t="s">
        <v>16612</v>
      </c>
    </row>
    <row r="1941" customFormat="false" ht="15" hidden="false" customHeight="true" outlineLevel="0" collapsed="false">
      <c r="A1941" s="13" t="s">
        <v>135</v>
      </c>
      <c r="B1941" s="11" t="s">
        <v>11743</v>
      </c>
      <c r="C1941" s="13" t="s">
        <v>16173</v>
      </c>
      <c r="D1941" s="13" t="s">
        <v>16613</v>
      </c>
      <c r="E1941" s="13" t="s">
        <v>12218</v>
      </c>
      <c r="F1941" s="13" t="s">
        <v>16614</v>
      </c>
      <c r="G1941" s="13" t="s">
        <v>16615</v>
      </c>
    </row>
    <row r="1942" customFormat="false" ht="15" hidden="false" customHeight="true" outlineLevel="0" collapsed="false">
      <c r="A1942" s="13" t="s">
        <v>135</v>
      </c>
      <c r="B1942" s="11" t="s">
        <v>11716</v>
      </c>
      <c r="C1942" s="13" t="s">
        <v>16616</v>
      </c>
      <c r="D1942" s="13" t="s">
        <v>16617</v>
      </c>
      <c r="E1942" s="13" t="s">
        <v>11851</v>
      </c>
      <c r="F1942" s="13" t="s">
        <v>16618</v>
      </c>
      <c r="G1942" s="13" t="s">
        <v>16619</v>
      </c>
    </row>
    <row r="1943" customFormat="false" ht="15" hidden="false" customHeight="true" outlineLevel="0" collapsed="false">
      <c r="A1943" s="13" t="s">
        <v>135</v>
      </c>
      <c r="B1943" s="11" t="s">
        <v>11770</v>
      </c>
      <c r="C1943" s="13" t="s">
        <v>16620</v>
      </c>
      <c r="D1943" s="13" t="s">
        <v>16621</v>
      </c>
      <c r="E1943" s="13" t="s">
        <v>16622</v>
      </c>
      <c r="F1943" s="13" t="s">
        <v>16623</v>
      </c>
      <c r="G1943" s="13" t="s">
        <v>16624</v>
      </c>
    </row>
    <row r="1944" customFormat="false" ht="15" hidden="false" customHeight="true" outlineLevel="0" collapsed="false">
      <c r="A1944" s="13" t="s">
        <v>135</v>
      </c>
      <c r="B1944" s="11" t="s">
        <v>11677</v>
      </c>
      <c r="C1944" s="13" t="s">
        <v>16625</v>
      </c>
      <c r="D1944" s="13" t="s">
        <v>16626</v>
      </c>
      <c r="E1944" s="13" t="s">
        <v>13636</v>
      </c>
      <c r="F1944" s="13" t="s">
        <v>16627</v>
      </c>
      <c r="G1944" s="13" t="s">
        <v>16628</v>
      </c>
    </row>
    <row r="1945" customFormat="false" ht="15" hidden="false" customHeight="true" outlineLevel="0" collapsed="false">
      <c r="A1945" s="13" t="s">
        <v>135</v>
      </c>
      <c r="B1945" s="11" t="s">
        <v>11733</v>
      </c>
      <c r="C1945" s="13" t="s">
        <v>16629</v>
      </c>
      <c r="D1945" s="13" t="s">
        <v>16630</v>
      </c>
      <c r="E1945" s="13" t="s">
        <v>16631</v>
      </c>
      <c r="F1945" s="13" t="s">
        <v>16632</v>
      </c>
      <c r="G1945" s="13" t="s">
        <v>16633</v>
      </c>
    </row>
    <row r="1946" customFormat="false" ht="15" hidden="false" customHeight="true" outlineLevel="0" collapsed="false">
      <c r="A1946" s="13" t="s">
        <v>135</v>
      </c>
      <c r="B1946" s="11" t="s">
        <v>11737</v>
      </c>
      <c r="C1946" s="13" t="s">
        <v>16634</v>
      </c>
      <c r="D1946" s="13" t="s">
        <v>16635</v>
      </c>
      <c r="E1946" s="13" t="s">
        <v>16636</v>
      </c>
      <c r="F1946" s="13" t="s">
        <v>16637</v>
      </c>
      <c r="G1946" s="13" t="s">
        <v>16638</v>
      </c>
    </row>
    <row r="1947" customFormat="false" ht="15" hidden="false" customHeight="true" outlineLevel="0" collapsed="false">
      <c r="A1947" s="13" t="s">
        <v>135</v>
      </c>
      <c r="B1947" s="11" t="s">
        <v>11787</v>
      </c>
      <c r="C1947" s="13" t="s">
        <v>16639</v>
      </c>
      <c r="D1947" s="13" t="s">
        <v>16640</v>
      </c>
      <c r="E1947" s="13" t="s">
        <v>13588</v>
      </c>
      <c r="F1947" s="13" t="s">
        <v>16641</v>
      </c>
      <c r="G1947" s="13" t="s">
        <v>16642</v>
      </c>
    </row>
    <row r="1948" customFormat="false" ht="15" hidden="false" customHeight="true" outlineLevel="0" collapsed="false">
      <c r="A1948" s="13" t="s">
        <v>135</v>
      </c>
      <c r="B1948" s="11" t="s">
        <v>11844</v>
      </c>
      <c r="C1948" s="13" t="s">
        <v>12947</v>
      </c>
      <c r="D1948" s="13" t="s">
        <v>16643</v>
      </c>
      <c r="E1948" s="13" t="s">
        <v>14149</v>
      </c>
      <c r="F1948" s="13" t="s">
        <v>16644</v>
      </c>
      <c r="G1948" s="13" t="s">
        <v>16645</v>
      </c>
    </row>
    <row r="1949" customFormat="false" ht="15" hidden="false" customHeight="true" outlineLevel="0" collapsed="false">
      <c r="A1949" s="13" t="s">
        <v>135</v>
      </c>
      <c r="B1949" s="11" t="s">
        <v>11764</v>
      </c>
      <c r="C1949" s="13" t="s">
        <v>15338</v>
      </c>
      <c r="D1949" s="13" t="s">
        <v>16646</v>
      </c>
      <c r="E1949" s="13" t="s">
        <v>11885</v>
      </c>
      <c r="F1949" s="13" t="s">
        <v>16647</v>
      </c>
      <c r="G1949" s="13" t="s">
        <v>16648</v>
      </c>
    </row>
    <row r="1950" customFormat="false" ht="15" hidden="false" customHeight="true" outlineLevel="0" collapsed="false">
      <c r="A1950" s="13" t="s">
        <v>135</v>
      </c>
      <c r="B1950" s="11" t="s">
        <v>11776</v>
      </c>
      <c r="C1950" s="13" t="s">
        <v>15333</v>
      </c>
      <c r="D1950" s="13" t="s">
        <v>16649</v>
      </c>
      <c r="E1950" s="13" t="s">
        <v>12680</v>
      </c>
      <c r="F1950" s="13" t="s">
        <v>16650</v>
      </c>
      <c r="G1950" s="13" t="s">
        <v>16651</v>
      </c>
    </row>
    <row r="1951" customFormat="false" ht="15" hidden="false" customHeight="true" outlineLevel="0" collapsed="false">
      <c r="A1951" s="13" t="s">
        <v>135</v>
      </c>
      <c r="B1951" s="11" t="s">
        <v>11781</v>
      </c>
      <c r="C1951" s="13" t="s">
        <v>16652</v>
      </c>
      <c r="D1951" s="13" t="s">
        <v>16653</v>
      </c>
      <c r="E1951" s="13" t="s">
        <v>14149</v>
      </c>
      <c r="F1951" s="13" t="s">
        <v>16654</v>
      </c>
      <c r="G1951" s="13" t="s">
        <v>16655</v>
      </c>
    </row>
    <row r="1952" customFormat="false" ht="15" hidden="false" customHeight="true" outlineLevel="0" collapsed="false">
      <c r="A1952" s="13" t="s">
        <v>135</v>
      </c>
      <c r="B1952" s="11" t="s">
        <v>11728</v>
      </c>
      <c r="C1952" s="13" t="s">
        <v>14200</v>
      </c>
      <c r="D1952" s="13" t="s">
        <v>16656</v>
      </c>
      <c r="E1952" s="13" t="s">
        <v>4463</v>
      </c>
      <c r="F1952" s="13" t="s">
        <v>2249</v>
      </c>
      <c r="G1952" s="13" t="s">
        <v>16657</v>
      </c>
    </row>
    <row r="1953" customFormat="false" ht="15" hidden="false" customHeight="true" outlineLevel="0" collapsed="false">
      <c r="A1953" s="13" t="s">
        <v>135</v>
      </c>
      <c r="B1953" s="11" t="s">
        <v>11850</v>
      </c>
      <c r="C1953" s="13" t="s">
        <v>15203</v>
      </c>
      <c r="D1953" s="13" t="s">
        <v>16658</v>
      </c>
      <c r="E1953" s="13" t="s">
        <v>1715</v>
      </c>
      <c r="F1953" s="13" t="s">
        <v>16659</v>
      </c>
      <c r="G1953" s="13" t="s">
        <v>16660</v>
      </c>
    </row>
    <row r="1954" customFormat="false" ht="15" hidden="false" customHeight="true" outlineLevel="0" collapsed="false">
      <c r="A1954" s="13" t="s">
        <v>135</v>
      </c>
      <c r="B1954" s="11" t="s">
        <v>11810</v>
      </c>
      <c r="C1954" s="13" t="s">
        <v>14172</v>
      </c>
      <c r="D1954" s="13" t="s">
        <v>16661</v>
      </c>
      <c r="E1954" s="13" t="s">
        <v>15863</v>
      </c>
      <c r="F1954" s="13" t="s">
        <v>16662</v>
      </c>
      <c r="G1954" s="13" t="s">
        <v>16663</v>
      </c>
    </row>
    <row r="1955" customFormat="false" ht="15" hidden="false" customHeight="true" outlineLevel="0" collapsed="false">
      <c r="A1955" s="13" t="s">
        <v>135</v>
      </c>
      <c r="B1955" s="11" t="s">
        <v>11748</v>
      </c>
      <c r="C1955" s="13" t="s">
        <v>13658</v>
      </c>
      <c r="D1955" s="13" t="s">
        <v>16664</v>
      </c>
      <c r="E1955" s="13" t="s">
        <v>12090</v>
      </c>
      <c r="F1955" s="13" t="s">
        <v>12090</v>
      </c>
      <c r="G1955" s="13" t="s">
        <v>16665</v>
      </c>
    </row>
    <row r="1956" customFormat="false" ht="15" hidden="false" customHeight="true" outlineLevel="0" collapsed="false">
      <c r="A1956" s="13" t="s">
        <v>135</v>
      </c>
      <c r="B1956" s="11" t="s">
        <v>11799</v>
      </c>
      <c r="C1956" s="13" t="s">
        <v>13279</v>
      </c>
      <c r="D1956" s="13" t="s">
        <v>16666</v>
      </c>
      <c r="E1956" s="13" t="s">
        <v>16667</v>
      </c>
      <c r="F1956" s="13" t="s">
        <v>16668</v>
      </c>
      <c r="G1956" s="13" t="s">
        <v>16669</v>
      </c>
    </row>
    <row r="1957" customFormat="false" ht="15" hidden="false" customHeight="true" outlineLevel="0" collapsed="false">
      <c r="A1957" s="13" t="s">
        <v>135</v>
      </c>
      <c r="B1957" s="11" t="s">
        <v>11900</v>
      </c>
      <c r="C1957" s="13" t="s">
        <v>14796</v>
      </c>
      <c r="D1957" s="13" t="s">
        <v>16670</v>
      </c>
      <c r="E1957" s="13" t="s">
        <v>6797</v>
      </c>
      <c r="F1957" s="13" t="s">
        <v>16671</v>
      </c>
      <c r="G1957" s="13" t="s">
        <v>16672</v>
      </c>
    </row>
    <row r="1958" customFormat="false" ht="15" hidden="false" customHeight="true" outlineLevel="0" collapsed="false">
      <c r="A1958" s="13" t="s">
        <v>135</v>
      </c>
      <c r="B1958" s="11" t="s">
        <v>11833</v>
      </c>
      <c r="C1958" s="13" t="s">
        <v>16673</v>
      </c>
      <c r="D1958" s="13" t="s">
        <v>16674</v>
      </c>
      <c r="E1958" s="13" t="s">
        <v>14121</v>
      </c>
      <c r="F1958" s="13" t="s">
        <v>16675</v>
      </c>
      <c r="G1958" s="13" t="s">
        <v>16676</v>
      </c>
    </row>
    <row r="1959" customFormat="false" ht="15" hidden="false" customHeight="true" outlineLevel="0" collapsed="false">
      <c r="A1959" s="13" t="s">
        <v>135</v>
      </c>
      <c r="B1959" s="11" t="s">
        <v>11878</v>
      </c>
      <c r="C1959" s="13" t="s">
        <v>16677</v>
      </c>
      <c r="D1959" s="13" t="s">
        <v>16678</v>
      </c>
      <c r="E1959" s="13" t="s">
        <v>12059</v>
      </c>
      <c r="F1959" s="13" t="s">
        <v>16393</v>
      </c>
      <c r="G1959" s="13" t="s">
        <v>16679</v>
      </c>
    </row>
    <row r="1960" customFormat="false" ht="15" hidden="false" customHeight="true" outlineLevel="0" collapsed="false">
      <c r="A1960" s="13" t="s">
        <v>135</v>
      </c>
      <c r="B1960" s="11" t="s">
        <v>11838</v>
      </c>
      <c r="C1960" s="13" t="s">
        <v>16680</v>
      </c>
      <c r="D1960" s="13" t="s">
        <v>16681</v>
      </c>
      <c r="E1960" s="13" t="s">
        <v>16682</v>
      </c>
      <c r="F1960" s="13" t="s">
        <v>16683</v>
      </c>
      <c r="G1960" s="13" t="s">
        <v>16684</v>
      </c>
    </row>
    <row r="1961" customFormat="false" ht="15" hidden="false" customHeight="true" outlineLevel="0" collapsed="false">
      <c r="A1961" s="13" t="s">
        <v>135</v>
      </c>
      <c r="B1961" s="11" t="s">
        <v>11827</v>
      </c>
      <c r="C1961" s="13" t="s">
        <v>8306</v>
      </c>
      <c r="D1961" s="13" t="s">
        <v>16685</v>
      </c>
      <c r="E1961" s="13" t="s">
        <v>16686</v>
      </c>
      <c r="F1961" s="13" t="s">
        <v>16687</v>
      </c>
      <c r="G1961" s="13" t="s">
        <v>16688</v>
      </c>
    </row>
    <row r="1962" customFormat="false" ht="15" hidden="false" customHeight="true" outlineLevel="0" collapsed="false">
      <c r="A1962" s="13" t="s">
        <v>135</v>
      </c>
      <c r="B1962" s="11" t="s">
        <v>11950</v>
      </c>
      <c r="C1962" s="13" t="s">
        <v>16689</v>
      </c>
      <c r="D1962" s="13" t="s">
        <v>16690</v>
      </c>
      <c r="E1962" s="13" t="s">
        <v>1871</v>
      </c>
      <c r="F1962" s="13" t="s">
        <v>1871</v>
      </c>
      <c r="G1962" s="13" t="s">
        <v>16690</v>
      </c>
    </row>
    <row r="1963" customFormat="false" ht="15" hidden="false" customHeight="true" outlineLevel="0" collapsed="false">
      <c r="A1963" s="13" t="s">
        <v>135</v>
      </c>
      <c r="B1963" s="11" t="s">
        <v>11872</v>
      </c>
      <c r="C1963" s="13" t="s">
        <v>16691</v>
      </c>
      <c r="D1963" s="13" t="s">
        <v>16692</v>
      </c>
      <c r="E1963" s="13" t="s">
        <v>12377</v>
      </c>
      <c r="F1963" s="13" t="s">
        <v>16693</v>
      </c>
      <c r="G1963" s="13" t="s">
        <v>16694</v>
      </c>
    </row>
    <row r="1964" customFormat="false" ht="15" hidden="false" customHeight="true" outlineLevel="0" collapsed="false">
      <c r="A1964" s="13" t="s">
        <v>135</v>
      </c>
      <c r="B1964" s="11" t="s">
        <v>11921</v>
      </c>
      <c r="C1964" s="13" t="s">
        <v>13628</v>
      </c>
      <c r="D1964" s="13" t="s">
        <v>16695</v>
      </c>
      <c r="E1964" s="13" t="s">
        <v>12833</v>
      </c>
      <c r="F1964" s="13" t="s">
        <v>16696</v>
      </c>
      <c r="G1964" s="13" t="s">
        <v>16697</v>
      </c>
    </row>
    <row r="1965" customFormat="false" ht="15" hidden="false" customHeight="true" outlineLevel="0" collapsed="false">
      <c r="A1965" s="13" t="s">
        <v>135</v>
      </c>
      <c r="B1965" s="11" t="s">
        <v>11915</v>
      </c>
      <c r="C1965" s="13" t="s">
        <v>7543</v>
      </c>
      <c r="D1965" s="13" t="s">
        <v>16698</v>
      </c>
      <c r="E1965" s="13" t="s">
        <v>13444</v>
      </c>
      <c r="F1965" s="13" t="s">
        <v>3545</v>
      </c>
      <c r="G1965" s="13" t="s">
        <v>16699</v>
      </c>
    </row>
    <row r="1966" customFormat="false" ht="15" hidden="false" customHeight="true" outlineLevel="0" collapsed="false">
      <c r="A1966" s="13" t="s">
        <v>135</v>
      </c>
      <c r="B1966" s="11" t="s">
        <v>11866</v>
      </c>
      <c r="C1966" s="13" t="s">
        <v>16130</v>
      </c>
      <c r="D1966" s="13" t="s">
        <v>16700</v>
      </c>
      <c r="E1966" s="13" t="s">
        <v>14258</v>
      </c>
      <c r="F1966" s="13" t="s">
        <v>16701</v>
      </c>
      <c r="G1966" s="13" t="s">
        <v>16702</v>
      </c>
    </row>
    <row r="1967" customFormat="false" ht="15" hidden="false" customHeight="true" outlineLevel="0" collapsed="false">
      <c r="A1967" s="13" t="s">
        <v>135</v>
      </c>
      <c r="B1967" s="11" t="s">
        <v>11855</v>
      </c>
      <c r="C1967" s="13" t="s">
        <v>14783</v>
      </c>
      <c r="D1967" s="13" t="s">
        <v>2252</v>
      </c>
      <c r="E1967" s="13" t="s">
        <v>16703</v>
      </c>
      <c r="F1967" s="13" t="s">
        <v>16704</v>
      </c>
      <c r="G1967" s="13" t="s">
        <v>16705</v>
      </c>
    </row>
    <row r="1968" customFormat="false" ht="15" hidden="false" customHeight="true" outlineLevel="0" collapsed="false">
      <c r="A1968" s="13" t="s">
        <v>135</v>
      </c>
      <c r="B1968" s="11" t="s">
        <v>11816</v>
      </c>
      <c r="C1968" s="13" t="s">
        <v>16141</v>
      </c>
      <c r="D1968" s="13" t="s">
        <v>16706</v>
      </c>
      <c r="E1968" s="13" t="s">
        <v>16707</v>
      </c>
      <c r="F1968" s="13" t="s">
        <v>16708</v>
      </c>
      <c r="G1968" s="13" t="s">
        <v>16709</v>
      </c>
    </row>
    <row r="1969" customFormat="false" ht="15" hidden="false" customHeight="true" outlineLevel="0" collapsed="false">
      <c r="A1969" s="13" t="s">
        <v>135</v>
      </c>
      <c r="B1969" s="11" t="s">
        <v>11804</v>
      </c>
      <c r="C1969" s="13" t="s">
        <v>16710</v>
      </c>
      <c r="D1969" s="13" t="s">
        <v>16711</v>
      </c>
      <c r="E1969" s="13" t="s">
        <v>2098</v>
      </c>
      <c r="F1969" s="13" t="s">
        <v>16712</v>
      </c>
      <c r="G1969" s="13" t="s">
        <v>16713</v>
      </c>
    </row>
    <row r="1970" customFormat="false" ht="15" hidden="false" customHeight="true" outlineLevel="0" collapsed="false">
      <c r="A1970" s="13" t="s">
        <v>135</v>
      </c>
      <c r="B1970" s="11" t="s">
        <v>11953</v>
      </c>
      <c r="C1970" s="13" t="s">
        <v>16714</v>
      </c>
      <c r="D1970" s="13" t="s">
        <v>16715</v>
      </c>
      <c r="E1970" s="13" t="s">
        <v>7739</v>
      </c>
      <c r="F1970" s="13" t="s">
        <v>16716</v>
      </c>
      <c r="G1970" s="13" t="s">
        <v>16717</v>
      </c>
    </row>
    <row r="1971" customFormat="false" ht="15" hidden="false" customHeight="true" outlineLevel="0" collapsed="false">
      <c r="A1971" s="13" t="s">
        <v>135</v>
      </c>
      <c r="B1971" s="11" t="s">
        <v>11927</v>
      </c>
      <c r="C1971" s="13" t="s">
        <v>242</v>
      </c>
      <c r="D1971" s="13" t="s">
        <v>16718</v>
      </c>
      <c r="E1971" s="13" t="s">
        <v>2093</v>
      </c>
      <c r="F1971" s="13" t="s">
        <v>16719</v>
      </c>
      <c r="G1971" s="13" t="s">
        <v>16720</v>
      </c>
    </row>
    <row r="1972" customFormat="false" ht="15" hidden="false" customHeight="true" outlineLevel="0" collapsed="false">
      <c r="A1972" s="13" t="s">
        <v>135</v>
      </c>
      <c r="B1972" s="11" t="s">
        <v>12030</v>
      </c>
      <c r="C1972" s="13" t="s">
        <v>14760</v>
      </c>
      <c r="D1972" s="13" t="s">
        <v>16721</v>
      </c>
      <c r="E1972" s="13" t="s">
        <v>16722</v>
      </c>
      <c r="F1972" s="13" t="s">
        <v>16723</v>
      </c>
      <c r="G1972" s="13" t="s">
        <v>16724</v>
      </c>
    </row>
    <row r="1973" customFormat="false" ht="15" hidden="false" customHeight="true" outlineLevel="0" collapsed="false">
      <c r="A1973" s="13" t="s">
        <v>135</v>
      </c>
      <c r="B1973" s="11" t="s">
        <v>11890</v>
      </c>
      <c r="C1973" s="13" t="s">
        <v>16725</v>
      </c>
      <c r="D1973" s="13" t="s">
        <v>16726</v>
      </c>
      <c r="E1973" s="13" t="s">
        <v>14747</v>
      </c>
      <c r="F1973" s="13" t="s">
        <v>16727</v>
      </c>
      <c r="G1973" s="13" t="s">
        <v>16728</v>
      </c>
    </row>
    <row r="1974" customFormat="false" ht="15" hidden="false" customHeight="true" outlineLevel="0" collapsed="false">
      <c r="A1974" s="13" t="s">
        <v>135</v>
      </c>
      <c r="B1974" s="11" t="s">
        <v>12061</v>
      </c>
      <c r="C1974" s="13" t="s">
        <v>7739</v>
      </c>
      <c r="D1974" s="13" t="s">
        <v>16729</v>
      </c>
      <c r="E1974" s="13" t="s">
        <v>13006</v>
      </c>
      <c r="F1974" s="13" t="s">
        <v>16730</v>
      </c>
      <c r="G1974" s="13" t="s">
        <v>16731</v>
      </c>
    </row>
    <row r="1975" customFormat="false" ht="15" hidden="false" customHeight="true" outlineLevel="0" collapsed="false">
      <c r="A1975" s="13" t="s">
        <v>135</v>
      </c>
      <c r="B1975" s="11" t="s">
        <v>11822</v>
      </c>
      <c r="C1975" s="13" t="s">
        <v>13024</v>
      </c>
      <c r="D1975" s="13" t="s">
        <v>16732</v>
      </c>
      <c r="E1975" s="13" t="s">
        <v>12126</v>
      </c>
      <c r="F1975" s="13" t="s">
        <v>13038</v>
      </c>
      <c r="G1975" s="13" t="s">
        <v>16733</v>
      </c>
    </row>
    <row r="1976" customFormat="false" ht="15" hidden="false" customHeight="true" outlineLevel="0" collapsed="false">
      <c r="A1976" s="13" t="s">
        <v>135</v>
      </c>
      <c r="B1976" s="11" t="s">
        <v>12046</v>
      </c>
      <c r="C1976" s="13" t="s">
        <v>16210</v>
      </c>
      <c r="D1976" s="13" t="s">
        <v>16734</v>
      </c>
      <c r="E1976" s="13" t="s">
        <v>12001</v>
      </c>
      <c r="F1976" s="13" t="s">
        <v>13234</v>
      </c>
      <c r="G1976" s="13" t="s">
        <v>16735</v>
      </c>
    </row>
    <row r="1977" customFormat="false" ht="15" hidden="false" customHeight="true" outlineLevel="0" collapsed="false">
      <c r="A1977" s="13" t="s">
        <v>135</v>
      </c>
      <c r="B1977" s="11" t="s">
        <v>11941</v>
      </c>
      <c r="C1977" s="13" t="s">
        <v>16736</v>
      </c>
      <c r="D1977" s="13" t="s">
        <v>16737</v>
      </c>
      <c r="E1977" s="13" t="s">
        <v>12960</v>
      </c>
      <c r="F1977" s="13" t="s">
        <v>4970</v>
      </c>
      <c r="G1977" s="13" t="s">
        <v>16738</v>
      </c>
    </row>
    <row r="1978" customFormat="false" ht="15" hidden="false" customHeight="true" outlineLevel="0" collapsed="false">
      <c r="A1978" s="13" t="s">
        <v>135</v>
      </c>
      <c r="B1978" s="11" t="s">
        <v>11861</v>
      </c>
      <c r="C1978" s="13" t="s">
        <v>16210</v>
      </c>
      <c r="D1978" s="13" t="s">
        <v>16739</v>
      </c>
      <c r="E1978" s="13" t="s">
        <v>14221</v>
      </c>
      <c r="F1978" s="13" t="s">
        <v>16740</v>
      </c>
      <c r="G1978" s="13" t="s">
        <v>16741</v>
      </c>
    </row>
    <row r="1979" customFormat="false" ht="15" hidden="false" customHeight="true" outlineLevel="0" collapsed="false">
      <c r="A1979" s="13" t="s">
        <v>135</v>
      </c>
      <c r="B1979" s="11" t="s">
        <v>11904</v>
      </c>
      <c r="C1979" s="13" t="s">
        <v>13644</v>
      </c>
      <c r="D1979" s="13" t="s">
        <v>16742</v>
      </c>
      <c r="E1979" s="13" t="s">
        <v>14767</v>
      </c>
      <c r="F1979" s="13" t="s">
        <v>16743</v>
      </c>
      <c r="G1979" s="13" t="s">
        <v>16744</v>
      </c>
    </row>
    <row r="1980" customFormat="false" ht="15" hidden="false" customHeight="true" outlineLevel="0" collapsed="false">
      <c r="A1980" s="13" t="s">
        <v>135</v>
      </c>
      <c r="B1980" s="11" t="s">
        <v>11910</v>
      </c>
      <c r="C1980" s="13" t="s">
        <v>15295</v>
      </c>
      <c r="D1980" s="13" t="s">
        <v>16745</v>
      </c>
      <c r="E1980" s="13" t="s">
        <v>14665</v>
      </c>
      <c r="F1980" s="13" t="s">
        <v>8965</v>
      </c>
      <c r="G1980" s="13" t="s">
        <v>16746</v>
      </c>
    </row>
    <row r="1981" customFormat="false" ht="15" hidden="false" customHeight="true" outlineLevel="0" collapsed="false">
      <c r="A1981" s="13" t="s">
        <v>135</v>
      </c>
      <c r="B1981" s="11" t="s">
        <v>11937</v>
      </c>
      <c r="C1981" s="13" t="s">
        <v>16747</v>
      </c>
      <c r="D1981" s="13" t="s">
        <v>16748</v>
      </c>
      <c r="E1981" s="13" t="s">
        <v>2098</v>
      </c>
      <c r="F1981" s="13" t="s">
        <v>16749</v>
      </c>
      <c r="G1981" s="13" t="s">
        <v>16750</v>
      </c>
    </row>
    <row r="1982" customFormat="false" ht="15" hidden="false" customHeight="true" outlineLevel="0" collapsed="false">
      <c r="A1982" s="13" t="s">
        <v>135</v>
      </c>
      <c r="B1982" s="11" t="s">
        <v>11932</v>
      </c>
      <c r="C1982" s="13" t="s">
        <v>15885</v>
      </c>
      <c r="D1982" s="13" t="s">
        <v>16751</v>
      </c>
      <c r="E1982" s="13" t="s">
        <v>14191</v>
      </c>
      <c r="F1982" s="13" t="s">
        <v>16752</v>
      </c>
      <c r="G1982" s="13" t="s">
        <v>16753</v>
      </c>
    </row>
    <row r="1983" customFormat="false" ht="15" hidden="false" customHeight="true" outlineLevel="0" collapsed="false">
      <c r="A1983" s="13" t="s">
        <v>135</v>
      </c>
      <c r="B1983" s="11" t="s">
        <v>11945</v>
      </c>
      <c r="C1983" s="13" t="s">
        <v>12714</v>
      </c>
      <c r="D1983" s="13" t="s">
        <v>16754</v>
      </c>
      <c r="E1983" s="13" t="s">
        <v>2555</v>
      </c>
      <c r="F1983" s="13" t="s">
        <v>16755</v>
      </c>
      <c r="G1983" s="13" t="s">
        <v>16756</v>
      </c>
    </row>
    <row r="1984" customFormat="false" ht="15" hidden="false" customHeight="true" outlineLevel="0" collapsed="false">
      <c r="A1984" s="13" t="s">
        <v>135</v>
      </c>
      <c r="B1984" s="11" t="s">
        <v>12040</v>
      </c>
      <c r="C1984" s="13" t="s">
        <v>7739</v>
      </c>
      <c r="D1984" s="13" t="s">
        <v>16757</v>
      </c>
      <c r="E1984" s="13" t="s">
        <v>11751</v>
      </c>
      <c r="F1984" s="13" t="s">
        <v>12295</v>
      </c>
      <c r="G1984" s="13" t="s">
        <v>16758</v>
      </c>
    </row>
    <row r="1985" customFormat="false" ht="15" hidden="false" customHeight="true" outlineLevel="0" collapsed="false">
      <c r="A1985" s="13" t="s">
        <v>135</v>
      </c>
      <c r="B1985" s="11" t="s">
        <v>11964</v>
      </c>
      <c r="C1985" s="13" t="s">
        <v>16759</v>
      </c>
      <c r="D1985" s="13" t="s">
        <v>16760</v>
      </c>
      <c r="E1985" s="13" t="s">
        <v>16761</v>
      </c>
      <c r="F1985" s="13" t="s">
        <v>16762</v>
      </c>
      <c r="G1985" s="13" t="s">
        <v>16763</v>
      </c>
    </row>
    <row r="1986" customFormat="false" ht="15" hidden="false" customHeight="true" outlineLevel="0" collapsed="false">
      <c r="A1986" s="13" t="s">
        <v>135</v>
      </c>
      <c r="B1986" s="11" t="s">
        <v>12027</v>
      </c>
      <c r="C1986" s="13" t="s">
        <v>12171</v>
      </c>
      <c r="D1986" s="13" t="s">
        <v>16764</v>
      </c>
      <c r="E1986" s="13" t="s">
        <v>14258</v>
      </c>
      <c r="F1986" s="13" t="s">
        <v>16765</v>
      </c>
      <c r="G1986" s="13" t="s">
        <v>16766</v>
      </c>
    </row>
    <row r="1987" customFormat="false" ht="15" hidden="false" customHeight="true" outlineLevel="0" collapsed="false">
      <c r="A1987" s="13" t="s">
        <v>135</v>
      </c>
      <c r="B1987" s="11" t="s">
        <v>12000</v>
      </c>
      <c r="C1987" s="13" t="s">
        <v>16269</v>
      </c>
      <c r="D1987" s="13" t="s">
        <v>16767</v>
      </c>
      <c r="E1987" s="13" t="s">
        <v>12345</v>
      </c>
      <c r="F1987" s="13" t="s">
        <v>16768</v>
      </c>
      <c r="G1987" s="13" t="s">
        <v>16769</v>
      </c>
    </row>
    <row r="1988" customFormat="false" ht="15" hidden="false" customHeight="true" outlineLevel="0" collapsed="false">
      <c r="A1988" s="13" t="s">
        <v>135</v>
      </c>
      <c r="B1988" s="11" t="s">
        <v>12173</v>
      </c>
      <c r="C1988" s="13" t="s">
        <v>242</v>
      </c>
      <c r="D1988" s="13" t="s">
        <v>16770</v>
      </c>
      <c r="E1988" s="13" t="s">
        <v>12295</v>
      </c>
      <c r="F1988" s="13" t="s">
        <v>12058</v>
      </c>
      <c r="G1988" s="13" t="s">
        <v>16771</v>
      </c>
    </row>
    <row r="1989" customFormat="false" ht="15" hidden="false" customHeight="true" outlineLevel="0" collapsed="false">
      <c r="A1989" s="13" t="s">
        <v>135</v>
      </c>
      <c r="B1989" s="11" t="s">
        <v>11990</v>
      </c>
      <c r="C1989" s="13" t="s">
        <v>2610</v>
      </c>
      <c r="D1989" s="13" t="s">
        <v>16772</v>
      </c>
      <c r="E1989" s="13" t="s">
        <v>13052</v>
      </c>
      <c r="F1989" s="13" t="s">
        <v>13568</v>
      </c>
      <c r="G1989" s="13" t="s">
        <v>16773</v>
      </c>
    </row>
    <row r="1990" customFormat="false" ht="15" hidden="false" customHeight="true" outlineLevel="0" collapsed="false">
      <c r="A1990" s="13" t="s">
        <v>135</v>
      </c>
      <c r="B1990" s="11" t="s">
        <v>12016</v>
      </c>
      <c r="C1990" s="13" t="s">
        <v>15807</v>
      </c>
      <c r="D1990" s="13" t="s">
        <v>16774</v>
      </c>
      <c r="E1990" s="13" t="s">
        <v>16775</v>
      </c>
      <c r="F1990" s="13" t="s">
        <v>16776</v>
      </c>
      <c r="G1990" s="13" t="s">
        <v>16777</v>
      </c>
    </row>
    <row r="1991" customFormat="false" ht="15" hidden="false" customHeight="true" outlineLevel="0" collapsed="false">
      <c r="A1991" s="13" t="s">
        <v>135</v>
      </c>
      <c r="B1991" s="11" t="s">
        <v>12056</v>
      </c>
      <c r="C1991" s="13" t="s">
        <v>14005</v>
      </c>
      <c r="D1991" s="13" t="s">
        <v>16778</v>
      </c>
      <c r="E1991" s="13" t="s">
        <v>12215</v>
      </c>
      <c r="F1991" s="13" t="s">
        <v>11697</v>
      </c>
      <c r="G1991" s="13" t="s">
        <v>16779</v>
      </c>
    </row>
    <row r="1992" customFormat="false" ht="15" hidden="false" customHeight="true" outlineLevel="0" collapsed="false">
      <c r="A1992" s="13" t="s">
        <v>135</v>
      </c>
      <c r="B1992" s="11" t="s">
        <v>11980</v>
      </c>
      <c r="C1992" s="13" t="s">
        <v>7736</v>
      </c>
      <c r="D1992" s="13" t="s">
        <v>16780</v>
      </c>
      <c r="E1992" s="13" t="s">
        <v>12544</v>
      </c>
      <c r="F1992" s="13" t="s">
        <v>16781</v>
      </c>
      <c r="G1992" s="13" t="s">
        <v>16782</v>
      </c>
    </row>
    <row r="1993" customFormat="false" ht="15" hidden="false" customHeight="true" outlineLevel="0" collapsed="false">
      <c r="A1993" s="13" t="s">
        <v>135</v>
      </c>
      <c r="B1993" s="11" t="s">
        <v>12138</v>
      </c>
      <c r="C1993" s="13" t="s">
        <v>12033</v>
      </c>
      <c r="D1993" s="13" t="s">
        <v>16783</v>
      </c>
      <c r="E1993" s="13" t="s">
        <v>12135</v>
      </c>
      <c r="F1993" s="13" t="s">
        <v>13045</v>
      </c>
      <c r="G1993" s="13" t="s">
        <v>16784</v>
      </c>
    </row>
    <row r="1994" customFormat="false" ht="15" hidden="false" customHeight="true" outlineLevel="0" collapsed="false">
      <c r="A1994" s="13" t="s">
        <v>135</v>
      </c>
      <c r="B1994" s="11" t="s">
        <v>11793</v>
      </c>
      <c r="C1994" s="13" t="s">
        <v>13046</v>
      </c>
      <c r="D1994" s="13" t="s">
        <v>16785</v>
      </c>
      <c r="E1994" s="13" t="s">
        <v>12375</v>
      </c>
      <c r="F1994" s="13" t="s">
        <v>13638</v>
      </c>
      <c r="G1994" s="13" t="s">
        <v>16786</v>
      </c>
    </row>
    <row r="1995" customFormat="false" ht="15" hidden="false" customHeight="true" outlineLevel="0" collapsed="false">
      <c r="A1995" s="13" t="s">
        <v>135</v>
      </c>
      <c r="B1995" s="11" t="s">
        <v>12006</v>
      </c>
      <c r="C1995" s="13" t="s">
        <v>13476</v>
      </c>
      <c r="D1995" s="13" t="s">
        <v>16787</v>
      </c>
      <c r="E1995" s="13" t="s">
        <v>11713</v>
      </c>
      <c r="F1995" s="13" t="s">
        <v>16788</v>
      </c>
      <c r="G1995" s="13" t="s">
        <v>16789</v>
      </c>
    </row>
    <row r="1996" customFormat="false" ht="15" hidden="false" customHeight="true" outlineLevel="0" collapsed="false">
      <c r="A1996" s="13" t="s">
        <v>135</v>
      </c>
      <c r="B1996" s="11" t="s">
        <v>11985</v>
      </c>
      <c r="C1996" s="13" t="s">
        <v>13648</v>
      </c>
      <c r="D1996" s="13" t="s">
        <v>14348</v>
      </c>
      <c r="E1996" s="13" t="s">
        <v>4775</v>
      </c>
      <c r="F1996" s="13" t="s">
        <v>10702</v>
      </c>
      <c r="G1996" s="13" t="s">
        <v>16790</v>
      </c>
    </row>
    <row r="1997" customFormat="false" ht="15" hidden="false" customHeight="true" outlineLevel="0" collapsed="false">
      <c r="A1997" s="13" t="s">
        <v>135</v>
      </c>
      <c r="B1997" s="11" t="s">
        <v>11975</v>
      </c>
      <c r="C1997" s="13" t="s">
        <v>12324</v>
      </c>
      <c r="D1997" s="13" t="s">
        <v>16791</v>
      </c>
      <c r="E1997" s="13" t="s">
        <v>16792</v>
      </c>
      <c r="F1997" s="13" t="s">
        <v>16793</v>
      </c>
      <c r="G1997" s="13" t="s">
        <v>16794</v>
      </c>
    </row>
    <row r="1998" customFormat="false" ht="15" hidden="false" customHeight="true" outlineLevel="0" collapsed="false">
      <c r="A1998" s="13" t="s">
        <v>135</v>
      </c>
      <c r="B1998" s="11" t="s">
        <v>11959</v>
      </c>
      <c r="C1998" s="13" t="s">
        <v>16795</v>
      </c>
      <c r="D1998" s="13" t="s">
        <v>16796</v>
      </c>
      <c r="E1998" s="13" t="s">
        <v>6823</v>
      </c>
      <c r="F1998" s="13" t="s">
        <v>16797</v>
      </c>
      <c r="G1998" s="13" t="s">
        <v>16798</v>
      </c>
    </row>
    <row r="1999" customFormat="false" ht="15" hidden="false" customHeight="true" outlineLevel="0" collapsed="false">
      <c r="A1999" s="13" t="s">
        <v>135</v>
      </c>
      <c r="B1999" s="11" t="s">
        <v>11995</v>
      </c>
      <c r="C1999" s="13" t="s">
        <v>12174</v>
      </c>
      <c r="D1999" s="13" t="s">
        <v>16799</v>
      </c>
      <c r="E1999" s="13" t="s">
        <v>12377</v>
      </c>
      <c r="F1999" s="13" t="s">
        <v>16800</v>
      </c>
      <c r="G1999" s="13" t="s">
        <v>16801</v>
      </c>
    </row>
    <row r="2000" customFormat="false" ht="15" hidden="false" customHeight="true" outlineLevel="0" collapsed="false">
      <c r="A2000" s="13" t="s">
        <v>135</v>
      </c>
      <c r="B2000" s="11" t="s">
        <v>12036</v>
      </c>
      <c r="C2000" s="13" t="s">
        <v>14213</v>
      </c>
      <c r="D2000" s="13" t="s">
        <v>16802</v>
      </c>
      <c r="E2000" s="13" t="s">
        <v>12003</v>
      </c>
      <c r="F2000" s="13" t="s">
        <v>16803</v>
      </c>
      <c r="G2000" s="13" t="s">
        <v>16804</v>
      </c>
    </row>
    <row r="2001" customFormat="false" ht="15" hidden="false" customHeight="true" outlineLevel="0" collapsed="false">
      <c r="A2001" s="13" t="s">
        <v>135</v>
      </c>
      <c r="B2001" s="11" t="s">
        <v>12022</v>
      </c>
      <c r="C2001" s="13" t="s">
        <v>15211</v>
      </c>
      <c r="D2001" s="13" t="s">
        <v>16805</v>
      </c>
      <c r="E2001" s="13" t="s">
        <v>1457</v>
      </c>
      <c r="F2001" s="13" t="s">
        <v>12948</v>
      </c>
      <c r="G2001" s="13" t="s">
        <v>16806</v>
      </c>
    </row>
    <row r="2002" customFormat="false" ht="15" hidden="false" customHeight="true" outlineLevel="0" collapsed="false">
      <c r="A2002" s="13" t="s">
        <v>135</v>
      </c>
      <c r="B2002" s="11" t="s">
        <v>12010</v>
      </c>
      <c r="C2002" s="13" t="s">
        <v>12203</v>
      </c>
      <c r="D2002" s="13" t="s">
        <v>16807</v>
      </c>
      <c r="E2002" s="13" t="s">
        <v>12210</v>
      </c>
      <c r="F2002" s="13" t="s">
        <v>12664</v>
      </c>
      <c r="G2002" s="13" t="s">
        <v>16808</v>
      </c>
    </row>
    <row r="2003" customFormat="false" ht="15" hidden="false" customHeight="true" outlineLevel="0" collapsed="false">
      <c r="A2003" s="13" t="s">
        <v>135</v>
      </c>
      <c r="B2003" s="11" t="s">
        <v>11884</v>
      </c>
      <c r="C2003" s="13" t="s">
        <v>16809</v>
      </c>
      <c r="D2003" s="13" t="s">
        <v>16810</v>
      </c>
      <c r="E2003" s="13" t="s">
        <v>13048</v>
      </c>
      <c r="F2003" s="13" t="s">
        <v>15151</v>
      </c>
      <c r="G2003" s="13" t="s">
        <v>16811</v>
      </c>
    </row>
    <row r="2004" customFormat="false" ht="15" hidden="false" customHeight="true" outlineLevel="0" collapsed="false">
      <c r="A2004" s="13" t="s">
        <v>135</v>
      </c>
      <c r="B2004" s="11" t="s">
        <v>12344</v>
      </c>
      <c r="C2004" s="13" t="s">
        <v>2093</v>
      </c>
      <c r="D2004" s="13" t="s">
        <v>16812</v>
      </c>
      <c r="E2004" s="13" t="s">
        <v>12135</v>
      </c>
      <c r="F2004" s="13" t="s">
        <v>16813</v>
      </c>
      <c r="G2004" s="13" t="s">
        <v>16814</v>
      </c>
    </row>
    <row r="2005" customFormat="false" ht="15" hidden="false" customHeight="true" outlineLevel="0" collapsed="false">
      <c r="A2005" s="13" t="s">
        <v>135</v>
      </c>
      <c r="B2005" s="11" t="s">
        <v>12076</v>
      </c>
      <c r="C2005" s="13" t="s">
        <v>13050</v>
      </c>
      <c r="D2005" s="13" t="s">
        <v>16815</v>
      </c>
      <c r="E2005" s="13" t="s">
        <v>4775</v>
      </c>
      <c r="F2005" s="13" t="s">
        <v>16816</v>
      </c>
      <c r="G2005" s="13" t="s">
        <v>16817</v>
      </c>
    </row>
    <row r="2006" customFormat="false" ht="15" hidden="false" customHeight="true" outlineLevel="0" collapsed="false">
      <c r="A2006" s="13" t="s">
        <v>135</v>
      </c>
      <c r="B2006" s="11" t="s">
        <v>12080</v>
      </c>
      <c r="C2006" s="13" t="s">
        <v>13665</v>
      </c>
      <c r="D2006" s="13" t="s">
        <v>16818</v>
      </c>
      <c r="E2006" s="13" t="s">
        <v>1871</v>
      </c>
      <c r="F2006" s="13" t="s">
        <v>1871</v>
      </c>
      <c r="G2006" s="13" t="s">
        <v>16818</v>
      </c>
    </row>
    <row r="2007" customFormat="false" ht="15" hidden="false" customHeight="true" outlineLevel="0" collapsed="false">
      <c r="A2007" s="13" t="s">
        <v>135</v>
      </c>
      <c r="B2007" s="11" t="s">
        <v>12065</v>
      </c>
      <c r="C2007" s="13" t="s">
        <v>13037</v>
      </c>
      <c r="D2007" s="13" t="s">
        <v>16819</v>
      </c>
      <c r="E2007" s="13" t="s">
        <v>11713</v>
      </c>
      <c r="F2007" s="13" t="s">
        <v>16820</v>
      </c>
      <c r="G2007" s="13" t="s">
        <v>13535</v>
      </c>
    </row>
    <row r="2008" customFormat="false" ht="15" hidden="false" customHeight="true" outlineLevel="0" collapsed="false">
      <c r="A2008" s="13" t="s">
        <v>135</v>
      </c>
      <c r="B2008" s="11" t="s">
        <v>12229</v>
      </c>
      <c r="C2008" s="13" t="s">
        <v>2571</v>
      </c>
      <c r="D2008" s="13" t="s">
        <v>16821</v>
      </c>
      <c r="E2008" s="13" t="s">
        <v>12161</v>
      </c>
      <c r="F2008" s="13" t="s">
        <v>12982</v>
      </c>
      <c r="G2008" s="13" t="s">
        <v>1607</v>
      </c>
    </row>
    <row r="2009" customFormat="false" ht="15" hidden="false" customHeight="true" outlineLevel="0" collapsed="false">
      <c r="A2009" s="13" t="s">
        <v>135</v>
      </c>
      <c r="B2009" s="11" t="s">
        <v>12070</v>
      </c>
      <c r="C2009" s="13" t="s">
        <v>12341</v>
      </c>
      <c r="D2009" s="13" t="s">
        <v>16822</v>
      </c>
      <c r="E2009" s="13" t="s">
        <v>16823</v>
      </c>
      <c r="F2009" s="13" t="s">
        <v>16824</v>
      </c>
      <c r="G2009" s="13" t="s">
        <v>16825</v>
      </c>
    </row>
    <row r="2010" customFormat="false" ht="15" hidden="false" customHeight="true" outlineLevel="0" collapsed="false">
      <c r="A2010" s="13" t="s">
        <v>135</v>
      </c>
      <c r="B2010" s="11" t="s">
        <v>12082</v>
      </c>
      <c r="C2010" s="13" t="s">
        <v>11947</v>
      </c>
      <c r="D2010" s="13" t="s">
        <v>16826</v>
      </c>
      <c r="E2010" s="13" t="s">
        <v>3514</v>
      </c>
      <c r="F2010" s="13" t="s">
        <v>16827</v>
      </c>
      <c r="G2010" s="13" t="s">
        <v>16828</v>
      </c>
    </row>
    <row r="2011" customFormat="false" ht="15" hidden="false" customHeight="true" outlineLevel="0" collapsed="false">
      <c r="A2011" s="13" t="s">
        <v>135</v>
      </c>
      <c r="B2011" s="11" t="s">
        <v>12092</v>
      </c>
      <c r="C2011" s="13" t="s">
        <v>12013</v>
      </c>
      <c r="D2011" s="13" t="s">
        <v>16829</v>
      </c>
      <c r="E2011" s="13" t="s">
        <v>12846</v>
      </c>
      <c r="F2011" s="13" t="s">
        <v>16830</v>
      </c>
      <c r="G2011" s="13" t="s">
        <v>16831</v>
      </c>
    </row>
    <row r="2012" customFormat="false" ht="15" hidden="false" customHeight="true" outlineLevel="0" collapsed="false">
      <c r="A2012" s="13" t="s">
        <v>135</v>
      </c>
      <c r="B2012" s="11" t="s">
        <v>12107</v>
      </c>
      <c r="C2012" s="13" t="s">
        <v>12919</v>
      </c>
      <c r="D2012" s="13" t="s">
        <v>16832</v>
      </c>
      <c r="E2012" s="13" t="s">
        <v>11713</v>
      </c>
      <c r="F2012" s="13" t="s">
        <v>16833</v>
      </c>
      <c r="G2012" s="13" t="s">
        <v>16834</v>
      </c>
    </row>
    <row r="2013" customFormat="false" ht="15" hidden="false" customHeight="true" outlineLevel="0" collapsed="false">
      <c r="A2013" s="13" t="s">
        <v>135</v>
      </c>
      <c r="B2013" s="11" t="s">
        <v>12097</v>
      </c>
      <c r="C2013" s="13" t="s">
        <v>9166</v>
      </c>
      <c r="D2013" s="13" t="s">
        <v>13845</v>
      </c>
      <c r="E2013" s="13" t="s">
        <v>12960</v>
      </c>
      <c r="F2013" s="13" t="s">
        <v>16835</v>
      </c>
      <c r="G2013" s="13" t="s">
        <v>16836</v>
      </c>
    </row>
    <row r="2014" customFormat="false" ht="15" hidden="false" customHeight="true" outlineLevel="0" collapsed="false">
      <c r="A2014" s="13" t="s">
        <v>135</v>
      </c>
      <c r="B2014" s="11" t="s">
        <v>12327</v>
      </c>
      <c r="C2014" s="13" t="s">
        <v>11608</v>
      </c>
      <c r="D2014" s="13" t="s">
        <v>16837</v>
      </c>
      <c r="E2014" s="13" t="s">
        <v>12209</v>
      </c>
      <c r="F2014" s="13" t="s">
        <v>14209</v>
      </c>
      <c r="G2014" s="13" t="s">
        <v>16838</v>
      </c>
    </row>
    <row r="2015" customFormat="false" ht="15" hidden="false" customHeight="true" outlineLevel="0" collapsed="false">
      <c r="A2015" s="13" t="s">
        <v>135</v>
      </c>
      <c r="B2015" s="11" t="s">
        <v>12123</v>
      </c>
      <c r="C2015" s="13" t="s">
        <v>2417</v>
      </c>
      <c r="D2015" s="13" t="s">
        <v>16839</v>
      </c>
      <c r="E2015" s="13" t="s">
        <v>11751</v>
      </c>
      <c r="F2015" s="13" t="s">
        <v>12367</v>
      </c>
      <c r="G2015" s="13" t="s">
        <v>16840</v>
      </c>
    </row>
    <row r="2016" customFormat="false" ht="15" hidden="false" customHeight="true" outlineLevel="0" collapsed="false">
      <c r="A2016" s="13" t="s">
        <v>135</v>
      </c>
      <c r="B2016" s="11" t="s">
        <v>12118</v>
      </c>
      <c r="C2016" s="13" t="s">
        <v>14819</v>
      </c>
      <c r="D2016" s="13" t="s">
        <v>6667</v>
      </c>
      <c r="E2016" s="13" t="s">
        <v>11885</v>
      </c>
      <c r="F2016" s="13" t="s">
        <v>15168</v>
      </c>
      <c r="G2016" s="13" t="s">
        <v>16841</v>
      </c>
    </row>
    <row r="2017" customFormat="false" ht="15" hidden="false" customHeight="true" outlineLevel="0" collapsed="false">
      <c r="A2017" s="13" t="s">
        <v>135</v>
      </c>
      <c r="B2017" s="11" t="s">
        <v>12155</v>
      </c>
      <c r="C2017" s="13" t="s">
        <v>14252</v>
      </c>
      <c r="D2017" s="13" t="s">
        <v>16842</v>
      </c>
      <c r="E2017" s="13" t="s">
        <v>11971</v>
      </c>
      <c r="F2017" s="13" t="s">
        <v>15342</v>
      </c>
      <c r="G2017" s="13" t="s">
        <v>16843</v>
      </c>
    </row>
    <row r="2018" customFormat="false" ht="15" hidden="false" customHeight="true" outlineLevel="0" collapsed="false">
      <c r="A2018" s="13" t="s">
        <v>135</v>
      </c>
      <c r="B2018" s="11" t="s">
        <v>12102</v>
      </c>
      <c r="C2018" s="13" t="s">
        <v>5209</v>
      </c>
      <c r="D2018" s="13" t="s">
        <v>16844</v>
      </c>
      <c r="E2018" s="13" t="s">
        <v>14572</v>
      </c>
      <c r="F2018" s="13" t="s">
        <v>16845</v>
      </c>
      <c r="G2018" s="13" t="s">
        <v>16846</v>
      </c>
    </row>
    <row r="2019" customFormat="false" ht="15" hidden="false" customHeight="true" outlineLevel="0" collapsed="false">
      <c r="A2019" s="13" t="s">
        <v>135</v>
      </c>
      <c r="B2019" s="11" t="s">
        <v>12159</v>
      </c>
      <c r="C2019" s="13" t="s">
        <v>13430</v>
      </c>
      <c r="D2019" s="13" t="s">
        <v>16847</v>
      </c>
      <c r="E2019" s="13" t="s">
        <v>1457</v>
      </c>
      <c r="F2019" s="13" t="s">
        <v>11777</v>
      </c>
      <c r="G2019" s="13" t="s">
        <v>16848</v>
      </c>
    </row>
    <row r="2020" customFormat="false" ht="15" hidden="false" customHeight="true" outlineLevel="0" collapsed="false">
      <c r="A2020" s="13" t="s">
        <v>135</v>
      </c>
      <c r="B2020" s="11" t="s">
        <v>12087</v>
      </c>
      <c r="C2020" s="13" t="s">
        <v>12362</v>
      </c>
      <c r="D2020" s="13" t="s">
        <v>16849</v>
      </c>
      <c r="E2020" s="13" t="s">
        <v>12161</v>
      </c>
      <c r="F2020" s="13" t="s">
        <v>12368</v>
      </c>
      <c r="G2020" s="13" t="s">
        <v>16850</v>
      </c>
    </row>
    <row r="2021" customFormat="false" ht="15" hidden="false" customHeight="true" outlineLevel="0" collapsed="false">
      <c r="A2021" s="13" t="s">
        <v>135</v>
      </c>
      <c r="B2021" s="11" t="s">
        <v>12164</v>
      </c>
      <c r="C2021" s="13" t="s">
        <v>13053</v>
      </c>
      <c r="D2021" s="13" t="s">
        <v>4970</v>
      </c>
      <c r="E2021" s="13" t="s">
        <v>11751</v>
      </c>
      <c r="F2021" s="13" t="s">
        <v>1871</v>
      </c>
      <c r="G2021" s="13" t="s">
        <v>4970</v>
      </c>
    </row>
    <row r="2022" customFormat="false" ht="15" hidden="false" customHeight="true" outlineLevel="0" collapsed="false">
      <c r="A2022" s="13" t="s">
        <v>135</v>
      </c>
      <c r="B2022" s="11" t="s">
        <v>12196</v>
      </c>
      <c r="C2022" s="13" t="s">
        <v>1616</v>
      </c>
      <c r="D2022" s="13" t="s">
        <v>16851</v>
      </c>
      <c r="E2022" s="13" t="s">
        <v>11875</v>
      </c>
      <c r="F2022" s="13" t="s">
        <v>15254</v>
      </c>
      <c r="G2022" s="13" t="s">
        <v>8965</v>
      </c>
    </row>
    <row r="2023" customFormat="false" ht="15" hidden="false" customHeight="true" outlineLevel="0" collapsed="false">
      <c r="A2023" s="13" t="s">
        <v>135</v>
      </c>
      <c r="B2023" s="11" t="s">
        <v>12169</v>
      </c>
      <c r="C2023" s="13" t="s">
        <v>15807</v>
      </c>
      <c r="D2023" s="13" t="s">
        <v>16852</v>
      </c>
      <c r="E2023" s="13" t="s">
        <v>12295</v>
      </c>
      <c r="F2023" s="13" t="s">
        <v>12910</v>
      </c>
      <c r="G2023" s="13" t="s">
        <v>16853</v>
      </c>
    </row>
    <row r="2024" customFormat="false" ht="15" hidden="false" customHeight="true" outlineLevel="0" collapsed="false">
      <c r="A2024" s="13" t="s">
        <v>135</v>
      </c>
      <c r="B2024" s="11" t="s">
        <v>12205</v>
      </c>
      <c r="C2024" s="13" t="s">
        <v>1715</v>
      </c>
      <c r="D2024" s="13" t="s">
        <v>14164</v>
      </c>
      <c r="E2024" s="13" t="s">
        <v>1871</v>
      </c>
      <c r="F2024" s="13" t="s">
        <v>1871</v>
      </c>
      <c r="G2024" s="13" t="s">
        <v>14164</v>
      </c>
    </row>
    <row r="2025" customFormat="false" ht="15" hidden="false" customHeight="true" outlineLevel="0" collapsed="false">
      <c r="A2025" s="13" t="s">
        <v>135</v>
      </c>
      <c r="B2025" s="11" t="s">
        <v>12051</v>
      </c>
      <c r="C2025" s="13" t="s">
        <v>11885</v>
      </c>
      <c r="D2025" s="13" t="s">
        <v>16854</v>
      </c>
      <c r="E2025" s="13" t="s">
        <v>333</v>
      </c>
      <c r="F2025" s="13" t="s">
        <v>16855</v>
      </c>
      <c r="G2025" s="13" t="s">
        <v>16856</v>
      </c>
    </row>
    <row r="2026" customFormat="false" ht="15" hidden="false" customHeight="true" outlineLevel="0" collapsed="false">
      <c r="A2026" s="13" t="s">
        <v>135</v>
      </c>
      <c r="B2026" s="11" t="s">
        <v>12130</v>
      </c>
      <c r="C2026" s="13" t="s">
        <v>14191</v>
      </c>
      <c r="D2026" s="13" t="s">
        <v>16857</v>
      </c>
      <c r="E2026" s="13" t="s">
        <v>12025</v>
      </c>
      <c r="F2026" s="13" t="s">
        <v>12174</v>
      </c>
      <c r="G2026" s="13" t="s">
        <v>16858</v>
      </c>
    </row>
    <row r="2027" customFormat="false" ht="15" hidden="false" customHeight="true" outlineLevel="0" collapsed="false">
      <c r="A2027" s="13" t="s">
        <v>135</v>
      </c>
      <c r="B2027" s="11" t="s">
        <v>12166</v>
      </c>
      <c r="C2027" s="13" t="s">
        <v>12182</v>
      </c>
      <c r="D2027" s="13" t="s">
        <v>16859</v>
      </c>
      <c r="E2027" s="13" t="s">
        <v>8204</v>
      </c>
      <c r="F2027" s="13" t="s">
        <v>16860</v>
      </c>
      <c r="G2027" s="13" t="s">
        <v>16861</v>
      </c>
    </row>
    <row r="2028" customFormat="false" ht="15" hidden="false" customHeight="true" outlineLevel="0" collapsed="false">
      <c r="A2028" s="13" t="s">
        <v>135</v>
      </c>
      <c r="B2028" s="11" t="s">
        <v>12112</v>
      </c>
      <c r="C2028" s="13" t="s">
        <v>6610</v>
      </c>
      <c r="D2028" s="13" t="s">
        <v>16862</v>
      </c>
      <c r="E2028" s="13" t="s">
        <v>13484</v>
      </c>
      <c r="F2028" s="13" t="s">
        <v>14731</v>
      </c>
      <c r="G2028" s="13" t="s">
        <v>16385</v>
      </c>
    </row>
    <row r="2029" customFormat="false" ht="15" hidden="false" customHeight="true" outlineLevel="0" collapsed="false">
      <c r="A2029" s="13" t="s">
        <v>135</v>
      </c>
      <c r="B2029" s="11" t="s">
        <v>12143</v>
      </c>
      <c r="C2029" s="13" t="s">
        <v>12253</v>
      </c>
      <c r="D2029" s="13" t="s">
        <v>13510</v>
      </c>
      <c r="E2029" s="13" t="s">
        <v>1938</v>
      </c>
      <c r="F2029" s="13" t="s">
        <v>12985</v>
      </c>
      <c r="G2029" s="13" t="s">
        <v>15297</v>
      </c>
    </row>
    <row r="2030" customFormat="false" ht="15" hidden="false" customHeight="true" outlineLevel="0" collapsed="false">
      <c r="A2030" s="13" t="s">
        <v>135</v>
      </c>
      <c r="B2030" s="11" t="s">
        <v>12185</v>
      </c>
      <c r="C2030" s="13" t="s">
        <v>16863</v>
      </c>
      <c r="D2030" s="13" t="s">
        <v>16864</v>
      </c>
      <c r="E2030" s="13" t="s">
        <v>1616</v>
      </c>
      <c r="F2030" s="13" t="s">
        <v>16865</v>
      </c>
      <c r="G2030" s="13" t="s">
        <v>16866</v>
      </c>
    </row>
    <row r="2031" customFormat="false" ht="15" hidden="false" customHeight="true" outlineLevel="0" collapsed="false">
      <c r="A2031" s="13" t="s">
        <v>135</v>
      </c>
      <c r="B2031" s="11" t="s">
        <v>12282</v>
      </c>
      <c r="C2031" s="13" t="s">
        <v>7110</v>
      </c>
      <c r="D2031" s="13" t="s">
        <v>13864</v>
      </c>
      <c r="E2031" s="13" t="s">
        <v>11608</v>
      </c>
      <c r="F2031" s="13" t="s">
        <v>16867</v>
      </c>
      <c r="G2031" s="13" t="s">
        <v>16868</v>
      </c>
    </row>
    <row r="2032" customFormat="false" ht="15" hidden="false" customHeight="true" outlineLevel="0" collapsed="false">
      <c r="A2032" s="13" t="s">
        <v>135</v>
      </c>
      <c r="B2032" s="11" t="s">
        <v>12179</v>
      </c>
      <c r="C2032" s="13" t="s">
        <v>13049</v>
      </c>
      <c r="D2032" s="13" t="s">
        <v>16869</v>
      </c>
      <c r="E2032" s="13" t="s">
        <v>14629</v>
      </c>
      <c r="F2032" s="13" t="s">
        <v>12277</v>
      </c>
      <c r="G2032" s="13" t="s">
        <v>14216</v>
      </c>
    </row>
    <row r="2033" customFormat="false" ht="15" hidden="false" customHeight="true" outlineLevel="0" collapsed="false">
      <c r="A2033" s="13" t="s">
        <v>135</v>
      </c>
      <c r="B2033" s="11" t="s">
        <v>12044</v>
      </c>
      <c r="C2033" s="13" t="s">
        <v>12058</v>
      </c>
      <c r="D2033" s="13" t="s">
        <v>16870</v>
      </c>
      <c r="E2033" s="13" t="s">
        <v>1871</v>
      </c>
      <c r="F2033" s="13" t="s">
        <v>1871</v>
      </c>
      <c r="G2033" s="13" t="s">
        <v>16870</v>
      </c>
    </row>
    <row r="2034" customFormat="false" ht="15" hidden="false" customHeight="true" outlineLevel="0" collapsed="false">
      <c r="A2034" s="13" t="s">
        <v>135</v>
      </c>
      <c r="B2034" s="11" t="s">
        <v>12207</v>
      </c>
      <c r="C2034" s="13" t="s">
        <v>16871</v>
      </c>
      <c r="D2034" s="13" t="s">
        <v>16872</v>
      </c>
      <c r="E2034" s="13" t="s">
        <v>333</v>
      </c>
      <c r="F2034" s="13" t="s">
        <v>552</v>
      </c>
      <c r="G2034" s="13" t="s">
        <v>16873</v>
      </c>
    </row>
    <row r="2035" customFormat="false" ht="15" hidden="false" customHeight="true" outlineLevel="0" collapsed="false">
      <c r="A2035" s="13" t="s">
        <v>135</v>
      </c>
      <c r="B2035" s="11" t="s">
        <v>12147</v>
      </c>
      <c r="C2035" s="13" t="s">
        <v>15364</v>
      </c>
      <c r="D2035" s="13" t="s">
        <v>16874</v>
      </c>
      <c r="E2035" s="13" t="s">
        <v>4929</v>
      </c>
      <c r="F2035" s="13" t="s">
        <v>16875</v>
      </c>
      <c r="G2035" s="13" t="s">
        <v>13046</v>
      </c>
    </row>
    <row r="2036" customFormat="false" ht="15" hidden="false" customHeight="true" outlineLevel="0" collapsed="false">
      <c r="A2036" s="13" t="s">
        <v>135</v>
      </c>
      <c r="B2036" s="11" t="s">
        <v>12243</v>
      </c>
      <c r="C2036" s="13" t="s">
        <v>1132</v>
      </c>
      <c r="D2036" s="13" t="s">
        <v>15847</v>
      </c>
      <c r="E2036" s="13" t="s">
        <v>1938</v>
      </c>
      <c r="F2036" s="13" t="s">
        <v>15321</v>
      </c>
      <c r="G2036" s="13" t="s">
        <v>14522</v>
      </c>
    </row>
    <row r="2037" customFormat="false" ht="15" hidden="false" customHeight="true" outlineLevel="0" collapsed="false">
      <c r="A2037" s="13" t="s">
        <v>135</v>
      </c>
      <c r="B2037" s="11" t="s">
        <v>12214</v>
      </c>
      <c r="C2037" s="13" t="s">
        <v>3042</v>
      </c>
      <c r="D2037" s="13" t="s">
        <v>16876</v>
      </c>
      <c r="E2037" s="13" t="s">
        <v>1871</v>
      </c>
      <c r="F2037" s="13" t="s">
        <v>1871</v>
      </c>
      <c r="G2037" s="13" t="s">
        <v>16876</v>
      </c>
    </row>
    <row r="2038" customFormat="false" ht="15" hidden="false" customHeight="true" outlineLevel="0" collapsed="false">
      <c r="A2038" s="13" t="s">
        <v>135</v>
      </c>
      <c r="B2038" s="11" t="s">
        <v>12125</v>
      </c>
      <c r="C2038" s="13" t="s">
        <v>12815</v>
      </c>
      <c r="D2038" s="13" t="s">
        <v>14752</v>
      </c>
      <c r="E2038" s="13" t="s">
        <v>12161</v>
      </c>
      <c r="F2038" s="13" t="s">
        <v>1417</v>
      </c>
      <c r="G2038" s="13" t="s">
        <v>14197</v>
      </c>
    </row>
    <row r="2039" customFormat="false" ht="15" hidden="false" customHeight="true" outlineLevel="0" collapsed="false">
      <c r="A2039" s="13" t="s">
        <v>135</v>
      </c>
      <c r="B2039" s="11" t="s">
        <v>12191</v>
      </c>
      <c r="C2039" s="13" t="s">
        <v>3042</v>
      </c>
      <c r="D2039" s="13" t="s">
        <v>14387</v>
      </c>
      <c r="E2039" s="13" t="s">
        <v>11708</v>
      </c>
      <c r="F2039" s="13" t="s">
        <v>11708</v>
      </c>
      <c r="G2039" s="13" t="s">
        <v>16877</v>
      </c>
    </row>
    <row r="2040" customFormat="false" ht="15" hidden="false" customHeight="true" outlineLevel="0" collapsed="false">
      <c r="A2040" s="13" t="s">
        <v>135</v>
      </c>
      <c r="B2040" s="11" t="s">
        <v>12152</v>
      </c>
      <c r="C2040" s="13" t="s">
        <v>3514</v>
      </c>
      <c r="D2040" s="13" t="s">
        <v>15112</v>
      </c>
      <c r="E2040" s="13" t="s">
        <v>12135</v>
      </c>
      <c r="F2040" s="13" t="s">
        <v>16878</v>
      </c>
      <c r="G2040" s="13" t="s">
        <v>16879</v>
      </c>
    </row>
    <row r="2041" customFormat="false" ht="15" hidden="false" customHeight="true" outlineLevel="0" collapsed="false">
      <c r="A2041" s="13" t="s">
        <v>135</v>
      </c>
      <c r="B2041" s="11" t="s">
        <v>12221</v>
      </c>
      <c r="C2041" s="13" t="s">
        <v>3519</v>
      </c>
      <c r="D2041" s="13" t="s">
        <v>16880</v>
      </c>
      <c r="E2041" s="13" t="s">
        <v>13557</v>
      </c>
      <c r="F2041" s="13" t="s">
        <v>16881</v>
      </c>
      <c r="G2041" s="13" t="s">
        <v>16882</v>
      </c>
    </row>
    <row r="2042" customFormat="false" ht="15" hidden="false" customHeight="true" outlineLevel="0" collapsed="false">
      <c r="A2042" s="13" t="s">
        <v>135</v>
      </c>
      <c r="B2042" s="11" t="s">
        <v>12217</v>
      </c>
      <c r="C2042" s="13" t="s">
        <v>16883</v>
      </c>
      <c r="D2042" s="13" t="s">
        <v>16884</v>
      </c>
      <c r="E2042" s="13" t="s">
        <v>11751</v>
      </c>
      <c r="F2042" s="13" t="s">
        <v>3519</v>
      </c>
      <c r="G2042" s="13" t="s">
        <v>487</v>
      </c>
    </row>
    <row r="2043" customFormat="false" ht="15" hidden="false" customHeight="true" outlineLevel="0" collapsed="false">
      <c r="A2043" s="13" t="s">
        <v>135</v>
      </c>
      <c r="B2043" s="11" t="s">
        <v>12234</v>
      </c>
      <c r="C2043" s="13" t="s">
        <v>12037</v>
      </c>
      <c r="D2043" s="13" t="s">
        <v>16885</v>
      </c>
      <c r="E2043" s="13" t="s">
        <v>12241</v>
      </c>
      <c r="F2043" s="13" t="s">
        <v>14749</v>
      </c>
      <c r="G2043" s="13" t="s">
        <v>12192</v>
      </c>
    </row>
    <row r="2044" customFormat="false" ht="15" hidden="false" customHeight="true" outlineLevel="0" collapsed="false">
      <c r="A2044" s="13" t="s">
        <v>135</v>
      </c>
      <c r="B2044" s="11" t="s">
        <v>12226</v>
      </c>
      <c r="C2044" s="13" t="s">
        <v>3361</v>
      </c>
      <c r="D2044" s="13" t="s">
        <v>16886</v>
      </c>
      <c r="E2044" s="13" t="s">
        <v>12295</v>
      </c>
      <c r="F2044" s="13" t="s">
        <v>14080</v>
      </c>
      <c r="G2044" s="13" t="s">
        <v>15557</v>
      </c>
    </row>
    <row r="2045" customFormat="false" ht="15" hidden="false" customHeight="true" outlineLevel="0" collapsed="false">
      <c r="A2045" s="13" t="s">
        <v>135</v>
      </c>
      <c r="B2045" s="11" t="s">
        <v>12200</v>
      </c>
      <c r="C2045" s="13" t="s">
        <v>13589</v>
      </c>
      <c r="D2045" s="13" t="s">
        <v>487</v>
      </c>
      <c r="E2045" s="13" t="s">
        <v>11703</v>
      </c>
      <c r="F2045" s="13" t="s">
        <v>16887</v>
      </c>
      <c r="G2045" s="13" t="s">
        <v>14259</v>
      </c>
    </row>
    <row r="2046" customFormat="false" ht="15" hidden="false" customHeight="true" outlineLevel="0" collapsed="false">
      <c r="A2046" s="13" t="s">
        <v>135</v>
      </c>
      <c r="B2046" s="11" t="s">
        <v>12177</v>
      </c>
      <c r="C2046" s="13" t="s">
        <v>1612</v>
      </c>
      <c r="D2046" s="13" t="s">
        <v>16888</v>
      </c>
      <c r="E2046" s="13" t="s">
        <v>1871</v>
      </c>
      <c r="F2046" s="13" t="s">
        <v>1871</v>
      </c>
      <c r="G2046" s="13" t="s">
        <v>16888</v>
      </c>
    </row>
    <row r="2047" customFormat="false" ht="15" hidden="false" customHeight="true" outlineLevel="0" collapsed="false">
      <c r="A2047" s="13" t="s">
        <v>135</v>
      </c>
      <c r="B2047" s="11" t="s">
        <v>12360</v>
      </c>
      <c r="C2047" s="13" t="s">
        <v>12161</v>
      </c>
      <c r="D2047" s="13" t="s">
        <v>5872</v>
      </c>
      <c r="E2047" s="13" t="s">
        <v>11751</v>
      </c>
      <c r="F2047" s="13" t="s">
        <v>1160</v>
      </c>
      <c r="G2047" s="13" t="s">
        <v>16120</v>
      </c>
    </row>
    <row r="2048" customFormat="false" ht="15" hidden="false" customHeight="true" outlineLevel="0" collapsed="false">
      <c r="A2048" s="13" t="s">
        <v>135</v>
      </c>
      <c r="B2048" s="11" t="s">
        <v>12271</v>
      </c>
      <c r="C2048" s="13" t="s">
        <v>14747</v>
      </c>
      <c r="D2048" s="13" t="s">
        <v>13323</v>
      </c>
      <c r="E2048" s="13" t="s">
        <v>697</v>
      </c>
      <c r="F2048" s="13" t="s">
        <v>12071</v>
      </c>
      <c r="G2048" s="13" t="s">
        <v>16889</v>
      </c>
    </row>
    <row r="2049" customFormat="false" ht="15" hidden="false" customHeight="true" outlineLevel="0" collapsed="false">
      <c r="A2049" s="13" t="s">
        <v>135</v>
      </c>
      <c r="B2049" s="11" t="s">
        <v>11706</v>
      </c>
      <c r="C2049" s="13" t="s">
        <v>2417</v>
      </c>
      <c r="D2049" s="13" t="s">
        <v>16890</v>
      </c>
      <c r="E2049" s="13" t="s">
        <v>12241</v>
      </c>
      <c r="F2049" s="13" t="s">
        <v>12295</v>
      </c>
      <c r="G2049" s="13" t="s">
        <v>14616</v>
      </c>
    </row>
    <row r="2050" customFormat="false" ht="15" hidden="false" customHeight="true" outlineLevel="0" collapsed="false">
      <c r="A2050" s="13" t="s">
        <v>135</v>
      </c>
      <c r="B2050" s="11" t="s">
        <v>12318</v>
      </c>
      <c r="C2050" s="13" t="s">
        <v>3519</v>
      </c>
      <c r="D2050" s="13" t="s">
        <v>11679</v>
      </c>
      <c r="E2050" s="13" t="s">
        <v>12090</v>
      </c>
      <c r="F2050" s="13" t="s">
        <v>11708</v>
      </c>
      <c r="G2050" s="13" t="s">
        <v>14681</v>
      </c>
    </row>
    <row r="2051" customFormat="false" ht="15" hidden="false" customHeight="true" outlineLevel="0" collapsed="false">
      <c r="A2051" s="13" t="s">
        <v>135</v>
      </c>
      <c r="B2051" s="11" t="s">
        <v>12336</v>
      </c>
      <c r="C2051" s="13" t="s">
        <v>12584</v>
      </c>
      <c r="D2051" s="13" t="s">
        <v>16891</v>
      </c>
      <c r="E2051" s="13" t="s">
        <v>6800</v>
      </c>
      <c r="F2051" s="13" t="s">
        <v>13536</v>
      </c>
      <c r="G2051" s="13" t="s">
        <v>16892</v>
      </c>
    </row>
    <row r="2052" customFormat="false" ht="15" hidden="false" customHeight="true" outlineLevel="0" collapsed="false">
      <c r="A2052" s="13" t="s">
        <v>135</v>
      </c>
      <c r="B2052" s="11" t="s">
        <v>12309</v>
      </c>
      <c r="C2052" s="13" t="s">
        <v>4933</v>
      </c>
      <c r="D2052" s="13" t="s">
        <v>12995</v>
      </c>
      <c r="E2052" s="13" t="s">
        <v>12053</v>
      </c>
      <c r="F2052" s="13" t="s">
        <v>16893</v>
      </c>
      <c r="G2052" s="13" t="s">
        <v>16894</v>
      </c>
    </row>
    <row r="2053" customFormat="false" ht="15" hidden="false" customHeight="true" outlineLevel="0" collapsed="false">
      <c r="A2053" s="13" t="s">
        <v>135</v>
      </c>
      <c r="B2053" s="11" t="s">
        <v>12255</v>
      </c>
      <c r="C2053" s="13" t="s">
        <v>12960</v>
      </c>
      <c r="D2053" s="13" t="s">
        <v>13872</v>
      </c>
      <c r="E2053" s="13" t="s">
        <v>12901</v>
      </c>
      <c r="F2053" s="13" t="s">
        <v>16895</v>
      </c>
      <c r="G2053" s="13" t="s">
        <v>16896</v>
      </c>
    </row>
    <row r="2054" customFormat="false" ht="15" hidden="false" customHeight="true" outlineLevel="0" collapsed="false">
      <c r="A2054" s="13" t="s">
        <v>135</v>
      </c>
      <c r="B2054" s="11" t="s">
        <v>12134</v>
      </c>
      <c r="C2054" s="13" t="s">
        <v>12161</v>
      </c>
      <c r="D2054" s="13" t="s">
        <v>16897</v>
      </c>
      <c r="E2054" s="13" t="s">
        <v>1871</v>
      </c>
      <c r="F2054" s="13" t="s">
        <v>1871</v>
      </c>
      <c r="G2054" s="13" t="s">
        <v>16897</v>
      </c>
    </row>
    <row r="2055" customFormat="false" ht="15" hidden="false" customHeight="true" outlineLevel="0" collapsed="false">
      <c r="A2055" s="13" t="s">
        <v>135</v>
      </c>
      <c r="B2055" s="11" t="s">
        <v>12348</v>
      </c>
      <c r="C2055" s="13" t="s">
        <v>7110</v>
      </c>
      <c r="D2055" s="13" t="s">
        <v>14559</v>
      </c>
      <c r="E2055" s="13" t="s">
        <v>12209</v>
      </c>
      <c r="F2055" s="13" t="s">
        <v>16898</v>
      </c>
      <c r="G2055" s="13" t="s">
        <v>16899</v>
      </c>
    </row>
    <row r="2056" customFormat="false" ht="15" hidden="false" customHeight="true" outlineLevel="0" collapsed="false">
      <c r="A2056" s="13" t="s">
        <v>135</v>
      </c>
      <c r="B2056" s="11" t="s">
        <v>12194</v>
      </c>
      <c r="C2056" s="13" t="s">
        <v>3987</v>
      </c>
      <c r="D2056" s="13" t="s">
        <v>5868</v>
      </c>
      <c r="E2056" s="13" t="s">
        <v>12135</v>
      </c>
      <c r="F2056" s="13" t="s">
        <v>16900</v>
      </c>
      <c r="G2056" s="13" t="s">
        <v>16901</v>
      </c>
    </row>
    <row r="2057" customFormat="false" ht="15" hidden="false" customHeight="true" outlineLevel="0" collapsed="false">
      <c r="A2057" s="13" t="s">
        <v>135</v>
      </c>
      <c r="B2057" s="11" t="s">
        <v>12248</v>
      </c>
      <c r="C2057" s="13" t="s">
        <v>8665</v>
      </c>
      <c r="D2057" s="13" t="s">
        <v>16902</v>
      </c>
      <c r="E2057" s="13" t="s">
        <v>1871</v>
      </c>
      <c r="F2057" s="13" t="s">
        <v>1871</v>
      </c>
      <c r="G2057" s="13" t="s">
        <v>16902</v>
      </c>
    </row>
    <row r="2058" customFormat="false" ht="15" hidden="false" customHeight="true" outlineLevel="0" collapsed="false">
      <c r="A2058" s="13" t="s">
        <v>135</v>
      </c>
      <c r="B2058" s="11" t="s">
        <v>12266</v>
      </c>
      <c r="C2058" s="13" t="s">
        <v>11971</v>
      </c>
      <c r="D2058" s="13" t="s">
        <v>16903</v>
      </c>
      <c r="E2058" s="13" t="s">
        <v>1938</v>
      </c>
      <c r="F2058" s="13" t="s">
        <v>12090</v>
      </c>
      <c r="G2058" s="13" t="s">
        <v>16904</v>
      </c>
    </row>
    <row r="2059" customFormat="false" ht="15" hidden="false" customHeight="true" outlineLevel="0" collapsed="false">
      <c r="A2059" s="13" t="s">
        <v>135</v>
      </c>
      <c r="B2059" s="11" t="s">
        <v>12383</v>
      </c>
      <c r="C2059" s="13" t="s">
        <v>12161</v>
      </c>
      <c r="D2059" s="13" t="s">
        <v>15880</v>
      </c>
      <c r="E2059" s="13" t="s">
        <v>11708</v>
      </c>
      <c r="F2059" s="13" t="s">
        <v>12295</v>
      </c>
      <c r="G2059" s="13" t="s">
        <v>16905</v>
      </c>
    </row>
    <row r="2060" customFormat="false" ht="15" hidden="false" customHeight="true" outlineLevel="0" collapsed="false">
      <c r="A2060" s="13" t="s">
        <v>135</v>
      </c>
      <c r="B2060" s="11" t="s">
        <v>12238</v>
      </c>
      <c r="C2060" s="13" t="s">
        <v>8204</v>
      </c>
      <c r="D2060" s="13" t="s">
        <v>12302</v>
      </c>
      <c r="E2060" s="13" t="s">
        <v>11751</v>
      </c>
      <c r="F2060" s="13" t="s">
        <v>11703</v>
      </c>
      <c r="G2060" s="13" t="s">
        <v>13413</v>
      </c>
    </row>
    <row r="2061" customFormat="false" ht="15" hidden="false" customHeight="true" outlineLevel="0" collapsed="false">
      <c r="A2061" s="13" t="s">
        <v>135</v>
      </c>
      <c r="B2061" s="11" t="s">
        <v>12300</v>
      </c>
      <c r="C2061" s="13" t="s">
        <v>1457</v>
      </c>
      <c r="D2061" s="13" t="s">
        <v>15881</v>
      </c>
      <c r="E2061" s="13" t="s">
        <v>13052</v>
      </c>
      <c r="F2061" s="13" t="s">
        <v>13268</v>
      </c>
      <c r="G2061" s="13" t="s">
        <v>16906</v>
      </c>
    </row>
    <row r="2062" customFormat="false" ht="15" hidden="false" customHeight="true" outlineLevel="0" collapsed="false">
      <c r="A2062" s="13" t="s">
        <v>135</v>
      </c>
      <c r="B2062" s="11" t="s">
        <v>12259</v>
      </c>
      <c r="C2062" s="13" t="s">
        <v>12260</v>
      </c>
      <c r="D2062" s="13" t="s">
        <v>16907</v>
      </c>
      <c r="E2062" s="13" t="s">
        <v>11751</v>
      </c>
      <c r="F2062" s="13" t="s">
        <v>3042</v>
      </c>
      <c r="G2062" s="13" t="s">
        <v>14235</v>
      </c>
    </row>
    <row r="2063" customFormat="false" ht="15" hidden="false" customHeight="true" outlineLevel="0" collapsed="false">
      <c r="A2063" s="13" t="s">
        <v>135</v>
      </c>
      <c r="B2063" s="11" t="s">
        <v>12354</v>
      </c>
      <c r="C2063" s="13" t="s">
        <v>11752</v>
      </c>
      <c r="D2063" s="13" t="s">
        <v>16908</v>
      </c>
      <c r="E2063" s="13" t="s">
        <v>11703</v>
      </c>
      <c r="F2063" s="13" t="s">
        <v>15229</v>
      </c>
      <c r="G2063" s="13" t="s">
        <v>16909</v>
      </c>
    </row>
    <row r="2064" customFormat="false" ht="15" hidden="false" customHeight="true" outlineLevel="0" collapsed="false">
      <c r="A2064" s="13" t="s">
        <v>135</v>
      </c>
      <c r="B2064" s="11" t="s">
        <v>12329</v>
      </c>
      <c r="C2064" s="13" t="s">
        <v>12375</v>
      </c>
      <c r="D2064" s="13" t="s">
        <v>13356</v>
      </c>
      <c r="E2064" s="13" t="s">
        <v>11708</v>
      </c>
      <c r="F2064" s="13" t="s">
        <v>8665</v>
      </c>
      <c r="G2064" s="13" t="s">
        <v>15888</v>
      </c>
    </row>
    <row r="2065" customFormat="false" ht="15" hidden="false" customHeight="true" outlineLevel="0" collapsed="false">
      <c r="A2065" s="13" t="s">
        <v>135</v>
      </c>
      <c r="B2065" s="11" t="s">
        <v>12265</v>
      </c>
      <c r="C2065" s="13" t="s">
        <v>550</v>
      </c>
      <c r="D2065" s="13" t="s">
        <v>6584</v>
      </c>
      <c r="E2065" s="13" t="s">
        <v>1871</v>
      </c>
      <c r="F2065" s="13" t="s">
        <v>12241</v>
      </c>
      <c r="G2065" s="13" t="s">
        <v>14239</v>
      </c>
    </row>
    <row r="2066" customFormat="false" ht="15" hidden="false" customHeight="true" outlineLevel="0" collapsed="false">
      <c r="A2066" s="13" t="s">
        <v>135</v>
      </c>
      <c r="B2066" s="11" t="s">
        <v>12320</v>
      </c>
      <c r="C2066" s="13" t="s">
        <v>2093</v>
      </c>
      <c r="D2066" s="13" t="s">
        <v>16910</v>
      </c>
      <c r="E2066" s="13" t="s">
        <v>12025</v>
      </c>
      <c r="F2066" s="13" t="s">
        <v>16911</v>
      </c>
      <c r="G2066" s="13" t="s">
        <v>13629</v>
      </c>
    </row>
    <row r="2067" customFormat="false" ht="15" hidden="false" customHeight="true" outlineLevel="0" collapsed="false">
      <c r="A2067" s="13" t="s">
        <v>135</v>
      </c>
      <c r="B2067" s="11" t="s">
        <v>12315</v>
      </c>
      <c r="C2067" s="13" t="s">
        <v>11561</v>
      </c>
      <c r="D2067" s="13" t="s">
        <v>16912</v>
      </c>
      <c r="E2067" s="13" t="s">
        <v>12161</v>
      </c>
      <c r="F2067" s="13" t="s">
        <v>4929</v>
      </c>
      <c r="G2067" s="13" t="s">
        <v>14802</v>
      </c>
    </row>
    <row r="2068" customFormat="false" ht="15" hidden="false" customHeight="true" outlineLevel="0" collapsed="false">
      <c r="A2068" s="13" t="s">
        <v>135</v>
      </c>
      <c r="B2068" s="11" t="s">
        <v>12374</v>
      </c>
      <c r="C2068" s="13" t="s">
        <v>12135</v>
      </c>
      <c r="D2068" s="13" t="s">
        <v>15844</v>
      </c>
      <c r="E2068" s="13" t="s">
        <v>11708</v>
      </c>
      <c r="F2068" s="13" t="s">
        <v>11708</v>
      </c>
      <c r="G2068" s="13" t="s">
        <v>11856</v>
      </c>
    </row>
    <row r="2069" customFormat="false" ht="15" hidden="false" customHeight="true" outlineLevel="0" collapsed="false">
      <c r="A2069" s="13" t="s">
        <v>135</v>
      </c>
      <c r="B2069" s="11" t="s">
        <v>12370</v>
      </c>
      <c r="C2069" s="13" t="s">
        <v>1457</v>
      </c>
      <c r="D2069" s="13" t="s">
        <v>16913</v>
      </c>
      <c r="E2069" s="13" t="s">
        <v>11875</v>
      </c>
      <c r="F2069" s="13" t="s">
        <v>16914</v>
      </c>
      <c r="G2069" s="13" t="s">
        <v>16915</v>
      </c>
    </row>
    <row r="2070" customFormat="false" ht="15" hidden="false" customHeight="true" outlineLevel="0" collapsed="false">
      <c r="A2070" s="13" t="s">
        <v>135</v>
      </c>
      <c r="B2070" s="11" t="s">
        <v>12263</v>
      </c>
      <c r="C2070" s="13" t="s">
        <v>12025</v>
      </c>
      <c r="D2070" s="13" t="s">
        <v>16916</v>
      </c>
      <c r="E2070" s="13" t="s">
        <v>1871</v>
      </c>
      <c r="F2070" s="13" t="s">
        <v>1871</v>
      </c>
      <c r="G2070" s="13" t="s">
        <v>16916</v>
      </c>
    </row>
    <row r="2071" customFormat="false" ht="15" hidden="false" customHeight="true" outlineLevel="0" collapsed="false">
      <c r="A2071" s="13" t="s">
        <v>135</v>
      </c>
      <c r="B2071" s="11" t="s">
        <v>12276</v>
      </c>
      <c r="C2071" s="13" t="s">
        <v>1612</v>
      </c>
      <c r="D2071" s="13" t="s">
        <v>3977</v>
      </c>
      <c r="E2071" s="13" t="s">
        <v>12241</v>
      </c>
      <c r="F2071" s="13" t="s">
        <v>3833</v>
      </c>
      <c r="G2071" s="13" t="s">
        <v>3026</v>
      </c>
    </row>
    <row r="2072" customFormat="false" ht="15" hidden="false" customHeight="true" outlineLevel="0" collapsed="false">
      <c r="A2072" s="13" t="s">
        <v>135</v>
      </c>
      <c r="B2072" s="11" t="s">
        <v>12325</v>
      </c>
      <c r="C2072" s="13" t="s">
        <v>11703</v>
      </c>
      <c r="D2072" s="13" t="s">
        <v>16400</v>
      </c>
      <c r="E2072" s="13" t="s">
        <v>1871</v>
      </c>
      <c r="F2072" s="13" t="s">
        <v>1871</v>
      </c>
      <c r="G2072" s="13" t="s">
        <v>16400</v>
      </c>
    </row>
    <row r="2073" customFormat="false" ht="15" hidden="false" customHeight="true" outlineLevel="0" collapsed="false">
      <c r="A2073" s="13" t="s">
        <v>135</v>
      </c>
      <c r="B2073" s="11" t="s">
        <v>12340</v>
      </c>
      <c r="C2073" s="13" t="s">
        <v>11875</v>
      </c>
      <c r="D2073" s="13" t="s">
        <v>11782</v>
      </c>
      <c r="E2073" s="13" t="s">
        <v>12135</v>
      </c>
      <c r="F2073" s="13" t="s">
        <v>11708</v>
      </c>
      <c r="G2073" s="13" t="s">
        <v>15339</v>
      </c>
    </row>
    <row r="2074" customFormat="false" ht="15" hidden="false" customHeight="true" outlineLevel="0" collapsed="false">
      <c r="A2074" s="13" t="s">
        <v>135</v>
      </c>
      <c r="B2074" s="11" t="s">
        <v>12312</v>
      </c>
      <c r="C2074" s="13" t="s">
        <v>1612</v>
      </c>
      <c r="D2074" s="13" t="s">
        <v>14751</v>
      </c>
      <c r="E2074" s="13" t="s">
        <v>4463</v>
      </c>
      <c r="F2074" s="13" t="s">
        <v>16917</v>
      </c>
      <c r="G2074" s="13" t="s">
        <v>16918</v>
      </c>
    </row>
    <row r="2075" customFormat="false" ht="15" hidden="false" customHeight="true" outlineLevel="0" collapsed="false">
      <c r="A2075" s="13" t="s">
        <v>135</v>
      </c>
      <c r="B2075" s="11" t="s">
        <v>12332</v>
      </c>
      <c r="C2075" s="13" t="s">
        <v>12126</v>
      </c>
      <c r="D2075" s="13" t="s">
        <v>9085</v>
      </c>
      <c r="E2075" s="13" t="s">
        <v>11751</v>
      </c>
      <c r="F2075" s="13" t="s">
        <v>12791</v>
      </c>
      <c r="G2075" s="13" t="s">
        <v>12328</v>
      </c>
    </row>
    <row r="2076" customFormat="false" ht="15" hidden="false" customHeight="true" outlineLevel="0" collapsed="false">
      <c r="A2076" s="13" t="s">
        <v>135</v>
      </c>
      <c r="B2076" s="11" t="s">
        <v>12279</v>
      </c>
      <c r="C2076" s="13" t="s">
        <v>12042</v>
      </c>
      <c r="D2076" s="13" t="s">
        <v>16919</v>
      </c>
      <c r="E2076" s="13" t="s">
        <v>12239</v>
      </c>
      <c r="F2076" s="13" t="s">
        <v>16920</v>
      </c>
      <c r="G2076" s="13" t="s">
        <v>16921</v>
      </c>
    </row>
    <row r="2077" customFormat="false" ht="15" hidden="false" customHeight="true" outlineLevel="0" collapsed="false">
      <c r="A2077" s="13" t="s">
        <v>135</v>
      </c>
      <c r="B2077" s="11" t="s">
        <v>12268</v>
      </c>
      <c r="C2077" s="13" t="s">
        <v>4929</v>
      </c>
      <c r="D2077" s="13" t="s">
        <v>16922</v>
      </c>
      <c r="E2077" s="13" t="s">
        <v>12295</v>
      </c>
      <c r="F2077" s="13" t="s">
        <v>13560</v>
      </c>
      <c r="G2077" s="13" t="s">
        <v>8238</v>
      </c>
    </row>
    <row r="2078" customFormat="false" ht="15" hidden="false" customHeight="true" outlineLevel="0" collapsed="false">
      <c r="A2078" s="13" t="s">
        <v>135</v>
      </c>
      <c r="B2078" s="11" t="s">
        <v>12293</v>
      </c>
      <c r="C2078" s="13" t="s">
        <v>13006</v>
      </c>
      <c r="D2078" s="13" t="s">
        <v>15068</v>
      </c>
      <c r="E2078" s="13" t="s">
        <v>12135</v>
      </c>
      <c r="F2078" s="13" t="s">
        <v>16923</v>
      </c>
      <c r="G2078" s="13" t="s">
        <v>16924</v>
      </c>
    </row>
    <row r="2079" customFormat="false" ht="15" hidden="false" customHeight="true" outlineLevel="0" collapsed="false">
      <c r="A2079" s="13" t="s">
        <v>135</v>
      </c>
      <c r="B2079" s="11" t="s">
        <v>12288</v>
      </c>
      <c r="C2079" s="13" t="s">
        <v>12161</v>
      </c>
      <c r="D2079" s="13" t="s">
        <v>14035</v>
      </c>
      <c r="E2079" s="13" t="s">
        <v>11751</v>
      </c>
      <c r="F2079" s="13" t="s">
        <v>8199</v>
      </c>
      <c r="G2079" s="13" t="s">
        <v>3989</v>
      </c>
    </row>
    <row r="2080" customFormat="false" ht="15" hidden="false" customHeight="true" outlineLevel="0" collapsed="false">
      <c r="A2080" s="13" t="s">
        <v>135</v>
      </c>
      <c r="B2080" s="11" t="s">
        <v>12378</v>
      </c>
      <c r="C2080" s="13" t="s">
        <v>12135</v>
      </c>
      <c r="D2080" s="13" t="s">
        <v>16925</v>
      </c>
      <c r="E2080" s="13" t="s">
        <v>12135</v>
      </c>
      <c r="F2080" s="13" t="s">
        <v>12047</v>
      </c>
      <c r="G2080" s="13" t="s">
        <v>12001</v>
      </c>
    </row>
    <row r="2081" customFormat="false" ht="15" hidden="false" customHeight="true" outlineLevel="0" collapsed="false">
      <c r="A2081" s="13" t="s">
        <v>135</v>
      </c>
      <c r="B2081" s="11" t="s">
        <v>11970</v>
      </c>
      <c r="C2081" s="13" t="s">
        <v>8204</v>
      </c>
      <c r="D2081" s="13" t="s">
        <v>14077</v>
      </c>
      <c r="E2081" s="13" t="s">
        <v>11703</v>
      </c>
      <c r="F2081" s="13" t="s">
        <v>13388</v>
      </c>
      <c r="G2081" s="13" t="s">
        <v>16926</v>
      </c>
    </row>
    <row r="2082" customFormat="false" ht="15" hidden="false" customHeight="true" outlineLevel="0" collapsed="false">
      <c r="A2082" s="13" t="s">
        <v>135</v>
      </c>
      <c r="B2082" s="11" t="s">
        <v>12323</v>
      </c>
      <c r="C2082" s="13" t="s">
        <v>12295</v>
      </c>
      <c r="D2082" s="13" t="s">
        <v>16927</v>
      </c>
      <c r="E2082" s="13" t="s">
        <v>1871</v>
      </c>
      <c r="F2082" s="13" t="s">
        <v>1871</v>
      </c>
      <c r="G2082" s="13" t="s">
        <v>16927</v>
      </c>
    </row>
    <row r="2083" customFormat="false" ht="15" hidden="false" customHeight="true" outlineLevel="0" collapsed="false">
      <c r="A2083" s="13" t="s">
        <v>135</v>
      </c>
      <c r="B2083" s="11" t="s">
        <v>12353</v>
      </c>
      <c r="C2083" s="13" t="s">
        <v>12295</v>
      </c>
      <c r="D2083" s="13" t="s">
        <v>7265</v>
      </c>
      <c r="E2083" s="13" t="s">
        <v>11708</v>
      </c>
      <c r="F2083" s="13" t="s">
        <v>1871</v>
      </c>
      <c r="G2083" s="13" t="s">
        <v>7265</v>
      </c>
    </row>
    <row r="2084" customFormat="false" ht="15" hidden="false" customHeight="true" outlineLevel="0" collapsed="false">
      <c r="A2084" s="13" t="s">
        <v>135</v>
      </c>
      <c r="B2084" s="11" t="s">
        <v>12351</v>
      </c>
      <c r="C2084" s="13" t="s">
        <v>333</v>
      </c>
      <c r="D2084" s="13" t="s">
        <v>12316</v>
      </c>
      <c r="E2084" s="13" t="s">
        <v>1871</v>
      </c>
      <c r="F2084" s="13" t="s">
        <v>1871</v>
      </c>
      <c r="G2084" s="13" t="s">
        <v>12316</v>
      </c>
    </row>
    <row r="2085" customFormat="false" ht="15" hidden="false" customHeight="true" outlineLevel="0" collapsed="false">
      <c r="A2085" s="13" t="s">
        <v>135</v>
      </c>
      <c r="B2085" s="11" t="s">
        <v>12285</v>
      </c>
      <c r="C2085" s="13" t="s">
        <v>12209</v>
      </c>
      <c r="D2085" s="13" t="s">
        <v>16928</v>
      </c>
      <c r="E2085" s="13" t="s">
        <v>1871</v>
      </c>
      <c r="F2085" s="13" t="s">
        <v>1871</v>
      </c>
      <c r="G2085" s="13" t="s">
        <v>16928</v>
      </c>
    </row>
    <row r="2086" customFormat="false" ht="15" hidden="false" customHeight="true" outlineLevel="0" collapsed="false">
      <c r="A2086" s="13" t="s">
        <v>135</v>
      </c>
      <c r="B2086" s="11" t="s">
        <v>12342</v>
      </c>
      <c r="C2086" s="13" t="s">
        <v>11561</v>
      </c>
      <c r="D2086" s="13" t="s">
        <v>11898</v>
      </c>
      <c r="E2086" s="13" t="s">
        <v>11708</v>
      </c>
      <c r="F2086" s="13" t="s">
        <v>1871</v>
      </c>
      <c r="G2086" s="13" t="s">
        <v>13337</v>
      </c>
    </row>
    <row r="2087" customFormat="false" ht="15" hidden="false" customHeight="true" outlineLevel="0" collapsed="false">
      <c r="A2087" s="13" t="s">
        <v>135</v>
      </c>
      <c r="B2087" s="11" t="s">
        <v>12290</v>
      </c>
      <c r="C2087" s="13" t="s">
        <v>12244</v>
      </c>
      <c r="D2087" s="13" t="s">
        <v>11862</v>
      </c>
      <c r="E2087" s="13" t="s">
        <v>11708</v>
      </c>
      <c r="F2087" s="13" t="s">
        <v>11971</v>
      </c>
      <c r="G2087" s="13" t="s">
        <v>14717</v>
      </c>
    </row>
    <row r="2088" customFormat="false" ht="15" hidden="false" customHeight="true" outlineLevel="0" collapsed="false">
      <c r="A2088" s="13" t="s">
        <v>135</v>
      </c>
      <c r="B2088" s="11" t="s">
        <v>12252</v>
      </c>
      <c r="C2088" s="13" t="s">
        <v>1457</v>
      </c>
      <c r="D2088" s="13" t="s">
        <v>7254</v>
      </c>
      <c r="E2088" s="13" t="s">
        <v>12295</v>
      </c>
      <c r="F2088" s="13" t="s">
        <v>15784</v>
      </c>
      <c r="G2088" s="13" t="s">
        <v>14121</v>
      </c>
    </row>
    <row r="2089" customFormat="false" ht="15" hidden="false" customHeight="true" outlineLevel="0" collapsed="false">
      <c r="A2089" s="13" t="s">
        <v>135</v>
      </c>
      <c r="B2089" s="11" t="s">
        <v>12395</v>
      </c>
      <c r="C2089" s="13" t="s">
        <v>11708</v>
      </c>
      <c r="D2089" s="13" t="s">
        <v>12047</v>
      </c>
      <c r="E2089" s="13" t="s">
        <v>1871</v>
      </c>
      <c r="F2089" s="13" t="s">
        <v>1871</v>
      </c>
      <c r="G2089" s="13" t="s">
        <v>12047</v>
      </c>
    </row>
    <row r="2090" customFormat="false" ht="15" hidden="false" customHeight="true" outlineLevel="0" collapsed="false">
      <c r="A2090" s="13" t="s">
        <v>135</v>
      </c>
      <c r="B2090" s="11" t="s">
        <v>12384</v>
      </c>
      <c r="C2090" s="13" t="s">
        <v>6800</v>
      </c>
      <c r="D2090" s="13" t="s">
        <v>12218</v>
      </c>
      <c r="E2090" s="13" t="s">
        <v>11751</v>
      </c>
      <c r="F2090" s="13" t="s">
        <v>13484</v>
      </c>
      <c r="G2090" s="13" t="s">
        <v>13661</v>
      </c>
    </row>
    <row r="2091" customFormat="false" ht="15" hidden="false" customHeight="true" outlineLevel="0" collapsed="false">
      <c r="A2091" s="13" t="s">
        <v>135</v>
      </c>
      <c r="B2091" s="11" t="s">
        <v>12397</v>
      </c>
      <c r="C2091" s="13" t="s">
        <v>11751</v>
      </c>
      <c r="D2091" s="13" t="s">
        <v>15784</v>
      </c>
      <c r="E2091" s="13" t="s">
        <v>11708</v>
      </c>
      <c r="F2091" s="13" t="s">
        <v>11703</v>
      </c>
      <c r="G2091" s="13" t="s">
        <v>15295</v>
      </c>
    </row>
    <row r="2092" customFormat="false" ht="15" hidden="false" customHeight="true" outlineLevel="0" collapsed="false">
      <c r="A2092" s="13" t="s">
        <v>135</v>
      </c>
      <c r="B2092" s="11" t="s">
        <v>12298</v>
      </c>
      <c r="C2092" s="13" t="s">
        <v>550</v>
      </c>
      <c r="D2092" s="13" t="s">
        <v>12887</v>
      </c>
      <c r="E2092" s="13" t="s">
        <v>1871</v>
      </c>
      <c r="F2092" s="13" t="s">
        <v>1871</v>
      </c>
      <c r="G2092" s="13" t="s">
        <v>12887</v>
      </c>
    </row>
    <row r="2093" customFormat="false" ht="15" hidden="false" customHeight="true" outlineLevel="0" collapsed="false">
      <c r="A2093" s="13" t="s">
        <v>135</v>
      </c>
      <c r="B2093" s="11" t="s">
        <v>12356</v>
      </c>
      <c r="C2093" s="13" t="s">
        <v>12161</v>
      </c>
      <c r="D2093" s="13" t="s">
        <v>12120</v>
      </c>
      <c r="E2093" s="13" t="s">
        <v>1871</v>
      </c>
      <c r="F2093" s="13" t="s">
        <v>1871</v>
      </c>
      <c r="G2093" s="13" t="s">
        <v>12120</v>
      </c>
    </row>
    <row r="2094" customFormat="false" ht="15" hidden="false" customHeight="true" outlineLevel="0" collapsed="false">
      <c r="A2094" s="13" t="s">
        <v>135</v>
      </c>
      <c r="B2094" s="11" t="s">
        <v>12373</v>
      </c>
      <c r="C2094" s="13" t="s">
        <v>12161</v>
      </c>
      <c r="D2094" s="13" t="s">
        <v>12103</v>
      </c>
      <c r="E2094" s="13" t="s">
        <v>1871</v>
      </c>
      <c r="F2094" s="13" t="s">
        <v>1871</v>
      </c>
      <c r="G2094" s="13" t="s">
        <v>12103</v>
      </c>
    </row>
    <row r="2095" customFormat="false" ht="15" hidden="false" customHeight="true" outlineLevel="0" collapsed="false">
      <c r="A2095" s="13" t="s">
        <v>135</v>
      </c>
      <c r="B2095" s="11" t="s">
        <v>12363</v>
      </c>
      <c r="C2095" s="13" t="s">
        <v>12295</v>
      </c>
      <c r="D2095" s="13" t="s">
        <v>12793</v>
      </c>
      <c r="E2095" s="13" t="s">
        <v>1871</v>
      </c>
      <c r="F2095" s="13" t="s">
        <v>1871</v>
      </c>
      <c r="G2095" s="13" t="s">
        <v>12793</v>
      </c>
    </row>
    <row r="2096" customFormat="false" ht="15" hidden="false" customHeight="true" outlineLevel="0" collapsed="false">
      <c r="A2096" s="13" t="s">
        <v>135</v>
      </c>
      <c r="B2096" s="11" t="s">
        <v>13066</v>
      </c>
      <c r="C2096" s="13" t="s">
        <v>11708</v>
      </c>
      <c r="D2096" s="13" t="s">
        <v>14255</v>
      </c>
      <c r="E2096" s="13" t="s">
        <v>1871</v>
      </c>
      <c r="F2096" s="13" t="s">
        <v>1871</v>
      </c>
      <c r="G2096" s="13" t="s">
        <v>14255</v>
      </c>
    </row>
    <row r="2097" customFormat="false" ht="15" hidden="false" customHeight="true" outlineLevel="0" collapsed="false">
      <c r="A2097" s="13" t="s">
        <v>135</v>
      </c>
      <c r="B2097" s="11" t="s">
        <v>12307</v>
      </c>
      <c r="C2097" s="13" t="s">
        <v>11796</v>
      </c>
      <c r="D2097" s="13" t="s">
        <v>12017</v>
      </c>
      <c r="E2097" s="13" t="s">
        <v>12090</v>
      </c>
      <c r="F2097" s="13" t="s">
        <v>1871</v>
      </c>
      <c r="G2097" s="13" t="s">
        <v>15763</v>
      </c>
    </row>
    <row r="2098" customFormat="false" ht="15" hidden="false" customHeight="true" outlineLevel="0" collapsed="false">
      <c r="A2098" s="13" t="s">
        <v>135</v>
      </c>
      <c r="B2098" s="11" t="s">
        <v>12358</v>
      </c>
      <c r="C2098" s="13" t="s">
        <v>12161</v>
      </c>
      <c r="D2098" s="13" t="s">
        <v>12253</v>
      </c>
      <c r="E2098" s="13" t="s">
        <v>333</v>
      </c>
      <c r="F2098" s="13" t="s">
        <v>7739</v>
      </c>
      <c r="G2098" s="13" t="s">
        <v>4929</v>
      </c>
    </row>
    <row r="2099" customFormat="false" ht="15" hidden="false" customHeight="true" outlineLevel="0" collapsed="false">
      <c r="A2099" s="13" t="s">
        <v>135</v>
      </c>
      <c r="B2099" s="11" t="s">
        <v>12376</v>
      </c>
      <c r="C2099" s="13" t="s">
        <v>4775</v>
      </c>
      <c r="D2099" s="13" t="s">
        <v>12201</v>
      </c>
      <c r="E2099" s="13" t="s">
        <v>11708</v>
      </c>
      <c r="F2099" s="13" t="s">
        <v>13536</v>
      </c>
      <c r="G2099" s="13" t="s">
        <v>16929</v>
      </c>
    </row>
    <row r="2100" customFormat="false" ht="15" hidden="false" customHeight="true" outlineLevel="0" collapsed="false">
      <c r="A2100" s="13" t="s">
        <v>135</v>
      </c>
      <c r="B2100" s="11" t="s">
        <v>12385</v>
      </c>
      <c r="C2100" s="13" t="s">
        <v>12161</v>
      </c>
      <c r="D2100" s="13" t="s">
        <v>12093</v>
      </c>
      <c r="E2100" s="13" t="s">
        <v>11708</v>
      </c>
      <c r="F2100" s="13" t="s">
        <v>3987</v>
      </c>
      <c r="G2100" s="13" t="s">
        <v>13484</v>
      </c>
    </row>
    <row r="2101" customFormat="false" ht="15" hidden="false" customHeight="true" outlineLevel="0" collapsed="false">
      <c r="A2101" s="13" t="s">
        <v>135</v>
      </c>
      <c r="B2101" s="11" t="s">
        <v>12365</v>
      </c>
      <c r="C2101" s="13" t="s">
        <v>11751</v>
      </c>
      <c r="D2101" s="13" t="s">
        <v>11824</v>
      </c>
      <c r="E2101" s="13" t="s">
        <v>1871</v>
      </c>
      <c r="F2101" s="13" t="s">
        <v>1871</v>
      </c>
      <c r="G2101" s="13" t="s">
        <v>11824</v>
      </c>
    </row>
    <row r="2102" customFormat="false" ht="15" hidden="false" customHeight="true" outlineLevel="0" collapsed="false">
      <c r="A2102" s="13" t="s">
        <v>135</v>
      </c>
      <c r="B2102" s="11" t="s">
        <v>12396</v>
      </c>
      <c r="C2102" s="13" t="s">
        <v>12161</v>
      </c>
      <c r="D2102" s="13" t="s">
        <v>13006</v>
      </c>
      <c r="E2102" s="13" t="s">
        <v>11751</v>
      </c>
      <c r="F2102" s="13" t="s">
        <v>11751</v>
      </c>
      <c r="G2102" s="13" t="s">
        <v>12239</v>
      </c>
    </row>
    <row r="2103" customFormat="false" ht="15" hidden="false" customHeight="true" outlineLevel="0" collapsed="false">
      <c r="A2103" s="13" t="s">
        <v>135</v>
      </c>
      <c r="B2103" s="11" t="s">
        <v>12381</v>
      </c>
      <c r="C2103" s="13" t="s">
        <v>4775</v>
      </c>
      <c r="D2103" s="13" t="s">
        <v>12042</v>
      </c>
      <c r="E2103" s="13" t="s">
        <v>1871</v>
      </c>
      <c r="F2103" s="13" t="s">
        <v>1871</v>
      </c>
      <c r="G2103" s="13" t="s">
        <v>12042</v>
      </c>
    </row>
    <row r="2104" customFormat="false" ht="15" hidden="false" customHeight="true" outlineLevel="0" collapsed="false">
      <c r="A2104" s="13" t="s">
        <v>135</v>
      </c>
      <c r="B2104" s="11" t="s">
        <v>12420</v>
      </c>
      <c r="C2104" s="13" t="s">
        <v>11751</v>
      </c>
      <c r="D2104" s="13" t="s">
        <v>12115</v>
      </c>
      <c r="E2104" s="13" t="s">
        <v>12241</v>
      </c>
      <c r="F2104" s="13" t="s">
        <v>12985</v>
      </c>
      <c r="G2104" s="13" t="s">
        <v>13064</v>
      </c>
    </row>
    <row r="2105" customFormat="false" ht="15" hidden="false" customHeight="true" outlineLevel="0" collapsed="false">
      <c r="A2105" s="13" t="s">
        <v>135</v>
      </c>
      <c r="B2105" s="11" t="s">
        <v>12422</v>
      </c>
      <c r="C2105" s="13" t="s">
        <v>12241</v>
      </c>
      <c r="D2105" s="13" t="s">
        <v>12846</v>
      </c>
      <c r="E2105" s="13" t="s">
        <v>1871</v>
      </c>
      <c r="F2105" s="13" t="s">
        <v>1871</v>
      </c>
      <c r="G2105" s="13" t="s">
        <v>12846</v>
      </c>
    </row>
    <row r="2106" customFormat="false" ht="15" hidden="false" customHeight="true" outlineLevel="0" collapsed="false">
      <c r="A2106" s="13" t="s">
        <v>135</v>
      </c>
      <c r="B2106" s="11" t="s">
        <v>12212</v>
      </c>
      <c r="C2106" s="13" t="s">
        <v>12241</v>
      </c>
      <c r="D2106" s="13" t="s">
        <v>1132</v>
      </c>
      <c r="E2106" s="13" t="s">
        <v>11751</v>
      </c>
      <c r="F2106" s="13" t="s">
        <v>15897</v>
      </c>
      <c r="G2106" s="13" t="s">
        <v>16930</v>
      </c>
    </row>
    <row r="2107" customFormat="false" ht="15" hidden="false" customHeight="true" outlineLevel="0" collapsed="false">
      <c r="A2107" s="13" t="s">
        <v>135</v>
      </c>
      <c r="B2107" s="11" t="s">
        <v>12304</v>
      </c>
      <c r="C2107" s="13" t="s">
        <v>1938</v>
      </c>
      <c r="D2107" s="13" t="s">
        <v>12544</v>
      </c>
      <c r="E2107" s="13" t="s">
        <v>11751</v>
      </c>
      <c r="F2107" s="13" t="s">
        <v>11563</v>
      </c>
      <c r="G2107" s="13" t="s">
        <v>16931</v>
      </c>
    </row>
    <row r="2108" customFormat="false" ht="15" hidden="false" customHeight="true" outlineLevel="0" collapsed="false">
      <c r="A2108" s="13" t="s">
        <v>135</v>
      </c>
      <c r="B2108" s="11" t="s">
        <v>12292</v>
      </c>
      <c r="C2108" s="13" t="s">
        <v>12375</v>
      </c>
      <c r="D2108" s="13" t="s">
        <v>12960</v>
      </c>
      <c r="E2108" s="13" t="s">
        <v>12090</v>
      </c>
      <c r="F2108" s="13" t="s">
        <v>11751</v>
      </c>
      <c r="G2108" s="13" t="s">
        <v>8665</v>
      </c>
    </row>
    <row r="2109" customFormat="false" ht="15" hidden="false" customHeight="true" outlineLevel="0" collapsed="false">
      <c r="A2109" s="13" t="s">
        <v>135</v>
      </c>
      <c r="B2109" s="11" t="s">
        <v>13067</v>
      </c>
      <c r="C2109" s="13" t="s">
        <v>11708</v>
      </c>
      <c r="D2109" s="13" t="s">
        <v>11875</v>
      </c>
      <c r="E2109" s="13" t="s">
        <v>12161</v>
      </c>
      <c r="F2109" s="13" t="s">
        <v>12345</v>
      </c>
      <c r="G2109" s="13" t="s">
        <v>13634</v>
      </c>
    </row>
    <row r="2110" customFormat="false" ht="15" hidden="false" customHeight="true" outlineLevel="0" collapsed="false">
      <c r="A2110" s="13" t="s">
        <v>135</v>
      </c>
      <c r="B2110" s="11" t="s">
        <v>12331</v>
      </c>
      <c r="C2110" s="13" t="s">
        <v>12135</v>
      </c>
      <c r="D2110" s="13" t="s">
        <v>12053</v>
      </c>
      <c r="E2110" s="13" t="s">
        <v>11708</v>
      </c>
      <c r="F2110" s="13" t="s">
        <v>1871</v>
      </c>
      <c r="G2110" s="13" t="s">
        <v>12053</v>
      </c>
    </row>
    <row r="2111" customFormat="false" ht="15" hidden="false" customHeight="true" outlineLevel="0" collapsed="false">
      <c r="A2111" s="13" t="s">
        <v>135</v>
      </c>
      <c r="B2111" s="11" t="s">
        <v>12412</v>
      </c>
      <c r="C2111" s="13" t="s">
        <v>11708</v>
      </c>
      <c r="D2111" s="13" t="s">
        <v>12053</v>
      </c>
      <c r="E2111" s="13" t="s">
        <v>12295</v>
      </c>
      <c r="F2111" s="13" t="s">
        <v>11703</v>
      </c>
      <c r="G2111" s="13" t="s">
        <v>11751</v>
      </c>
    </row>
    <row r="2112" customFormat="false" ht="15" hidden="false" customHeight="true" outlineLevel="0" collapsed="false">
      <c r="A2112" s="13" t="s">
        <v>135</v>
      </c>
      <c r="B2112" s="11" t="s">
        <v>12366</v>
      </c>
      <c r="C2112" s="13" t="s">
        <v>12090</v>
      </c>
      <c r="D2112" s="13" t="s">
        <v>11703</v>
      </c>
      <c r="E2112" s="13" t="s">
        <v>11708</v>
      </c>
      <c r="F2112" s="13" t="s">
        <v>12241</v>
      </c>
      <c r="G2112" s="13" t="s">
        <v>12135</v>
      </c>
    </row>
    <row r="2113" customFormat="false" ht="15" hidden="false" customHeight="true" outlineLevel="0" collapsed="false">
      <c r="A2113" s="13" t="s">
        <v>135</v>
      </c>
      <c r="B2113" s="11" t="s">
        <v>12393</v>
      </c>
      <c r="C2113" s="13" t="s">
        <v>12241</v>
      </c>
      <c r="D2113" s="13" t="s">
        <v>1938</v>
      </c>
      <c r="E2113" s="13" t="s">
        <v>1871</v>
      </c>
      <c r="F2113" s="13" t="s">
        <v>11751</v>
      </c>
      <c r="G2113" s="13" t="s">
        <v>4775</v>
      </c>
    </row>
    <row r="2114" customFormat="false" ht="15" hidden="false" customHeight="true" outlineLevel="0" collapsed="false">
      <c r="A2114" s="13" t="s">
        <v>135</v>
      </c>
      <c r="B2114" s="11" t="s">
        <v>12389</v>
      </c>
      <c r="C2114" s="13" t="s">
        <v>12209</v>
      </c>
      <c r="D2114" s="13" t="s">
        <v>12209</v>
      </c>
      <c r="E2114" s="13" t="s">
        <v>12090</v>
      </c>
      <c r="F2114" s="13" t="s">
        <v>11708</v>
      </c>
      <c r="G2114" s="13" t="s">
        <v>4775</v>
      </c>
    </row>
    <row r="2115" customFormat="false" ht="15" hidden="false" customHeight="true" outlineLevel="0" collapsed="false">
      <c r="A2115" s="13" t="s">
        <v>135</v>
      </c>
      <c r="B2115" s="11" t="s">
        <v>12394</v>
      </c>
      <c r="C2115" s="13" t="s">
        <v>12295</v>
      </c>
      <c r="D2115" s="13" t="s">
        <v>12090</v>
      </c>
      <c r="E2115" s="13" t="s">
        <v>1871</v>
      </c>
      <c r="F2115" s="13" t="s">
        <v>1871</v>
      </c>
      <c r="G2115" s="13" t="s">
        <v>12090</v>
      </c>
    </row>
    <row r="2116" customFormat="false" ht="15" hidden="false" customHeight="true" outlineLevel="0" collapsed="false">
      <c r="A2116" s="13" t="s">
        <v>135</v>
      </c>
      <c r="B2116" s="11" t="s">
        <v>12398</v>
      </c>
      <c r="C2116" s="13" t="s">
        <v>12295</v>
      </c>
      <c r="D2116" s="13" t="s">
        <v>12090</v>
      </c>
      <c r="E2116" s="13" t="s">
        <v>1871</v>
      </c>
      <c r="F2116" s="13" t="s">
        <v>1871</v>
      </c>
      <c r="G2116" s="13" t="s">
        <v>12090</v>
      </c>
    </row>
    <row r="2117" customFormat="false" ht="15" hidden="false" customHeight="true" outlineLevel="0" collapsed="false">
      <c r="A2117" s="13" t="s">
        <v>135</v>
      </c>
      <c r="B2117" s="11" t="s">
        <v>12388</v>
      </c>
      <c r="C2117" s="13" t="s">
        <v>11751</v>
      </c>
      <c r="D2117" s="13" t="s">
        <v>12090</v>
      </c>
      <c r="E2117" s="13" t="s">
        <v>1871</v>
      </c>
      <c r="F2117" s="13" t="s">
        <v>1871</v>
      </c>
      <c r="G2117" s="13" t="s">
        <v>12090</v>
      </c>
    </row>
    <row r="2118" customFormat="false" ht="15" hidden="false" customHeight="true" outlineLevel="0" collapsed="false">
      <c r="A2118" s="13" t="s">
        <v>135</v>
      </c>
      <c r="B2118" s="11" t="s">
        <v>12392</v>
      </c>
      <c r="C2118" s="13" t="s">
        <v>12135</v>
      </c>
      <c r="D2118" s="13" t="s">
        <v>12090</v>
      </c>
      <c r="E2118" s="13" t="s">
        <v>1871</v>
      </c>
      <c r="F2118" s="13" t="s">
        <v>1871</v>
      </c>
      <c r="G2118" s="13" t="s">
        <v>12090</v>
      </c>
    </row>
    <row r="2119" customFormat="false" ht="15" hidden="false" customHeight="true" outlineLevel="0" collapsed="false">
      <c r="A2119" s="13" t="s">
        <v>135</v>
      </c>
      <c r="B2119" s="11" t="s">
        <v>12401</v>
      </c>
      <c r="C2119" s="13" t="s">
        <v>11708</v>
      </c>
      <c r="D2119" s="13" t="s">
        <v>11751</v>
      </c>
      <c r="E2119" s="13" t="s">
        <v>1871</v>
      </c>
      <c r="F2119" s="13" t="s">
        <v>1871</v>
      </c>
      <c r="G2119" s="13" t="s">
        <v>11751</v>
      </c>
    </row>
    <row r="2120" customFormat="false" ht="15" hidden="false" customHeight="true" outlineLevel="0" collapsed="false">
      <c r="A2120" s="13" t="s">
        <v>135</v>
      </c>
      <c r="B2120" s="11" t="s">
        <v>12387</v>
      </c>
      <c r="C2120" s="13" t="s">
        <v>12090</v>
      </c>
      <c r="D2120" s="13" t="s">
        <v>11708</v>
      </c>
      <c r="E2120" s="13" t="s">
        <v>11708</v>
      </c>
      <c r="F2120" s="13" t="s">
        <v>1871</v>
      </c>
      <c r="G2120" s="13" t="s">
        <v>11708</v>
      </c>
    </row>
    <row r="2121" customFormat="false" ht="15" hidden="false" customHeight="true" outlineLevel="0" collapsed="false">
      <c r="A2121" s="13" t="s">
        <v>135</v>
      </c>
      <c r="B2121" s="11" t="s">
        <v>12399</v>
      </c>
      <c r="C2121" s="13" t="s">
        <v>12241</v>
      </c>
      <c r="D2121" s="13" t="s">
        <v>1871</v>
      </c>
      <c r="E2121" s="13" t="s">
        <v>1871</v>
      </c>
      <c r="F2121" s="13" t="s">
        <v>1871</v>
      </c>
      <c r="G2121" s="13" t="s">
        <v>1871</v>
      </c>
    </row>
    <row r="2122" customFormat="false" ht="15" hidden="false" customHeight="true" outlineLevel="0" collapsed="false">
      <c r="A2122" s="13" t="s">
        <v>135</v>
      </c>
      <c r="B2122" s="11" t="s">
        <v>12410</v>
      </c>
      <c r="C2122" s="13" t="s">
        <v>1871</v>
      </c>
      <c r="D2122" s="13" t="s">
        <v>1871</v>
      </c>
      <c r="E2122" s="13" t="s">
        <v>11751</v>
      </c>
      <c r="F2122" s="13" t="s">
        <v>12241</v>
      </c>
      <c r="G2122" s="13" t="s">
        <v>13677</v>
      </c>
    </row>
    <row r="2123" customFormat="false" ht="15" hidden="false" customHeight="true" outlineLevel="0" collapsed="false">
      <c r="A2123" s="13" t="s">
        <v>135</v>
      </c>
      <c r="B2123" s="11" t="s">
        <v>12424</v>
      </c>
      <c r="C2123" s="13" t="s">
        <v>1871</v>
      </c>
      <c r="D2123" s="13" t="s">
        <v>1871</v>
      </c>
      <c r="E2123" s="13" t="s">
        <v>1871</v>
      </c>
      <c r="F2123" s="13" t="s">
        <v>11708</v>
      </c>
      <c r="G2123" s="13" t="s">
        <v>12406</v>
      </c>
    </row>
    <row r="2124" customFormat="false" ht="15" hidden="false" customHeight="true" outlineLevel="0" collapsed="false">
      <c r="A2124" s="13" t="s">
        <v>135</v>
      </c>
      <c r="B2124" s="11" t="s">
        <v>12405</v>
      </c>
      <c r="C2124" s="13" t="s">
        <v>1871</v>
      </c>
      <c r="D2124" s="13" t="s">
        <v>1871</v>
      </c>
      <c r="E2124" s="13" t="s">
        <v>11708</v>
      </c>
      <c r="F2124" s="13" t="s">
        <v>11708</v>
      </c>
      <c r="G2124" s="13" t="s">
        <v>12406</v>
      </c>
    </row>
    <row r="2125" customFormat="false" ht="15" hidden="false" customHeight="true" outlineLevel="0" collapsed="false">
      <c r="A2125" s="13" t="s">
        <v>135</v>
      </c>
      <c r="B2125" s="11" t="s">
        <v>12423</v>
      </c>
      <c r="C2125" s="13" t="s">
        <v>1871</v>
      </c>
      <c r="D2125" s="13" t="s">
        <v>1871</v>
      </c>
      <c r="E2125" s="13" t="s">
        <v>1871</v>
      </c>
      <c r="F2125" s="13" t="s">
        <v>12161</v>
      </c>
      <c r="G2125" s="13" t="s">
        <v>12411</v>
      </c>
    </row>
    <row r="2126" customFormat="false" ht="15" hidden="false" customHeight="true" outlineLevel="0" collapsed="false">
      <c r="A2126" s="13" t="s">
        <v>135</v>
      </c>
      <c r="B2126" s="11" t="s">
        <v>12417</v>
      </c>
      <c r="C2126" s="13" t="s">
        <v>1871</v>
      </c>
      <c r="D2126" s="13" t="s">
        <v>1871</v>
      </c>
      <c r="E2126" s="13" t="s">
        <v>11708</v>
      </c>
      <c r="F2126" s="13" t="s">
        <v>12090</v>
      </c>
      <c r="G2126" s="13" t="s">
        <v>12386</v>
      </c>
    </row>
    <row r="2127" customFormat="false" ht="15" hidden="false" customHeight="true" outlineLevel="0" collapsed="false">
      <c r="A2127" s="13" t="s">
        <v>135</v>
      </c>
      <c r="B2127" s="11" t="s">
        <v>12408</v>
      </c>
      <c r="C2127" s="13" t="s">
        <v>1871</v>
      </c>
      <c r="D2127" s="13" t="s">
        <v>1871</v>
      </c>
      <c r="E2127" s="13" t="s">
        <v>12295</v>
      </c>
      <c r="F2127" s="13" t="s">
        <v>11708</v>
      </c>
      <c r="G2127" s="13" t="s">
        <v>12406</v>
      </c>
    </row>
    <row r="2128" customFormat="false" ht="15" hidden="false" customHeight="true" outlineLevel="0" collapsed="false">
      <c r="A2128" s="13" t="s">
        <v>135</v>
      </c>
      <c r="B2128" s="11" t="s">
        <v>12409</v>
      </c>
      <c r="C2128" s="13" t="s">
        <v>1871</v>
      </c>
      <c r="D2128" s="13" t="s">
        <v>1871</v>
      </c>
      <c r="E2128" s="13" t="s">
        <v>1871</v>
      </c>
      <c r="F2128" s="13" t="s">
        <v>1871</v>
      </c>
      <c r="G2128" s="13" t="s">
        <v>1871</v>
      </c>
    </row>
    <row r="2129" customFormat="false" ht="15" hidden="false" customHeight="true" outlineLevel="0" collapsed="false">
      <c r="A2129" s="13" t="s">
        <v>135</v>
      </c>
      <c r="B2129" s="11" t="s">
        <v>12414</v>
      </c>
      <c r="C2129" s="13" t="s">
        <v>1871</v>
      </c>
      <c r="D2129" s="13" t="s">
        <v>1871</v>
      </c>
      <c r="E2129" s="13" t="s">
        <v>11708</v>
      </c>
      <c r="F2129" s="13" t="s">
        <v>11708</v>
      </c>
      <c r="G2129" s="13" t="s">
        <v>12406</v>
      </c>
    </row>
    <row r="2130" customFormat="false" ht="15" hidden="false" customHeight="true" outlineLevel="0" collapsed="false">
      <c r="A2130" s="13" t="s">
        <v>135</v>
      </c>
      <c r="B2130" s="11" t="s">
        <v>13674</v>
      </c>
      <c r="C2130" s="13" t="s">
        <v>1871</v>
      </c>
      <c r="D2130" s="13" t="s">
        <v>1871</v>
      </c>
      <c r="E2130" s="13" t="s">
        <v>12053</v>
      </c>
      <c r="F2130" s="13" t="s">
        <v>1871</v>
      </c>
      <c r="G2130" s="13" t="s">
        <v>1871</v>
      </c>
    </row>
    <row r="2131" customFormat="false" ht="15" hidden="false" customHeight="true" outlineLevel="0" collapsed="false">
      <c r="A2131" s="13" t="s">
        <v>135</v>
      </c>
      <c r="B2131" s="11" t="s">
        <v>12402</v>
      </c>
      <c r="C2131" s="13" t="s">
        <v>1871</v>
      </c>
      <c r="D2131" s="13" t="s">
        <v>1871</v>
      </c>
      <c r="E2131" s="13" t="s">
        <v>11751</v>
      </c>
      <c r="F2131" s="13" t="s">
        <v>12161</v>
      </c>
      <c r="G2131" s="13" t="s">
        <v>12411</v>
      </c>
    </row>
    <row r="2132" customFormat="false" ht="15" hidden="false" customHeight="true" outlineLevel="0" collapsed="false">
      <c r="A2132" s="13" t="s">
        <v>135</v>
      </c>
      <c r="B2132" s="11" t="s">
        <v>14833</v>
      </c>
      <c r="C2132" s="13" t="s">
        <v>1871</v>
      </c>
      <c r="D2132" s="13" t="s">
        <v>1871</v>
      </c>
      <c r="E2132" s="13" t="s">
        <v>1871</v>
      </c>
      <c r="F2132" s="13" t="s">
        <v>333</v>
      </c>
      <c r="G2132" s="13" t="s">
        <v>14273</v>
      </c>
    </row>
    <row r="2133" customFormat="false" ht="15" hidden="false" customHeight="true" outlineLevel="0" collapsed="false">
      <c r="A2133" s="13" t="s">
        <v>135</v>
      </c>
      <c r="B2133" s="11" t="s">
        <v>13068</v>
      </c>
      <c r="C2133" s="13" t="s">
        <v>1871</v>
      </c>
      <c r="D2133" s="13" t="s">
        <v>1871</v>
      </c>
      <c r="E2133" s="13" t="s">
        <v>11708</v>
      </c>
      <c r="F2133" s="13" t="s">
        <v>1871</v>
      </c>
      <c r="G2133" s="13" t="s">
        <v>1871</v>
      </c>
    </row>
    <row r="2134" customFormat="false" ht="15" hidden="false" customHeight="true" outlineLevel="0" collapsed="false">
      <c r="A2134" s="13" t="s">
        <v>135</v>
      </c>
      <c r="B2134" s="11" t="s">
        <v>12400</v>
      </c>
      <c r="C2134" s="13" t="s">
        <v>1871</v>
      </c>
      <c r="D2134" s="13" t="s">
        <v>1871</v>
      </c>
      <c r="E2134" s="13" t="s">
        <v>11708</v>
      </c>
      <c r="F2134" s="13" t="s">
        <v>1871</v>
      </c>
      <c r="G2134" s="13" t="s">
        <v>1871</v>
      </c>
    </row>
    <row r="2135" customFormat="false" ht="15" hidden="false" customHeight="true" outlineLevel="0" collapsed="false">
      <c r="A2135" s="13" t="s">
        <v>143</v>
      </c>
      <c r="B2135" s="11" t="s">
        <v>11482</v>
      </c>
      <c r="C2135" s="13" t="s">
        <v>16932</v>
      </c>
      <c r="D2135" s="13" t="s">
        <v>16933</v>
      </c>
      <c r="E2135" s="13" t="s">
        <v>16934</v>
      </c>
      <c r="F2135" s="13" t="s">
        <v>16935</v>
      </c>
      <c r="G2135" s="13" t="s">
        <v>16936</v>
      </c>
    </row>
    <row r="2136" customFormat="false" ht="15" hidden="false" customHeight="true" outlineLevel="0" collapsed="false">
      <c r="A2136" s="13" t="s">
        <v>143</v>
      </c>
      <c r="B2136" s="11" t="s">
        <v>11476</v>
      </c>
      <c r="C2136" s="13" t="s">
        <v>16937</v>
      </c>
      <c r="D2136" s="13" t="s">
        <v>16938</v>
      </c>
      <c r="E2136" s="13" t="s">
        <v>16939</v>
      </c>
      <c r="F2136" s="13" t="s">
        <v>16940</v>
      </c>
      <c r="G2136" s="13" t="s">
        <v>16941</v>
      </c>
    </row>
    <row r="2137" customFormat="false" ht="15" hidden="false" customHeight="true" outlineLevel="0" collapsed="false">
      <c r="A2137" s="13" t="s">
        <v>143</v>
      </c>
      <c r="B2137" s="11" t="s">
        <v>11494</v>
      </c>
      <c r="C2137" s="13" t="s">
        <v>16942</v>
      </c>
      <c r="D2137" s="13" t="s">
        <v>16943</v>
      </c>
      <c r="E2137" s="13" t="s">
        <v>16944</v>
      </c>
      <c r="F2137" s="13" t="s">
        <v>16945</v>
      </c>
      <c r="G2137" s="13" t="s">
        <v>16946</v>
      </c>
    </row>
    <row r="2138" customFormat="false" ht="15" hidden="false" customHeight="true" outlineLevel="0" collapsed="false">
      <c r="A2138" s="13" t="s">
        <v>143</v>
      </c>
      <c r="B2138" s="11" t="s">
        <v>11488</v>
      </c>
      <c r="C2138" s="13" t="s">
        <v>16947</v>
      </c>
      <c r="D2138" s="13" t="s">
        <v>16948</v>
      </c>
      <c r="E2138" s="13" t="s">
        <v>16949</v>
      </c>
      <c r="F2138" s="13" t="s">
        <v>16950</v>
      </c>
      <c r="G2138" s="13" t="s">
        <v>16951</v>
      </c>
    </row>
    <row r="2139" customFormat="false" ht="15" hidden="false" customHeight="true" outlineLevel="0" collapsed="false">
      <c r="A2139" s="13" t="s">
        <v>143</v>
      </c>
      <c r="B2139" s="11" t="s">
        <v>11506</v>
      </c>
      <c r="C2139" s="13" t="s">
        <v>16952</v>
      </c>
      <c r="D2139" s="13" t="s">
        <v>16953</v>
      </c>
      <c r="E2139" s="13" t="s">
        <v>16954</v>
      </c>
      <c r="F2139" s="13" t="s">
        <v>16955</v>
      </c>
      <c r="G2139" s="13" t="s">
        <v>16956</v>
      </c>
    </row>
    <row r="2140" customFormat="false" ht="15" hidden="false" customHeight="true" outlineLevel="0" collapsed="false">
      <c r="A2140" s="13" t="s">
        <v>143</v>
      </c>
      <c r="B2140" s="11" t="s">
        <v>11610</v>
      </c>
      <c r="C2140" s="13" t="s">
        <v>16957</v>
      </c>
      <c r="D2140" s="13" t="s">
        <v>16958</v>
      </c>
      <c r="E2140" s="13" t="s">
        <v>16959</v>
      </c>
      <c r="F2140" s="13" t="s">
        <v>16960</v>
      </c>
      <c r="G2140" s="13" t="s">
        <v>16961</v>
      </c>
    </row>
    <row r="2141" customFormat="false" ht="15" hidden="false" customHeight="true" outlineLevel="0" collapsed="false">
      <c r="A2141" s="13" t="s">
        <v>143</v>
      </c>
      <c r="B2141" s="11" t="s">
        <v>11500</v>
      </c>
      <c r="C2141" s="13" t="s">
        <v>16962</v>
      </c>
      <c r="D2141" s="13" t="s">
        <v>16963</v>
      </c>
      <c r="E2141" s="13" t="s">
        <v>16964</v>
      </c>
      <c r="F2141" s="13" t="s">
        <v>16965</v>
      </c>
      <c r="G2141" s="13" t="s">
        <v>16966</v>
      </c>
    </row>
    <row r="2142" customFormat="false" ht="15" hidden="false" customHeight="true" outlineLevel="0" collapsed="false">
      <c r="A2142" s="13" t="s">
        <v>143</v>
      </c>
      <c r="B2142" s="11" t="s">
        <v>11518</v>
      </c>
      <c r="C2142" s="13" t="s">
        <v>16967</v>
      </c>
      <c r="D2142" s="13" t="s">
        <v>16968</v>
      </c>
      <c r="E2142" s="13" t="s">
        <v>16969</v>
      </c>
      <c r="F2142" s="13" t="s">
        <v>16970</v>
      </c>
      <c r="G2142" s="13" t="s">
        <v>16971</v>
      </c>
    </row>
    <row r="2143" customFormat="false" ht="15" hidden="false" customHeight="true" outlineLevel="0" collapsed="false">
      <c r="A2143" s="13" t="s">
        <v>143</v>
      </c>
      <c r="B2143" s="11" t="s">
        <v>11512</v>
      </c>
      <c r="C2143" s="13" t="s">
        <v>16972</v>
      </c>
      <c r="D2143" s="13" t="s">
        <v>16973</v>
      </c>
      <c r="E2143" s="13" t="s">
        <v>16974</v>
      </c>
      <c r="F2143" s="13" t="s">
        <v>16975</v>
      </c>
      <c r="G2143" s="13" t="s">
        <v>16976</v>
      </c>
    </row>
    <row r="2144" customFormat="false" ht="15" hidden="false" customHeight="true" outlineLevel="0" collapsed="false">
      <c r="A2144" s="13" t="s">
        <v>143</v>
      </c>
      <c r="B2144" s="11" t="s">
        <v>11536</v>
      </c>
      <c r="C2144" s="13" t="s">
        <v>16977</v>
      </c>
      <c r="D2144" s="13" t="s">
        <v>16978</v>
      </c>
      <c r="E2144" s="13" t="s">
        <v>16979</v>
      </c>
      <c r="F2144" s="13" t="s">
        <v>16980</v>
      </c>
      <c r="G2144" s="13" t="s">
        <v>16981</v>
      </c>
    </row>
    <row r="2145" customFormat="false" ht="15" hidden="false" customHeight="true" outlineLevel="0" collapsed="false">
      <c r="A2145" s="13" t="s">
        <v>143</v>
      </c>
      <c r="B2145" s="11" t="s">
        <v>11524</v>
      </c>
      <c r="C2145" s="13" t="s">
        <v>16982</v>
      </c>
      <c r="D2145" s="13" t="s">
        <v>16983</v>
      </c>
      <c r="E2145" s="13" t="s">
        <v>16984</v>
      </c>
      <c r="F2145" s="13" t="s">
        <v>16985</v>
      </c>
      <c r="G2145" s="13" t="s">
        <v>16986</v>
      </c>
    </row>
    <row r="2146" customFormat="false" ht="15" hidden="false" customHeight="true" outlineLevel="0" collapsed="false">
      <c r="A2146" s="13" t="s">
        <v>143</v>
      </c>
      <c r="B2146" s="11" t="s">
        <v>11600</v>
      </c>
      <c r="C2146" s="13" t="s">
        <v>16987</v>
      </c>
      <c r="D2146" s="13" t="s">
        <v>16988</v>
      </c>
      <c r="E2146" s="13" t="s">
        <v>16989</v>
      </c>
      <c r="F2146" s="13" t="s">
        <v>16990</v>
      </c>
      <c r="G2146" s="13" t="s">
        <v>16991</v>
      </c>
    </row>
    <row r="2147" customFormat="false" ht="15" hidden="false" customHeight="true" outlineLevel="0" collapsed="false">
      <c r="A2147" s="13" t="s">
        <v>143</v>
      </c>
      <c r="B2147" s="11" t="s">
        <v>11542</v>
      </c>
      <c r="C2147" s="13" t="s">
        <v>16992</v>
      </c>
      <c r="D2147" s="13" t="s">
        <v>16993</v>
      </c>
      <c r="E2147" s="13" t="s">
        <v>16994</v>
      </c>
      <c r="F2147" s="13" t="s">
        <v>16995</v>
      </c>
      <c r="G2147" s="13" t="s">
        <v>16996</v>
      </c>
    </row>
    <row r="2148" customFormat="false" ht="15" hidden="false" customHeight="true" outlineLevel="0" collapsed="false">
      <c r="A2148" s="13" t="s">
        <v>143</v>
      </c>
      <c r="B2148" s="11" t="s">
        <v>11565</v>
      </c>
      <c r="C2148" s="13" t="s">
        <v>16997</v>
      </c>
      <c r="D2148" s="13" t="s">
        <v>16998</v>
      </c>
      <c r="E2148" s="13" t="s">
        <v>16999</v>
      </c>
      <c r="F2148" s="13" t="s">
        <v>17000</v>
      </c>
      <c r="G2148" s="13" t="s">
        <v>17001</v>
      </c>
    </row>
    <row r="2149" customFormat="false" ht="15" hidden="false" customHeight="true" outlineLevel="0" collapsed="false">
      <c r="A2149" s="13" t="s">
        <v>143</v>
      </c>
      <c r="B2149" s="11" t="s">
        <v>11548</v>
      </c>
      <c r="C2149" s="13" t="s">
        <v>17002</v>
      </c>
      <c r="D2149" s="13" t="s">
        <v>17003</v>
      </c>
      <c r="E2149" s="13" t="s">
        <v>17004</v>
      </c>
      <c r="F2149" s="13" t="s">
        <v>17005</v>
      </c>
      <c r="G2149" s="13" t="s">
        <v>17006</v>
      </c>
    </row>
    <row r="2150" customFormat="false" ht="15" hidden="false" customHeight="true" outlineLevel="0" collapsed="false">
      <c r="A2150" s="13" t="s">
        <v>143</v>
      </c>
      <c r="B2150" s="11" t="s">
        <v>11530</v>
      </c>
      <c r="C2150" s="13" t="s">
        <v>17007</v>
      </c>
      <c r="D2150" s="13" t="s">
        <v>17008</v>
      </c>
      <c r="E2150" s="13" t="s">
        <v>17009</v>
      </c>
      <c r="F2150" s="13" t="s">
        <v>17010</v>
      </c>
      <c r="G2150" s="13" t="s">
        <v>17011</v>
      </c>
    </row>
    <row r="2151" customFormat="false" ht="15" hidden="false" customHeight="true" outlineLevel="0" collapsed="false">
      <c r="A2151" s="13" t="s">
        <v>143</v>
      </c>
      <c r="B2151" s="11" t="s">
        <v>11576</v>
      </c>
      <c r="C2151" s="13" t="s">
        <v>17012</v>
      </c>
      <c r="D2151" s="13" t="s">
        <v>17013</v>
      </c>
      <c r="E2151" s="13" t="s">
        <v>17014</v>
      </c>
      <c r="F2151" s="13" t="s">
        <v>17015</v>
      </c>
      <c r="G2151" s="13" t="s">
        <v>17016</v>
      </c>
    </row>
    <row r="2152" customFormat="false" ht="15" hidden="false" customHeight="true" outlineLevel="0" collapsed="false">
      <c r="A2152" s="13" t="s">
        <v>143</v>
      </c>
      <c r="B2152" s="11" t="s">
        <v>11570</v>
      </c>
      <c r="C2152" s="13" t="s">
        <v>17017</v>
      </c>
      <c r="D2152" s="13" t="s">
        <v>17018</v>
      </c>
      <c r="E2152" s="13" t="s">
        <v>17019</v>
      </c>
      <c r="F2152" s="13" t="s">
        <v>17020</v>
      </c>
      <c r="G2152" s="13" t="s">
        <v>17021</v>
      </c>
    </row>
    <row r="2153" customFormat="false" ht="15" hidden="false" customHeight="true" outlineLevel="0" collapsed="false">
      <c r="A2153" s="13" t="s">
        <v>143</v>
      </c>
      <c r="B2153" s="11" t="s">
        <v>11588</v>
      </c>
      <c r="C2153" s="13" t="s">
        <v>17022</v>
      </c>
      <c r="D2153" s="13" t="s">
        <v>17023</v>
      </c>
      <c r="E2153" s="13" t="s">
        <v>15767</v>
      </c>
      <c r="F2153" s="13" t="s">
        <v>17024</v>
      </c>
      <c r="G2153" s="13" t="s">
        <v>17025</v>
      </c>
    </row>
    <row r="2154" customFormat="false" ht="15" hidden="false" customHeight="true" outlineLevel="0" collapsed="false">
      <c r="A2154" s="13" t="s">
        <v>143</v>
      </c>
      <c r="B2154" s="11" t="s">
        <v>11554</v>
      </c>
      <c r="C2154" s="13" t="s">
        <v>17026</v>
      </c>
      <c r="D2154" s="13" t="s">
        <v>17027</v>
      </c>
      <c r="E2154" s="13" t="s">
        <v>17028</v>
      </c>
      <c r="F2154" s="13" t="s">
        <v>17029</v>
      </c>
      <c r="G2154" s="13" t="s">
        <v>17030</v>
      </c>
    </row>
    <row r="2155" customFormat="false" ht="15" hidden="false" customHeight="true" outlineLevel="0" collapsed="false">
      <c r="A2155" s="13" t="s">
        <v>143</v>
      </c>
      <c r="B2155" s="11" t="s">
        <v>11582</v>
      </c>
      <c r="C2155" s="13" t="s">
        <v>17031</v>
      </c>
      <c r="D2155" s="13" t="s">
        <v>17032</v>
      </c>
      <c r="E2155" s="13" t="s">
        <v>17033</v>
      </c>
      <c r="F2155" s="13" t="s">
        <v>17034</v>
      </c>
      <c r="G2155" s="13" t="s">
        <v>17035</v>
      </c>
    </row>
    <row r="2156" customFormat="false" ht="15" hidden="false" customHeight="true" outlineLevel="0" collapsed="false">
      <c r="A2156" s="13" t="s">
        <v>143</v>
      </c>
      <c r="B2156" s="11" t="s">
        <v>11594</v>
      </c>
      <c r="C2156" s="13" t="s">
        <v>12882</v>
      </c>
      <c r="D2156" s="13" t="s">
        <v>17036</v>
      </c>
      <c r="E2156" s="13" t="s">
        <v>17037</v>
      </c>
      <c r="F2156" s="13" t="s">
        <v>17038</v>
      </c>
      <c r="G2156" s="13" t="s">
        <v>17039</v>
      </c>
    </row>
    <row r="2157" customFormat="false" ht="15" hidden="false" customHeight="true" outlineLevel="0" collapsed="false">
      <c r="A2157" s="13" t="s">
        <v>143</v>
      </c>
      <c r="B2157" s="11" t="s">
        <v>11560</v>
      </c>
      <c r="C2157" s="13" t="s">
        <v>12960</v>
      </c>
      <c r="D2157" s="13" t="s">
        <v>17040</v>
      </c>
      <c r="E2157" s="13" t="s">
        <v>1938</v>
      </c>
      <c r="F2157" s="13" t="s">
        <v>11751</v>
      </c>
      <c r="G2157" s="13" t="s">
        <v>17041</v>
      </c>
    </row>
    <row r="2158" customFormat="false" ht="15" hidden="false" customHeight="true" outlineLevel="0" collapsed="false">
      <c r="A2158" s="13" t="s">
        <v>143</v>
      </c>
      <c r="B2158" s="11" t="s">
        <v>11700</v>
      </c>
      <c r="C2158" s="13" t="s">
        <v>17042</v>
      </c>
      <c r="D2158" s="13" t="s">
        <v>17043</v>
      </c>
      <c r="E2158" s="13" t="s">
        <v>13484</v>
      </c>
      <c r="F2158" s="13" t="s">
        <v>12058</v>
      </c>
      <c r="G2158" s="13" t="s">
        <v>17044</v>
      </c>
    </row>
    <row r="2159" customFormat="false" ht="15" hidden="false" customHeight="true" outlineLevel="0" collapsed="false">
      <c r="A2159" s="13" t="s">
        <v>143</v>
      </c>
      <c r="B2159" s="11" t="s">
        <v>11606</v>
      </c>
      <c r="C2159" s="13" t="s">
        <v>12680</v>
      </c>
      <c r="D2159" s="13" t="s">
        <v>17045</v>
      </c>
      <c r="E2159" s="13" t="s">
        <v>6800</v>
      </c>
      <c r="F2159" s="13" t="s">
        <v>4775</v>
      </c>
      <c r="G2159" s="13" t="s">
        <v>17046</v>
      </c>
    </row>
    <row r="2160" customFormat="false" ht="15" hidden="false" customHeight="true" outlineLevel="0" collapsed="false">
      <c r="A2160" s="13" t="s">
        <v>143</v>
      </c>
      <c r="B2160" s="11" t="s">
        <v>11622</v>
      </c>
      <c r="C2160" s="13" t="s">
        <v>17047</v>
      </c>
      <c r="D2160" s="13" t="s">
        <v>17048</v>
      </c>
      <c r="E2160" s="13" t="s">
        <v>12075</v>
      </c>
      <c r="F2160" s="13" t="s">
        <v>17049</v>
      </c>
      <c r="G2160" s="13" t="s">
        <v>17050</v>
      </c>
    </row>
    <row r="2161" customFormat="false" ht="15" hidden="false" customHeight="true" outlineLevel="0" collapsed="false">
      <c r="A2161" s="13" t="s">
        <v>143</v>
      </c>
      <c r="B2161" s="11" t="s">
        <v>11661</v>
      </c>
      <c r="C2161" s="13" t="s">
        <v>2646</v>
      </c>
      <c r="D2161" s="13" t="s">
        <v>17051</v>
      </c>
      <c r="E2161" s="13" t="s">
        <v>17052</v>
      </c>
      <c r="F2161" s="13" t="s">
        <v>17053</v>
      </c>
      <c r="G2161" s="13" t="s">
        <v>17054</v>
      </c>
    </row>
    <row r="2162" customFormat="false" ht="15" hidden="false" customHeight="true" outlineLevel="0" collapsed="false">
      <c r="A2162" s="13" t="s">
        <v>143</v>
      </c>
      <c r="B2162" s="11" t="s">
        <v>11634</v>
      </c>
      <c r="C2162" s="13" t="s">
        <v>17055</v>
      </c>
      <c r="D2162" s="13" t="s">
        <v>17056</v>
      </c>
      <c r="E2162" s="13" t="s">
        <v>14653</v>
      </c>
      <c r="F2162" s="13" t="s">
        <v>17057</v>
      </c>
      <c r="G2162" s="13" t="s">
        <v>17058</v>
      </c>
    </row>
    <row r="2163" customFormat="false" ht="15" hidden="false" customHeight="true" outlineLevel="0" collapsed="false">
      <c r="A2163" s="13" t="s">
        <v>143</v>
      </c>
      <c r="B2163" s="11" t="s">
        <v>11688</v>
      </c>
      <c r="C2163" s="13" t="s">
        <v>17059</v>
      </c>
      <c r="D2163" s="13" t="s">
        <v>17060</v>
      </c>
      <c r="E2163" s="13" t="s">
        <v>17061</v>
      </c>
      <c r="F2163" s="13" t="s">
        <v>17062</v>
      </c>
      <c r="G2163" s="13" t="s">
        <v>17063</v>
      </c>
    </row>
    <row r="2164" customFormat="false" ht="15" hidden="false" customHeight="true" outlineLevel="0" collapsed="false">
      <c r="A2164" s="13" t="s">
        <v>143</v>
      </c>
      <c r="B2164" s="11" t="s">
        <v>11616</v>
      </c>
      <c r="C2164" s="13" t="s">
        <v>17064</v>
      </c>
      <c r="D2164" s="13" t="s">
        <v>17065</v>
      </c>
      <c r="E2164" s="13" t="s">
        <v>17066</v>
      </c>
      <c r="F2164" s="13" t="s">
        <v>17067</v>
      </c>
      <c r="G2164" s="13" t="s">
        <v>17068</v>
      </c>
    </row>
    <row r="2165" customFormat="false" ht="15" hidden="false" customHeight="true" outlineLevel="0" collapsed="false">
      <c r="A2165" s="13" t="s">
        <v>143</v>
      </c>
      <c r="B2165" s="11" t="s">
        <v>11628</v>
      </c>
      <c r="C2165" s="13" t="s">
        <v>16173</v>
      </c>
      <c r="D2165" s="13" t="s">
        <v>17069</v>
      </c>
      <c r="E2165" s="13" t="s">
        <v>13867</v>
      </c>
      <c r="F2165" s="13" t="s">
        <v>17070</v>
      </c>
      <c r="G2165" s="13" t="s">
        <v>17071</v>
      </c>
    </row>
    <row r="2166" customFormat="false" ht="15" hidden="false" customHeight="true" outlineLevel="0" collapsed="false">
      <c r="A2166" s="13" t="s">
        <v>143</v>
      </c>
      <c r="B2166" s="11" t="s">
        <v>11656</v>
      </c>
      <c r="C2166" s="13" t="s">
        <v>17072</v>
      </c>
      <c r="D2166" s="13" t="s">
        <v>17073</v>
      </c>
      <c r="E2166" s="13" t="s">
        <v>17074</v>
      </c>
      <c r="F2166" s="13" t="s">
        <v>17075</v>
      </c>
      <c r="G2166" s="13" t="s">
        <v>17076</v>
      </c>
    </row>
    <row r="2167" customFormat="false" ht="15" hidden="false" customHeight="true" outlineLevel="0" collapsed="false">
      <c r="A2167" s="13" t="s">
        <v>143</v>
      </c>
      <c r="B2167" s="11" t="s">
        <v>11645</v>
      </c>
      <c r="C2167" s="13" t="s">
        <v>13597</v>
      </c>
      <c r="D2167" s="13" t="s">
        <v>17077</v>
      </c>
      <c r="E2167" s="13" t="s">
        <v>17078</v>
      </c>
      <c r="F2167" s="13" t="s">
        <v>17079</v>
      </c>
      <c r="G2167" s="13" t="s">
        <v>17080</v>
      </c>
    </row>
    <row r="2168" customFormat="false" ht="15" hidden="false" customHeight="true" outlineLevel="0" collapsed="false">
      <c r="A2168" s="13" t="s">
        <v>143</v>
      </c>
      <c r="B2168" s="11" t="s">
        <v>11639</v>
      </c>
      <c r="C2168" s="13" t="s">
        <v>17081</v>
      </c>
      <c r="D2168" s="13" t="s">
        <v>17082</v>
      </c>
      <c r="E2168" s="13" t="s">
        <v>15833</v>
      </c>
      <c r="F2168" s="13" t="s">
        <v>17083</v>
      </c>
      <c r="G2168" s="13" t="s">
        <v>17084</v>
      </c>
    </row>
    <row r="2169" customFormat="false" ht="15" hidden="false" customHeight="true" outlineLevel="0" collapsed="false">
      <c r="A2169" s="13" t="s">
        <v>143</v>
      </c>
      <c r="B2169" s="11" t="s">
        <v>11650</v>
      </c>
      <c r="C2169" s="13" t="s">
        <v>17085</v>
      </c>
      <c r="D2169" s="13" t="s">
        <v>17086</v>
      </c>
      <c r="E2169" s="13" t="s">
        <v>17087</v>
      </c>
      <c r="F2169" s="13" t="s">
        <v>17088</v>
      </c>
      <c r="G2169" s="13" t="s">
        <v>17089</v>
      </c>
    </row>
    <row r="2170" customFormat="false" ht="15" hidden="false" customHeight="true" outlineLevel="0" collapsed="false">
      <c r="A2170" s="13" t="s">
        <v>143</v>
      </c>
      <c r="B2170" s="11" t="s">
        <v>11667</v>
      </c>
      <c r="C2170" s="13" t="s">
        <v>17090</v>
      </c>
      <c r="D2170" s="13" t="s">
        <v>17091</v>
      </c>
      <c r="E2170" s="13" t="s">
        <v>12126</v>
      </c>
      <c r="F2170" s="13" t="s">
        <v>17092</v>
      </c>
      <c r="G2170" s="13" t="s">
        <v>17093</v>
      </c>
    </row>
    <row r="2171" customFormat="false" ht="15" hidden="false" customHeight="true" outlineLevel="0" collapsed="false">
      <c r="A2171" s="13" t="s">
        <v>143</v>
      </c>
      <c r="B2171" s="11" t="s">
        <v>11671</v>
      </c>
      <c r="C2171" s="13" t="s">
        <v>14051</v>
      </c>
      <c r="D2171" s="13" t="s">
        <v>17094</v>
      </c>
      <c r="E2171" s="13" t="s">
        <v>4463</v>
      </c>
      <c r="F2171" s="13" t="s">
        <v>17095</v>
      </c>
      <c r="G2171" s="13" t="s">
        <v>17096</v>
      </c>
    </row>
    <row r="2172" customFormat="false" ht="15" hidden="false" customHeight="true" outlineLevel="0" collapsed="false">
      <c r="A2172" s="13" t="s">
        <v>143</v>
      </c>
      <c r="B2172" s="11" t="s">
        <v>11733</v>
      </c>
      <c r="C2172" s="13" t="s">
        <v>12175</v>
      </c>
      <c r="D2172" s="13" t="s">
        <v>17097</v>
      </c>
      <c r="E2172" s="13" t="s">
        <v>17098</v>
      </c>
      <c r="F2172" s="13" t="s">
        <v>17099</v>
      </c>
      <c r="G2172" s="13" t="s">
        <v>17100</v>
      </c>
    </row>
    <row r="2173" customFormat="false" ht="15" hidden="false" customHeight="true" outlineLevel="0" collapsed="false">
      <c r="A2173" s="13" t="s">
        <v>143</v>
      </c>
      <c r="B2173" s="11" t="s">
        <v>12274</v>
      </c>
      <c r="C2173" s="13" t="s">
        <v>3987</v>
      </c>
      <c r="D2173" s="13" t="s">
        <v>17101</v>
      </c>
      <c r="E2173" s="13" t="s">
        <v>11708</v>
      </c>
      <c r="F2173" s="13" t="s">
        <v>1871</v>
      </c>
      <c r="G2173" s="13" t="s">
        <v>17101</v>
      </c>
    </row>
    <row r="2174" customFormat="false" ht="15" hidden="false" customHeight="true" outlineLevel="0" collapsed="false">
      <c r="A2174" s="13" t="s">
        <v>143</v>
      </c>
      <c r="B2174" s="11" t="s">
        <v>11754</v>
      </c>
      <c r="C2174" s="13" t="s">
        <v>17102</v>
      </c>
      <c r="D2174" s="13" t="s">
        <v>17103</v>
      </c>
      <c r="E2174" s="13" t="s">
        <v>2571</v>
      </c>
      <c r="F2174" s="13" t="s">
        <v>17104</v>
      </c>
      <c r="G2174" s="13" t="s">
        <v>17105</v>
      </c>
    </row>
    <row r="2175" customFormat="false" ht="15" hidden="false" customHeight="true" outlineLevel="0" collapsed="false">
      <c r="A2175" s="13" t="s">
        <v>143</v>
      </c>
      <c r="B2175" s="11" t="s">
        <v>11682</v>
      </c>
      <c r="C2175" s="13" t="s">
        <v>13448</v>
      </c>
      <c r="D2175" s="13" t="s">
        <v>17106</v>
      </c>
      <c r="E2175" s="13" t="s">
        <v>13279</v>
      </c>
      <c r="F2175" s="13" t="s">
        <v>17107</v>
      </c>
      <c r="G2175" s="13" t="s">
        <v>17108</v>
      </c>
    </row>
    <row r="2176" customFormat="false" ht="15" hidden="false" customHeight="true" outlineLevel="0" collapsed="false">
      <c r="A2176" s="13" t="s">
        <v>143</v>
      </c>
      <c r="B2176" s="11" t="s">
        <v>11728</v>
      </c>
      <c r="C2176" s="13" t="s">
        <v>13356</v>
      </c>
      <c r="D2176" s="13" t="s">
        <v>17109</v>
      </c>
      <c r="E2176" s="13" t="s">
        <v>4933</v>
      </c>
      <c r="F2176" s="13" t="s">
        <v>17110</v>
      </c>
      <c r="G2176" s="13" t="s">
        <v>17111</v>
      </c>
    </row>
    <row r="2177" customFormat="false" ht="15" hidden="false" customHeight="true" outlineLevel="0" collapsed="false">
      <c r="A2177" s="13" t="s">
        <v>143</v>
      </c>
      <c r="B2177" s="11" t="s">
        <v>11677</v>
      </c>
      <c r="C2177" s="13" t="s">
        <v>17112</v>
      </c>
      <c r="D2177" s="13" t="s">
        <v>17113</v>
      </c>
      <c r="E2177" s="13" t="s">
        <v>15857</v>
      </c>
      <c r="F2177" s="13" t="s">
        <v>17114</v>
      </c>
      <c r="G2177" s="13" t="s">
        <v>17115</v>
      </c>
    </row>
    <row r="2178" customFormat="false" ht="15" hidden="false" customHeight="true" outlineLevel="0" collapsed="false">
      <c r="A2178" s="13" t="s">
        <v>143</v>
      </c>
      <c r="B2178" s="11" t="s">
        <v>11722</v>
      </c>
      <c r="C2178" s="13" t="s">
        <v>17116</v>
      </c>
      <c r="D2178" s="13" t="s">
        <v>17117</v>
      </c>
      <c r="E2178" s="13" t="s">
        <v>17118</v>
      </c>
      <c r="F2178" s="13" t="s">
        <v>17119</v>
      </c>
      <c r="G2178" s="13" t="s">
        <v>17120</v>
      </c>
    </row>
    <row r="2179" customFormat="false" ht="15" hidden="false" customHeight="true" outlineLevel="0" collapsed="false">
      <c r="A2179" s="13" t="s">
        <v>143</v>
      </c>
      <c r="B2179" s="11" t="s">
        <v>11710</v>
      </c>
      <c r="C2179" s="13" t="s">
        <v>15862</v>
      </c>
      <c r="D2179" s="13" t="s">
        <v>17121</v>
      </c>
      <c r="E2179" s="13" t="s">
        <v>5712</v>
      </c>
      <c r="F2179" s="13" t="s">
        <v>17122</v>
      </c>
      <c r="G2179" s="13" t="s">
        <v>17123</v>
      </c>
    </row>
    <row r="2180" customFormat="false" ht="15" hidden="false" customHeight="true" outlineLevel="0" collapsed="false">
      <c r="A2180" s="13" t="s">
        <v>143</v>
      </c>
      <c r="B2180" s="11" t="s">
        <v>11787</v>
      </c>
      <c r="C2180" s="13" t="s">
        <v>17124</v>
      </c>
      <c r="D2180" s="13" t="s">
        <v>17125</v>
      </c>
      <c r="E2180" s="13" t="s">
        <v>15349</v>
      </c>
      <c r="F2180" s="13" t="s">
        <v>17126</v>
      </c>
      <c r="G2180" s="13" t="s">
        <v>17127</v>
      </c>
    </row>
    <row r="2181" customFormat="false" ht="15" hidden="false" customHeight="true" outlineLevel="0" collapsed="false">
      <c r="A2181" s="13" t="s">
        <v>143</v>
      </c>
      <c r="B2181" s="11" t="s">
        <v>11770</v>
      </c>
      <c r="C2181" s="13" t="s">
        <v>11871</v>
      </c>
      <c r="D2181" s="13" t="s">
        <v>17128</v>
      </c>
      <c r="E2181" s="13" t="s">
        <v>17129</v>
      </c>
      <c r="F2181" s="13" t="s">
        <v>17130</v>
      </c>
      <c r="G2181" s="13" t="s">
        <v>12223</v>
      </c>
    </row>
    <row r="2182" customFormat="false" ht="15" hidden="false" customHeight="true" outlineLevel="0" collapsed="false">
      <c r="A2182" s="13" t="s">
        <v>143</v>
      </c>
      <c r="B2182" s="11" t="s">
        <v>11716</v>
      </c>
      <c r="C2182" s="13" t="s">
        <v>1437</v>
      </c>
      <c r="D2182" s="13" t="s">
        <v>17131</v>
      </c>
      <c r="E2182" s="13" t="s">
        <v>17132</v>
      </c>
      <c r="F2182" s="13" t="s">
        <v>17133</v>
      </c>
      <c r="G2182" s="13" t="s">
        <v>17134</v>
      </c>
    </row>
    <row r="2183" customFormat="false" ht="15" hidden="false" customHeight="true" outlineLevel="0" collapsed="false">
      <c r="A2183" s="13" t="s">
        <v>143</v>
      </c>
      <c r="B2183" s="11" t="s">
        <v>11743</v>
      </c>
      <c r="C2183" s="13" t="s">
        <v>13597</v>
      </c>
      <c r="D2183" s="13" t="s">
        <v>17135</v>
      </c>
      <c r="E2183" s="13" t="s">
        <v>12073</v>
      </c>
      <c r="F2183" s="13" t="s">
        <v>17136</v>
      </c>
      <c r="G2183" s="13" t="s">
        <v>17137</v>
      </c>
    </row>
    <row r="2184" customFormat="false" ht="15" hidden="false" customHeight="true" outlineLevel="0" collapsed="false">
      <c r="A2184" s="13" t="s">
        <v>143</v>
      </c>
      <c r="B2184" s="11" t="s">
        <v>11737</v>
      </c>
      <c r="C2184" s="13" t="s">
        <v>17138</v>
      </c>
      <c r="D2184" s="13" t="s">
        <v>17139</v>
      </c>
      <c r="E2184" s="13" t="s">
        <v>17140</v>
      </c>
      <c r="F2184" s="13" t="s">
        <v>17141</v>
      </c>
      <c r="G2184" s="13" t="s">
        <v>17142</v>
      </c>
    </row>
    <row r="2185" customFormat="false" ht="15" hidden="false" customHeight="true" outlineLevel="0" collapsed="false">
      <c r="A2185" s="13" t="s">
        <v>143</v>
      </c>
      <c r="B2185" s="11" t="s">
        <v>11694</v>
      </c>
      <c r="C2185" s="13" t="s">
        <v>17143</v>
      </c>
      <c r="D2185" s="13" t="s">
        <v>17144</v>
      </c>
      <c r="E2185" s="13" t="s">
        <v>16234</v>
      </c>
      <c r="F2185" s="13" t="s">
        <v>17145</v>
      </c>
      <c r="G2185" s="13" t="s">
        <v>17146</v>
      </c>
    </row>
    <row r="2186" customFormat="false" ht="15" hidden="false" customHeight="true" outlineLevel="0" collapsed="false">
      <c r="A2186" s="13" t="s">
        <v>143</v>
      </c>
      <c r="B2186" s="11" t="s">
        <v>11799</v>
      </c>
      <c r="C2186" s="13" t="s">
        <v>17147</v>
      </c>
      <c r="D2186" s="13" t="s">
        <v>17148</v>
      </c>
      <c r="E2186" s="13" t="s">
        <v>17149</v>
      </c>
      <c r="F2186" s="13" t="s">
        <v>17150</v>
      </c>
      <c r="G2186" s="13" t="s">
        <v>17151</v>
      </c>
    </row>
    <row r="2187" customFormat="false" ht="15" hidden="false" customHeight="true" outlineLevel="0" collapsed="false">
      <c r="A2187" s="13" t="s">
        <v>143</v>
      </c>
      <c r="B2187" s="11" t="s">
        <v>11781</v>
      </c>
      <c r="C2187" s="13" t="s">
        <v>13032</v>
      </c>
      <c r="D2187" s="13" t="s">
        <v>17152</v>
      </c>
      <c r="E2187" s="13" t="s">
        <v>13337</v>
      </c>
      <c r="F2187" s="13" t="s">
        <v>16198</v>
      </c>
      <c r="G2187" s="13" t="s">
        <v>17153</v>
      </c>
    </row>
    <row r="2188" customFormat="false" ht="15" hidden="false" customHeight="true" outlineLevel="0" collapsed="false">
      <c r="A2188" s="13" t="s">
        <v>143</v>
      </c>
      <c r="B2188" s="11" t="s">
        <v>11810</v>
      </c>
      <c r="C2188" s="13" t="s">
        <v>17154</v>
      </c>
      <c r="D2188" s="13" t="s">
        <v>17155</v>
      </c>
      <c r="E2188" s="13" t="s">
        <v>16616</v>
      </c>
      <c r="F2188" s="13" t="s">
        <v>17156</v>
      </c>
      <c r="G2188" s="13" t="s">
        <v>17157</v>
      </c>
    </row>
    <row r="2189" customFormat="false" ht="15" hidden="false" customHeight="true" outlineLevel="0" collapsed="false">
      <c r="A2189" s="13" t="s">
        <v>143</v>
      </c>
      <c r="B2189" s="11" t="s">
        <v>11764</v>
      </c>
      <c r="C2189" s="13" t="s">
        <v>17102</v>
      </c>
      <c r="D2189" s="13" t="s">
        <v>17158</v>
      </c>
      <c r="E2189" s="13" t="s">
        <v>13600</v>
      </c>
      <c r="F2189" s="13" t="s">
        <v>17159</v>
      </c>
      <c r="G2189" s="13" t="s">
        <v>17160</v>
      </c>
    </row>
    <row r="2190" customFormat="false" ht="15" hidden="false" customHeight="true" outlineLevel="0" collapsed="false">
      <c r="A2190" s="13" t="s">
        <v>143</v>
      </c>
      <c r="B2190" s="11" t="s">
        <v>11855</v>
      </c>
      <c r="C2190" s="13" t="s">
        <v>12620</v>
      </c>
      <c r="D2190" s="13" t="s">
        <v>17161</v>
      </c>
      <c r="E2190" s="13" t="s">
        <v>11951</v>
      </c>
      <c r="F2190" s="13" t="s">
        <v>17162</v>
      </c>
      <c r="G2190" s="13" t="s">
        <v>17163</v>
      </c>
    </row>
    <row r="2191" customFormat="false" ht="15" hidden="false" customHeight="true" outlineLevel="0" collapsed="false">
      <c r="A2191" s="13" t="s">
        <v>143</v>
      </c>
      <c r="B2191" s="11" t="s">
        <v>11950</v>
      </c>
      <c r="C2191" s="13" t="s">
        <v>17164</v>
      </c>
      <c r="D2191" s="13" t="s">
        <v>17165</v>
      </c>
      <c r="E2191" s="13" t="s">
        <v>1871</v>
      </c>
      <c r="F2191" s="13" t="s">
        <v>1871</v>
      </c>
      <c r="G2191" s="13" t="s">
        <v>17165</v>
      </c>
    </row>
    <row r="2192" customFormat="false" ht="15" hidden="false" customHeight="true" outlineLevel="0" collapsed="false">
      <c r="A2192" s="13" t="s">
        <v>143</v>
      </c>
      <c r="B2192" s="11" t="s">
        <v>11776</v>
      </c>
      <c r="C2192" s="13" t="s">
        <v>17166</v>
      </c>
      <c r="D2192" s="13" t="s">
        <v>17167</v>
      </c>
      <c r="E2192" s="13" t="s">
        <v>12230</v>
      </c>
      <c r="F2192" s="13" t="s">
        <v>17168</v>
      </c>
      <c r="G2192" s="13" t="s">
        <v>17169</v>
      </c>
    </row>
    <row r="2193" customFormat="false" ht="15" hidden="false" customHeight="true" outlineLevel="0" collapsed="false">
      <c r="A2193" s="13" t="s">
        <v>143</v>
      </c>
      <c r="B2193" s="11" t="s">
        <v>11760</v>
      </c>
      <c r="C2193" s="13" t="s">
        <v>12714</v>
      </c>
      <c r="D2193" s="13" t="s">
        <v>17170</v>
      </c>
      <c r="E2193" s="13" t="s">
        <v>17171</v>
      </c>
      <c r="F2193" s="13" t="s">
        <v>17172</v>
      </c>
      <c r="G2193" s="13" t="s">
        <v>17173</v>
      </c>
    </row>
    <row r="2194" customFormat="false" ht="15" hidden="false" customHeight="true" outlineLevel="0" collapsed="false">
      <c r="A2194" s="13" t="s">
        <v>143</v>
      </c>
      <c r="B2194" s="11" t="s">
        <v>11833</v>
      </c>
      <c r="C2194" s="13" t="s">
        <v>13995</v>
      </c>
      <c r="D2194" s="13" t="s">
        <v>17174</v>
      </c>
      <c r="E2194" s="13" t="s">
        <v>12084</v>
      </c>
      <c r="F2194" s="13" t="s">
        <v>17175</v>
      </c>
      <c r="G2194" s="13" t="s">
        <v>17176</v>
      </c>
    </row>
    <row r="2195" customFormat="false" ht="15" hidden="false" customHeight="true" outlineLevel="0" collapsed="false">
      <c r="A2195" s="13" t="s">
        <v>143</v>
      </c>
      <c r="B2195" s="11" t="s">
        <v>11878</v>
      </c>
      <c r="C2195" s="13" t="s">
        <v>14172</v>
      </c>
      <c r="D2195" s="13" t="s">
        <v>17177</v>
      </c>
      <c r="E2195" s="13" t="s">
        <v>17178</v>
      </c>
      <c r="F2195" s="13" t="s">
        <v>17179</v>
      </c>
      <c r="G2195" s="13" t="s">
        <v>17180</v>
      </c>
    </row>
    <row r="2196" customFormat="false" ht="15" hidden="false" customHeight="true" outlineLevel="0" collapsed="false">
      <c r="A2196" s="13" t="s">
        <v>143</v>
      </c>
      <c r="B2196" s="11" t="s">
        <v>11838</v>
      </c>
      <c r="C2196" s="13" t="s">
        <v>15072</v>
      </c>
      <c r="D2196" s="13" t="s">
        <v>17181</v>
      </c>
      <c r="E2196" s="13" t="s">
        <v>17182</v>
      </c>
      <c r="F2196" s="13" t="s">
        <v>17183</v>
      </c>
      <c r="G2196" s="13" t="s">
        <v>17184</v>
      </c>
    </row>
    <row r="2197" customFormat="false" ht="15" hidden="false" customHeight="true" outlineLevel="0" collapsed="false">
      <c r="A2197" s="13" t="s">
        <v>143</v>
      </c>
      <c r="B2197" s="11" t="s">
        <v>11953</v>
      </c>
      <c r="C2197" s="13" t="s">
        <v>17185</v>
      </c>
      <c r="D2197" s="13" t="s">
        <v>17186</v>
      </c>
      <c r="E2197" s="13" t="s">
        <v>11807</v>
      </c>
      <c r="F2197" s="13" t="s">
        <v>17187</v>
      </c>
      <c r="G2197" s="13" t="s">
        <v>17188</v>
      </c>
    </row>
    <row r="2198" customFormat="false" ht="15" hidden="false" customHeight="true" outlineLevel="0" collapsed="false">
      <c r="A2198" s="13" t="s">
        <v>143</v>
      </c>
      <c r="B2198" s="11" t="s">
        <v>11844</v>
      </c>
      <c r="C2198" s="13" t="s">
        <v>2529</v>
      </c>
      <c r="D2198" s="13" t="s">
        <v>17189</v>
      </c>
      <c r="E2198" s="13" t="s">
        <v>12066</v>
      </c>
      <c r="F2198" s="13" t="s">
        <v>17190</v>
      </c>
      <c r="G2198" s="13" t="s">
        <v>17191</v>
      </c>
    </row>
    <row r="2199" customFormat="false" ht="15" hidden="false" customHeight="true" outlineLevel="0" collapsed="false">
      <c r="A2199" s="13" t="s">
        <v>143</v>
      </c>
      <c r="B2199" s="11" t="s">
        <v>11872</v>
      </c>
      <c r="C2199" s="13" t="s">
        <v>11251</v>
      </c>
      <c r="D2199" s="13" t="s">
        <v>17192</v>
      </c>
      <c r="E2199" s="13" t="s">
        <v>12058</v>
      </c>
      <c r="F2199" s="13" t="s">
        <v>17193</v>
      </c>
      <c r="G2199" s="13" t="s">
        <v>14255</v>
      </c>
    </row>
    <row r="2200" customFormat="false" ht="15" hidden="false" customHeight="true" outlineLevel="0" collapsed="false">
      <c r="A2200" s="13" t="s">
        <v>143</v>
      </c>
      <c r="B2200" s="11" t="s">
        <v>11890</v>
      </c>
      <c r="C2200" s="13" t="s">
        <v>13645</v>
      </c>
      <c r="D2200" s="13" t="s">
        <v>17194</v>
      </c>
      <c r="E2200" s="13" t="s">
        <v>11719</v>
      </c>
      <c r="F2200" s="13" t="s">
        <v>17195</v>
      </c>
      <c r="G2200" s="13" t="s">
        <v>17196</v>
      </c>
    </row>
    <row r="2201" customFormat="false" ht="15" hidden="false" customHeight="true" outlineLevel="0" collapsed="false">
      <c r="A2201" s="13" t="s">
        <v>143</v>
      </c>
      <c r="B2201" s="11" t="s">
        <v>11915</v>
      </c>
      <c r="C2201" s="13" t="s">
        <v>15360</v>
      </c>
      <c r="D2201" s="13" t="s">
        <v>17197</v>
      </c>
      <c r="E2201" s="13" t="s">
        <v>15665</v>
      </c>
      <c r="F2201" s="13" t="s">
        <v>17198</v>
      </c>
      <c r="G2201" s="13" t="s">
        <v>17199</v>
      </c>
    </row>
    <row r="2202" customFormat="false" ht="15" hidden="false" customHeight="true" outlineLevel="0" collapsed="false">
      <c r="A2202" s="13" t="s">
        <v>143</v>
      </c>
      <c r="B2202" s="11" t="s">
        <v>11827</v>
      </c>
      <c r="C2202" s="13" t="s">
        <v>17200</v>
      </c>
      <c r="D2202" s="13" t="s">
        <v>17201</v>
      </c>
      <c r="E2202" s="13" t="s">
        <v>17202</v>
      </c>
      <c r="F2202" s="13" t="s">
        <v>17203</v>
      </c>
      <c r="G2202" s="13" t="s">
        <v>17204</v>
      </c>
    </row>
    <row r="2203" customFormat="false" ht="15" hidden="false" customHeight="true" outlineLevel="0" collapsed="false">
      <c r="A2203" s="13" t="s">
        <v>143</v>
      </c>
      <c r="B2203" s="11" t="s">
        <v>11900</v>
      </c>
      <c r="C2203" s="13" t="s">
        <v>15222</v>
      </c>
      <c r="D2203" s="13" t="s">
        <v>17205</v>
      </c>
      <c r="E2203" s="13" t="s">
        <v>17206</v>
      </c>
      <c r="F2203" s="13" t="s">
        <v>17207</v>
      </c>
      <c r="G2203" s="13" t="s">
        <v>17208</v>
      </c>
    </row>
    <row r="2204" customFormat="false" ht="15" hidden="false" customHeight="true" outlineLevel="0" collapsed="false">
      <c r="A2204" s="13" t="s">
        <v>143</v>
      </c>
      <c r="B2204" s="11" t="s">
        <v>11921</v>
      </c>
      <c r="C2204" s="13" t="s">
        <v>4266</v>
      </c>
      <c r="D2204" s="13" t="s">
        <v>17209</v>
      </c>
      <c r="E2204" s="13" t="s">
        <v>13622</v>
      </c>
      <c r="F2204" s="13" t="s">
        <v>17210</v>
      </c>
      <c r="G2204" s="13" t="s">
        <v>17211</v>
      </c>
    </row>
    <row r="2205" customFormat="false" ht="15" hidden="false" customHeight="true" outlineLevel="0" collapsed="false">
      <c r="A2205" s="13" t="s">
        <v>143</v>
      </c>
      <c r="B2205" s="11" t="s">
        <v>11822</v>
      </c>
      <c r="C2205" s="13" t="s">
        <v>16543</v>
      </c>
      <c r="D2205" s="13" t="s">
        <v>17212</v>
      </c>
      <c r="E2205" s="13" t="s">
        <v>3514</v>
      </c>
      <c r="F2205" s="13" t="s">
        <v>17213</v>
      </c>
      <c r="G2205" s="13" t="s">
        <v>17214</v>
      </c>
    </row>
    <row r="2206" customFormat="false" ht="15" hidden="false" customHeight="true" outlineLevel="0" collapsed="false">
      <c r="A2206" s="13" t="s">
        <v>143</v>
      </c>
      <c r="B2206" s="11" t="s">
        <v>11861</v>
      </c>
      <c r="C2206" s="13" t="s">
        <v>15225</v>
      </c>
      <c r="D2206" s="13" t="s">
        <v>17215</v>
      </c>
      <c r="E2206" s="13" t="s">
        <v>13517</v>
      </c>
      <c r="F2206" s="13" t="s">
        <v>17216</v>
      </c>
      <c r="G2206" s="13" t="s">
        <v>17217</v>
      </c>
    </row>
    <row r="2207" customFormat="false" ht="15" hidden="false" customHeight="true" outlineLevel="0" collapsed="false">
      <c r="A2207" s="13" t="s">
        <v>143</v>
      </c>
      <c r="B2207" s="11" t="s">
        <v>11866</v>
      </c>
      <c r="C2207" s="13" t="s">
        <v>16171</v>
      </c>
      <c r="D2207" s="13" t="s">
        <v>17218</v>
      </c>
      <c r="E2207" s="13" t="s">
        <v>14255</v>
      </c>
      <c r="F2207" s="13" t="s">
        <v>17219</v>
      </c>
      <c r="G2207" s="13" t="s">
        <v>17220</v>
      </c>
    </row>
    <row r="2208" customFormat="false" ht="15" hidden="false" customHeight="true" outlineLevel="0" collapsed="false">
      <c r="A2208" s="13" t="s">
        <v>143</v>
      </c>
      <c r="B2208" s="11" t="s">
        <v>11850</v>
      </c>
      <c r="C2208" s="13" t="s">
        <v>13266</v>
      </c>
      <c r="D2208" s="13" t="s">
        <v>17221</v>
      </c>
      <c r="E2208" s="13" t="s">
        <v>557</v>
      </c>
      <c r="F2208" s="13" t="s">
        <v>17222</v>
      </c>
      <c r="G2208" s="13" t="s">
        <v>17223</v>
      </c>
    </row>
    <row r="2209" customFormat="false" ht="15" hidden="false" customHeight="true" outlineLevel="0" collapsed="false">
      <c r="A2209" s="13" t="s">
        <v>143</v>
      </c>
      <c r="B2209" s="11" t="s">
        <v>11748</v>
      </c>
      <c r="C2209" s="13" t="s">
        <v>2576</v>
      </c>
      <c r="D2209" s="13" t="s">
        <v>17224</v>
      </c>
      <c r="E2209" s="13" t="s">
        <v>11708</v>
      </c>
      <c r="F2209" s="13" t="s">
        <v>1871</v>
      </c>
      <c r="G2209" s="13" t="s">
        <v>17224</v>
      </c>
    </row>
    <row r="2210" customFormat="false" ht="15" hidden="false" customHeight="true" outlineLevel="0" collapsed="false">
      <c r="A2210" s="13" t="s">
        <v>143</v>
      </c>
      <c r="B2210" s="11" t="s">
        <v>11816</v>
      </c>
      <c r="C2210" s="13" t="s">
        <v>14584</v>
      </c>
      <c r="D2210" s="13" t="s">
        <v>17225</v>
      </c>
      <c r="E2210" s="13" t="s">
        <v>14515</v>
      </c>
      <c r="F2210" s="13" t="s">
        <v>17226</v>
      </c>
      <c r="G2210" s="13" t="s">
        <v>17227</v>
      </c>
    </row>
    <row r="2211" customFormat="false" ht="15" hidden="false" customHeight="true" outlineLevel="0" collapsed="false">
      <c r="A2211" s="13" t="s">
        <v>143</v>
      </c>
      <c r="B2211" s="11" t="s">
        <v>11904</v>
      </c>
      <c r="C2211" s="13" t="s">
        <v>13401</v>
      </c>
      <c r="D2211" s="13" t="s">
        <v>17228</v>
      </c>
      <c r="E2211" s="13" t="s">
        <v>17229</v>
      </c>
      <c r="F2211" s="13" t="s">
        <v>17230</v>
      </c>
      <c r="G2211" s="13" t="s">
        <v>17231</v>
      </c>
    </row>
    <row r="2212" customFormat="false" ht="15" hidden="false" customHeight="true" outlineLevel="0" collapsed="false">
      <c r="A2212" s="13" t="s">
        <v>143</v>
      </c>
      <c r="B2212" s="11" t="s">
        <v>11804</v>
      </c>
      <c r="C2212" s="13" t="s">
        <v>13017</v>
      </c>
      <c r="D2212" s="13" t="s">
        <v>17232</v>
      </c>
      <c r="E2212" s="13" t="s">
        <v>3047</v>
      </c>
      <c r="F2212" s="13" t="s">
        <v>12004</v>
      </c>
      <c r="G2212" s="13" t="s">
        <v>17233</v>
      </c>
    </row>
    <row r="2213" customFormat="false" ht="15" hidden="false" customHeight="true" outlineLevel="0" collapsed="false">
      <c r="A2213" s="13" t="s">
        <v>143</v>
      </c>
      <c r="B2213" s="11" t="s">
        <v>11927</v>
      </c>
      <c r="C2213" s="13" t="s">
        <v>12787</v>
      </c>
      <c r="D2213" s="13" t="s">
        <v>17234</v>
      </c>
      <c r="E2213" s="13" t="s">
        <v>3042</v>
      </c>
      <c r="F2213" s="13" t="s">
        <v>17235</v>
      </c>
      <c r="G2213" s="13" t="s">
        <v>17236</v>
      </c>
    </row>
    <row r="2214" customFormat="false" ht="15" hidden="false" customHeight="true" outlineLevel="0" collapsed="false">
      <c r="A2214" s="13" t="s">
        <v>143</v>
      </c>
      <c r="B2214" s="11" t="s">
        <v>11932</v>
      </c>
      <c r="C2214" s="13" t="s">
        <v>15339</v>
      </c>
      <c r="D2214" s="13" t="s">
        <v>17237</v>
      </c>
      <c r="E2214" s="13" t="s">
        <v>14191</v>
      </c>
      <c r="F2214" s="13" t="s">
        <v>13595</v>
      </c>
      <c r="G2214" s="13" t="s">
        <v>17238</v>
      </c>
    </row>
    <row r="2215" customFormat="false" ht="15" hidden="false" customHeight="true" outlineLevel="0" collapsed="false">
      <c r="A2215" s="13" t="s">
        <v>143</v>
      </c>
      <c r="B2215" s="11" t="s">
        <v>11995</v>
      </c>
      <c r="C2215" s="13" t="s">
        <v>14665</v>
      </c>
      <c r="D2215" s="13" t="s">
        <v>17239</v>
      </c>
      <c r="E2215" s="13" t="s">
        <v>2093</v>
      </c>
      <c r="F2215" s="13" t="s">
        <v>17240</v>
      </c>
      <c r="G2215" s="13" t="s">
        <v>15442</v>
      </c>
    </row>
    <row r="2216" customFormat="false" ht="15" hidden="false" customHeight="true" outlineLevel="0" collapsed="false">
      <c r="A2216" s="13" t="s">
        <v>143</v>
      </c>
      <c r="B2216" s="11" t="s">
        <v>11910</v>
      </c>
      <c r="C2216" s="13" t="s">
        <v>12180</v>
      </c>
      <c r="D2216" s="13" t="s">
        <v>17241</v>
      </c>
      <c r="E2216" s="13" t="s">
        <v>13517</v>
      </c>
      <c r="F2216" s="13" t="s">
        <v>4986</v>
      </c>
      <c r="G2216" s="13" t="s">
        <v>17242</v>
      </c>
    </row>
    <row r="2217" customFormat="false" ht="15" hidden="false" customHeight="true" outlineLevel="0" collapsed="false">
      <c r="A2217" s="13" t="s">
        <v>143</v>
      </c>
      <c r="B2217" s="11" t="s">
        <v>11941</v>
      </c>
      <c r="C2217" s="13" t="s">
        <v>13620</v>
      </c>
      <c r="D2217" s="13" t="s">
        <v>17243</v>
      </c>
      <c r="E2217" s="13" t="s">
        <v>977</v>
      </c>
      <c r="F2217" s="13" t="s">
        <v>17244</v>
      </c>
      <c r="G2217" s="13" t="s">
        <v>17245</v>
      </c>
    </row>
    <row r="2218" customFormat="false" ht="15" hidden="false" customHeight="true" outlineLevel="0" collapsed="false">
      <c r="A2218" s="13" t="s">
        <v>143</v>
      </c>
      <c r="B2218" s="11" t="s">
        <v>11895</v>
      </c>
      <c r="C2218" s="13" t="s">
        <v>16902</v>
      </c>
      <c r="D2218" s="13" t="s">
        <v>17246</v>
      </c>
      <c r="E2218" s="13" t="s">
        <v>13554</v>
      </c>
      <c r="F2218" s="13" t="s">
        <v>17247</v>
      </c>
      <c r="G2218" s="13" t="s">
        <v>17248</v>
      </c>
    </row>
    <row r="2219" customFormat="false" ht="15" hidden="false" customHeight="true" outlineLevel="0" collapsed="false">
      <c r="A2219" s="13" t="s">
        <v>143</v>
      </c>
      <c r="B2219" s="11" t="s">
        <v>11945</v>
      </c>
      <c r="C2219" s="13" t="s">
        <v>12251</v>
      </c>
      <c r="D2219" s="13" t="s">
        <v>1900</v>
      </c>
      <c r="E2219" s="13" t="s">
        <v>16925</v>
      </c>
      <c r="F2219" s="13" t="s">
        <v>17249</v>
      </c>
      <c r="G2219" s="13" t="s">
        <v>17250</v>
      </c>
    </row>
    <row r="2220" customFormat="false" ht="15" hidden="false" customHeight="true" outlineLevel="0" collapsed="false">
      <c r="A2220" s="13" t="s">
        <v>143</v>
      </c>
      <c r="B2220" s="11" t="s">
        <v>12143</v>
      </c>
      <c r="C2220" s="13" t="s">
        <v>12201</v>
      </c>
      <c r="D2220" s="13" t="s">
        <v>17251</v>
      </c>
      <c r="E2220" s="13" t="s">
        <v>12209</v>
      </c>
      <c r="F2220" s="13" t="s">
        <v>16214</v>
      </c>
      <c r="G2220" s="13" t="s">
        <v>17252</v>
      </c>
    </row>
    <row r="2221" customFormat="false" ht="15" hidden="false" customHeight="true" outlineLevel="0" collapsed="false">
      <c r="A2221" s="13" t="s">
        <v>143</v>
      </c>
      <c r="B2221" s="11" t="s">
        <v>11964</v>
      </c>
      <c r="C2221" s="13" t="s">
        <v>12251</v>
      </c>
      <c r="D2221" s="13" t="s">
        <v>17253</v>
      </c>
      <c r="E2221" s="13" t="s">
        <v>13619</v>
      </c>
      <c r="F2221" s="13" t="s">
        <v>17254</v>
      </c>
      <c r="G2221" s="13" t="s">
        <v>17255</v>
      </c>
    </row>
    <row r="2222" customFormat="false" ht="15" hidden="false" customHeight="true" outlineLevel="0" collapsed="false">
      <c r="A2222" s="13" t="s">
        <v>143</v>
      </c>
      <c r="B2222" s="11" t="s">
        <v>12016</v>
      </c>
      <c r="C2222" s="13" t="s">
        <v>11924</v>
      </c>
      <c r="D2222" s="13" t="s">
        <v>17256</v>
      </c>
      <c r="E2222" s="13" t="s">
        <v>12881</v>
      </c>
      <c r="F2222" s="13" t="s">
        <v>2160</v>
      </c>
      <c r="G2222" s="13" t="s">
        <v>17257</v>
      </c>
    </row>
    <row r="2223" customFormat="false" ht="15" hidden="false" customHeight="true" outlineLevel="0" collapsed="false">
      <c r="A2223" s="13" t="s">
        <v>143</v>
      </c>
      <c r="B2223" s="11" t="s">
        <v>12027</v>
      </c>
      <c r="C2223" s="13" t="s">
        <v>7110</v>
      </c>
      <c r="D2223" s="13" t="s">
        <v>17258</v>
      </c>
      <c r="E2223" s="13" t="s">
        <v>12970</v>
      </c>
      <c r="F2223" s="13" t="s">
        <v>17259</v>
      </c>
      <c r="G2223" s="13" t="s">
        <v>17260</v>
      </c>
    </row>
    <row r="2224" customFormat="false" ht="15" hidden="false" customHeight="true" outlineLevel="0" collapsed="false">
      <c r="A2224" s="13" t="s">
        <v>143</v>
      </c>
      <c r="B2224" s="11" t="s">
        <v>12006</v>
      </c>
      <c r="C2224" s="13" t="s">
        <v>5496</v>
      </c>
      <c r="D2224" s="13" t="s">
        <v>17261</v>
      </c>
      <c r="E2224" s="13" t="s">
        <v>1612</v>
      </c>
      <c r="F2224" s="13" t="s">
        <v>17262</v>
      </c>
      <c r="G2224" s="13" t="s">
        <v>17263</v>
      </c>
    </row>
    <row r="2225" customFormat="false" ht="15" hidden="false" customHeight="true" outlineLevel="0" collapsed="false">
      <c r="A2225" s="13" t="s">
        <v>143</v>
      </c>
      <c r="B2225" s="11" t="s">
        <v>11937</v>
      </c>
      <c r="C2225" s="13" t="s">
        <v>15232</v>
      </c>
      <c r="D2225" s="13" t="s">
        <v>17264</v>
      </c>
      <c r="E2225" s="13" t="s">
        <v>1616</v>
      </c>
      <c r="F2225" s="13" t="s">
        <v>16811</v>
      </c>
      <c r="G2225" s="13" t="s">
        <v>17265</v>
      </c>
    </row>
    <row r="2226" customFormat="false" ht="15" hidden="false" customHeight="true" outlineLevel="0" collapsed="false">
      <c r="A2226" s="13" t="s">
        <v>143</v>
      </c>
      <c r="B2226" s="11" t="s">
        <v>11980</v>
      </c>
      <c r="C2226" s="13" t="s">
        <v>2573</v>
      </c>
      <c r="D2226" s="13" t="s">
        <v>17266</v>
      </c>
      <c r="E2226" s="13" t="s">
        <v>11824</v>
      </c>
      <c r="F2226" s="13" t="s">
        <v>14387</v>
      </c>
      <c r="G2226" s="13" t="s">
        <v>17267</v>
      </c>
    </row>
    <row r="2227" customFormat="false" ht="15" hidden="false" customHeight="true" outlineLevel="0" collapsed="false">
      <c r="A2227" s="13" t="s">
        <v>143</v>
      </c>
      <c r="B2227" s="11" t="s">
        <v>11959</v>
      </c>
      <c r="C2227" s="13" t="s">
        <v>12881</v>
      </c>
      <c r="D2227" s="13" t="s">
        <v>17268</v>
      </c>
      <c r="E2227" s="13" t="s">
        <v>13956</v>
      </c>
      <c r="F2227" s="13" t="s">
        <v>17269</v>
      </c>
      <c r="G2227" s="13" t="s">
        <v>17270</v>
      </c>
    </row>
    <row r="2228" customFormat="false" ht="15" hidden="false" customHeight="true" outlineLevel="0" collapsed="false">
      <c r="A2228" s="13" t="s">
        <v>143</v>
      </c>
      <c r="B2228" s="11" t="s">
        <v>12173</v>
      </c>
      <c r="C2228" s="13" t="s">
        <v>6585</v>
      </c>
      <c r="D2228" s="13" t="s">
        <v>17271</v>
      </c>
      <c r="E2228" s="13" t="s">
        <v>12090</v>
      </c>
      <c r="F2228" s="13" t="s">
        <v>12090</v>
      </c>
      <c r="G2228" s="13" t="s">
        <v>17272</v>
      </c>
    </row>
    <row r="2229" customFormat="false" ht="15" hidden="false" customHeight="true" outlineLevel="0" collapsed="false">
      <c r="A2229" s="13" t="s">
        <v>143</v>
      </c>
      <c r="B2229" s="11" t="s">
        <v>12040</v>
      </c>
      <c r="C2229" s="13" t="s">
        <v>11824</v>
      </c>
      <c r="D2229" s="13" t="s">
        <v>17273</v>
      </c>
      <c r="E2229" s="13" t="s">
        <v>11708</v>
      </c>
      <c r="F2229" s="13" t="s">
        <v>12090</v>
      </c>
      <c r="G2229" s="13" t="s">
        <v>17274</v>
      </c>
    </row>
    <row r="2230" customFormat="false" ht="15" hidden="false" customHeight="true" outlineLevel="0" collapsed="false">
      <c r="A2230" s="13" t="s">
        <v>143</v>
      </c>
      <c r="B2230" s="11" t="s">
        <v>12022</v>
      </c>
      <c r="C2230" s="13" t="s">
        <v>13430</v>
      </c>
      <c r="D2230" s="13" t="s">
        <v>17275</v>
      </c>
      <c r="E2230" s="13" t="s">
        <v>11875</v>
      </c>
      <c r="F2230" s="13" t="s">
        <v>8199</v>
      </c>
      <c r="G2230" s="13" t="s">
        <v>17276</v>
      </c>
    </row>
    <row r="2231" customFormat="false" ht="15" hidden="false" customHeight="true" outlineLevel="0" collapsed="false">
      <c r="A2231" s="13" t="s">
        <v>143</v>
      </c>
      <c r="B2231" s="11" t="s">
        <v>12000</v>
      </c>
      <c r="C2231" s="13" t="s">
        <v>17277</v>
      </c>
      <c r="D2231" s="13" t="s">
        <v>17278</v>
      </c>
      <c r="E2231" s="13" t="s">
        <v>14048</v>
      </c>
      <c r="F2231" s="13" t="s">
        <v>17279</v>
      </c>
      <c r="G2231" s="13" t="s">
        <v>17280</v>
      </c>
    </row>
    <row r="2232" customFormat="false" ht="15" hidden="false" customHeight="true" outlineLevel="0" collapsed="false">
      <c r="A2232" s="13" t="s">
        <v>143</v>
      </c>
      <c r="B2232" s="11" t="s">
        <v>12030</v>
      </c>
      <c r="C2232" s="13" t="s">
        <v>14221</v>
      </c>
      <c r="D2232" s="13" t="s">
        <v>17281</v>
      </c>
      <c r="E2232" s="13" t="s">
        <v>4497</v>
      </c>
      <c r="F2232" s="13" t="s">
        <v>17282</v>
      </c>
      <c r="G2232" s="13" t="s">
        <v>17283</v>
      </c>
    </row>
    <row r="2233" customFormat="false" ht="15" hidden="false" customHeight="true" outlineLevel="0" collapsed="false">
      <c r="A2233" s="13" t="s">
        <v>143</v>
      </c>
      <c r="B2233" s="11" t="s">
        <v>11975</v>
      </c>
      <c r="C2233" s="13" t="s">
        <v>3147</v>
      </c>
      <c r="D2233" s="13" t="s">
        <v>17284</v>
      </c>
      <c r="E2233" s="13" t="s">
        <v>12088</v>
      </c>
      <c r="F2233" s="13" t="s">
        <v>17285</v>
      </c>
      <c r="G2233" s="13" t="s">
        <v>17286</v>
      </c>
    </row>
    <row r="2234" customFormat="false" ht="15" hidden="false" customHeight="true" outlineLevel="0" collapsed="false">
      <c r="A2234" s="13" t="s">
        <v>143</v>
      </c>
      <c r="B2234" s="11" t="s">
        <v>12046</v>
      </c>
      <c r="C2234" s="13" t="s">
        <v>17287</v>
      </c>
      <c r="D2234" s="13" t="s">
        <v>2103</v>
      </c>
      <c r="E2234" s="13" t="s">
        <v>17288</v>
      </c>
      <c r="F2234" s="13" t="s">
        <v>17289</v>
      </c>
      <c r="G2234" s="13" t="s">
        <v>17290</v>
      </c>
    </row>
    <row r="2235" customFormat="false" ht="15" hidden="false" customHeight="true" outlineLevel="0" collapsed="false">
      <c r="A2235" s="13" t="s">
        <v>143</v>
      </c>
      <c r="B2235" s="11" t="s">
        <v>11990</v>
      </c>
      <c r="C2235" s="13" t="s">
        <v>17291</v>
      </c>
      <c r="D2235" s="13" t="s">
        <v>17292</v>
      </c>
      <c r="E2235" s="13" t="s">
        <v>12896</v>
      </c>
      <c r="F2235" s="13" t="s">
        <v>17293</v>
      </c>
      <c r="G2235" s="13" t="s">
        <v>17294</v>
      </c>
    </row>
    <row r="2236" customFormat="false" ht="15" hidden="false" customHeight="true" outlineLevel="0" collapsed="false">
      <c r="A2236" s="13" t="s">
        <v>143</v>
      </c>
      <c r="B2236" s="11" t="s">
        <v>12238</v>
      </c>
      <c r="C2236" s="13" t="s">
        <v>13484</v>
      </c>
      <c r="D2236" s="13" t="s">
        <v>17295</v>
      </c>
      <c r="E2236" s="13" t="s">
        <v>11751</v>
      </c>
      <c r="F2236" s="13" t="s">
        <v>11672</v>
      </c>
      <c r="G2236" s="13" t="s">
        <v>17296</v>
      </c>
    </row>
    <row r="2237" customFormat="false" ht="15" hidden="false" customHeight="true" outlineLevel="0" collapsed="false">
      <c r="A2237" s="13" t="s">
        <v>143</v>
      </c>
      <c r="B2237" s="11" t="s">
        <v>11793</v>
      </c>
      <c r="C2237" s="13" t="s">
        <v>13517</v>
      </c>
      <c r="D2237" s="13" t="s">
        <v>12121</v>
      </c>
      <c r="E2237" s="13" t="s">
        <v>6339</v>
      </c>
      <c r="F2237" s="13" t="s">
        <v>17297</v>
      </c>
      <c r="G2237" s="13" t="s">
        <v>17298</v>
      </c>
    </row>
    <row r="2238" customFormat="false" ht="15" hidden="false" customHeight="true" outlineLevel="0" collapsed="false">
      <c r="A2238" s="13" t="s">
        <v>143</v>
      </c>
      <c r="B2238" s="11" t="s">
        <v>12056</v>
      </c>
      <c r="C2238" s="13" t="s">
        <v>12223</v>
      </c>
      <c r="D2238" s="13" t="s">
        <v>17299</v>
      </c>
      <c r="E2238" s="13" t="s">
        <v>7739</v>
      </c>
      <c r="F2238" s="13" t="s">
        <v>17300</v>
      </c>
      <c r="G2238" s="13" t="s">
        <v>17301</v>
      </c>
    </row>
    <row r="2239" customFormat="false" ht="15" hidden="false" customHeight="true" outlineLevel="0" collapsed="false">
      <c r="A2239" s="13" t="s">
        <v>143</v>
      </c>
      <c r="B2239" s="11" t="s">
        <v>12010</v>
      </c>
      <c r="C2239" s="13" t="s">
        <v>11825</v>
      </c>
      <c r="D2239" s="13" t="s">
        <v>17302</v>
      </c>
      <c r="E2239" s="13" t="s">
        <v>3514</v>
      </c>
      <c r="F2239" s="13" t="s">
        <v>536</v>
      </c>
      <c r="G2239" s="13" t="s">
        <v>17303</v>
      </c>
    </row>
    <row r="2240" customFormat="false" ht="15" hidden="false" customHeight="true" outlineLevel="0" collapsed="false">
      <c r="A2240" s="13" t="s">
        <v>143</v>
      </c>
      <c r="B2240" s="11" t="s">
        <v>11985</v>
      </c>
      <c r="C2240" s="13" t="s">
        <v>14196</v>
      </c>
      <c r="D2240" s="13" t="s">
        <v>17304</v>
      </c>
      <c r="E2240" s="13" t="s">
        <v>4775</v>
      </c>
      <c r="F2240" s="13" t="s">
        <v>1457</v>
      </c>
      <c r="G2240" s="13" t="s">
        <v>6500</v>
      </c>
    </row>
    <row r="2241" customFormat="false" ht="15" hidden="false" customHeight="true" outlineLevel="0" collapsed="false">
      <c r="A2241" s="13" t="s">
        <v>143</v>
      </c>
      <c r="B2241" s="11" t="s">
        <v>11884</v>
      </c>
      <c r="C2241" s="13" t="s">
        <v>12793</v>
      </c>
      <c r="D2241" s="13" t="s">
        <v>17305</v>
      </c>
      <c r="E2241" s="13" t="s">
        <v>8940</v>
      </c>
      <c r="F2241" s="13" t="s">
        <v>17306</v>
      </c>
      <c r="G2241" s="13" t="s">
        <v>17307</v>
      </c>
    </row>
    <row r="2242" customFormat="false" ht="15" hidden="false" customHeight="true" outlineLevel="0" collapsed="false">
      <c r="A2242" s="13" t="s">
        <v>143</v>
      </c>
      <c r="B2242" s="11" t="s">
        <v>12082</v>
      </c>
      <c r="C2242" s="13" t="s">
        <v>12822</v>
      </c>
      <c r="D2242" s="13" t="s">
        <v>17308</v>
      </c>
      <c r="E2242" s="13" t="s">
        <v>11563</v>
      </c>
      <c r="F2242" s="13" t="s">
        <v>17309</v>
      </c>
      <c r="G2242" s="13" t="s">
        <v>17310</v>
      </c>
    </row>
    <row r="2243" customFormat="false" ht="15" hidden="false" customHeight="true" outlineLevel="0" collapsed="false">
      <c r="A2243" s="13" t="s">
        <v>143</v>
      </c>
      <c r="B2243" s="11" t="s">
        <v>12065</v>
      </c>
      <c r="C2243" s="13" t="s">
        <v>13399</v>
      </c>
      <c r="D2243" s="13" t="s">
        <v>17311</v>
      </c>
      <c r="E2243" s="13" t="s">
        <v>8665</v>
      </c>
      <c r="F2243" s="13" t="s">
        <v>11711</v>
      </c>
      <c r="G2243" s="13" t="s">
        <v>17312</v>
      </c>
    </row>
    <row r="2244" customFormat="false" ht="15" hidden="false" customHeight="true" outlineLevel="0" collapsed="false">
      <c r="A2244" s="13" t="s">
        <v>143</v>
      </c>
      <c r="B2244" s="11" t="s">
        <v>12118</v>
      </c>
      <c r="C2244" s="13" t="s">
        <v>14665</v>
      </c>
      <c r="D2244" s="13" t="s">
        <v>16333</v>
      </c>
      <c r="E2244" s="13" t="s">
        <v>15227</v>
      </c>
      <c r="F2244" s="13" t="s">
        <v>17313</v>
      </c>
      <c r="G2244" s="13" t="s">
        <v>7372</v>
      </c>
    </row>
    <row r="2245" customFormat="false" ht="15" hidden="false" customHeight="true" outlineLevel="0" collapsed="false">
      <c r="A2245" s="13" t="s">
        <v>143</v>
      </c>
      <c r="B2245" s="11" t="s">
        <v>12061</v>
      </c>
      <c r="C2245" s="13" t="s">
        <v>1715</v>
      </c>
      <c r="D2245" s="13" t="s">
        <v>17314</v>
      </c>
      <c r="E2245" s="13" t="s">
        <v>697</v>
      </c>
      <c r="F2245" s="13" t="s">
        <v>17315</v>
      </c>
      <c r="G2245" s="13" t="s">
        <v>17316</v>
      </c>
    </row>
    <row r="2246" customFormat="false" ht="15" hidden="false" customHeight="true" outlineLevel="0" collapsed="false">
      <c r="A2246" s="13" t="s">
        <v>143</v>
      </c>
      <c r="B2246" s="11" t="s">
        <v>12097</v>
      </c>
      <c r="C2246" s="13" t="s">
        <v>17288</v>
      </c>
      <c r="D2246" s="13" t="s">
        <v>17317</v>
      </c>
      <c r="E2246" s="13" t="s">
        <v>1457</v>
      </c>
      <c r="F2246" s="13" t="s">
        <v>17318</v>
      </c>
      <c r="G2246" s="13" t="s">
        <v>17319</v>
      </c>
    </row>
    <row r="2247" customFormat="false" ht="15" hidden="false" customHeight="true" outlineLevel="0" collapsed="false">
      <c r="A2247" s="13" t="s">
        <v>143</v>
      </c>
      <c r="B2247" s="11" t="s">
        <v>12159</v>
      </c>
      <c r="C2247" s="13" t="s">
        <v>14221</v>
      </c>
      <c r="D2247" s="13" t="s">
        <v>17320</v>
      </c>
      <c r="E2247" s="13" t="s">
        <v>12161</v>
      </c>
      <c r="F2247" s="13" t="s">
        <v>11767</v>
      </c>
      <c r="G2247" s="13" t="s">
        <v>17321</v>
      </c>
    </row>
    <row r="2248" customFormat="false" ht="15" hidden="false" customHeight="true" outlineLevel="0" collapsed="false">
      <c r="A2248" s="13" t="s">
        <v>143</v>
      </c>
      <c r="B2248" s="11" t="s">
        <v>12070</v>
      </c>
      <c r="C2248" s="13" t="s">
        <v>6338</v>
      </c>
      <c r="D2248" s="13" t="s">
        <v>17322</v>
      </c>
      <c r="E2248" s="13" t="s">
        <v>17323</v>
      </c>
      <c r="F2248" s="13" t="s">
        <v>17324</v>
      </c>
      <c r="G2248" s="13" t="s">
        <v>15880</v>
      </c>
    </row>
    <row r="2249" customFormat="false" ht="15" hidden="false" customHeight="true" outlineLevel="0" collapsed="false">
      <c r="A2249" s="13" t="s">
        <v>143</v>
      </c>
      <c r="B2249" s="11" t="s">
        <v>12036</v>
      </c>
      <c r="C2249" s="13" t="s">
        <v>13630</v>
      </c>
      <c r="D2249" s="13" t="s">
        <v>17325</v>
      </c>
      <c r="E2249" s="13" t="s">
        <v>12867</v>
      </c>
      <c r="F2249" s="13" t="s">
        <v>6899</v>
      </c>
      <c r="G2249" s="13" t="s">
        <v>17326</v>
      </c>
    </row>
    <row r="2250" customFormat="false" ht="15" hidden="false" customHeight="true" outlineLevel="0" collapsed="false">
      <c r="A2250" s="13" t="s">
        <v>143</v>
      </c>
      <c r="B2250" s="11" t="s">
        <v>12107</v>
      </c>
      <c r="C2250" s="13" t="s">
        <v>12017</v>
      </c>
      <c r="D2250" s="13" t="s">
        <v>17327</v>
      </c>
      <c r="E2250" s="13" t="s">
        <v>12896</v>
      </c>
      <c r="F2250" s="13" t="s">
        <v>17328</v>
      </c>
      <c r="G2250" s="13" t="s">
        <v>15258</v>
      </c>
    </row>
    <row r="2251" customFormat="false" ht="15" hidden="false" customHeight="true" outlineLevel="0" collapsed="false">
      <c r="A2251" s="13" t="s">
        <v>143</v>
      </c>
      <c r="B2251" s="11" t="s">
        <v>12102</v>
      </c>
      <c r="C2251" s="13" t="s">
        <v>12321</v>
      </c>
      <c r="D2251" s="13" t="s">
        <v>4988</v>
      </c>
      <c r="E2251" s="13" t="s">
        <v>3615</v>
      </c>
      <c r="F2251" s="13" t="s">
        <v>17329</v>
      </c>
      <c r="G2251" s="13" t="s">
        <v>17330</v>
      </c>
    </row>
    <row r="2252" customFormat="false" ht="15" hidden="false" customHeight="true" outlineLevel="0" collapsed="false">
      <c r="A2252" s="13" t="s">
        <v>143</v>
      </c>
      <c r="B2252" s="11" t="s">
        <v>12076</v>
      </c>
      <c r="C2252" s="13" t="s">
        <v>13053</v>
      </c>
      <c r="D2252" s="13" t="s">
        <v>17331</v>
      </c>
      <c r="E2252" s="13" t="s">
        <v>12209</v>
      </c>
      <c r="F2252" s="13" t="s">
        <v>15895</v>
      </c>
      <c r="G2252" s="13" t="s">
        <v>17332</v>
      </c>
    </row>
    <row r="2253" customFormat="false" ht="15" hidden="false" customHeight="true" outlineLevel="0" collapsed="false">
      <c r="A2253" s="13" t="s">
        <v>143</v>
      </c>
      <c r="B2253" s="11" t="s">
        <v>12138</v>
      </c>
      <c r="C2253" s="13" t="s">
        <v>15275</v>
      </c>
      <c r="D2253" s="13" t="s">
        <v>17333</v>
      </c>
      <c r="E2253" s="13" t="s">
        <v>12161</v>
      </c>
      <c r="F2253" s="13" t="s">
        <v>12791</v>
      </c>
      <c r="G2253" s="13" t="s">
        <v>17334</v>
      </c>
    </row>
    <row r="2254" customFormat="false" ht="15" hidden="false" customHeight="true" outlineLevel="0" collapsed="false">
      <c r="A2254" s="13" t="s">
        <v>143</v>
      </c>
      <c r="B2254" s="11" t="s">
        <v>12123</v>
      </c>
      <c r="C2254" s="13" t="s">
        <v>12960</v>
      </c>
      <c r="D2254" s="13" t="s">
        <v>17335</v>
      </c>
      <c r="E2254" s="13" t="s">
        <v>11708</v>
      </c>
      <c r="F2254" s="13" t="s">
        <v>1457</v>
      </c>
      <c r="G2254" s="13" t="s">
        <v>17336</v>
      </c>
    </row>
    <row r="2255" customFormat="false" ht="15" hidden="false" customHeight="true" outlineLevel="0" collapsed="false">
      <c r="A2255" s="13" t="s">
        <v>143</v>
      </c>
      <c r="B2255" s="11" t="s">
        <v>12092</v>
      </c>
      <c r="C2255" s="13" t="s">
        <v>5399</v>
      </c>
      <c r="D2255" s="13" t="s">
        <v>17337</v>
      </c>
      <c r="E2255" s="13" t="s">
        <v>11796</v>
      </c>
      <c r="F2255" s="13" t="s">
        <v>17338</v>
      </c>
      <c r="G2255" s="13" t="s">
        <v>17339</v>
      </c>
    </row>
    <row r="2256" customFormat="false" ht="15" hidden="false" customHeight="true" outlineLevel="0" collapsed="false">
      <c r="A2256" s="13" t="s">
        <v>143</v>
      </c>
      <c r="B2256" s="11" t="s">
        <v>12155</v>
      </c>
      <c r="C2256" s="13" t="s">
        <v>4461</v>
      </c>
      <c r="D2256" s="13" t="s">
        <v>17340</v>
      </c>
      <c r="E2256" s="13" t="s">
        <v>2417</v>
      </c>
      <c r="F2256" s="13" t="s">
        <v>16214</v>
      </c>
      <c r="G2256" s="13" t="s">
        <v>15831</v>
      </c>
    </row>
    <row r="2257" customFormat="false" ht="15" hidden="false" customHeight="true" outlineLevel="0" collapsed="false">
      <c r="A2257" s="13" t="s">
        <v>143</v>
      </c>
      <c r="B2257" s="11" t="s">
        <v>12205</v>
      </c>
      <c r="C2257" s="13" t="s">
        <v>8204</v>
      </c>
      <c r="D2257" s="13" t="s">
        <v>17341</v>
      </c>
      <c r="E2257" s="13" t="s">
        <v>11708</v>
      </c>
      <c r="F2257" s="13" t="s">
        <v>1871</v>
      </c>
      <c r="G2257" s="13" t="s">
        <v>17341</v>
      </c>
    </row>
    <row r="2258" customFormat="false" ht="15" hidden="false" customHeight="true" outlineLevel="0" collapsed="false">
      <c r="A2258" s="13" t="s">
        <v>143</v>
      </c>
      <c r="B2258" s="11" t="s">
        <v>12214</v>
      </c>
      <c r="C2258" s="13" t="s">
        <v>3042</v>
      </c>
      <c r="D2258" s="13" t="s">
        <v>17342</v>
      </c>
      <c r="E2258" s="13" t="s">
        <v>11708</v>
      </c>
      <c r="F2258" s="13" t="s">
        <v>1871</v>
      </c>
      <c r="G2258" s="13" t="s">
        <v>17343</v>
      </c>
    </row>
    <row r="2259" customFormat="false" ht="15" hidden="false" customHeight="true" outlineLevel="0" collapsed="false">
      <c r="A2259" s="13" t="s">
        <v>143</v>
      </c>
      <c r="B2259" s="11" t="s">
        <v>12229</v>
      </c>
      <c r="C2259" s="13" t="s">
        <v>11824</v>
      </c>
      <c r="D2259" s="13" t="s">
        <v>17344</v>
      </c>
      <c r="E2259" s="13" t="s">
        <v>12209</v>
      </c>
      <c r="F2259" s="13" t="s">
        <v>17345</v>
      </c>
      <c r="G2259" s="13" t="s">
        <v>17346</v>
      </c>
    </row>
    <row r="2260" customFormat="false" ht="15" hidden="false" customHeight="true" outlineLevel="0" collapsed="false">
      <c r="A2260" s="13" t="s">
        <v>143</v>
      </c>
      <c r="B2260" s="11" t="s">
        <v>12169</v>
      </c>
      <c r="C2260" s="13" t="s">
        <v>15763</v>
      </c>
      <c r="D2260" s="13" t="s">
        <v>17347</v>
      </c>
      <c r="E2260" s="13" t="s">
        <v>12241</v>
      </c>
      <c r="F2260" s="13" t="s">
        <v>12108</v>
      </c>
      <c r="G2260" s="13" t="s">
        <v>17348</v>
      </c>
    </row>
    <row r="2261" customFormat="false" ht="15" hidden="false" customHeight="true" outlineLevel="0" collapsed="false">
      <c r="A2261" s="13" t="s">
        <v>143</v>
      </c>
      <c r="B2261" s="11" t="s">
        <v>12080</v>
      </c>
      <c r="C2261" s="13" t="s">
        <v>12182</v>
      </c>
      <c r="D2261" s="13" t="s">
        <v>16869</v>
      </c>
      <c r="E2261" s="13" t="s">
        <v>11708</v>
      </c>
      <c r="F2261" s="13" t="s">
        <v>1871</v>
      </c>
      <c r="G2261" s="13" t="s">
        <v>16869</v>
      </c>
    </row>
    <row r="2262" customFormat="false" ht="15" hidden="false" customHeight="true" outlineLevel="0" collapsed="false">
      <c r="A2262" s="13" t="s">
        <v>143</v>
      </c>
      <c r="B2262" s="11" t="s">
        <v>12191</v>
      </c>
      <c r="C2262" s="13" t="s">
        <v>11561</v>
      </c>
      <c r="D2262" s="13" t="s">
        <v>15840</v>
      </c>
      <c r="E2262" s="13" t="s">
        <v>1871</v>
      </c>
      <c r="F2262" s="13" t="s">
        <v>1871</v>
      </c>
      <c r="G2262" s="13" t="s">
        <v>15840</v>
      </c>
    </row>
    <row r="2263" customFormat="false" ht="15" hidden="false" customHeight="true" outlineLevel="0" collapsed="false">
      <c r="A2263" s="13" t="s">
        <v>143</v>
      </c>
      <c r="B2263" s="11" t="s">
        <v>12185</v>
      </c>
      <c r="C2263" s="13" t="s">
        <v>12326</v>
      </c>
      <c r="D2263" s="13" t="s">
        <v>17349</v>
      </c>
      <c r="E2263" s="13" t="s">
        <v>12772</v>
      </c>
      <c r="F2263" s="13" t="s">
        <v>17350</v>
      </c>
      <c r="G2263" s="13" t="s">
        <v>4560</v>
      </c>
    </row>
    <row r="2264" customFormat="false" ht="15" hidden="false" customHeight="true" outlineLevel="0" collapsed="false">
      <c r="A2264" s="13" t="s">
        <v>143</v>
      </c>
      <c r="B2264" s="11" t="s">
        <v>12051</v>
      </c>
      <c r="C2264" s="13" t="s">
        <v>12186</v>
      </c>
      <c r="D2264" s="13" t="s">
        <v>17351</v>
      </c>
      <c r="E2264" s="13" t="s">
        <v>12135</v>
      </c>
      <c r="F2264" s="13" t="s">
        <v>17352</v>
      </c>
      <c r="G2264" s="13" t="s">
        <v>17353</v>
      </c>
    </row>
    <row r="2265" customFormat="false" ht="15" hidden="false" customHeight="true" outlineLevel="0" collapsed="false">
      <c r="A2265" s="13" t="s">
        <v>143</v>
      </c>
      <c r="B2265" s="11" t="s">
        <v>12255</v>
      </c>
      <c r="C2265" s="13" t="s">
        <v>3833</v>
      </c>
      <c r="D2265" s="13" t="s">
        <v>17354</v>
      </c>
      <c r="E2265" s="13" t="s">
        <v>12239</v>
      </c>
      <c r="F2265" s="13" t="s">
        <v>17355</v>
      </c>
      <c r="G2265" s="13" t="s">
        <v>17356</v>
      </c>
    </row>
    <row r="2266" customFormat="false" ht="15" hidden="false" customHeight="true" outlineLevel="0" collapsed="false">
      <c r="A2266" s="13" t="s">
        <v>143</v>
      </c>
      <c r="B2266" s="11" t="s">
        <v>12130</v>
      </c>
      <c r="C2266" s="13" t="s">
        <v>17357</v>
      </c>
      <c r="D2266" s="13" t="s">
        <v>17358</v>
      </c>
      <c r="E2266" s="13" t="s">
        <v>3987</v>
      </c>
      <c r="F2266" s="13" t="s">
        <v>14465</v>
      </c>
      <c r="G2266" s="13" t="s">
        <v>17359</v>
      </c>
    </row>
    <row r="2267" customFormat="false" ht="15" hidden="false" customHeight="true" outlineLevel="0" collapsed="false">
      <c r="A2267" s="13" t="s">
        <v>143</v>
      </c>
      <c r="B2267" s="11" t="s">
        <v>12179</v>
      </c>
      <c r="C2267" s="13" t="s">
        <v>15154</v>
      </c>
      <c r="D2267" s="13" t="s">
        <v>12939</v>
      </c>
      <c r="E2267" s="13" t="s">
        <v>14717</v>
      </c>
      <c r="F2267" s="13" t="s">
        <v>14064</v>
      </c>
      <c r="G2267" s="13" t="s">
        <v>17360</v>
      </c>
    </row>
    <row r="2268" customFormat="false" ht="15" hidden="false" customHeight="true" outlineLevel="0" collapsed="false">
      <c r="A2268" s="13" t="s">
        <v>143</v>
      </c>
      <c r="B2268" s="11" t="s">
        <v>12196</v>
      </c>
      <c r="C2268" s="13" t="s">
        <v>4025</v>
      </c>
      <c r="D2268" s="13" t="s">
        <v>15583</v>
      </c>
      <c r="E2268" s="13" t="s">
        <v>11703</v>
      </c>
      <c r="F2268" s="13" t="s">
        <v>11625</v>
      </c>
      <c r="G2268" s="13" t="s">
        <v>11629</v>
      </c>
    </row>
    <row r="2269" customFormat="false" ht="15" hidden="false" customHeight="true" outlineLevel="0" collapsed="false">
      <c r="A2269" s="13" t="s">
        <v>143</v>
      </c>
      <c r="B2269" s="11" t="s">
        <v>12282</v>
      </c>
      <c r="C2269" s="13" t="s">
        <v>13006</v>
      </c>
      <c r="D2269" s="13" t="s">
        <v>17361</v>
      </c>
      <c r="E2269" s="13" t="s">
        <v>11796</v>
      </c>
      <c r="F2269" s="13" t="s">
        <v>13037</v>
      </c>
      <c r="G2269" s="13" t="s">
        <v>17362</v>
      </c>
    </row>
    <row r="2270" customFormat="false" ht="15" hidden="false" customHeight="true" outlineLevel="0" collapsed="false">
      <c r="A2270" s="13" t="s">
        <v>143</v>
      </c>
      <c r="B2270" s="11" t="s">
        <v>12243</v>
      </c>
      <c r="C2270" s="13" t="s">
        <v>2093</v>
      </c>
      <c r="D2270" s="13" t="s">
        <v>17363</v>
      </c>
      <c r="E2270" s="13" t="s">
        <v>12295</v>
      </c>
      <c r="F2270" s="13" t="s">
        <v>11672</v>
      </c>
      <c r="G2270" s="13" t="s">
        <v>17364</v>
      </c>
    </row>
    <row r="2271" customFormat="false" ht="15" hidden="false" customHeight="true" outlineLevel="0" collapsed="false">
      <c r="A2271" s="13" t="s">
        <v>143</v>
      </c>
      <c r="B2271" s="11" t="s">
        <v>12221</v>
      </c>
      <c r="C2271" s="13" t="s">
        <v>12815</v>
      </c>
      <c r="D2271" s="13" t="s">
        <v>17365</v>
      </c>
      <c r="E2271" s="13" t="s">
        <v>12948</v>
      </c>
      <c r="F2271" s="13" t="s">
        <v>12837</v>
      </c>
      <c r="G2271" s="13" t="s">
        <v>17366</v>
      </c>
    </row>
    <row r="2272" customFormat="false" ht="15" hidden="false" customHeight="true" outlineLevel="0" collapsed="false">
      <c r="A2272" s="13" t="s">
        <v>143</v>
      </c>
      <c r="B2272" s="11" t="s">
        <v>12265</v>
      </c>
      <c r="C2272" s="13" t="s">
        <v>11796</v>
      </c>
      <c r="D2272" s="13" t="s">
        <v>12054</v>
      </c>
      <c r="E2272" s="13" t="s">
        <v>1871</v>
      </c>
      <c r="F2272" s="13" t="s">
        <v>1871</v>
      </c>
      <c r="G2272" s="13" t="s">
        <v>12054</v>
      </c>
    </row>
    <row r="2273" customFormat="false" ht="15" hidden="false" customHeight="true" outlineLevel="0" collapsed="false">
      <c r="A2273" s="13" t="s">
        <v>143</v>
      </c>
      <c r="B2273" s="11" t="s">
        <v>12266</v>
      </c>
      <c r="C2273" s="13" t="s">
        <v>12025</v>
      </c>
      <c r="D2273" s="13" t="s">
        <v>17367</v>
      </c>
      <c r="E2273" s="13" t="s">
        <v>11703</v>
      </c>
      <c r="F2273" s="13" t="s">
        <v>12793</v>
      </c>
      <c r="G2273" s="13" t="s">
        <v>17368</v>
      </c>
    </row>
    <row r="2274" customFormat="false" ht="15" hidden="false" customHeight="true" outlineLevel="0" collapsed="false">
      <c r="A2274" s="13" t="s">
        <v>143</v>
      </c>
      <c r="B2274" s="11" t="s">
        <v>12087</v>
      </c>
      <c r="C2274" s="13" t="s">
        <v>9133</v>
      </c>
      <c r="D2274" s="13" t="s">
        <v>14506</v>
      </c>
      <c r="E2274" s="13" t="s">
        <v>11751</v>
      </c>
      <c r="F2274" s="13" t="s">
        <v>11703</v>
      </c>
      <c r="G2274" s="13" t="s">
        <v>16880</v>
      </c>
    </row>
    <row r="2275" customFormat="false" ht="15" hidden="false" customHeight="true" outlineLevel="0" collapsed="false">
      <c r="A2275" s="13" t="s">
        <v>143</v>
      </c>
      <c r="B2275" s="11" t="s">
        <v>12217</v>
      </c>
      <c r="C2275" s="13" t="s">
        <v>13655</v>
      </c>
      <c r="D2275" s="13" t="s">
        <v>14506</v>
      </c>
      <c r="E2275" s="13" t="s">
        <v>12295</v>
      </c>
      <c r="F2275" s="13" t="s">
        <v>14478</v>
      </c>
      <c r="G2275" s="13" t="s">
        <v>17369</v>
      </c>
    </row>
    <row r="2276" customFormat="false" ht="15" hidden="false" customHeight="true" outlineLevel="0" collapsed="false">
      <c r="A2276" s="13" t="s">
        <v>143</v>
      </c>
      <c r="B2276" s="11" t="s">
        <v>12152</v>
      </c>
      <c r="C2276" s="13" t="s">
        <v>12901</v>
      </c>
      <c r="D2276" s="13" t="s">
        <v>17370</v>
      </c>
      <c r="E2276" s="13" t="s">
        <v>4775</v>
      </c>
      <c r="F2276" s="13" t="s">
        <v>15842</v>
      </c>
      <c r="G2276" s="13" t="s">
        <v>17371</v>
      </c>
    </row>
    <row r="2277" customFormat="false" ht="15" hidden="false" customHeight="true" outlineLevel="0" collapsed="false">
      <c r="A2277" s="13" t="s">
        <v>143</v>
      </c>
      <c r="B2277" s="11" t="s">
        <v>12125</v>
      </c>
      <c r="C2277" s="13" t="s">
        <v>14080</v>
      </c>
      <c r="D2277" s="13" t="s">
        <v>8224</v>
      </c>
      <c r="E2277" s="13" t="s">
        <v>12135</v>
      </c>
      <c r="F2277" s="13" t="s">
        <v>13279</v>
      </c>
      <c r="G2277" s="13" t="s">
        <v>13440</v>
      </c>
    </row>
    <row r="2278" customFormat="false" ht="15" hidden="false" customHeight="true" outlineLevel="0" collapsed="false">
      <c r="A2278" s="13" t="s">
        <v>143</v>
      </c>
      <c r="B2278" s="11" t="s">
        <v>12200</v>
      </c>
      <c r="C2278" s="13" t="s">
        <v>11977</v>
      </c>
      <c r="D2278" s="13" t="s">
        <v>17372</v>
      </c>
      <c r="E2278" s="13" t="s">
        <v>333</v>
      </c>
      <c r="F2278" s="13" t="s">
        <v>12361</v>
      </c>
      <c r="G2278" s="13" t="s">
        <v>17373</v>
      </c>
    </row>
    <row r="2279" customFormat="false" ht="15" hidden="false" customHeight="true" outlineLevel="0" collapsed="false">
      <c r="A2279" s="13" t="s">
        <v>143</v>
      </c>
      <c r="B2279" s="11" t="s">
        <v>12147</v>
      </c>
      <c r="C2279" s="13" t="s">
        <v>14673</v>
      </c>
      <c r="D2279" s="13" t="s">
        <v>12192</v>
      </c>
      <c r="E2279" s="13" t="s">
        <v>12209</v>
      </c>
      <c r="F2279" s="13" t="s">
        <v>17374</v>
      </c>
      <c r="G2279" s="13" t="s">
        <v>15072</v>
      </c>
    </row>
    <row r="2280" customFormat="false" ht="15" hidden="false" customHeight="true" outlineLevel="0" collapsed="false">
      <c r="A2280" s="13" t="s">
        <v>143</v>
      </c>
      <c r="B2280" s="11" t="s">
        <v>12164</v>
      </c>
      <c r="C2280" s="13" t="s">
        <v>12260</v>
      </c>
      <c r="D2280" s="13" t="s">
        <v>13286</v>
      </c>
      <c r="E2280" s="13" t="s">
        <v>11708</v>
      </c>
      <c r="F2280" s="13" t="s">
        <v>12728</v>
      </c>
      <c r="G2280" s="13" t="s">
        <v>12208</v>
      </c>
    </row>
    <row r="2281" customFormat="false" ht="15" hidden="false" customHeight="true" outlineLevel="0" collapsed="false">
      <c r="A2281" s="13" t="s">
        <v>143</v>
      </c>
      <c r="B2281" s="11" t="s">
        <v>12166</v>
      </c>
      <c r="C2281" s="13" t="s">
        <v>13006</v>
      </c>
      <c r="D2281" s="13" t="s">
        <v>13286</v>
      </c>
      <c r="E2281" s="13" t="s">
        <v>11875</v>
      </c>
      <c r="F2281" s="13" t="s">
        <v>15790</v>
      </c>
      <c r="G2281" s="13" t="s">
        <v>17375</v>
      </c>
    </row>
    <row r="2282" customFormat="false" ht="15" hidden="false" customHeight="true" outlineLevel="0" collapsed="false">
      <c r="A2282" s="13" t="s">
        <v>143</v>
      </c>
      <c r="B2282" s="11" t="s">
        <v>12320</v>
      </c>
      <c r="C2282" s="13" t="s">
        <v>8665</v>
      </c>
      <c r="D2282" s="13" t="s">
        <v>17376</v>
      </c>
      <c r="E2282" s="13" t="s">
        <v>11751</v>
      </c>
      <c r="F2282" s="13" t="s">
        <v>11794</v>
      </c>
      <c r="G2282" s="13" t="s">
        <v>7091</v>
      </c>
    </row>
    <row r="2283" customFormat="false" ht="15" hidden="false" customHeight="true" outlineLevel="0" collapsed="false">
      <c r="A2283" s="13" t="s">
        <v>143</v>
      </c>
      <c r="B2283" s="11" t="s">
        <v>12207</v>
      </c>
      <c r="C2283" s="13" t="s">
        <v>12073</v>
      </c>
      <c r="D2283" s="13" t="s">
        <v>12206</v>
      </c>
      <c r="E2283" s="13" t="s">
        <v>4775</v>
      </c>
      <c r="F2283" s="13" t="s">
        <v>3514</v>
      </c>
      <c r="G2283" s="13" t="s">
        <v>12987</v>
      </c>
    </row>
    <row r="2284" customFormat="false" ht="15" hidden="false" customHeight="true" outlineLevel="0" collapsed="false">
      <c r="A2284" s="13" t="s">
        <v>143</v>
      </c>
      <c r="B2284" s="11" t="s">
        <v>13674</v>
      </c>
      <c r="C2284" s="13" t="s">
        <v>1457</v>
      </c>
      <c r="D2284" s="13" t="s">
        <v>3993</v>
      </c>
      <c r="E2284" s="13" t="s">
        <v>11751</v>
      </c>
      <c r="F2284" s="13" t="s">
        <v>12090</v>
      </c>
      <c r="G2284" s="13" t="s">
        <v>17377</v>
      </c>
    </row>
    <row r="2285" customFormat="false" ht="15" hidden="false" customHeight="true" outlineLevel="0" collapsed="false">
      <c r="A2285" s="13" t="s">
        <v>143</v>
      </c>
      <c r="B2285" s="11" t="s">
        <v>12259</v>
      </c>
      <c r="C2285" s="13" t="s">
        <v>12846</v>
      </c>
      <c r="D2285" s="13" t="s">
        <v>13611</v>
      </c>
      <c r="E2285" s="13" t="s">
        <v>1871</v>
      </c>
      <c r="F2285" s="13" t="s">
        <v>1871</v>
      </c>
      <c r="G2285" s="13" t="s">
        <v>13611</v>
      </c>
    </row>
    <row r="2286" customFormat="false" ht="15" hidden="false" customHeight="true" outlineLevel="0" collapsed="false">
      <c r="A2286" s="13" t="s">
        <v>143</v>
      </c>
      <c r="B2286" s="11" t="s">
        <v>12044</v>
      </c>
      <c r="C2286" s="13" t="s">
        <v>12042</v>
      </c>
      <c r="D2286" s="13" t="s">
        <v>11647</v>
      </c>
      <c r="E2286" s="13" t="s">
        <v>11708</v>
      </c>
      <c r="F2286" s="13" t="s">
        <v>11708</v>
      </c>
      <c r="G2286" s="13" t="s">
        <v>17378</v>
      </c>
    </row>
    <row r="2287" customFormat="false" ht="15" hidden="false" customHeight="true" outlineLevel="0" collapsed="false">
      <c r="A2287" s="13" t="s">
        <v>143</v>
      </c>
      <c r="B2287" s="11" t="s">
        <v>11970</v>
      </c>
      <c r="C2287" s="13" t="s">
        <v>8665</v>
      </c>
      <c r="D2287" s="13" t="s">
        <v>11839</v>
      </c>
      <c r="E2287" s="13" t="s">
        <v>4775</v>
      </c>
      <c r="F2287" s="13" t="s">
        <v>13641</v>
      </c>
      <c r="G2287" s="13" t="s">
        <v>2555</v>
      </c>
    </row>
    <row r="2288" customFormat="false" ht="15" hidden="false" customHeight="true" outlineLevel="0" collapsed="false">
      <c r="A2288" s="13" t="s">
        <v>143</v>
      </c>
      <c r="B2288" s="11" t="s">
        <v>12271</v>
      </c>
      <c r="C2288" s="13" t="s">
        <v>15225</v>
      </c>
      <c r="D2288" s="13" t="s">
        <v>17379</v>
      </c>
      <c r="E2288" s="13" t="s">
        <v>13006</v>
      </c>
      <c r="F2288" s="13" t="s">
        <v>6821</v>
      </c>
      <c r="G2288" s="13" t="s">
        <v>17380</v>
      </c>
    </row>
    <row r="2289" customFormat="false" ht="15" hidden="false" customHeight="true" outlineLevel="0" collapsed="false">
      <c r="A2289" s="13" t="s">
        <v>143</v>
      </c>
      <c r="B2289" s="11" t="s">
        <v>12112</v>
      </c>
      <c r="C2289" s="13" t="s">
        <v>13557</v>
      </c>
      <c r="D2289" s="13" t="s">
        <v>9121</v>
      </c>
      <c r="E2289" s="13" t="s">
        <v>12260</v>
      </c>
      <c r="F2289" s="13" t="s">
        <v>12701</v>
      </c>
      <c r="G2289" s="13" t="s">
        <v>13634</v>
      </c>
    </row>
    <row r="2290" customFormat="false" ht="15" hidden="false" customHeight="true" outlineLevel="0" collapsed="false">
      <c r="A2290" s="13" t="s">
        <v>143</v>
      </c>
      <c r="B2290" s="11" t="s">
        <v>12298</v>
      </c>
      <c r="C2290" s="13" t="s">
        <v>11608</v>
      </c>
      <c r="D2290" s="13" t="s">
        <v>13618</v>
      </c>
      <c r="E2290" s="13" t="s">
        <v>11751</v>
      </c>
      <c r="F2290" s="13" t="s">
        <v>14787</v>
      </c>
      <c r="G2290" s="13" t="s">
        <v>17381</v>
      </c>
    </row>
    <row r="2291" customFormat="false" ht="15" hidden="false" customHeight="true" outlineLevel="0" collapsed="false">
      <c r="A2291" s="13" t="s">
        <v>143</v>
      </c>
      <c r="B2291" s="11" t="s">
        <v>12348</v>
      </c>
      <c r="C2291" s="13" t="s">
        <v>12058</v>
      </c>
      <c r="D2291" s="13" t="s">
        <v>16914</v>
      </c>
      <c r="E2291" s="13" t="s">
        <v>12053</v>
      </c>
      <c r="F2291" s="13" t="s">
        <v>17382</v>
      </c>
      <c r="G2291" s="13" t="s">
        <v>17383</v>
      </c>
    </row>
    <row r="2292" customFormat="false" ht="15" hidden="false" customHeight="true" outlineLevel="0" collapsed="false">
      <c r="A2292" s="13" t="s">
        <v>143</v>
      </c>
      <c r="B2292" s="11" t="s">
        <v>12177</v>
      </c>
      <c r="C2292" s="13" t="s">
        <v>4933</v>
      </c>
      <c r="D2292" s="13" t="s">
        <v>17384</v>
      </c>
      <c r="E2292" s="13" t="s">
        <v>1871</v>
      </c>
      <c r="F2292" s="13" t="s">
        <v>1871</v>
      </c>
      <c r="G2292" s="13" t="s">
        <v>17384</v>
      </c>
    </row>
    <row r="2293" customFormat="false" ht="15" hidden="false" customHeight="true" outlineLevel="0" collapsed="false">
      <c r="A2293" s="13" t="s">
        <v>143</v>
      </c>
      <c r="B2293" s="11" t="s">
        <v>12248</v>
      </c>
      <c r="C2293" s="13" t="s">
        <v>2417</v>
      </c>
      <c r="D2293" s="13" t="s">
        <v>14793</v>
      </c>
      <c r="E2293" s="13" t="s">
        <v>12295</v>
      </c>
      <c r="F2293" s="13" t="s">
        <v>13021</v>
      </c>
      <c r="G2293" s="13" t="s">
        <v>16184</v>
      </c>
    </row>
    <row r="2294" customFormat="false" ht="15" hidden="false" customHeight="true" outlineLevel="0" collapsed="false">
      <c r="A2294" s="13" t="s">
        <v>143</v>
      </c>
      <c r="B2294" s="11" t="s">
        <v>12394</v>
      </c>
      <c r="C2294" s="13" t="s">
        <v>11751</v>
      </c>
      <c r="D2294" s="13" t="s">
        <v>12242</v>
      </c>
      <c r="E2294" s="13" t="s">
        <v>1871</v>
      </c>
      <c r="F2294" s="13" t="s">
        <v>1871</v>
      </c>
      <c r="G2294" s="13" t="s">
        <v>12242</v>
      </c>
    </row>
    <row r="2295" customFormat="false" ht="15" hidden="false" customHeight="true" outlineLevel="0" collapsed="false">
      <c r="A2295" s="13" t="s">
        <v>143</v>
      </c>
      <c r="B2295" s="11" t="s">
        <v>12318</v>
      </c>
      <c r="C2295" s="13" t="s">
        <v>12850</v>
      </c>
      <c r="D2295" s="13" t="s">
        <v>1392</v>
      </c>
      <c r="E2295" s="13" t="s">
        <v>11751</v>
      </c>
      <c r="F2295" s="13" t="s">
        <v>11708</v>
      </c>
      <c r="G2295" s="13" t="s">
        <v>13007</v>
      </c>
    </row>
    <row r="2296" customFormat="false" ht="15" hidden="false" customHeight="true" outlineLevel="0" collapsed="false">
      <c r="A2296" s="13" t="s">
        <v>143</v>
      </c>
      <c r="B2296" s="11" t="s">
        <v>12336</v>
      </c>
      <c r="C2296" s="13" t="s">
        <v>5712</v>
      </c>
      <c r="D2296" s="13" t="s">
        <v>16133</v>
      </c>
      <c r="E2296" s="13" t="s">
        <v>3042</v>
      </c>
      <c r="F2296" s="13" t="s">
        <v>12873</v>
      </c>
      <c r="G2296" s="13" t="s">
        <v>13030</v>
      </c>
    </row>
    <row r="2297" customFormat="false" ht="15" hidden="false" customHeight="true" outlineLevel="0" collapsed="false">
      <c r="A2297" s="13" t="s">
        <v>143</v>
      </c>
      <c r="B2297" s="11" t="s">
        <v>12354</v>
      </c>
      <c r="C2297" s="13" t="s">
        <v>11875</v>
      </c>
      <c r="D2297" s="13" t="s">
        <v>17385</v>
      </c>
      <c r="E2297" s="13" t="s">
        <v>4775</v>
      </c>
      <c r="F2297" s="13" t="s">
        <v>14755</v>
      </c>
      <c r="G2297" s="13" t="s">
        <v>12066</v>
      </c>
    </row>
    <row r="2298" customFormat="false" ht="15" hidden="false" customHeight="true" outlineLevel="0" collapsed="false">
      <c r="A2298" s="13" t="s">
        <v>143</v>
      </c>
      <c r="B2298" s="11" t="s">
        <v>12293</v>
      </c>
      <c r="C2298" s="13" t="s">
        <v>12260</v>
      </c>
      <c r="D2298" s="13" t="s">
        <v>17386</v>
      </c>
      <c r="E2298" s="13" t="s">
        <v>12161</v>
      </c>
      <c r="F2298" s="13" t="s">
        <v>14229</v>
      </c>
      <c r="G2298" s="13" t="s">
        <v>17387</v>
      </c>
    </row>
    <row r="2299" customFormat="false" ht="15" hidden="false" customHeight="true" outlineLevel="0" collapsed="false">
      <c r="A2299" s="13" t="s">
        <v>143</v>
      </c>
      <c r="B2299" s="11" t="s">
        <v>12234</v>
      </c>
      <c r="C2299" s="13" t="s">
        <v>12970</v>
      </c>
      <c r="D2299" s="13" t="s">
        <v>15890</v>
      </c>
      <c r="E2299" s="13" t="s">
        <v>11751</v>
      </c>
      <c r="F2299" s="13" t="s">
        <v>1871</v>
      </c>
      <c r="G2299" s="13" t="s">
        <v>15890</v>
      </c>
    </row>
    <row r="2300" customFormat="false" ht="15" hidden="false" customHeight="true" outlineLevel="0" collapsed="false">
      <c r="A2300" s="13" t="s">
        <v>143</v>
      </c>
      <c r="B2300" s="11" t="s">
        <v>12315</v>
      </c>
      <c r="C2300" s="13" t="s">
        <v>550</v>
      </c>
      <c r="D2300" s="13" t="s">
        <v>13631</v>
      </c>
      <c r="E2300" s="13" t="s">
        <v>12090</v>
      </c>
      <c r="F2300" s="13" t="s">
        <v>4775</v>
      </c>
      <c r="G2300" s="13" t="s">
        <v>12958</v>
      </c>
    </row>
    <row r="2301" customFormat="false" ht="15" hidden="false" customHeight="true" outlineLevel="0" collapsed="false">
      <c r="A2301" s="13" t="s">
        <v>143</v>
      </c>
      <c r="B2301" s="11" t="s">
        <v>12194</v>
      </c>
      <c r="C2301" s="13" t="s">
        <v>12209</v>
      </c>
      <c r="D2301" s="13" t="s">
        <v>12958</v>
      </c>
      <c r="E2301" s="13" t="s">
        <v>11751</v>
      </c>
      <c r="F2301" s="13" t="s">
        <v>12896</v>
      </c>
      <c r="G2301" s="13" t="s">
        <v>15274</v>
      </c>
    </row>
    <row r="2302" customFormat="false" ht="15" hidden="false" customHeight="true" outlineLevel="0" collapsed="false">
      <c r="A2302" s="13" t="s">
        <v>143</v>
      </c>
      <c r="B2302" s="11" t="s">
        <v>12327</v>
      </c>
      <c r="C2302" s="13" t="s">
        <v>6800</v>
      </c>
      <c r="D2302" s="13" t="s">
        <v>16652</v>
      </c>
      <c r="E2302" s="13" t="s">
        <v>12135</v>
      </c>
      <c r="F2302" s="13" t="s">
        <v>12844</v>
      </c>
      <c r="G2302" s="13" t="s">
        <v>17388</v>
      </c>
    </row>
    <row r="2303" customFormat="false" ht="15" hidden="false" customHeight="true" outlineLevel="0" collapsed="false">
      <c r="A2303" s="13" t="s">
        <v>143</v>
      </c>
      <c r="B2303" s="11" t="s">
        <v>12279</v>
      </c>
      <c r="C2303" s="13" t="s">
        <v>1612</v>
      </c>
      <c r="D2303" s="13" t="s">
        <v>14548</v>
      </c>
      <c r="E2303" s="13" t="s">
        <v>11796</v>
      </c>
      <c r="F2303" s="13" t="s">
        <v>17389</v>
      </c>
      <c r="G2303" s="13" t="s">
        <v>17390</v>
      </c>
    </row>
    <row r="2304" customFormat="false" ht="15" hidden="false" customHeight="true" outlineLevel="0" collapsed="false">
      <c r="A2304" s="13" t="s">
        <v>143</v>
      </c>
      <c r="B2304" s="11" t="s">
        <v>12307</v>
      </c>
      <c r="C2304" s="13" t="s">
        <v>1132</v>
      </c>
      <c r="D2304" s="13" t="s">
        <v>12690</v>
      </c>
      <c r="E2304" s="13" t="s">
        <v>11751</v>
      </c>
      <c r="F2304" s="13" t="s">
        <v>17391</v>
      </c>
      <c r="G2304" s="13" t="s">
        <v>17392</v>
      </c>
    </row>
    <row r="2305" customFormat="false" ht="15" hidden="false" customHeight="true" outlineLevel="0" collapsed="false">
      <c r="A2305" s="13" t="s">
        <v>143</v>
      </c>
      <c r="B2305" s="11" t="s">
        <v>12344</v>
      </c>
      <c r="C2305" s="13" t="s">
        <v>1457</v>
      </c>
      <c r="D2305" s="13" t="s">
        <v>13266</v>
      </c>
      <c r="E2305" s="13" t="s">
        <v>11751</v>
      </c>
      <c r="F2305" s="13" t="s">
        <v>1938</v>
      </c>
      <c r="G2305" s="13" t="s">
        <v>17393</v>
      </c>
    </row>
    <row r="2306" customFormat="false" ht="15" hidden="false" customHeight="true" outlineLevel="0" collapsed="false">
      <c r="A2306" s="13" t="s">
        <v>143</v>
      </c>
      <c r="B2306" s="11" t="s">
        <v>12300</v>
      </c>
      <c r="C2306" s="13" t="s">
        <v>12025</v>
      </c>
      <c r="D2306" s="13" t="s">
        <v>3026</v>
      </c>
      <c r="E2306" s="13" t="s">
        <v>12058</v>
      </c>
      <c r="F2306" s="13" t="s">
        <v>17394</v>
      </c>
      <c r="G2306" s="13" t="s">
        <v>17395</v>
      </c>
    </row>
    <row r="2307" customFormat="false" ht="15" hidden="false" customHeight="true" outlineLevel="0" collapsed="false">
      <c r="A2307" s="13" t="s">
        <v>143</v>
      </c>
      <c r="B2307" s="11" t="s">
        <v>12288</v>
      </c>
      <c r="C2307" s="13" t="s">
        <v>1457</v>
      </c>
      <c r="D2307" s="13" t="s">
        <v>17396</v>
      </c>
      <c r="E2307" s="13" t="s">
        <v>12090</v>
      </c>
      <c r="F2307" s="13" t="s">
        <v>7739</v>
      </c>
      <c r="G2307" s="13" t="s">
        <v>13021</v>
      </c>
    </row>
    <row r="2308" customFormat="false" ht="15" hidden="false" customHeight="true" outlineLevel="0" collapsed="false">
      <c r="A2308" s="13" t="s">
        <v>143</v>
      </c>
      <c r="B2308" s="11" t="s">
        <v>12312</v>
      </c>
      <c r="C2308" s="13" t="s">
        <v>13484</v>
      </c>
      <c r="D2308" s="13" t="s">
        <v>14246</v>
      </c>
      <c r="E2308" s="13" t="s">
        <v>12362</v>
      </c>
      <c r="F2308" s="13" t="s">
        <v>11758</v>
      </c>
      <c r="G2308" s="13" t="s">
        <v>17397</v>
      </c>
    </row>
    <row r="2309" customFormat="false" ht="15" hidden="false" customHeight="true" outlineLevel="0" collapsed="false">
      <c r="A2309" s="13" t="s">
        <v>143</v>
      </c>
      <c r="B2309" s="11" t="s">
        <v>12353</v>
      </c>
      <c r="C2309" s="13" t="s">
        <v>12241</v>
      </c>
      <c r="D2309" s="13" t="s">
        <v>5673</v>
      </c>
      <c r="E2309" s="13" t="s">
        <v>1871</v>
      </c>
      <c r="F2309" s="13" t="s">
        <v>1871</v>
      </c>
      <c r="G2309" s="13" t="s">
        <v>5673</v>
      </c>
    </row>
    <row r="2310" customFormat="false" ht="15" hidden="false" customHeight="true" outlineLevel="0" collapsed="false">
      <c r="A2310" s="13" t="s">
        <v>143</v>
      </c>
      <c r="B2310" s="11" t="s">
        <v>12276</v>
      </c>
      <c r="C2310" s="13" t="s">
        <v>12058</v>
      </c>
      <c r="D2310" s="13" t="s">
        <v>16725</v>
      </c>
      <c r="E2310" s="13" t="s">
        <v>12161</v>
      </c>
      <c r="F2310" s="13" t="s">
        <v>11971</v>
      </c>
      <c r="G2310" s="13" t="s">
        <v>16878</v>
      </c>
    </row>
    <row r="2311" customFormat="false" ht="15" hidden="false" customHeight="true" outlineLevel="0" collapsed="false">
      <c r="A2311" s="13" t="s">
        <v>143</v>
      </c>
      <c r="B2311" s="11" t="s">
        <v>12340</v>
      </c>
      <c r="C2311" s="13" t="s">
        <v>11703</v>
      </c>
      <c r="D2311" s="13" t="s">
        <v>12203</v>
      </c>
      <c r="E2311" s="13" t="s">
        <v>11751</v>
      </c>
      <c r="F2311" s="13" t="s">
        <v>1871</v>
      </c>
      <c r="G2311" s="13" t="s">
        <v>12203</v>
      </c>
    </row>
    <row r="2312" customFormat="false" ht="15" hidden="false" customHeight="true" outlineLevel="0" collapsed="false">
      <c r="A2312" s="13" t="s">
        <v>143</v>
      </c>
      <c r="B2312" s="11" t="s">
        <v>12226</v>
      </c>
      <c r="C2312" s="13" t="s">
        <v>3042</v>
      </c>
      <c r="D2312" s="13" t="s">
        <v>11891</v>
      </c>
      <c r="E2312" s="13" t="s">
        <v>12135</v>
      </c>
      <c r="F2312" s="13" t="s">
        <v>12813</v>
      </c>
      <c r="G2312" s="13" t="s">
        <v>12967</v>
      </c>
    </row>
    <row r="2313" customFormat="false" ht="15" hidden="false" customHeight="true" outlineLevel="0" collapsed="false">
      <c r="A2313" s="13" t="s">
        <v>143</v>
      </c>
      <c r="B2313" s="11" t="s">
        <v>12309</v>
      </c>
      <c r="C2313" s="13" t="s">
        <v>11608</v>
      </c>
      <c r="D2313" s="13" t="s">
        <v>12319</v>
      </c>
      <c r="E2313" s="13" t="s">
        <v>4775</v>
      </c>
      <c r="F2313" s="13" t="s">
        <v>17398</v>
      </c>
      <c r="G2313" s="13" t="s">
        <v>17399</v>
      </c>
    </row>
    <row r="2314" customFormat="false" ht="15" hidden="false" customHeight="true" outlineLevel="0" collapsed="false">
      <c r="A2314" s="13" t="s">
        <v>143</v>
      </c>
      <c r="B2314" s="11" t="s">
        <v>12325</v>
      </c>
      <c r="C2314" s="13" t="s">
        <v>12209</v>
      </c>
      <c r="D2314" s="13" t="s">
        <v>14503</v>
      </c>
      <c r="E2314" s="13" t="s">
        <v>1871</v>
      </c>
      <c r="F2314" s="13" t="s">
        <v>1871</v>
      </c>
      <c r="G2314" s="13" t="s">
        <v>14503</v>
      </c>
    </row>
    <row r="2315" customFormat="false" ht="15" hidden="false" customHeight="true" outlineLevel="0" collapsed="false">
      <c r="A2315" s="13" t="s">
        <v>143</v>
      </c>
      <c r="B2315" s="11" t="s">
        <v>12387</v>
      </c>
      <c r="C2315" s="13" t="s">
        <v>12161</v>
      </c>
      <c r="D2315" s="13" t="s">
        <v>8667</v>
      </c>
      <c r="E2315" s="13" t="s">
        <v>1871</v>
      </c>
      <c r="F2315" s="13" t="s">
        <v>1871</v>
      </c>
      <c r="G2315" s="13" t="s">
        <v>8667</v>
      </c>
    </row>
    <row r="2316" customFormat="false" ht="15" hidden="false" customHeight="true" outlineLevel="0" collapsed="false">
      <c r="A2316" s="13" t="s">
        <v>143</v>
      </c>
      <c r="B2316" s="11" t="s">
        <v>12268</v>
      </c>
      <c r="C2316" s="13" t="s">
        <v>2417</v>
      </c>
      <c r="D2316" s="13" t="s">
        <v>12324</v>
      </c>
      <c r="E2316" s="13" t="s">
        <v>12209</v>
      </c>
      <c r="F2316" s="13" t="s">
        <v>16928</v>
      </c>
      <c r="G2316" s="13" t="s">
        <v>17400</v>
      </c>
    </row>
    <row r="2317" customFormat="false" ht="15" hidden="false" customHeight="true" outlineLevel="0" collapsed="false">
      <c r="A2317" s="13" t="s">
        <v>143</v>
      </c>
      <c r="B2317" s="11" t="s">
        <v>12374</v>
      </c>
      <c r="C2317" s="13" t="s">
        <v>12295</v>
      </c>
      <c r="D2317" s="13" t="s">
        <v>14057</v>
      </c>
      <c r="E2317" s="13" t="s">
        <v>12090</v>
      </c>
      <c r="F2317" s="13" t="s">
        <v>11713</v>
      </c>
      <c r="G2317" s="13" t="s">
        <v>4560</v>
      </c>
    </row>
    <row r="2318" customFormat="false" ht="15" hidden="false" customHeight="true" outlineLevel="0" collapsed="false">
      <c r="A2318" s="13" t="s">
        <v>143</v>
      </c>
      <c r="B2318" s="11" t="s">
        <v>11706</v>
      </c>
      <c r="C2318" s="13" t="s">
        <v>3042</v>
      </c>
      <c r="D2318" s="13" t="s">
        <v>14005</v>
      </c>
      <c r="E2318" s="13" t="s">
        <v>12295</v>
      </c>
      <c r="F2318" s="13" t="s">
        <v>11751</v>
      </c>
      <c r="G2318" s="13" t="s">
        <v>12899</v>
      </c>
    </row>
    <row r="2319" customFormat="false" ht="15" hidden="false" customHeight="true" outlineLevel="0" collapsed="false">
      <c r="A2319" s="13" t="s">
        <v>143</v>
      </c>
      <c r="B2319" s="11" t="s">
        <v>12363</v>
      </c>
      <c r="C2319" s="13" t="s">
        <v>12135</v>
      </c>
      <c r="D2319" s="13" t="s">
        <v>14105</v>
      </c>
      <c r="E2319" s="13" t="s">
        <v>1871</v>
      </c>
      <c r="F2319" s="13" t="s">
        <v>1871</v>
      </c>
      <c r="G2319" s="13" t="s">
        <v>14105</v>
      </c>
    </row>
    <row r="2320" customFormat="false" ht="15" hidden="false" customHeight="true" outlineLevel="0" collapsed="false">
      <c r="A2320" s="13" t="s">
        <v>143</v>
      </c>
      <c r="B2320" s="11" t="s">
        <v>12263</v>
      </c>
      <c r="C2320" s="13" t="s">
        <v>12295</v>
      </c>
      <c r="D2320" s="13" t="s">
        <v>14111</v>
      </c>
      <c r="E2320" s="13" t="s">
        <v>1871</v>
      </c>
      <c r="F2320" s="13" t="s">
        <v>1871</v>
      </c>
      <c r="G2320" s="13" t="s">
        <v>14111</v>
      </c>
    </row>
    <row r="2321" customFormat="false" ht="15" hidden="false" customHeight="true" outlineLevel="0" collapsed="false">
      <c r="A2321" s="13" t="s">
        <v>143</v>
      </c>
      <c r="B2321" s="11" t="s">
        <v>12332</v>
      </c>
      <c r="C2321" s="13" t="s">
        <v>11757</v>
      </c>
      <c r="D2321" s="13" t="s">
        <v>12047</v>
      </c>
      <c r="E2321" s="13" t="s">
        <v>12090</v>
      </c>
      <c r="F2321" s="13" t="s">
        <v>15817</v>
      </c>
      <c r="G2321" s="13" t="s">
        <v>12182</v>
      </c>
    </row>
    <row r="2322" customFormat="false" ht="15" hidden="false" customHeight="true" outlineLevel="0" collapsed="false">
      <c r="A2322" s="13" t="s">
        <v>143</v>
      </c>
      <c r="B2322" s="11" t="s">
        <v>12290</v>
      </c>
      <c r="C2322" s="13" t="s">
        <v>1457</v>
      </c>
      <c r="D2322" s="13" t="s">
        <v>14140</v>
      </c>
      <c r="E2322" s="13" t="s">
        <v>11708</v>
      </c>
      <c r="F2322" s="13" t="s">
        <v>550</v>
      </c>
      <c r="G2322" s="13" t="s">
        <v>12833</v>
      </c>
    </row>
    <row r="2323" customFormat="false" ht="15" hidden="false" customHeight="true" outlineLevel="0" collapsed="false">
      <c r="A2323" s="13" t="s">
        <v>143</v>
      </c>
      <c r="B2323" s="11" t="s">
        <v>12342</v>
      </c>
      <c r="C2323" s="13" t="s">
        <v>12244</v>
      </c>
      <c r="D2323" s="13" t="s">
        <v>13661</v>
      </c>
      <c r="E2323" s="13" t="s">
        <v>11751</v>
      </c>
      <c r="F2323" s="13" t="s">
        <v>17401</v>
      </c>
      <c r="G2323" s="13" t="s">
        <v>17402</v>
      </c>
    </row>
    <row r="2324" customFormat="false" ht="15" hidden="false" customHeight="true" outlineLevel="0" collapsed="false">
      <c r="A2324" s="13" t="s">
        <v>143</v>
      </c>
      <c r="B2324" s="11" t="s">
        <v>12331</v>
      </c>
      <c r="C2324" s="13" t="s">
        <v>11703</v>
      </c>
      <c r="D2324" s="13" t="s">
        <v>12887</v>
      </c>
      <c r="E2324" s="13" t="s">
        <v>1871</v>
      </c>
      <c r="F2324" s="13" t="s">
        <v>1871</v>
      </c>
      <c r="G2324" s="13" t="s">
        <v>12887</v>
      </c>
    </row>
    <row r="2325" customFormat="false" ht="15" hidden="false" customHeight="true" outlineLevel="0" collapsed="false">
      <c r="A2325" s="13" t="s">
        <v>143</v>
      </c>
      <c r="B2325" s="11" t="s">
        <v>12384</v>
      </c>
      <c r="C2325" s="13" t="s">
        <v>11703</v>
      </c>
      <c r="D2325" s="13" t="s">
        <v>12120</v>
      </c>
      <c r="E2325" s="13" t="s">
        <v>1871</v>
      </c>
      <c r="F2325" s="13" t="s">
        <v>1871</v>
      </c>
      <c r="G2325" s="13" t="s">
        <v>12120</v>
      </c>
    </row>
    <row r="2326" customFormat="false" ht="15" hidden="false" customHeight="true" outlineLevel="0" collapsed="false">
      <c r="A2326" s="13" t="s">
        <v>143</v>
      </c>
      <c r="B2326" s="11" t="s">
        <v>12323</v>
      </c>
      <c r="C2326" s="13" t="s">
        <v>12295</v>
      </c>
      <c r="D2326" s="13" t="s">
        <v>11911</v>
      </c>
      <c r="E2326" s="13" t="s">
        <v>1871</v>
      </c>
      <c r="F2326" s="13" t="s">
        <v>1871</v>
      </c>
      <c r="G2326" s="13" t="s">
        <v>11911</v>
      </c>
    </row>
    <row r="2327" customFormat="false" ht="15" hidden="false" customHeight="true" outlineLevel="0" collapsed="false">
      <c r="A2327" s="13" t="s">
        <v>143</v>
      </c>
      <c r="B2327" s="11" t="s">
        <v>12329</v>
      </c>
      <c r="C2327" s="13" t="s">
        <v>12053</v>
      </c>
      <c r="D2327" s="13" t="s">
        <v>13517</v>
      </c>
      <c r="E2327" s="13" t="s">
        <v>1871</v>
      </c>
      <c r="F2327" s="13" t="s">
        <v>1871</v>
      </c>
      <c r="G2327" s="13" t="s">
        <v>13517</v>
      </c>
    </row>
    <row r="2328" customFormat="false" ht="15" hidden="false" customHeight="true" outlineLevel="0" collapsed="false">
      <c r="A2328" s="13" t="s">
        <v>143</v>
      </c>
      <c r="B2328" s="11" t="s">
        <v>12358</v>
      </c>
      <c r="C2328" s="13" t="s">
        <v>12025</v>
      </c>
      <c r="D2328" s="13" t="s">
        <v>15154</v>
      </c>
      <c r="E2328" s="13" t="s">
        <v>12025</v>
      </c>
      <c r="F2328" s="13" t="s">
        <v>12135</v>
      </c>
      <c r="G2328" s="13" t="s">
        <v>12813</v>
      </c>
    </row>
    <row r="2329" customFormat="false" ht="15" hidden="false" customHeight="true" outlineLevel="0" collapsed="false">
      <c r="A2329" s="13" t="s">
        <v>143</v>
      </c>
      <c r="B2329" s="11" t="s">
        <v>12351</v>
      </c>
      <c r="C2329" s="13" t="s">
        <v>333</v>
      </c>
      <c r="D2329" s="13" t="s">
        <v>13054</v>
      </c>
      <c r="E2329" s="13" t="s">
        <v>1871</v>
      </c>
      <c r="F2329" s="13" t="s">
        <v>1871</v>
      </c>
      <c r="G2329" s="13" t="s">
        <v>13054</v>
      </c>
    </row>
    <row r="2330" customFormat="false" ht="15" hidden="false" customHeight="true" outlineLevel="0" collapsed="false">
      <c r="A2330" s="13" t="s">
        <v>143</v>
      </c>
      <c r="B2330" s="11" t="s">
        <v>12292</v>
      </c>
      <c r="C2330" s="13" t="s">
        <v>12115</v>
      </c>
      <c r="D2330" s="13" t="s">
        <v>1616</v>
      </c>
      <c r="E2330" s="13" t="s">
        <v>12090</v>
      </c>
      <c r="F2330" s="13" t="s">
        <v>12113</v>
      </c>
      <c r="G2330" s="13" t="s">
        <v>14266</v>
      </c>
    </row>
    <row r="2331" customFormat="false" ht="15" hidden="false" customHeight="true" outlineLevel="0" collapsed="false">
      <c r="A2331" s="13" t="s">
        <v>143</v>
      </c>
      <c r="B2331" s="11" t="s">
        <v>12370</v>
      </c>
      <c r="C2331" s="13" t="s">
        <v>12025</v>
      </c>
      <c r="D2331" s="13" t="s">
        <v>13050</v>
      </c>
      <c r="E2331" s="13" t="s">
        <v>3987</v>
      </c>
      <c r="F2331" s="13" t="s">
        <v>17403</v>
      </c>
      <c r="G2331" s="13" t="s">
        <v>17404</v>
      </c>
    </row>
    <row r="2332" customFormat="false" ht="15" hidden="false" customHeight="true" outlineLevel="0" collapsed="false">
      <c r="A2332" s="13" t="s">
        <v>143</v>
      </c>
      <c r="B2332" s="11" t="s">
        <v>12360</v>
      </c>
      <c r="C2332" s="13" t="s">
        <v>12135</v>
      </c>
      <c r="D2332" s="13" t="s">
        <v>11956</v>
      </c>
      <c r="E2332" s="13" t="s">
        <v>11708</v>
      </c>
      <c r="F2332" s="13" t="s">
        <v>11672</v>
      </c>
      <c r="G2332" s="13" t="s">
        <v>17405</v>
      </c>
    </row>
    <row r="2333" customFormat="false" ht="15" hidden="false" customHeight="true" outlineLevel="0" collapsed="false">
      <c r="A2333" s="13" t="s">
        <v>143</v>
      </c>
      <c r="B2333" s="11" t="s">
        <v>12356</v>
      </c>
      <c r="C2333" s="13" t="s">
        <v>11708</v>
      </c>
      <c r="D2333" s="13" t="s">
        <v>2571</v>
      </c>
      <c r="E2333" s="13" t="s">
        <v>1871</v>
      </c>
      <c r="F2333" s="13" t="s">
        <v>1871</v>
      </c>
      <c r="G2333" s="13" t="s">
        <v>2571</v>
      </c>
    </row>
    <row r="2334" customFormat="false" ht="15" hidden="false" customHeight="true" outlineLevel="0" collapsed="false">
      <c r="A2334" s="13" t="s">
        <v>143</v>
      </c>
      <c r="B2334" s="11" t="s">
        <v>12373</v>
      </c>
      <c r="C2334" s="13" t="s">
        <v>12241</v>
      </c>
      <c r="D2334" s="13" t="s">
        <v>8199</v>
      </c>
      <c r="E2334" s="13" t="s">
        <v>12241</v>
      </c>
      <c r="F2334" s="13" t="s">
        <v>11608</v>
      </c>
      <c r="G2334" s="13" t="s">
        <v>8665</v>
      </c>
    </row>
    <row r="2335" customFormat="false" ht="15" hidden="false" customHeight="true" outlineLevel="0" collapsed="false">
      <c r="A2335" s="13" t="s">
        <v>143</v>
      </c>
      <c r="B2335" s="11" t="s">
        <v>12252</v>
      </c>
      <c r="C2335" s="13" t="s">
        <v>333</v>
      </c>
      <c r="D2335" s="13" t="s">
        <v>7582</v>
      </c>
      <c r="E2335" s="13" t="s">
        <v>12209</v>
      </c>
      <c r="F2335" s="13" t="s">
        <v>3516</v>
      </c>
      <c r="G2335" s="13" t="s">
        <v>17406</v>
      </c>
    </row>
    <row r="2336" customFormat="false" ht="15" hidden="false" customHeight="true" outlineLevel="0" collapsed="false">
      <c r="A2336" s="13" t="s">
        <v>143</v>
      </c>
      <c r="B2336" s="11" t="s">
        <v>12385</v>
      </c>
      <c r="C2336" s="13" t="s">
        <v>12295</v>
      </c>
      <c r="D2336" s="13" t="s">
        <v>12239</v>
      </c>
      <c r="E2336" s="13" t="s">
        <v>1871</v>
      </c>
      <c r="F2336" s="13" t="s">
        <v>1871</v>
      </c>
      <c r="G2336" s="13" t="s">
        <v>12239</v>
      </c>
    </row>
    <row r="2337" customFormat="false" ht="15" hidden="false" customHeight="true" outlineLevel="0" collapsed="false">
      <c r="A2337" s="13" t="s">
        <v>143</v>
      </c>
      <c r="B2337" s="11" t="s">
        <v>12365</v>
      </c>
      <c r="C2337" s="13" t="s">
        <v>11708</v>
      </c>
      <c r="D2337" s="13" t="s">
        <v>12260</v>
      </c>
      <c r="E2337" s="13" t="s">
        <v>1871</v>
      </c>
      <c r="F2337" s="13" t="s">
        <v>1871</v>
      </c>
      <c r="G2337" s="13" t="s">
        <v>12260</v>
      </c>
    </row>
    <row r="2338" customFormat="false" ht="15" hidden="false" customHeight="true" outlineLevel="0" collapsed="false">
      <c r="A2338" s="13" t="s">
        <v>143</v>
      </c>
      <c r="B2338" s="11" t="s">
        <v>12383</v>
      </c>
      <c r="C2338" s="13" t="s">
        <v>12295</v>
      </c>
      <c r="D2338" s="13" t="s">
        <v>2417</v>
      </c>
      <c r="E2338" s="13" t="s">
        <v>12241</v>
      </c>
      <c r="F2338" s="13" t="s">
        <v>11708</v>
      </c>
      <c r="G2338" s="13" t="s">
        <v>12377</v>
      </c>
    </row>
    <row r="2339" customFormat="false" ht="15" hidden="false" customHeight="true" outlineLevel="0" collapsed="false">
      <c r="A2339" s="13" t="s">
        <v>143</v>
      </c>
      <c r="B2339" s="11" t="s">
        <v>12422</v>
      </c>
      <c r="C2339" s="13" t="s">
        <v>12241</v>
      </c>
      <c r="D2339" s="13" t="s">
        <v>12375</v>
      </c>
      <c r="E2339" s="13" t="s">
        <v>1871</v>
      </c>
      <c r="F2339" s="13" t="s">
        <v>1871</v>
      </c>
      <c r="G2339" s="13" t="s">
        <v>4929</v>
      </c>
    </row>
    <row r="2340" customFormat="false" ht="15" hidden="false" customHeight="true" outlineLevel="0" collapsed="false">
      <c r="A2340" s="13" t="s">
        <v>143</v>
      </c>
      <c r="B2340" s="11" t="s">
        <v>12134</v>
      </c>
      <c r="C2340" s="13" t="s">
        <v>11751</v>
      </c>
      <c r="D2340" s="13" t="s">
        <v>11796</v>
      </c>
      <c r="E2340" s="13" t="s">
        <v>11708</v>
      </c>
      <c r="F2340" s="13" t="s">
        <v>333</v>
      </c>
      <c r="G2340" s="13" t="s">
        <v>12135</v>
      </c>
    </row>
    <row r="2341" customFormat="false" ht="15" hidden="false" customHeight="true" outlineLevel="0" collapsed="false">
      <c r="A2341" s="13" t="s">
        <v>143</v>
      </c>
      <c r="B2341" s="11" t="s">
        <v>12304</v>
      </c>
      <c r="C2341" s="13" t="s">
        <v>12209</v>
      </c>
      <c r="D2341" s="13" t="s">
        <v>11796</v>
      </c>
      <c r="E2341" s="13" t="s">
        <v>12295</v>
      </c>
      <c r="F2341" s="13" t="s">
        <v>13018</v>
      </c>
      <c r="G2341" s="13" t="s">
        <v>17407</v>
      </c>
    </row>
    <row r="2342" customFormat="false" ht="15" hidden="false" customHeight="true" outlineLevel="0" collapsed="false">
      <c r="A2342" s="13" t="s">
        <v>143</v>
      </c>
      <c r="B2342" s="11" t="s">
        <v>12285</v>
      </c>
      <c r="C2342" s="13" t="s">
        <v>11751</v>
      </c>
      <c r="D2342" s="13" t="s">
        <v>3042</v>
      </c>
      <c r="E2342" s="13" t="s">
        <v>11708</v>
      </c>
      <c r="F2342" s="13" t="s">
        <v>12115</v>
      </c>
      <c r="G2342" s="13" t="s">
        <v>14271</v>
      </c>
    </row>
    <row r="2343" customFormat="false" ht="15" hidden="false" customHeight="true" outlineLevel="0" collapsed="false">
      <c r="A2343" s="13" t="s">
        <v>143</v>
      </c>
      <c r="B2343" s="11" t="s">
        <v>12212</v>
      </c>
      <c r="C2343" s="13" t="s">
        <v>11751</v>
      </c>
      <c r="D2343" s="13" t="s">
        <v>3987</v>
      </c>
      <c r="E2343" s="13" t="s">
        <v>11708</v>
      </c>
      <c r="F2343" s="13" t="s">
        <v>12053</v>
      </c>
      <c r="G2343" s="13" t="s">
        <v>11751</v>
      </c>
    </row>
    <row r="2344" customFormat="false" ht="15" hidden="false" customHeight="true" outlineLevel="0" collapsed="false">
      <c r="A2344" s="13" t="s">
        <v>143</v>
      </c>
      <c r="B2344" s="11" t="s">
        <v>12366</v>
      </c>
      <c r="C2344" s="13" t="s">
        <v>12295</v>
      </c>
      <c r="D2344" s="13" t="s">
        <v>11703</v>
      </c>
      <c r="E2344" s="13" t="s">
        <v>1871</v>
      </c>
      <c r="F2344" s="13" t="s">
        <v>1871</v>
      </c>
      <c r="G2344" s="13" t="s">
        <v>11703</v>
      </c>
    </row>
    <row r="2345" customFormat="false" ht="15" hidden="false" customHeight="true" outlineLevel="0" collapsed="false">
      <c r="A2345" s="13" t="s">
        <v>143</v>
      </c>
      <c r="B2345" s="11" t="s">
        <v>12389</v>
      </c>
      <c r="C2345" s="13" t="s">
        <v>12161</v>
      </c>
      <c r="D2345" s="13" t="s">
        <v>12295</v>
      </c>
      <c r="E2345" s="13" t="s">
        <v>12135</v>
      </c>
      <c r="F2345" s="13" t="s">
        <v>7739</v>
      </c>
      <c r="G2345" s="13" t="s">
        <v>16412</v>
      </c>
    </row>
    <row r="2346" customFormat="false" ht="15" hidden="false" customHeight="true" outlineLevel="0" collapsed="false">
      <c r="A2346" s="13" t="s">
        <v>143</v>
      </c>
      <c r="B2346" s="11" t="s">
        <v>12420</v>
      </c>
      <c r="C2346" s="13" t="s">
        <v>11751</v>
      </c>
      <c r="D2346" s="13" t="s">
        <v>12295</v>
      </c>
      <c r="E2346" s="13" t="s">
        <v>1938</v>
      </c>
      <c r="F2346" s="13" t="s">
        <v>12322</v>
      </c>
      <c r="G2346" s="13" t="s">
        <v>17408</v>
      </c>
    </row>
    <row r="2347" customFormat="false" ht="15" hidden="false" customHeight="true" outlineLevel="0" collapsed="false">
      <c r="A2347" s="13" t="s">
        <v>143</v>
      </c>
      <c r="B2347" s="11" t="s">
        <v>12410</v>
      </c>
      <c r="C2347" s="13" t="s">
        <v>11708</v>
      </c>
      <c r="D2347" s="13" t="s">
        <v>12090</v>
      </c>
      <c r="E2347" s="13" t="s">
        <v>1871</v>
      </c>
      <c r="F2347" s="13" t="s">
        <v>11708</v>
      </c>
      <c r="G2347" s="13" t="s">
        <v>11751</v>
      </c>
    </row>
    <row r="2348" customFormat="false" ht="15" hidden="false" customHeight="true" outlineLevel="0" collapsed="false">
      <c r="A2348" s="13" t="s">
        <v>143</v>
      </c>
      <c r="B2348" s="11" t="s">
        <v>12388</v>
      </c>
      <c r="C2348" s="13" t="s">
        <v>12090</v>
      </c>
      <c r="D2348" s="13" t="s">
        <v>12090</v>
      </c>
      <c r="E2348" s="13" t="s">
        <v>1871</v>
      </c>
      <c r="F2348" s="13" t="s">
        <v>1871</v>
      </c>
      <c r="G2348" s="13" t="s">
        <v>11751</v>
      </c>
    </row>
    <row r="2349" customFormat="false" ht="15" hidden="false" customHeight="true" outlineLevel="0" collapsed="false">
      <c r="A2349" s="13" t="s">
        <v>143</v>
      </c>
      <c r="B2349" s="11" t="s">
        <v>12395</v>
      </c>
      <c r="C2349" s="13" t="s">
        <v>11708</v>
      </c>
      <c r="D2349" s="13" t="s">
        <v>11751</v>
      </c>
      <c r="E2349" s="13" t="s">
        <v>1871</v>
      </c>
      <c r="F2349" s="13" t="s">
        <v>1871</v>
      </c>
      <c r="G2349" s="13" t="s">
        <v>11751</v>
      </c>
    </row>
    <row r="2350" customFormat="false" ht="15" hidden="false" customHeight="true" outlineLevel="0" collapsed="false">
      <c r="A2350" s="13" t="s">
        <v>143</v>
      </c>
      <c r="B2350" s="11" t="s">
        <v>12376</v>
      </c>
      <c r="C2350" s="13" t="s">
        <v>11708</v>
      </c>
      <c r="D2350" s="13" t="s">
        <v>11751</v>
      </c>
      <c r="E2350" s="13" t="s">
        <v>1871</v>
      </c>
      <c r="F2350" s="13" t="s">
        <v>1871</v>
      </c>
      <c r="G2350" s="13" t="s">
        <v>11751</v>
      </c>
    </row>
    <row r="2351" customFormat="false" ht="15" hidden="false" customHeight="true" outlineLevel="0" collapsed="false">
      <c r="A2351" s="13" t="s">
        <v>143</v>
      </c>
      <c r="B2351" s="11" t="s">
        <v>12378</v>
      </c>
      <c r="C2351" s="13" t="s">
        <v>12135</v>
      </c>
      <c r="D2351" s="13" t="s">
        <v>11751</v>
      </c>
      <c r="E2351" s="13" t="s">
        <v>12241</v>
      </c>
      <c r="F2351" s="13" t="s">
        <v>12948</v>
      </c>
      <c r="G2351" s="13" t="s">
        <v>14831</v>
      </c>
    </row>
    <row r="2352" customFormat="false" ht="15" hidden="false" customHeight="true" outlineLevel="0" collapsed="false">
      <c r="A2352" s="13" t="s">
        <v>143</v>
      </c>
      <c r="B2352" s="11" t="s">
        <v>12392</v>
      </c>
      <c r="C2352" s="13" t="s">
        <v>12241</v>
      </c>
      <c r="D2352" s="13" t="s">
        <v>11708</v>
      </c>
      <c r="E2352" s="13" t="s">
        <v>1871</v>
      </c>
      <c r="F2352" s="13" t="s">
        <v>1871</v>
      </c>
      <c r="G2352" s="13" t="s">
        <v>11708</v>
      </c>
    </row>
    <row r="2353" customFormat="false" ht="15" hidden="false" customHeight="true" outlineLevel="0" collapsed="false">
      <c r="A2353" s="13" t="s">
        <v>143</v>
      </c>
      <c r="B2353" s="11" t="s">
        <v>12396</v>
      </c>
      <c r="C2353" s="13" t="s">
        <v>12161</v>
      </c>
      <c r="D2353" s="13" t="s">
        <v>11708</v>
      </c>
      <c r="E2353" s="13" t="s">
        <v>1871</v>
      </c>
      <c r="F2353" s="13" t="s">
        <v>1871</v>
      </c>
      <c r="G2353" s="13" t="s">
        <v>11708</v>
      </c>
    </row>
    <row r="2354" customFormat="false" ht="15" hidden="false" customHeight="true" outlineLevel="0" collapsed="false">
      <c r="A2354" s="13" t="s">
        <v>143</v>
      </c>
      <c r="B2354" s="11" t="s">
        <v>12398</v>
      </c>
      <c r="C2354" s="13" t="s">
        <v>12209</v>
      </c>
      <c r="D2354" s="13" t="s">
        <v>11708</v>
      </c>
      <c r="E2354" s="13" t="s">
        <v>11708</v>
      </c>
      <c r="F2354" s="13" t="s">
        <v>6339</v>
      </c>
      <c r="G2354" s="13" t="s">
        <v>12355</v>
      </c>
    </row>
    <row r="2355" customFormat="false" ht="15" hidden="false" customHeight="true" outlineLevel="0" collapsed="false">
      <c r="A2355" s="13" t="s">
        <v>143</v>
      </c>
      <c r="B2355" s="11" t="s">
        <v>12412</v>
      </c>
      <c r="C2355" s="13" t="s">
        <v>12241</v>
      </c>
      <c r="D2355" s="13" t="s">
        <v>11708</v>
      </c>
      <c r="E2355" s="13" t="s">
        <v>3987</v>
      </c>
      <c r="F2355" s="13" t="s">
        <v>550</v>
      </c>
      <c r="G2355" s="13" t="s">
        <v>17409</v>
      </c>
    </row>
    <row r="2356" customFormat="false" ht="15" hidden="false" customHeight="true" outlineLevel="0" collapsed="false">
      <c r="A2356" s="13" t="s">
        <v>143</v>
      </c>
      <c r="B2356" s="11" t="s">
        <v>12399</v>
      </c>
      <c r="C2356" s="13" t="s">
        <v>12090</v>
      </c>
      <c r="D2356" s="13" t="s">
        <v>1871</v>
      </c>
      <c r="E2356" s="13" t="s">
        <v>1871</v>
      </c>
      <c r="F2356" s="13" t="s">
        <v>1871</v>
      </c>
      <c r="G2356" s="13" t="s">
        <v>1871</v>
      </c>
    </row>
    <row r="2357" customFormat="false" ht="15" hidden="false" customHeight="true" outlineLevel="0" collapsed="false">
      <c r="A2357" s="13" t="s">
        <v>143</v>
      </c>
      <c r="B2357" s="11" t="s">
        <v>12405</v>
      </c>
      <c r="C2357" s="13" t="s">
        <v>11708</v>
      </c>
      <c r="D2357" s="13" t="s">
        <v>1871</v>
      </c>
      <c r="E2357" s="13" t="s">
        <v>1871</v>
      </c>
      <c r="F2357" s="13" t="s">
        <v>1871</v>
      </c>
      <c r="G2357" s="13" t="s">
        <v>1871</v>
      </c>
    </row>
    <row r="2358" customFormat="false" ht="15" hidden="false" customHeight="true" outlineLevel="0" collapsed="false">
      <c r="A2358" s="13" t="s">
        <v>143</v>
      </c>
      <c r="B2358" s="11" t="s">
        <v>13067</v>
      </c>
      <c r="C2358" s="13" t="s">
        <v>12241</v>
      </c>
      <c r="D2358" s="13" t="s">
        <v>1871</v>
      </c>
      <c r="E2358" s="13" t="s">
        <v>12090</v>
      </c>
      <c r="F2358" s="13" t="s">
        <v>12367</v>
      </c>
      <c r="G2358" s="13" t="s">
        <v>14827</v>
      </c>
    </row>
    <row r="2359" customFormat="false" ht="15" hidden="false" customHeight="true" outlineLevel="0" collapsed="false">
      <c r="A2359" s="13" t="s">
        <v>143</v>
      </c>
      <c r="B2359" s="11" t="s">
        <v>12417</v>
      </c>
      <c r="C2359" s="13" t="s">
        <v>1871</v>
      </c>
      <c r="D2359" s="13" t="s">
        <v>1871</v>
      </c>
      <c r="E2359" s="13" t="s">
        <v>12090</v>
      </c>
      <c r="F2359" s="13" t="s">
        <v>11751</v>
      </c>
      <c r="G2359" s="13" t="s">
        <v>12413</v>
      </c>
    </row>
    <row r="2360" customFormat="false" ht="15" hidden="false" customHeight="true" outlineLevel="0" collapsed="false">
      <c r="A2360" s="13" t="s">
        <v>143</v>
      </c>
      <c r="B2360" s="11" t="s">
        <v>12402</v>
      </c>
      <c r="C2360" s="13" t="s">
        <v>1871</v>
      </c>
      <c r="D2360" s="13" t="s">
        <v>1871</v>
      </c>
      <c r="E2360" s="13" t="s">
        <v>11708</v>
      </c>
      <c r="F2360" s="13" t="s">
        <v>11751</v>
      </c>
      <c r="G2360" s="13" t="s">
        <v>12413</v>
      </c>
    </row>
    <row r="2361" customFormat="false" ht="15" hidden="false" customHeight="true" outlineLevel="0" collapsed="false">
      <c r="A2361" s="13" t="s">
        <v>143</v>
      </c>
      <c r="B2361" s="11" t="s">
        <v>13068</v>
      </c>
      <c r="C2361" s="13" t="s">
        <v>1871</v>
      </c>
      <c r="D2361" s="13" t="s">
        <v>1871</v>
      </c>
      <c r="E2361" s="13" t="s">
        <v>11708</v>
      </c>
      <c r="F2361" s="13" t="s">
        <v>1871</v>
      </c>
      <c r="G2361" s="13" t="s">
        <v>1871</v>
      </c>
    </row>
    <row r="2362" customFormat="false" ht="15" hidden="false" customHeight="true" outlineLevel="0" collapsed="false">
      <c r="A2362" s="13" t="s">
        <v>143</v>
      </c>
      <c r="B2362" s="11" t="s">
        <v>12393</v>
      </c>
      <c r="C2362" s="13" t="s">
        <v>1871</v>
      </c>
      <c r="D2362" s="13" t="s">
        <v>1871</v>
      </c>
      <c r="E2362" s="13" t="s">
        <v>11708</v>
      </c>
      <c r="F2362" s="13" t="s">
        <v>11708</v>
      </c>
      <c r="G2362" s="13" t="s">
        <v>12406</v>
      </c>
    </row>
    <row r="2363" customFormat="false" ht="15" hidden="false" customHeight="true" outlineLevel="0" collapsed="false">
      <c r="A2363" s="13" t="s">
        <v>143</v>
      </c>
      <c r="B2363" s="11" t="s">
        <v>12424</v>
      </c>
      <c r="C2363" s="13" t="s">
        <v>1871</v>
      </c>
      <c r="D2363" s="13" t="s">
        <v>1871</v>
      </c>
      <c r="E2363" s="13" t="s">
        <v>1871</v>
      </c>
      <c r="F2363" s="13" t="s">
        <v>1871</v>
      </c>
      <c r="G2363" s="13" t="s">
        <v>1871</v>
      </c>
    </row>
    <row r="2364" customFormat="false" ht="15" hidden="false" customHeight="true" outlineLevel="0" collapsed="false">
      <c r="A2364" s="13" t="s">
        <v>143</v>
      </c>
      <c r="B2364" s="11" t="s">
        <v>13059</v>
      </c>
      <c r="C2364" s="13" t="s">
        <v>1871</v>
      </c>
      <c r="D2364" s="13" t="s">
        <v>1871</v>
      </c>
      <c r="E2364" s="13" t="s">
        <v>1871</v>
      </c>
      <c r="F2364" s="13" t="s">
        <v>1871</v>
      </c>
      <c r="G2364" s="13" t="s">
        <v>1871</v>
      </c>
    </row>
    <row r="2365" customFormat="false" ht="15" hidden="false" customHeight="true" outlineLevel="0" collapsed="false">
      <c r="A2365" s="13" t="s">
        <v>143</v>
      </c>
      <c r="B2365" s="11" t="s">
        <v>12408</v>
      </c>
      <c r="C2365" s="13" t="s">
        <v>1871</v>
      </c>
      <c r="D2365" s="13" t="s">
        <v>1871</v>
      </c>
      <c r="E2365" s="13" t="s">
        <v>1871</v>
      </c>
      <c r="F2365" s="13" t="s">
        <v>11703</v>
      </c>
      <c r="G2365" s="13" t="s">
        <v>15376</v>
      </c>
    </row>
    <row r="2366" customFormat="false" ht="15" hidden="false" customHeight="true" outlineLevel="0" collapsed="false">
      <c r="A2366" s="13" t="s">
        <v>143</v>
      </c>
      <c r="B2366" s="11" t="s">
        <v>12414</v>
      </c>
      <c r="C2366" s="13" t="s">
        <v>1871</v>
      </c>
      <c r="D2366" s="13" t="s">
        <v>1871</v>
      </c>
      <c r="E2366" s="13" t="s">
        <v>11708</v>
      </c>
      <c r="F2366" s="13" t="s">
        <v>11708</v>
      </c>
      <c r="G2366" s="13" t="s">
        <v>12406</v>
      </c>
    </row>
    <row r="2367" customFormat="false" ht="15" hidden="false" customHeight="true" outlineLevel="0" collapsed="false">
      <c r="A2367" s="13" t="s">
        <v>151</v>
      </c>
      <c r="B2367" s="11" t="s">
        <v>11482</v>
      </c>
      <c r="C2367" s="13" t="s">
        <v>17410</v>
      </c>
      <c r="D2367" s="13" t="s">
        <v>17411</v>
      </c>
      <c r="E2367" s="13" t="s">
        <v>17412</v>
      </c>
      <c r="F2367" s="13" t="s">
        <v>17413</v>
      </c>
      <c r="G2367" s="13" t="s">
        <v>17414</v>
      </c>
    </row>
    <row r="2368" customFormat="false" ht="15" hidden="false" customHeight="true" outlineLevel="0" collapsed="false">
      <c r="A2368" s="13" t="s">
        <v>151</v>
      </c>
      <c r="B2368" s="11" t="s">
        <v>11476</v>
      </c>
      <c r="C2368" s="13" t="s">
        <v>17415</v>
      </c>
      <c r="D2368" s="13" t="s">
        <v>17416</v>
      </c>
      <c r="E2368" s="13" t="s">
        <v>17417</v>
      </c>
      <c r="F2368" s="13" t="s">
        <v>17418</v>
      </c>
      <c r="G2368" s="13" t="s">
        <v>17419</v>
      </c>
    </row>
    <row r="2369" customFormat="false" ht="15" hidden="false" customHeight="true" outlineLevel="0" collapsed="false">
      <c r="A2369" s="13" t="s">
        <v>151</v>
      </c>
      <c r="B2369" s="11" t="s">
        <v>11488</v>
      </c>
      <c r="C2369" s="13" t="s">
        <v>17420</v>
      </c>
      <c r="D2369" s="13" t="s">
        <v>17421</v>
      </c>
      <c r="E2369" s="13" t="s">
        <v>17422</v>
      </c>
      <c r="F2369" s="13" t="s">
        <v>17423</v>
      </c>
      <c r="G2369" s="13" t="s">
        <v>17424</v>
      </c>
    </row>
    <row r="2370" customFormat="false" ht="15" hidden="false" customHeight="true" outlineLevel="0" collapsed="false">
      <c r="A2370" s="13" t="s">
        <v>151</v>
      </c>
      <c r="B2370" s="11" t="s">
        <v>11494</v>
      </c>
      <c r="C2370" s="13" t="s">
        <v>17425</v>
      </c>
      <c r="D2370" s="13" t="s">
        <v>17426</v>
      </c>
      <c r="E2370" s="13" t="s">
        <v>17427</v>
      </c>
      <c r="F2370" s="13" t="s">
        <v>17428</v>
      </c>
      <c r="G2370" s="13" t="s">
        <v>17429</v>
      </c>
    </row>
    <row r="2371" customFormat="false" ht="15" hidden="false" customHeight="true" outlineLevel="0" collapsed="false">
      <c r="A2371" s="13" t="s">
        <v>151</v>
      </c>
      <c r="B2371" s="11" t="s">
        <v>11506</v>
      </c>
      <c r="C2371" s="13" t="s">
        <v>17430</v>
      </c>
      <c r="D2371" s="13" t="s">
        <v>17431</v>
      </c>
      <c r="E2371" s="13" t="s">
        <v>17432</v>
      </c>
      <c r="F2371" s="13" t="s">
        <v>17433</v>
      </c>
      <c r="G2371" s="13" t="s">
        <v>17434</v>
      </c>
    </row>
    <row r="2372" customFormat="false" ht="15" hidden="false" customHeight="true" outlineLevel="0" collapsed="false">
      <c r="A2372" s="13" t="s">
        <v>151</v>
      </c>
      <c r="B2372" s="11" t="s">
        <v>11500</v>
      </c>
      <c r="C2372" s="13" t="s">
        <v>17435</v>
      </c>
      <c r="D2372" s="13" t="s">
        <v>17436</v>
      </c>
      <c r="E2372" s="13" t="s">
        <v>17437</v>
      </c>
      <c r="F2372" s="13" t="s">
        <v>17438</v>
      </c>
      <c r="G2372" s="13" t="s">
        <v>17439</v>
      </c>
    </row>
    <row r="2373" customFormat="false" ht="15" hidden="false" customHeight="true" outlineLevel="0" collapsed="false">
      <c r="A2373" s="13" t="s">
        <v>151</v>
      </c>
      <c r="B2373" s="11" t="s">
        <v>11512</v>
      </c>
      <c r="C2373" s="13" t="s">
        <v>17440</v>
      </c>
      <c r="D2373" s="13" t="s">
        <v>17441</v>
      </c>
      <c r="E2373" s="13" t="s">
        <v>17442</v>
      </c>
      <c r="F2373" s="13" t="s">
        <v>17443</v>
      </c>
      <c r="G2373" s="13" t="s">
        <v>17444</v>
      </c>
    </row>
    <row r="2374" customFormat="false" ht="15" hidden="false" customHeight="true" outlineLevel="0" collapsed="false">
      <c r="A2374" s="13" t="s">
        <v>151</v>
      </c>
      <c r="B2374" s="11" t="s">
        <v>11518</v>
      </c>
      <c r="C2374" s="13" t="s">
        <v>2622</v>
      </c>
      <c r="D2374" s="13" t="s">
        <v>17445</v>
      </c>
      <c r="E2374" s="13" t="s">
        <v>17446</v>
      </c>
      <c r="F2374" s="13" t="s">
        <v>17447</v>
      </c>
      <c r="G2374" s="13" t="s">
        <v>17448</v>
      </c>
    </row>
    <row r="2375" customFormat="false" ht="15" hidden="false" customHeight="true" outlineLevel="0" collapsed="false">
      <c r="A2375" s="13" t="s">
        <v>151</v>
      </c>
      <c r="B2375" s="11" t="s">
        <v>11530</v>
      </c>
      <c r="C2375" s="13" t="s">
        <v>17449</v>
      </c>
      <c r="D2375" s="13" t="s">
        <v>17450</v>
      </c>
      <c r="E2375" s="13" t="s">
        <v>17451</v>
      </c>
      <c r="F2375" s="13" t="s">
        <v>17452</v>
      </c>
      <c r="G2375" s="13" t="s">
        <v>17453</v>
      </c>
    </row>
    <row r="2376" customFormat="false" ht="15" hidden="false" customHeight="true" outlineLevel="0" collapsed="false">
      <c r="A2376" s="13" t="s">
        <v>151</v>
      </c>
      <c r="B2376" s="11" t="s">
        <v>11542</v>
      </c>
      <c r="C2376" s="13" t="s">
        <v>17454</v>
      </c>
      <c r="D2376" s="13" t="s">
        <v>17455</v>
      </c>
      <c r="E2376" s="13" t="s">
        <v>17456</v>
      </c>
      <c r="F2376" s="13" t="s">
        <v>17457</v>
      </c>
      <c r="G2376" s="13" t="s">
        <v>17458</v>
      </c>
    </row>
    <row r="2377" customFormat="false" ht="15" hidden="false" customHeight="true" outlineLevel="0" collapsed="false">
      <c r="A2377" s="13" t="s">
        <v>151</v>
      </c>
      <c r="B2377" s="11" t="s">
        <v>11536</v>
      </c>
      <c r="C2377" s="13" t="s">
        <v>17459</v>
      </c>
      <c r="D2377" s="13" t="s">
        <v>17460</v>
      </c>
      <c r="E2377" s="13" t="s">
        <v>17461</v>
      </c>
      <c r="F2377" s="13" t="s">
        <v>17462</v>
      </c>
      <c r="G2377" s="13" t="s">
        <v>17463</v>
      </c>
    </row>
    <row r="2378" customFormat="false" ht="15" hidden="false" customHeight="true" outlineLevel="0" collapsed="false">
      <c r="A2378" s="13" t="s">
        <v>151</v>
      </c>
      <c r="B2378" s="11" t="s">
        <v>11524</v>
      </c>
      <c r="C2378" s="13" t="s">
        <v>17464</v>
      </c>
      <c r="D2378" s="13" t="s">
        <v>17465</v>
      </c>
      <c r="E2378" s="13" t="s">
        <v>17466</v>
      </c>
      <c r="F2378" s="13" t="s">
        <v>17467</v>
      </c>
      <c r="G2378" s="13" t="s">
        <v>17468</v>
      </c>
    </row>
    <row r="2379" customFormat="false" ht="15" hidden="false" customHeight="true" outlineLevel="0" collapsed="false">
      <c r="A2379" s="13" t="s">
        <v>151</v>
      </c>
      <c r="B2379" s="11" t="s">
        <v>11565</v>
      </c>
      <c r="C2379" s="13" t="s">
        <v>17469</v>
      </c>
      <c r="D2379" s="13" t="s">
        <v>17470</v>
      </c>
      <c r="E2379" s="13" t="s">
        <v>17471</v>
      </c>
      <c r="F2379" s="13" t="s">
        <v>17472</v>
      </c>
      <c r="G2379" s="13" t="s">
        <v>17473</v>
      </c>
    </row>
    <row r="2380" customFormat="false" ht="15" hidden="false" customHeight="true" outlineLevel="0" collapsed="false">
      <c r="A2380" s="13" t="s">
        <v>151</v>
      </c>
      <c r="B2380" s="11" t="s">
        <v>11600</v>
      </c>
      <c r="C2380" s="13" t="s">
        <v>17474</v>
      </c>
      <c r="D2380" s="13" t="s">
        <v>17475</v>
      </c>
      <c r="E2380" s="13" t="s">
        <v>17476</v>
      </c>
      <c r="F2380" s="13" t="s">
        <v>17477</v>
      </c>
      <c r="G2380" s="13" t="s">
        <v>17478</v>
      </c>
    </row>
    <row r="2381" customFormat="false" ht="15" hidden="false" customHeight="true" outlineLevel="0" collapsed="false">
      <c r="A2381" s="13" t="s">
        <v>151</v>
      </c>
      <c r="B2381" s="11" t="s">
        <v>11594</v>
      </c>
      <c r="C2381" s="13" t="s">
        <v>3569</v>
      </c>
      <c r="D2381" s="13" t="s">
        <v>17479</v>
      </c>
      <c r="E2381" s="13" t="s">
        <v>17480</v>
      </c>
      <c r="F2381" s="13" t="s">
        <v>17481</v>
      </c>
      <c r="G2381" s="13" t="s">
        <v>17482</v>
      </c>
    </row>
    <row r="2382" customFormat="false" ht="15" hidden="false" customHeight="true" outlineLevel="0" collapsed="false">
      <c r="A2382" s="13" t="s">
        <v>151</v>
      </c>
      <c r="B2382" s="11" t="s">
        <v>11576</v>
      </c>
      <c r="C2382" s="13" t="s">
        <v>17483</v>
      </c>
      <c r="D2382" s="13" t="s">
        <v>17484</v>
      </c>
      <c r="E2382" s="13" t="s">
        <v>17485</v>
      </c>
      <c r="F2382" s="13" t="s">
        <v>17486</v>
      </c>
      <c r="G2382" s="13" t="s">
        <v>17487</v>
      </c>
    </row>
    <row r="2383" customFormat="false" ht="15" hidden="false" customHeight="true" outlineLevel="0" collapsed="false">
      <c r="A2383" s="13" t="s">
        <v>151</v>
      </c>
      <c r="B2383" s="11" t="s">
        <v>11622</v>
      </c>
      <c r="C2383" s="13" t="s">
        <v>17488</v>
      </c>
      <c r="D2383" s="13" t="s">
        <v>17489</v>
      </c>
      <c r="E2383" s="13" t="s">
        <v>12019</v>
      </c>
      <c r="F2383" s="13" t="s">
        <v>17490</v>
      </c>
      <c r="G2383" s="13" t="s">
        <v>17491</v>
      </c>
    </row>
    <row r="2384" customFormat="false" ht="15" hidden="false" customHeight="true" outlineLevel="0" collapsed="false">
      <c r="A2384" s="13" t="s">
        <v>151</v>
      </c>
      <c r="B2384" s="11" t="s">
        <v>11548</v>
      </c>
      <c r="C2384" s="13" t="s">
        <v>17492</v>
      </c>
      <c r="D2384" s="13" t="s">
        <v>17493</v>
      </c>
      <c r="E2384" s="13" t="s">
        <v>17494</v>
      </c>
      <c r="F2384" s="13" t="s">
        <v>17495</v>
      </c>
      <c r="G2384" s="13" t="s">
        <v>17496</v>
      </c>
    </row>
    <row r="2385" customFormat="false" ht="15" hidden="false" customHeight="true" outlineLevel="0" collapsed="false">
      <c r="A2385" s="13" t="s">
        <v>151</v>
      </c>
      <c r="B2385" s="11" t="s">
        <v>11560</v>
      </c>
      <c r="C2385" s="13" t="s">
        <v>12544</v>
      </c>
      <c r="D2385" s="13" t="s">
        <v>17497</v>
      </c>
      <c r="E2385" s="13" t="s">
        <v>12053</v>
      </c>
      <c r="F2385" s="13" t="s">
        <v>12754</v>
      </c>
      <c r="G2385" s="13" t="s">
        <v>17498</v>
      </c>
    </row>
    <row r="2386" customFormat="false" ht="15" hidden="false" customHeight="true" outlineLevel="0" collapsed="false">
      <c r="A2386" s="13" t="s">
        <v>151</v>
      </c>
      <c r="B2386" s="11" t="s">
        <v>11570</v>
      </c>
      <c r="C2386" s="13" t="s">
        <v>17499</v>
      </c>
      <c r="D2386" s="13" t="s">
        <v>17500</v>
      </c>
      <c r="E2386" s="13" t="s">
        <v>17501</v>
      </c>
      <c r="F2386" s="13" t="s">
        <v>17502</v>
      </c>
      <c r="G2386" s="13" t="s">
        <v>17503</v>
      </c>
    </row>
    <row r="2387" customFormat="false" ht="15" hidden="false" customHeight="true" outlineLevel="0" collapsed="false">
      <c r="A2387" s="13" t="s">
        <v>151</v>
      </c>
      <c r="B2387" s="11" t="s">
        <v>11582</v>
      </c>
      <c r="C2387" s="13" t="s">
        <v>17150</v>
      </c>
      <c r="D2387" s="13" t="s">
        <v>17504</v>
      </c>
      <c r="E2387" s="13" t="s">
        <v>17505</v>
      </c>
      <c r="F2387" s="13" t="s">
        <v>17506</v>
      </c>
      <c r="G2387" s="13" t="s">
        <v>17507</v>
      </c>
    </row>
    <row r="2388" customFormat="false" ht="15" hidden="false" customHeight="true" outlineLevel="0" collapsed="false">
      <c r="A2388" s="13" t="s">
        <v>151</v>
      </c>
      <c r="B2388" s="11" t="s">
        <v>11588</v>
      </c>
      <c r="C2388" s="13" t="s">
        <v>17508</v>
      </c>
      <c r="D2388" s="13" t="s">
        <v>17509</v>
      </c>
      <c r="E2388" s="13" t="s">
        <v>17510</v>
      </c>
      <c r="F2388" s="13" t="s">
        <v>17511</v>
      </c>
      <c r="G2388" s="13" t="s">
        <v>17512</v>
      </c>
    </row>
    <row r="2389" customFormat="false" ht="15" hidden="false" customHeight="true" outlineLevel="0" collapsed="false">
      <c r="A2389" s="13" t="s">
        <v>151</v>
      </c>
      <c r="B2389" s="11" t="s">
        <v>11634</v>
      </c>
      <c r="C2389" s="13" t="s">
        <v>17513</v>
      </c>
      <c r="D2389" s="13" t="s">
        <v>17514</v>
      </c>
      <c r="E2389" s="13" t="s">
        <v>15118</v>
      </c>
      <c r="F2389" s="13" t="s">
        <v>17515</v>
      </c>
      <c r="G2389" s="13" t="s">
        <v>17516</v>
      </c>
    </row>
    <row r="2390" customFormat="false" ht="15" hidden="false" customHeight="true" outlineLevel="0" collapsed="false">
      <c r="A2390" s="13" t="s">
        <v>151</v>
      </c>
      <c r="B2390" s="11" t="s">
        <v>11554</v>
      </c>
      <c r="C2390" s="13" t="s">
        <v>17517</v>
      </c>
      <c r="D2390" s="13" t="s">
        <v>17518</v>
      </c>
      <c r="E2390" s="13" t="s">
        <v>16371</v>
      </c>
      <c r="F2390" s="13" t="s">
        <v>17519</v>
      </c>
      <c r="G2390" s="13" t="s">
        <v>17520</v>
      </c>
    </row>
    <row r="2391" customFormat="false" ht="15" hidden="false" customHeight="true" outlineLevel="0" collapsed="false">
      <c r="A2391" s="13" t="s">
        <v>151</v>
      </c>
      <c r="B2391" s="11" t="s">
        <v>11610</v>
      </c>
      <c r="C2391" s="13" t="s">
        <v>15168</v>
      </c>
      <c r="D2391" s="13" t="s">
        <v>17521</v>
      </c>
      <c r="E2391" s="13" t="s">
        <v>17522</v>
      </c>
      <c r="F2391" s="13" t="s">
        <v>17523</v>
      </c>
      <c r="G2391" s="13" t="s">
        <v>17524</v>
      </c>
    </row>
    <row r="2392" customFormat="false" ht="15" hidden="false" customHeight="true" outlineLevel="0" collapsed="false">
      <c r="A2392" s="13" t="s">
        <v>151</v>
      </c>
      <c r="B2392" s="11" t="s">
        <v>11700</v>
      </c>
      <c r="C2392" s="13" t="s">
        <v>17525</v>
      </c>
      <c r="D2392" s="13" t="s">
        <v>17526</v>
      </c>
      <c r="E2392" s="13" t="s">
        <v>1938</v>
      </c>
      <c r="F2392" s="13" t="s">
        <v>13664</v>
      </c>
      <c r="G2392" s="13" t="s">
        <v>17527</v>
      </c>
    </row>
    <row r="2393" customFormat="false" ht="15" hidden="false" customHeight="true" outlineLevel="0" collapsed="false">
      <c r="A2393" s="13" t="s">
        <v>151</v>
      </c>
      <c r="B2393" s="11" t="s">
        <v>11645</v>
      </c>
      <c r="C2393" s="13" t="s">
        <v>12005</v>
      </c>
      <c r="D2393" s="13" t="s">
        <v>17528</v>
      </c>
      <c r="E2393" s="13" t="s">
        <v>17529</v>
      </c>
      <c r="F2393" s="13" t="s">
        <v>17530</v>
      </c>
      <c r="G2393" s="13" t="s">
        <v>17531</v>
      </c>
    </row>
    <row r="2394" customFormat="false" ht="15" hidden="false" customHeight="true" outlineLevel="0" collapsed="false">
      <c r="A2394" s="13" t="s">
        <v>151</v>
      </c>
      <c r="B2394" s="11" t="s">
        <v>11661</v>
      </c>
      <c r="C2394" s="13" t="s">
        <v>17532</v>
      </c>
      <c r="D2394" s="13" t="s">
        <v>17533</v>
      </c>
      <c r="E2394" s="13" t="s">
        <v>12184</v>
      </c>
      <c r="F2394" s="13" t="s">
        <v>17534</v>
      </c>
      <c r="G2394" s="13" t="s">
        <v>17535</v>
      </c>
    </row>
    <row r="2395" customFormat="false" ht="15" hidden="false" customHeight="true" outlineLevel="0" collapsed="false">
      <c r="A2395" s="13" t="s">
        <v>151</v>
      </c>
      <c r="B2395" s="11" t="s">
        <v>11628</v>
      </c>
      <c r="C2395" s="13" t="s">
        <v>17536</v>
      </c>
      <c r="D2395" s="13" t="s">
        <v>17537</v>
      </c>
      <c r="E2395" s="13" t="s">
        <v>12662</v>
      </c>
      <c r="F2395" s="13" t="s">
        <v>17538</v>
      </c>
      <c r="G2395" s="13" t="s">
        <v>17539</v>
      </c>
    </row>
    <row r="2396" customFormat="false" ht="15" hidden="false" customHeight="true" outlineLevel="0" collapsed="false">
      <c r="A2396" s="13" t="s">
        <v>151</v>
      </c>
      <c r="B2396" s="11" t="s">
        <v>11639</v>
      </c>
      <c r="C2396" s="13" t="s">
        <v>17540</v>
      </c>
      <c r="D2396" s="13" t="s">
        <v>17541</v>
      </c>
      <c r="E2396" s="13" t="s">
        <v>17542</v>
      </c>
      <c r="F2396" s="13" t="s">
        <v>17543</v>
      </c>
      <c r="G2396" s="13" t="s">
        <v>17544</v>
      </c>
    </row>
    <row r="2397" customFormat="false" ht="15" hidden="false" customHeight="true" outlineLevel="0" collapsed="false">
      <c r="A2397" s="13" t="s">
        <v>151</v>
      </c>
      <c r="B2397" s="11" t="s">
        <v>11743</v>
      </c>
      <c r="C2397" s="13" t="s">
        <v>17545</v>
      </c>
      <c r="D2397" s="13" t="s">
        <v>17546</v>
      </c>
      <c r="E2397" s="13" t="s">
        <v>4560</v>
      </c>
      <c r="F2397" s="13" t="s">
        <v>17547</v>
      </c>
      <c r="G2397" s="13" t="s">
        <v>17548</v>
      </c>
    </row>
    <row r="2398" customFormat="false" ht="15" hidden="false" customHeight="true" outlineLevel="0" collapsed="false">
      <c r="A2398" s="13" t="s">
        <v>151</v>
      </c>
      <c r="B2398" s="11" t="s">
        <v>11656</v>
      </c>
      <c r="C2398" s="13" t="s">
        <v>17549</v>
      </c>
      <c r="D2398" s="13" t="s">
        <v>17550</v>
      </c>
      <c r="E2398" s="13" t="s">
        <v>17551</v>
      </c>
      <c r="F2398" s="13" t="s">
        <v>17552</v>
      </c>
      <c r="G2398" s="13" t="s">
        <v>17553</v>
      </c>
    </row>
    <row r="2399" customFormat="false" ht="15" hidden="false" customHeight="true" outlineLevel="0" collapsed="false">
      <c r="A2399" s="13" t="s">
        <v>151</v>
      </c>
      <c r="B2399" s="11" t="s">
        <v>11616</v>
      </c>
      <c r="C2399" s="13" t="s">
        <v>17554</v>
      </c>
      <c r="D2399" s="13" t="s">
        <v>17555</v>
      </c>
      <c r="E2399" s="13" t="s">
        <v>17556</v>
      </c>
      <c r="F2399" s="13" t="s">
        <v>17557</v>
      </c>
      <c r="G2399" s="13" t="s">
        <v>17558</v>
      </c>
    </row>
    <row r="2400" customFormat="false" ht="15" hidden="false" customHeight="true" outlineLevel="0" collapsed="false">
      <c r="A2400" s="13" t="s">
        <v>151</v>
      </c>
      <c r="B2400" s="11" t="s">
        <v>11688</v>
      </c>
      <c r="C2400" s="13" t="s">
        <v>17559</v>
      </c>
      <c r="D2400" s="13" t="s">
        <v>17560</v>
      </c>
      <c r="E2400" s="13" t="s">
        <v>17561</v>
      </c>
      <c r="F2400" s="13" t="s">
        <v>17562</v>
      </c>
      <c r="G2400" s="13" t="s">
        <v>17563</v>
      </c>
    </row>
    <row r="2401" customFormat="false" ht="15" hidden="false" customHeight="true" outlineLevel="0" collapsed="false">
      <c r="A2401" s="13" t="s">
        <v>151</v>
      </c>
      <c r="B2401" s="11" t="s">
        <v>11667</v>
      </c>
      <c r="C2401" s="13" t="s">
        <v>17564</v>
      </c>
      <c r="D2401" s="13" t="s">
        <v>17565</v>
      </c>
      <c r="E2401" s="13" t="s">
        <v>12367</v>
      </c>
      <c r="F2401" s="13" t="s">
        <v>17566</v>
      </c>
      <c r="G2401" s="13" t="s">
        <v>17567</v>
      </c>
    </row>
    <row r="2402" customFormat="false" ht="15" hidden="false" customHeight="true" outlineLevel="0" collapsed="false">
      <c r="A2402" s="13" t="s">
        <v>151</v>
      </c>
      <c r="B2402" s="11" t="s">
        <v>11722</v>
      </c>
      <c r="C2402" s="13" t="s">
        <v>17568</v>
      </c>
      <c r="D2402" s="13" t="s">
        <v>17569</v>
      </c>
      <c r="E2402" s="13" t="s">
        <v>17072</v>
      </c>
      <c r="F2402" s="13" t="s">
        <v>17570</v>
      </c>
      <c r="G2402" s="13" t="s">
        <v>17571</v>
      </c>
    </row>
    <row r="2403" customFormat="false" ht="15" hidden="false" customHeight="true" outlineLevel="0" collapsed="false">
      <c r="A2403" s="13" t="s">
        <v>151</v>
      </c>
      <c r="B2403" s="11" t="s">
        <v>12274</v>
      </c>
      <c r="C2403" s="13" t="s">
        <v>1457</v>
      </c>
      <c r="D2403" s="13" t="s">
        <v>17572</v>
      </c>
      <c r="E2403" s="13" t="s">
        <v>11708</v>
      </c>
      <c r="F2403" s="13" t="s">
        <v>1871</v>
      </c>
      <c r="G2403" s="13" t="s">
        <v>17572</v>
      </c>
    </row>
    <row r="2404" customFormat="false" ht="15" hidden="false" customHeight="true" outlineLevel="0" collapsed="false">
      <c r="A2404" s="13" t="s">
        <v>151</v>
      </c>
      <c r="B2404" s="11" t="s">
        <v>11710</v>
      </c>
      <c r="C2404" s="13" t="s">
        <v>17573</v>
      </c>
      <c r="D2404" s="13" t="s">
        <v>17574</v>
      </c>
      <c r="E2404" s="13" t="s">
        <v>4933</v>
      </c>
      <c r="F2404" s="13" t="s">
        <v>17575</v>
      </c>
      <c r="G2404" s="13" t="s">
        <v>17576</v>
      </c>
    </row>
    <row r="2405" customFormat="false" ht="15" hidden="false" customHeight="true" outlineLevel="0" collapsed="false">
      <c r="A2405" s="13" t="s">
        <v>151</v>
      </c>
      <c r="B2405" s="11" t="s">
        <v>11671</v>
      </c>
      <c r="C2405" s="13" t="s">
        <v>937</v>
      </c>
      <c r="D2405" s="13" t="s">
        <v>17577</v>
      </c>
      <c r="E2405" s="13" t="s">
        <v>12985</v>
      </c>
      <c r="F2405" s="13" t="s">
        <v>17578</v>
      </c>
      <c r="G2405" s="13" t="s">
        <v>17579</v>
      </c>
    </row>
    <row r="2406" customFormat="false" ht="15" hidden="false" customHeight="true" outlineLevel="0" collapsed="false">
      <c r="A2406" s="13" t="s">
        <v>151</v>
      </c>
      <c r="B2406" s="11" t="s">
        <v>11682</v>
      </c>
      <c r="C2406" s="13" t="s">
        <v>17580</v>
      </c>
      <c r="D2406" s="13" t="s">
        <v>17581</v>
      </c>
      <c r="E2406" s="13" t="s">
        <v>14480</v>
      </c>
      <c r="F2406" s="13" t="s">
        <v>17582</v>
      </c>
      <c r="G2406" s="13" t="s">
        <v>17583</v>
      </c>
    </row>
    <row r="2407" customFormat="false" ht="15" hidden="false" customHeight="true" outlineLevel="0" collapsed="false">
      <c r="A2407" s="13" t="s">
        <v>151</v>
      </c>
      <c r="B2407" s="11" t="s">
        <v>11733</v>
      </c>
      <c r="C2407" s="13" t="s">
        <v>17584</v>
      </c>
      <c r="D2407" s="13" t="s">
        <v>17585</v>
      </c>
      <c r="E2407" s="13" t="s">
        <v>17586</v>
      </c>
      <c r="F2407" s="13" t="s">
        <v>17587</v>
      </c>
      <c r="G2407" s="13" t="s">
        <v>17588</v>
      </c>
    </row>
    <row r="2408" customFormat="false" ht="15" hidden="false" customHeight="true" outlineLevel="0" collapsed="false">
      <c r="A2408" s="13" t="s">
        <v>151</v>
      </c>
      <c r="B2408" s="11" t="s">
        <v>11677</v>
      </c>
      <c r="C2408" s="13" t="s">
        <v>17589</v>
      </c>
      <c r="D2408" s="13" t="s">
        <v>17590</v>
      </c>
      <c r="E2408" s="13" t="s">
        <v>17591</v>
      </c>
      <c r="F2408" s="13" t="s">
        <v>17592</v>
      </c>
      <c r="G2408" s="13" t="s">
        <v>17593</v>
      </c>
    </row>
    <row r="2409" customFormat="false" ht="15" hidden="false" customHeight="true" outlineLevel="0" collapsed="false">
      <c r="A2409" s="13" t="s">
        <v>151</v>
      </c>
      <c r="B2409" s="11" t="s">
        <v>11737</v>
      </c>
      <c r="C2409" s="13" t="s">
        <v>14675</v>
      </c>
      <c r="D2409" s="13" t="s">
        <v>17594</v>
      </c>
      <c r="E2409" s="13" t="s">
        <v>17595</v>
      </c>
      <c r="F2409" s="13" t="s">
        <v>17596</v>
      </c>
      <c r="G2409" s="13" t="s">
        <v>17597</v>
      </c>
    </row>
    <row r="2410" customFormat="false" ht="15" hidden="false" customHeight="true" outlineLevel="0" collapsed="false">
      <c r="A2410" s="13" t="s">
        <v>151</v>
      </c>
      <c r="B2410" s="11" t="s">
        <v>11770</v>
      </c>
      <c r="C2410" s="13" t="s">
        <v>12206</v>
      </c>
      <c r="D2410" s="13" t="s">
        <v>17598</v>
      </c>
      <c r="E2410" s="13" t="s">
        <v>17599</v>
      </c>
      <c r="F2410" s="13" t="s">
        <v>17600</v>
      </c>
      <c r="G2410" s="13" t="s">
        <v>17601</v>
      </c>
    </row>
    <row r="2411" customFormat="false" ht="15" hidden="false" customHeight="true" outlineLevel="0" collapsed="false">
      <c r="A2411" s="13" t="s">
        <v>151</v>
      </c>
      <c r="B2411" s="11" t="s">
        <v>11606</v>
      </c>
      <c r="C2411" s="13" t="s">
        <v>13018</v>
      </c>
      <c r="D2411" s="13" t="s">
        <v>17602</v>
      </c>
      <c r="E2411" s="13" t="s">
        <v>1132</v>
      </c>
      <c r="F2411" s="13" t="s">
        <v>17603</v>
      </c>
      <c r="G2411" s="13" t="s">
        <v>17604</v>
      </c>
    </row>
    <row r="2412" customFormat="false" ht="15" hidden="false" customHeight="true" outlineLevel="0" collapsed="false">
      <c r="A2412" s="13" t="s">
        <v>151</v>
      </c>
      <c r="B2412" s="11" t="s">
        <v>11728</v>
      </c>
      <c r="C2412" s="13" t="s">
        <v>15856</v>
      </c>
      <c r="D2412" s="13" t="s">
        <v>17605</v>
      </c>
      <c r="E2412" s="13" t="s">
        <v>1612</v>
      </c>
      <c r="F2412" s="13" t="s">
        <v>17606</v>
      </c>
      <c r="G2412" s="13" t="s">
        <v>17607</v>
      </c>
    </row>
    <row r="2413" customFormat="false" ht="15" hidden="false" customHeight="true" outlineLevel="0" collapsed="false">
      <c r="A2413" s="13" t="s">
        <v>151</v>
      </c>
      <c r="B2413" s="11" t="s">
        <v>11716</v>
      </c>
      <c r="C2413" s="13" t="s">
        <v>17398</v>
      </c>
      <c r="D2413" s="13" t="s">
        <v>17608</v>
      </c>
      <c r="E2413" s="13" t="s">
        <v>15188</v>
      </c>
      <c r="F2413" s="13" t="s">
        <v>17609</v>
      </c>
      <c r="G2413" s="13" t="s">
        <v>17610</v>
      </c>
    </row>
    <row r="2414" customFormat="false" ht="15" hidden="false" customHeight="true" outlineLevel="0" collapsed="false">
      <c r="A2414" s="13" t="s">
        <v>151</v>
      </c>
      <c r="B2414" s="11" t="s">
        <v>11694</v>
      </c>
      <c r="C2414" s="13" t="s">
        <v>12942</v>
      </c>
      <c r="D2414" s="13" t="s">
        <v>17611</v>
      </c>
      <c r="E2414" s="13" t="s">
        <v>15333</v>
      </c>
      <c r="F2414" s="13" t="s">
        <v>17612</v>
      </c>
      <c r="G2414" s="13" t="s">
        <v>17613</v>
      </c>
    </row>
    <row r="2415" customFormat="false" ht="15" hidden="false" customHeight="true" outlineLevel="0" collapsed="false">
      <c r="A2415" s="13" t="s">
        <v>151</v>
      </c>
      <c r="B2415" s="11" t="s">
        <v>11799</v>
      </c>
      <c r="C2415" s="13" t="s">
        <v>17614</v>
      </c>
      <c r="D2415" s="13" t="s">
        <v>17615</v>
      </c>
      <c r="E2415" s="13" t="s">
        <v>17616</v>
      </c>
      <c r="F2415" s="13" t="s">
        <v>17617</v>
      </c>
      <c r="G2415" s="13" t="s">
        <v>17618</v>
      </c>
    </row>
    <row r="2416" customFormat="false" ht="15" hidden="false" customHeight="true" outlineLevel="0" collapsed="false">
      <c r="A2416" s="13" t="s">
        <v>151</v>
      </c>
      <c r="B2416" s="11" t="s">
        <v>11787</v>
      </c>
      <c r="C2416" s="13" t="s">
        <v>17619</v>
      </c>
      <c r="D2416" s="13" t="s">
        <v>17620</v>
      </c>
      <c r="E2416" s="13" t="s">
        <v>17621</v>
      </c>
      <c r="F2416" s="13" t="s">
        <v>17622</v>
      </c>
      <c r="G2416" s="13" t="s">
        <v>17623</v>
      </c>
    </row>
    <row r="2417" customFormat="false" ht="15" hidden="false" customHeight="true" outlineLevel="0" collapsed="false">
      <c r="A2417" s="13" t="s">
        <v>151</v>
      </c>
      <c r="B2417" s="11" t="s">
        <v>11764</v>
      </c>
      <c r="C2417" s="13" t="s">
        <v>14214</v>
      </c>
      <c r="D2417" s="13" t="s">
        <v>17624</v>
      </c>
      <c r="E2417" s="13" t="s">
        <v>14753</v>
      </c>
      <c r="F2417" s="13" t="s">
        <v>17625</v>
      </c>
      <c r="G2417" s="13" t="s">
        <v>17626</v>
      </c>
    </row>
    <row r="2418" customFormat="false" ht="15" hidden="false" customHeight="true" outlineLevel="0" collapsed="false">
      <c r="A2418" s="13" t="s">
        <v>151</v>
      </c>
      <c r="B2418" s="11" t="s">
        <v>11754</v>
      </c>
      <c r="C2418" s="13" t="s">
        <v>17627</v>
      </c>
      <c r="D2418" s="13" t="s">
        <v>17628</v>
      </c>
      <c r="E2418" s="13" t="s">
        <v>8199</v>
      </c>
      <c r="F2418" s="13" t="s">
        <v>17629</v>
      </c>
      <c r="G2418" s="13" t="s">
        <v>17630</v>
      </c>
    </row>
    <row r="2419" customFormat="false" ht="15" hidden="false" customHeight="true" outlineLevel="0" collapsed="false">
      <c r="A2419" s="13" t="s">
        <v>151</v>
      </c>
      <c r="B2419" s="11" t="s">
        <v>11900</v>
      </c>
      <c r="C2419" s="13" t="s">
        <v>17631</v>
      </c>
      <c r="D2419" s="13" t="s">
        <v>17632</v>
      </c>
      <c r="E2419" s="13" t="s">
        <v>13444</v>
      </c>
      <c r="F2419" s="13" t="s">
        <v>17633</v>
      </c>
      <c r="G2419" s="13" t="s">
        <v>17634</v>
      </c>
    </row>
    <row r="2420" customFormat="false" ht="15" hidden="false" customHeight="true" outlineLevel="0" collapsed="false">
      <c r="A2420" s="13" t="s">
        <v>151</v>
      </c>
      <c r="B2420" s="11" t="s">
        <v>11760</v>
      </c>
      <c r="C2420" s="13" t="s">
        <v>13995</v>
      </c>
      <c r="D2420" s="13" t="s">
        <v>17635</v>
      </c>
      <c r="E2420" s="13" t="s">
        <v>2530</v>
      </c>
      <c r="F2420" s="13" t="s">
        <v>17636</v>
      </c>
      <c r="G2420" s="13" t="s">
        <v>17637</v>
      </c>
    </row>
    <row r="2421" customFormat="false" ht="15" hidden="false" customHeight="true" outlineLevel="0" collapsed="false">
      <c r="A2421" s="13" t="s">
        <v>151</v>
      </c>
      <c r="B2421" s="11" t="s">
        <v>11810</v>
      </c>
      <c r="C2421" s="13" t="s">
        <v>17638</v>
      </c>
      <c r="D2421" s="13" t="s">
        <v>17639</v>
      </c>
      <c r="E2421" s="13" t="s">
        <v>17640</v>
      </c>
      <c r="F2421" s="13" t="s">
        <v>17641</v>
      </c>
      <c r="G2421" s="13" t="s">
        <v>17642</v>
      </c>
    </row>
    <row r="2422" customFormat="false" ht="15" hidden="false" customHeight="true" outlineLevel="0" collapsed="false">
      <c r="A2422" s="13" t="s">
        <v>151</v>
      </c>
      <c r="B2422" s="11" t="s">
        <v>11855</v>
      </c>
      <c r="C2422" s="13" t="s">
        <v>17643</v>
      </c>
      <c r="D2422" s="13" t="s">
        <v>17644</v>
      </c>
      <c r="E2422" s="13" t="s">
        <v>17645</v>
      </c>
      <c r="F2422" s="13" t="s">
        <v>17646</v>
      </c>
      <c r="G2422" s="13" t="s">
        <v>17647</v>
      </c>
    </row>
    <row r="2423" customFormat="false" ht="15" hidden="false" customHeight="true" outlineLevel="0" collapsed="false">
      <c r="A2423" s="13" t="s">
        <v>151</v>
      </c>
      <c r="B2423" s="11" t="s">
        <v>11781</v>
      </c>
      <c r="C2423" s="13" t="s">
        <v>3516</v>
      </c>
      <c r="D2423" s="13" t="s">
        <v>17648</v>
      </c>
      <c r="E2423" s="13" t="s">
        <v>8667</v>
      </c>
      <c r="F2423" s="13" t="s">
        <v>17649</v>
      </c>
      <c r="G2423" s="13" t="s">
        <v>17650</v>
      </c>
    </row>
    <row r="2424" customFormat="false" ht="15" hidden="false" customHeight="true" outlineLevel="0" collapsed="false">
      <c r="A2424" s="13" t="s">
        <v>151</v>
      </c>
      <c r="B2424" s="11" t="s">
        <v>11650</v>
      </c>
      <c r="C2424" s="13" t="s">
        <v>17651</v>
      </c>
      <c r="D2424" s="13" t="s">
        <v>17652</v>
      </c>
      <c r="E2424" s="13" t="s">
        <v>13252</v>
      </c>
      <c r="F2424" s="13" t="s">
        <v>17653</v>
      </c>
      <c r="G2424" s="13" t="s">
        <v>17654</v>
      </c>
    </row>
    <row r="2425" customFormat="false" ht="15" hidden="false" customHeight="true" outlineLevel="0" collapsed="false">
      <c r="A2425" s="13" t="s">
        <v>151</v>
      </c>
      <c r="B2425" s="11" t="s">
        <v>12030</v>
      </c>
      <c r="C2425" s="13" t="s">
        <v>11996</v>
      </c>
      <c r="D2425" s="13" t="s">
        <v>17655</v>
      </c>
      <c r="E2425" s="13" t="s">
        <v>11782</v>
      </c>
      <c r="F2425" s="13" t="s">
        <v>17656</v>
      </c>
      <c r="G2425" s="13" t="s">
        <v>17657</v>
      </c>
    </row>
    <row r="2426" customFormat="false" ht="15" hidden="false" customHeight="true" outlineLevel="0" collapsed="false">
      <c r="A2426" s="13" t="s">
        <v>151</v>
      </c>
      <c r="B2426" s="11" t="s">
        <v>11844</v>
      </c>
      <c r="C2426" s="13" t="s">
        <v>17658</v>
      </c>
      <c r="D2426" s="13" t="s">
        <v>7637</v>
      </c>
      <c r="E2426" s="13" t="s">
        <v>8301</v>
      </c>
      <c r="F2426" s="13" t="s">
        <v>17659</v>
      </c>
      <c r="G2426" s="13" t="s">
        <v>17660</v>
      </c>
    </row>
    <row r="2427" customFormat="false" ht="15" hidden="false" customHeight="true" outlineLevel="0" collapsed="false">
      <c r="A2427" s="13" t="s">
        <v>151</v>
      </c>
      <c r="B2427" s="11" t="s">
        <v>11776</v>
      </c>
      <c r="C2427" s="13" t="s">
        <v>17171</v>
      </c>
      <c r="D2427" s="13" t="s">
        <v>17661</v>
      </c>
      <c r="E2427" s="13" t="s">
        <v>12680</v>
      </c>
      <c r="F2427" s="13" t="s">
        <v>17662</v>
      </c>
      <c r="G2427" s="13" t="s">
        <v>17663</v>
      </c>
    </row>
    <row r="2428" customFormat="false" ht="15" hidden="false" customHeight="true" outlineLevel="0" collapsed="false">
      <c r="A2428" s="13" t="s">
        <v>151</v>
      </c>
      <c r="B2428" s="11" t="s">
        <v>11921</v>
      </c>
      <c r="C2428" s="13" t="s">
        <v>13036</v>
      </c>
      <c r="D2428" s="13" t="s">
        <v>17664</v>
      </c>
      <c r="E2428" s="13" t="s">
        <v>13048</v>
      </c>
      <c r="F2428" s="13" t="s">
        <v>17665</v>
      </c>
      <c r="G2428" s="13" t="s">
        <v>17666</v>
      </c>
    </row>
    <row r="2429" customFormat="false" ht="15" hidden="false" customHeight="true" outlineLevel="0" collapsed="false">
      <c r="A2429" s="13" t="s">
        <v>151</v>
      </c>
      <c r="B2429" s="11" t="s">
        <v>11945</v>
      </c>
      <c r="C2429" s="13" t="s">
        <v>17667</v>
      </c>
      <c r="D2429" s="13" t="s">
        <v>17668</v>
      </c>
      <c r="E2429" s="13" t="s">
        <v>14811</v>
      </c>
      <c r="F2429" s="13" t="s">
        <v>17669</v>
      </c>
      <c r="G2429" s="13" t="s">
        <v>17670</v>
      </c>
    </row>
    <row r="2430" customFormat="false" ht="15" hidden="false" customHeight="true" outlineLevel="0" collapsed="false">
      <c r="A2430" s="13" t="s">
        <v>151</v>
      </c>
      <c r="B2430" s="11" t="s">
        <v>11838</v>
      </c>
      <c r="C2430" s="13" t="s">
        <v>17671</v>
      </c>
      <c r="D2430" s="13" t="s">
        <v>17672</v>
      </c>
      <c r="E2430" s="13" t="s">
        <v>14040</v>
      </c>
      <c r="F2430" s="13" t="s">
        <v>17673</v>
      </c>
      <c r="G2430" s="13" t="s">
        <v>17674</v>
      </c>
    </row>
    <row r="2431" customFormat="false" ht="15" hidden="false" customHeight="true" outlineLevel="0" collapsed="false">
      <c r="A2431" s="13" t="s">
        <v>151</v>
      </c>
      <c r="B2431" s="11" t="s">
        <v>11950</v>
      </c>
      <c r="C2431" s="13" t="s">
        <v>17675</v>
      </c>
      <c r="D2431" s="13" t="s">
        <v>17676</v>
      </c>
      <c r="E2431" s="13" t="s">
        <v>11751</v>
      </c>
      <c r="F2431" s="13" t="s">
        <v>12090</v>
      </c>
      <c r="G2431" s="13" t="s">
        <v>17677</v>
      </c>
    </row>
    <row r="2432" customFormat="false" ht="15" hidden="false" customHeight="true" outlineLevel="0" collapsed="false">
      <c r="A2432" s="13" t="s">
        <v>151</v>
      </c>
      <c r="B2432" s="11" t="s">
        <v>11878</v>
      </c>
      <c r="C2432" s="13" t="s">
        <v>17678</v>
      </c>
      <c r="D2432" s="13" t="s">
        <v>17679</v>
      </c>
      <c r="E2432" s="13" t="s">
        <v>8689</v>
      </c>
      <c r="F2432" s="13" t="s">
        <v>17680</v>
      </c>
      <c r="G2432" s="13" t="s">
        <v>17681</v>
      </c>
    </row>
    <row r="2433" customFormat="false" ht="15" hidden="false" customHeight="true" outlineLevel="0" collapsed="false">
      <c r="A2433" s="13" t="s">
        <v>151</v>
      </c>
      <c r="B2433" s="11" t="s">
        <v>11866</v>
      </c>
      <c r="C2433" s="13" t="s">
        <v>16182</v>
      </c>
      <c r="D2433" s="13" t="s">
        <v>17682</v>
      </c>
      <c r="E2433" s="13" t="s">
        <v>12793</v>
      </c>
      <c r="F2433" s="13" t="s">
        <v>13425</v>
      </c>
      <c r="G2433" s="13" t="s">
        <v>17683</v>
      </c>
    </row>
    <row r="2434" customFormat="false" ht="15" hidden="false" customHeight="true" outlineLevel="0" collapsed="false">
      <c r="A2434" s="13" t="s">
        <v>151</v>
      </c>
      <c r="B2434" s="11" t="s">
        <v>11850</v>
      </c>
      <c r="C2434" s="13" t="s">
        <v>13023</v>
      </c>
      <c r="D2434" s="13" t="s">
        <v>17684</v>
      </c>
      <c r="E2434" s="13" t="s">
        <v>1612</v>
      </c>
      <c r="F2434" s="13" t="s">
        <v>17685</v>
      </c>
      <c r="G2434" s="13" t="s">
        <v>17686</v>
      </c>
    </row>
    <row r="2435" customFormat="false" ht="15" hidden="false" customHeight="true" outlineLevel="0" collapsed="false">
      <c r="A2435" s="13" t="s">
        <v>151</v>
      </c>
      <c r="B2435" s="11" t="s">
        <v>11822</v>
      </c>
      <c r="C2435" s="13" t="s">
        <v>14747</v>
      </c>
      <c r="D2435" s="13" t="s">
        <v>17687</v>
      </c>
      <c r="E2435" s="13" t="s">
        <v>12896</v>
      </c>
      <c r="F2435" s="13" t="s">
        <v>14242</v>
      </c>
      <c r="G2435" s="13" t="s">
        <v>17688</v>
      </c>
    </row>
    <row r="2436" customFormat="false" ht="15" hidden="false" customHeight="true" outlineLevel="0" collapsed="false">
      <c r="A2436" s="13" t="s">
        <v>151</v>
      </c>
      <c r="B2436" s="11" t="s">
        <v>11827</v>
      </c>
      <c r="C2436" s="13" t="s">
        <v>17689</v>
      </c>
      <c r="D2436" s="13" t="s">
        <v>17690</v>
      </c>
      <c r="E2436" s="13" t="s">
        <v>17691</v>
      </c>
      <c r="F2436" s="13" t="s">
        <v>17692</v>
      </c>
      <c r="G2436" s="13" t="s">
        <v>17693</v>
      </c>
    </row>
    <row r="2437" customFormat="false" ht="15" hidden="false" customHeight="true" outlineLevel="0" collapsed="false">
      <c r="A2437" s="13" t="s">
        <v>151</v>
      </c>
      <c r="B2437" s="11" t="s">
        <v>11872</v>
      </c>
      <c r="C2437" s="13" t="s">
        <v>17694</v>
      </c>
      <c r="D2437" s="13" t="s">
        <v>17695</v>
      </c>
      <c r="E2437" s="13" t="s">
        <v>3042</v>
      </c>
      <c r="F2437" s="13" t="s">
        <v>17696</v>
      </c>
      <c r="G2437" s="13" t="s">
        <v>17697</v>
      </c>
    </row>
    <row r="2438" customFormat="false" ht="15" hidden="false" customHeight="true" outlineLevel="0" collapsed="false">
      <c r="A2438" s="13" t="s">
        <v>151</v>
      </c>
      <c r="B2438" s="11" t="s">
        <v>12061</v>
      </c>
      <c r="C2438" s="13" t="s">
        <v>12182</v>
      </c>
      <c r="D2438" s="13" t="s">
        <v>17698</v>
      </c>
      <c r="E2438" s="13" t="s">
        <v>12260</v>
      </c>
      <c r="F2438" s="13" t="s">
        <v>17699</v>
      </c>
      <c r="G2438" s="13" t="s">
        <v>17700</v>
      </c>
    </row>
    <row r="2439" customFormat="false" ht="15" hidden="false" customHeight="true" outlineLevel="0" collapsed="false">
      <c r="A2439" s="13" t="s">
        <v>151</v>
      </c>
      <c r="B2439" s="11" t="s">
        <v>11861</v>
      </c>
      <c r="C2439" s="13" t="s">
        <v>13554</v>
      </c>
      <c r="D2439" s="13" t="s">
        <v>17701</v>
      </c>
      <c r="E2439" s="13" t="s">
        <v>11996</v>
      </c>
      <c r="F2439" s="13" t="s">
        <v>17702</v>
      </c>
      <c r="G2439" s="13" t="s">
        <v>17303</v>
      </c>
    </row>
    <row r="2440" customFormat="false" ht="15" hidden="false" customHeight="true" outlineLevel="0" collapsed="false">
      <c r="A2440" s="13" t="s">
        <v>151</v>
      </c>
      <c r="B2440" s="11" t="s">
        <v>11927</v>
      </c>
      <c r="C2440" s="13" t="s">
        <v>12287</v>
      </c>
      <c r="D2440" s="13" t="s">
        <v>17703</v>
      </c>
      <c r="E2440" s="13" t="s">
        <v>6800</v>
      </c>
      <c r="F2440" s="13" t="s">
        <v>17704</v>
      </c>
      <c r="G2440" s="13" t="s">
        <v>17705</v>
      </c>
    </row>
    <row r="2441" customFormat="false" ht="15" hidden="false" customHeight="true" outlineLevel="0" collapsed="false">
      <c r="A2441" s="13" t="s">
        <v>151</v>
      </c>
      <c r="B2441" s="11" t="s">
        <v>11915</v>
      </c>
      <c r="C2441" s="13" t="s">
        <v>12306</v>
      </c>
      <c r="D2441" s="13" t="s">
        <v>17706</v>
      </c>
      <c r="E2441" s="13" t="s">
        <v>13325</v>
      </c>
      <c r="F2441" s="13" t="s">
        <v>17707</v>
      </c>
      <c r="G2441" s="13" t="s">
        <v>17708</v>
      </c>
    </row>
    <row r="2442" customFormat="false" ht="15" hidden="false" customHeight="true" outlineLevel="0" collapsed="false">
      <c r="A2442" s="13" t="s">
        <v>151</v>
      </c>
      <c r="B2442" s="11" t="s">
        <v>11953</v>
      </c>
      <c r="C2442" s="13" t="s">
        <v>13867</v>
      </c>
      <c r="D2442" s="13" t="s">
        <v>17709</v>
      </c>
      <c r="E2442" s="13" t="s">
        <v>12031</v>
      </c>
      <c r="F2442" s="13" t="s">
        <v>17386</v>
      </c>
      <c r="G2442" s="13" t="s">
        <v>17710</v>
      </c>
    </row>
    <row r="2443" customFormat="false" ht="15" hidden="false" customHeight="true" outlineLevel="0" collapsed="false">
      <c r="A2443" s="13" t="s">
        <v>151</v>
      </c>
      <c r="B2443" s="11" t="s">
        <v>11833</v>
      </c>
      <c r="C2443" s="13" t="s">
        <v>14511</v>
      </c>
      <c r="D2443" s="13" t="s">
        <v>17711</v>
      </c>
      <c r="E2443" s="13" t="s">
        <v>11563</v>
      </c>
      <c r="F2443" s="13" t="s">
        <v>17712</v>
      </c>
      <c r="G2443" s="13" t="s">
        <v>17713</v>
      </c>
    </row>
    <row r="2444" customFormat="false" ht="15" hidden="false" customHeight="true" outlineLevel="0" collapsed="false">
      <c r="A2444" s="13" t="s">
        <v>151</v>
      </c>
      <c r="B2444" s="11" t="s">
        <v>11895</v>
      </c>
      <c r="C2444" s="13" t="s">
        <v>15874</v>
      </c>
      <c r="D2444" s="13" t="s">
        <v>17714</v>
      </c>
      <c r="E2444" s="13" t="s">
        <v>3044</v>
      </c>
      <c r="F2444" s="13" t="s">
        <v>17715</v>
      </c>
      <c r="G2444" s="13" t="s">
        <v>17716</v>
      </c>
    </row>
    <row r="2445" customFormat="false" ht="15" hidden="false" customHeight="true" outlineLevel="0" collapsed="false">
      <c r="A2445" s="13" t="s">
        <v>151</v>
      </c>
      <c r="B2445" s="11" t="s">
        <v>11804</v>
      </c>
      <c r="C2445" s="13" t="s">
        <v>17380</v>
      </c>
      <c r="D2445" s="13" t="s">
        <v>17717</v>
      </c>
      <c r="E2445" s="13" t="s">
        <v>12362</v>
      </c>
      <c r="F2445" s="13" t="s">
        <v>15281</v>
      </c>
      <c r="G2445" s="13" t="s">
        <v>17718</v>
      </c>
    </row>
    <row r="2446" customFormat="false" ht="15" hidden="false" customHeight="true" outlineLevel="0" collapsed="false">
      <c r="A2446" s="13" t="s">
        <v>151</v>
      </c>
      <c r="B2446" s="11" t="s">
        <v>11816</v>
      </c>
      <c r="C2446" s="13" t="s">
        <v>15672</v>
      </c>
      <c r="D2446" s="13" t="s">
        <v>17719</v>
      </c>
      <c r="E2446" s="13" t="s">
        <v>11828</v>
      </c>
      <c r="F2446" s="13" t="s">
        <v>17720</v>
      </c>
      <c r="G2446" s="13" t="s">
        <v>17721</v>
      </c>
    </row>
    <row r="2447" customFormat="false" ht="15" hidden="false" customHeight="true" outlineLevel="0" collapsed="false">
      <c r="A2447" s="13" t="s">
        <v>151</v>
      </c>
      <c r="B2447" s="11" t="s">
        <v>11910</v>
      </c>
      <c r="C2447" s="13" t="s">
        <v>12631</v>
      </c>
      <c r="D2447" s="13" t="s">
        <v>17722</v>
      </c>
      <c r="E2447" s="13" t="s">
        <v>12815</v>
      </c>
      <c r="F2447" s="13" t="s">
        <v>17723</v>
      </c>
      <c r="G2447" s="13" t="s">
        <v>17724</v>
      </c>
    </row>
    <row r="2448" customFormat="false" ht="15" hidden="false" customHeight="true" outlineLevel="0" collapsed="false">
      <c r="A2448" s="13" t="s">
        <v>151</v>
      </c>
      <c r="B2448" s="11" t="s">
        <v>11932</v>
      </c>
      <c r="C2448" s="13" t="s">
        <v>17725</v>
      </c>
      <c r="D2448" s="13" t="s">
        <v>17726</v>
      </c>
      <c r="E2448" s="13" t="s">
        <v>14221</v>
      </c>
      <c r="F2448" s="13" t="s">
        <v>17727</v>
      </c>
      <c r="G2448" s="13" t="s">
        <v>17728</v>
      </c>
    </row>
    <row r="2449" customFormat="false" ht="15" hidden="false" customHeight="true" outlineLevel="0" collapsed="false">
      <c r="A2449" s="13" t="s">
        <v>151</v>
      </c>
      <c r="B2449" s="11" t="s">
        <v>12027</v>
      </c>
      <c r="C2449" s="13" t="s">
        <v>8670</v>
      </c>
      <c r="D2449" s="13" t="s">
        <v>17729</v>
      </c>
      <c r="E2449" s="13" t="s">
        <v>3047</v>
      </c>
      <c r="F2449" s="13" t="s">
        <v>17730</v>
      </c>
      <c r="G2449" s="13" t="s">
        <v>17731</v>
      </c>
    </row>
    <row r="2450" customFormat="false" ht="15" hidden="false" customHeight="true" outlineLevel="0" collapsed="false">
      <c r="A2450" s="13" t="s">
        <v>151</v>
      </c>
      <c r="B2450" s="11" t="s">
        <v>11904</v>
      </c>
      <c r="C2450" s="13" t="s">
        <v>12128</v>
      </c>
      <c r="D2450" s="13" t="s">
        <v>17732</v>
      </c>
      <c r="E2450" s="13" t="s">
        <v>17733</v>
      </c>
      <c r="F2450" s="13" t="s">
        <v>17734</v>
      </c>
      <c r="G2450" s="13" t="s">
        <v>17735</v>
      </c>
    </row>
    <row r="2451" customFormat="false" ht="15" hidden="false" customHeight="true" outlineLevel="0" collapsed="false">
      <c r="A2451" s="13" t="s">
        <v>151</v>
      </c>
      <c r="B2451" s="11" t="s">
        <v>12143</v>
      </c>
      <c r="C2451" s="13" t="s">
        <v>11956</v>
      </c>
      <c r="D2451" s="13" t="s">
        <v>17736</v>
      </c>
      <c r="E2451" s="13" t="s">
        <v>12295</v>
      </c>
      <c r="F2451" s="13" t="s">
        <v>14813</v>
      </c>
      <c r="G2451" s="13" t="s">
        <v>5670</v>
      </c>
    </row>
    <row r="2452" customFormat="false" ht="15" hidden="false" customHeight="true" outlineLevel="0" collapsed="false">
      <c r="A2452" s="13" t="s">
        <v>151</v>
      </c>
      <c r="B2452" s="11" t="s">
        <v>11937</v>
      </c>
      <c r="C2452" s="13" t="s">
        <v>12316</v>
      </c>
      <c r="D2452" s="13" t="s">
        <v>5150</v>
      </c>
      <c r="E2452" s="13" t="s">
        <v>12772</v>
      </c>
      <c r="F2452" s="13" t="s">
        <v>543</v>
      </c>
      <c r="G2452" s="13" t="s">
        <v>17737</v>
      </c>
    </row>
    <row r="2453" customFormat="false" ht="15" hidden="false" customHeight="true" outlineLevel="0" collapsed="false">
      <c r="A2453" s="13" t="s">
        <v>151</v>
      </c>
      <c r="B2453" s="11" t="s">
        <v>11890</v>
      </c>
      <c r="C2453" s="13" t="s">
        <v>13037</v>
      </c>
      <c r="D2453" s="13" t="s">
        <v>17738</v>
      </c>
      <c r="E2453" s="13" t="s">
        <v>13036</v>
      </c>
      <c r="F2453" s="13" t="s">
        <v>17739</v>
      </c>
      <c r="G2453" s="13" t="s">
        <v>17740</v>
      </c>
    </row>
    <row r="2454" customFormat="false" ht="15" hidden="false" customHeight="true" outlineLevel="0" collapsed="false">
      <c r="A2454" s="13" t="s">
        <v>151</v>
      </c>
      <c r="B2454" s="11" t="s">
        <v>12016</v>
      </c>
      <c r="C2454" s="13" t="s">
        <v>14819</v>
      </c>
      <c r="D2454" s="13" t="s">
        <v>17741</v>
      </c>
      <c r="E2454" s="13" t="s">
        <v>4242</v>
      </c>
      <c r="F2454" s="13" t="s">
        <v>17742</v>
      </c>
      <c r="G2454" s="13" t="s">
        <v>17743</v>
      </c>
    </row>
    <row r="2455" customFormat="false" ht="15" hidden="false" customHeight="true" outlineLevel="0" collapsed="false">
      <c r="A2455" s="13" t="s">
        <v>151</v>
      </c>
      <c r="B2455" s="11" t="s">
        <v>12173</v>
      </c>
      <c r="C2455" s="13" t="s">
        <v>16403</v>
      </c>
      <c r="D2455" s="13" t="s">
        <v>17744</v>
      </c>
      <c r="E2455" s="13" t="s">
        <v>12090</v>
      </c>
      <c r="F2455" s="13" t="s">
        <v>11752</v>
      </c>
      <c r="G2455" s="13" t="s">
        <v>17745</v>
      </c>
    </row>
    <row r="2456" customFormat="false" ht="15" hidden="false" customHeight="true" outlineLevel="0" collapsed="false">
      <c r="A2456" s="13" t="s">
        <v>151</v>
      </c>
      <c r="B2456" s="11" t="s">
        <v>11964</v>
      </c>
      <c r="C2456" s="13" t="s">
        <v>12278</v>
      </c>
      <c r="D2456" s="13" t="s">
        <v>17746</v>
      </c>
      <c r="E2456" s="13" t="s">
        <v>12634</v>
      </c>
      <c r="F2456" s="13" t="s">
        <v>17747</v>
      </c>
      <c r="G2456" s="13" t="s">
        <v>17748</v>
      </c>
    </row>
    <row r="2457" customFormat="false" ht="15" hidden="false" customHeight="true" outlineLevel="0" collapsed="false">
      <c r="A2457" s="13" t="s">
        <v>151</v>
      </c>
      <c r="B2457" s="11" t="s">
        <v>12040</v>
      </c>
      <c r="C2457" s="13" t="s">
        <v>9133</v>
      </c>
      <c r="D2457" s="13" t="s">
        <v>17749</v>
      </c>
      <c r="E2457" s="13" t="s">
        <v>11708</v>
      </c>
      <c r="F2457" s="13" t="s">
        <v>11751</v>
      </c>
      <c r="G2457" s="13" t="s">
        <v>17750</v>
      </c>
    </row>
    <row r="2458" customFormat="false" ht="15" hidden="false" customHeight="true" outlineLevel="0" collapsed="false">
      <c r="A2458" s="13" t="s">
        <v>151</v>
      </c>
      <c r="B2458" s="11" t="s">
        <v>11941</v>
      </c>
      <c r="C2458" s="13" t="s">
        <v>13939</v>
      </c>
      <c r="D2458" s="13" t="s">
        <v>17751</v>
      </c>
      <c r="E2458" s="13" t="s">
        <v>6339</v>
      </c>
      <c r="F2458" s="13" t="s">
        <v>17752</v>
      </c>
      <c r="G2458" s="13" t="s">
        <v>17753</v>
      </c>
    </row>
    <row r="2459" customFormat="false" ht="15" hidden="false" customHeight="true" outlineLevel="0" collapsed="false">
      <c r="A2459" s="13" t="s">
        <v>151</v>
      </c>
      <c r="B2459" s="11" t="s">
        <v>11959</v>
      </c>
      <c r="C2459" s="13" t="s">
        <v>2825</v>
      </c>
      <c r="D2459" s="13" t="s">
        <v>17754</v>
      </c>
      <c r="E2459" s="13" t="s">
        <v>12760</v>
      </c>
      <c r="F2459" s="13" t="s">
        <v>17755</v>
      </c>
      <c r="G2459" s="13" t="s">
        <v>17756</v>
      </c>
    </row>
    <row r="2460" customFormat="false" ht="15" hidden="false" customHeight="true" outlineLevel="0" collapsed="false">
      <c r="A2460" s="13" t="s">
        <v>151</v>
      </c>
      <c r="B2460" s="11" t="s">
        <v>11980</v>
      </c>
      <c r="C2460" s="13" t="s">
        <v>2610</v>
      </c>
      <c r="D2460" s="13" t="s">
        <v>17757</v>
      </c>
      <c r="E2460" s="13" t="s">
        <v>6339</v>
      </c>
      <c r="F2460" s="13" t="s">
        <v>17758</v>
      </c>
      <c r="G2460" s="13" t="s">
        <v>17759</v>
      </c>
    </row>
    <row r="2461" customFormat="false" ht="15" hidden="false" customHeight="true" outlineLevel="0" collapsed="false">
      <c r="A2461" s="13" t="s">
        <v>151</v>
      </c>
      <c r="B2461" s="11" t="s">
        <v>12000</v>
      </c>
      <c r="C2461" s="13" t="s">
        <v>12711</v>
      </c>
      <c r="D2461" s="13" t="s">
        <v>17760</v>
      </c>
      <c r="E2461" s="13" t="s">
        <v>1237</v>
      </c>
      <c r="F2461" s="13" t="s">
        <v>17761</v>
      </c>
      <c r="G2461" s="13" t="s">
        <v>17762</v>
      </c>
    </row>
    <row r="2462" customFormat="false" ht="15" hidden="false" customHeight="true" outlineLevel="0" collapsed="false">
      <c r="A2462" s="13" t="s">
        <v>151</v>
      </c>
      <c r="B2462" s="11" t="s">
        <v>11975</v>
      </c>
      <c r="C2462" s="13" t="s">
        <v>14005</v>
      </c>
      <c r="D2462" s="13" t="s">
        <v>17763</v>
      </c>
      <c r="E2462" s="13" t="s">
        <v>7267</v>
      </c>
      <c r="F2462" s="13" t="s">
        <v>16925</v>
      </c>
      <c r="G2462" s="13" t="s">
        <v>17764</v>
      </c>
    </row>
    <row r="2463" customFormat="false" ht="15" hidden="false" customHeight="true" outlineLevel="0" collapsed="false">
      <c r="A2463" s="13" t="s">
        <v>151</v>
      </c>
      <c r="B2463" s="11" t="s">
        <v>11995</v>
      </c>
      <c r="C2463" s="13" t="s">
        <v>13494</v>
      </c>
      <c r="D2463" s="13" t="s">
        <v>17765</v>
      </c>
      <c r="E2463" s="13" t="s">
        <v>11608</v>
      </c>
      <c r="F2463" s="13" t="s">
        <v>17766</v>
      </c>
      <c r="G2463" s="13" t="s">
        <v>17767</v>
      </c>
    </row>
    <row r="2464" customFormat="false" ht="15" hidden="false" customHeight="true" outlineLevel="0" collapsed="false">
      <c r="A2464" s="13" t="s">
        <v>151</v>
      </c>
      <c r="B2464" s="11" t="s">
        <v>12082</v>
      </c>
      <c r="C2464" s="13" t="s">
        <v>11862</v>
      </c>
      <c r="D2464" s="13" t="s">
        <v>17768</v>
      </c>
      <c r="E2464" s="13" t="s">
        <v>12754</v>
      </c>
      <c r="F2464" s="13" t="s">
        <v>17769</v>
      </c>
      <c r="G2464" s="13" t="s">
        <v>17770</v>
      </c>
    </row>
    <row r="2465" customFormat="false" ht="15" hidden="false" customHeight="true" outlineLevel="0" collapsed="false">
      <c r="A2465" s="13" t="s">
        <v>151</v>
      </c>
      <c r="B2465" s="11" t="s">
        <v>12006</v>
      </c>
      <c r="C2465" s="13" t="s">
        <v>8940</v>
      </c>
      <c r="D2465" s="13" t="s">
        <v>17771</v>
      </c>
      <c r="E2465" s="13" t="s">
        <v>9133</v>
      </c>
      <c r="F2465" s="13" t="s">
        <v>17772</v>
      </c>
      <c r="G2465" s="13" t="s">
        <v>11762</v>
      </c>
    </row>
    <row r="2466" customFormat="false" ht="15" hidden="false" customHeight="true" outlineLevel="0" collapsed="false">
      <c r="A2466" s="13" t="s">
        <v>151</v>
      </c>
      <c r="B2466" s="11" t="s">
        <v>11793</v>
      </c>
      <c r="C2466" s="13" t="s">
        <v>13048</v>
      </c>
      <c r="D2466" s="13" t="s">
        <v>17773</v>
      </c>
      <c r="E2466" s="13" t="s">
        <v>12115</v>
      </c>
      <c r="F2466" s="13" t="s">
        <v>17774</v>
      </c>
      <c r="G2466" s="13" t="s">
        <v>17775</v>
      </c>
    </row>
    <row r="2467" customFormat="false" ht="15" hidden="false" customHeight="true" outlineLevel="0" collapsed="false">
      <c r="A2467" s="13" t="s">
        <v>151</v>
      </c>
      <c r="B2467" s="11" t="s">
        <v>12065</v>
      </c>
      <c r="C2467" s="13" t="s">
        <v>15162</v>
      </c>
      <c r="D2467" s="13" t="s">
        <v>17776</v>
      </c>
      <c r="E2467" s="13" t="s">
        <v>4929</v>
      </c>
      <c r="F2467" s="13" t="s">
        <v>17777</v>
      </c>
      <c r="G2467" s="13" t="s">
        <v>17778</v>
      </c>
    </row>
    <row r="2468" customFormat="false" ht="15" hidden="false" customHeight="true" outlineLevel="0" collapsed="false">
      <c r="A2468" s="13" t="s">
        <v>151</v>
      </c>
      <c r="B2468" s="11" t="s">
        <v>12238</v>
      </c>
      <c r="C2468" s="13" t="s">
        <v>12058</v>
      </c>
      <c r="D2468" s="13" t="s">
        <v>17779</v>
      </c>
      <c r="E2468" s="13" t="s">
        <v>1871</v>
      </c>
      <c r="F2468" s="13" t="s">
        <v>12241</v>
      </c>
      <c r="G2468" s="13" t="s">
        <v>17780</v>
      </c>
    </row>
    <row r="2469" customFormat="false" ht="15" hidden="false" customHeight="true" outlineLevel="0" collapsed="false">
      <c r="A2469" s="13" t="s">
        <v>151</v>
      </c>
      <c r="B2469" s="11" t="s">
        <v>12046</v>
      </c>
      <c r="C2469" s="13" t="s">
        <v>13554</v>
      </c>
      <c r="D2469" s="13" t="s">
        <v>17781</v>
      </c>
      <c r="E2469" s="13" t="s">
        <v>13659</v>
      </c>
      <c r="F2469" s="13" t="s">
        <v>17782</v>
      </c>
      <c r="G2469" s="13" t="s">
        <v>6159</v>
      </c>
    </row>
    <row r="2470" customFormat="false" ht="15" hidden="false" customHeight="true" outlineLevel="0" collapsed="false">
      <c r="A2470" s="13" t="s">
        <v>151</v>
      </c>
      <c r="B2470" s="11" t="s">
        <v>11985</v>
      </c>
      <c r="C2470" s="13" t="s">
        <v>17783</v>
      </c>
      <c r="D2470" s="13" t="s">
        <v>17784</v>
      </c>
      <c r="E2470" s="13" t="s">
        <v>12135</v>
      </c>
      <c r="F2470" s="13" t="s">
        <v>11875</v>
      </c>
      <c r="G2470" s="13" t="s">
        <v>17785</v>
      </c>
    </row>
    <row r="2471" customFormat="false" ht="15" hidden="false" customHeight="true" outlineLevel="0" collapsed="false">
      <c r="A2471" s="13" t="s">
        <v>151</v>
      </c>
      <c r="B2471" s="11" t="s">
        <v>12056</v>
      </c>
      <c r="C2471" s="13" t="s">
        <v>12853</v>
      </c>
      <c r="D2471" s="13" t="s">
        <v>17786</v>
      </c>
      <c r="E2471" s="13" t="s">
        <v>13665</v>
      </c>
      <c r="F2471" s="13" t="s">
        <v>17787</v>
      </c>
      <c r="G2471" s="13" t="s">
        <v>17788</v>
      </c>
    </row>
    <row r="2472" customFormat="false" ht="15" hidden="false" customHeight="true" outlineLevel="0" collapsed="false">
      <c r="A2472" s="13" t="s">
        <v>151</v>
      </c>
      <c r="B2472" s="11" t="s">
        <v>11990</v>
      </c>
      <c r="C2472" s="13" t="s">
        <v>13659</v>
      </c>
      <c r="D2472" s="13" t="s">
        <v>17789</v>
      </c>
      <c r="E2472" s="13" t="s">
        <v>12031</v>
      </c>
      <c r="F2472" s="13" t="s">
        <v>15631</v>
      </c>
      <c r="G2472" s="13" t="s">
        <v>17790</v>
      </c>
    </row>
    <row r="2473" customFormat="false" ht="15" hidden="false" customHeight="true" outlineLevel="0" collapsed="false">
      <c r="A2473" s="13" t="s">
        <v>151</v>
      </c>
      <c r="B2473" s="11" t="s">
        <v>12022</v>
      </c>
      <c r="C2473" s="13" t="s">
        <v>5871</v>
      </c>
      <c r="D2473" s="13" t="s">
        <v>17791</v>
      </c>
      <c r="E2473" s="13" t="s">
        <v>12244</v>
      </c>
      <c r="F2473" s="13" t="s">
        <v>13622</v>
      </c>
      <c r="G2473" s="13" t="s">
        <v>17792</v>
      </c>
    </row>
    <row r="2474" customFormat="false" ht="15" hidden="false" customHeight="true" outlineLevel="0" collapsed="false">
      <c r="A2474" s="13" t="s">
        <v>151</v>
      </c>
      <c r="B2474" s="11" t="s">
        <v>12044</v>
      </c>
      <c r="C2474" s="13" t="s">
        <v>3361</v>
      </c>
      <c r="D2474" s="13" t="s">
        <v>17793</v>
      </c>
      <c r="E2474" s="13" t="s">
        <v>1871</v>
      </c>
      <c r="F2474" s="13" t="s">
        <v>1871</v>
      </c>
      <c r="G2474" s="13" t="s">
        <v>17793</v>
      </c>
    </row>
    <row r="2475" customFormat="false" ht="15" hidden="false" customHeight="true" outlineLevel="0" collapsed="false">
      <c r="A2475" s="13" t="s">
        <v>151</v>
      </c>
      <c r="B2475" s="11" t="s">
        <v>12076</v>
      </c>
      <c r="C2475" s="13" t="s">
        <v>14121</v>
      </c>
      <c r="D2475" s="13" t="s">
        <v>17794</v>
      </c>
      <c r="E2475" s="13" t="s">
        <v>333</v>
      </c>
      <c r="F2475" s="13" t="s">
        <v>17795</v>
      </c>
      <c r="G2475" s="13" t="s">
        <v>17796</v>
      </c>
    </row>
    <row r="2476" customFormat="false" ht="15" hidden="false" customHeight="true" outlineLevel="0" collapsed="false">
      <c r="A2476" s="13" t="s">
        <v>151</v>
      </c>
      <c r="B2476" s="11" t="s">
        <v>12138</v>
      </c>
      <c r="C2476" s="13" t="s">
        <v>17797</v>
      </c>
      <c r="D2476" s="13" t="s">
        <v>11319</v>
      </c>
      <c r="E2476" s="13" t="s">
        <v>4929</v>
      </c>
      <c r="F2476" s="13" t="s">
        <v>17798</v>
      </c>
      <c r="G2476" s="13" t="s">
        <v>17799</v>
      </c>
    </row>
    <row r="2477" customFormat="false" ht="15" hidden="false" customHeight="true" outlineLevel="0" collapsed="false">
      <c r="A2477" s="13" t="s">
        <v>151</v>
      </c>
      <c r="B2477" s="11" t="s">
        <v>12010</v>
      </c>
      <c r="C2477" s="13" t="s">
        <v>14667</v>
      </c>
      <c r="D2477" s="13" t="s">
        <v>17800</v>
      </c>
      <c r="E2477" s="13" t="s">
        <v>11713</v>
      </c>
      <c r="F2477" s="13" t="s">
        <v>17801</v>
      </c>
      <c r="G2477" s="13" t="s">
        <v>17802</v>
      </c>
    </row>
    <row r="2478" customFormat="false" ht="15" hidden="false" customHeight="true" outlineLevel="0" collapsed="false">
      <c r="A2478" s="13" t="s">
        <v>151</v>
      </c>
      <c r="B2478" s="11" t="s">
        <v>11884</v>
      </c>
      <c r="C2478" s="13" t="s">
        <v>12098</v>
      </c>
      <c r="D2478" s="13" t="s">
        <v>7892</v>
      </c>
      <c r="E2478" s="13" t="s">
        <v>13517</v>
      </c>
      <c r="F2478" s="13" t="s">
        <v>17803</v>
      </c>
      <c r="G2478" s="13" t="s">
        <v>17804</v>
      </c>
    </row>
    <row r="2479" customFormat="false" ht="15" hidden="false" customHeight="true" outlineLevel="0" collapsed="false">
      <c r="A2479" s="13" t="s">
        <v>151</v>
      </c>
      <c r="B2479" s="11" t="s">
        <v>12118</v>
      </c>
      <c r="C2479" s="13" t="s">
        <v>1614</v>
      </c>
      <c r="D2479" s="13" t="s">
        <v>3853</v>
      </c>
      <c r="E2479" s="13" t="s">
        <v>12023</v>
      </c>
      <c r="F2479" s="13" t="s">
        <v>17805</v>
      </c>
      <c r="G2479" s="13" t="s">
        <v>17806</v>
      </c>
    </row>
    <row r="2480" customFormat="false" ht="15" hidden="false" customHeight="true" outlineLevel="0" collapsed="false">
      <c r="A2480" s="13" t="s">
        <v>151</v>
      </c>
      <c r="B2480" s="11" t="s">
        <v>12080</v>
      </c>
      <c r="C2480" s="13" t="s">
        <v>11749</v>
      </c>
      <c r="D2480" s="13" t="s">
        <v>17807</v>
      </c>
      <c r="E2480" s="13" t="s">
        <v>11751</v>
      </c>
      <c r="F2480" s="13" t="s">
        <v>11708</v>
      </c>
      <c r="G2480" s="13" t="s">
        <v>1459</v>
      </c>
    </row>
    <row r="2481" customFormat="false" ht="15" hidden="false" customHeight="true" outlineLevel="0" collapsed="false">
      <c r="A2481" s="13" t="s">
        <v>151</v>
      </c>
      <c r="B2481" s="11" t="s">
        <v>12051</v>
      </c>
      <c r="C2481" s="13" t="s">
        <v>13494</v>
      </c>
      <c r="D2481" s="13" t="s">
        <v>17808</v>
      </c>
      <c r="E2481" s="13" t="s">
        <v>12053</v>
      </c>
      <c r="F2481" s="13" t="s">
        <v>17809</v>
      </c>
      <c r="G2481" s="13" t="s">
        <v>17810</v>
      </c>
    </row>
    <row r="2482" customFormat="false" ht="15" hidden="false" customHeight="true" outlineLevel="0" collapsed="false">
      <c r="A2482" s="13" t="s">
        <v>151</v>
      </c>
      <c r="B2482" s="11" t="s">
        <v>12036</v>
      </c>
      <c r="C2482" s="13" t="s">
        <v>12990</v>
      </c>
      <c r="D2482" s="13" t="s">
        <v>16994</v>
      </c>
      <c r="E2482" s="13" t="s">
        <v>4025</v>
      </c>
      <c r="F2482" s="13" t="s">
        <v>14763</v>
      </c>
      <c r="G2482" s="13" t="s">
        <v>312</v>
      </c>
    </row>
    <row r="2483" customFormat="false" ht="15" hidden="false" customHeight="true" outlineLevel="0" collapsed="false">
      <c r="A2483" s="13" t="s">
        <v>151</v>
      </c>
      <c r="B2483" s="11" t="s">
        <v>12107</v>
      </c>
      <c r="C2483" s="13" t="s">
        <v>12171</v>
      </c>
      <c r="D2483" s="13" t="s">
        <v>17811</v>
      </c>
      <c r="E2483" s="13" t="s">
        <v>11563</v>
      </c>
      <c r="F2483" s="13" t="s">
        <v>12245</v>
      </c>
      <c r="G2483" s="13" t="s">
        <v>17812</v>
      </c>
    </row>
    <row r="2484" customFormat="false" ht="15" hidden="false" customHeight="true" outlineLevel="0" collapsed="false">
      <c r="A2484" s="13" t="s">
        <v>151</v>
      </c>
      <c r="B2484" s="11" t="s">
        <v>12097</v>
      </c>
      <c r="C2484" s="13" t="s">
        <v>11996</v>
      </c>
      <c r="D2484" s="13" t="s">
        <v>17813</v>
      </c>
      <c r="E2484" s="13" t="s">
        <v>3987</v>
      </c>
      <c r="F2484" s="13" t="s">
        <v>17814</v>
      </c>
      <c r="G2484" s="13" t="s">
        <v>15365</v>
      </c>
    </row>
    <row r="2485" customFormat="false" ht="15" hidden="false" customHeight="true" outlineLevel="0" collapsed="false">
      <c r="A2485" s="13" t="s">
        <v>151</v>
      </c>
      <c r="B2485" s="11" t="s">
        <v>12070</v>
      </c>
      <c r="C2485" s="13" t="s">
        <v>12345</v>
      </c>
      <c r="D2485" s="13" t="s">
        <v>17815</v>
      </c>
      <c r="E2485" s="13" t="s">
        <v>552</v>
      </c>
      <c r="F2485" s="13" t="s">
        <v>17816</v>
      </c>
      <c r="G2485" s="13" t="s">
        <v>17817</v>
      </c>
    </row>
    <row r="2486" customFormat="false" ht="15" hidden="false" customHeight="true" outlineLevel="0" collapsed="false">
      <c r="A2486" s="13" t="s">
        <v>151</v>
      </c>
      <c r="B2486" s="11" t="s">
        <v>12155</v>
      </c>
      <c r="C2486" s="13" t="s">
        <v>15719</v>
      </c>
      <c r="D2486" s="13" t="s">
        <v>17818</v>
      </c>
      <c r="E2486" s="13" t="s">
        <v>11561</v>
      </c>
      <c r="F2486" s="13" t="s">
        <v>17819</v>
      </c>
      <c r="G2486" s="13" t="s">
        <v>17820</v>
      </c>
    </row>
    <row r="2487" customFormat="false" ht="15" hidden="false" customHeight="true" outlineLevel="0" collapsed="false">
      <c r="A2487" s="13" t="s">
        <v>151</v>
      </c>
      <c r="B2487" s="11" t="s">
        <v>12185</v>
      </c>
      <c r="C2487" s="13" t="s">
        <v>13441</v>
      </c>
      <c r="D2487" s="13" t="s">
        <v>17821</v>
      </c>
      <c r="E2487" s="13" t="s">
        <v>12362</v>
      </c>
      <c r="F2487" s="13" t="s">
        <v>17822</v>
      </c>
      <c r="G2487" s="13" t="s">
        <v>17823</v>
      </c>
    </row>
    <row r="2488" customFormat="false" ht="15" hidden="false" customHeight="true" outlineLevel="0" collapsed="false">
      <c r="A2488" s="13" t="s">
        <v>151</v>
      </c>
      <c r="B2488" s="11" t="s">
        <v>12102</v>
      </c>
      <c r="C2488" s="13" t="s">
        <v>12800</v>
      </c>
      <c r="D2488" s="13" t="s">
        <v>17824</v>
      </c>
      <c r="E2488" s="13" t="s">
        <v>14815</v>
      </c>
      <c r="F2488" s="13" t="s">
        <v>17825</v>
      </c>
      <c r="G2488" s="13" t="s">
        <v>17826</v>
      </c>
    </row>
    <row r="2489" customFormat="false" ht="15" hidden="false" customHeight="true" outlineLevel="0" collapsed="false">
      <c r="A2489" s="13" t="s">
        <v>151</v>
      </c>
      <c r="B2489" s="11" t="s">
        <v>12092</v>
      </c>
      <c r="C2489" s="13" t="s">
        <v>7739</v>
      </c>
      <c r="D2489" s="13" t="s">
        <v>17827</v>
      </c>
      <c r="E2489" s="13" t="s">
        <v>11608</v>
      </c>
      <c r="F2489" s="13" t="s">
        <v>17828</v>
      </c>
      <c r="G2489" s="13" t="s">
        <v>17829</v>
      </c>
    </row>
    <row r="2490" customFormat="false" ht="15" hidden="false" customHeight="true" outlineLevel="0" collapsed="false">
      <c r="A2490" s="13" t="s">
        <v>151</v>
      </c>
      <c r="B2490" s="11" t="s">
        <v>12087</v>
      </c>
      <c r="C2490" s="13" t="s">
        <v>12584</v>
      </c>
      <c r="D2490" s="13" t="s">
        <v>4291</v>
      </c>
      <c r="E2490" s="13" t="s">
        <v>12295</v>
      </c>
      <c r="F2490" s="13" t="s">
        <v>9133</v>
      </c>
      <c r="G2490" s="13" t="s">
        <v>17830</v>
      </c>
    </row>
    <row r="2491" customFormat="false" ht="15" hidden="false" customHeight="true" outlineLevel="0" collapsed="false">
      <c r="A2491" s="13" t="s">
        <v>151</v>
      </c>
      <c r="B2491" s="11" t="s">
        <v>12159</v>
      </c>
      <c r="C2491" s="13" t="s">
        <v>13665</v>
      </c>
      <c r="D2491" s="13" t="s">
        <v>16853</v>
      </c>
      <c r="E2491" s="13" t="s">
        <v>12053</v>
      </c>
      <c r="F2491" s="13" t="s">
        <v>17831</v>
      </c>
      <c r="G2491" s="13" t="s">
        <v>17832</v>
      </c>
    </row>
    <row r="2492" customFormat="false" ht="15" hidden="false" customHeight="true" outlineLevel="0" collapsed="false">
      <c r="A2492" s="13" t="s">
        <v>151</v>
      </c>
      <c r="B2492" s="11" t="s">
        <v>12214</v>
      </c>
      <c r="C2492" s="13" t="s">
        <v>4929</v>
      </c>
      <c r="D2492" s="13" t="s">
        <v>17833</v>
      </c>
      <c r="E2492" s="13" t="s">
        <v>12161</v>
      </c>
      <c r="F2492" s="13" t="s">
        <v>17834</v>
      </c>
      <c r="G2492" s="13" t="s">
        <v>17835</v>
      </c>
    </row>
    <row r="2493" customFormat="false" ht="15" hidden="false" customHeight="true" outlineLevel="0" collapsed="false">
      <c r="A2493" s="13" t="s">
        <v>151</v>
      </c>
      <c r="B2493" s="11" t="s">
        <v>12112</v>
      </c>
      <c r="C2493" s="13" t="s">
        <v>14699</v>
      </c>
      <c r="D2493" s="13" t="s">
        <v>17836</v>
      </c>
      <c r="E2493" s="13" t="s">
        <v>13006</v>
      </c>
      <c r="F2493" s="13" t="s">
        <v>17837</v>
      </c>
      <c r="G2493" s="13" t="s">
        <v>4968</v>
      </c>
    </row>
    <row r="2494" customFormat="false" ht="15" hidden="false" customHeight="true" outlineLevel="0" collapsed="false">
      <c r="A2494" s="13" t="s">
        <v>151</v>
      </c>
      <c r="B2494" s="11" t="s">
        <v>12123</v>
      </c>
      <c r="C2494" s="13" t="s">
        <v>4929</v>
      </c>
      <c r="D2494" s="13" t="s">
        <v>17838</v>
      </c>
      <c r="E2494" s="13" t="s">
        <v>11751</v>
      </c>
      <c r="F2494" s="13" t="s">
        <v>12253</v>
      </c>
      <c r="G2494" s="13" t="s">
        <v>13552</v>
      </c>
    </row>
    <row r="2495" customFormat="false" ht="15" hidden="false" customHeight="true" outlineLevel="0" collapsed="false">
      <c r="A2495" s="13" t="s">
        <v>151</v>
      </c>
      <c r="B2495" s="11" t="s">
        <v>12169</v>
      </c>
      <c r="C2495" s="13" t="s">
        <v>14084</v>
      </c>
      <c r="D2495" s="13" t="s">
        <v>17839</v>
      </c>
      <c r="E2495" s="13" t="s">
        <v>12090</v>
      </c>
      <c r="F2495" s="13" t="s">
        <v>11751</v>
      </c>
      <c r="G2495" s="13" t="s">
        <v>12137</v>
      </c>
    </row>
    <row r="2496" customFormat="false" ht="15" hidden="false" customHeight="true" outlineLevel="0" collapsed="false">
      <c r="A2496" s="13" t="s">
        <v>151</v>
      </c>
      <c r="B2496" s="11" t="s">
        <v>12147</v>
      </c>
      <c r="C2496" s="13" t="s">
        <v>12341</v>
      </c>
      <c r="D2496" s="13" t="s">
        <v>17840</v>
      </c>
      <c r="E2496" s="13" t="s">
        <v>12241</v>
      </c>
      <c r="F2496" s="13" t="s">
        <v>11796</v>
      </c>
      <c r="G2496" s="13" t="s">
        <v>13568</v>
      </c>
    </row>
    <row r="2497" customFormat="false" ht="15" hidden="false" customHeight="true" outlineLevel="0" collapsed="false">
      <c r="A2497" s="13" t="s">
        <v>151</v>
      </c>
      <c r="B2497" s="11" t="s">
        <v>12252</v>
      </c>
      <c r="C2497" s="13" t="s">
        <v>550</v>
      </c>
      <c r="D2497" s="13" t="s">
        <v>17841</v>
      </c>
      <c r="E2497" s="13" t="s">
        <v>11708</v>
      </c>
      <c r="F2497" s="13" t="s">
        <v>1871</v>
      </c>
      <c r="G2497" s="13" t="s">
        <v>17841</v>
      </c>
    </row>
    <row r="2498" customFormat="false" ht="15" hidden="false" customHeight="true" outlineLevel="0" collapsed="false">
      <c r="A2498" s="13" t="s">
        <v>151</v>
      </c>
      <c r="B2498" s="11" t="s">
        <v>12221</v>
      </c>
      <c r="C2498" s="13" t="s">
        <v>12003</v>
      </c>
      <c r="D2498" s="13" t="s">
        <v>17842</v>
      </c>
      <c r="E2498" s="13" t="s">
        <v>16863</v>
      </c>
      <c r="F2498" s="13" t="s">
        <v>17843</v>
      </c>
      <c r="G2498" s="13" t="s">
        <v>17844</v>
      </c>
    </row>
    <row r="2499" customFormat="false" ht="15" hidden="false" customHeight="true" outlineLevel="0" collapsed="false">
      <c r="A2499" s="13" t="s">
        <v>151</v>
      </c>
      <c r="B2499" s="11" t="s">
        <v>12200</v>
      </c>
      <c r="C2499" s="13" t="s">
        <v>1616</v>
      </c>
      <c r="D2499" s="13" t="s">
        <v>17845</v>
      </c>
      <c r="E2499" s="13" t="s">
        <v>12025</v>
      </c>
      <c r="F2499" s="13" t="s">
        <v>4913</v>
      </c>
      <c r="G2499" s="13" t="s">
        <v>13215</v>
      </c>
    </row>
    <row r="2500" customFormat="false" ht="15" hidden="false" customHeight="true" outlineLevel="0" collapsed="false">
      <c r="A2500" s="13" t="s">
        <v>151</v>
      </c>
      <c r="B2500" s="11" t="s">
        <v>12229</v>
      </c>
      <c r="C2500" s="13" t="s">
        <v>2571</v>
      </c>
      <c r="D2500" s="13" t="s">
        <v>17846</v>
      </c>
      <c r="E2500" s="13" t="s">
        <v>3987</v>
      </c>
      <c r="F2500" s="13" t="s">
        <v>17847</v>
      </c>
      <c r="G2500" s="13" t="s">
        <v>17848</v>
      </c>
    </row>
    <row r="2501" customFormat="false" ht="15" hidden="false" customHeight="true" outlineLevel="0" collapsed="false">
      <c r="A2501" s="13" t="s">
        <v>151</v>
      </c>
      <c r="B2501" s="11" t="s">
        <v>12130</v>
      </c>
      <c r="C2501" s="13" t="s">
        <v>12813</v>
      </c>
      <c r="D2501" s="13" t="s">
        <v>17849</v>
      </c>
      <c r="E2501" s="13" t="s">
        <v>11971</v>
      </c>
      <c r="F2501" s="13" t="s">
        <v>11996</v>
      </c>
      <c r="G2501" s="13" t="s">
        <v>17850</v>
      </c>
    </row>
    <row r="2502" customFormat="false" ht="15" hidden="false" customHeight="true" outlineLevel="0" collapsed="false">
      <c r="A2502" s="13" t="s">
        <v>151</v>
      </c>
      <c r="B2502" s="11" t="s">
        <v>11748</v>
      </c>
      <c r="C2502" s="13" t="s">
        <v>13051</v>
      </c>
      <c r="D2502" s="13" t="s">
        <v>17389</v>
      </c>
      <c r="E2502" s="13" t="s">
        <v>1871</v>
      </c>
      <c r="F2502" s="13" t="s">
        <v>1871</v>
      </c>
      <c r="G2502" s="13" t="s">
        <v>17389</v>
      </c>
    </row>
    <row r="2503" customFormat="false" ht="15" hidden="false" customHeight="true" outlineLevel="0" collapsed="false">
      <c r="A2503" s="13" t="s">
        <v>151</v>
      </c>
      <c r="B2503" s="11" t="s">
        <v>12166</v>
      </c>
      <c r="C2503" s="13" t="s">
        <v>12985</v>
      </c>
      <c r="D2503" s="13" t="s">
        <v>17851</v>
      </c>
      <c r="E2503" s="13" t="s">
        <v>3042</v>
      </c>
      <c r="F2503" s="13" t="s">
        <v>17852</v>
      </c>
      <c r="G2503" s="13" t="s">
        <v>17853</v>
      </c>
    </row>
    <row r="2504" customFormat="false" ht="15" hidden="false" customHeight="true" outlineLevel="0" collapsed="false">
      <c r="A2504" s="13" t="s">
        <v>151</v>
      </c>
      <c r="B2504" s="11" t="s">
        <v>12196</v>
      </c>
      <c r="C2504" s="13" t="s">
        <v>12883</v>
      </c>
      <c r="D2504" s="13" t="s">
        <v>8691</v>
      </c>
      <c r="E2504" s="13" t="s">
        <v>12090</v>
      </c>
      <c r="F2504" s="13" t="s">
        <v>12209</v>
      </c>
      <c r="G2504" s="13" t="s">
        <v>15622</v>
      </c>
    </row>
    <row r="2505" customFormat="false" ht="15" hidden="false" customHeight="true" outlineLevel="0" collapsed="false">
      <c r="A2505" s="13" t="s">
        <v>151</v>
      </c>
      <c r="B2505" s="11" t="s">
        <v>12205</v>
      </c>
      <c r="C2505" s="13" t="s">
        <v>1715</v>
      </c>
      <c r="D2505" s="13" t="s">
        <v>17854</v>
      </c>
      <c r="E2505" s="13" t="s">
        <v>1871</v>
      </c>
      <c r="F2505" s="13" t="s">
        <v>1871</v>
      </c>
      <c r="G2505" s="13" t="s">
        <v>17854</v>
      </c>
    </row>
    <row r="2506" customFormat="false" ht="15" hidden="false" customHeight="true" outlineLevel="0" collapsed="false">
      <c r="A2506" s="13" t="s">
        <v>151</v>
      </c>
      <c r="B2506" s="11" t="s">
        <v>12164</v>
      </c>
      <c r="C2506" s="13" t="s">
        <v>5399</v>
      </c>
      <c r="D2506" s="13" t="s">
        <v>17855</v>
      </c>
      <c r="E2506" s="13" t="s">
        <v>11751</v>
      </c>
      <c r="F2506" s="13" t="s">
        <v>1871</v>
      </c>
      <c r="G2506" s="13" t="s">
        <v>17855</v>
      </c>
    </row>
    <row r="2507" customFormat="false" ht="15" hidden="false" customHeight="true" outlineLevel="0" collapsed="false">
      <c r="A2507" s="13" t="s">
        <v>151</v>
      </c>
      <c r="B2507" s="11" t="s">
        <v>12243</v>
      </c>
      <c r="C2507" s="13" t="s">
        <v>8665</v>
      </c>
      <c r="D2507" s="13" t="s">
        <v>13516</v>
      </c>
      <c r="E2507" s="13" t="s">
        <v>550</v>
      </c>
      <c r="F2507" s="13" t="s">
        <v>12735</v>
      </c>
      <c r="G2507" s="13" t="s">
        <v>12885</v>
      </c>
    </row>
    <row r="2508" customFormat="false" ht="15" hidden="false" customHeight="true" outlineLevel="0" collapsed="false">
      <c r="A2508" s="13" t="s">
        <v>151</v>
      </c>
      <c r="B2508" s="11" t="s">
        <v>12248</v>
      </c>
      <c r="C2508" s="13" t="s">
        <v>12544</v>
      </c>
      <c r="D2508" s="13" t="s">
        <v>17856</v>
      </c>
      <c r="E2508" s="13" t="s">
        <v>11751</v>
      </c>
      <c r="F2508" s="13" t="s">
        <v>15366</v>
      </c>
      <c r="G2508" s="13" t="s">
        <v>17857</v>
      </c>
    </row>
    <row r="2509" customFormat="false" ht="15" hidden="false" customHeight="true" outlineLevel="0" collapsed="false">
      <c r="A2509" s="13" t="s">
        <v>151</v>
      </c>
      <c r="B2509" s="11" t="s">
        <v>12259</v>
      </c>
      <c r="C2509" s="13" t="s">
        <v>12215</v>
      </c>
      <c r="D2509" s="13" t="s">
        <v>17858</v>
      </c>
      <c r="E2509" s="13" t="s">
        <v>11708</v>
      </c>
      <c r="F2509" s="13" t="s">
        <v>1457</v>
      </c>
      <c r="G2509" s="13" t="s">
        <v>17859</v>
      </c>
    </row>
    <row r="2510" customFormat="false" ht="15" hidden="false" customHeight="true" outlineLevel="0" collapsed="false">
      <c r="A2510" s="13" t="s">
        <v>151</v>
      </c>
      <c r="B2510" s="11" t="s">
        <v>12177</v>
      </c>
      <c r="C2510" s="13" t="s">
        <v>12042</v>
      </c>
      <c r="D2510" s="13" t="s">
        <v>17860</v>
      </c>
      <c r="E2510" s="13" t="s">
        <v>1871</v>
      </c>
      <c r="F2510" s="13" t="s">
        <v>1871</v>
      </c>
      <c r="G2510" s="13" t="s">
        <v>17860</v>
      </c>
    </row>
    <row r="2511" customFormat="false" ht="15" hidden="false" customHeight="true" outlineLevel="0" collapsed="false">
      <c r="A2511" s="13" t="s">
        <v>151</v>
      </c>
      <c r="B2511" s="11" t="s">
        <v>11706</v>
      </c>
      <c r="C2511" s="13" t="s">
        <v>12042</v>
      </c>
      <c r="D2511" s="13" t="s">
        <v>16062</v>
      </c>
      <c r="E2511" s="13" t="s">
        <v>11708</v>
      </c>
      <c r="F2511" s="13" t="s">
        <v>11708</v>
      </c>
      <c r="G2511" s="13" t="s">
        <v>13599</v>
      </c>
    </row>
    <row r="2512" customFormat="false" ht="15" hidden="false" customHeight="true" outlineLevel="0" collapsed="false">
      <c r="A2512" s="13" t="s">
        <v>151</v>
      </c>
      <c r="B2512" s="11" t="s">
        <v>12207</v>
      </c>
      <c r="C2512" s="13" t="s">
        <v>13629</v>
      </c>
      <c r="D2512" s="13" t="s">
        <v>12612</v>
      </c>
      <c r="E2512" s="13" t="s">
        <v>4775</v>
      </c>
      <c r="F2512" s="13" t="s">
        <v>12239</v>
      </c>
      <c r="G2512" s="13" t="s">
        <v>17861</v>
      </c>
    </row>
    <row r="2513" customFormat="false" ht="15" hidden="false" customHeight="true" outlineLevel="0" collapsed="false">
      <c r="A2513" s="13" t="s">
        <v>151</v>
      </c>
      <c r="B2513" s="11" t="s">
        <v>12179</v>
      </c>
      <c r="C2513" s="13" t="s">
        <v>12883</v>
      </c>
      <c r="D2513" s="13" t="s">
        <v>14770</v>
      </c>
      <c r="E2513" s="13" t="s">
        <v>16912</v>
      </c>
      <c r="F2513" s="13" t="s">
        <v>14944</v>
      </c>
      <c r="G2513" s="13" t="s">
        <v>17862</v>
      </c>
    </row>
    <row r="2514" customFormat="false" ht="15" hidden="false" customHeight="true" outlineLevel="0" collapsed="false">
      <c r="A2514" s="13" t="s">
        <v>151</v>
      </c>
      <c r="B2514" s="11" t="s">
        <v>12342</v>
      </c>
      <c r="C2514" s="13" t="s">
        <v>12058</v>
      </c>
      <c r="D2514" s="13" t="s">
        <v>12634</v>
      </c>
      <c r="E2514" s="13" t="s">
        <v>11708</v>
      </c>
      <c r="F2514" s="13" t="s">
        <v>12090</v>
      </c>
      <c r="G2514" s="13" t="s">
        <v>16382</v>
      </c>
    </row>
    <row r="2515" customFormat="false" ht="15" hidden="false" customHeight="true" outlineLevel="0" collapsed="false">
      <c r="A2515" s="13" t="s">
        <v>151</v>
      </c>
      <c r="B2515" s="11" t="s">
        <v>12217</v>
      </c>
      <c r="C2515" s="13" t="s">
        <v>15321</v>
      </c>
      <c r="D2515" s="13" t="s">
        <v>1139</v>
      </c>
      <c r="E2515" s="13" t="s">
        <v>12295</v>
      </c>
      <c r="F2515" s="13" t="s">
        <v>12162</v>
      </c>
      <c r="G2515" s="13" t="s">
        <v>17863</v>
      </c>
    </row>
    <row r="2516" customFormat="false" ht="15" hidden="false" customHeight="true" outlineLevel="0" collapsed="false">
      <c r="A2516" s="13" t="s">
        <v>151</v>
      </c>
      <c r="B2516" s="11" t="s">
        <v>12312</v>
      </c>
      <c r="C2516" s="13" t="s">
        <v>5399</v>
      </c>
      <c r="D2516" s="13" t="s">
        <v>15857</v>
      </c>
      <c r="E2516" s="13" t="s">
        <v>14647</v>
      </c>
      <c r="F2516" s="13" t="s">
        <v>17864</v>
      </c>
      <c r="G2516" s="13" t="s">
        <v>17865</v>
      </c>
    </row>
    <row r="2517" customFormat="false" ht="15" hidden="false" customHeight="true" outlineLevel="0" collapsed="false">
      <c r="A2517" s="13" t="s">
        <v>151</v>
      </c>
      <c r="B2517" s="11" t="s">
        <v>12327</v>
      </c>
      <c r="C2517" s="13" t="s">
        <v>2417</v>
      </c>
      <c r="D2517" s="13" t="s">
        <v>17866</v>
      </c>
      <c r="E2517" s="13" t="s">
        <v>12161</v>
      </c>
      <c r="F2517" s="13" t="s">
        <v>13006</v>
      </c>
      <c r="G2517" s="13" t="s">
        <v>16600</v>
      </c>
    </row>
    <row r="2518" customFormat="false" ht="15" hidden="false" customHeight="true" outlineLevel="0" collapsed="false">
      <c r="A2518" s="13" t="s">
        <v>151</v>
      </c>
      <c r="B2518" s="11" t="s">
        <v>12320</v>
      </c>
      <c r="C2518" s="13" t="s">
        <v>12846</v>
      </c>
      <c r="D2518" s="13" t="s">
        <v>17867</v>
      </c>
      <c r="E2518" s="13" t="s">
        <v>12295</v>
      </c>
      <c r="F2518" s="13" t="s">
        <v>13050</v>
      </c>
      <c r="G2518" s="13" t="s">
        <v>17868</v>
      </c>
    </row>
    <row r="2519" customFormat="false" ht="15" hidden="false" customHeight="true" outlineLevel="0" collapsed="false">
      <c r="A2519" s="13" t="s">
        <v>151</v>
      </c>
      <c r="B2519" s="11" t="s">
        <v>12354</v>
      </c>
      <c r="C2519" s="13" t="s">
        <v>3833</v>
      </c>
      <c r="D2519" s="13" t="s">
        <v>14764</v>
      </c>
      <c r="E2519" s="13" t="s">
        <v>12161</v>
      </c>
      <c r="F2519" s="13" t="s">
        <v>15254</v>
      </c>
      <c r="G2519" s="13" t="s">
        <v>17869</v>
      </c>
    </row>
    <row r="2520" customFormat="false" ht="15" hidden="false" customHeight="true" outlineLevel="0" collapsed="false">
      <c r="A2520" s="13" t="s">
        <v>151</v>
      </c>
      <c r="B2520" s="11" t="s">
        <v>12255</v>
      </c>
      <c r="C2520" s="13" t="s">
        <v>12239</v>
      </c>
      <c r="D2520" s="13" t="s">
        <v>6629</v>
      </c>
      <c r="E2520" s="13" t="s">
        <v>3361</v>
      </c>
      <c r="F2520" s="13" t="s">
        <v>17870</v>
      </c>
      <c r="G2520" s="13" t="s">
        <v>17871</v>
      </c>
    </row>
    <row r="2521" customFormat="false" ht="15" hidden="false" customHeight="true" outlineLevel="0" collapsed="false">
      <c r="A2521" s="13" t="s">
        <v>151</v>
      </c>
      <c r="B2521" s="11" t="s">
        <v>12152</v>
      </c>
      <c r="C2521" s="13" t="s">
        <v>12230</v>
      </c>
      <c r="D2521" s="13" t="s">
        <v>17872</v>
      </c>
      <c r="E2521" s="13" t="s">
        <v>12053</v>
      </c>
      <c r="F2521" s="13" t="s">
        <v>16907</v>
      </c>
      <c r="G2521" s="13" t="s">
        <v>6144</v>
      </c>
    </row>
    <row r="2522" customFormat="false" ht="15" hidden="false" customHeight="true" outlineLevel="0" collapsed="false">
      <c r="A2522" s="13" t="s">
        <v>151</v>
      </c>
      <c r="B2522" s="11" t="s">
        <v>12191</v>
      </c>
      <c r="C2522" s="13" t="s">
        <v>11875</v>
      </c>
      <c r="D2522" s="13" t="s">
        <v>17200</v>
      </c>
      <c r="E2522" s="13" t="s">
        <v>1871</v>
      </c>
      <c r="F2522" s="13" t="s">
        <v>1871</v>
      </c>
      <c r="G2522" s="13" t="s">
        <v>17200</v>
      </c>
    </row>
    <row r="2523" customFormat="false" ht="15" hidden="false" customHeight="true" outlineLevel="0" collapsed="false">
      <c r="A2523" s="13" t="s">
        <v>151</v>
      </c>
      <c r="B2523" s="11" t="s">
        <v>12282</v>
      </c>
      <c r="C2523" s="13" t="s">
        <v>13006</v>
      </c>
      <c r="D2523" s="13" t="s">
        <v>17873</v>
      </c>
      <c r="E2523" s="13" t="s">
        <v>2417</v>
      </c>
      <c r="F2523" s="13" t="s">
        <v>17874</v>
      </c>
      <c r="G2523" s="13" t="s">
        <v>17875</v>
      </c>
    </row>
    <row r="2524" customFormat="false" ht="15" hidden="false" customHeight="true" outlineLevel="0" collapsed="false">
      <c r="A2524" s="13" t="s">
        <v>151</v>
      </c>
      <c r="B2524" s="11" t="s">
        <v>12340</v>
      </c>
      <c r="C2524" s="13" t="s">
        <v>3042</v>
      </c>
      <c r="D2524" s="13" t="s">
        <v>14788</v>
      </c>
      <c r="E2524" s="13" t="s">
        <v>12090</v>
      </c>
      <c r="F2524" s="13" t="s">
        <v>11708</v>
      </c>
      <c r="G2524" s="13" t="s">
        <v>17876</v>
      </c>
    </row>
    <row r="2525" customFormat="false" ht="15" hidden="false" customHeight="true" outlineLevel="0" collapsed="false">
      <c r="A2525" s="13" t="s">
        <v>151</v>
      </c>
      <c r="B2525" s="11" t="s">
        <v>12318</v>
      </c>
      <c r="C2525" s="13" t="s">
        <v>12031</v>
      </c>
      <c r="D2525" s="13" t="s">
        <v>17877</v>
      </c>
      <c r="E2525" s="13" t="s">
        <v>11708</v>
      </c>
      <c r="F2525" s="13" t="s">
        <v>11708</v>
      </c>
      <c r="G2525" s="13" t="s">
        <v>17878</v>
      </c>
    </row>
    <row r="2526" customFormat="false" ht="15" hidden="false" customHeight="true" outlineLevel="0" collapsed="false">
      <c r="A2526" s="13" t="s">
        <v>151</v>
      </c>
      <c r="B2526" s="11" t="s">
        <v>12263</v>
      </c>
      <c r="C2526" s="13" t="s">
        <v>12209</v>
      </c>
      <c r="D2526" s="13" t="s">
        <v>17879</v>
      </c>
      <c r="E2526" s="13" t="s">
        <v>1871</v>
      </c>
      <c r="F2526" s="13" t="s">
        <v>1871</v>
      </c>
      <c r="G2526" s="13" t="s">
        <v>17879</v>
      </c>
    </row>
    <row r="2527" customFormat="false" ht="15" hidden="false" customHeight="true" outlineLevel="0" collapsed="false">
      <c r="A2527" s="13" t="s">
        <v>151</v>
      </c>
      <c r="B2527" s="11" t="s">
        <v>12234</v>
      </c>
      <c r="C2527" s="13" t="s">
        <v>14249</v>
      </c>
      <c r="D2527" s="13" t="s">
        <v>17880</v>
      </c>
      <c r="E2527" s="13" t="s">
        <v>12090</v>
      </c>
      <c r="F2527" s="13" t="s">
        <v>12364</v>
      </c>
      <c r="G2527" s="13" t="s">
        <v>17881</v>
      </c>
    </row>
    <row r="2528" customFormat="false" ht="15" hidden="false" customHeight="true" outlineLevel="0" collapsed="false">
      <c r="A2528" s="13" t="s">
        <v>151</v>
      </c>
      <c r="B2528" s="11" t="s">
        <v>12315</v>
      </c>
      <c r="C2528" s="13" t="s">
        <v>333</v>
      </c>
      <c r="D2528" s="13" t="s">
        <v>13625</v>
      </c>
      <c r="E2528" s="13" t="s">
        <v>12090</v>
      </c>
      <c r="F2528" s="13" t="s">
        <v>4929</v>
      </c>
      <c r="G2528" s="13" t="s">
        <v>15344</v>
      </c>
    </row>
    <row r="2529" customFormat="false" ht="15" hidden="false" customHeight="true" outlineLevel="0" collapsed="false">
      <c r="A2529" s="13" t="s">
        <v>151</v>
      </c>
      <c r="B2529" s="11" t="s">
        <v>12266</v>
      </c>
      <c r="C2529" s="13" t="s">
        <v>1457</v>
      </c>
      <c r="D2529" s="13" t="s">
        <v>12100</v>
      </c>
      <c r="E2529" s="13" t="s">
        <v>12209</v>
      </c>
      <c r="F2529" s="13" t="s">
        <v>12053</v>
      </c>
      <c r="G2529" s="13" t="s">
        <v>17882</v>
      </c>
    </row>
    <row r="2530" customFormat="false" ht="15" hidden="false" customHeight="true" outlineLevel="0" collapsed="false">
      <c r="A2530" s="13" t="s">
        <v>151</v>
      </c>
      <c r="B2530" s="11" t="s">
        <v>12226</v>
      </c>
      <c r="C2530" s="13" t="s">
        <v>11561</v>
      </c>
      <c r="D2530" s="13" t="s">
        <v>17883</v>
      </c>
      <c r="E2530" s="13" t="s">
        <v>12295</v>
      </c>
      <c r="F2530" s="13" t="s">
        <v>13006</v>
      </c>
      <c r="G2530" s="13" t="s">
        <v>3342</v>
      </c>
    </row>
    <row r="2531" customFormat="false" ht="15" hidden="false" customHeight="true" outlineLevel="0" collapsed="false">
      <c r="A2531" s="13" t="s">
        <v>151</v>
      </c>
      <c r="B2531" s="11" t="s">
        <v>12309</v>
      </c>
      <c r="C2531" s="13" t="s">
        <v>8665</v>
      </c>
      <c r="D2531" s="13" t="s">
        <v>14798</v>
      </c>
      <c r="E2531" s="13" t="s">
        <v>4775</v>
      </c>
      <c r="F2531" s="13" t="s">
        <v>13605</v>
      </c>
      <c r="G2531" s="13" t="s">
        <v>17884</v>
      </c>
    </row>
    <row r="2532" customFormat="false" ht="15" hidden="false" customHeight="true" outlineLevel="0" collapsed="false">
      <c r="A2532" s="13" t="s">
        <v>151</v>
      </c>
      <c r="B2532" s="11" t="s">
        <v>12344</v>
      </c>
      <c r="C2532" s="13" t="s">
        <v>550</v>
      </c>
      <c r="D2532" s="13" t="s">
        <v>17885</v>
      </c>
      <c r="E2532" s="13" t="s">
        <v>12241</v>
      </c>
      <c r="F2532" s="13" t="s">
        <v>12345</v>
      </c>
      <c r="G2532" s="13" t="s">
        <v>16911</v>
      </c>
    </row>
    <row r="2533" customFormat="false" ht="15" hidden="false" customHeight="true" outlineLevel="0" collapsed="false">
      <c r="A2533" s="13" t="s">
        <v>151</v>
      </c>
      <c r="B2533" s="11" t="s">
        <v>12125</v>
      </c>
      <c r="C2533" s="13" t="s">
        <v>7267</v>
      </c>
      <c r="D2533" s="13" t="s">
        <v>14799</v>
      </c>
      <c r="E2533" s="13" t="s">
        <v>1871</v>
      </c>
      <c r="F2533" s="13" t="s">
        <v>1871</v>
      </c>
      <c r="G2533" s="13" t="s">
        <v>14799</v>
      </c>
    </row>
    <row r="2534" customFormat="false" ht="15" hidden="false" customHeight="true" outlineLevel="0" collapsed="false">
      <c r="A2534" s="13" t="s">
        <v>151</v>
      </c>
      <c r="B2534" s="11" t="s">
        <v>12332</v>
      </c>
      <c r="C2534" s="13" t="s">
        <v>5032</v>
      </c>
      <c r="D2534" s="13" t="s">
        <v>13010</v>
      </c>
      <c r="E2534" s="13" t="s">
        <v>12090</v>
      </c>
      <c r="F2534" s="13" t="s">
        <v>12011</v>
      </c>
      <c r="G2534" s="13" t="s">
        <v>15899</v>
      </c>
    </row>
    <row r="2535" customFormat="false" ht="15" hidden="false" customHeight="true" outlineLevel="0" collapsed="false">
      <c r="A2535" s="13" t="s">
        <v>151</v>
      </c>
      <c r="B2535" s="11" t="s">
        <v>12194</v>
      </c>
      <c r="C2535" s="13" t="s">
        <v>12053</v>
      </c>
      <c r="D2535" s="13" t="s">
        <v>14240</v>
      </c>
      <c r="E2535" s="13" t="s">
        <v>12090</v>
      </c>
      <c r="F2535" s="13" t="s">
        <v>17886</v>
      </c>
      <c r="G2535" s="13" t="s">
        <v>17887</v>
      </c>
    </row>
    <row r="2536" customFormat="false" ht="15" hidden="false" customHeight="true" outlineLevel="0" collapsed="false">
      <c r="A2536" s="13" t="s">
        <v>151</v>
      </c>
      <c r="B2536" s="11" t="s">
        <v>12395</v>
      </c>
      <c r="C2536" s="13" t="s">
        <v>12090</v>
      </c>
      <c r="D2536" s="13" t="s">
        <v>16391</v>
      </c>
      <c r="E2536" s="13" t="s">
        <v>11708</v>
      </c>
      <c r="F2536" s="13" t="s">
        <v>11708</v>
      </c>
      <c r="G2536" s="13" t="s">
        <v>16391</v>
      </c>
    </row>
    <row r="2537" customFormat="false" ht="15" hidden="false" customHeight="true" outlineLevel="0" collapsed="false">
      <c r="A2537" s="13" t="s">
        <v>151</v>
      </c>
      <c r="B2537" s="11" t="s">
        <v>12383</v>
      </c>
      <c r="C2537" s="13" t="s">
        <v>4775</v>
      </c>
      <c r="D2537" s="13" t="s">
        <v>17888</v>
      </c>
      <c r="E2537" s="13" t="s">
        <v>1871</v>
      </c>
      <c r="F2537" s="13" t="s">
        <v>1871</v>
      </c>
      <c r="G2537" s="13" t="s">
        <v>17888</v>
      </c>
    </row>
    <row r="2538" customFormat="false" ht="15" hidden="false" customHeight="true" outlineLevel="0" collapsed="false">
      <c r="A2538" s="13" t="s">
        <v>151</v>
      </c>
      <c r="B2538" s="11" t="s">
        <v>12276</v>
      </c>
      <c r="C2538" s="13" t="s">
        <v>557</v>
      </c>
      <c r="D2538" s="13" t="s">
        <v>12278</v>
      </c>
      <c r="E2538" s="13" t="s">
        <v>12295</v>
      </c>
      <c r="F2538" s="13" t="s">
        <v>1612</v>
      </c>
      <c r="G2538" s="13" t="s">
        <v>14629</v>
      </c>
    </row>
    <row r="2539" customFormat="false" ht="15" hidden="false" customHeight="true" outlineLevel="0" collapsed="false">
      <c r="A2539" s="13" t="s">
        <v>151</v>
      </c>
      <c r="B2539" s="11" t="s">
        <v>12265</v>
      </c>
      <c r="C2539" s="13" t="s">
        <v>333</v>
      </c>
      <c r="D2539" s="13" t="s">
        <v>13027</v>
      </c>
      <c r="E2539" s="13" t="s">
        <v>1871</v>
      </c>
      <c r="F2539" s="13" t="s">
        <v>1871</v>
      </c>
      <c r="G2539" s="13" t="s">
        <v>13027</v>
      </c>
    </row>
    <row r="2540" customFormat="false" ht="15" hidden="false" customHeight="true" outlineLevel="0" collapsed="false">
      <c r="A2540" s="13" t="s">
        <v>151</v>
      </c>
      <c r="B2540" s="11" t="s">
        <v>12271</v>
      </c>
      <c r="C2540" s="13" t="s">
        <v>13598</v>
      </c>
      <c r="D2540" s="13" t="s">
        <v>11719</v>
      </c>
      <c r="E2540" s="13" t="s">
        <v>13281</v>
      </c>
      <c r="F2540" s="13" t="s">
        <v>3514</v>
      </c>
      <c r="G2540" s="13" t="s">
        <v>12830</v>
      </c>
    </row>
    <row r="2541" customFormat="false" ht="15" hidden="false" customHeight="true" outlineLevel="0" collapsed="false">
      <c r="A2541" s="13" t="s">
        <v>151</v>
      </c>
      <c r="B2541" s="11" t="s">
        <v>12351</v>
      </c>
      <c r="C2541" s="13" t="s">
        <v>333</v>
      </c>
      <c r="D2541" s="13" t="s">
        <v>12299</v>
      </c>
      <c r="E2541" s="13" t="s">
        <v>1871</v>
      </c>
      <c r="F2541" s="13" t="s">
        <v>1871</v>
      </c>
      <c r="G2541" s="13" t="s">
        <v>12299</v>
      </c>
    </row>
    <row r="2542" customFormat="false" ht="15" hidden="false" customHeight="true" outlineLevel="0" collapsed="false">
      <c r="A2542" s="13" t="s">
        <v>151</v>
      </c>
      <c r="B2542" s="11" t="s">
        <v>12300</v>
      </c>
      <c r="C2542" s="13" t="s">
        <v>12053</v>
      </c>
      <c r="D2542" s="13" t="s">
        <v>16883</v>
      </c>
      <c r="E2542" s="13" t="s">
        <v>12215</v>
      </c>
      <c r="F2542" s="13" t="s">
        <v>17621</v>
      </c>
      <c r="G2542" s="13" t="s">
        <v>17889</v>
      </c>
    </row>
    <row r="2543" customFormat="false" ht="15" hidden="false" customHeight="true" outlineLevel="0" collapsed="false">
      <c r="A2543" s="13" t="s">
        <v>151</v>
      </c>
      <c r="B2543" s="11" t="s">
        <v>12298</v>
      </c>
      <c r="C2543" s="13" t="s">
        <v>12115</v>
      </c>
      <c r="D2543" s="13" t="s">
        <v>14077</v>
      </c>
      <c r="E2543" s="13" t="s">
        <v>12090</v>
      </c>
      <c r="F2543" s="13" t="s">
        <v>13612</v>
      </c>
      <c r="G2543" s="13" t="s">
        <v>17890</v>
      </c>
    </row>
    <row r="2544" customFormat="false" ht="15" hidden="false" customHeight="true" outlineLevel="0" collapsed="false">
      <c r="A2544" s="13" t="s">
        <v>151</v>
      </c>
      <c r="B2544" s="11" t="s">
        <v>12293</v>
      </c>
      <c r="C2544" s="13" t="s">
        <v>3833</v>
      </c>
      <c r="D2544" s="13" t="s">
        <v>2377</v>
      </c>
      <c r="E2544" s="13" t="s">
        <v>12090</v>
      </c>
      <c r="F2544" s="13" t="s">
        <v>14795</v>
      </c>
      <c r="G2544" s="13" t="s">
        <v>8202</v>
      </c>
    </row>
    <row r="2545" customFormat="false" ht="15" hidden="false" customHeight="true" outlineLevel="0" collapsed="false">
      <c r="A2545" s="13" t="s">
        <v>151</v>
      </c>
      <c r="B2545" s="11" t="s">
        <v>12373</v>
      </c>
      <c r="C2545" s="13" t="s">
        <v>4775</v>
      </c>
      <c r="D2545" s="13" t="s">
        <v>4931</v>
      </c>
      <c r="E2545" s="13" t="s">
        <v>12090</v>
      </c>
      <c r="F2545" s="13" t="s">
        <v>1871</v>
      </c>
      <c r="G2545" s="13" t="s">
        <v>4931</v>
      </c>
    </row>
    <row r="2546" customFormat="false" ht="15" hidden="false" customHeight="true" outlineLevel="0" collapsed="false">
      <c r="A2546" s="13" t="s">
        <v>151</v>
      </c>
      <c r="B2546" s="11" t="s">
        <v>12374</v>
      </c>
      <c r="C2546" s="13" t="s">
        <v>12135</v>
      </c>
      <c r="D2546" s="13" t="s">
        <v>16351</v>
      </c>
      <c r="E2546" s="13" t="s">
        <v>11751</v>
      </c>
      <c r="F2546" s="13" t="s">
        <v>13051</v>
      </c>
      <c r="G2546" s="13" t="s">
        <v>15665</v>
      </c>
    </row>
    <row r="2547" customFormat="false" ht="15" hidden="false" customHeight="true" outlineLevel="0" collapsed="false">
      <c r="A2547" s="13" t="s">
        <v>151</v>
      </c>
      <c r="B2547" s="11" t="s">
        <v>12336</v>
      </c>
      <c r="C2547" s="13" t="s">
        <v>5712</v>
      </c>
      <c r="D2547" s="13" t="s">
        <v>12162</v>
      </c>
      <c r="E2547" s="13" t="s">
        <v>11608</v>
      </c>
      <c r="F2547" s="13" t="s">
        <v>2596</v>
      </c>
      <c r="G2547" s="13" t="s">
        <v>17891</v>
      </c>
    </row>
    <row r="2548" customFormat="false" ht="15" hidden="false" customHeight="true" outlineLevel="0" collapsed="false">
      <c r="A2548" s="13" t="s">
        <v>151</v>
      </c>
      <c r="B2548" s="11" t="s">
        <v>12285</v>
      </c>
      <c r="C2548" s="13" t="s">
        <v>4775</v>
      </c>
      <c r="D2548" s="13" t="s">
        <v>17892</v>
      </c>
      <c r="E2548" s="13" t="s">
        <v>11708</v>
      </c>
      <c r="F2548" s="13" t="s">
        <v>11796</v>
      </c>
      <c r="G2548" s="13" t="s">
        <v>13655</v>
      </c>
    </row>
    <row r="2549" customFormat="false" ht="15" hidden="false" customHeight="true" outlineLevel="0" collapsed="false">
      <c r="A2549" s="13" t="s">
        <v>151</v>
      </c>
      <c r="B2549" s="11" t="s">
        <v>12378</v>
      </c>
      <c r="C2549" s="13" t="s">
        <v>11708</v>
      </c>
      <c r="D2549" s="13" t="s">
        <v>14503</v>
      </c>
      <c r="E2549" s="13" t="s">
        <v>12295</v>
      </c>
      <c r="F2549" s="13" t="s">
        <v>13600</v>
      </c>
      <c r="G2549" s="13" t="s">
        <v>15807</v>
      </c>
    </row>
    <row r="2550" customFormat="false" ht="15" hidden="false" customHeight="true" outlineLevel="0" collapsed="false">
      <c r="A2550" s="13" t="s">
        <v>151</v>
      </c>
      <c r="B2550" s="11" t="s">
        <v>12288</v>
      </c>
      <c r="C2550" s="13" t="s">
        <v>11875</v>
      </c>
      <c r="D2550" s="13" t="s">
        <v>13337</v>
      </c>
      <c r="E2550" s="13" t="s">
        <v>12241</v>
      </c>
      <c r="F2550" s="13" t="s">
        <v>12322</v>
      </c>
      <c r="G2550" s="13" t="s">
        <v>12970</v>
      </c>
    </row>
    <row r="2551" customFormat="false" ht="15" hidden="false" customHeight="true" outlineLevel="0" collapsed="false">
      <c r="A2551" s="13" t="s">
        <v>151</v>
      </c>
      <c r="B2551" s="11" t="s">
        <v>12329</v>
      </c>
      <c r="C2551" s="13" t="s">
        <v>11875</v>
      </c>
      <c r="D2551" s="13" t="s">
        <v>12250</v>
      </c>
      <c r="E2551" s="13" t="s">
        <v>11708</v>
      </c>
      <c r="F2551" s="13" t="s">
        <v>3042</v>
      </c>
      <c r="G2551" s="13" t="s">
        <v>6585</v>
      </c>
    </row>
    <row r="2552" customFormat="false" ht="15" hidden="false" customHeight="true" outlineLevel="0" collapsed="false">
      <c r="A2552" s="13" t="s">
        <v>151</v>
      </c>
      <c r="B2552" s="11" t="s">
        <v>12279</v>
      </c>
      <c r="C2552" s="13" t="s">
        <v>8665</v>
      </c>
      <c r="D2552" s="13" t="s">
        <v>16214</v>
      </c>
      <c r="E2552" s="13" t="s">
        <v>12377</v>
      </c>
      <c r="F2552" s="13" t="s">
        <v>17893</v>
      </c>
      <c r="G2552" s="13" t="s">
        <v>17894</v>
      </c>
    </row>
    <row r="2553" customFormat="false" ht="15" hidden="false" customHeight="true" outlineLevel="0" collapsed="false">
      <c r="A2553" s="13" t="s">
        <v>151</v>
      </c>
      <c r="B2553" s="11" t="s">
        <v>11970</v>
      </c>
      <c r="C2553" s="13" t="s">
        <v>1132</v>
      </c>
      <c r="D2553" s="13" t="s">
        <v>11918</v>
      </c>
      <c r="E2553" s="13" t="s">
        <v>12295</v>
      </c>
      <c r="F2553" s="13" t="s">
        <v>12308</v>
      </c>
      <c r="G2553" s="13" t="s">
        <v>17895</v>
      </c>
    </row>
    <row r="2554" customFormat="false" ht="15" hidden="false" customHeight="true" outlineLevel="0" collapsed="false">
      <c r="A2554" s="13" t="s">
        <v>151</v>
      </c>
      <c r="B2554" s="11" t="s">
        <v>12268</v>
      </c>
      <c r="C2554" s="13" t="s">
        <v>11796</v>
      </c>
      <c r="D2554" s="13" t="s">
        <v>14064</v>
      </c>
      <c r="E2554" s="13" t="s">
        <v>12053</v>
      </c>
      <c r="F2554" s="13" t="s">
        <v>13645</v>
      </c>
      <c r="G2554" s="13" t="s">
        <v>17896</v>
      </c>
    </row>
    <row r="2555" customFormat="false" ht="15" hidden="false" customHeight="true" outlineLevel="0" collapsed="false">
      <c r="A2555" s="13" t="s">
        <v>151</v>
      </c>
      <c r="B2555" s="11" t="s">
        <v>12384</v>
      </c>
      <c r="C2555" s="13" t="s">
        <v>3042</v>
      </c>
      <c r="D2555" s="13" t="s">
        <v>8190</v>
      </c>
      <c r="E2555" s="13" t="s">
        <v>11751</v>
      </c>
      <c r="F2555" s="13" t="s">
        <v>11708</v>
      </c>
      <c r="G2555" s="13" t="s">
        <v>8238</v>
      </c>
    </row>
    <row r="2556" customFormat="false" ht="15" hidden="false" customHeight="true" outlineLevel="0" collapsed="false">
      <c r="A2556" s="13" t="s">
        <v>151</v>
      </c>
      <c r="B2556" s="11" t="s">
        <v>12348</v>
      </c>
      <c r="C2556" s="13" t="s">
        <v>12754</v>
      </c>
      <c r="D2556" s="13" t="s">
        <v>12737</v>
      </c>
      <c r="E2556" s="13" t="s">
        <v>550</v>
      </c>
      <c r="F2556" s="13" t="s">
        <v>17897</v>
      </c>
      <c r="G2556" s="13" t="s">
        <v>17898</v>
      </c>
    </row>
    <row r="2557" customFormat="false" ht="15" hidden="false" customHeight="true" outlineLevel="0" collapsed="false">
      <c r="A2557" s="13" t="s">
        <v>151</v>
      </c>
      <c r="B2557" s="11" t="s">
        <v>12323</v>
      </c>
      <c r="C2557" s="13" t="s">
        <v>12295</v>
      </c>
      <c r="D2557" s="13" t="s">
        <v>11746</v>
      </c>
      <c r="E2557" s="13" t="s">
        <v>1871</v>
      </c>
      <c r="F2557" s="13" t="s">
        <v>1871</v>
      </c>
      <c r="G2557" s="13" t="s">
        <v>11746</v>
      </c>
    </row>
    <row r="2558" customFormat="false" ht="15" hidden="false" customHeight="true" outlineLevel="0" collapsed="false">
      <c r="A2558" s="13" t="s">
        <v>151</v>
      </c>
      <c r="B2558" s="11" t="s">
        <v>12325</v>
      </c>
      <c r="C2558" s="13" t="s">
        <v>12209</v>
      </c>
      <c r="D2558" s="13" t="s">
        <v>13622</v>
      </c>
      <c r="E2558" s="13" t="s">
        <v>1871</v>
      </c>
      <c r="F2558" s="13" t="s">
        <v>1871</v>
      </c>
      <c r="G2558" s="13" t="s">
        <v>13622</v>
      </c>
    </row>
    <row r="2559" customFormat="false" ht="15" hidden="false" customHeight="true" outlineLevel="0" collapsed="false">
      <c r="A2559" s="13" t="s">
        <v>151</v>
      </c>
      <c r="B2559" s="11" t="s">
        <v>12290</v>
      </c>
      <c r="C2559" s="13" t="s">
        <v>550</v>
      </c>
      <c r="D2559" s="13" t="s">
        <v>6895</v>
      </c>
      <c r="E2559" s="13" t="s">
        <v>11751</v>
      </c>
      <c r="F2559" s="13" t="s">
        <v>11708</v>
      </c>
      <c r="G2559" s="13" t="s">
        <v>11672</v>
      </c>
    </row>
    <row r="2560" customFormat="false" ht="15" hidden="false" customHeight="true" outlineLevel="0" collapsed="false">
      <c r="A2560" s="13" t="s">
        <v>151</v>
      </c>
      <c r="B2560" s="11" t="s">
        <v>12370</v>
      </c>
      <c r="C2560" s="13" t="s">
        <v>1938</v>
      </c>
      <c r="D2560" s="13" t="s">
        <v>14258</v>
      </c>
      <c r="E2560" s="13" t="s">
        <v>11875</v>
      </c>
      <c r="F2560" s="13" t="s">
        <v>14355</v>
      </c>
      <c r="G2560" s="13" t="s">
        <v>17899</v>
      </c>
    </row>
    <row r="2561" customFormat="false" ht="15" hidden="false" customHeight="true" outlineLevel="0" collapsed="false">
      <c r="A2561" s="13" t="s">
        <v>151</v>
      </c>
      <c r="B2561" s="11" t="s">
        <v>12307</v>
      </c>
      <c r="C2561" s="13" t="s">
        <v>3042</v>
      </c>
      <c r="D2561" s="13" t="s">
        <v>13494</v>
      </c>
      <c r="E2561" s="13" t="s">
        <v>11708</v>
      </c>
      <c r="F2561" s="13" t="s">
        <v>12295</v>
      </c>
      <c r="G2561" s="13" t="s">
        <v>13049</v>
      </c>
    </row>
    <row r="2562" customFormat="false" ht="15" hidden="false" customHeight="true" outlineLevel="0" collapsed="false">
      <c r="A2562" s="13" t="s">
        <v>151</v>
      </c>
      <c r="B2562" s="11" t="s">
        <v>12365</v>
      </c>
      <c r="C2562" s="13" t="s">
        <v>12241</v>
      </c>
      <c r="D2562" s="13" t="s">
        <v>13049</v>
      </c>
      <c r="E2562" s="13" t="s">
        <v>1871</v>
      </c>
      <c r="F2562" s="13" t="s">
        <v>1871</v>
      </c>
      <c r="G2562" s="13" t="s">
        <v>13049</v>
      </c>
    </row>
    <row r="2563" customFormat="false" ht="15" hidden="false" customHeight="true" outlineLevel="0" collapsed="false">
      <c r="A2563" s="13" t="s">
        <v>151</v>
      </c>
      <c r="B2563" s="11" t="s">
        <v>12353</v>
      </c>
      <c r="C2563" s="13" t="s">
        <v>12090</v>
      </c>
      <c r="D2563" s="13" t="s">
        <v>5496</v>
      </c>
      <c r="E2563" s="13" t="s">
        <v>1871</v>
      </c>
      <c r="F2563" s="13" t="s">
        <v>1871</v>
      </c>
      <c r="G2563" s="13" t="s">
        <v>5496</v>
      </c>
    </row>
    <row r="2564" customFormat="false" ht="15" hidden="false" customHeight="true" outlineLevel="0" collapsed="false">
      <c r="A2564" s="13" t="s">
        <v>151</v>
      </c>
      <c r="B2564" s="11" t="s">
        <v>12358</v>
      </c>
      <c r="C2564" s="13" t="s">
        <v>12025</v>
      </c>
      <c r="D2564" s="13" t="s">
        <v>11674</v>
      </c>
      <c r="E2564" s="13" t="s">
        <v>12209</v>
      </c>
      <c r="F2564" s="13" t="s">
        <v>11971</v>
      </c>
      <c r="G2564" s="13" t="s">
        <v>13665</v>
      </c>
    </row>
    <row r="2565" customFormat="false" ht="15" hidden="false" customHeight="true" outlineLevel="0" collapsed="false">
      <c r="A2565" s="13" t="s">
        <v>151</v>
      </c>
      <c r="B2565" s="11" t="s">
        <v>12381</v>
      </c>
      <c r="C2565" s="13" t="s">
        <v>11708</v>
      </c>
      <c r="D2565" s="13" t="s">
        <v>11674</v>
      </c>
      <c r="E2565" s="13" t="s">
        <v>11708</v>
      </c>
      <c r="F2565" s="13" t="s">
        <v>1871</v>
      </c>
      <c r="G2565" s="13" t="s">
        <v>11674</v>
      </c>
    </row>
    <row r="2566" customFormat="false" ht="15" hidden="false" customHeight="true" outlineLevel="0" collapsed="false">
      <c r="A2566" s="13" t="s">
        <v>151</v>
      </c>
      <c r="B2566" s="11" t="s">
        <v>12356</v>
      </c>
      <c r="C2566" s="13" t="s">
        <v>12090</v>
      </c>
      <c r="D2566" s="13" t="s">
        <v>12013</v>
      </c>
      <c r="E2566" s="13" t="s">
        <v>1871</v>
      </c>
      <c r="F2566" s="13" t="s">
        <v>1871</v>
      </c>
      <c r="G2566" s="13" t="s">
        <v>12013</v>
      </c>
    </row>
    <row r="2567" customFormat="false" ht="15" hidden="false" customHeight="true" outlineLevel="0" collapsed="false">
      <c r="A2567" s="13" t="s">
        <v>151</v>
      </c>
      <c r="B2567" s="11" t="s">
        <v>12304</v>
      </c>
      <c r="C2567" s="13" t="s">
        <v>12135</v>
      </c>
      <c r="D2567" s="13" t="s">
        <v>12182</v>
      </c>
      <c r="E2567" s="13" t="s">
        <v>12135</v>
      </c>
      <c r="F2567" s="13" t="s">
        <v>12631</v>
      </c>
      <c r="G2567" s="13" t="s">
        <v>17900</v>
      </c>
    </row>
    <row r="2568" customFormat="false" ht="15" hidden="false" customHeight="true" outlineLevel="0" collapsed="false">
      <c r="A2568" s="13" t="s">
        <v>151</v>
      </c>
      <c r="B2568" s="11" t="s">
        <v>12331</v>
      </c>
      <c r="C2568" s="13" t="s">
        <v>12209</v>
      </c>
      <c r="D2568" s="13" t="s">
        <v>12584</v>
      </c>
      <c r="E2568" s="13" t="s">
        <v>1871</v>
      </c>
      <c r="F2568" s="13" t="s">
        <v>1871</v>
      </c>
      <c r="G2568" s="13" t="s">
        <v>12584</v>
      </c>
    </row>
    <row r="2569" customFormat="false" ht="15" hidden="false" customHeight="true" outlineLevel="0" collapsed="false">
      <c r="A2569" s="13" t="s">
        <v>151</v>
      </c>
      <c r="B2569" s="11" t="s">
        <v>12422</v>
      </c>
      <c r="C2569" s="13" t="s">
        <v>333</v>
      </c>
      <c r="D2569" s="13" t="s">
        <v>12584</v>
      </c>
      <c r="E2569" s="13" t="s">
        <v>11708</v>
      </c>
      <c r="F2569" s="13" t="s">
        <v>1871</v>
      </c>
      <c r="G2569" s="13" t="s">
        <v>12584</v>
      </c>
    </row>
    <row r="2570" customFormat="false" ht="15" hidden="false" customHeight="true" outlineLevel="0" collapsed="false">
      <c r="A2570" s="13" t="s">
        <v>151</v>
      </c>
      <c r="B2570" s="11" t="s">
        <v>12360</v>
      </c>
      <c r="C2570" s="13" t="s">
        <v>12241</v>
      </c>
      <c r="D2570" s="13" t="s">
        <v>11956</v>
      </c>
      <c r="E2570" s="13" t="s">
        <v>11708</v>
      </c>
      <c r="F2570" s="13" t="s">
        <v>12919</v>
      </c>
      <c r="G2570" s="13" t="s">
        <v>17407</v>
      </c>
    </row>
    <row r="2571" customFormat="false" ht="15" hidden="false" customHeight="true" outlineLevel="0" collapsed="false">
      <c r="A2571" s="13" t="s">
        <v>151</v>
      </c>
      <c r="B2571" s="11" t="s">
        <v>12376</v>
      </c>
      <c r="C2571" s="13" t="s">
        <v>1457</v>
      </c>
      <c r="D2571" s="13" t="s">
        <v>12896</v>
      </c>
      <c r="E2571" s="13" t="s">
        <v>11708</v>
      </c>
      <c r="F2571" s="13" t="s">
        <v>11708</v>
      </c>
      <c r="G2571" s="13" t="s">
        <v>2571</v>
      </c>
    </row>
    <row r="2572" customFormat="false" ht="15" hidden="false" customHeight="true" outlineLevel="0" collapsed="false">
      <c r="A2572" s="13" t="s">
        <v>151</v>
      </c>
      <c r="B2572" s="11" t="s">
        <v>12393</v>
      </c>
      <c r="C2572" s="13" t="s">
        <v>12161</v>
      </c>
      <c r="D2572" s="13" t="s">
        <v>7110</v>
      </c>
      <c r="E2572" s="13" t="s">
        <v>11708</v>
      </c>
      <c r="F2572" s="13" t="s">
        <v>1871</v>
      </c>
      <c r="G2572" s="13" t="s">
        <v>7110</v>
      </c>
    </row>
    <row r="2573" customFormat="false" ht="15" hidden="false" customHeight="true" outlineLevel="0" collapsed="false">
      <c r="A2573" s="13" t="s">
        <v>151</v>
      </c>
      <c r="B2573" s="11" t="s">
        <v>12363</v>
      </c>
      <c r="C2573" s="13" t="s">
        <v>11751</v>
      </c>
      <c r="D2573" s="13" t="s">
        <v>11563</v>
      </c>
      <c r="E2573" s="13" t="s">
        <v>1871</v>
      </c>
      <c r="F2573" s="13" t="s">
        <v>1871</v>
      </c>
      <c r="G2573" s="13" t="s">
        <v>11563</v>
      </c>
    </row>
    <row r="2574" customFormat="false" ht="15" hidden="false" customHeight="true" outlineLevel="0" collapsed="false">
      <c r="A2574" s="13" t="s">
        <v>151</v>
      </c>
      <c r="B2574" s="11" t="s">
        <v>12292</v>
      </c>
      <c r="C2574" s="13" t="s">
        <v>2093</v>
      </c>
      <c r="D2574" s="13" t="s">
        <v>12260</v>
      </c>
      <c r="E2574" s="13" t="s">
        <v>11751</v>
      </c>
      <c r="F2574" s="13" t="s">
        <v>1871</v>
      </c>
      <c r="G2574" s="13" t="s">
        <v>12260</v>
      </c>
    </row>
    <row r="2575" customFormat="false" ht="15" hidden="false" customHeight="true" outlineLevel="0" collapsed="false">
      <c r="A2575" s="13" t="s">
        <v>151</v>
      </c>
      <c r="B2575" s="11" t="s">
        <v>12401</v>
      </c>
      <c r="C2575" s="13" t="s">
        <v>11751</v>
      </c>
      <c r="D2575" s="13" t="s">
        <v>4459</v>
      </c>
      <c r="E2575" s="13" t="s">
        <v>1871</v>
      </c>
      <c r="F2575" s="13" t="s">
        <v>1871</v>
      </c>
      <c r="G2575" s="13" t="s">
        <v>4459</v>
      </c>
    </row>
    <row r="2576" customFormat="false" ht="15" hidden="false" customHeight="true" outlineLevel="0" collapsed="false">
      <c r="A2576" s="13" t="s">
        <v>151</v>
      </c>
      <c r="B2576" s="11" t="s">
        <v>12420</v>
      </c>
      <c r="C2576" s="13" t="s">
        <v>11708</v>
      </c>
      <c r="D2576" s="13" t="s">
        <v>11796</v>
      </c>
      <c r="E2576" s="13" t="s">
        <v>550</v>
      </c>
      <c r="F2576" s="13" t="s">
        <v>12873</v>
      </c>
      <c r="G2576" s="13" t="s">
        <v>15811</v>
      </c>
    </row>
    <row r="2577" customFormat="false" ht="15" hidden="false" customHeight="true" outlineLevel="0" collapsed="false">
      <c r="A2577" s="13" t="s">
        <v>151</v>
      </c>
      <c r="B2577" s="11" t="s">
        <v>12396</v>
      </c>
      <c r="C2577" s="13" t="s">
        <v>12135</v>
      </c>
      <c r="D2577" s="13" t="s">
        <v>550</v>
      </c>
      <c r="E2577" s="13" t="s">
        <v>1871</v>
      </c>
      <c r="F2577" s="13" t="s">
        <v>1871</v>
      </c>
      <c r="G2577" s="13" t="s">
        <v>550</v>
      </c>
    </row>
    <row r="2578" customFormat="false" ht="15" hidden="false" customHeight="true" outlineLevel="0" collapsed="false">
      <c r="A2578" s="13" t="s">
        <v>151</v>
      </c>
      <c r="B2578" s="11" t="s">
        <v>12387</v>
      </c>
      <c r="C2578" s="13" t="s">
        <v>12161</v>
      </c>
      <c r="D2578" s="13" t="s">
        <v>11703</v>
      </c>
      <c r="E2578" s="13" t="s">
        <v>1871</v>
      </c>
      <c r="F2578" s="13" t="s">
        <v>1871</v>
      </c>
      <c r="G2578" s="13" t="s">
        <v>11703</v>
      </c>
    </row>
    <row r="2579" customFormat="false" ht="15" hidden="false" customHeight="true" outlineLevel="0" collapsed="false">
      <c r="A2579" s="13" t="s">
        <v>151</v>
      </c>
      <c r="B2579" s="11" t="s">
        <v>12212</v>
      </c>
      <c r="C2579" s="13" t="s">
        <v>12241</v>
      </c>
      <c r="D2579" s="13" t="s">
        <v>11703</v>
      </c>
      <c r="E2579" s="13" t="s">
        <v>11708</v>
      </c>
      <c r="F2579" s="13" t="s">
        <v>1871</v>
      </c>
      <c r="G2579" s="13" t="s">
        <v>1938</v>
      </c>
    </row>
    <row r="2580" customFormat="false" ht="15" hidden="false" customHeight="true" outlineLevel="0" collapsed="false">
      <c r="A2580" s="13" t="s">
        <v>151</v>
      </c>
      <c r="B2580" s="11" t="s">
        <v>12385</v>
      </c>
      <c r="C2580" s="13" t="s">
        <v>11751</v>
      </c>
      <c r="D2580" s="13" t="s">
        <v>1938</v>
      </c>
      <c r="E2580" s="13" t="s">
        <v>1871</v>
      </c>
      <c r="F2580" s="13" t="s">
        <v>1871</v>
      </c>
      <c r="G2580" s="13" t="s">
        <v>1938</v>
      </c>
    </row>
    <row r="2581" customFormat="false" ht="15" hidden="false" customHeight="true" outlineLevel="0" collapsed="false">
      <c r="A2581" s="13" t="s">
        <v>151</v>
      </c>
      <c r="B2581" s="11" t="s">
        <v>12412</v>
      </c>
      <c r="C2581" s="13" t="s">
        <v>12241</v>
      </c>
      <c r="D2581" s="13" t="s">
        <v>12209</v>
      </c>
      <c r="E2581" s="13" t="s">
        <v>1457</v>
      </c>
      <c r="F2581" s="13" t="s">
        <v>11752</v>
      </c>
      <c r="G2581" s="13" t="s">
        <v>16931</v>
      </c>
    </row>
    <row r="2582" customFormat="false" ht="15" hidden="false" customHeight="true" outlineLevel="0" collapsed="false">
      <c r="A2582" s="13" t="s">
        <v>151</v>
      </c>
      <c r="B2582" s="11" t="s">
        <v>12398</v>
      </c>
      <c r="C2582" s="13" t="s">
        <v>12135</v>
      </c>
      <c r="D2582" s="13" t="s">
        <v>12135</v>
      </c>
      <c r="E2582" s="13" t="s">
        <v>1871</v>
      </c>
      <c r="F2582" s="13" t="s">
        <v>1871</v>
      </c>
      <c r="G2582" s="13" t="s">
        <v>12135</v>
      </c>
    </row>
    <row r="2583" customFormat="false" ht="15" hidden="false" customHeight="true" outlineLevel="0" collapsed="false">
      <c r="A2583" s="13" t="s">
        <v>151</v>
      </c>
      <c r="B2583" s="11" t="s">
        <v>12389</v>
      </c>
      <c r="C2583" s="13" t="s">
        <v>4775</v>
      </c>
      <c r="D2583" s="13" t="s">
        <v>12295</v>
      </c>
      <c r="E2583" s="13" t="s">
        <v>12241</v>
      </c>
      <c r="F2583" s="13" t="s">
        <v>11708</v>
      </c>
      <c r="G2583" s="13" t="s">
        <v>12241</v>
      </c>
    </row>
    <row r="2584" customFormat="false" ht="15" hidden="false" customHeight="true" outlineLevel="0" collapsed="false">
      <c r="A2584" s="13" t="s">
        <v>151</v>
      </c>
      <c r="B2584" s="11" t="s">
        <v>12392</v>
      </c>
      <c r="C2584" s="13" t="s">
        <v>12295</v>
      </c>
      <c r="D2584" s="13" t="s">
        <v>12241</v>
      </c>
      <c r="E2584" s="13" t="s">
        <v>1871</v>
      </c>
      <c r="F2584" s="13" t="s">
        <v>1871</v>
      </c>
      <c r="G2584" s="13" t="s">
        <v>12241</v>
      </c>
    </row>
    <row r="2585" customFormat="false" ht="15" hidden="false" customHeight="true" outlineLevel="0" collapsed="false">
      <c r="A2585" s="13" t="s">
        <v>151</v>
      </c>
      <c r="B2585" s="11" t="s">
        <v>12388</v>
      </c>
      <c r="C2585" s="13" t="s">
        <v>12161</v>
      </c>
      <c r="D2585" s="13" t="s">
        <v>11751</v>
      </c>
      <c r="E2585" s="13" t="s">
        <v>1871</v>
      </c>
      <c r="F2585" s="13" t="s">
        <v>1871</v>
      </c>
      <c r="G2585" s="13" t="s">
        <v>11751</v>
      </c>
    </row>
    <row r="2586" customFormat="false" ht="15" hidden="false" customHeight="true" outlineLevel="0" collapsed="false">
      <c r="A2586" s="13" t="s">
        <v>151</v>
      </c>
      <c r="B2586" s="11" t="s">
        <v>12410</v>
      </c>
      <c r="C2586" s="13" t="s">
        <v>11708</v>
      </c>
      <c r="D2586" s="13" t="s">
        <v>11708</v>
      </c>
      <c r="E2586" s="13" t="s">
        <v>12090</v>
      </c>
      <c r="F2586" s="13" t="s">
        <v>11708</v>
      </c>
      <c r="G2586" s="13" t="s">
        <v>1871</v>
      </c>
    </row>
    <row r="2587" customFormat="false" ht="15" hidden="false" customHeight="true" outlineLevel="0" collapsed="false">
      <c r="A2587" s="13" t="s">
        <v>151</v>
      </c>
      <c r="B2587" s="11" t="s">
        <v>12399</v>
      </c>
      <c r="C2587" s="13" t="s">
        <v>12090</v>
      </c>
      <c r="D2587" s="13" t="s">
        <v>1871</v>
      </c>
      <c r="E2587" s="13" t="s">
        <v>12090</v>
      </c>
      <c r="F2587" s="13" t="s">
        <v>11708</v>
      </c>
      <c r="G2587" s="13" t="s">
        <v>12406</v>
      </c>
    </row>
    <row r="2588" customFormat="false" ht="15" hidden="false" customHeight="true" outlineLevel="0" collapsed="false">
      <c r="A2588" s="13" t="s">
        <v>151</v>
      </c>
      <c r="B2588" s="11" t="s">
        <v>12134</v>
      </c>
      <c r="C2588" s="13" t="s">
        <v>11708</v>
      </c>
      <c r="D2588" s="13" t="s">
        <v>1871</v>
      </c>
      <c r="E2588" s="13" t="s">
        <v>11708</v>
      </c>
      <c r="F2588" s="13" t="s">
        <v>1871</v>
      </c>
      <c r="G2588" s="13" t="s">
        <v>1871</v>
      </c>
    </row>
    <row r="2589" customFormat="false" ht="15" hidden="false" customHeight="true" outlineLevel="0" collapsed="false">
      <c r="A2589" s="13" t="s">
        <v>151</v>
      </c>
      <c r="B2589" s="11" t="s">
        <v>12405</v>
      </c>
      <c r="C2589" s="13" t="s">
        <v>11708</v>
      </c>
      <c r="D2589" s="13" t="s">
        <v>1871</v>
      </c>
      <c r="E2589" s="13" t="s">
        <v>1871</v>
      </c>
      <c r="F2589" s="13" t="s">
        <v>11751</v>
      </c>
      <c r="G2589" s="13" t="s">
        <v>12413</v>
      </c>
    </row>
    <row r="2590" customFormat="false" ht="15" hidden="false" customHeight="true" outlineLevel="0" collapsed="false">
      <c r="A2590" s="13" t="s">
        <v>151</v>
      </c>
      <c r="B2590" s="11" t="s">
        <v>13067</v>
      </c>
      <c r="C2590" s="13" t="s">
        <v>1871</v>
      </c>
      <c r="D2590" s="13" t="s">
        <v>1871</v>
      </c>
      <c r="E2590" s="13" t="s">
        <v>11708</v>
      </c>
      <c r="F2590" s="13" t="s">
        <v>977</v>
      </c>
      <c r="G2590" s="13" t="s">
        <v>17901</v>
      </c>
    </row>
    <row r="2591" customFormat="false" ht="15" hidden="false" customHeight="true" outlineLevel="0" collapsed="false">
      <c r="A2591" s="13" t="s">
        <v>151</v>
      </c>
      <c r="B2591" s="11" t="s">
        <v>14272</v>
      </c>
      <c r="C2591" s="13" t="s">
        <v>1871</v>
      </c>
      <c r="D2591" s="13" t="s">
        <v>1871</v>
      </c>
      <c r="E2591" s="13" t="s">
        <v>11708</v>
      </c>
      <c r="F2591" s="13" t="s">
        <v>12053</v>
      </c>
      <c r="G2591" s="13" t="s">
        <v>12419</v>
      </c>
    </row>
    <row r="2592" customFormat="false" ht="15" hidden="false" customHeight="true" outlineLevel="0" collapsed="false">
      <c r="A2592" s="13" t="s">
        <v>151</v>
      </c>
      <c r="B2592" s="11" t="s">
        <v>12407</v>
      </c>
      <c r="C2592" s="13" t="s">
        <v>1871</v>
      </c>
      <c r="D2592" s="13" t="s">
        <v>1871</v>
      </c>
      <c r="E2592" s="13" t="s">
        <v>1871</v>
      </c>
      <c r="F2592" s="13" t="s">
        <v>11751</v>
      </c>
      <c r="G2592" s="13" t="s">
        <v>12413</v>
      </c>
    </row>
    <row r="2593" customFormat="false" ht="15" hidden="false" customHeight="true" outlineLevel="0" collapsed="false">
      <c r="A2593" s="13" t="s">
        <v>151</v>
      </c>
      <c r="B2593" s="11" t="s">
        <v>12418</v>
      </c>
      <c r="C2593" s="13" t="s">
        <v>1871</v>
      </c>
      <c r="D2593" s="13" t="s">
        <v>1871</v>
      </c>
      <c r="E2593" s="13" t="s">
        <v>11708</v>
      </c>
      <c r="F2593" s="13" t="s">
        <v>12209</v>
      </c>
      <c r="G2593" s="13" t="s">
        <v>14266</v>
      </c>
    </row>
    <row r="2594" customFormat="false" ht="15" hidden="false" customHeight="true" outlineLevel="0" collapsed="false">
      <c r="A2594" s="13" t="s">
        <v>151</v>
      </c>
      <c r="B2594" s="11" t="s">
        <v>12417</v>
      </c>
      <c r="C2594" s="13" t="s">
        <v>1871</v>
      </c>
      <c r="D2594" s="13" t="s">
        <v>1871</v>
      </c>
      <c r="E2594" s="13" t="s">
        <v>11751</v>
      </c>
      <c r="F2594" s="13" t="s">
        <v>12161</v>
      </c>
      <c r="G2594" s="13" t="s">
        <v>12411</v>
      </c>
    </row>
    <row r="2595" customFormat="false" ht="15" hidden="false" customHeight="true" outlineLevel="0" collapsed="false">
      <c r="A2595" s="13" t="s">
        <v>151</v>
      </c>
      <c r="B2595" s="11" t="s">
        <v>17902</v>
      </c>
      <c r="C2595" s="13" t="s">
        <v>1871</v>
      </c>
      <c r="D2595" s="13" t="s">
        <v>1871</v>
      </c>
      <c r="E2595" s="13" t="s">
        <v>1871</v>
      </c>
      <c r="F2595" s="13" t="s">
        <v>1871</v>
      </c>
      <c r="G2595" s="13" t="s">
        <v>1871</v>
      </c>
    </row>
    <row r="2596" customFormat="false" ht="15" hidden="false" customHeight="true" outlineLevel="0" collapsed="false">
      <c r="A2596" s="13" t="s">
        <v>151</v>
      </c>
      <c r="B2596" s="11" t="s">
        <v>12397</v>
      </c>
      <c r="C2596" s="13" t="s">
        <v>1871</v>
      </c>
      <c r="D2596" s="13" t="s">
        <v>1871</v>
      </c>
      <c r="E2596" s="13" t="s">
        <v>1871</v>
      </c>
      <c r="F2596" s="13" t="s">
        <v>11708</v>
      </c>
      <c r="G2596" s="13" t="s">
        <v>12406</v>
      </c>
    </row>
    <row r="2597" customFormat="false" ht="15" hidden="false" customHeight="true" outlineLevel="0" collapsed="false">
      <c r="A2597" s="13" t="s">
        <v>151</v>
      </c>
      <c r="B2597" s="11" t="s">
        <v>14833</v>
      </c>
      <c r="C2597" s="13" t="s">
        <v>1871</v>
      </c>
      <c r="D2597" s="13" t="s">
        <v>1871</v>
      </c>
      <c r="E2597" s="13" t="s">
        <v>1871</v>
      </c>
      <c r="F2597" s="13" t="s">
        <v>1871</v>
      </c>
      <c r="G2597" s="13" t="s">
        <v>1871</v>
      </c>
    </row>
    <row r="2598" customFormat="false" ht="15" hidden="false" customHeight="true" outlineLevel="0" collapsed="false">
      <c r="A2598" s="13" t="s">
        <v>151</v>
      </c>
      <c r="B2598" s="11" t="s">
        <v>12423</v>
      </c>
      <c r="C2598" s="13" t="s">
        <v>1871</v>
      </c>
      <c r="D2598" s="13" t="s">
        <v>1871</v>
      </c>
      <c r="E2598" s="13" t="s">
        <v>1871</v>
      </c>
      <c r="F2598" s="13" t="s">
        <v>11751</v>
      </c>
      <c r="G2598" s="13" t="s">
        <v>12413</v>
      </c>
    </row>
    <row r="2599" customFormat="false" ht="15" hidden="false" customHeight="true" outlineLevel="0" collapsed="false">
      <c r="A2599" s="13" t="s">
        <v>151</v>
      </c>
      <c r="B2599" s="11" t="s">
        <v>12402</v>
      </c>
      <c r="C2599" s="13" t="s">
        <v>1871</v>
      </c>
      <c r="D2599" s="13" t="s">
        <v>1871</v>
      </c>
      <c r="E2599" s="13" t="s">
        <v>11708</v>
      </c>
      <c r="F2599" s="13" t="s">
        <v>1871</v>
      </c>
      <c r="G2599" s="13" t="s">
        <v>1871</v>
      </c>
    </row>
    <row r="2600" customFormat="false" ht="15" hidden="false" customHeight="true" outlineLevel="0" collapsed="false">
      <c r="A2600" s="13" t="s">
        <v>151</v>
      </c>
      <c r="B2600" s="11" t="s">
        <v>13068</v>
      </c>
      <c r="C2600" s="13" t="s">
        <v>1871</v>
      </c>
      <c r="D2600" s="13" t="s">
        <v>1871</v>
      </c>
      <c r="E2600" s="13" t="s">
        <v>11708</v>
      </c>
      <c r="F2600" s="13" t="s">
        <v>1871</v>
      </c>
      <c r="G2600" s="13" t="s">
        <v>1871</v>
      </c>
    </row>
    <row r="2601" customFormat="false" ht="15" hidden="false" customHeight="true" outlineLevel="0" collapsed="false">
      <c r="A2601" s="13" t="s">
        <v>159</v>
      </c>
      <c r="B2601" s="11" t="s">
        <v>11482</v>
      </c>
      <c r="C2601" s="13" t="s">
        <v>17903</v>
      </c>
      <c r="D2601" s="13" t="s">
        <v>17904</v>
      </c>
      <c r="E2601" s="13" t="s">
        <v>17905</v>
      </c>
      <c r="F2601" s="13" t="s">
        <v>17906</v>
      </c>
      <c r="G2601" s="13" t="s">
        <v>17907</v>
      </c>
    </row>
    <row r="2602" customFormat="false" ht="15" hidden="false" customHeight="true" outlineLevel="0" collapsed="false">
      <c r="A2602" s="13" t="s">
        <v>159</v>
      </c>
      <c r="B2602" s="11" t="s">
        <v>11476</v>
      </c>
      <c r="C2602" s="13" t="s">
        <v>17908</v>
      </c>
      <c r="D2602" s="13" t="s">
        <v>17909</v>
      </c>
      <c r="E2602" s="13" t="s">
        <v>17910</v>
      </c>
      <c r="F2602" s="13" t="s">
        <v>17911</v>
      </c>
      <c r="G2602" s="13" t="s">
        <v>17912</v>
      </c>
    </row>
    <row r="2603" customFormat="false" ht="15" hidden="false" customHeight="true" outlineLevel="0" collapsed="false">
      <c r="A2603" s="13" t="s">
        <v>159</v>
      </c>
      <c r="B2603" s="11" t="s">
        <v>11488</v>
      </c>
      <c r="C2603" s="13" t="s">
        <v>17913</v>
      </c>
      <c r="D2603" s="13" t="s">
        <v>17914</v>
      </c>
      <c r="E2603" s="13" t="s">
        <v>17915</v>
      </c>
      <c r="F2603" s="13" t="s">
        <v>17916</v>
      </c>
      <c r="G2603" s="13" t="s">
        <v>17917</v>
      </c>
    </row>
    <row r="2604" customFormat="false" ht="15" hidden="false" customHeight="true" outlineLevel="0" collapsed="false">
      <c r="A2604" s="13" t="s">
        <v>159</v>
      </c>
      <c r="B2604" s="11" t="s">
        <v>11494</v>
      </c>
      <c r="C2604" s="13" t="s">
        <v>17918</v>
      </c>
      <c r="D2604" s="13" t="s">
        <v>17919</v>
      </c>
      <c r="E2604" s="13" t="s">
        <v>17920</v>
      </c>
      <c r="F2604" s="13" t="s">
        <v>17921</v>
      </c>
      <c r="G2604" s="13" t="s">
        <v>17922</v>
      </c>
    </row>
    <row r="2605" customFormat="false" ht="15" hidden="false" customHeight="true" outlineLevel="0" collapsed="false">
      <c r="A2605" s="13" t="s">
        <v>159</v>
      </c>
      <c r="B2605" s="11" t="s">
        <v>11506</v>
      </c>
      <c r="C2605" s="13" t="s">
        <v>17923</v>
      </c>
      <c r="D2605" s="13" t="s">
        <v>17924</v>
      </c>
      <c r="E2605" s="13" t="s">
        <v>17925</v>
      </c>
      <c r="F2605" s="13" t="s">
        <v>17926</v>
      </c>
      <c r="G2605" s="13" t="s">
        <v>17927</v>
      </c>
    </row>
    <row r="2606" customFormat="false" ht="15" hidden="false" customHeight="true" outlineLevel="0" collapsed="false">
      <c r="A2606" s="13" t="s">
        <v>159</v>
      </c>
      <c r="B2606" s="11" t="s">
        <v>11500</v>
      </c>
      <c r="C2606" s="13" t="s">
        <v>17928</v>
      </c>
      <c r="D2606" s="13" t="s">
        <v>17929</v>
      </c>
      <c r="E2606" s="13" t="s">
        <v>17930</v>
      </c>
      <c r="F2606" s="13" t="s">
        <v>17931</v>
      </c>
      <c r="G2606" s="13" t="s">
        <v>17932</v>
      </c>
    </row>
    <row r="2607" customFormat="false" ht="15" hidden="false" customHeight="true" outlineLevel="0" collapsed="false">
      <c r="A2607" s="13" t="s">
        <v>159</v>
      </c>
      <c r="B2607" s="11" t="s">
        <v>11518</v>
      </c>
      <c r="C2607" s="13" t="s">
        <v>17933</v>
      </c>
      <c r="D2607" s="13" t="s">
        <v>17934</v>
      </c>
      <c r="E2607" s="13" t="s">
        <v>17935</v>
      </c>
      <c r="F2607" s="13" t="s">
        <v>17936</v>
      </c>
      <c r="G2607" s="13" t="s">
        <v>17937</v>
      </c>
    </row>
    <row r="2608" customFormat="false" ht="15" hidden="false" customHeight="true" outlineLevel="0" collapsed="false">
      <c r="A2608" s="13" t="s">
        <v>159</v>
      </c>
      <c r="B2608" s="11" t="s">
        <v>11512</v>
      </c>
      <c r="C2608" s="13" t="s">
        <v>17938</v>
      </c>
      <c r="D2608" s="13" t="s">
        <v>17939</v>
      </c>
      <c r="E2608" s="13" t="s">
        <v>17940</v>
      </c>
      <c r="F2608" s="13" t="s">
        <v>17941</v>
      </c>
      <c r="G2608" s="13" t="s">
        <v>17942</v>
      </c>
    </row>
    <row r="2609" customFormat="false" ht="15" hidden="false" customHeight="true" outlineLevel="0" collapsed="false">
      <c r="A2609" s="13" t="s">
        <v>159</v>
      </c>
      <c r="B2609" s="11" t="s">
        <v>11530</v>
      </c>
      <c r="C2609" s="13" t="s">
        <v>17943</v>
      </c>
      <c r="D2609" s="13" t="s">
        <v>17944</v>
      </c>
      <c r="E2609" s="13" t="s">
        <v>17945</v>
      </c>
      <c r="F2609" s="13" t="s">
        <v>17946</v>
      </c>
      <c r="G2609" s="13" t="s">
        <v>17947</v>
      </c>
    </row>
    <row r="2610" customFormat="false" ht="15" hidden="false" customHeight="true" outlineLevel="0" collapsed="false">
      <c r="A2610" s="13" t="s">
        <v>159</v>
      </c>
      <c r="B2610" s="11" t="s">
        <v>11536</v>
      </c>
      <c r="C2610" s="13" t="s">
        <v>17948</v>
      </c>
      <c r="D2610" s="13" t="s">
        <v>17949</v>
      </c>
      <c r="E2610" s="13" t="s">
        <v>17950</v>
      </c>
      <c r="F2610" s="13" t="s">
        <v>17951</v>
      </c>
      <c r="G2610" s="13" t="s">
        <v>17952</v>
      </c>
    </row>
    <row r="2611" customFormat="false" ht="15" hidden="false" customHeight="true" outlineLevel="0" collapsed="false">
      <c r="A2611" s="13" t="s">
        <v>159</v>
      </c>
      <c r="B2611" s="11" t="s">
        <v>11542</v>
      </c>
      <c r="C2611" s="13" t="s">
        <v>17953</v>
      </c>
      <c r="D2611" s="13" t="s">
        <v>17954</v>
      </c>
      <c r="E2611" s="13" t="s">
        <v>17955</v>
      </c>
      <c r="F2611" s="13" t="s">
        <v>17956</v>
      </c>
      <c r="G2611" s="13" t="s">
        <v>17957</v>
      </c>
    </row>
    <row r="2612" customFormat="false" ht="15" hidden="false" customHeight="true" outlineLevel="0" collapsed="false">
      <c r="A2612" s="13" t="s">
        <v>159</v>
      </c>
      <c r="B2612" s="11" t="s">
        <v>11600</v>
      </c>
      <c r="C2612" s="13" t="s">
        <v>17958</v>
      </c>
      <c r="D2612" s="13" t="s">
        <v>17959</v>
      </c>
      <c r="E2612" s="13" t="s">
        <v>16839</v>
      </c>
      <c r="F2612" s="13" t="s">
        <v>17960</v>
      </c>
      <c r="G2612" s="13" t="s">
        <v>17961</v>
      </c>
    </row>
    <row r="2613" customFormat="false" ht="15" hidden="false" customHeight="true" outlineLevel="0" collapsed="false">
      <c r="A2613" s="13" t="s">
        <v>159</v>
      </c>
      <c r="B2613" s="11" t="s">
        <v>11524</v>
      </c>
      <c r="C2613" s="13" t="s">
        <v>17962</v>
      </c>
      <c r="D2613" s="13" t="s">
        <v>17963</v>
      </c>
      <c r="E2613" s="13" t="s">
        <v>17964</v>
      </c>
      <c r="F2613" s="13" t="s">
        <v>17965</v>
      </c>
      <c r="G2613" s="13" t="s">
        <v>17966</v>
      </c>
    </row>
    <row r="2614" customFormat="false" ht="15" hidden="false" customHeight="true" outlineLevel="0" collapsed="false">
      <c r="A2614" s="13" t="s">
        <v>159</v>
      </c>
      <c r="B2614" s="11" t="s">
        <v>11560</v>
      </c>
      <c r="C2614" s="13" t="s">
        <v>12260</v>
      </c>
      <c r="D2614" s="13" t="s">
        <v>17967</v>
      </c>
      <c r="E2614" s="13" t="s">
        <v>12025</v>
      </c>
      <c r="F2614" s="13" t="s">
        <v>12042</v>
      </c>
      <c r="G2614" s="13" t="s">
        <v>17968</v>
      </c>
    </row>
    <row r="2615" customFormat="false" ht="15" hidden="false" customHeight="true" outlineLevel="0" collapsed="false">
      <c r="A2615" s="13" t="s">
        <v>159</v>
      </c>
      <c r="B2615" s="11" t="s">
        <v>11565</v>
      </c>
      <c r="C2615" s="13" t="s">
        <v>17969</v>
      </c>
      <c r="D2615" s="13" t="s">
        <v>17970</v>
      </c>
      <c r="E2615" s="13" t="s">
        <v>17971</v>
      </c>
      <c r="F2615" s="13" t="s">
        <v>17972</v>
      </c>
      <c r="G2615" s="13" t="s">
        <v>17973</v>
      </c>
    </row>
    <row r="2616" customFormat="false" ht="15" hidden="false" customHeight="true" outlineLevel="0" collapsed="false">
      <c r="A2616" s="13" t="s">
        <v>159</v>
      </c>
      <c r="B2616" s="11" t="s">
        <v>11570</v>
      </c>
      <c r="C2616" s="13" t="s">
        <v>17974</v>
      </c>
      <c r="D2616" s="13" t="s">
        <v>17975</v>
      </c>
      <c r="E2616" s="13" t="s">
        <v>17976</v>
      </c>
      <c r="F2616" s="13" t="s">
        <v>17977</v>
      </c>
      <c r="G2616" s="13" t="s">
        <v>17978</v>
      </c>
    </row>
    <row r="2617" customFormat="false" ht="15" hidden="false" customHeight="true" outlineLevel="0" collapsed="false">
      <c r="A2617" s="13" t="s">
        <v>159</v>
      </c>
      <c r="B2617" s="11" t="s">
        <v>11576</v>
      </c>
      <c r="C2617" s="13" t="s">
        <v>17979</v>
      </c>
      <c r="D2617" s="13" t="s">
        <v>17980</v>
      </c>
      <c r="E2617" s="13" t="s">
        <v>17981</v>
      </c>
      <c r="F2617" s="13" t="s">
        <v>17982</v>
      </c>
      <c r="G2617" s="13" t="s">
        <v>17983</v>
      </c>
    </row>
    <row r="2618" customFormat="false" ht="15" hidden="false" customHeight="true" outlineLevel="0" collapsed="false">
      <c r="A2618" s="13" t="s">
        <v>159</v>
      </c>
      <c r="B2618" s="11" t="s">
        <v>11548</v>
      </c>
      <c r="C2618" s="13" t="s">
        <v>17984</v>
      </c>
      <c r="D2618" s="13" t="s">
        <v>17985</v>
      </c>
      <c r="E2618" s="13" t="s">
        <v>17986</v>
      </c>
      <c r="F2618" s="13" t="s">
        <v>17987</v>
      </c>
      <c r="G2618" s="13" t="s">
        <v>17988</v>
      </c>
    </row>
    <row r="2619" customFormat="false" ht="15" hidden="false" customHeight="true" outlineLevel="0" collapsed="false">
      <c r="A2619" s="13" t="s">
        <v>159</v>
      </c>
      <c r="B2619" s="11" t="s">
        <v>11622</v>
      </c>
      <c r="C2619" s="13" t="s">
        <v>17989</v>
      </c>
      <c r="D2619" s="13" t="s">
        <v>17990</v>
      </c>
      <c r="E2619" s="13" t="s">
        <v>14242</v>
      </c>
      <c r="F2619" s="13" t="s">
        <v>17991</v>
      </c>
      <c r="G2619" s="13" t="s">
        <v>17992</v>
      </c>
    </row>
    <row r="2620" customFormat="false" ht="15" hidden="false" customHeight="true" outlineLevel="0" collapsed="false">
      <c r="A2620" s="13" t="s">
        <v>159</v>
      </c>
      <c r="B2620" s="11" t="s">
        <v>11634</v>
      </c>
      <c r="C2620" s="13" t="s">
        <v>17993</v>
      </c>
      <c r="D2620" s="13" t="s">
        <v>17994</v>
      </c>
      <c r="E2620" s="13" t="s">
        <v>12934</v>
      </c>
      <c r="F2620" s="13" t="s">
        <v>17995</v>
      </c>
      <c r="G2620" s="13" t="s">
        <v>17996</v>
      </c>
    </row>
    <row r="2621" customFormat="false" ht="15" hidden="false" customHeight="true" outlineLevel="0" collapsed="false">
      <c r="A2621" s="13" t="s">
        <v>159</v>
      </c>
      <c r="B2621" s="11" t="s">
        <v>11582</v>
      </c>
      <c r="C2621" s="13" t="s">
        <v>17997</v>
      </c>
      <c r="D2621" s="13" t="s">
        <v>17998</v>
      </c>
      <c r="E2621" s="13" t="s">
        <v>17999</v>
      </c>
      <c r="F2621" s="13" t="s">
        <v>18000</v>
      </c>
      <c r="G2621" s="13" t="s">
        <v>18001</v>
      </c>
    </row>
    <row r="2622" customFormat="false" ht="15" hidden="false" customHeight="true" outlineLevel="0" collapsed="false">
      <c r="A2622" s="13" t="s">
        <v>159</v>
      </c>
      <c r="B2622" s="11" t="s">
        <v>11588</v>
      </c>
      <c r="C2622" s="13" t="s">
        <v>18002</v>
      </c>
      <c r="D2622" s="13" t="s">
        <v>18003</v>
      </c>
      <c r="E2622" s="13" t="s">
        <v>18004</v>
      </c>
      <c r="F2622" s="13" t="s">
        <v>18005</v>
      </c>
      <c r="G2622" s="13" t="s">
        <v>18006</v>
      </c>
    </row>
    <row r="2623" customFormat="false" ht="15" hidden="false" customHeight="true" outlineLevel="0" collapsed="false">
      <c r="A2623" s="13" t="s">
        <v>159</v>
      </c>
      <c r="B2623" s="11" t="s">
        <v>11554</v>
      </c>
      <c r="C2623" s="13" t="s">
        <v>18007</v>
      </c>
      <c r="D2623" s="13" t="s">
        <v>18008</v>
      </c>
      <c r="E2623" s="13" t="s">
        <v>18009</v>
      </c>
      <c r="F2623" s="13" t="s">
        <v>18010</v>
      </c>
      <c r="G2623" s="13" t="s">
        <v>18011</v>
      </c>
    </row>
    <row r="2624" customFormat="false" ht="15" hidden="false" customHeight="true" outlineLevel="0" collapsed="false">
      <c r="A2624" s="13" t="s">
        <v>159</v>
      </c>
      <c r="B2624" s="11" t="s">
        <v>11610</v>
      </c>
      <c r="C2624" s="13" t="s">
        <v>18012</v>
      </c>
      <c r="D2624" s="13" t="s">
        <v>18013</v>
      </c>
      <c r="E2624" s="13" t="s">
        <v>18014</v>
      </c>
      <c r="F2624" s="13" t="s">
        <v>18015</v>
      </c>
      <c r="G2624" s="13" t="s">
        <v>18016</v>
      </c>
    </row>
    <row r="2625" customFormat="false" ht="15" hidden="false" customHeight="true" outlineLevel="0" collapsed="false">
      <c r="A2625" s="13" t="s">
        <v>159</v>
      </c>
      <c r="B2625" s="11" t="s">
        <v>11616</v>
      </c>
      <c r="C2625" s="13" t="s">
        <v>18017</v>
      </c>
      <c r="D2625" s="13" t="s">
        <v>18018</v>
      </c>
      <c r="E2625" s="13" t="s">
        <v>18019</v>
      </c>
      <c r="F2625" s="13" t="s">
        <v>18020</v>
      </c>
      <c r="G2625" s="13" t="s">
        <v>18021</v>
      </c>
    </row>
    <row r="2626" customFormat="false" ht="15" hidden="false" customHeight="true" outlineLevel="0" collapsed="false">
      <c r="A2626" s="13" t="s">
        <v>159</v>
      </c>
      <c r="B2626" s="11" t="s">
        <v>11671</v>
      </c>
      <c r="C2626" s="13" t="s">
        <v>3552</v>
      </c>
      <c r="D2626" s="13" t="s">
        <v>18022</v>
      </c>
      <c r="E2626" s="13" t="s">
        <v>13018</v>
      </c>
      <c r="F2626" s="13" t="s">
        <v>18023</v>
      </c>
      <c r="G2626" s="13" t="s">
        <v>18024</v>
      </c>
    </row>
    <row r="2627" customFormat="false" ht="15" hidden="false" customHeight="true" outlineLevel="0" collapsed="false">
      <c r="A2627" s="13" t="s">
        <v>159</v>
      </c>
      <c r="B2627" s="11" t="s">
        <v>11606</v>
      </c>
      <c r="C2627" s="13" t="s">
        <v>8670</v>
      </c>
      <c r="D2627" s="13" t="s">
        <v>18025</v>
      </c>
      <c r="E2627" s="13" t="s">
        <v>6800</v>
      </c>
      <c r="F2627" s="13" t="s">
        <v>12053</v>
      </c>
      <c r="G2627" s="13" t="s">
        <v>18026</v>
      </c>
    </row>
    <row r="2628" customFormat="false" ht="15" hidden="false" customHeight="true" outlineLevel="0" collapsed="false">
      <c r="A2628" s="13" t="s">
        <v>159</v>
      </c>
      <c r="B2628" s="11" t="s">
        <v>11656</v>
      </c>
      <c r="C2628" s="13" t="s">
        <v>18027</v>
      </c>
      <c r="D2628" s="13" t="s">
        <v>18028</v>
      </c>
      <c r="E2628" s="13" t="s">
        <v>18029</v>
      </c>
      <c r="F2628" s="13" t="s">
        <v>18030</v>
      </c>
      <c r="G2628" s="13" t="s">
        <v>18031</v>
      </c>
    </row>
    <row r="2629" customFormat="false" ht="15" hidden="false" customHeight="true" outlineLevel="0" collapsed="false">
      <c r="A2629" s="13" t="s">
        <v>159</v>
      </c>
      <c r="B2629" s="11" t="s">
        <v>11661</v>
      </c>
      <c r="C2629" s="13" t="s">
        <v>18032</v>
      </c>
      <c r="D2629" s="13" t="s">
        <v>18033</v>
      </c>
      <c r="E2629" s="13" t="s">
        <v>16673</v>
      </c>
      <c r="F2629" s="13" t="s">
        <v>18034</v>
      </c>
      <c r="G2629" s="13" t="s">
        <v>18035</v>
      </c>
    </row>
    <row r="2630" customFormat="false" ht="15" hidden="false" customHeight="true" outlineLevel="0" collapsed="false">
      <c r="A2630" s="13" t="s">
        <v>159</v>
      </c>
      <c r="B2630" s="11" t="s">
        <v>11628</v>
      </c>
      <c r="C2630" s="13" t="s">
        <v>16554</v>
      </c>
      <c r="D2630" s="13" t="s">
        <v>18036</v>
      </c>
      <c r="E2630" s="13" t="s">
        <v>14143</v>
      </c>
      <c r="F2630" s="13" t="s">
        <v>18037</v>
      </c>
      <c r="G2630" s="13" t="s">
        <v>18038</v>
      </c>
    </row>
    <row r="2631" customFormat="false" ht="15" hidden="false" customHeight="true" outlineLevel="0" collapsed="false">
      <c r="A2631" s="13" t="s">
        <v>159</v>
      </c>
      <c r="B2631" s="11" t="s">
        <v>11688</v>
      </c>
      <c r="C2631" s="13" t="s">
        <v>18039</v>
      </c>
      <c r="D2631" s="13" t="s">
        <v>18040</v>
      </c>
      <c r="E2631" s="13" t="s">
        <v>18041</v>
      </c>
      <c r="F2631" s="13" t="s">
        <v>18042</v>
      </c>
      <c r="G2631" s="13" t="s">
        <v>18043</v>
      </c>
    </row>
    <row r="2632" customFormat="false" ht="15" hidden="false" customHeight="true" outlineLevel="0" collapsed="false">
      <c r="A2632" s="13" t="s">
        <v>159</v>
      </c>
      <c r="B2632" s="11" t="s">
        <v>11594</v>
      </c>
      <c r="C2632" s="13" t="s">
        <v>18044</v>
      </c>
      <c r="D2632" s="13" t="s">
        <v>18045</v>
      </c>
      <c r="E2632" s="13" t="s">
        <v>18046</v>
      </c>
      <c r="F2632" s="13" t="s">
        <v>18047</v>
      </c>
      <c r="G2632" s="13" t="s">
        <v>18048</v>
      </c>
    </row>
    <row r="2633" customFormat="false" ht="15" hidden="false" customHeight="true" outlineLevel="0" collapsed="false">
      <c r="A2633" s="13" t="s">
        <v>159</v>
      </c>
      <c r="B2633" s="11" t="s">
        <v>11645</v>
      </c>
      <c r="C2633" s="13" t="s">
        <v>18049</v>
      </c>
      <c r="D2633" s="13" t="s">
        <v>18050</v>
      </c>
      <c r="E2633" s="13" t="s">
        <v>3067</v>
      </c>
      <c r="F2633" s="13" t="s">
        <v>18051</v>
      </c>
      <c r="G2633" s="13" t="s">
        <v>18052</v>
      </c>
    </row>
    <row r="2634" customFormat="false" ht="15" hidden="false" customHeight="true" outlineLevel="0" collapsed="false">
      <c r="A2634" s="13" t="s">
        <v>159</v>
      </c>
      <c r="B2634" s="11" t="s">
        <v>11639</v>
      </c>
      <c r="C2634" s="13" t="s">
        <v>18053</v>
      </c>
      <c r="D2634" s="13" t="s">
        <v>18054</v>
      </c>
      <c r="E2634" s="13" t="s">
        <v>18055</v>
      </c>
      <c r="F2634" s="13" t="s">
        <v>18056</v>
      </c>
      <c r="G2634" s="13" t="s">
        <v>18057</v>
      </c>
    </row>
    <row r="2635" customFormat="false" ht="15" hidden="false" customHeight="true" outlineLevel="0" collapsed="false">
      <c r="A2635" s="13" t="s">
        <v>159</v>
      </c>
      <c r="B2635" s="11" t="s">
        <v>11650</v>
      </c>
      <c r="C2635" s="13" t="s">
        <v>4484</v>
      </c>
      <c r="D2635" s="13" t="s">
        <v>18058</v>
      </c>
      <c r="E2635" s="13" t="s">
        <v>15668</v>
      </c>
      <c r="F2635" s="13" t="s">
        <v>18059</v>
      </c>
      <c r="G2635" s="13" t="s">
        <v>18060</v>
      </c>
    </row>
    <row r="2636" customFormat="false" ht="15" hidden="false" customHeight="true" outlineLevel="0" collapsed="false">
      <c r="A2636" s="13" t="s">
        <v>159</v>
      </c>
      <c r="B2636" s="11" t="s">
        <v>11722</v>
      </c>
      <c r="C2636" s="13" t="s">
        <v>18061</v>
      </c>
      <c r="D2636" s="13" t="s">
        <v>18062</v>
      </c>
      <c r="E2636" s="13" t="s">
        <v>16597</v>
      </c>
      <c r="F2636" s="13" t="s">
        <v>18063</v>
      </c>
      <c r="G2636" s="13" t="s">
        <v>18064</v>
      </c>
    </row>
    <row r="2637" customFormat="false" ht="15" hidden="false" customHeight="true" outlineLevel="0" collapsed="false">
      <c r="A2637" s="13" t="s">
        <v>159</v>
      </c>
      <c r="B2637" s="11" t="s">
        <v>12274</v>
      </c>
      <c r="C2637" s="13" t="s">
        <v>12375</v>
      </c>
      <c r="D2637" s="13" t="s">
        <v>18065</v>
      </c>
      <c r="E2637" s="13" t="s">
        <v>11751</v>
      </c>
      <c r="F2637" s="13" t="s">
        <v>1871</v>
      </c>
      <c r="G2637" s="13" t="s">
        <v>18065</v>
      </c>
    </row>
    <row r="2638" customFormat="false" ht="15" hidden="false" customHeight="true" outlineLevel="0" collapsed="false">
      <c r="A2638" s="13" t="s">
        <v>159</v>
      </c>
      <c r="B2638" s="11" t="s">
        <v>11710</v>
      </c>
      <c r="C2638" s="13" t="s">
        <v>18066</v>
      </c>
      <c r="D2638" s="13" t="s">
        <v>18067</v>
      </c>
      <c r="E2638" s="13" t="s">
        <v>4463</v>
      </c>
      <c r="F2638" s="13" t="s">
        <v>17185</v>
      </c>
      <c r="G2638" s="13" t="s">
        <v>18068</v>
      </c>
    </row>
    <row r="2639" customFormat="false" ht="15" hidden="false" customHeight="true" outlineLevel="0" collapsed="false">
      <c r="A2639" s="13" t="s">
        <v>159</v>
      </c>
      <c r="B2639" s="11" t="s">
        <v>11682</v>
      </c>
      <c r="C2639" s="13" t="s">
        <v>12983</v>
      </c>
      <c r="D2639" s="13" t="s">
        <v>18069</v>
      </c>
      <c r="E2639" s="13" t="s">
        <v>18070</v>
      </c>
      <c r="F2639" s="13" t="s">
        <v>18071</v>
      </c>
      <c r="G2639" s="13" t="s">
        <v>18072</v>
      </c>
    </row>
    <row r="2640" customFormat="false" ht="15" hidden="false" customHeight="true" outlineLevel="0" collapsed="false">
      <c r="A2640" s="13" t="s">
        <v>159</v>
      </c>
      <c r="B2640" s="11" t="s">
        <v>11694</v>
      </c>
      <c r="C2640" s="13" t="s">
        <v>18073</v>
      </c>
      <c r="D2640" s="13" t="s">
        <v>18074</v>
      </c>
      <c r="E2640" s="13" t="s">
        <v>13876</v>
      </c>
      <c r="F2640" s="13" t="s">
        <v>18075</v>
      </c>
      <c r="G2640" s="13" t="s">
        <v>18076</v>
      </c>
    </row>
    <row r="2641" customFormat="false" ht="15" hidden="false" customHeight="true" outlineLevel="0" collapsed="false">
      <c r="A2641" s="13" t="s">
        <v>159</v>
      </c>
      <c r="B2641" s="11" t="s">
        <v>11700</v>
      </c>
      <c r="C2641" s="13" t="s">
        <v>17304</v>
      </c>
      <c r="D2641" s="13" t="s">
        <v>18077</v>
      </c>
      <c r="E2641" s="13" t="s">
        <v>11875</v>
      </c>
      <c r="F2641" s="13" t="s">
        <v>12337</v>
      </c>
      <c r="G2641" s="13" t="s">
        <v>18078</v>
      </c>
    </row>
    <row r="2642" customFormat="false" ht="15" hidden="false" customHeight="true" outlineLevel="0" collapsed="false">
      <c r="A2642" s="13" t="s">
        <v>159</v>
      </c>
      <c r="B2642" s="11" t="s">
        <v>11667</v>
      </c>
      <c r="C2642" s="13" t="s">
        <v>18079</v>
      </c>
      <c r="D2642" s="13" t="s">
        <v>18080</v>
      </c>
      <c r="E2642" s="13" t="s">
        <v>12126</v>
      </c>
      <c r="F2642" s="13" t="s">
        <v>18081</v>
      </c>
      <c r="G2642" s="13" t="s">
        <v>18082</v>
      </c>
    </row>
    <row r="2643" customFormat="false" ht="15" hidden="false" customHeight="true" outlineLevel="0" collapsed="false">
      <c r="A2643" s="13" t="s">
        <v>159</v>
      </c>
      <c r="B2643" s="11" t="s">
        <v>11733</v>
      </c>
      <c r="C2643" s="13" t="s">
        <v>16271</v>
      </c>
      <c r="D2643" s="13" t="s">
        <v>18083</v>
      </c>
      <c r="E2643" s="13" t="s">
        <v>18084</v>
      </c>
      <c r="F2643" s="13" t="s">
        <v>18085</v>
      </c>
      <c r="G2643" s="13" t="s">
        <v>18086</v>
      </c>
    </row>
    <row r="2644" customFormat="false" ht="15" hidden="false" customHeight="true" outlineLevel="0" collapsed="false">
      <c r="A2644" s="13" t="s">
        <v>159</v>
      </c>
      <c r="B2644" s="11" t="s">
        <v>11677</v>
      </c>
      <c r="C2644" s="13" t="s">
        <v>18087</v>
      </c>
      <c r="D2644" s="13" t="s">
        <v>18088</v>
      </c>
      <c r="E2644" s="13" t="s">
        <v>14612</v>
      </c>
      <c r="F2644" s="13" t="s">
        <v>18089</v>
      </c>
      <c r="G2644" s="13" t="s">
        <v>18090</v>
      </c>
    </row>
    <row r="2645" customFormat="false" ht="15" hidden="false" customHeight="true" outlineLevel="0" collapsed="false">
      <c r="A2645" s="13" t="s">
        <v>159</v>
      </c>
      <c r="B2645" s="11" t="s">
        <v>11737</v>
      </c>
      <c r="C2645" s="13" t="s">
        <v>12664</v>
      </c>
      <c r="D2645" s="13" t="s">
        <v>18091</v>
      </c>
      <c r="E2645" s="13" t="s">
        <v>18092</v>
      </c>
      <c r="F2645" s="13" t="s">
        <v>18093</v>
      </c>
      <c r="G2645" s="13" t="s">
        <v>18094</v>
      </c>
    </row>
    <row r="2646" customFormat="false" ht="15" hidden="false" customHeight="true" outlineLevel="0" collapsed="false">
      <c r="A2646" s="13" t="s">
        <v>159</v>
      </c>
      <c r="B2646" s="11" t="s">
        <v>11770</v>
      </c>
      <c r="C2646" s="13" t="s">
        <v>11811</v>
      </c>
      <c r="D2646" s="13" t="s">
        <v>18095</v>
      </c>
      <c r="E2646" s="13" t="s">
        <v>16385</v>
      </c>
      <c r="F2646" s="13" t="s">
        <v>18096</v>
      </c>
      <c r="G2646" s="13" t="s">
        <v>18097</v>
      </c>
    </row>
    <row r="2647" customFormat="false" ht="15" hidden="false" customHeight="true" outlineLevel="0" collapsed="false">
      <c r="A2647" s="13" t="s">
        <v>159</v>
      </c>
      <c r="B2647" s="11" t="s">
        <v>11728</v>
      </c>
      <c r="C2647" s="13" t="s">
        <v>12705</v>
      </c>
      <c r="D2647" s="13" t="s">
        <v>18098</v>
      </c>
      <c r="E2647" s="13" t="s">
        <v>13052</v>
      </c>
      <c r="F2647" s="13" t="s">
        <v>18099</v>
      </c>
      <c r="G2647" s="13" t="s">
        <v>18100</v>
      </c>
    </row>
    <row r="2648" customFormat="false" ht="15" hidden="false" customHeight="true" outlineLevel="0" collapsed="false">
      <c r="A2648" s="13" t="s">
        <v>159</v>
      </c>
      <c r="B2648" s="11" t="s">
        <v>11850</v>
      </c>
      <c r="C2648" s="13" t="s">
        <v>16391</v>
      </c>
      <c r="D2648" s="13" t="s">
        <v>18101</v>
      </c>
      <c r="E2648" s="13" t="s">
        <v>12093</v>
      </c>
      <c r="F2648" s="13" t="s">
        <v>18102</v>
      </c>
      <c r="G2648" s="13" t="s">
        <v>18103</v>
      </c>
    </row>
    <row r="2649" customFormat="false" ht="15" hidden="false" customHeight="true" outlineLevel="0" collapsed="false">
      <c r="A2649" s="13" t="s">
        <v>159</v>
      </c>
      <c r="B2649" s="11" t="s">
        <v>11743</v>
      </c>
      <c r="C2649" s="13" t="s">
        <v>15851</v>
      </c>
      <c r="D2649" s="13" t="s">
        <v>18104</v>
      </c>
      <c r="E2649" s="13" t="s">
        <v>2197</v>
      </c>
      <c r="F2649" s="13" t="s">
        <v>18105</v>
      </c>
      <c r="G2649" s="13" t="s">
        <v>18106</v>
      </c>
    </row>
    <row r="2650" customFormat="false" ht="15" hidden="false" customHeight="true" outlineLevel="0" collapsed="false">
      <c r="A2650" s="13" t="s">
        <v>159</v>
      </c>
      <c r="B2650" s="11" t="s">
        <v>11895</v>
      </c>
      <c r="C2650" s="13" t="s">
        <v>18107</v>
      </c>
      <c r="D2650" s="13" t="s">
        <v>18108</v>
      </c>
      <c r="E2650" s="13" t="s">
        <v>13401</v>
      </c>
      <c r="F2650" s="13" t="s">
        <v>18109</v>
      </c>
      <c r="G2650" s="13" t="s">
        <v>18110</v>
      </c>
    </row>
    <row r="2651" customFormat="false" ht="15" hidden="false" customHeight="true" outlineLevel="0" collapsed="false">
      <c r="A2651" s="13" t="s">
        <v>159</v>
      </c>
      <c r="B2651" s="11" t="s">
        <v>11716</v>
      </c>
      <c r="C2651" s="13" t="s">
        <v>18111</v>
      </c>
      <c r="D2651" s="13" t="s">
        <v>18112</v>
      </c>
      <c r="E2651" s="13" t="s">
        <v>11867</v>
      </c>
      <c r="F2651" s="13" t="s">
        <v>18113</v>
      </c>
      <c r="G2651" s="13" t="s">
        <v>18114</v>
      </c>
    </row>
    <row r="2652" customFormat="false" ht="15" hidden="false" customHeight="true" outlineLevel="0" collapsed="false">
      <c r="A2652" s="13" t="s">
        <v>159</v>
      </c>
      <c r="B2652" s="11" t="s">
        <v>11760</v>
      </c>
      <c r="C2652" s="13" t="s">
        <v>18115</v>
      </c>
      <c r="D2652" s="13" t="s">
        <v>18116</v>
      </c>
      <c r="E2652" s="13" t="s">
        <v>18117</v>
      </c>
      <c r="F2652" s="13" t="s">
        <v>18118</v>
      </c>
      <c r="G2652" s="13" t="s">
        <v>18119</v>
      </c>
    </row>
    <row r="2653" customFormat="false" ht="15" hidden="false" customHeight="true" outlineLevel="0" collapsed="false">
      <c r="A2653" s="13" t="s">
        <v>159</v>
      </c>
      <c r="B2653" s="11" t="s">
        <v>11855</v>
      </c>
      <c r="C2653" s="13" t="s">
        <v>18120</v>
      </c>
      <c r="D2653" s="13" t="s">
        <v>18121</v>
      </c>
      <c r="E2653" s="13" t="s">
        <v>14176</v>
      </c>
      <c r="F2653" s="13" t="s">
        <v>18122</v>
      </c>
      <c r="G2653" s="13" t="s">
        <v>18123</v>
      </c>
    </row>
    <row r="2654" customFormat="false" ht="15" hidden="false" customHeight="true" outlineLevel="0" collapsed="false">
      <c r="A2654" s="13" t="s">
        <v>159</v>
      </c>
      <c r="B2654" s="11" t="s">
        <v>11844</v>
      </c>
      <c r="C2654" s="13" t="s">
        <v>18124</v>
      </c>
      <c r="D2654" s="13" t="s">
        <v>18125</v>
      </c>
      <c r="E2654" s="13" t="s">
        <v>14064</v>
      </c>
      <c r="F2654" s="13" t="s">
        <v>18126</v>
      </c>
      <c r="G2654" s="13" t="s">
        <v>18127</v>
      </c>
    </row>
    <row r="2655" customFormat="false" ht="15" hidden="false" customHeight="true" outlineLevel="0" collapsed="false">
      <c r="A2655" s="13" t="s">
        <v>159</v>
      </c>
      <c r="B2655" s="11" t="s">
        <v>11799</v>
      </c>
      <c r="C2655" s="13" t="s">
        <v>7286</v>
      </c>
      <c r="D2655" s="13" t="s">
        <v>18128</v>
      </c>
      <c r="E2655" s="13" t="s">
        <v>18129</v>
      </c>
      <c r="F2655" s="13" t="s">
        <v>18130</v>
      </c>
      <c r="G2655" s="13" t="s">
        <v>18131</v>
      </c>
    </row>
    <row r="2656" customFormat="false" ht="15" hidden="false" customHeight="true" outlineLevel="0" collapsed="false">
      <c r="A2656" s="13" t="s">
        <v>159</v>
      </c>
      <c r="B2656" s="11" t="s">
        <v>11787</v>
      </c>
      <c r="C2656" s="13" t="s">
        <v>16884</v>
      </c>
      <c r="D2656" s="13" t="s">
        <v>18132</v>
      </c>
      <c r="E2656" s="13" t="s">
        <v>18133</v>
      </c>
      <c r="F2656" s="13" t="s">
        <v>18134</v>
      </c>
      <c r="G2656" s="13" t="s">
        <v>18135</v>
      </c>
    </row>
    <row r="2657" customFormat="false" ht="15" hidden="false" customHeight="true" outlineLevel="0" collapsed="false">
      <c r="A2657" s="13" t="s">
        <v>159</v>
      </c>
      <c r="B2657" s="11" t="s">
        <v>11764</v>
      </c>
      <c r="C2657" s="13" t="s">
        <v>15116</v>
      </c>
      <c r="D2657" s="13" t="s">
        <v>18136</v>
      </c>
      <c r="E2657" s="13" t="s">
        <v>12361</v>
      </c>
      <c r="F2657" s="13" t="s">
        <v>18137</v>
      </c>
      <c r="G2657" s="13" t="s">
        <v>18138</v>
      </c>
    </row>
    <row r="2658" customFormat="false" ht="15" hidden="false" customHeight="true" outlineLevel="0" collapsed="false">
      <c r="A2658" s="13" t="s">
        <v>159</v>
      </c>
      <c r="B2658" s="11" t="s">
        <v>11754</v>
      </c>
      <c r="C2658" s="13" t="s">
        <v>12699</v>
      </c>
      <c r="D2658" s="13" t="s">
        <v>18139</v>
      </c>
      <c r="E2658" s="13" t="s">
        <v>3514</v>
      </c>
      <c r="F2658" s="13" t="s">
        <v>18140</v>
      </c>
      <c r="G2658" s="13" t="s">
        <v>18141</v>
      </c>
    </row>
    <row r="2659" customFormat="false" ht="15" hidden="false" customHeight="true" outlineLevel="0" collapsed="false">
      <c r="A2659" s="13" t="s">
        <v>159</v>
      </c>
      <c r="B2659" s="11" t="s">
        <v>11781</v>
      </c>
      <c r="C2659" s="13" t="s">
        <v>4497</v>
      </c>
      <c r="D2659" s="13" t="s">
        <v>18142</v>
      </c>
      <c r="E2659" s="13" t="s">
        <v>2573</v>
      </c>
      <c r="F2659" s="13" t="s">
        <v>18143</v>
      </c>
      <c r="G2659" s="13" t="s">
        <v>18144</v>
      </c>
    </row>
    <row r="2660" customFormat="false" ht="15" hidden="false" customHeight="true" outlineLevel="0" collapsed="false">
      <c r="A2660" s="13" t="s">
        <v>159</v>
      </c>
      <c r="B2660" s="11" t="s">
        <v>11816</v>
      </c>
      <c r="C2660" s="13" t="s">
        <v>18145</v>
      </c>
      <c r="D2660" s="13" t="s">
        <v>18146</v>
      </c>
      <c r="E2660" s="13" t="s">
        <v>6801</v>
      </c>
      <c r="F2660" s="13" t="s">
        <v>18147</v>
      </c>
      <c r="G2660" s="13" t="s">
        <v>18148</v>
      </c>
    </row>
    <row r="2661" customFormat="false" ht="15" hidden="false" customHeight="true" outlineLevel="0" collapsed="false">
      <c r="A2661" s="13" t="s">
        <v>159</v>
      </c>
      <c r="B2661" s="11" t="s">
        <v>11822</v>
      </c>
      <c r="C2661" s="13" t="s">
        <v>11729</v>
      </c>
      <c r="D2661" s="13" t="s">
        <v>18149</v>
      </c>
      <c r="E2661" s="13" t="s">
        <v>12367</v>
      </c>
      <c r="F2661" s="13" t="s">
        <v>18150</v>
      </c>
      <c r="G2661" s="13" t="s">
        <v>18151</v>
      </c>
    </row>
    <row r="2662" customFormat="false" ht="15" hidden="false" customHeight="true" outlineLevel="0" collapsed="false">
      <c r="A2662" s="13" t="s">
        <v>159</v>
      </c>
      <c r="B2662" s="11" t="s">
        <v>11810</v>
      </c>
      <c r="C2662" s="13" t="s">
        <v>18152</v>
      </c>
      <c r="D2662" s="13" t="s">
        <v>18153</v>
      </c>
      <c r="E2662" s="13" t="s">
        <v>18154</v>
      </c>
      <c r="F2662" s="13" t="s">
        <v>18155</v>
      </c>
      <c r="G2662" s="13" t="s">
        <v>18156</v>
      </c>
    </row>
    <row r="2663" customFormat="false" ht="15" hidden="false" customHeight="true" outlineLevel="0" collapsed="false">
      <c r="A2663" s="13" t="s">
        <v>159</v>
      </c>
      <c r="B2663" s="11" t="s">
        <v>11776</v>
      </c>
      <c r="C2663" s="13" t="s">
        <v>13575</v>
      </c>
      <c r="D2663" s="13" t="s">
        <v>18157</v>
      </c>
      <c r="E2663" s="13" t="s">
        <v>8670</v>
      </c>
      <c r="F2663" s="13" t="s">
        <v>18158</v>
      </c>
      <c r="G2663" s="13" t="s">
        <v>18159</v>
      </c>
    </row>
    <row r="2664" customFormat="false" ht="15" hidden="false" customHeight="true" outlineLevel="0" collapsed="false">
      <c r="A2664" s="13" t="s">
        <v>159</v>
      </c>
      <c r="B2664" s="11" t="s">
        <v>11838</v>
      </c>
      <c r="C2664" s="13" t="s">
        <v>18160</v>
      </c>
      <c r="D2664" s="13" t="s">
        <v>18161</v>
      </c>
      <c r="E2664" s="13" t="s">
        <v>6164</v>
      </c>
      <c r="F2664" s="13" t="s">
        <v>18162</v>
      </c>
      <c r="G2664" s="13" t="s">
        <v>18163</v>
      </c>
    </row>
    <row r="2665" customFormat="false" ht="15" hidden="false" customHeight="true" outlineLevel="0" collapsed="false">
      <c r="A2665" s="13" t="s">
        <v>159</v>
      </c>
      <c r="B2665" s="11" t="s">
        <v>11866</v>
      </c>
      <c r="C2665" s="13" t="s">
        <v>17873</v>
      </c>
      <c r="D2665" s="13" t="s">
        <v>18164</v>
      </c>
      <c r="E2665" s="13" t="s">
        <v>12120</v>
      </c>
      <c r="F2665" s="13" t="s">
        <v>18165</v>
      </c>
      <c r="G2665" s="13" t="s">
        <v>18166</v>
      </c>
    </row>
    <row r="2666" customFormat="false" ht="15" hidden="false" customHeight="true" outlineLevel="0" collapsed="false">
      <c r="A2666" s="13" t="s">
        <v>159</v>
      </c>
      <c r="B2666" s="11" t="s">
        <v>11833</v>
      </c>
      <c r="C2666" s="13" t="s">
        <v>704</v>
      </c>
      <c r="D2666" s="13" t="s">
        <v>18167</v>
      </c>
      <c r="E2666" s="13" t="s">
        <v>12126</v>
      </c>
      <c r="F2666" s="13" t="s">
        <v>18168</v>
      </c>
      <c r="G2666" s="13" t="s">
        <v>18169</v>
      </c>
    </row>
    <row r="2667" customFormat="false" ht="15" hidden="false" customHeight="true" outlineLevel="0" collapsed="false">
      <c r="A2667" s="13" t="s">
        <v>159</v>
      </c>
      <c r="B2667" s="11" t="s">
        <v>11921</v>
      </c>
      <c r="C2667" s="13" t="s">
        <v>12075</v>
      </c>
      <c r="D2667" s="13" t="s">
        <v>18170</v>
      </c>
      <c r="E2667" s="13" t="s">
        <v>12927</v>
      </c>
      <c r="F2667" s="13" t="s">
        <v>16786</v>
      </c>
      <c r="G2667" s="13" t="s">
        <v>18171</v>
      </c>
    </row>
    <row r="2668" customFormat="false" ht="15" hidden="false" customHeight="true" outlineLevel="0" collapsed="false">
      <c r="A2668" s="13" t="s">
        <v>159</v>
      </c>
      <c r="B2668" s="11" t="s">
        <v>11827</v>
      </c>
      <c r="C2668" s="13" t="s">
        <v>5890</v>
      </c>
      <c r="D2668" s="13" t="s">
        <v>18172</v>
      </c>
      <c r="E2668" s="13" t="s">
        <v>18173</v>
      </c>
      <c r="F2668" s="13" t="s">
        <v>18174</v>
      </c>
      <c r="G2668" s="13" t="s">
        <v>18175</v>
      </c>
    </row>
    <row r="2669" customFormat="false" ht="15" hidden="false" customHeight="true" outlineLevel="0" collapsed="false">
      <c r="A2669" s="13" t="s">
        <v>159</v>
      </c>
      <c r="B2669" s="11" t="s">
        <v>11804</v>
      </c>
      <c r="C2669" s="13" t="s">
        <v>18176</v>
      </c>
      <c r="D2669" s="13" t="s">
        <v>18177</v>
      </c>
      <c r="E2669" s="13" t="s">
        <v>12950</v>
      </c>
      <c r="F2669" s="13" t="s">
        <v>18178</v>
      </c>
      <c r="G2669" s="13" t="s">
        <v>18179</v>
      </c>
    </row>
    <row r="2670" customFormat="false" ht="15" hidden="false" customHeight="true" outlineLevel="0" collapsed="false">
      <c r="A2670" s="13" t="s">
        <v>159</v>
      </c>
      <c r="B2670" s="11" t="s">
        <v>11861</v>
      </c>
      <c r="C2670" s="13" t="s">
        <v>4266</v>
      </c>
      <c r="D2670" s="13" t="s">
        <v>18180</v>
      </c>
      <c r="E2670" s="13" t="s">
        <v>14760</v>
      </c>
      <c r="F2670" s="13" t="s">
        <v>18181</v>
      </c>
      <c r="G2670" s="13" t="s">
        <v>12462</v>
      </c>
    </row>
    <row r="2671" customFormat="false" ht="15" hidden="false" customHeight="true" outlineLevel="0" collapsed="false">
      <c r="A2671" s="13" t="s">
        <v>159</v>
      </c>
      <c r="B2671" s="11" t="s">
        <v>11878</v>
      </c>
      <c r="C2671" s="13" t="s">
        <v>18182</v>
      </c>
      <c r="D2671" s="13" t="s">
        <v>18183</v>
      </c>
      <c r="E2671" s="13" t="s">
        <v>12709</v>
      </c>
      <c r="F2671" s="13" t="s">
        <v>18184</v>
      </c>
      <c r="G2671" s="13" t="s">
        <v>18185</v>
      </c>
    </row>
    <row r="2672" customFormat="false" ht="15" hidden="false" customHeight="true" outlineLevel="0" collapsed="false">
      <c r="A2672" s="13" t="s">
        <v>159</v>
      </c>
      <c r="B2672" s="11" t="s">
        <v>12082</v>
      </c>
      <c r="C2672" s="13" t="s">
        <v>14503</v>
      </c>
      <c r="D2672" s="13" t="s">
        <v>18186</v>
      </c>
      <c r="E2672" s="13" t="s">
        <v>697</v>
      </c>
      <c r="F2672" s="13" t="s">
        <v>18187</v>
      </c>
      <c r="G2672" s="13" t="s">
        <v>18188</v>
      </c>
    </row>
    <row r="2673" customFormat="false" ht="15" hidden="false" customHeight="true" outlineLevel="0" collapsed="false">
      <c r="A2673" s="13" t="s">
        <v>159</v>
      </c>
      <c r="B2673" s="11" t="s">
        <v>11915</v>
      </c>
      <c r="C2673" s="13" t="s">
        <v>14130</v>
      </c>
      <c r="D2673" s="13" t="s">
        <v>18189</v>
      </c>
      <c r="E2673" s="13" t="s">
        <v>12997</v>
      </c>
      <c r="F2673" s="13" t="s">
        <v>18190</v>
      </c>
      <c r="G2673" s="13" t="s">
        <v>18191</v>
      </c>
    </row>
    <row r="2674" customFormat="false" ht="15" hidden="false" customHeight="true" outlineLevel="0" collapsed="false">
      <c r="A2674" s="13" t="s">
        <v>159</v>
      </c>
      <c r="B2674" s="11" t="s">
        <v>11872</v>
      </c>
      <c r="C2674" s="13" t="s">
        <v>18192</v>
      </c>
      <c r="D2674" s="13" t="s">
        <v>18193</v>
      </c>
      <c r="E2674" s="13" t="s">
        <v>11875</v>
      </c>
      <c r="F2674" s="13" t="s">
        <v>18194</v>
      </c>
      <c r="G2674" s="13" t="s">
        <v>18195</v>
      </c>
    </row>
    <row r="2675" customFormat="false" ht="15" hidden="false" customHeight="true" outlineLevel="0" collapsed="false">
      <c r="A2675" s="13" t="s">
        <v>159</v>
      </c>
      <c r="B2675" s="11" t="s">
        <v>11953</v>
      </c>
      <c r="C2675" s="13" t="s">
        <v>18196</v>
      </c>
      <c r="D2675" s="13" t="s">
        <v>18197</v>
      </c>
      <c r="E2675" s="13" t="s">
        <v>7267</v>
      </c>
      <c r="F2675" s="13" t="s">
        <v>14803</v>
      </c>
      <c r="G2675" s="13" t="s">
        <v>18198</v>
      </c>
    </row>
    <row r="2676" customFormat="false" ht="15" hidden="false" customHeight="true" outlineLevel="0" collapsed="false">
      <c r="A2676" s="13" t="s">
        <v>159</v>
      </c>
      <c r="B2676" s="11" t="s">
        <v>11890</v>
      </c>
      <c r="C2676" s="13" t="s">
        <v>14747</v>
      </c>
      <c r="D2676" s="13" t="s">
        <v>18199</v>
      </c>
      <c r="E2676" s="13" t="s">
        <v>13032</v>
      </c>
      <c r="F2676" s="13" t="s">
        <v>18200</v>
      </c>
      <c r="G2676" s="13" t="s">
        <v>18201</v>
      </c>
    </row>
    <row r="2677" customFormat="false" ht="15" hidden="false" customHeight="true" outlineLevel="0" collapsed="false">
      <c r="A2677" s="13" t="s">
        <v>159</v>
      </c>
      <c r="B2677" s="11" t="s">
        <v>11900</v>
      </c>
      <c r="C2677" s="13" t="s">
        <v>15672</v>
      </c>
      <c r="D2677" s="13" t="s">
        <v>18202</v>
      </c>
      <c r="E2677" s="13" t="s">
        <v>8190</v>
      </c>
      <c r="F2677" s="13" t="s">
        <v>18203</v>
      </c>
      <c r="G2677" s="13" t="s">
        <v>18204</v>
      </c>
    </row>
    <row r="2678" customFormat="false" ht="15" hidden="false" customHeight="true" outlineLevel="0" collapsed="false">
      <c r="A2678" s="13" t="s">
        <v>159</v>
      </c>
      <c r="B2678" s="11" t="s">
        <v>12061</v>
      </c>
      <c r="C2678" s="13" t="s">
        <v>4933</v>
      </c>
      <c r="D2678" s="13" t="s">
        <v>18205</v>
      </c>
      <c r="E2678" s="13" t="s">
        <v>4459</v>
      </c>
      <c r="F2678" s="13" t="s">
        <v>18206</v>
      </c>
      <c r="G2678" s="13" t="s">
        <v>18207</v>
      </c>
    </row>
    <row r="2679" customFormat="false" ht="15" hidden="false" customHeight="true" outlineLevel="0" collapsed="false">
      <c r="A2679" s="13" t="s">
        <v>159</v>
      </c>
      <c r="B2679" s="11" t="s">
        <v>11941</v>
      </c>
      <c r="C2679" s="13" t="s">
        <v>559</v>
      </c>
      <c r="D2679" s="13" t="s">
        <v>18208</v>
      </c>
      <c r="E2679" s="13" t="s">
        <v>12846</v>
      </c>
      <c r="F2679" s="13" t="s">
        <v>18209</v>
      </c>
      <c r="G2679" s="13" t="s">
        <v>18210</v>
      </c>
    </row>
    <row r="2680" customFormat="false" ht="15" hidden="false" customHeight="true" outlineLevel="0" collapsed="false">
      <c r="A2680" s="13" t="s">
        <v>159</v>
      </c>
      <c r="B2680" s="11" t="s">
        <v>11904</v>
      </c>
      <c r="C2680" s="13" t="s">
        <v>16391</v>
      </c>
      <c r="D2680" s="13" t="s">
        <v>18211</v>
      </c>
      <c r="E2680" s="13" t="s">
        <v>12181</v>
      </c>
      <c r="F2680" s="13" t="s">
        <v>18212</v>
      </c>
      <c r="G2680" s="13" t="s">
        <v>18213</v>
      </c>
    </row>
    <row r="2681" customFormat="false" ht="15" hidden="false" customHeight="true" outlineLevel="0" collapsed="false">
      <c r="A2681" s="13" t="s">
        <v>159</v>
      </c>
      <c r="B2681" s="11" t="s">
        <v>11927</v>
      </c>
      <c r="C2681" s="13" t="s">
        <v>13956</v>
      </c>
      <c r="D2681" s="13" t="s">
        <v>18214</v>
      </c>
      <c r="E2681" s="13" t="s">
        <v>6800</v>
      </c>
      <c r="F2681" s="13" t="s">
        <v>18215</v>
      </c>
      <c r="G2681" s="13" t="s">
        <v>18216</v>
      </c>
    </row>
    <row r="2682" customFormat="false" ht="15" hidden="false" customHeight="true" outlineLevel="0" collapsed="false">
      <c r="A2682" s="13" t="s">
        <v>159</v>
      </c>
      <c r="B2682" s="11" t="s">
        <v>11910</v>
      </c>
      <c r="C2682" s="13" t="s">
        <v>14111</v>
      </c>
      <c r="D2682" s="13" t="s">
        <v>18217</v>
      </c>
      <c r="E2682" s="13" t="s">
        <v>12145</v>
      </c>
      <c r="F2682" s="13" t="s">
        <v>18073</v>
      </c>
      <c r="G2682" s="13" t="s">
        <v>18218</v>
      </c>
    </row>
    <row r="2683" customFormat="false" ht="15" hidden="false" customHeight="true" outlineLevel="0" collapsed="false">
      <c r="A2683" s="13" t="s">
        <v>159</v>
      </c>
      <c r="B2683" s="11" t="s">
        <v>11932</v>
      </c>
      <c r="C2683" s="13" t="s">
        <v>12804</v>
      </c>
      <c r="D2683" s="13" t="s">
        <v>18219</v>
      </c>
      <c r="E2683" s="13" t="s">
        <v>14258</v>
      </c>
      <c r="F2683" s="13" t="s">
        <v>18220</v>
      </c>
      <c r="G2683" s="13" t="s">
        <v>18221</v>
      </c>
    </row>
    <row r="2684" customFormat="false" ht="15" hidden="false" customHeight="true" outlineLevel="0" collapsed="false">
      <c r="A2684" s="13" t="s">
        <v>159</v>
      </c>
      <c r="B2684" s="11" t="s">
        <v>11950</v>
      </c>
      <c r="C2684" s="13" t="s">
        <v>16122</v>
      </c>
      <c r="D2684" s="13" t="s">
        <v>18222</v>
      </c>
      <c r="E2684" s="13" t="s">
        <v>11708</v>
      </c>
      <c r="F2684" s="13" t="s">
        <v>12090</v>
      </c>
      <c r="G2684" s="13" t="s">
        <v>18223</v>
      </c>
    </row>
    <row r="2685" customFormat="false" ht="15" hidden="false" customHeight="true" outlineLevel="0" collapsed="false">
      <c r="A2685" s="13" t="s">
        <v>159</v>
      </c>
      <c r="B2685" s="11" t="s">
        <v>11995</v>
      </c>
      <c r="C2685" s="13" t="s">
        <v>12927</v>
      </c>
      <c r="D2685" s="13" t="s">
        <v>18224</v>
      </c>
      <c r="E2685" s="13" t="s">
        <v>8199</v>
      </c>
      <c r="F2685" s="13" t="s">
        <v>18225</v>
      </c>
      <c r="G2685" s="13" t="s">
        <v>18226</v>
      </c>
    </row>
    <row r="2686" customFormat="false" ht="15" hidden="false" customHeight="true" outlineLevel="0" collapsed="false">
      <c r="A2686" s="13" t="s">
        <v>159</v>
      </c>
      <c r="B2686" s="11" t="s">
        <v>11937</v>
      </c>
      <c r="C2686" s="13" t="s">
        <v>13981</v>
      </c>
      <c r="D2686" s="13" t="s">
        <v>18227</v>
      </c>
      <c r="E2686" s="13" t="s">
        <v>12071</v>
      </c>
      <c r="F2686" s="13" t="s">
        <v>18228</v>
      </c>
      <c r="G2686" s="13" t="s">
        <v>18229</v>
      </c>
    </row>
    <row r="2687" customFormat="false" ht="15" hidden="false" customHeight="true" outlineLevel="0" collapsed="false">
      <c r="A2687" s="13" t="s">
        <v>159</v>
      </c>
      <c r="B2687" s="11" t="s">
        <v>11964</v>
      </c>
      <c r="C2687" s="13" t="s">
        <v>12881</v>
      </c>
      <c r="D2687" s="13" t="s">
        <v>18230</v>
      </c>
      <c r="E2687" s="13" t="s">
        <v>16559</v>
      </c>
      <c r="F2687" s="13" t="s">
        <v>18231</v>
      </c>
      <c r="G2687" s="13" t="s">
        <v>18232</v>
      </c>
    </row>
    <row r="2688" customFormat="false" ht="15" hidden="false" customHeight="true" outlineLevel="0" collapsed="false">
      <c r="A2688" s="13" t="s">
        <v>159</v>
      </c>
      <c r="B2688" s="11" t="s">
        <v>12173</v>
      </c>
      <c r="C2688" s="13" t="s">
        <v>5397</v>
      </c>
      <c r="D2688" s="13" t="s">
        <v>18233</v>
      </c>
      <c r="E2688" s="13" t="s">
        <v>11751</v>
      </c>
      <c r="F2688" s="13" t="s">
        <v>12090</v>
      </c>
      <c r="G2688" s="13" t="s">
        <v>18234</v>
      </c>
    </row>
    <row r="2689" customFormat="false" ht="15" hidden="false" customHeight="true" outlineLevel="0" collapsed="false">
      <c r="A2689" s="13" t="s">
        <v>159</v>
      </c>
      <c r="B2689" s="11" t="s">
        <v>12040</v>
      </c>
      <c r="C2689" s="13" t="s">
        <v>12230</v>
      </c>
      <c r="D2689" s="13" t="s">
        <v>18235</v>
      </c>
      <c r="E2689" s="13" t="s">
        <v>11751</v>
      </c>
      <c r="F2689" s="13" t="s">
        <v>14465</v>
      </c>
      <c r="G2689" s="13" t="s">
        <v>8346</v>
      </c>
    </row>
    <row r="2690" customFormat="false" ht="15" hidden="false" customHeight="true" outlineLevel="0" collapsed="false">
      <c r="A2690" s="13" t="s">
        <v>159</v>
      </c>
      <c r="B2690" s="11" t="s">
        <v>12022</v>
      </c>
      <c r="C2690" s="13" t="s">
        <v>7364</v>
      </c>
      <c r="D2690" s="13" t="s">
        <v>18236</v>
      </c>
      <c r="E2690" s="13" t="s">
        <v>12025</v>
      </c>
      <c r="F2690" s="13" t="s">
        <v>12182</v>
      </c>
      <c r="G2690" s="13" t="s">
        <v>18237</v>
      </c>
    </row>
    <row r="2691" customFormat="false" ht="15" hidden="false" customHeight="true" outlineLevel="0" collapsed="false">
      <c r="A2691" s="13" t="s">
        <v>159</v>
      </c>
      <c r="B2691" s="11" t="s">
        <v>12027</v>
      </c>
      <c r="C2691" s="13" t="s">
        <v>12171</v>
      </c>
      <c r="D2691" s="13" t="s">
        <v>6554</v>
      </c>
      <c r="E2691" s="13" t="s">
        <v>14249</v>
      </c>
      <c r="F2691" s="13" t="s">
        <v>15762</v>
      </c>
      <c r="G2691" s="13" t="s">
        <v>18238</v>
      </c>
    </row>
    <row r="2692" customFormat="false" ht="15" hidden="false" customHeight="true" outlineLevel="0" collapsed="false">
      <c r="A2692" s="13" t="s">
        <v>159</v>
      </c>
      <c r="B2692" s="11" t="s">
        <v>11990</v>
      </c>
      <c r="C2692" s="13" t="s">
        <v>14105</v>
      </c>
      <c r="D2692" s="13" t="s">
        <v>18239</v>
      </c>
      <c r="E2692" s="13" t="s">
        <v>12031</v>
      </c>
      <c r="F2692" s="13" t="s">
        <v>15845</v>
      </c>
      <c r="G2692" s="13" t="s">
        <v>18240</v>
      </c>
    </row>
    <row r="2693" customFormat="false" ht="15" hidden="false" customHeight="true" outlineLevel="0" collapsed="false">
      <c r="A2693" s="13" t="s">
        <v>159</v>
      </c>
      <c r="B2693" s="11" t="s">
        <v>12076</v>
      </c>
      <c r="C2693" s="13" t="s">
        <v>12182</v>
      </c>
      <c r="D2693" s="13" t="s">
        <v>18241</v>
      </c>
      <c r="E2693" s="13" t="s">
        <v>1938</v>
      </c>
      <c r="F2693" s="13" t="s">
        <v>18242</v>
      </c>
      <c r="G2693" s="13" t="s">
        <v>18243</v>
      </c>
    </row>
    <row r="2694" customFormat="false" ht="15" hidden="false" customHeight="true" outlineLevel="0" collapsed="false">
      <c r="A2694" s="13" t="s">
        <v>159</v>
      </c>
      <c r="B2694" s="11" t="s">
        <v>12046</v>
      </c>
      <c r="C2694" s="13" t="s">
        <v>13368</v>
      </c>
      <c r="D2694" s="13" t="s">
        <v>18244</v>
      </c>
      <c r="E2694" s="13" t="s">
        <v>15899</v>
      </c>
      <c r="F2694" s="13" t="s">
        <v>18245</v>
      </c>
      <c r="G2694" s="13" t="s">
        <v>18246</v>
      </c>
    </row>
    <row r="2695" customFormat="false" ht="15" hidden="false" customHeight="true" outlineLevel="0" collapsed="false">
      <c r="A2695" s="13" t="s">
        <v>159</v>
      </c>
      <c r="B2695" s="11" t="s">
        <v>11945</v>
      </c>
      <c r="C2695" s="13" t="s">
        <v>18247</v>
      </c>
      <c r="D2695" s="13" t="s">
        <v>18248</v>
      </c>
      <c r="E2695" s="13" t="s">
        <v>12830</v>
      </c>
      <c r="F2695" s="13" t="s">
        <v>13482</v>
      </c>
      <c r="G2695" s="13" t="s">
        <v>18249</v>
      </c>
    </row>
    <row r="2696" customFormat="false" ht="15" hidden="false" customHeight="true" outlineLevel="0" collapsed="false">
      <c r="A2696" s="13" t="s">
        <v>159</v>
      </c>
      <c r="B2696" s="11" t="s">
        <v>11793</v>
      </c>
      <c r="C2696" s="13" t="s">
        <v>15211</v>
      </c>
      <c r="D2696" s="13" t="s">
        <v>18250</v>
      </c>
      <c r="E2696" s="13" t="s">
        <v>11796</v>
      </c>
      <c r="F2696" s="13" t="s">
        <v>13045</v>
      </c>
      <c r="G2696" s="13" t="s">
        <v>18251</v>
      </c>
    </row>
    <row r="2697" customFormat="false" ht="15" hidden="false" customHeight="true" outlineLevel="0" collapsed="false">
      <c r="A2697" s="13" t="s">
        <v>159</v>
      </c>
      <c r="B2697" s="11" t="s">
        <v>12000</v>
      </c>
      <c r="C2697" s="13" t="s">
        <v>13045</v>
      </c>
      <c r="D2697" s="13" t="s">
        <v>18252</v>
      </c>
      <c r="E2697" s="13" t="s">
        <v>14258</v>
      </c>
      <c r="F2697" s="13" t="s">
        <v>16319</v>
      </c>
      <c r="G2697" s="13" t="s">
        <v>16848</v>
      </c>
    </row>
    <row r="2698" customFormat="false" ht="15" hidden="false" customHeight="true" outlineLevel="0" collapsed="false">
      <c r="A2698" s="13" t="s">
        <v>159</v>
      </c>
      <c r="B2698" s="11" t="s">
        <v>11975</v>
      </c>
      <c r="C2698" s="13" t="s">
        <v>12326</v>
      </c>
      <c r="D2698" s="13" t="s">
        <v>18253</v>
      </c>
      <c r="E2698" s="13" t="s">
        <v>11996</v>
      </c>
      <c r="F2698" s="13" t="s">
        <v>17293</v>
      </c>
      <c r="G2698" s="13" t="s">
        <v>18254</v>
      </c>
    </row>
    <row r="2699" customFormat="false" ht="15" hidden="false" customHeight="true" outlineLevel="0" collapsed="false">
      <c r="A2699" s="13" t="s">
        <v>159</v>
      </c>
      <c r="B2699" s="11" t="s">
        <v>12006</v>
      </c>
      <c r="C2699" s="13" t="s">
        <v>13629</v>
      </c>
      <c r="D2699" s="13" t="s">
        <v>18255</v>
      </c>
      <c r="E2699" s="13" t="s">
        <v>5399</v>
      </c>
      <c r="F2699" s="13" t="s">
        <v>15495</v>
      </c>
      <c r="G2699" s="13" t="s">
        <v>15722</v>
      </c>
    </row>
    <row r="2700" customFormat="false" ht="15" hidden="false" customHeight="true" outlineLevel="0" collapsed="false">
      <c r="A2700" s="13" t="s">
        <v>159</v>
      </c>
      <c r="B2700" s="11" t="s">
        <v>12065</v>
      </c>
      <c r="C2700" s="13" t="s">
        <v>13572</v>
      </c>
      <c r="D2700" s="13" t="s">
        <v>18256</v>
      </c>
      <c r="E2700" s="13" t="s">
        <v>1612</v>
      </c>
      <c r="F2700" s="13" t="s">
        <v>14730</v>
      </c>
      <c r="G2700" s="13" t="s">
        <v>18257</v>
      </c>
    </row>
    <row r="2701" customFormat="false" ht="15" hidden="false" customHeight="true" outlineLevel="0" collapsed="false">
      <c r="A2701" s="13" t="s">
        <v>159</v>
      </c>
      <c r="B2701" s="11" t="s">
        <v>11959</v>
      </c>
      <c r="C2701" s="13" t="s">
        <v>13979</v>
      </c>
      <c r="D2701" s="13" t="s">
        <v>10332</v>
      </c>
      <c r="E2701" s="13" t="s">
        <v>16403</v>
      </c>
      <c r="F2701" s="13" t="s">
        <v>18258</v>
      </c>
      <c r="G2701" s="13" t="s">
        <v>18259</v>
      </c>
    </row>
    <row r="2702" customFormat="false" ht="15" hidden="false" customHeight="true" outlineLevel="0" collapsed="false">
      <c r="A2702" s="13" t="s">
        <v>159</v>
      </c>
      <c r="B2702" s="11" t="s">
        <v>12010</v>
      </c>
      <c r="C2702" s="13" t="s">
        <v>15779</v>
      </c>
      <c r="D2702" s="13" t="s">
        <v>4091</v>
      </c>
      <c r="E2702" s="13" t="s">
        <v>9133</v>
      </c>
      <c r="F2702" s="13" t="s">
        <v>13291</v>
      </c>
      <c r="G2702" s="13" t="s">
        <v>18260</v>
      </c>
    </row>
    <row r="2703" customFormat="false" ht="15" hidden="false" customHeight="true" outlineLevel="0" collapsed="false">
      <c r="A2703" s="13" t="s">
        <v>159</v>
      </c>
      <c r="B2703" s="11" t="s">
        <v>11980</v>
      </c>
      <c r="C2703" s="13" t="s">
        <v>16928</v>
      </c>
      <c r="D2703" s="13" t="s">
        <v>18261</v>
      </c>
      <c r="E2703" s="13" t="s">
        <v>13484</v>
      </c>
      <c r="F2703" s="13" t="s">
        <v>18262</v>
      </c>
      <c r="G2703" s="13" t="s">
        <v>18263</v>
      </c>
    </row>
    <row r="2704" customFormat="false" ht="15" hidden="false" customHeight="true" outlineLevel="0" collapsed="false">
      <c r="A2704" s="13" t="s">
        <v>159</v>
      </c>
      <c r="B2704" s="11" t="s">
        <v>12016</v>
      </c>
      <c r="C2704" s="13" t="s">
        <v>11767</v>
      </c>
      <c r="D2704" s="13" t="s">
        <v>18264</v>
      </c>
      <c r="E2704" s="13" t="s">
        <v>13878</v>
      </c>
      <c r="F2704" s="13" t="s">
        <v>18265</v>
      </c>
      <c r="G2704" s="13" t="s">
        <v>18266</v>
      </c>
    </row>
    <row r="2705" customFormat="false" ht="15" hidden="false" customHeight="true" outlineLevel="0" collapsed="false">
      <c r="A2705" s="13" t="s">
        <v>159</v>
      </c>
      <c r="B2705" s="11" t="s">
        <v>12155</v>
      </c>
      <c r="C2705" s="13" t="s">
        <v>6144</v>
      </c>
      <c r="D2705" s="13" t="s">
        <v>18267</v>
      </c>
      <c r="E2705" s="13" t="s">
        <v>11752</v>
      </c>
      <c r="F2705" s="13" t="s">
        <v>15211</v>
      </c>
      <c r="G2705" s="13" t="s">
        <v>14024</v>
      </c>
    </row>
    <row r="2706" customFormat="false" ht="15" hidden="false" customHeight="true" outlineLevel="0" collapsed="false">
      <c r="A2706" s="13" t="s">
        <v>159</v>
      </c>
      <c r="B2706" s="11" t="s">
        <v>12036</v>
      </c>
      <c r="C2706" s="13" t="s">
        <v>17277</v>
      </c>
      <c r="D2706" s="13" t="s">
        <v>18268</v>
      </c>
      <c r="E2706" s="13" t="s">
        <v>12368</v>
      </c>
      <c r="F2706" s="13" t="s">
        <v>18269</v>
      </c>
      <c r="G2706" s="13" t="s">
        <v>16314</v>
      </c>
    </row>
    <row r="2707" customFormat="false" ht="15" hidden="false" customHeight="true" outlineLevel="0" collapsed="false">
      <c r="A2707" s="13" t="s">
        <v>159</v>
      </c>
      <c r="B2707" s="11" t="s">
        <v>11985</v>
      </c>
      <c r="C2707" s="13" t="s">
        <v>13036</v>
      </c>
      <c r="D2707" s="13" t="s">
        <v>18270</v>
      </c>
      <c r="E2707" s="13" t="s">
        <v>12025</v>
      </c>
      <c r="F2707" s="13" t="s">
        <v>16923</v>
      </c>
      <c r="G2707" s="13" t="s">
        <v>18271</v>
      </c>
    </row>
    <row r="2708" customFormat="false" ht="15" hidden="false" customHeight="true" outlineLevel="0" collapsed="false">
      <c r="A2708" s="13" t="s">
        <v>159</v>
      </c>
      <c r="B2708" s="11" t="s">
        <v>12056</v>
      </c>
      <c r="C2708" s="13" t="s">
        <v>16809</v>
      </c>
      <c r="D2708" s="13" t="s">
        <v>18272</v>
      </c>
      <c r="E2708" s="13" t="s">
        <v>12896</v>
      </c>
      <c r="F2708" s="13" t="s">
        <v>16380</v>
      </c>
      <c r="G2708" s="13" t="s">
        <v>11994</v>
      </c>
    </row>
    <row r="2709" customFormat="false" ht="15" hidden="false" customHeight="true" outlineLevel="0" collapsed="false">
      <c r="A2709" s="13" t="s">
        <v>159</v>
      </c>
      <c r="B2709" s="11" t="s">
        <v>12030</v>
      </c>
      <c r="C2709" s="13" t="s">
        <v>14760</v>
      </c>
      <c r="D2709" s="13" t="s">
        <v>18273</v>
      </c>
      <c r="E2709" s="13" t="s">
        <v>12740</v>
      </c>
      <c r="F2709" s="13" t="s">
        <v>18274</v>
      </c>
      <c r="G2709" s="13" t="s">
        <v>18275</v>
      </c>
    </row>
    <row r="2710" customFormat="false" ht="15" hidden="false" customHeight="true" outlineLevel="0" collapsed="false">
      <c r="A2710" s="13" t="s">
        <v>159</v>
      </c>
      <c r="B2710" s="11" t="s">
        <v>12102</v>
      </c>
      <c r="C2710" s="13" t="s">
        <v>17277</v>
      </c>
      <c r="D2710" s="13" t="s">
        <v>1567</v>
      </c>
      <c r="E2710" s="13" t="s">
        <v>7254</v>
      </c>
      <c r="F2710" s="13" t="s">
        <v>18276</v>
      </c>
      <c r="G2710" s="13" t="s">
        <v>18277</v>
      </c>
    </row>
    <row r="2711" customFormat="false" ht="15" hidden="false" customHeight="true" outlineLevel="0" collapsed="false">
      <c r="A2711" s="13" t="s">
        <v>159</v>
      </c>
      <c r="B2711" s="11" t="s">
        <v>12118</v>
      </c>
      <c r="C2711" s="13" t="s">
        <v>12180</v>
      </c>
      <c r="D2711" s="13" t="s">
        <v>15013</v>
      </c>
      <c r="E2711" s="13" t="s">
        <v>12833</v>
      </c>
      <c r="F2711" s="13" t="s">
        <v>18278</v>
      </c>
      <c r="G2711" s="13" t="s">
        <v>18279</v>
      </c>
    </row>
    <row r="2712" customFormat="false" ht="15" hidden="false" customHeight="true" outlineLevel="0" collapsed="false">
      <c r="A2712" s="13" t="s">
        <v>159</v>
      </c>
      <c r="B2712" s="11" t="s">
        <v>11884</v>
      </c>
      <c r="C2712" s="13" t="s">
        <v>13536</v>
      </c>
      <c r="D2712" s="13" t="s">
        <v>18280</v>
      </c>
      <c r="E2712" s="13" t="s">
        <v>12337</v>
      </c>
      <c r="F2712" s="13" t="s">
        <v>18281</v>
      </c>
      <c r="G2712" s="13" t="s">
        <v>11887</v>
      </c>
    </row>
    <row r="2713" customFormat="false" ht="15" hidden="false" customHeight="true" outlineLevel="0" collapsed="false">
      <c r="A2713" s="13" t="s">
        <v>159</v>
      </c>
      <c r="B2713" s="11" t="s">
        <v>12205</v>
      </c>
      <c r="C2713" s="13" t="s">
        <v>5712</v>
      </c>
      <c r="D2713" s="13" t="s">
        <v>4995</v>
      </c>
      <c r="E2713" s="13" t="s">
        <v>11708</v>
      </c>
      <c r="F2713" s="13" t="s">
        <v>1871</v>
      </c>
      <c r="G2713" s="13" t="s">
        <v>4995</v>
      </c>
    </row>
    <row r="2714" customFormat="false" ht="15" hidden="false" customHeight="true" outlineLevel="0" collapsed="false">
      <c r="A2714" s="13" t="s">
        <v>159</v>
      </c>
      <c r="B2714" s="11" t="s">
        <v>12125</v>
      </c>
      <c r="C2714" s="13" t="s">
        <v>12850</v>
      </c>
      <c r="D2714" s="13" t="s">
        <v>18282</v>
      </c>
      <c r="E2714" s="13" t="s">
        <v>12090</v>
      </c>
      <c r="F2714" s="13" t="s">
        <v>14105</v>
      </c>
      <c r="G2714" s="13" t="s">
        <v>18283</v>
      </c>
    </row>
    <row r="2715" customFormat="false" ht="15" hidden="false" customHeight="true" outlineLevel="0" collapsed="false">
      <c r="A2715" s="13" t="s">
        <v>159</v>
      </c>
      <c r="B2715" s="11" t="s">
        <v>12112</v>
      </c>
      <c r="C2715" s="13" t="s">
        <v>11911</v>
      </c>
      <c r="D2715" s="13" t="s">
        <v>15264</v>
      </c>
      <c r="E2715" s="13" t="s">
        <v>11713</v>
      </c>
      <c r="F2715" s="13" t="s">
        <v>14762</v>
      </c>
      <c r="G2715" s="13" t="s">
        <v>18284</v>
      </c>
    </row>
    <row r="2716" customFormat="false" ht="15" hidden="false" customHeight="true" outlineLevel="0" collapsed="false">
      <c r="A2716" s="13" t="s">
        <v>159</v>
      </c>
      <c r="B2716" s="11" t="s">
        <v>12097</v>
      </c>
      <c r="C2716" s="13" t="s">
        <v>12368</v>
      </c>
      <c r="D2716" s="13" t="s">
        <v>18285</v>
      </c>
      <c r="E2716" s="13" t="s">
        <v>550</v>
      </c>
      <c r="F2716" s="13" t="s">
        <v>17376</v>
      </c>
      <c r="G2716" s="13" t="s">
        <v>18286</v>
      </c>
    </row>
    <row r="2717" customFormat="false" ht="15" hidden="false" customHeight="true" outlineLevel="0" collapsed="false">
      <c r="A2717" s="13" t="s">
        <v>159</v>
      </c>
      <c r="B2717" s="11" t="s">
        <v>12138</v>
      </c>
      <c r="C2717" s="13" t="s">
        <v>13979</v>
      </c>
      <c r="D2717" s="13" t="s">
        <v>18287</v>
      </c>
      <c r="E2717" s="13" t="s">
        <v>6800</v>
      </c>
      <c r="F2717" s="13" t="s">
        <v>18288</v>
      </c>
      <c r="G2717" s="13" t="s">
        <v>18289</v>
      </c>
    </row>
    <row r="2718" customFormat="false" ht="15" hidden="false" customHeight="true" outlineLevel="0" collapsed="false">
      <c r="A2718" s="13" t="s">
        <v>159</v>
      </c>
      <c r="B2718" s="11" t="s">
        <v>12080</v>
      </c>
      <c r="C2718" s="13" t="s">
        <v>13018</v>
      </c>
      <c r="D2718" s="13" t="s">
        <v>7533</v>
      </c>
      <c r="E2718" s="13" t="s">
        <v>1871</v>
      </c>
      <c r="F2718" s="13" t="s">
        <v>1871</v>
      </c>
      <c r="G2718" s="13" t="s">
        <v>7533</v>
      </c>
    </row>
    <row r="2719" customFormat="false" ht="15" hidden="false" customHeight="true" outlineLevel="0" collapsed="false">
      <c r="A2719" s="13" t="s">
        <v>159</v>
      </c>
      <c r="B2719" s="11" t="s">
        <v>12092</v>
      </c>
      <c r="C2719" s="13" t="s">
        <v>5399</v>
      </c>
      <c r="D2719" s="13" t="s">
        <v>18290</v>
      </c>
      <c r="E2719" s="13" t="s">
        <v>8665</v>
      </c>
      <c r="F2719" s="13" t="s">
        <v>18291</v>
      </c>
      <c r="G2719" s="13" t="s">
        <v>18292</v>
      </c>
    </row>
    <row r="2720" customFormat="false" ht="15" hidden="false" customHeight="true" outlineLevel="0" collapsed="false">
      <c r="A2720" s="13" t="s">
        <v>159</v>
      </c>
      <c r="B2720" s="11" t="s">
        <v>12159</v>
      </c>
      <c r="C2720" s="13" t="s">
        <v>12182</v>
      </c>
      <c r="D2720" s="13" t="s">
        <v>18293</v>
      </c>
      <c r="E2720" s="13" t="s">
        <v>12209</v>
      </c>
      <c r="F2720" s="13" t="s">
        <v>12050</v>
      </c>
      <c r="G2720" s="13" t="s">
        <v>18294</v>
      </c>
    </row>
    <row r="2721" customFormat="false" ht="15" hidden="false" customHeight="true" outlineLevel="0" collapsed="false">
      <c r="A2721" s="13" t="s">
        <v>159</v>
      </c>
      <c r="B2721" s="11" t="s">
        <v>11748</v>
      </c>
      <c r="C2721" s="13" t="s">
        <v>14760</v>
      </c>
      <c r="D2721" s="13" t="s">
        <v>543</v>
      </c>
      <c r="E2721" s="13" t="s">
        <v>11751</v>
      </c>
      <c r="F2721" s="13" t="s">
        <v>1871</v>
      </c>
      <c r="G2721" s="13" t="s">
        <v>543</v>
      </c>
    </row>
    <row r="2722" customFormat="false" ht="15" hidden="false" customHeight="true" outlineLevel="0" collapsed="false">
      <c r="A2722" s="13" t="s">
        <v>159</v>
      </c>
      <c r="B2722" s="11" t="s">
        <v>12255</v>
      </c>
      <c r="C2722" s="13" t="s">
        <v>1132</v>
      </c>
      <c r="D2722" s="13" t="s">
        <v>18295</v>
      </c>
      <c r="E2722" s="13" t="s">
        <v>1612</v>
      </c>
      <c r="F2722" s="13" t="s">
        <v>18296</v>
      </c>
      <c r="G2722" s="13" t="s">
        <v>18297</v>
      </c>
    </row>
    <row r="2723" customFormat="false" ht="15" hidden="false" customHeight="true" outlineLevel="0" collapsed="false">
      <c r="A2723" s="13" t="s">
        <v>159</v>
      </c>
      <c r="B2723" s="11" t="s">
        <v>12123</v>
      </c>
      <c r="C2723" s="13" t="s">
        <v>12260</v>
      </c>
      <c r="D2723" s="13" t="s">
        <v>18298</v>
      </c>
      <c r="E2723" s="13" t="s">
        <v>11751</v>
      </c>
      <c r="F2723" s="13" t="s">
        <v>12098</v>
      </c>
      <c r="G2723" s="13" t="s">
        <v>18299</v>
      </c>
    </row>
    <row r="2724" customFormat="false" ht="15" hidden="false" customHeight="true" outlineLevel="0" collapsed="false">
      <c r="A2724" s="13" t="s">
        <v>159</v>
      </c>
      <c r="B2724" s="11" t="s">
        <v>12087</v>
      </c>
      <c r="C2724" s="13" t="s">
        <v>11956</v>
      </c>
      <c r="D2724" s="13" t="s">
        <v>18300</v>
      </c>
      <c r="E2724" s="13" t="s">
        <v>12090</v>
      </c>
      <c r="F2724" s="13" t="s">
        <v>18235</v>
      </c>
      <c r="G2724" s="13" t="s">
        <v>18301</v>
      </c>
    </row>
    <row r="2725" customFormat="false" ht="15" hidden="false" customHeight="true" outlineLevel="0" collapsed="false">
      <c r="A2725" s="13" t="s">
        <v>159</v>
      </c>
      <c r="B2725" s="11" t="s">
        <v>12070</v>
      </c>
      <c r="C2725" s="13" t="s">
        <v>12948</v>
      </c>
      <c r="D2725" s="13" t="s">
        <v>18302</v>
      </c>
      <c r="E2725" s="13" t="s">
        <v>8301</v>
      </c>
      <c r="F2725" s="13" t="s">
        <v>18303</v>
      </c>
      <c r="G2725" s="13" t="s">
        <v>5032</v>
      </c>
    </row>
    <row r="2726" customFormat="false" ht="15" hidden="false" customHeight="true" outlineLevel="0" collapsed="false">
      <c r="A2726" s="13" t="s">
        <v>159</v>
      </c>
      <c r="B2726" s="11" t="s">
        <v>12196</v>
      </c>
      <c r="C2726" s="13" t="s">
        <v>12772</v>
      </c>
      <c r="D2726" s="13" t="s">
        <v>18304</v>
      </c>
      <c r="E2726" s="13" t="s">
        <v>12053</v>
      </c>
      <c r="F2726" s="13" t="s">
        <v>13956</v>
      </c>
      <c r="G2726" s="13" t="s">
        <v>608</v>
      </c>
    </row>
    <row r="2727" customFormat="false" ht="15" hidden="false" customHeight="true" outlineLevel="0" collapsed="false">
      <c r="A2727" s="13" t="s">
        <v>159</v>
      </c>
      <c r="B2727" s="11" t="s">
        <v>12243</v>
      </c>
      <c r="C2727" s="13" t="s">
        <v>12260</v>
      </c>
      <c r="D2727" s="13" t="s">
        <v>18305</v>
      </c>
      <c r="E2727" s="13" t="s">
        <v>12161</v>
      </c>
      <c r="F2727" s="13" t="s">
        <v>18306</v>
      </c>
      <c r="G2727" s="13" t="s">
        <v>18307</v>
      </c>
    </row>
    <row r="2728" customFormat="false" ht="15" hidden="false" customHeight="true" outlineLevel="0" collapsed="false">
      <c r="A2728" s="13" t="s">
        <v>159</v>
      </c>
      <c r="B2728" s="11" t="s">
        <v>12266</v>
      </c>
      <c r="C2728" s="13" t="s">
        <v>11608</v>
      </c>
      <c r="D2728" s="13" t="s">
        <v>17824</v>
      </c>
      <c r="E2728" s="13" t="s">
        <v>4775</v>
      </c>
      <c r="F2728" s="13" t="s">
        <v>1871</v>
      </c>
      <c r="G2728" s="13" t="s">
        <v>17824</v>
      </c>
    </row>
    <row r="2729" customFormat="false" ht="15" hidden="false" customHeight="true" outlineLevel="0" collapsed="false">
      <c r="A2729" s="13" t="s">
        <v>159</v>
      </c>
      <c r="B2729" s="11" t="s">
        <v>12107</v>
      </c>
      <c r="C2729" s="13" t="s">
        <v>12182</v>
      </c>
      <c r="D2729" s="13" t="s">
        <v>18308</v>
      </c>
      <c r="E2729" s="13" t="s">
        <v>11824</v>
      </c>
      <c r="F2729" s="13" t="s">
        <v>13323</v>
      </c>
      <c r="G2729" s="13" t="s">
        <v>18309</v>
      </c>
    </row>
    <row r="2730" customFormat="false" ht="15" hidden="false" customHeight="true" outlineLevel="0" collapsed="false">
      <c r="A2730" s="13" t="s">
        <v>159</v>
      </c>
      <c r="B2730" s="11" t="s">
        <v>12143</v>
      </c>
      <c r="C2730" s="13" t="s">
        <v>12201</v>
      </c>
      <c r="D2730" s="13" t="s">
        <v>18310</v>
      </c>
      <c r="E2730" s="13" t="s">
        <v>12135</v>
      </c>
      <c r="F2730" s="13" t="s">
        <v>13046</v>
      </c>
      <c r="G2730" s="13" t="s">
        <v>18311</v>
      </c>
    </row>
    <row r="2731" customFormat="false" ht="15" hidden="false" customHeight="true" outlineLevel="0" collapsed="false">
      <c r="A2731" s="13" t="s">
        <v>159</v>
      </c>
      <c r="B2731" s="11" t="s">
        <v>12130</v>
      </c>
      <c r="C2731" s="13" t="s">
        <v>15817</v>
      </c>
      <c r="D2731" s="13" t="s">
        <v>18312</v>
      </c>
      <c r="E2731" s="13" t="s">
        <v>550</v>
      </c>
      <c r="F2731" s="13" t="s">
        <v>1115</v>
      </c>
      <c r="G2731" s="13" t="s">
        <v>18313</v>
      </c>
    </row>
    <row r="2732" customFormat="false" ht="15" hidden="false" customHeight="true" outlineLevel="0" collapsed="false">
      <c r="A2732" s="13" t="s">
        <v>159</v>
      </c>
      <c r="B2732" s="11" t="s">
        <v>12221</v>
      </c>
      <c r="C2732" s="13" t="s">
        <v>12270</v>
      </c>
      <c r="D2732" s="13" t="s">
        <v>18314</v>
      </c>
      <c r="E2732" s="13" t="s">
        <v>15356</v>
      </c>
      <c r="F2732" s="13" t="s">
        <v>18315</v>
      </c>
      <c r="G2732" s="13" t="s">
        <v>18316</v>
      </c>
    </row>
    <row r="2733" customFormat="false" ht="15" hidden="false" customHeight="true" outlineLevel="0" collapsed="false">
      <c r="A2733" s="13" t="s">
        <v>159</v>
      </c>
      <c r="B2733" s="11" t="s">
        <v>12214</v>
      </c>
      <c r="C2733" s="13" t="s">
        <v>12244</v>
      </c>
      <c r="D2733" s="13" t="s">
        <v>18317</v>
      </c>
      <c r="E2733" s="13" t="s">
        <v>11751</v>
      </c>
      <c r="F2733" s="13" t="s">
        <v>15348</v>
      </c>
      <c r="G2733" s="13" t="s">
        <v>15995</v>
      </c>
    </row>
    <row r="2734" customFormat="false" ht="15" hidden="false" customHeight="true" outlineLevel="0" collapsed="false">
      <c r="A2734" s="13" t="s">
        <v>159</v>
      </c>
      <c r="B2734" s="11" t="s">
        <v>12169</v>
      </c>
      <c r="C2734" s="13" t="s">
        <v>14819</v>
      </c>
      <c r="D2734" s="13" t="s">
        <v>16357</v>
      </c>
      <c r="E2734" s="13" t="s">
        <v>12209</v>
      </c>
      <c r="F2734" s="13" t="s">
        <v>13476</v>
      </c>
      <c r="G2734" s="13" t="s">
        <v>18318</v>
      </c>
    </row>
    <row r="2735" customFormat="false" ht="15" hidden="false" customHeight="true" outlineLevel="0" collapsed="false">
      <c r="A2735" s="13" t="s">
        <v>159</v>
      </c>
      <c r="B2735" s="11" t="s">
        <v>12238</v>
      </c>
      <c r="C2735" s="13" t="s">
        <v>7110</v>
      </c>
      <c r="D2735" s="13" t="s">
        <v>18319</v>
      </c>
      <c r="E2735" s="13" t="s">
        <v>11751</v>
      </c>
      <c r="F2735" s="13" t="s">
        <v>12098</v>
      </c>
      <c r="G2735" s="13" t="s">
        <v>18320</v>
      </c>
    </row>
    <row r="2736" customFormat="false" ht="15" hidden="false" customHeight="true" outlineLevel="0" collapsed="false">
      <c r="A2736" s="13" t="s">
        <v>159</v>
      </c>
      <c r="B2736" s="11" t="s">
        <v>12166</v>
      </c>
      <c r="C2736" s="13" t="s">
        <v>11807</v>
      </c>
      <c r="D2736" s="13" t="s">
        <v>18321</v>
      </c>
      <c r="E2736" s="13" t="s">
        <v>12960</v>
      </c>
      <c r="F2736" s="13" t="s">
        <v>18322</v>
      </c>
      <c r="G2736" s="13" t="s">
        <v>18323</v>
      </c>
    </row>
    <row r="2737" customFormat="false" ht="15" hidden="false" customHeight="true" outlineLevel="0" collapsed="false">
      <c r="A2737" s="13" t="s">
        <v>159</v>
      </c>
      <c r="B2737" s="11" t="s">
        <v>12179</v>
      </c>
      <c r="C2737" s="13" t="s">
        <v>1237</v>
      </c>
      <c r="D2737" s="13" t="s">
        <v>15841</v>
      </c>
      <c r="E2737" s="13" t="s">
        <v>18324</v>
      </c>
      <c r="F2737" s="13" t="s">
        <v>13019</v>
      </c>
      <c r="G2737" s="13" t="s">
        <v>18325</v>
      </c>
    </row>
    <row r="2738" customFormat="false" ht="15" hidden="false" customHeight="true" outlineLevel="0" collapsed="false">
      <c r="A2738" s="13" t="s">
        <v>159</v>
      </c>
      <c r="B2738" s="11" t="s">
        <v>12185</v>
      </c>
      <c r="C2738" s="13" t="s">
        <v>15733</v>
      </c>
      <c r="D2738" s="13" t="s">
        <v>18326</v>
      </c>
      <c r="E2738" s="13" t="s">
        <v>12003</v>
      </c>
      <c r="F2738" s="13" t="s">
        <v>15726</v>
      </c>
      <c r="G2738" s="13" t="s">
        <v>18327</v>
      </c>
    </row>
    <row r="2739" customFormat="false" ht="15" hidden="false" customHeight="true" outlineLevel="0" collapsed="false">
      <c r="A2739" s="13" t="s">
        <v>159</v>
      </c>
      <c r="B2739" s="11" t="s">
        <v>12290</v>
      </c>
      <c r="C2739" s="13" t="s">
        <v>12244</v>
      </c>
      <c r="D2739" s="13" t="s">
        <v>18328</v>
      </c>
      <c r="E2739" s="13" t="s">
        <v>12090</v>
      </c>
      <c r="F2739" s="13" t="s">
        <v>11751</v>
      </c>
      <c r="G2739" s="13" t="s">
        <v>17638</v>
      </c>
    </row>
    <row r="2740" customFormat="false" ht="15" hidden="false" customHeight="true" outlineLevel="0" collapsed="false">
      <c r="A2740" s="13" t="s">
        <v>159</v>
      </c>
      <c r="B2740" s="11" t="s">
        <v>12051</v>
      </c>
      <c r="C2740" s="13" t="s">
        <v>11885</v>
      </c>
      <c r="D2740" s="13" t="s">
        <v>15309</v>
      </c>
      <c r="E2740" s="13" t="s">
        <v>1457</v>
      </c>
      <c r="F2740" s="13" t="s">
        <v>18329</v>
      </c>
      <c r="G2740" s="13" t="s">
        <v>18330</v>
      </c>
    </row>
    <row r="2741" customFormat="false" ht="15" hidden="false" customHeight="true" outlineLevel="0" collapsed="false">
      <c r="A2741" s="13" t="s">
        <v>159</v>
      </c>
      <c r="B2741" s="11" t="s">
        <v>12152</v>
      </c>
      <c r="C2741" s="13" t="s">
        <v>1715</v>
      </c>
      <c r="D2741" s="13" t="s">
        <v>15860</v>
      </c>
      <c r="E2741" s="13" t="s">
        <v>1938</v>
      </c>
      <c r="F2741" s="13" t="s">
        <v>11971</v>
      </c>
      <c r="G2741" s="13" t="s">
        <v>18331</v>
      </c>
    </row>
    <row r="2742" customFormat="false" ht="15" hidden="false" customHeight="true" outlineLevel="0" collapsed="false">
      <c r="A2742" s="13" t="s">
        <v>159</v>
      </c>
      <c r="B2742" s="11" t="s">
        <v>12248</v>
      </c>
      <c r="C2742" s="13" t="s">
        <v>2093</v>
      </c>
      <c r="D2742" s="13" t="s">
        <v>18332</v>
      </c>
      <c r="E2742" s="13" t="s">
        <v>12090</v>
      </c>
      <c r="F2742" s="13" t="s">
        <v>12023</v>
      </c>
      <c r="G2742" s="13" t="s">
        <v>13832</v>
      </c>
    </row>
    <row r="2743" customFormat="false" ht="15" hidden="false" customHeight="true" outlineLevel="0" collapsed="false">
      <c r="A2743" s="13" t="s">
        <v>159</v>
      </c>
      <c r="B2743" s="11" t="s">
        <v>12265</v>
      </c>
      <c r="C2743" s="13" t="s">
        <v>12375</v>
      </c>
      <c r="D2743" s="13" t="s">
        <v>16884</v>
      </c>
      <c r="E2743" s="13" t="s">
        <v>11708</v>
      </c>
      <c r="F2743" s="13" t="s">
        <v>11708</v>
      </c>
      <c r="G2743" s="13" t="s">
        <v>17621</v>
      </c>
    </row>
    <row r="2744" customFormat="false" ht="15" hidden="false" customHeight="true" outlineLevel="0" collapsed="false">
      <c r="A2744" s="13" t="s">
        <v>159</v>
      </c>
      <c r="B2744" s="11" t="s">
        <v>12229</v>
      </c>
      <c r="C2744" s="13" t="s">
        <v>697</v>
      </c>
      <c r="D2744" s="13" t="s">
        <v>1618</v>
      </c>
      <c r="E2744" s="13" t="s">
        <v>1457</v>
      </c>
      <c r="F2744" s="13" t="s">
        <v>13450</v>
      </c>
      <c r="G2744" s="13" t="s">
        <v>18333</v>
      </c>
    </row>
    <row r="2745" customFormat="false" ht="15" hidden="false" customHeight="true" outlineLevel="0" collapsed="false">
      <c r="A2745" s="13" t="s">
        <v>159</v>
      </c>
      <c r="B2745" s="11" t="s">
        <v>12191</v>
      </c>
      <c r="C2745" s="13" t="s">
        <v>4929</v>
      </c>
      <c r="D2745" s="13" t="s">
        <v>18334</v>
      </c>
      <c r="E2745" s="13" t="s">
        <v>1871</v>
      </c>
      <c r="F2745" s="13" t="s">
        <v>1871</v>
      </c>
      <c r="G2745" s="13" t="s">
        <v>18334</v>
      </c>
    </row>
    <row r="2746" customFormat="false" ht="15" hidden="false" customHeight="true" outlineLevel="0" collapsed="false">
      <c r="A2746" s="13" t="s">
        <v>159</v>
      </c>
      <c r="B2746" s="11" t="s">
        <v>11706</v>
      </c>
      <c r="C2746" s="13" t="s">
        <v>12544</v>
      </c>
      <c r="D2746" s="13" t="s">
        <v>18335</v>
      </c>
      <c r="E2746" s="13" t="s">
        <v>12241</v>
      </c>
      <c r="F2746" s="13" t="s">
        <v>12090</v>
      </c>
      <c r="G2746" s="13" t="s">
        <v>18336</v>
      </c>
    </row>
    <row r="2747" customFormat="false" ht="15" hidden="false" customHeight="true" outlineLevel="0" collapsed="false">
      <c r="A2747" s="13" t="s">
        <v>159</v>
      </c>
      <c r="B2747" s="11" t="s">
        <v>12164</v>
      </c>
      <c r="C2747" s="13" t="s">
        <v>5399</v>
      </c>
      <c r="D2747" s="13" t="s">
        <v>18337</v>
      </c>
      <c r="E2747" s="13" t="s">
        <v>11751</v>
      </c>
      <c r="F2747" s="13" t="s">
        <v>11751</v>
      </c>
      <c r="G2747" s="13" t="s">
        <v>8224</v>
      </c>
    </row>
    <row r="2748" customFormat="false" ht="15" hidden="false" customHeight="true" outlineLevel="0" collapsed="false">
      <c r="A2748" s="13" t="s">
        <v>159</v>
      </c>
      <c r="B2748" s="11" t="s">
        <v>12147</v>
      </c>
      <c r="C2748" s="13" t="s">
        <v>12368</v>
      </c>
      <c r="D2748" s="13" t="s">
        <v>18338</v>
      </c>
      <c r="E2748" s="13" t="s">
        <v>12135</v>
      </c>
      <c r="F2748" s="13" t="s">
        <v>13572</v>
      </c>
      <c r="G2748" s="13" t="s">
        <v>18339</v>
      </c>
    </row>
    <row r="2749" customFormat="false" ht="15" hidden="false" customHeight="true" outlineLevel="0" collapsed="false">
      <c r="A2749" s="13" t="s">
        <v>159</v>
      </c>
      <c r="B2749" s="11" t="s">
        <v>12217</v>
      </c>
      <c r="C2749" s="13" t="s">
        <v>15321</v>
      </c>
      <c r="D2749" s="13" t="s">
        <v>11876</v>
      </c>
      <c r="E2749" s="13" t="s">
        <v>11751</v>
      </c>
      <c r="F2749" s="13" t="s">
        <v>11869</v>
      </c>
      <c r="G2749" s="13" t="s">
        <v>9114</v>
      </c>
    </row>
    <row r="2750" customFormat="false" ht="15" hidden="false" customHeight="true" outlineLevel="0" collapsed="false">
      <c r="A2750" s="13" t="s">
        <v>159</v>
      </c>
      <c r="B2750" s="11" t="s">
        <v>12395</v>
      </c>
      <c r="C2750" s="13" t="s">
        <v>12295</v>
      </c>
      <c r="D2750" s="13" t="s">
        <v>12779</v>
      </c>
      <c r="E2750" s="13" t="s">
        <v>1871</v>
      </c>
      <c r="F2750" s="13" t="s">
        <v>1871</v>
      </c>
      <c r="G2750" s="13" t="s">
        <v>12779</v>
      </c>
    </row>
    <row r="2751" customFormat="false" ht="15" hidden="false" customHeight="true" outlineLevel="0" collapsed="false">
      <c r="A2751" s="13" t="s">
        <v>159</v>
      </c>
      <c r="B2751" s="11" t="s">
        <v>12282</v>
      </c>
      <c r="C2751" s="13" t="s">
        <v>12754</v>
      </c>
      <c r="D2751" s="13" t="s">
        <v>18340</v>
      </c>
      <c r="E2751" s="13" t="s">
        <v>11608</v>
      </c>
      <c r="F2751" s="13" t="s">
        <v>18341</v>
      </c>
      <c r="G2751" s="13" t="s">
        <v>17381</v>
      </c>
    </row>
    <row r="2752" customFormat="false" ht="15" hidden="false" customHeight="true" outlineLevel="0" collapsed="false">
      <c r="A2752" s="13" t="s">
        <v>159</v>
      </c>
      <c r="B2752" s="11" t="s">
        <v>12263</v>
      </c>
      <c r="C2752" s="13" t="s">
        <v>3042</v>
      </c>
      <c r="D2752" s="13" t="s">
        <v>18342</v>
      </c>
      <c r="E2752" s="13" t="s">
        <v>1871</v>
      </c>
      <c r="F2752" s="13" t="s">
        <v>1871</v>
      </c>
      <c r="G2752" s="13" t="s">
        <v>18342</v>
      </c>
    </row>
    <row r="2753" customFormat="false" ht="15" hidden="false" customHeight="true" outlineLevel="0" collapsed="false">
      <c r="A2753" s="13" t="s">
        <v>159</v>
      </c>
      <c r="B2753" s="11" t="s">
        <v>12271</v>
      </c>
      <c r="C2753" s="13" t="s">
        <v>15799</v>
      </c>
      <c r="D2753" s="13" t="s">
        <v>13608</v>
      </c>
      <c r="E2753" s="13" t="s">
        <v>12584</v>
      </c>
      <c r="F2753" s="13" t="s">
        <v>15665</v>
      </c>
      <c r="G2753" s="13" t="s">
        <v>18343</v>
      </c>
    </row>
    <row r="2754" customFormat="false" ht="15" hidden="false" customHeight="true" outlineLevel="0" collapsed="false">
      <c r="A2754" s="13" t="s">
        <v>159</v>
      </c>
      <c r="B2754" s="11" t="s">
        <v>12200</v>
      </c>
      <c r="C2754" s="13" t="s">
        <v>12359</v>
      </c>
      <c r="D2754" s="13" t="s">
        <v>18344</v>
      </c>
      <c r="E2754" s="13" t="s">
        <v>11796</v>
      </c>
      <c r="F2754" s="13" t="s">
        <v>11996</v>
      </c>
      <c r="G2754" s="13" t="s">
        <v>16234</v>
      </c>
    </row>
    <row r="2755" customFormat="false" ht="15" hidden="false" customHeight="true" outlineLevel="0" collapsed="false">
      <c r="A2755" s="13" t="s">
        <v>159</v>
      </c>
      <c r="B2755" s="11" t="s">
        <v>12207</v>
      </c>
      <c r="C2755" s="13" t="s">
        <v>14252</v>
      </c>
      <c r="D2755" s="13" t="s">
        <v>13649</v>
      </c>
      <c r="E2755" s="13" t="s">
        <v>12161</v>
      </c>
      <c r="F2755" s="13" t="s">
        <v>18345</v>
      </c>
      <c r="G2755" s="13" t="s">
        <v>13291</v>
      </c>
    </row>
    <row r="2756" customFormat="false" ht="15" hidden="false" customHeight="true" outlineLevel="0" collapsed="false">
      <c r="A2756" s="13" t="s">
        <v>159</v>
      </c>
      <c r="B2756" s="11" t="s">
        <v>12342</v>
      </c>
      <c r="C2756" s="13" t="s">
        <v>12544</v>
      </c>
      <c r="D2756" s="13" t="s">
        <v>14537</v>
      </c>
      <c r="E2756" s="13" t="s">
        <v>1871</v>
      </c>
      <c r="F2756" s="13" t="s">
        <v>1871</v>
      </c>
      <c r="G2756" s="13" t="s">
        <v>14537</v>
      </c>
    </row>
    <row r="2757" customFormat="false" ht="15" hidden="false" customHeight="true" outlineLevel="0" collapsed="false">
      <c r="A2757" s="13" t="s">
        <v>159</v>
      </c>
      <c r="B2757" s="11" t="s">
        <v>12344</v>
      </c>
      <c r="C2757" s="13" t="s">
        <v>3042</v>
      </c>
      <c r="D2757" s="13" t="s">
        <v>18346</v>
      </c>
      <c r="E2757" s="13" t="s">
        <v>4775</v>
      </c>
      <c r="F2757" s="13" t="s">
        <v>3991</v>
      </c>
      <c r="G2757" s="13" t="s">
        <v>15040</v>
      </c>
    </row>
    <row r="2758" customFormat="false" ht="15" hidden="false" customHeight="true" outlineLevel="0" collapsed="false">
      <c r="A2758" s="13" t="s">
        <v>159</v>
      </c>
      <c r="B2758" s="11" t="s">
        <v>12336</v>
      </c>
      <c r="C2758" s="13" t="s">
        <v>12367</v>
      </c>
      <c r="D2758" s="13" t="s">
        <v>18347</v>
      </c>
      <c r="E2758" s="13" t="s">
        <v>11608</v>
      </c>
      <c r="F2758" s="13" t="s">
        <v>18348</v>
      </c>
      <c r="G2758" s="13" t="s">
        <v>14209</v>
      </c>
    </row>
    <row r="2759" customFormat="false" ht="15" hidden="false" customHeight="true" outlineLevel="0" collapsed="false">
      <c r="A2759" s="13" t="s">
        <v>159</v>
      </c>
      <c r="B2759" s="11" t="s">
        <v>12177</v>
      </c>
      <c r="C2759" s="13" t="s">
        <v>12239</v>
      </c>
      <c r="D2759" s="13" t="s">
        <v>14198</v>
      </c>
      <c r="E2759" s="13" t="s">
        <v>1871</v>
      </c>
      <c r="F2759" s="13" t="s">
        <v>1871</v>
      </c>
      <c r="G2759" s="13" t="s">
        <v>14198</v>
      </c>
    </row>
    <row r="2760" customFormat="false" ht="15" hidden="false" customHeight="true" outlineLevel="0" collapsed="false">
      <c r="A2760" s="13" t="s">
        <v>159</v>
      </c>
      <c r="B2760" s="11" t="s">
        <v>12234</v>
      </c>
      <c r="C2760" s="13" t="s">
        <v>14699</v>
      </c>
      <c r="D2760" s="13" t="s">
        <v>957</v>
      </c>
      <c r="E2760" s="13" t="s">
        <v>12241</v>
      </c>
      <c r="F2760" s="13" t="s">
        <v>1938</v>
      </c>
      <c r="G2760" s="13" t="s">
        <v>14784</v>
      </c>
    </row>
    <row r="2761" customFormat="false" ht="15" hidden="false" customHeight="true" outlineLevel="0" collapsed="false">
      <c r="A2761" s="13" t="s">
        <v>159</v>
      </c>
      <c r="B2761" s="11" t="s">
        <v>12348</v>
      </c>
      <c r="C2761" s="13" t="s">
        <v>4933</v>
      </c>
      <c r="D2761" s="13" t="s">
        <v>12638</v>
      </c>
      <c r="E2761" s="13" t="s">
        <v>11703</v>
      </c>
      <c r="F2761" s="13" t="s">
        <v>18349</v>
      </c>
      <c r="G2761" s="13" t="s">
        <v>18350</v>
      </c>
    </row>
    <row r="2762" customFormat="false" ht="15" hidden="false" customHeight="true" outlineLevel="0" collapsed="false">
      <c r="A2762" s="13" t="s">
        <v>159</v>
      </c>
      <c r="B2762" s="11" t="s">
        <v>12276</v>
      </c>
      <c r="C2762" s="13" t="s">
        <v>8204</v>
      </c>
      <c r="D2762" s="13" t="s">
        <v>15657</v>
      </c>
      <c r="E2762" s="13" t="s">
        <v>12161</v>
      </c>
      <c r="F2762" s="13" t="s">
        <v>12090</v>
      </c>
      <c r="G2762" s="13" t="s">
        <v>7286</v>
      </c>
    </row>
    <row r="2763" customFormat="false" ht="15" hidden="false" customHeight="true" outlineLevel="0" collapsed="false">
      <c r="A2763" s="13" t="s">
        <v>159</v>
      </c>
      <c r="B2763" s="11" t="s">
        <v>12044</v>
      </c>
      <c r="C2763" s="13" t="s">
        <v>12960</v>
      </c>
      <c r="D2763" s="13" t="s">
        <v>12231</v>
      </c>
      <c r="E2763" s="13" t="s">
        <v>11708</v>
      </c>
      <c r="F2763" s="13" t="s">
        <v>2417</v>
      </c>
      <c r="G2763" s="13" t="s">
        <v>15094</v>
      </c>
    </row>
    <row r="2764" customFormat="false" ht="15" hidden="false" customHeight="true" outlineLevel="0" collapsed="false">
      <c r="A2764" s="13" t="s">
        <v>159</v>
      </c>
      <c r="B2764" s="11" t="s">
        <v>12309</v>
      </c>
      <c r="C2764" s="13" t="s">
        <v>12544</v>
      </c>
      <c r="D2764" s="13" t="s">
        <v>11813</v>
      </c>
      <c r="E2764" s="13" t="s">
        <v>12053</v>
      </c>
      <c r="F2764" s="13" t="s">
        <v>17787</v>
      </c>
      <c r="G2764" s="13" t="s">
        <v>18351</v>
      </c>
    </row>
    <row r="2765" customFormat="false" ht="15" hidden="false" customHeight="true" outlineLevel="0" collapsed="false">
      <c r="A2765" s="13" t="s">
        <v>159</v>
      </c>
      <c r="B2765" s="11" t="s">
        <v>12279</v>
      </c>
      <c r="C2765" s="13" t="s">
        <v>12260</v>
      </c>
      <c r="D2765" s="13" t="s">
        <v>12334</v>
      </c>
      <c r="E2765" s="13" t="s">
        <v>11971</v>
      </c>
      <c r="F2765" s="13" t="s">
        <v>18352</v>
      </c>
      <c r="G2765" s="13" t="s">
        <v>18353</v>
      </c>
    </row>
    <row r="2766" customFormat="false" ht="15" hidden="false" customHeight="true" outlineLevel="0" collapsed="false">
      <c r="A2766" s="13" t="s">
        <v>159</v>
      </c>
      <c r="B2766" s="11" t="s">
        <v>12312</v>
      </c>
      <c r="C2766" s="13" t="s">
        <v>557</v>
      </c>
      <c r="D2766" s="13" t="s">
        <v>12273</v>
      </c>
      <c r="E2766" s="13" t="s">
        <v>6436</v>
      </c>
      <c r="F2766" s="13" t="s">
        <v>18354</v>
      </c>
      <c r="G2766" s="13" t="s">
        <v>18355</v>
      </c>
    </row>
    <row r="2767" customFormat="false" ht="15" hidden="false" customHeight="true" outlineLevel="0" collapsed="false">
      <c r="A2767" s="13" t="s">
        <v>159</v>
      </c>
      <c r="B2767" s="11" t="s">
        <v>12323</v>
      </c>
      <c r="C2767" s="13" t="s">
        <v>1938</v>
      </c>
      <c r="D2767" s="13" t="s">
        <v>18356</v>
      </c>
      <c r="E2767" s="13" t="s">
        <v>1871</v>
      </c>
      <c r="F2767" s="13" t="s">
        <v>1871</v>
      </c>
      <c r="G2767" s="13" t="s">
        <v>18356</v>
      </c>
    </row>
    <row r="2768" customFormat="false" ht="15" hidden="false" customHeight="true" outlineLevel="0" collapsed="false">
      <c r="A2768" s="13" t="s">
        <v>159</v>
      </c>
      <c r="B2768" s="11" t="s">
        <v>12293</v>
      </c>
      <c r="C2768" s="13" t="s">
        <v>11563</v>
      </c>
      <c r="D2768" s="13" t="s">
        <v>18357</v>
      </c>
      <c r="E2768" s="13" t="s">
        <v>12295</v>
      </c>
      <c r="F2768" s="13" t="s">
        <v>12128</v>
      </c>
      <c r="G2768" s="13" t="s">
        <v>12345</v>
      </c>
    </row>
    <row r="2769" customFormat="false" ht="15" hidden="false" customHeight="true" outlineLevel="0" collapsed="false">
      <c r="A2769" s="13" t="s">
        <v>159</v>
      </c>
      <c r="B2769" s="11" t="s">
        <v>12360</v>
      </c>
      <c r="C2769" s="13" t="s">
        <v>12135</v>
      </c>
      <c r="D2769" s="13" t="s">
        <v>12116</v>
      </c>
      <c r="E2769" s="13" t="s">
        <v>11708</v>
      </c>
      <c r="F2769" s="13" t="s">
        <v>12037</v>
      </c>
      <c r="G2769" s="13" t="s">
        <v>13628</v>
      </c>
    </row>
    <row r="2770" customFormat="false" ht="15" hidden="false" customHeight="true" outlineLevel="0" collapsed="false">
      <c r="A2770" s="13" t="s">
        <v>159</v>
      </c>
      <c r="B2770" s="11" t="s">
        <v>12318</v>
      </c>
      <c r="C2770" s="13" t="s">
        <v>12362</v>
      </c>
      <c r="D2770" s="13" t="s">
        <v>16395</v>
      </c>
      <c r="E2770" s="13" t="s">
        <v>11751</v>
      </c>
      <c r="F2770" s="13" t="s">
        <v>1871</v>
      </c>
      <c r="G2770" s="13" t="s">
        <v>16395</v>
      </c>
    </row>
    <row r="2771" customFormat="false" ht="15" hidden="false" customHeight="true" outlineLevel="0" collapsed="false">
      <c r="A2771" s="13" t="s">
        <v>159</v>
      </c>
      <c r="B2771" s="11" t="s">
        <v>12351</v>
      </c>
      <c r="C2771" s="13" t="s">
        <v>11875</v>
      </c>
      <c r="D2771" s="13" t="s">
        <v>14798</v>
      </c>
      <c r="E2771" s="13" t="s">
        <v>1871</v>
      </c>
      <c r="F2771" s="13" t="s">
        <v>1871</v>
      </c>
      <c r="G2771" s="13" t="s">
        <v>14798</v>
      </c>
    </row>
    <row r="2772" customFormat="false" ht="15" hidden="false" customHeight="true" outlineLevel="0" collapsed="false">
      <c r="A2772" s="13" t="s">
        <v>159</v>
      </c>
      <c r="B2772" s="11" t="s">
        <v>12194</v>
      </c>
      <c r="C2772" s="13" t="s">
        <v>1938</v>
      </c>
      <c r="D2772" s="13" t="s">
        <v>13356</v>
      </c>
      <c r="E2772" s="13" t="s">
        <v>11708</v>
      </c>
      <c r="F2772" s="13" t="s">
        <v>12090</v>
      </c>
      <c r="G2772" s="13" t="s">
        <v>3342</v>
      </c>
    </row>
    <row r="2773" customFormat="false" ht="15" hidden="false" customHeight="true" outlineLevel="0" collapsed="false">
      <c r="A2773" s="13" t="s">
        <v>159</v>
      </c>
      <c r="B2773" s="11" t="s">
        <v>12226</v>
      </c>
      <c r="C2773" s="13" t="s">
        <v>11561</v>
      </c>
      <c r="D2773" s="13" t="s">
        <v>18358</v>
      </c>
      <c r="E2773" s="13" t="s">
        <v>12161</v>
      </c>
      <c r="F2773" s="13" t="s">
        <v>13052</v>
      </c>
      <c r="G2773" s="13" t="s">
        <v>16913</v>
      </c>
    </row>
    <row r="2774" customFormat="false" ht="15" hidden="false" customHeight="true" outlineLevel="0" collapsed="false">
      <c r="A2774" s="13" t="s">
        <v>159</v>
      </c>
      <c r="B2774" s="11" t="s">
        <v>12315</v>
      </c>
      <c r="C2774" s="13" t="s">
        <v>3987</v>
      </c>
      <c r="D2774" s="13" t="s">
        <v>18359</v>
      </c>
      <c r="E2774" s="13" t="s">
        <v>12090</v>
      </c>
      <c r="F2774" s="13" t="s">
        <v>11751</v>
      </c>
      <c r="G2774" s="13" t="s">
        <v>8656</v>
      </c>
    </row>
    <row r="2775" customFormat="false" ht="15" hidden="false" customHeight="true" outlineLevel="0" collapsed="false">
      <c r="A2775" s="13" t="s">
        <v>159</v>
      </c>
      <c r="B2775" s="11" t="s">
        <v>11970</v>
      </c>
      <c r="C2775" s="13" t="s">
        <v>3361</v>
      </c>
      <c r="D2775" s="13" t="s">
        <v>14240</v>
      </c>
      <c r="E2775" s="13" t="s">
        <v>1938</v>
      </c>
      <c r="F2775" s="13" t="s">
        <v>11896</v>
      </c>
      <c r="G2775" s="13" t="s">
        <v>16909</v>
      </c>
    </row>
    <row r="2776" customFormat="false" ht="15" hidden="false" customHeight="true" outlineLevel="0" collapsed="false">
      <c r="A2776" s="13" t="s">
        <v>159</v>
      </c>
      <c r="B2776" s="11" t="s">
        <v>12268</v>
      </c>
      <c r="C2776" s="13" t="s">
        <v>11608</v>
      </c>
      <c r="D2776" s="13" t="s">
        <v>16722</v>
      </c>
      <c r="E2776" s="13" t="s">
        <v>1938</v>
      </c>
      <c r="F2776" s="13" t="s">
        <v>17374</v>
      </c>
      <c r="G2776" s="13" t="s">
        <v>11824</v>
      </c>
    </row>
    <row r="2777" customFormat="false" ht="15" hidden="false" customHeight="true" outlineLevel="0" collapsed="false">
      <c r="A2777" s="13" t="s">
        <v>159</v>
      </c>
      <c r="B2777" s="11" t="s">
        <v>12320</v>
      </c>
      <c r="C2777" s="13" t="s">
        <v>12053</v>
      </c>
      <c r="D2777" s="13" t="s">
        <v>12674</v>
      </c>
      <c r="E2777" s="13" t="s">
        <v>12241</v>
      </c>
      <c r="F2777" s="13" t="s">
        <v>3361</v>
      </c>
      <c r="G2777" s="13" t="s">
        <v>11851</v>
      </c>
    </row>
    <row r="2778" customFormat="false" ht="15" hidden="false" customHeight="true" outlineLevel="0" collapsed="false">
      <c r="A2778" s="13" t="s">
        <v>159</v>
      </c>
      <c r="B2778" s="11" t="s">
        <v>12285</v>
      </c>
      <c r="C2778" s="13" t="s">
        <v>4775</v>
      </c>
      <c r="D2778" s="13" t="s">
        <v>14245</v>
      </c>
      <c r="E2778" s="13" t="s">
        <v>1871</v>
      </c>
      <c r="F2778" s="13" t="s">
        <v>11708</v>
      </c>
      <c r="G2778" s="13" t="s">
        <v>16399</v>
      </c>
    </row>
    <row r="2779" customFormat="false" ht="15" hidden="false" customHeight="true" outlineLevel="0" collapsed="false">
      <c r="A2779" s="13" t="s">
        <v>159</v>
      </c>
      <c r="B2779" s="11" t="s">
        <v>12288</v>
      </c>
      <c r="C2779" s="13" t="s">
        <v>11703</v>
      </c>
      <c r="D2779" s="13" t="s">
        <v>17393</v>
      </c>
      <c r="E2779" s="13" t="s">
        <v>12241</v>
      </c>
      <c r="F2779" s="13" t="s">
        <v>12126</v>
      </c>
      <c r="G2779" s="13" t="s">
        <v>18360</v>
      </c>
    </row>
    <row r="2780" customFormat="false" ht="15" hidden="false" customHeight="true" outlineLevel="0" collapsed="false">
      <c r="A2780" s="13" t="s">
        <v>159</v>
      </c>
      <c r="B2780" s="11" t="s">
        <v>12300</v>
      </c>
      <c r="C2780" s="13" t="s">
        <v>3987</v>
      </c>
      <c r="D2780" s="13" t="s">
        <v>16775</v>
      </c>
      <c r="E2780" s="13" t="s">
        <v>5399</v>
      </c>
      <c r="F2780" s="13" t="s">
        <v>18361</v>
      </c>
      <c r="G2780" s="13" t="s">
        <v>18362</v>
      </c>
    </row>
    <row r="2781" customFormat="false" ht="15" hidden="false" customHeight="true" outlineLevel="0" collapsed="false">
      <c r="A2781" s="13" t="s">
        <v>159</v>
      </c>
      <c r="B2781" s="11" t="s">
        <v>12370</v>
      </c>
      <c r="C2781" s="13" t="s">
        <v>550</v>
      </c>
      <c r="D2781" s="13" t="s">
        <v>12787</v>
      </c>
      <c r="E2781" s="13" t="s">
        <v>3987</v>
      </c>
      <c r="F2781" s="13" t="s">
        <v>18363</v>
      </c>
      <c r="G2781" s="13" t="s">
        <v>18364</v>
      </c>
    </row>
    <row r="2782" customFormat="false" ht="15" hidden="false" customHeight="true" outlineLevel="0" collapsed="false">
      <c r="A2782" s="13" t="s">
        <v>159</v>
      </c>
      <c r="B2782" s="11" t="s">
        <v>12383</v>
      </c>
      <c r="C2782" s="13" t="s">
        <v>12161</v>
      </c>
      <c r="D2782" s="13" t="s">
        <v>12291</v>
      </c>
      <c r="E2782" s="13" t="s">
        <v>11708</v>
      </c>
      <c r="F2782" s="13" t="s">
        <v>1871</v>
      </c>
      <c r="G2782" s="13" t="s">
        <v>12291</v>
      </c>
    </row>
    <row r="2783" customFormat="false" ht="15" hidden="false" customHeight="true" outlineLevel="0" collapsed="false">
      <c r="A2783" s="13" t="s">
        <v>159</v>
      </c>
      <c r="B2783" s="11" t="s">
        <v>12354</v>
      </c>
      <c r="C2783" s="13" t="s">
        <v>2417</v>
      </c>
      <c r="D2783" s="13" t="s">
        <v>14035</v>
      </c>
      <c r="E2783" s="13" t="s">
        <v>11708</v>
      </c>
      <c r="F2783" s="13" t="s">
        <v>13018</v>
      </c>
      <c r="G2783" s="13" t="s">
        <v>16404</v>
      </c>
    </row>
    <row r="2784" customFormat="false" ht="15" hidden="false" customHeight="true" outlineLevel="0" collapsed="false">
      <c r="A2784" s="13" t="s">
        <v>159</v>
      </c>
      <c r="B2784" s="11" t="s">
        <v>12332</v>
      </c>
      <c r="C2784" s="13" t="s">
        <v>12361</v>
      </c>
      <c r="D2784" s="13" t="s">
        <v>13039</v>
      </c>
      <c r="E2784" s="13" t="s">
        <v>12053</v>
      </c>
      <c r="F2784" s="13" t="s">
        <v>18365</v>
      </c>
      <c r="G2784" s="13" t="s">
        <v>6362</v>
      </c>
    </row>
    <row r="2785" customFormat="false" ht="15" hidden="false" customHeight="true" outlineLevel="0" collapsed="false">
      <c r="A2785" s="13" t="s">
        <v>159</v>
      </c>
      <c r="B2785" s="11" t="s">
        <v>12259</v>
      </c>
      <c r="C2785" s="13" t="s">
        <v>12377</v>
      </c>
      <c r="D2785" s="13" t="s">
        <v>15873</v>
      </c>
      <c r="E2785" s="13" t="s">
        <v>11751</v>
      </c>
      <c r="F2785" s="13" t="s">
        <v>977</v>
      </c>
      <c r="G2785" s="13" t="s">
        <v>18366</v>
      </c>
    </row>
    <row r="2786" customFormat="false" ht="15" hidden="false" customHeight="true" outlineLevel="0" collapsed="false">
      <c r="A2786" s="13" t="s">
        <v>159</v>
      </c>
      <c r="B2786" s="11" t="s">
        <v>12307</v>
      </c>
      <c r="C2786" s="13" t="s">
        <v>11608</v>
      </c>
      <c r="D2786" s="13" t="s">
        <v>18367</v>
      </c>
      <c r="E2786" s="13" t="s">
        <v>11751</v>
      </c>
      <c r="F2786" s="13" t="s">
        <v>12053</v>
      </c>
      <c r="G2786" s="13" t="s">
        <v>15118</v>
      </c>
    </row>
    <row r="2787" customFormat="false" ht="15" hidden="false" customHeight="true" outlineLevel="0" collapsed="false">
      <c r="A2787" s="13" t="s">
        <v>159</v>
      </c>
      <c r="B2787" s="11" t="s">
        <v>12298</v>
      </c>
      <c r="C2787" s="13" t="s">
        <v>1938</v>
      </c>
      <c r="D2787" s="13" t="s">
        <v>9131</v>
      </c>
      <c r="E2787" s="13" t="s">
        <v>11751</v>
      </c>
      <c r="F2787" s="13" t="s">
        <v>4933</v>
      </c>
      <c r="G2787" s="13" t="s">
        <v>14711</v>
      </c>
    </row>
    <row r="2788" customFormat="false" ht="15" hidden="false" customHeight="true" outlineLevel="0" collapsed="false">
      <c r="A2788" s="13" t="s">
        <v>159</v>
      </c>
      <c r="B2788" s="11" t="s">
        <v>12329</v>
      </c>
      <c r="C2788" s="13" t="s">
        <v>333</v>
      </c>
      <c r="D2788" s="13" t="s">
        <v>11891</v>
      </c>
      <c r="E2788" s="13" t="s">
        <v>11708</v>
      </c>
      <c r="F2788" s="13" t="s">
        <v>11752</v>
      </c>
      <c r="G2788" s="13" t="s">
        <v>13337</v>
      </c>
    </row>
    <row r="2789" customFormat="false" ht="15" hidden="false" customHeight="true" outlineLevel="0" collapsed="false">
      <c r="A2789" s="13" t="s">
        <v>159</v>
      </c>
      <c r="B2789" s="11" t="s">
        <v>12340</v>
      </c>
      <c r="C2789" s="13" t="s">
        <v>333</v>
      </c>
      <c r="D2789" s="13" t="s">
        <v>14813</v>
      </c>
      <c r="E2789" s="13" t="s">
        <v>12241</v>
      </c>
      <c r="F2789" s="13" t="s">
        <v>1871</v>
      </c>
      <c r="G2789" s="13" t="s">
        <v>8667</v>
      </c>
    </row>
    <row r="2790" customFormat="false" ht="15" hidden="false" customHeight="true" outlineLevel="0" collapsed="false">
      <c r="A2790" s="13" t="s">
        <v>159</v>
      </c>
      <c r="B2790" s="11" t="s">
        <v>12353</v>
      </c>
      <c r="C2790" s="13" t="s">
        <v>12161</v>
      </c>
      <c r="D2790" s="13" t="s">
        <v>8238</v>
      </c>
      <c r="E2790" s="13" t="s">
        <v>1871</v>
      </c>
      <c r="F2790" s="13" t="s">
        <v>1871</v>
      </c>
      <c r="G2790" s="13" t="s">
        <v>8238</v>
      </c>
    </row>
    <row r="2791" customFormat="false" ht="15" hidden="false" customHeight="true" outlineLevel="0" collapsed="false">
      <c r="A2791" s="13" t="s">
        <v>159</v>
      </c>
      <c r="B2791" s="11" t="s">
        <v>12358</v>
      </c>
      <c r="C2791" s="13" t="s">
        <v>12135</v>
      </c>
      <c r="D2791" s="13" t="s">
        <v>4968</v>
      </c>
      <c r="E2791" s="13" t="s">
        <v>1457</v>
      </c>
      <c r="F2791" s="13" t="s">
        <v>12846</v>
      </c>
      <c r="G2791" s="13" t="s">
        <v>12898</v>
      </c>
    </row>
    <row r="2792" customFormat="false" ht="15" hidden="false" customHeight="true" outlineLevel="0" collapsed="false">
      <c r="A2792" s="13" t="s">
        <v>159</v>
      </c>
      <c r="B2792" s="11" t="s">
        <v>12384</v>
      </c>
      <c r="C2792" s="13" t="s">
        <v>12053</v>
      </c>
      <c r="D2792" s="13" t="s">
        <v>14105</v>
      </c>
      <c r="E2792" s="13" t="s">
        <v>11708</v>
      </c>
      <c r="F2792" s="13" t="s">
        <v>1871</v>
      </c>
      <c r="G2792" s="13" t="s">
        <v>14105</v>
      </c>
    </row>
    <row r="2793" customFormat="false" ht="15" hidden="false" customHeight="true" outlineLevel="0" collapsed="false">
      <c r="A2793" s="13" t="s">
        <v>159</v>
      </c>
      <c r="B2793" s="11" t="s">
        <v>13067</v>
      </c>
      <c r="C2793" s="13" t="s">
        <v>11751</v>
      </c>
      <c r="D2793" s="13" t="s">
        <v>17323</v>
      </c>
      <c r="E2793" s="13" t="s">
        <v>12241</v>
      </c>
      <c r="F2793" s="13" t="s">
        <v>7286</v>
      </c>
      <c r="G2793" s="13" t="s">
        <v>18368</v>
      </c>
    </row>
    <row r="2794" customFormat="false" ht="15" hidden="false" customHeight="true" outlineLevel="0" collapsed="false">
      <c r="A2794" s="13" t="s">
        <v>159</v>
      </c>
      <c r="B2794" s="11" t="s">
        <v>12363</v>
      </c>
      <c r="C2794" s="13" t="s">
        <v>11751</v>
      </c>
      <c r="D2794" s="13" t="s">
        <v>15784</v>
      </c>
      <c r="E2794" s="13" t="s">
        <v>1871</v>
      </c>
      <c r="F2794" s="13" t="s">
        <v>1871</v>
      </c>
      <c r="G2794" s="13" t="s">
        <v>15784</v>
      </c>
    </row>
    <row r="2795" customFormat="false" ht="15" hidden="false" customHeight="true" outlineLevel="0" collapsed="false">
      <c r="A2795" s="13" t="s">
        <v>159</v>
      </c>
      <c r="B2795" s="11" t="s">
        <v>12374</v>
      </c>
      <c r="C2795" s="13" t="s">
        <v>12295</v>
      </c>
      <c r="D2795" s="13" t="s">
        <v>12967</v>
      </c>
      <c r="E2795" s="13" t="s">
        <v>12241</v>
      </c>
      <c r="F2795" s="13" t="s">
        <v>12728</v>
      </c>
      <c r="G2795" s="13" t="s">
        <v>12368</v>
      </c>
    </row>
    <row r="2796" customFormat="false" ht="15" hidden="false" customHeight="true" outlineLevel="0" collapsed="false">
      <c r="A2796" s="13" t="s">
        <v>159</v>
      </c>
      <c r="B2796" s="11" t="s">
        <v>12327</v>
      </c>
      <c r="C2796" s="13" t="s">
        <v>12053</v>
      </c>
      <c r="D2796" s="13" t="s">
        <v>12800</v>
      </c>
      <c r="E2796" s="13" t="s">
        <v>12161</v>
      </c>
      <c r="F2796" s="13" t="s">
        <v>18369</v>
      </c>
      <c r="G2796" s="13" t="s">
        <v>18370</v>
      </c>
    </row>
    <row r="2797" customFormat="false" ht="15" hidden="false" customHeight="true" outlineLevel="0" collapsed="false">
      <c r="A2797" s="13" t="s">
        <v>159</v>
      </c>
      <c r="B2797" s="11" t="s">
        <v>12365</v>
      </c>
      <c r="C2797" s="13" t="s">
        <v>12241</v>
      </c>
      <c r="D2797" s="13" t="s">
        <v>14749</v>
      </c>
      <c r="E2797" s="13" t="s">
        <v>1871</v>
      </c>
      <c r="F2797" s="13" t="s">
        <v>1871</v>
      </c>
      <c r="G2797" s="13" t="s">
        <v>14749</v>
      </c>
    </row>
    <row r="2798" customFormat="false" ht="15" hidden="false" customHeight="true" outlineLevel="0" collapsed="false">
      <c r="A2798" s="13" t="s">
        <v>159</v>
      </c>
      <c r="B2798" s="11" t="s">
        <v>12325</v>
      </c>
      <c r="C2798" s="13" t="s">
        <v>12295</v>
      </c>
      <c r="D2798" s="13" t="s">
        <v>12188</v>
      </c>
      <c r="E2798" s="13" t="s">
        <v>11708</v>
      </c>
      <c r="F2798" s="13" t="s">
        <v>11708</v>
      </c>
      <c r="G2798" s="13" t="s">
        <v>11794</v>
      </c>
    </row>
    <row r="2799" customFormat="false" ht="15" hidden="false" customHeight="true" outlineLevel="0" collapsed="false">
      <c r="A2799" s="13" t="s">
        <v>159</v>
      </c>
      <c r="B2799" s="11" t="s">
        <v>12212</v>
      </c>
      <c r="C2799" s="13" t="s">
        <v>12161</v>
      </c>
      <c r="D2799" s="13" t="s">
        <v>14189</v>
      </c>
      <c r="E2799" s="13" t="s">
        <v>11751</v>
      </c>
      <c r="F2799" s="13" t="s">
        <v>11751</v>
      </c>
      <c r="G2799" s="13" t="s">
        <v>13589</v>
      </c>
    </row>
    <row r="2800" customFormat="false" ht="15" hidden="false" customHeight="true" outlineLevel="0" collapsed="false">
      <c r="A2800" s="13" t="s">
        <v>159</v>
      </c>
      <c r="B2800" s="11" t="s">
        <v>12373</v>
      </c>
      <c r="C2800" s="13" t="s">
        <v>12241</v>
      </c>
      <c r="D2800" s="13" t="s">
        <v>12093</v>
      </c>
      <c r="E2800" s="13" t="s">
        <v>12090</v>
      </c>
      <c r="F2800" s="13" t="s">
        <v>11751</v>
      </c>
      <c r="G2800" s="13" t="s">
        <v>5399</v>
      </c>
    </row>
    <row r="2801" customFormat="false" ht="15" hidden="false" customHeight="true" outlineLevel="0" collapsed="false">
      <c r="A2801" s="13" t="s">
        <v>159</v>
      </c>
      <c r="B2801" s="11" t="s">
        <v>12378</v>
      </c>
      <c r="C2801" s="13" t="s">
        <v>12209</v>
      </c>
      <c r="D2801" s="13" t="s">
        <v>11563</v>
      </c>
      <c r="E2801" s="13" t="s">
        <v>12135</v>
      </c>
      <c r="F2801" s="13" t="s">
        <v>14130</v>
      </c>
      <c r="G2801" s="13" t="s">
        <v>18371</v>
      </c>
    </row>
    <row r="2802" customFormat="false" ht="15" hidden="false" customHeight="true" outlineLevel="0" collapsed="false">
      <c r="A2802" s="13" t="s">
        <v>159</v>
      </c>
      <c r="B2802" s="11" t="s">
        <v>12356</v>
      </c>
      <c r="C2802" s="13" t="s">
        <v>11751</v>
      </c>
      <c r="D2802" s="13" t="s">
        <v>12215</v>
      </c>
      <c r="E2802" s="13" t="s">
        <v>11751</v>
      </c>
      <c r="F2802" s="13" t="s">
        <v>1871</v>
      </c>
      <c r="G2802" s="13" t="s">
        <v>12215</v>
      </c>
    </row>
    <row r="2803" customFormat="false" ht="15" hidden="false" customHeight="true" outlineLevel="0" collapsed="false">
      <c r="A2803" s="13" t="s">
        <v>159</v>
      </c>
      <c r="B2803" s="11" t="s">
        <v>12376</v>
      </c>
      <c r="C2803" s="13" t="s">
        <v>12209</v>
      </c>
      <c r="D2803" s="13" t="s">
        <v>8204</v>
      </c>
      <c r="E2803" s="13" t="s">
        <v>11708</v>
      </c>
      <c r="F2803" s="13" t="s">
        <v>6895</v>
      </c>
      <c r="G2803" s="13" t="s">
        <v>18372</v>
      </c>
    </row>
    <row r="2804" customFormat="false" ht="15" hidden="false" customHeight="true" outlineLevel="0" collapsed="false">
      <c r="A2804" s="13" t="s">
        <v>159</v>
      </c>
      <c r="B2804" s="11" t="s">
        <v>12292</v>
      </c>
      <c r="C2804" s="13" t="s">
        <v>3987</v>
      </c>
      <c r="D2804" s="13" t="s">
        <v>13006</v>
      </c>
      <c r="E2804" s="13" t="s">
        <v>12090</v>
      </c>
      <c r="F2804" s="13" t="s">
        <v>1871</v>
      </c>
      <c r="G2804" s="13" t="s">
        <v>13006</v>
      </c>
    </row>
    <row r="2805" customFormat="false" ht="15" hidden="false" customHeight="true" outlineLevel="0" collapsed="false">
      <c r="A2805" s="13" t="s">
        <v>159</v>
      </c>
      <c r="B2805" s="11" t="s">
        <v>12252</v>
      </c>
      <c r="C2805" s="13" t="s">
        <v>1938</v>
      </c>
      <c r="D2805" s="13" t="s">
        <v>12260</v>
      </c>
      <c r="E2805" s="13" t="s">
        <v>11708</v>
      </c>
      <c r="F2805" s="13" t="s">
        <v>1871</v>
      </c>
      <c r="G2805" s="13" t="s">
        <v>12260</v>
      </c>
    </row>
    <row r="2806" customFormat="false" ht="15" hidden="false" customHeight="true" outlineLevel="0" collapsed="false">
      <c r="A2806" s="13" t="s">
        <v>159</v>
      </c>
      <c r="B2806" s="11" t="s">
        <v>12405</v>
      </c>
      <c r="C2806" s="13" t="s">
        <v>11708</v>
      </c>
      <c r="D2806" s="13" t="s">
        <v>12377</v>
      </c>
      <c r="E2806" s="13" t="s">
        <v>11751</v>
      </c>
      <c r="F2806" s="13" t="s">
        <v>12090</v>
      </c>
      <c r="G2806" s="13" t="s">
        <v>4929</v>
      </c>
    </row>
    <row r="2807" customFormat="false" ht="15" hidden="false" customHeight="true" outlineLevel="0" collapsed="false">
      <c r="A2807" s="13" t="s">
        <v>159</v>
      </c>
      <c r="B2807" s="11" t="s">
        <v>12412</v>
      </c>
      <c r="C2807" s="13" t="s">
        <v>12161</v>
      </c>
      <c r="D2807" s="13" t="s">
        <v>11796</v>
      </c>
      <c r="E2807" s="13" t="s">
        <v>550</v>
      </c>
      <c r="F2807" s="13" t="s">
        <v>12377</v>
      </c>
      <c r="G2807" s="13" t="s">
        <v>18373</v>
      </c>
    </row>
    <row r="2808" customFormat="false" ht="15" hidden="false" customHeight="true" outlineLevel="0" collapsed="false">
      <c r="A2808" s="13" t="s">
        <v>159</v>
      </c>
      <c r="B2808" s="11" t="s">
        <v>12393</v>
      </c>
      <c r="C2808" s="13" t="s">
        <v>11708</v>
      </c>
      <c r="D2808" s="13" t="s">
        <v>550</v>
      </c>
      <c r="E2808" s="13" t="s">
        <v>1871</v>
      </c>
      <c r="F2808" s="13" t="s">
        <v>1871</v>
      </c>
      <c r="G2808" s="13" t="s">
        <v>550</v>
      </c>
    </row>
    <row r="2809" customFormat="false" ht="15" hidden="false" customHeight="true" outlineLevel="0" collapsed="false">
      <c r="A2809" s="13" t="s">
        <v>159</v>
      </c>
      <c r="B2809" s="11" t="s">
        <v>12385</v>
      </c>
      <c r="C2809" s="13" t="s">
        <v>12090</v>
      </c>
      <c r="D2809" s="13" t="s">
        <v>3987</v>
      </c>
      <c r="E2809" s="13" t="s">
        <v>11708</v>
      </c>
      <c r="F2809" s="13" t="s">
        <v>3987</v>
      </c>
      <c r="G2809" s="13" t="s">
        <v>1871</v>
      </c>
    </row>
    <row r="2810" customFormat="false" ht="15" hidden="false" customHeight="true" outlineLevel="0" collapsed="false">
      <c r="A2810" s="13" t="s">
        <v>159</v>
      </c>
      <c r="B2810" s="11" t="s">
        <v>12388</v>
      </c>
      <c r="C2810" s="13" t="s">
        <v>12241</v>
      </c>
      <c r="D2810" s="13" t="s">
        <v>12053</v>
      </c>
      <c r="E2810" s="13" t="s">
        <v>1871</v>
      </c>
      <c r="F2810" s="13" t="s">
        <v>1871</v>
      </c>
      <c r="G2810" s="13" t="s">
        <v>12053</v>
      </c>
    </row>
    <row r="2811" customFormat="false" ht="15" hidden="false" customHeight="true" outlineLevel="0" collapsed="false">
      <c r="A2811" s="13" t="s">
        <v>159</v>
      </c>
      <c r="B2811" s="11" t="s">
        <v>12420</v>
      </c>
      <c r="C2811" s="13" t="s">
        <v>11708</v>
      </c>
      <c r="D2811" s="13" t="s">
        <v>11703</v>
      </c>
      <c r="E2811" s="13" t="s">
        <v>11875</v>
      </c>
      <c r="F2811" s="13" t="s">
        <v>3519</v>
      </c>
      <c r="G2811" s="13" t="s">
        <v>18374</v>
      </c>
    </row>
    <row r="2812" customFormat="false" ht="15" hidden="false" customHeight="true" outlineLevel="0" collapsed="false">
      <c r="A2812" s="13" t="s">
        <v>159</v>
      </c>
      <c r="B2812" s="11" t="s">
        <v>13066</v>
      </c>
      <c r="C2812" s="13" t="s">
        <v>12295</v>
      </c>
      <c r="D2812" s="13" t="s">
        <v>12209</v>
      </c>
      <c r="E2812" s="13" t="s">
        <v>1871</v>
      </c>
      <c r="F2812" s="13" t="s">
        <v>1871</v>
      </c>
      <c r="G2812" s="13" t="s">
        <v>12209</v>
      </c>
    </row>
    <row r="2813" customFormat="false" ht="15" hidden="false" customHeight="true" outlineLevel="0" collapsed="false">
      <c r="A2813" s="13" t="s">
        <v>159</v>
      </c>
      <c r="B2813" s="11" t="s">
        <v>12394</v>
      </c>
      <c r="C2813" s="13" t="s">
        <v>11708</v>
      </c>
      <c r="D2813" s="13" t="s">
        <v>12135</v>
      </c>
      <c r="E2813" s="13" t="s">
        <v>1871</v>
      </c>
      <c r="F2813" s="13" t="s">
        <v>1871</v>
      </c>
      <c r="G2813" s="13" t="s">
        <v>12135</v>
      </c>
    </row>
    <row r="2814" customFormat="false" ht="15" hidden="false" customHeight="true" outlineLevel="0" collapsed="false">
      <c r="A2814" s="13" t="s">
        <v>159</v>
      </c>
      <c r="B2814" s="11" t="s">
        <v>12396</v>
      </c>
      <c r="C2814" s="13" t="s">
        <v>12241</v>
      </c>
      <c r="D2814" s="13" t="s">
        <v>12135</v>
      </c>
      <c r="E2814" s="13" t="s">
        <v>11751</v>
      </c>
      <c r="F2814" s="13" t="s">
        <v>1871</v>
      </c>
      <c r="G2814" s="13" t="s">
        <v>12161</v>
      </c>
    </row>
    <row r="2815" customFormat="false" ht="15" hidden="false" customHeight="true" outlineLevel="0" collapsed="false">
      <c r="A2815" s="13" t="s">
        <v>159</v>
      </c>
      <c r="B2815" s="11" t="s">
        <v>12402</v>
      </c>
      <c r="C2815" s="13" t="s">
        <v>11708</v>
      </c>
      <c r="D2815" s="13" t="s">
        <v>12135</v>
      </c>
      <c r="E2815" s="13" t="s">
        <v>1871</v>
      </c>
      <c r="F2815" s="13" t="s">
        <v>1871</v>
      </c>
      <c r="G2815" s="13" t="s">
        <v>12161</v>
      </c>
    </row>
    <row r="2816" customFormat="false" ht="15" hidden="false" customHeight="true" outlineLevel="0" collapsed="false">
      <c r="A2816" s="13" t="s">
        <v>159</v>
      </c>
      <c r="B2816" s="11" t="s">
        <v>12414</v>
      </c>
      <c r="C2816" s="13" t="s">
        <v>11751</v>
      </c>
      <c r="D2816" s="13" t="s">
        <v>12161</v>
      </c>
      <c r="E2816" s="13" t="s">
        <v>1871</v>
      </c>
      <c r="F2816" s="13" t="s">
        <v>1871</v>
      </c>
      <c r="G2816" s="13" t="s">
        <v>12161</v>
      </c>
    </row>
    <row r="2817" customFormat="false" ht="15" hidden="false" customHeight="true" outlineLevel="0" collapsed="false">
      <c r="A2817" s="13" t="s">
        <v>159</v>
      </c>
      <c r="B2817" s="11" t="s">
        <v>12304</v>
      </c>
      <c r="C2817" s="13" t="s">
        <v>12295</v>
      </c>
      <c r="D2817" s="13" t="s">
        <v>12161</v>
      </c>
      <c r="E2817" s="13" t="s">
        <v>12090</v>
      </c>
      <c r="F2817" s="13" t="s">
        <v>4933</v>
      </c>
      <c r="G2817" s="13" t="s">
        <v>13065</v>
      </c>
    </row>
    <row r="2818" customFormat="false" ht="15" hidden="false" customHeight="true" outlineLevel="0" collapsed="false">
      <c r="A2818" s="13" t="s">
        <v>159</v>
      </c>
      <c r="B2818" s="11" t="s">
        <v>12387</v>
      </c>
      <c r="C2818" s="13" t="s">
        <v>12090</v>
      </c>
      <c r="D2818" s="13" t="s">
        <v>12161</v>
      </c>
      <c r="E2818" s="13" t="s">
        <v>1871</v>
      </c>
      <c r="F2818" s="13" t="s">
        <v>1871</v>
      </c>
      <c r="G2818" s="13" t="s">
        <v>12161</v>
      </c>
    </row>
    <row r="2819" customFormat="false" ht="15" hidden="false" customHeight="true" outlineLevel="0" collapsed="false">
      <c r="A2819" s="13" t="s">
        <v>159</v>
      </c>
      <c r="B2819" s="11" t="s">
        <v>12398</v>
      </c>
      <c r="C2819" s="13" t="s">
        <v>12241</v>
      </c>
      <c r="D2819" s="13" t="s">
        <v>12295</v>
      </c>
      <c r="E2819" s="13" t="s">
        <v>11708</v>
      </c>
      <c r="F2819" s="13" t="s">
        <v>12161</v>
      </c>
      <c r="G2819" s="13" t="s">
        <v>12406</v>
      </c>
    </row>
    <row r="2820" customFormat="false" ht="15" hidden="false" customHeight="true" outlineLevel="0" collapsed="false">
      <c r="A2820" s="13" t="s">
        <v>159</v>
      </c>
      <c r="B2820" s="11" t="s">
        <v>12392</v>
      </c>
      <c r="C2820" s="13" t="s">
        <v>12295</v>
      </c>
      <c r="D2820" s="13" t="s">
        <v>12241</v>
      </c>
      <c r="E2820" s="13" t="s">
        <v>1871</v>
      </c>
      <c r="F2820" s="13" t="s">
        <v>1871</v>
      </c>
      <c r="G2820" s="13" t="s">
        <v>12241</v>
      </c>
    </row>
    <row r="2821" customFormat="false" ht="15" hidden="false" customHeight="true" outlineLevel="0" collapsed="false">
      <c r="A2821" s="13" t="s">
        <v>159</v>
      </c>
      <c r="B2821" s="11" t="s">
        <v>12381</v>
      </c>
      <c r="C2821" s="13" t="s">
        <v>11708</v>
      </c>
      <c r="D2821" s="13" t="s">
        <v>12090</v>
      </c>
      <c r="E2821" s="13" t="s">
        <v>1871</v>
      </c>
      <c r="F2821" s="13" t="s">
        <v>1871</v>
      </c>
      <c r="G2821" s="13" t="s">
        <v>12090</v>
      </c>
    </row>
    <row r="2822" customFormat="false" ht="15" hidden="false" customHeight="true" outlineLevel="0" collapsed="false">
      <c r="A2822" s="13" t="s">
        <v>159</v>
      </c>
      <c r="B2822" s="11" t="s">
        <v>12389</v>
      </c>
      <c r="C2822" s="13" t="s">
        <v>12295</v>
      </c>
      <c r="D2822" s="13" t="s">
        <v>11751</v>
      </c>
      <c r="E2822" s="13" t="s">
        <v>4775</v>
      </c>
      <c r="F2822" s="13" t="s">
        <v>14805</v>
      </c>
      <c r="G2822" s="13" t="s">
        <v>18375</v>
      </c>
    </row>
    <row r="2823" customFormat="false" ht="15" hidden="false" customHeight="true" outlineLevel="0" collapsed="false">
      <c r="A2823" s="13" t="s">
        <v>159</v>
      </c>
      <c r="B2823" s="11" t="s">
        <v>12331</v>
      </c>
      <c r="C2823" s="13" t="s">
        <v>11751</v>
      </c>
      <c r="D2823" s="13" t="s">
        <v>11708</v>
      </c>
      <c r="E2823" s="13" t="s">
        <v>11751</v>
      </c>
      <c r="F2823" s="13" t="s">
        <v>11708</v>
      </c>
      <c r="G2823" s="13" t="s">
        <v>1871</v>
      </c>
    </row>
    <row r="2824" customFormat="false" ht="15" hidden="false" customHeight="true" outlineLevel="0" collapsed="false">
      <c r="A2824" s="13" t="s">
        <v>159</v>
      </c>
      <c r="B2824" s="11" t="s">
        <v>12399</v>
      </c>
      <c r="C2824" s="13" t="s">
        <v>11751</v>
      </c>
      <c r="D2824" s="13" t="s">
        <v>1871</v>
      </c>
      <c r="E2824" s="13" t="s">
        <v>1871</v>
      </c>
      <c r="F2824" s="13" t="s">
        <v>1871</v>
      </c>
      <c r="G2824" s="13" t="s">
        <v>1871</v>
      </c>
    </row>
    <row r="2825" customFormat="false" ht="15" hidden="false" customHeight="true" outlineLevel="0" collapsed="false">
      <c r="A2825" s="13" t="s">
        <v>159</v>
      </c>
      <c r="B2825" s="11" t="s">
        <v>12134</v>
      </c>
      <c r="C2825" s="13" t="s">
        <v>11708</v>
      </c>
      <c r="D2825" s="13" t="s">
        <v>1871</v>
      </c>
      <c r="E2825" s="13" t="s">
        <v>1871</v>
      </c>
      <c r="F2825" s="13" t="s">
        <v>1871</v>
      </c>
      <c r="G2825" s="13" t="s">
        <v>1871</v>
      </c>
    </row>
    <row r="2826" customFormat="false" ht="15" hidden="false" customHeight="true" outlineLevel="0" collapsed="false">
      <c r="A2826" s="13" t="s">
        <v>159</v>
      </c>
      <c r="B2826" s="11" t="s">
        <v>13059</v>
      </c>
      <c r="C2826" s="13" t="s">
        <v>1871</v>
      </c>
      <c r="D2826" s="13" t="s">
        <v>1871</v>
      </c>
      <c r="E2826" s="13" t="s">
        <v>1871</v>
      </c>
      <c r="F2826" s="13" t="s">
        <v>1871</v>
      </c>
      <c r="G2826" s="13" t="s">
        <v>1871</v>
      </c>
    </row>
    <row r="2827" customFormat="false" ht="15" hidden="false" customHeight="true" outlineLevel="0" collapsed="false">
      <c r="A2827" s="13" t="s">
        <v>159</v>
      </c>
      <c r="B2827" s="11" t="s">
        <v>12397</v>
      </c>
      <c r="C2827" s="13" t="s">
        <v>1871</v>
      </c>
      <c r="D2827" s="13" t="s">
        <v>1871</v>
      </c>
      <c r="E2827" s="13" t="s">
        <v>1871</v>
      </c>
      <c r="F2827" s="13" t="s">
        <v>1871</v>
      </c>
      <c r="G2827" s="13" t="s">
        <v>1871</v>
      </c>
    </row>
    <row r="2828" customFormat="false" ht="15" hidden="false" customHeight="true" outlineLevel="0" collapsed="false">
      <c r="A2828" s="13" t="s">
        <v>159</v>
      </c>
      <c r="B2828" s="11" t="s">
        <v>12401</v>
      </c>
      <c r="C2828" s="13" t="s">
        <v>1871</v>
      </c>
      <c r="D2828" s="13" t="s">
        <v>1871</v>
      </c>
      <c r="E2828" s="13" t="s">
        <v>11708</v>
      </c>
      <c r="F2828" s="13" t="s">
        <v>1871</v>
      </c>
      <c r="G2828" s="13" t="s">
        <v>1871</v>
      </c>
    </row>
    <row r="2829" customFormat="false" ht="15" hidden="false" customHeight="true" outlineLevel="0" collapsed="false">
      <c r="A2829" s="13" t="s">
        <v>159</v>
      </c>
      <c r="B2829" s="11" t="s">
        <v>12407</v>
      </c>
      <c r="C2829" s="13" t="s">
        <v>1871</v>
      </c>
      <c r="D2829" s="13" t="s">
        <v>1871</v>
      </c>
      <c r="E2829" s="13" t="s">
        <v>1871</v>
      </c>
      <c r="F2829" s="13" t="s">
        <v>1871</v>
      </c>
      <c r="G2829" s="13" t="s">
        <v>1871</v>
      </c>
    </row>
    <row r="2830" customFormat="false" ht="15" hidden="false" customHeight="true" outlineLevel="0" collapsed="false">
      <c r="A2830" s="13" t="s">
        <v>159</v>
      </c>
      <c r="B2830" s="11" t="s">
        <v>12423</v>
      </c>
      <c r="C2830" s="13" t="s">
        <v>1871</v>
      </c>
      <c r="D2830" s="13" t="s">
        <v>1871</v>
      </c>
      <c r="E2830" s="13" t="s">
        <v>1871</v>
      </c>
      <c r="F2830" s="13" t="s">
        <v>11708</v>
      </c>
      <c r="G2830" s="13" t="s">
        <v>12406</v>
      </c>
    </row>
    <row r="2831" customFormat="false" ht="15" hidden="false" customHeight="true" outlineLevel="0" collapsed="false">
      <c r="A2831" s="13" t="s">
        <v>159</v>
      </c>
      <c r="B2831" s="11" t="s">
        <v>14272</v>
      </c>
      <c r="C2831" s="13" t="s">
        <v>1871</v>
      </c>
      <c r="D2831" s="13" t="s">
        <v>1871</v>
      </c>
      <c r="E2831" s="13" t="s">
        <v>11708</v>
      </c>
      <c r="F2831" s="13" t="s">
        <v>1871</v>
      </c>
      <c r="G2831" s="13" t="s">
        <v>1871</v>
      </c>
    </row>
    <row r="2832" customFormat="false" ht="15" hidden="false" customHeight="true" outlineLevel="0" collapsed="false">
      <c r="A2832" s="13" t="s">
        <v>159</v>
      </c>
      <c r="B2832" s="11" t="s">
        <v>13068</v>
      </c>
      <c r="C2832" s="13" t="s">
        <v>1871</v>
      </c>
      <c r="D2832" s="13" t="s">
        <v>1871</v>
      </c>
      <c r="E2832" s="13" t="s">
        <v>11751</v>
      </c>
      <c r="F2832" s="13" t="s">
        <v>11708</v>
      </c>
      <c r="G2832" s="13" t="s">
        <v>12406</v>
      </c>
    </row>
    <row r="2833" customFormat="false" ht="15" hidden="false" customHeight="true" outlineLevel="0" collapsed="false">
      <c r="A2833" s="13" t="s">
        <v>159</v>
      </c>
      <c r="B2833" s="11" t="s">
        <v>14833</v>
      </c>
      <c r="C2833" s="13" t="s">
        <v>1871</v>
      </c>
      <c r="D2833" s="13" t="s">
        <v>1871</v>
      </c>
      <c r="E2833" s="13" t="s">
        <v>1871</v>
      </c>
      <c r="F2833" s="13" t="s">
        <v>1871</v>
      </c>
      <c r="G2833" s="13" t="s">
        <v>1871</v>
      </c>
    </row>
    <row r="2834" customFormat="false" ht="15" hidden="false" customHeight="true" outlineLevel="0" collapsed="false">
      <c r="A2834" s="13" t="s">
        <v>159</v>
      </c>
      <c r="B2834" s="11" t="s">
        <v>12417</v>
      </c>
      <c r="C2834" s="13" t="s">
        <v>1871</v>
      </c>
      <c r="D2834" s="13" t="s">
        <v>1871</v>
      </c>
      <c r="E2834" s="13" t="s">
        <v>12090</v>
      </c>
      <c r="F2834" s="13" t="s">
        <v>12053</v>
      </c>
      <c r="G2834" s="13" t="s">
        <v>12419</v>
      </c>
    </row>
    <row r="2835" customFormat="false" ht="15" hidden="false" customHeight="true" outlineLevel="0" collapsed="false">
      <c r="A2835" s="13" t="s">
        <v>159</v>
      </c>
      <c r="B2835" s="11" t="s">
        <v>12418</v>
      </c>
      <c r="C2835" s="13" t="s">
        <v>1871</v>
      </c>
      <c r="D2835" s="13" t="s">
        <v>1871</v>
      </c>
      <c r="E2835" s="13" t="s">
        <v>11708</v>
      </c>
      <c r="F2835" s="13" t="s">
        <v>4775</v>
      </c>
      <c r="G2835" s="13" t="s">
        <v>12382</v>
      </c>
    </row>
    <row r="2836" customFormat="false" ht="15" hidden="false" customHeight="true" outlineLevel="0" collapsed="false">
      <c r="A2836" s="13" t="s">
        <v>159</v>
      </c>
      <c r="B2836" s="11" t="s">
        <v>12410</v>
      </c>
      <c r="C2836" s="13" t="s">
        <v>1871</v>
      </c>
      <c r="D2836" s="13" t="s">
        <v>1871</v>
      </c>
      <c r="E2836" s="13" t="s">
        <v>12135</v>
      </c>
      <c r="F2836" s="13" t="s">
        <v>12241</v>
      </c>
      <c r="G2836" s="13" t="s">
        <v>13677</v>
      </c>
    </row>
    <row r="2837" customFormat="false" ht="15" hidden="false" customHeight="true" outlineLevel="0" collapsed="false">
      <c r="A2837" s="13" t="s">
        <v>167</v>
      </c>
      <c r="B2837" s="11" t="s">
        <v>11482</v>
      </c>
      <c r="C2837" s="13" t="s">
        <v>18376</v>
      </c>
      <c r="D2837" s="13" t="s">
        <v>18377</v>
      </c>
      <c r="E2837" s="13" t="s">
        <v>18378</v>
      </c>
      <c r="F2837" s="13" t="s">
        <v>18379</v>
      </c>
      <c r="G2837" s="13" t="s">
        <v>18380</v>
      </c>
    </row>
    <row r="2838" customFormat="false" ht="15" hidden="false" customHeight="true" outlineLevel="0" collapsed="false">
      <c r="A2838" s="13" t="s">
        <v>167</v>
      </c>
      <c r="B2838" s="11" t="s">
        <v>11476</v>
      </c>
      <c r="C2838" s="13" t="s">
        <v>18381</v>
      </c>
      <c r="D2838" s="13" t="s">
        <v>18382</v>
      </c>
      <c r="E2838" s="13" t="s">
        <v>18383</v>
      </c>
      <c r="F2838" s="13" t="s">
        <v>18384</v>
      </c>
      <c r="G2838" s="13" t="s">
        <v>18385</v>
      </c>
    </row>
    <row r="2839" customFormat="false" ht="15" hidden="false" customHeight="true" outlineLevel="0" collapsed="false">
      <c r="A2839" s="13" t="s">
        <v>167</v>
      </c>
      <c r="B2839" s="11" t="s">
        <v>11488</v>
      </c>
      <c r="C2839" s="13" t="s">
        <v>18386</v>
      </c>
      <c r="D2839" s="13" t="s">
        <v>18387</v>
      </c>
      <c r="E2839" s="13" t="s">
        <v>18388</v>
      </c>
      <c r="F2839" s="13" t="s">
        <v>18389</v>
      </c>
      <c r="G2839" s="13" t="s">
        <v>18390</v>
      </c>
    </row>
    <row r="2840" customFormat="false" ht="15" hidden="false" customHeight="true" outlineLevel="0" collapsed="false">
      <c r="A2840" s="13" t="s">
        <v>167</v>
      </c>
      <c r="B2840" s="11" t="s">
        <v>11506</v>
      </c>
      <c r="C2840" s="13" t="s">
        <v>18391</v>
      </c>
      <c r="D2840" s="13" t="s">
        <v>18392</v>
      </c>
      <c r="E2840" s="13" t="s">
        <v>18393</v>
      </c>
      <c r="F2840" s="13" t="s">
        <v>18394</v>
      </c>
      <c r="G2840" s="13" t="s">
        <v>18395</v>
      </c>
    </row>
    <row r="2841" customFormat="false" ht="15" hidden="false" customHeight="true" outlineLevel="0" collapsed="false">
      <c r="A2841" s="13" t="s">
        <v>167</v>
      </c>
      <c r="B2841" s="11" t="s">
        <v>11494</v>
      </c>
      <c r="C2841" s="13" t="s">
        <v>18396</v>
      </c>
      <c r="D2841" s="13" t="s">
        <v>18397</v>
      </c>
      <c r="E2841" s="13" t="s">
        <v>692</v>
      </c>
      <c r="F2841" s="13" t="s">
        <v>18398</v>
      </c>
      <c r="G2841" s="13" t="s">
        <v>18399</v>
      </c>
    </row>
    <row r="2842" customFormat="false" ht="15" hidden="false" customHeight="true" outlineLevel="0" collapsed="false">
      <c r="A2842" s="13" t="s">
        <v>167</v>
      </c>
      <c r="B2842" s="11" t="s">
        <v>11500</v>
      </c>
      <c r="C2842" s="13" t="s">
        <v>18400</v>
      </c>
      <c r="D2842" s="13" t="s">
        <v>18401</v>
      </c>
      <c r="E2842" s="13" t="s">
        <v>18402</v>
      </c>
      <c r="F2842" s="13" t="s">
        <v>18403</v>
      </c>
      <c r="G2842" s="13" t="s">
        <v>18404</v>
      </c>
    </row>
    <row r="2843" customFormat="false" ht="15" hidden="false" customHeight="true" outlineLevel="0" collapsed="false">
      <c r="A2843" s="13" t="s">
        <v>167</v>
      </c>
      <c r="B2843" s="11" t="s">
        <v>11518</v>
      </c>
      <c r="C2843" s="13" t="s">
        <v>18405</v>
      </c>
      <c r="D2843" s="13" t="s">
        <v>18406</v>
      </c>
      <c r="E2843" s="13" t="s">
        <v>18407</v>
      </c>
      <c r="F2843" s="13" t="s">
        <v>18408</v>
      </c>
      <c r="G2843" s="13" t="s">
        <v>18409</v>
      </c>
    </row>
    <row r="2844" customFormat="false" ht="15" hidden="false" customHeight="true" outlineLevel="0" collapsed="false">
      <c r="A2844" s="13" t="s">
        <v>167</v>
      </c>
      <c r="B2844" s="11" t="s">
        <v>11512</v>
      </c>
      <c r="C2844" s="13" t="s">
        <v>18410</v>
      </c>
      <c r="D2844" s="13" t="s">
        <v>18411</v>
      </c>
      <c r="E2844" s="13" t="s">
        <v>18412</v>
      </c>
      <c r="F2844" s="13" t="s">
        <v>18413</v>
      </c>
      <c r="G2844" s="13" t="s">
        <v>18414</v>
      </c>
    </row>
    <row r="2845" customFormat="false" ht="15" hidden="false" customHeight="true" outlineLevel="0" collapsed="false">
      <c r="A2845" s="13" t="s">
        <v>167</v>
      </c>
      <c r="B2845" s="11" t="s">
        <v>11542</v>
      </c>
      <c r="C2845" s="13" t="s">
        <v>18415</v>
      </c>
      <c r="D2845" s="13" t="s">
        <v>18416</v>
      </c>
      <c r="E2845" s="13" t="s">
        <v>18417</v>
      </c>
      <c r="F2845" s="13" t="s">
        <v>18418</v>
      </c>
      <c r="G2845" s="13" t="s">
        <v>18419</v>
      </c>
    </row>
    <row r="2846" customFormat="false" ht="15" hidden="false" customHeight="true" outlineLevel="0" collapsed="false">
      <c r="A2846" s="13" t="s">
        <v>167</v>
      </c>
      <c r="B2846" s="11" t="s">
        <v>11536</v>
      </c>
      <c r="C2846" s="13" t="s">
        <v>18420</v>
      </c>
      <c r="D2846" s="13" t="s">
        <v>18421</v>
      </c>
      <c r="E2846" s="13" t="s">
        <v>18422</v>
      </c>
      <c r="F2846" s="13" t="s">
        <v>18423</v>
      </c>
      <c r="G2846" s="13" t="s">
        <v>18424</v>
      </c>
    </row>
    <row r="2847" customFormat="false" ht="15" hidden="false" customHeight="true" outlineLevel="0" collapsed="false">
      <c r="A2847" s="13" t="s">
        <v>167</v>
      </c>
      <c r="B2847" s="11" t="s">
        <v>11565</v>
      </c>
      <c r="C2847" s="13" t="s">
        <v>18425</v>
      </c>
      <c r="D2847" s="13" t="s">
        <v>18426</v>
      </c>
      <c r="E2847" s="13" t="s">
        <v>18427</v>
      </c>
      <c r="F2847" s="13" t="s">
        <v>18428</v>
      </c>
      <c r="G2847" s="13" t="s">
        <v>18429</v>
      </c>
    </row>
    <row r="2848" customFormat="false" ht="15" hidden="false" customHeight="true" outlineLevel="0" collapsed="false">
      <c r="A2848" s="13" t="s">
        <v>167</v>
      </c>
      <c r="B2848" s="11" t="s">
        <v>11524</v>
      </c>
      <c r="C2848" s="13" t="s">
        <v>18430</v>
      </c>
      <c r="D2848" s="13" t="s">
        <v>18431</v>
      </c>
      <c r="E2848" s="13" t="s">
        <v>18432</v>
      </c>
      <c r="F2848" s="13" t="s">
        <v>18433</v>
      </c>
      <c r="G2848" s="13" t="s">
        <v>18434</v>
      </c>
    </row>
    <row r="2849" customFormat="false" ht="15" hidden="false" customHeight="true" outlineLevel="0" collapsed="false">
      <c r="A2849" s="13" t="s">
        <v>167</v>
      </c>
      <c r="B2849" s="11" t="s">
        <v>11530</v>
      </c>
      <c r="C2849" s="13" t="s">
        <v>18435</v>
      </c>
      <c r="D2849" s="13" t="s">
        <v>18436</v>
      </c>
      <c r="E2849" s="13" t="s">
        <v>18437</v>
      </c>
      <c r="F2849" s="13" t="s">
        <v>18438</v>
      </c>
      <c r="G2849" s="13" t="s">
        <v>18439</v>
      </c>
    </row>
    <row r="2850" customFormat="false" ht="15" hidden="false" customHeight="true" outlineLevel="0" collapsed="false">
      <c r="A2850" s="13" t="s">
        <v>167</v>
      </c>
      <c r="B2850" s="11" t="s">
        <v>11576</v>
      </c>
      <c r="C2850" s="13" t="s">
        <v>18440</v>
      </c>
      <c r="D2850" s="13" t="s">
        <v>18441</v>
      </c>
      <c r="E2850" s="13" t="s">
        <v>18442</v>
      </c>
      <c r="F2850" s="13" t="s">
        <v>18443</v>
      </c>
      <c r="G2850" s="13" t="s">
        <v>18444</v>
      </c>
    </row>
    <row r="2851" customFormat="false" ht="15" hidden="false" customHeight="true" outlineLevel="0" collapsed="false">
      <c r="A2851" s="13" t="s">
        <v>167</v>
      </c>
      <c r="B2851" s="11" t="s">
        <v>11548</v>
      </c>
      <c r="C2851" s="13" t="s">
        <v>18445</v>
      </c>
      <c r="D2851" s="13" t="s">
        <v>18446</v>
      </c>
      <c r="E2851" s="13" t="s">
        <v>18447</v>
      </c>
      <c r="F2851" s="13" t="s">
        <v>18448</v>
      </c>
      <c r="G2851" s="13" t="s">
        <v>18449</v>
      </c>
    </row>
    <row r="2852" customFormat="false" ht="15" hidden="false" customHeight="true" outlineLevel="0" collapsed="false">
      <c r="A2852" s="13" t="s">
        <v>167</v>
      </c>
      <c r="B2852" s="11" t="s">
        <v>11570</v>
      </c>
      <c r="C2852" s="13" t="s">
        <v>18450</v>
      </c>
      <c r="D2852" s="13" t="s">
        <v>18451</v>
      </c>
      <c r="E2852" s="13" t="s">
        <v>18452</v>
      </c>
      <c r="F2852" s="13" t="s">
        <v>18453</v>
      </c>
      <c r="G2852" s="13" t="s">
        <v>18454</v>
      </c>
    </row>
    <row r="2853" customFormat="false" ht="15" hidden="false" customHeight="true" outlineLevel="0" collapsed="false">
      <c r="A2853" s="13" t="s">
        <v>167</v>
      </c>
      <c r="B2853" s="11" t="s">
        <v>11582</v>
      </c>
      <c r="C2853" s="13" t="s">
        <v>18455</v>
      </c>
      <c r="D2853" s="13" t="s">
        <v>18456</v>
      </c>
      <c r="E2853" s="13" t="s">
        <v>18457</v>
      </c>
      <c r="F2853" s="13" t="s">
        <v>18458</v>
      </c>
      <c r="G2853" s="13" t="s">
        <v>18459</v>
      </c>
    </row>
    <row r="2854" customFormat="false" ht="15" hidden="false" customHeight="true" outlineLevel="0" collapsed="false">
      <c r="A2854" s="13" t="s">
        <v>167</v>
      </c>
      <c r="B2854" s="11" t="s">
        <v>11600</v>
      </c>
      <c r="C2854" s="13" t="s">
        <v>18460</v>
      </c>
      <c r="D2854" s="13" t="s">
        <v>18461</v>
      </c>
      <c r="E2854" s="13" t="s">
        <v>15810</v>
      </c>
      <c r="F2854" s="13" t="s">
        <v>18462</v>
      </c>
      <c r="G2854" s="13" t="s">
        <v>18463</v>
      </c>
    </row>
    <row r="2855" customFormat="false" ht="15" hidden="false" customHeight="true" outlineLevel="0" collapsed="false">
      <c r="A2855" s="13" t="s">
        <v>167</v>
      </c>
      <c r="B2855" s="11" t="s">
        <v>11588</v>
      </c>
      <c r="C2855" s="13" t="s">
        <v>18464</v>
      </c>
      <c r="D2855" s="13" t="s">
        <v>18465</v>
      </c>
      <c r="E2855" s="13" t="s">
        <v>18466</v>
      </c>
      <c r="F2855" s="13" t="s">
        <v>18467</v>
      </c>
      <c r="G2855" s="13" t="s">
        <v>18468</v>
      </c>
    </row>
    <row r="2856" customFormat="false" ht="15" hidden="false" customHeight="true" outlineLevel="0" collapsed="false">
      <c r="A2856" s="13" t="s">
        <v>167</v>
      </c>
      <c r="B2856" s="11" t="s">
        <v>11554</v>
      </c>
      <c r="C2856" s="13" t="s">
        <v>18469</v>
      </c>
      <c r="D2856" s="13" t="s">
        <v>18470</v>
      </c>
      <c r="E2856" s="13" t="s">
        <v>11744</v>
      </c>
      <c r="F2856" s="13" t="s">
        <v>18471</v>
      </c>
      <c r="G2856" s="13" t="s">
        <v>18472</v>
      </c>
    </row>
    <row r="2857" customFormat="false" ht="15" hidden="false" customHeight="true" outlineLevel="0" collapsed="false">
      <c r="A2857" s="13" t="s">
        <v>167</v>
      </c>
      <c r="B2857" s="11" t="s">
        <v>11594</v>
      </c>
      <c r="C2857" s="13" t="s">
        <v>18473</v>
      </c>
      <c r="D2857" s="13" t="s">
        <v>18474</v>
      </c>
      <c r="E2857" s="13" t="s">
        <v>18475</v>
      </c>
      <c r="F2857" s="13" t="s">
        <v>18476</v>
      </c>
      <c r="G2857" s="13" t="s">
        <v>18477</v>
      </c>
    </row>
    <row r="2858" customFormat="false" ht="15" hidden="false" customHeight="true" outlineLevel="0" collapsed="false">
      <c r="A2858" s="13" t="s">
        <v>167</v>
      </c>
      <c r="B2858" s="11" t="s">
        <v>11622</v>
      </c>
      <c r="C2858" s="13" t="s">
        <v>18478</v>
      </c>
      <c r="D2858" s="13" t="s">
        <v>18479</v>
      </c>
      <c r="E2858" s="13" t="s">
        <v>17831</v>
      </c>
      <c r="F2858" s="13" t="s">
        <v>18480</v>
      </c>
      <c r="G2858" s="13" t="s">
        <v>18481</v>
      </c>
    </row>
    <row r="2859" customFormat="false" ht="15" hidden="false" customHeight="true" outlineLevel="0" collapsed="false">
      <c r="A2859" s="13" t="s">
        <v>167</v>
      </c>
      <c r="B2859" s="11" t="s">
        <v>11606</v>
      </c>
      <c r="C2859" s="13" t="s">
        <v>12728</v>
      </c>
      <c r="D2859" s="13" t="s">
        <v>18482</v>
      </c>
      <c r="E2859" s="13" t="s">
        <v>4929</v>
      </c>
      <c r="F2859" s="13" t="s">
        <v>13656</v>
      </c>
      <c r="G2859" s="13" t="s">
        <v>18483</v>
      </c>
    </row>
    <row r="2860" customFormat="false" ht="15" hidden="false" customHeight="true" outlineLevel="0" collapsed="false">
      <c r="A2860" s="13" t="s">
        <v>167</v>
      </c>
      <c r="B2860" s="11" t="s">
        <v>11616</v>
      </c>
      <c r="C2860" s="13" t="s">
        <v>18484</v>
      </c>
      <c r="D2860" s="13" t="s">
        <v>18485</v>
      </c>
      <c r="E2860" s="13" t="s">
        <v>18486</v>
      </c>
      <c r="F2860" s="13" t="s">
        <v>18487</v>
      </c>
      <c r="G2860" s="13" t="s">
        <v>18488</v>
      </c>
    </row>
    <row r="2861" customFormat="false" ht="15" hidden="false" customHeight="true" outlineLevel="0" collapsed="false">
      <c r="A2861" s="13" t="s">
        <v>167</v>
      </c>
      <c r="B2861" s="11" t="s">
        <v>11610</v>
      </c>
      <c r="C2861" s="13" t="s">
        <v>18489</v>
      </c>
      <c r="D2861" s="13" t="s">
        <v>18490</v>
      </c>
      <c r="E2861" s="13" t="s">
        <v>13593</v>
      </c>
      <c r="F2861" s="13" t="s">
        <v>18491</v>
      </c>
      <c r="G2861" s="13" t="s">
        <v>18492</v>
      </c>
    </row>
    <row r="2862" customFormat="false" ht="15" hidden="false" customHeight="true" outlineLevel="0" collapsed="false">
      <c r="A2862" s="13" t="s">
        <v>167</v>
      </c>
      <c r="B2862" s="11" t="s">
        <v>11895</v>
      </c>
      <c r="C2862" s="13" t="s">
        <v>11973</v>
      </c>
      <c r="D2862" s="13" t="s">
        <v>18493</v>
      </c>
      <c r="E2862" s="13" t="s">
        <v>12011</v>
      </c>
      <c r="F2862" s="13" t="s">
        <v>18494</v>
      </c>
      <c r="G2862" s="13" t="s">
        <v>18495</v>
      </c>
    </row>
    <row r="2863" customFormat="false" ht="15" hidden="false" customHeight="true" outlineLevel="0" collapsed="false">
      <c r="A2863" s="13" t="s">
        <v>167</v>
      </c>
      <c r="B2863" s="11" t="s">
        <v>11628</v>
      </c>
      <c r="C2863" s="13" t="s">
        <v>18496</v>
      </c>
      <c r="D2863" s="13" t="s">
        <v>18497</v>
      </c>
      <c r="E2863" s="13" t="s">
        <v>18498</v>
      </c>
      <c r="F2863" s="13" t="s">
        <v>18499</v>
      </c>
      <c r="G2863" s="13" t="s">
        <v>18500</v>
      </c>
    </row>
    <row r="2864" customFormat="false" ht="15" hidden="false" customHeight="true" outlineLevel="0" collapsed="false">
      <c r="A2864" s="13" t="s">
        <v>167</v>
      </c>
      <c r="B2864" s="11" t="s">
        <v>11688</v>
      </c>
      <c r="C2864" s="13" t="s">
        <v>13561</v>
      </c>
      <c r="D2864" s="13" t="s">
        <v>18501</v>
      </c>
      <c r="E2864" s="13" t="s">
        <v>18502</v>
      </c>
      <c r="F2864" s="13" t="s">
        <v>18503</v>
      </c>
      <c r="G2864" s="13" t="s">
        <v>18504</v>
      </c>
    </row>
    <row r="2865" customFormat="false" ht="15" hidden="false" customHeight="true" outlineLevel="0" collapsed="false">
      <c r="A2865" s="13" t="s">
        <v>167</v>
      </c>
      <c r="B2865" s="11" t="s">
        <v>11634</v>
      </c>
      <c r="C2865" s="13" t="s">
        <v>18505</v>
      </c>
      <c r="D2865" s="13" t="s">
        <v>18506</v>
      </c>
      <c r="E2865" s="13" t="s">
        <v>1134</v>
      </c>
      <c r="F2865" s="13" t="s">
        <v>18507</v>
      </c>
      <c r="G2865" s="13" t="s">
        <v>18508</v>
      </c>
    </row>
    <row r="2866" customFormat="false" ht="15" hidden="false" customHeight="true" outlineLevel="0" collapsed="false">
      <c r="A2866" s="13" t="s">
        <v>167</v>
      </c>
      <c r="B2866" s="11" t="s">
        <v>11656</v>
      </c>
      <c r="C2866" s="13" t="s">
        <v>18509</v>
      </c>
      <c r="D2866" s="13" t="s">
        <v>18510</v>
      </c>
      <c r="E2866" s="13" t="s">
        <v>18511</v>
      </c>
      <c r="F2866" s="13" t="s">
        <v>18512</v>
      </c>
      <c r="G2866" s="13" t="s">
        <v>18513</v>
      </c>
    </row>
    <row r="2867" customFormat="false" ht="15" hidden="false" customHeight="true" outlineLevel="0" collapsed="false">
      <c r="A2867" s="13" t="s">
        <v>167</v>
      </c>
      <c r="B2867" s="11" t="s">
        <v>11560</v>
      </c>
      <c r="C2867" s="13" t="s">
        <v>11752</v>
      </c>
      <c r="D2867" s="13" t="s">
        <v>18514</v>
      </c>
      <c r="E2867" s="13" t="s">
        <v>12025</v>
      </c>
      <c r="F2867" s="13" t="s">
        <v>4459</v>
      </c>
      <c r="G2867" s="13" t="s">
        <v>18515</v>
      </c>
    </row>
    <row r="2868" customFormat="false" ht="15" hidden="false" customHeight="true" outlineLevel="0" collapsed="false">
      <c r="A2868" s="13" t="s">
        <v>167</v>
      </c>
      <c r="B2868" s="11" t="s">
        <v>11645</v>
      </c>
      <c r="C2868" s="13" t="s">
        <v>14748</v>
      </c>
      <c r="D2868" s="13" t="s">
        <v>18516</v>
      </c>
      <c r="E2868" s="13" t="s">
        <v>15786</v>
      </c>
      <c r="F2868" s="13" t="s">
        <v>18517</v>
      </c>
      <c r="G2868" s="13" t="s">
        <v>18518</v>
      </c>
    </row>
    <row r="2869" customFormat="false" ht="15" hidden="false" customHeight="true" outlineLevel="0" collapsed="false">
      <c r="A2869" s="13" t="s">
        <v>167</v>
      </c>
      <c r="B2869" s="11" t="s">
        <v>11722</v>
      </c>
      <c r="C2869" s="13" t="s">
        <v>18519</v>
      </c>
      <c r="D2869" s="13" t="s">
        <v>18520</v>
      </c>
      <c r="E2869" s="13" t="s">
        <v>18521</v>
      </c>
      <c r="F2869" s="13" t="s">
        <v>18522</v>
      </c>
      <c r="G2869" s="13" t="s">
        <v>18523</v>
      </c>
    </row>
    <row r="2870" customFormat="false" ht="15" hidden="false" customHeight="true" outlineLevel="0" collapsed="false">
      <c r="A2870" s="13" t="s">
        <v>167</v>
      </c>
      <c r="B2870" s="11" t="s">
        <v>11661</v>
      </c>
      <c r="C2870" s="13" t="s">
        <v>18524</v>
      </c>
      <c r="D2870" s="13" t="s">
        <v>18525</v>
      </c>
      <c r="E2870" s="13" t="s">
        <v>18526</v>
      </c>
      <c r="F2870" s="13" t="s">
        <v>18527</v>
      </c>
      <c r="G2870" s="13" t="s">
        <v>18528</v>
      </c>
    </row>
    <row r="2871" customFormat="false" ht="15" hidden="false" customHeight="true" outlineLevel="0" collapsed="false">
      <c r="A2871" s="13" t="s">
        <v>167</v>
      </c>
      <c r="B2871" s="11" t="s">
        <v>11639</v>
      </c>
      <c r="C2871" s="13" t="s">
        <v>16631</v>
      </c>
      <c r="D2871" s="13" t="s">
        <v>18529</v>
      </c>
      <c r="E2871" s="13" t="s">
        <v>14743</v>
      </c>
      <c r="F2871" s="13" t="s">
        <v>18530</v>
      </c>
      <c r="G2871" s="13" t="s">
        <v>18531</v>
      </c>
    </row>
    <row r="2872" customFormat="false" ht="15" hidden="false" customHeight="true" outlineLevel="0" collapsed="false">
      <c r="A2872" s="13" t="s">
        <v>167</v>
      </c>
      <c r="B2872" s="11" t="s">
        <v>12274</v>
      </c>
      <c r="C2872" s="13" t="s">
        <v>11796</v>
      </c>
      <c r="D2872" s="13" t="s">
        <v>18532</v>
      </c>
      <c r="E2872" s="13" t="s">
        <v>11751</v>
      </c>
      <c r="F2872" s="13" t="s">
        <v>11751</v>
      </c>
      <c r="G2872" s="13" t="s">
        <v>18533</v>
      </c>
    </row>
    <row r="2873" customFormat="false" ht="15" hidden="false" customHeight="true" outlineLevel="0" collapsed="false">
      <c r="A2873" s="13" t="s">
        <v>167</v>
      </c>
      <c r="B2873" s="11" t="s">
        <v>11682</v>
      </c>
      <c r="C2873" s="13" t="s">
        <v>18534</v>
      </c>
      <c r="D2873" s="13" t="s">
        <v>18535</v>
      </c>
      <c r="E2873" s="13" t="s">
        <v>15570</v>
      </c>
      <c r="F2873" s="13" t="s">
        <v>18536</v>
      </c>
      <c r="G2873" s="13" t="s">
        <v>18537</v>
      </c>
    </row>
    <row r="2874" customFormat="false" ht="15" hidden="false" customHeight="true" outlineLevel="0" collapsed="false">
      <c r="A2874" s="13" t="s">
        <v>167</v>
      </c>
      <c r="B2874" s="11" t="s">
        <v>11754</v>
      </c>
      <c r="C2874" s="13" t="s">
        <v>12249</v>
      </c>
      <c r="D2874" s="13" t="s">
        <v>18538</v>
      </c>
      <c r="E2874" s="13" t="s">
        <v>12230</v>
      </c>
      <c r="F2874" s="13" t="s">
        <v>18539</v>
      </c>
      <c r="G2874" s="13" t="s">
        <v>18540</v>
      </c>
    </row>
    <row r="2875" customFormat="false" ht="15" hidden="false" customHeight="true" outlineLevel="0" collapsed="false">
      <c r="A2875" s="13" t="s">
        <v>167</v>
      </c>
      <c r="B2875" s="11" t="s">
        <v>11677</v>
      </c>
      <c r="C2875" s="13" t="s">
        <v>3000</v>
      </c>
      <c r="D2875" s="13" t="s">
        <v>18541</v>
      </c>
      <c r="E2875" s="13" t="s">
        <v>5501</v>
      </c>
      <c r="F2875" s="13" t="s">
        <v>18542</v>
      </c>
      <c r="G2875" s="13" t="s">
        <v>18543</v>
      </c>
    </row>
    <row r="2876" customFormat="false" ht="15" hidden="false" customHeight="true" outlineLevel="0" collapsed="false">
      <c r="A2876" s="13" t="s">
        <v>167</v>
      </c>
      <c r="B2876" s="11" t="s">
        <v>11710</v>
      </c>
      <c r="C2876" s="13" t="s">
        <v>14190</v>
      </c>
      <c r="D2876" s="13" t="s">
        <v>18544</v>
      </c>
      <c r="E2876" s="13" t="s">
        <v>1612</v>
      </c>
      <c r="F2876" s="13" t="s">
        <v>18545</v>
      </c>
      <c r="G2876" s="13" t="s">
        <v>18546</v>
      </c>
    </row>
    <row r="2877" customFormat="false" ht="15" hidden="false" customHeight="true" outlineLevel="0" collapsed="false">
      <c r="A2877" s="13" t="s">
        <v>167</v>
      </c>
      <c r="B2877" s="11" t="s">
        <v>11737</v>
      </c>
      <c r="C2877" s="13" t="s">
        <v>16102</v>
      </c>
      <c r="D2877" s="13" t="s">
        <v>18547</v>
      </c>
      <c r="E2877" s="13" t="s">
        <v>18548</v>
      </c>
      <c r="F2877" s="13" t="s">
        <v>18549</v>
      </c>
      <c r="G2877" s="13" t="s">
        <v>18550</v>
      </c>
    </row>
    <row r="2878" customFormat="false" ht="15" hidden="false" customHeight="true" outlineLevel="0" collapsed="false">
      <c r="A2878" s="13" t="s">
        <v>167</v>
      </c>
      <c r="B2878" s="11" t="s">
        <v>11700</v>
      </c>
      <c r="C2878" s="13" t="s">
        <v>18551</v>
      </c>
      <c r="D2878" s="13" t="s">
        <v>18552</v>
      </c>
      <c r="E2878" s="13" t="s">
        <v>12025</v>
      </c>
      <c r="F2878" s="13" t="s">
        <v>12047</v>
      </c>
      <c r="G2878" s="13" t="s">
        <v>18553</v>
      </c>
    </row>
    <row r="2879" customFormat="false" ht="15" hidden="false" customHeight="true" outlineLevel="0" collapsed="false">
      <c r="A2879" s="13" t="s">
        <v>167</v>
      </c>
      <c r="B2879" s="11" t="s">
        <v>11743</v>
      </c>
      <c r="C2879" s="13" t="s">
        <v>18554</v>
      </c>
      <c r="D2879" s="13" t="s">
        <v>18555</v>
      </c>
      <c r="E2879" s="13" t="s">
        <v>12218</v>
      </c>
      <c r="F2879" s="13" t="s">
        <v>18556</v>
      </c>
      <c r="G2879" s="13" t="s">
        <v>18557</v>
      </c>
    </row>
    <row r="2880" customFormat="false" ht="15" hidden="false" customHeight="true" outlineLevel="0" collapsed="false">
      <c r="A2880" s="13" t="s">
        <v>167</v>
      </c>
      <c r="B2880" s="11" t="s">
        <v>11694</v>
      </c>
      <c r="C2880" s="13" t="s">
        <v>12129</v>
      </c>
      <c r="D2880" s="13" t="s">
        <v>18558</v>
      </c>
      <c r="E2880" s="13" t="s">
        <v>12984</v>
      </c>
      <c r="F2880" s="13" t="s">
        <v>18559</v>
      </c>
      <c r="G2880" s="13" t="s">
        <v>18560</v>
      </c>
    </row>
    <row r="2881" customFormat="false" ht="15" hidden="false" customHeight="true" outlineLevel="0" collapsed="false">
      <c r="A2881" s="13" t="s">
        <v>167</v>
      </c>
      <c r="B2881" s="11" t="s">
        <v>11733</v>
      </c>
      <c r="C2881" s="13" t="s">
        <v>15258</v>
      </c>
      <c r="D2881" s="13" t="s">
        <v>18561</v>
      </c>
      <c r="E2881" s="13" t="s">
        <v>18562</v>
      </c>
      <c r="F2881" s="13" t="s">
        <v>18563</v>
      </c>
      <c r="G2881" s="13" t="s">
        <v>18564</v>
      </c>
    </row>
    <row r="2882" customFormat="false" ht="15" hidden="false" customHeight="true" outlineLevel="0" collapsed="false">
      <c r="A2882" s="13" t="s">
        <v>167</v>
      </c>
      <c r="B2882" s="11" t="s">
        <v>11667</v>
      </c>
      <c r="C2882" s="13" t="s">
        <v>18565</v>
      </c>
      <c r="D2882" s="13" t="s">
        <v>18566</v>
      </c>
      <c r="E2882" s="13" t="s">
        <v>12896</v>
      </c>
      <c r="F2882" s="13" t="s">
        <v>18567</v>
      </c>
      <c r="G2882" s="13" t="s">
        <v>18568</v>
      </c>
    </row>
    <row r="2883" customFormat="false" ht="15" hidden="false" customHeight="true" outlineLevel="0" collapsed="false">
      <c r="A2883" s="13" t="s">
        <v>167</v>
      </c>
      <c r="B2883" s="11" t="s">
        <v>11728</v>
      </c>
      <c r="C2883" s="13" t="s">
        <v>14238</v>
      </c>
      <c r="D2883" s="13" t="s">
        <v>18569</v>
      </c>
      <c r="E2883" s="13" t="s">
        <v>12985</v>
      </c>
      <c r="F2883" s="13" t="s">
        <v>18570</v>
      </c>
      <c r="G2883" s="13" t="s">
        <v>18571</v>
      </c>
    </row>
    <row r="2884" customFormat="false" ht="15" hidden="false" customHeight="true" outlineLevel="0" collapsed="false">
      <c r="A2884" s="13" t="s">
        <v>167</v>
      </c>
      <c r="B2884" s="11" t="s">
        <v>11770</v>
      </c>
      <c r="C2884" s="13" t="s">
        <v>14774</v>
      </c>
      <c r="D2884" s="13" t="s">
        <v>18572</v>
      </c>
      <c r="E2884" s="13" t="s">
        <v>18573</v>
      </c>
      <c r="F2884" s="13" t="s">
        <v>18574</v>
      </c>
      <c r="G2884" s="13" t="s">
        <v>18575</v>
      </c>
    </row>
    <row r="2885" customFormat="false" ht="15" hidden="false" customHeight="true" outlineLevel="0" collapsed="false">
      <c r="A2885" s="13" t="s">
        <v>167</v>
      </c>
      <c r="B2885" s="11" t="s">
        <v>11706</v>
      </c>
      <c r="C2885" s="13" t="s">
        <v>12058</v>
      </c>
      <c r="D2885" s="13" t="s">
        <v>18576</v>
      </c>
      <c r="E2885" s="13" t="s">
        <v>11751</v>
      </c>
      <c r="F2885" s="13" t="s">
        <v>11751</v>
      </c>
      <c r="G2885" s="13" t="s">
        <v>18577</v>
      </c>
    </row>
    <row r="2886" customFormat="false" ht="15" hidden="false" customHeight="true" outlineLevel="0" collapsed="false">
      <c r="A2886" s="13" t="s">
        <v>167</v>
      </c>
      <c r="B2886" s="11" t="s">
        <v>11781</v>
      </c>
      <c r="C2886" s="13" t="s">
        <v>17374</v>
      </c>
      <c r="D2886" s="13" t="s">
        <v>18578</v>
      </c>
      <c r="E2886" s="13" t="s">
        <v>13529</v>
      </c>
      <c r="F2886" s="13" t="s">
        <v>18579</v>
      </c>
      <c r="G2886" s="13" t="s">
        <v>18580</v>
      </c>
    </row>
    <row r="2887" customFormat="false" ht="15" hidden="false" customHeight="true" outlineLevel="0" collapsed="false">
      <c r="A2887" s="13" t="s">
        <v>167</v>
      </c>
      <c r="B2887" s="11" t="s">
        <v>11787</v>
      </c>
      <c r="C2887" s="13" t="s">
        <v>12843</v>
      </c>
      <c r="D2887" s="13" t="s">
        <v>18581</v>
      </c>
      <c r="E2887" s="13" t="s">
        <v>16761</v>
      </c>
      <c r="F2887" s="13" t="s">
        <v>18582</v>
      </c>
      <c r="G2887" s="13" t="s">
        <v>18583</v>
      </c>
    </row>
    <row r="2888" customFormat="false" ht="15" hidden="false" customHeight="true" outlineLevel="0" collapsed="false">
      <c r="A2888" s="13" t="s">
        <v>167</v>
      </c>
      <c r="B2888" s="11" t="s">
        <v>11716</v>
      </c>
      <c r="C2888" s="13" t="s">
        <v>12847</v>
      </c>
      <c r="D2888" s="13" t="s">
        <v>6556</v>
      </c>
      <c r="E2888" s="13" t="s">
        <v>18584</v>
      </c>
      <c r="F2888" s="13" t="s">
        <v>18585</v>
      </c>
      <c r="G2888" s="13" t="s">
        <v>18586</v>
      </c>
    </row>
    <row r="2889" customFormat="false" ht="15" hidden="false" customHeight="true" outlineLevel="0" collapsed="false">
      <c r="A2889" s="13" t="s">
        <v>167</v>
      </c>
      <c r="B2889" s="11" t="s">
        <v>11760</v>
      </c>
      <c r="C2889" s="13" t="s">
        <v>17689</v>
      </c>
      <c r="D2889" s="13" t="s">
        <v>18587</v>
      </c>
      <c r="E2889" s="13" t="s">
        <v>11819</v>
      </c>
      <c r="F2889" s="13" t="s">
        <v>18588</v>
      </c>
      <c r="G2889" s="13" t="s">
        <v>18589</v>
      </c>
    </row>
    <row r="2890" customFormat="false" ht="15" hidden="false" customHeight="true" outlineLevel="0" collapsed="false">
      <c r="A2890" s="13" t="s">
        <v>167</v>
      </c>
      <c r="B2890" s="11" t="s">
        <v>11799</v>
      </c>
      <c r="C2890" s="13" t="s">
        <v>13621</v>
      </c>
      <c r="D2890" s="13" t="s">
        <v>8844</v>
      </c>
      <c r="E2890" s="13" t="s">
        <v>18590</v>
      </c>
      <c r="F2890" s="13" t="s">
        <v>18591</v>
      </c>
      <c r="G2890" s="13" t="s">
        <v>18592</v>
      </c>
    </row>
    <row r="2891" customFormat="false" ht="15" hidden="false" customHeight="true" outlineLevel="0" collapsed="false">
      <c r="A2891" s="13" t="s">
        <v>167</v>
      </c>
      <c r="B2891" s="11" t="s">
        <v>11764</v>
      </c>
      <c r="C2891" s="13" t="s">
        <v>18145</v>
      </c>
      <c r="D2891" s="13" t="s">
        <v>18593</v>
      </c>
      <c r="E2891" s="13" t="s">
        <v>12003</v>
      </c>
      <c r="F2891" s="13" t="s">
        <v>18594</v>
      </c>
      <c r="G2891" s="13" t="s">
        <v>18595</v>
      </c>
    </row>
    <row r="2892" customFormat="false" ht="15" hidden="false" customHeight="true" outlineLevel="0" collapsed="false">
      <c r="A2892" s="13" t="s">
        <v>167</v>
      </c>
      <c r="B2892" s="11" t="s">
        <v>11650</v>
      </c>
      <c r="C2892" s="13" t="s">
        <v>16380</v>
      </c>
      <c r="D2892" s="13" t="s">
        <v>18596</v>
      </c>
      <c r="E2892" s="13" t="s">
        <v>18597</v>
      </c>
      <c r="F2892" s="13" t="s">
        <v>18598</v>
      </c>
      <c r="G2892" s="13" t="s">
        <v>18599</v>
      </c>
    </row>
    <row r="2893" customFormat="false" ht="15" hidden="false" customHeight="true" outlineLevel="0" collapsed="false">
      <c r="A2893" s="13" t="s">
        <v>167</v>
      </c>
      <c r="B2893" s="11" t="s">
        <v>11748</v>
      </c>
      <c r="C2893" s="13" t="s">
        <v>1616</v>
      </c>
      <c r="D2893" s="13" t="s">
        <v>18600</v>
      </c>
      <c r="E2893" s="13" t="s">
        <v>1871</v>
      </c>
      <c r="F2893" s="13" t="s">
        <v>1871</v>
      </c>
      <c r="G2893" s="13" t="s">
        <v>18600</v>
      </c>
    </row>
    <row r="2894" customFormat="false" ht="15" hidden="false" customHeight="true" outlineLevel="0" collapsed="false">
      <c r="A2894" s="13" t="s">
        <v>167</v>
      </c>
      <c r="B2894" s="11" t="s">
        <v>11844</v>
      </c>
      <c r="C2894" s="13" t="s">
        <v>13604</v>
      </c>
      <c r="D2894" s="13" t="s">
        <v>18601</v>
      </c>
      <c r="E2894" s="13" t="s">
        <v>16214</v>
      </c>
      <c r="F2894" s="13" t="s">
        <v>18602</v>
      </c>
      <c r="G2894" s="13" t="s">
        <v>18603</v>
      </c>
    </row>
    <row r="2895" customFormat="false" ht="15" hidden="false" customHeight="true" outlineLevel="0" collapsed="false">
      <c r="A2895" s="13" t="s">
        <v>167</v>
      </c>
      <c r="B2895" s="11" t="s">
        <v>11900</v>
      </c>
      <c r="C2895" s="13" t="s">
        <v>16914</v>
      </c>
      <c r="D2895" s="13" t="s">
        <v>18604</v>
      </c>
      <c r="E2895" s="13" t="s">
        <v>14554</v>
      </c>
      <c r="F2895" s="13" t="s">
        <v>2342</v>
      </c>
      <c r="G2895" s="13" t="s">
        <v>18605</v>
      </c>
    </row>
    <row r="2896" customFormat="false" ht="15" hidden="false" customHeight="true" outlineLevel="0" collapsed="false">
      <c r="A2896" s="13" t="s">
        <v>167</v>
      </c>
      <c r="B2896" s="11" t="s">
        <v>11804</v>
      </c>
      <c r="C2896" s="13" t="s">
        <v>15094</v>
      </c>
      <c r="D2896" s="13" t="s">
        <v>18606</v>
      </c>
      <c r="E2896" s="13" t="s">
        <v>1616</v>
      </c>
      <c r="F2896" s="13" t="s">
        <v>18607</v>
      </c>
      <c r="G2896" s="13" t="s">
        <v>18608</v>
      </c>
    </row>
    <row r="2897" customFormat="false" ht="15" hidden="false" customHeight="true" outlineLevel="0" collapsed="false">
      <c r="A2897" s="13" t="s">
        <v>167</v>
      </c>
      <c r="B2897" s="11" t="s">
        <v>11810</v>
      </c>
      <c r="C2897" s="13" t="s">
        <v>18609</v>
      </c>
      <c r="D2897" s="13" t="s">
        <v>18610</v>
      </c>
      <c r="E2897" s="13" t="s">
        <v>18611</v>
      </c>
      <c r="F2897" s="13" t="s">
        <v>18612</v>
      </c>
      <c r="G2897" s="13" t="s">
        <v>18613</v>
      </c>
    </row>
    <row r="2898" customFormat="false" ht="15" hidden="false" customHeight="true" outlineLevel="0" collapsed="false">
      <c r="A2898" s="13" t="s">
        <v>167</v>
      </c>
      <c r="B2898" s="11" t="s">
        <v>11827</v>
      </c>
      <c r="C2898" s="13" t="s">
        <v>17376</v>
      </c>
      <c r="D2898" s="13" t="s">
        <v>18614</v>
      </c>
      <c r="E2898" s="13" t="s">
        <v>18615</v>
      </c>
      <c r="F2898" s="13" t="s">
        <v>18616</v>
      </c>
      <c r="G2898" s="13" t="s">
        <v>18617</v>
      </c>
    </row>
    <row r="2899" customFormat="false" ht="15" hidden="false" customHeight="true" outlineLevel="0" collapsed="false">
      <c r="A2899" s="13" t="s">
        <v>167</v>
      </c>
      <c r="B2899" s="11" t="s">
        <v>11838</v>
      </c>
      <c r="C2899" s="13" t="s">
        <v>12563</v>
      </c>
      <c r="D2899" s="13" t="s">
        <v>18618</v>
      </c>
      <c r="E2899" s="13" t="s">
        <v>18619</v>
      </c>
      <c r="F2899" s="13" t="s">
        <v>18620</v>
      </c>
      <c r="G2899" s="13" t="s">
        <v>18621</v>
      </c>
    </row>
    <row r="2900" customFormat="false" ht="15" hidden="false" customHeight="true" outlineLevel="0" collapsed="false">
      <c r="A2900" s="13" t="s">
        <v>167</v>
      </c>
      <c r="B2900" s="11" t="s">
        <v>11855</v>
      </c>
      <c r="C2900" s="13" t="s">
        <v>18622</v>
      </c>
      <c r="D2900" s="13" t="s">
        <v>18623</v>
      </c>
      <c r="E2900" s="13" t="s">
        <v>11723</v>
      </c>
      <c r="F2900" s="13" t="s">
        <v>18624</v>
      </c>
      <c r="G2900" s="13" t="s">
        <v>18625</v>
      </c>
    </row>
    <row r="2901" customFormat="false" ht="15" hidden="false" customHeight="true" outlineLevel="0" collapsed="false">
      <c r="A2901" s="13" t="s">
        <v>167</v>
      </c>
      <c r="B2901" s="11" t="s">
        <v>11850</v>
      </c>
      <c r="C2901" s="13" t="s">
        <v>12246</v>
      </c>
      <c r="D2901" s="13" t="s">
        <v>18626</v>
      </c>
      <c r="E2901" s="13" t="s">
        <v>3514</v>
      </c>
      <c r="F2901" s="13" t="s">
        <v>18627</v>
      </c>
      <c r="G2901" s="13" t="s">
        <v>18628</v>
      </c>
    </row>
    <row r="2902" customFormat="false" ht="15" hidden="false" customHeight="true" outlineLevel="0" collapsed="false">
      <c r="A2902" s="13" t="s">
        <v>167</v>
      </c>
      <c r="B2902" s="11" t="s">
        <v>11776</v>
      </c>
      <c r="C2902" s="13" t="s">
        <v>13025</v>
      </c>
      <c r="D2902" s="13" t="s">
        <v>18629</v>
      </c>
      <c r="E2902" s="13" t="s">
        <v>13589</v>
      </c>
      <c r="F2902" s="13" t="s">
        <v>18630</v>
      </c>
      <c r="G2902" s="13" t="s">
        <v>18631</v>
      </c>
    </row>
    <row r="2903" customFormat="false" ht="15" hidden="false" customHeight="true" outlineLevel="0" collapsed="false">
      <c r="A2903" s="13" t="s">
        <v>167</v>
      </c>
      <c r="B2903" s="11" t="s">
        <v>11878</v>
      </c>
      <c r="C2903" s="13" t="s">
        <v>17540</v>
      </c>
      <c r="D2903" s="13" t="s">
        <v>18632</v>
      </c>
      <c r="E2903" s="13" t="s">
        <v>16162</v>
      </c>
      <c r="F2903" s="13" t="s">
        <v>5800</v>
      </c>
      <c r="G2903" s="13" t="s">
        <v>18633</v>
      </c>
    </row>
    <row r="2904" customFormat="false" ht="15" hidden="false" customHeight="true" outlineLevel="0" collapsed="false">
      <c r="A2904" s="13" t="s">
        <v>167</v>
      </c>
      <c r="B2904" s="11" t="s">
        <v>11927</v>
      </c>
      <c r="C2904" s="13" t="s">
        <v>18634</v>
      </c>
      <c r="D2904" s="13" t="s">
        <v>18635</v>
      </c>
      <c r="E2904" s="13" t="s">
        <v>550</v>
      </c>
      <c r="F2904" s="13" t="s">
        <v>18636</v>
      </c>
      <c r="G2904" s="13" t="s">
        <v>18637</v>
      </c>
    </row>
    <row r="2905" customFormat="false" ht="15" hidden="false" customHeight="true" outlineLevel="0" collapsed="false">
      <c r="A2905" s="13" t="s">
        <v>167</v>
      </c>
      <c r="B2905" s="11" t="s">
        <v>11833</v>
      </c>
      <c r="C2905" s="13" t="s">
        <v>18638</v>
      </c>
      <c r="D2905" s="13" t="s">
        <v>18639</v>
      </c>
      <c r="E2905" s="13" t="s">
        <v>5712</v>
      </c>
      <c r="F2905" s="13" t="s">
        <v>18640</v>
      </c>
      <c r="G2905" s="13" t="s">
        <v>18641</v>
      </c>
    </row>
    <row r="2906" customFormat="false" ht="15" hidden="false" customHeight="true" outlineLevel="0" collapsed="false">
      <c r="A2906" s="13" t="s">
        <v>167</v>
      </c>
      <c r="B2906" s="11" t="s">
        <v>11953</v>
      </c>
      <c r="C2906" s="13" t="s">
        <v>18642</v>
      </c>
      <c r="D2906" s="13" t="s">
        <v>18643</v>
      </c>
      <c r="E2906" s="13" t="s">
        <v>12950</v>
      </c>
      <c r="F2906" s="13" t="s">
        <v>16399</v>
      </c>
      <c r="G2906" s="13" t="s">
        <v>18644</v>
      </c>
    </row>
    <row r="2907" customFormat="false" ht="15" hidden="false" customHeight="true" outlineLevel="0" collapsed="false">
      <c r="A2907" s="13" t="s">
        <v>167</v>
      </c>
      <c r="B2907" s="11" t="s">
        <v>11822</v>
      </c>
      <c r="C2907" s="13" t="s">
        <v>18645</v>
      </c>
      <c r="D2907" s="13" t="s">
        <v>18646</v>
      </c>
      <c r="E2907" s="13" t="s">
        <v>12215</v>
      </c>
      <c r="F2907" s="13" t="s">
        <v>5209</v>
      </c>
      <c r="G2907" s="13" t="s">
        <v>18647</v>
      </c>
    </row>
    <row r="2908" customFormat="false" ht="15" hidden="false" customHeight="true" outlineLevel="0" collapsed="false">
      <c r="A2908" s="13" t="s">
        <v>167</v>
      </c>
      <c r="B2908" s="11" t="s">
        <v>12040</v>
      </c>
      <c r="C2908" s="13" t="s">
        <v>12230</v>
      </c>
      <c r="D2908" s="13" t="s">
        <v>18648</v>
      </c>
      <c r="E2908" s="13" t="s">
        <v>11708</v>
      </c>
      <c r="F2908" s="13" t="s">
        <v>12241</v>
      </c>
      <c r="G2908" s="13" t="s">
        <v>18649</v>
      </c>
    </row>
    <row r="2909" customFormat="false" ht="15" hidden="false" customHeight="true" outlineLevel="0" collapsed="false">
      <c r="A2909" s="13" t="s">
        <v>167</v>
      </c>
      <c r="B2909" s="11" t="s">
        <v>11921</v>
      </c>
      <c r="C2909" s="13" t="s">
        <v>13037</v>
      </c>
      <c r="D2909" s="13" t="s">
        <v>18650</v>
      </c>
      <c r="E2909" s="13" t="s">
        <v>13047</v>
      </c>
      <c r="F2909" s="13" t="s">
        <v>18651</v>
      </c>
      <c r="G2909" s="13" t="s">
        <v>18652</v>
      </c>
    </row>
    <row r="2910" customFormat="false" ht="15" hidden="false" customHeight="true" outlineLevel="0" collapsed="false">
      <c r="A2910" s="13" t="s">
        <v>167</v>
      </c>
      <c r="B2910" s="11" t="s">
        <v>11890</v>
      </c>
      <c r="C2910" s="13" t="s">
        <v>2352</v>
      </c>
      <c r="D2910" s="13" t="s">
        <v>18653</v>
      </c>
      <c r="E2910" s="13" t="s">
        <v>16403</v>
      </c>
      <c r="F2910" s="13" t="s">
        <v>3104</v>
      </c>
      <c r="G2910" s="13" t="s">
        <v>18654</v>
      </c>
    </row>
    <row r="2911" customFormat="false" ht="15" hidden="false" customHeight="true" outlineLevel="0" collapsed="false">
      <c r="A2911" s="13" t="s">
        <v>167</v>
      </c>
      <c r="B2911" s="11" t="s">
        <v>11816</v>
      </c>
      <c r="C2911" s="13" t="s">
        <v>17614</v>
      </c>
      <c r="D2911" s="13" t="s">
        <v>18655</v>
      </c>
      <c r="E2911" s="13" t="s">
        <v>2596</v>
      </c>
      <c r="F2911" s="13" t="s">
        <v>18656</v>
      </c>
      <c r="G2911" s="13" t="s">
        <v>18657</v>
      </c>
    </row>
    <row r="2912" customFormat="false" ht="15" hidden="false" customHeight="true" outlineLevel="0" collapsed="false">
      <c r="A2912" s="13" t="s">
        <v>167</v>
      </c>
      <c r="B2912" s="11" t="s">
        <v>11915</v>
      </c>
      <c r="C2912" s="13" t="s">
        <v>11965</v>
      </c>
      <c r="D2912" s="13" t="s">
        <v>18658</v>
      </c>
      <c r="E2912" s="13" t="s">
        <v>11922</v>
      </c>
      <c r="F2912" s="13" t="s">
        <v>18659</v>
      </c>
      <c r="G2912" s="13" t="s">
        <v>18660</v>
      </c>
    </row>
    <row r="2913" customFormat="false" ht="15" hidden="false" customHeight="true" outlineLevel="0" collapsed="false">
      <c r="A2913" s="13" t="s">
        <v>167</v>
      </c>
      <c r="B2913" s="11" t="s">
        <v>11866</v>
      </c>
      <c r="C2913" s="13" t="s">
        <v>18661</v>
      </c>
      <c r="D2913" s="13" t="s">
        <v>18662</v>
      </c>
      <c r="E2913" s="13" t="s">
        <v>14048</v>
      </c>
      <c r="F2913" s="13" t="s">
        <v>18663</v>
      </c>
      <c r="G2913" s="13" t="s">
        <v>18664</v>
      </c>
    </row>
    <row r="2914" customFormat="false" ht="15" hidden="false" customHeight="true" outlineLevel="0" collapsed="false">
      <c r="A2914" s="13" t="s">
        <v>167</v>
      </c>
      <c r="B2914" s="11" t="s">
        <v>11910</v>
      </c>
      <c r="C2914" s="13" t="s">
        <v>15225</v>
      </c>
      <c r="D2914" s="13" t="s">
        <v>18665</v>
      </c>
      <c r="E2914" s="13" t="s">
        <v>1137</v>
      </c>
      <c r="F2914" s="13" t="s">
        <v>12941</v>
      </c>
      <c r="G2914" s="13" t="s">
        <v>18666</v>
      </c>
    </row>
    <row r="2915" customFormat="false" ht="15" hidden="false" customHeight="true" outlineLevel="0" collapsed="false">
      <c r="A2915" s="13" t="s">
        <v>167</v>
      </c>
      <c r="B2915" s="11" t="s">
        <v>12173</v>
      </c>
      <c r="C2915" s="13" t="s">
        <v>2555</v>
      </c>
      <c r="D2915" s="13" t="s">
        <v>18667</v>
      </c>
      <c r="E2915" s="13" t="s">
        <v>12090</v>
      </c>
      <c r="F2915" s="13" t="s">
        <v>4929</v>
      </c>
      <c r="G2915" s="13" t="s">
        <v>18668</v>
      </c>
    </row>
    <row r="2916" customFormat="false" ht="15" hidden="false" customHeight="true" outlineLevel="0" collapsed="false">
      <c r="A2916" s="13" t="s">
        <v>167</v>
      </c>
      <c r="B2916" s="11" t="s">
        <v>11872</v>
      </c>
      <c r="C2916" s="13" t="s">
        <v>18669</v>
      </c>
      <c r="D2916" s="13" t="s">
        <v>18670</v>
      </c>
      <c r="E2916" s="13" t="s">
        <v>3042</v>
      </c>
      <c r="F2916" s="13" t="s">
        <v>18342</v>
      </c>
      <c r="G2916" s="13" t="s">
        <v>18671</v>
      </c>
    </row>
    <row r="2917" customFormat="false" ht="15" hidden="false" customHeight="true" outlineLevel="0" collapsed="false">
      <c r="A2917" s="13" t="s">
        <v>167</v>
      </c>
      <c r="B2917" s="11" t="s">
        <v>11904</v>
      </c>
      <c r="C2917" s="13" t="s">
        <v>12283</v>
      </c>
      <c r="D2917" s="13" t="s">
        <v>18672</v>
      </c>
      <c r="E2917" s="13" t="s">
        <v>18673</v>
      </c>
      <c r="F2917" s="13" t="s">
        <v>18674</v>
      </c>
      <c r="G2917" s="13" t="s">
        <v>18675</v>
      </c>
    </row>
    <row r="2918" customFormat="false" ht="15" hidden="false" customHeight="true" outlineLevel="0" collapsed="false">
      <c r="A2918" s="13" t="s">
        <v>167</v>
      </c>
      <c r="B2918" s="11" t="s">
        <v>11950</v>
      </c>
      <c r="C2918" s="13" t="s">
        <v>270</v>
      </c>
      <c r="D2918" s="13" t="s">
        <v>18676</v>
      </c>
      <c r="E2918" s="13" t="s">
        <v>12090</v>
      </c>
      <c r="F2918" s="13" t="s">
        <v>18677</v>
      </c>
      <c r="G2918" s="13" t="s">
        <v>18678</v>
      </c>
    </row>
    <row r="2919" customFormat="false" ht="15" hidden="false" customHeight="true" outlineLevel="0" collapsed="false">
      <c r="A2919" s="13" t="s">
        <v>167</v>
      </c>
      <c r="B2919" s="11" t="s">
        <v>11932</v>
      </c>
      <c r="C2919" s="13" t="s">
        <v>14199</v>
      </c>
      <c r="D2919" s="13" t="s">
        <v>14291</v>
      </c>
      <c r="E2919" s="13" t="s">
        <v>5496</v>
      </c>
      <c r="F2919" s="13" t="s">
        <v>18679</v>
      </c>
      <c r="G2919" s="13" t="s">
        <v>18680</v>
      </c>
    </row>
    <row r="2920" customFormat="false" ht="15" hidden="false" customHeight="true" outlineLevel="0" collapsed="false">
      <c r="A2920" s="13" t="s">
        <v>167</v>
      </c>
      <c r="B2920" s="11" t="s">
        <v>11964</v>
      </c>
      <c r="C2920" s="13" t="s">
        <v>14199</v>
      </c>
      <c r="D2920" s="13" t="s">
        <v>18681</v>
      </c>
      <c r="E2920" s="13" t="s">
        <v>16162</v>
      </c>
      <c r="F2920" s="13" t="s">
        <v>18682</v>
      </c>
      <c r="G2920" s="13" t="s">
        <v>12919</v>
      </c>
    </row>
    <row r="2921" customFormat="false" ht="15" hidden="false" customHeight="true" outlineLevel="0" collapsed="false">
      <c r="A2921" s="13" t="s">
        <v>167</v>
      </c>
      <c r="B2921" s="11" t="s">
        <v>11861</v>
      </c>
      <c r="C2921" s="13" t="s">
        <v>7254</v>
      </c>
      <c r="D2921" s="13" t="s">
        <v>18683</v>
      </c>
      <c r="E2921" s="13" t="s">
        <v>11794</v>
      </c>
      <c r="F2921" s="13" t="s">
        <v>18684</v>
      </c>
      <c r="G2921" s="13" t="s">
        <v>3522</v>
      </c>
    </row>
    <row r="2922" customFormat="false" ht="15" hidden="false" customHeight="true" outlineLevel="0" collapsed="false">
      <c r="A2922" s="13" t="s">
        <v>167</v>
      </c>
      <c r="B2922" s="11" t="s">
        <v>12143</v>
      </c>
      <c r="C2922" s="13" t="s">
        <v>12088</v>
      </c>
      <c r="D2922" s="13" t="s">
        <v>18235</v>
      </c>
      <c r="E2922" s="13" t="s">
        <v>11703</v>
      </c>
      <c r="F2922" s="13" t="s">
        <v>13188</v>
      </c>
      <c r="G2922" s="13" t="s">
        <v>18685</v>
      </c>
    </row>
    <row r="2923" customFormat="false" ht="15" hidden="false" customHeight="true" outlineLevel="0" collapsed="false">
      <c r="A2923" s="13" t="s">
        <v>167</v>
      </c>
      <c r="B2923" s="11" t="s">
        <v>11941</v>
      </c>
      <c r="C2923" s="13" t="s">
        <v>18686</v>
      </c>
      <c r="D2923" s="13" t="s">
        <v>18687</v>
      </c>
      <c r="E2923" s="13" t="s">
        <v>12115</v>
      </c>
      <c r="F2923" s="13" t="s">
        <v>18688</v>
      </c>
      <c r="G2923" s="13" t="s">
        <v>18689</v>
      </c>
    </row>
    <row r="2924" customFormat="false" ht="15" hidden="false" customHeight="true" outlineLevel="0" collapsed="false">
      <c r="A2924" s="13" t="s">
        <v>167</v>
      </c>
      <c r="B2924" s="11" t="s">
        <v>11945</v>
      </c>
      <c r="C2924" s="13" t="s">
        <v>14800</v>
      </c>
      <c r="D2924" s="13" t="s">
        <v>18690</v>
      </c>
      <c r="E2924" s="13" t="s">
        <v>18691</v>
      </c>
      <c r="F2924" s="13" t="s">
        <v>18692</v>
      </c>
      <c r="G2924" s="13" t="s">
        <v>18693</v>
      </c>
    </row>
    <row r="2925" customFormat="false" ht="15" hidden="false" customHeight="true" outlineLevel="0" collapsed="false">
      <c r="A2925" s="13" t="s">
        <v>167</v>
      </c>
      <c r="B2925" s="11" t="s">
        <v>11937</v>
      </c>
      <c r="C2925" s="13" t="s">
        <v>12203</v>
      </c>
      <c r="D2925" s="13" t="s">
        <v>18694</v>
      </c>
      <c r="E2925" s="13" t="s">
        <v>12950</v>
      </c>
      <c r="F2925" s="13" t="s">
        <v>18695</v>
      </c>
      <c r="G2925" s="13" t="s">
        <v>18696</v>
      </c>
    </row>
    <row r="2926" customFormat="false" ht="15" hidden="false" customHeight="true" outlineLevel="0" collapsed="false">
      <c r="A2926" s="13" t="s">
        <v>167</v>
      </c>
      <c r="B2926" s="11" t="s">
        <v>11995</v>
      </c>
      <c r="C2926" s="13" t="s">
        <v>11672</v>
      </c>
      <c r="D2926" s="13" t="s">
        <v>18697</v>
      </c>
      <c r="E2926" s="13" t="s">
        <v>13006</v>
      </c>
      <c r="F2926" s="13" t="s">
        <v>18698</v>
      </c>
      <c r="G2926" s="13" t="s">
        <v>15771</v>
      </c>
    </row>
    <row r="2927" customFormat="false" ht="15" hidden="false" customHeight="true" outlineLevel="0" collapsed="false">
      <c r="A2927" s="13" t="s">
        <v>167</v>
      </c>
      <c r="B2927" s="11" t="s">
        <v>12046</v>
      </c>
      <c r="C2927" s="13" t="s">
        <v>18699</v>
      </c>
      <c r="D2927" s="13" t="s">
        <v>18700</v>
      </c>
      <c r="E2927" s="13" t="s">
        <v>13657</v>
      </c>
      <c r="F2927" s="13" t="s">
        <v>18701</v>
      </c>
      <c r="G2927" s="13" t="s">
        <v>15247</v>
      </c>
    </row>
    <row r="2928" customFormat="false" ht="15" hidden="false" customHeight="true" outlineLevel="0" collapsed="false">
      <c r="A2928" s="13" t="s">
        <v>167</v>
      </c>
      <c r="B2928" s="11" t="s">
        <v>11975</v>
      </c>
      <c r="C2928" s="13" t="s">
        <v>13337</v>
      </c>
      <c r="D2928" s="13" t="s">
        <v>18702</v>
      </c>
      <c r="E2928" s="13" t="s">
        <v>12093</v>
      </c>
      <c r="F2928" s="13" t="s">
        <v>18703</v>
      </c>
      <c r="G2928" s="13" t="s">
        <v>18704</v>
      </c>
    </row>
    <row r="2929" customFormat="false" ht="15" hidden="false" customHeight="true" outlineLevel="0" collapsed="false">
      <c r="A2929" s="13" t="s">
        <v>167</v>
      </c>
      <c r="B2929" s="11" t="s">
        <v>11980</v>
      </c>
      <c r="C2929" s="13" t="s">
        <v>7254</v>
      </c>
      <c r="D2929" s="13" t="s">
        <v>18705</v>
      </c>
      <c r="E2929" s="13" t="s">
        <v>11971</v>
      </c>
      <c r="F2929" s="13" t="s">
        <v>16994</v>
      </c>
      <c r="G2929" s="13" t="s">
        <v>17510</v>
      </c>
    </row>
    <row r="2930" customFormat="false" ht="15" hidden="false" customHeight="true" outlineLevel="0" collapsed="false">
      <c r="A2930" s="13" t="s">
        <v>167</v>
      </c>
      <c r="B2930" s="11" t="s">
        <v>12016</v>
      </c>
      <c r="C2930" s="13" t="s">
        <v>11767</v>
      </c>
      <c r="D2930" s="13" t="s">
        <v>18706</v>
      </c>
      <c r="E2930" s="13" t="s">
        <v>18707</v>
      </c>
      <c r="F2930" s="13" t="s">
        <v>18708</v>
      </c>
      <c r="G2930" s="13" t="s">
        <v>18709</v>
      </c>
    </row>
    <row r="2931" customFormat="false" ht="15" hidden="false" customHeight="true" outlineLevel="0" collapsed="false">
      <c r="A2931" s="13" t="s">
        <v>167</v>
      </c>
      <c r="B2931" s="11" t="s">
        <v>12030</v>
      </c>
      <c r="C2931" s="13" t="s">
        <v>12113</v>
      </c>
      <c r="D2931" s="13" t="s">
        <v>18710</v>
      </c>
      <c r="E2931" s="13" t="s">
        <v>1898</v>
      </c>
      <c r="F2931" s="13" t="s">
        <v>18711</v>
      </c>
      <c r="G2931" s="13" t="s">
        <v>18712</v>
      </c>
    </row>
    <row r="2932" customFormat="false" ht="15" hidden="false" customHeight="true" outlineLevel="0" collapsed="false">
      <c r="A2932" s="13" t="s">
        <v>167</v>
      </c>
      <c r="B2932" s="11" t="s">
        <v>11959</v>
      </c>
      <c r="C2932" s="13" t="s">
        <v>16759</v>
      </c>
      <c r="D2932" s="13" t="s">
        <v>16177</v>
      </c>
      <c r="E2932" s="13" t="s">
        <v>18713</v>
      </c>
      <c r="F2932" s="13" t="s">
        <v>18714</v>
      </c>
      <c r="G2932" s="13" t="s">
        <v>8727</v>
      </c>
    </row>
    <row r="2933" customFormat="false" ht="15" hidden="false" customHeight="true" outlineLevel="0" collapsed="false">
      <c r="A2933" s="13" t="s">
        <v>167</v>
      </c>
      <c r="B2933" s="11" t="s">
        <v>11671</v>
      </c>
      <c r="C2933" s="13" t="s">
        <v>3615</v>
      </c>
      <c r="D2933" s="13" t="s">
        <v>4922</v>
      </c>
      <c r="E2933" s="13" t="s">
        <v>11749</v>
      </c>
      <c r="F2933" s="13" t="s">
        <v>18715</v>
      </c>
      <c r="G2933" s="13" t="s">
        <v>18716</v>
      </c>
    </row>
    <row r="2934" customFormat="false" ht="15" hidden="false" customHeight="true" outlineLevel="0" collapsed="false">
      <c r="A2934" s="13" t="s">
        <v>167</v>
      </c>
      <c r="B2934" s="11" t="s">
        <v>11985</v>
      </c>
      <c r="C2934" s="13" t="s">
        <v>14811</v>
      </c>
      <c r="D2934" s="13" t="s">
        <v>18717</v>
      </c>
      <c r="E2934" s="13" t="s">
        <v>11751</v>
      </c>
      <c r="F2934" s="13" t="s">
        <v>11751</v>
      </c>
      <c r="G2934" s="13" t="s">
        <v>18718</v>
      </c>
    </row>
    <row r="2935" customFormat="false" ht="15" hidden="false" customHeight="true" outlineLevel="0" collapsed="false">
      <c r="A2935" s="13" t="s">
        <v>167</v>
      </c>
      <c r="B2935" s="11" t="s">
        <v>11990</v>
      </c>
      <c r="C2935" s="13" t="s">
        <v>12326</v>
      </c>
      <c r="D2935" s="13" t="s">
        <v>17022</v>
      </c>
      <c r="E2935" s="13" t="s">
        <v>12680</v>
      </c>
      <c r="F2935" s="13" t="s">
        <v>18719</v>
      </c>
      <c r="G2935" s="13" t="s">
        <v>18720</v>
      </c>
    </row>
    <row r="2936" customFormat="false" ht="15" hidden="false" customHeight="true" outlineLevel="0" collapsed="false">
      <c r="A2936" s="13" t="s">
        <v>167</v>
      </c>
      <c r="B2936" s="11" t="s">
        <v>12080</v>
      </c>
      <c r="C2936" s="13" t="s">
        <v>13054</v>
      </c>
      <c r="D2936" s="13" t="s">
        <v>18721</v>
      </c>
      <c r="E2936" s="13" t="s">
        <v>1871</v>
      </c>
      <c r="F2936" s="13" t="s">
        <v>1871</v>
      </c>
      <c r="G2936" s="13" t="s">
        <v>18721</v>
      </c>
    </row>
    <row r="2937" customFormat="false" ht="15" hidden="false" customHeight="true" outlineLevel="0" collapsed="false">
      <c r="A2937" s="13" t="s">
        <v>167</v>
      </c>
      <c r="B2937" s="11" t="s">
        <v>11793</v>
      </c>
      <c r="C2937" s="13" t="s">
        <v>16809</v>
      </c>
      <c r="D2937" s="13" t="s">
        <v>18722</v>
      </c>
      <c r="E2937" s="13" t="s">
        <v>550</v>
      </c>
      <c r="F2937" s="13" t="s">
        <v>12994</v>
      </c>
      <c r="G2937" s="13" t="s">
        <v>18723</v>
      </c>
    </row>
    <row r="2938" customFormat="false" ht="15" hidden="false" customHeight="true" outlineLevel="0" collapsed="false">
      <c r="A2938" s="13" t="s">
        <v>167</v>
      </c>
      <c r="B2938" s="11" t="s">
        <v>12006</v>
      </c>
      <c r="C2938" s="13" t="s">
        <v>12853</v>
      </c>
      <c r="D2938" s="13" t="s">
        <v>18724</v>
      </c>
      <c r="E2938" s="13" t="s">
        <v>3833</v>
      </c>
      <c r="F2938" s="13" t="s">
        <v>18725</v>
      </c>
      <c r="G2938" s="13" t="s">
        <v>14805</v>
      </c>
    </row>
    <row r="2939" customFormat="false" ht="15" hidden="false" customHeight="true" outlineLevel="0" collapsed="false">
      <c r="A2939" s="13" t="s">
        <v>167</v>
      </c>
      <c r="B2939" s="11" t="s">
        <v>12000</v>
      </c>
      <c r="C2939" s="13" t="s">
        <v>8667</v>
      </c>
      <c r="D2939" s="13" t="s">
        <v>7744</v>
      </c>
      <c r="E2939" s="13" t="s">
        <v>12403</v>
      </c>
      <c r="F2939" s="13" t="s">
        <v>18726</v>
      </c>
      <c r="G2939" s="13" t="s">
        <v>12232</v>
      </c>
    </row>
    <row r="2940" customFormat="false" ht="15" hidden="false" customHeight="true" outlineLevel="0" collapsed="false">
      <c r="A2940" s="13" t="s">
        <v>167</v>
      </c>
      <c r="B2940" s="11" t="s">
        <v>12082</v>
      </c>
      <c r="C2940" s="13" t="s">
        <v>4968</v>
      </c>
      <c r="D2940" s="13" t="s">
        <v>18727</v>
      </c>
      <c r="E2940" s="13" t="s">
        <v>12584</v>
      </c>
      <c r="F2940" s="13" t="s">
        <v>18728</v>
      </c>
      <c r="G2940" s="13" t="s">
        <v>18729</v>
      </c>
    </row>
    <row r="2941" customFormat="false" ht="15" hidden="false" customHeight="true" outlineLevel="0" collapsed="false">
      <c r="A2941" s="13" t="s">
        <v>167</v>
      </c>
      <c r="B2941" s="11" t="s">
        <v>12065</v>
      </c>
      <c r="C2941" s="13" t="s">
        <v>14545</v>
      </c>
      <c r="D2941" s="13" t="s">
        <v>18730</v>
      </c>
      <c r="E2941" s="13" t="s">
        <v>8665</v>
      </c>
      <c r="F2941" s="13" t="s">
        <v>18731</v>
      </c>
      <c r="G2941" s="13" t="s">
        <v>361</v>
      </c>
    </row>
    <row r="2942" customFormat="false" ht="15" hidden="false" customHeight="true" outlineLevel="0" collapsed="false">
      <c r="A2942" s="13" t="s">
        <v>167</v>
      </c>
      <c r="B2942" s="11" t="s">
        <v>12238</v>
      </c>
      <c r="C2942" s="13" t="s">
        <v>1612</v>
      </c>
      <c r="D2942" s="13" t="s">
        <v>18732</v>
      </c>
      <c r="E2942" s="13" t="s">
        <v>11708</v>
      </c>
      <c r="F2942" s="13" t="s">
        <v>11703</v>
      </c>
      <c r="G2942" s="13" t="s">
        <v>18733</v>
      </c>
    </row>
    <row r="2943" customFormat="false" ht="15" hidden="false" customHeight="true" outlineLevel="0" collapsed="false">
      <c r="A2943" s="13" t="s">
        <v>167</v>
      </c>
      <c r="B2943" s="11" t="s">
        <v>12076</v>
      </c>
      <c r="C2943" s="13" t="s">
        <v>12084</v>
      </c>
      <c r="D2943" s="13" t="s">
        <v>18734</v>
      </c>
      <c r="E2943" s="13" t="s">
        <v>12135</v>
      </c>
      <c r="F2943" s="13" t="s">
        <v>18735</v>
      </c>
      <c r="G2943" s="13" t="s">
        <v>18736</v>
      </c>
    </row>
    <row r="2944" customFormat="false" ht="15" hidden="false" customHeight="true" outlineLevel="0" collapsed="false">
      <c r="A2944" s="13" t="s">
        <v>167</v>
      </c>
      <c r="B2944" s="11" t="s">
        <v>12027</v>
      </c>
      <c r="C2944" s="13" t="s">
        <v>7110</v>
      </c>
      <c r="D2944" s="13" t="s">
        <v>18737</v>
      </c>
      <c r="E2944" s="13" t="s">
        <v>12844</v>
      </c>
      <c r="F2944" s="13" t="s">
        <v>18738</v>
      </c>
      <c r="G2944" s="13" t="s">
        <v>7270</v>
      </c>
    </row>
    <row r="2945" customFormat="false" ht="15" hidden="false" customHeight="true" outlineLevel="0" collapsed="false">
      <c r="A2945" s="13" t="s">
        <v>167</v>
      </c>
      <c r="B2945" s="11" t="s">
        <v>12036</v>
      </c>
      <c r="C2945" s="13" t="s">
        <v>13062</v>
      </c>
      <c r="D2945" s="13" t="s">
        <v>18739</v>
      </c>
      <c r="E2945" s="13" t="s">
        <v>14048</v>
      </c>
      <c r="F2945" s="13" t="s">
        <v>14086</v>
      </c>
      <c r="G2945" s="13" t="s">
        <v>18740</v>
      </c>
    </row>
    <row r="2946" customFormat="false" ht="15" hidden="false" customHeight="true" outlineLevel="0" collapsed="false">
      <c r="A2946" s="13" t="s">
        <v>167</v>
      </c>
      <c r="B2946" s="11" t="s">
        <v>12010</v>
      </c>
      <c r="C2946" s="13" t="s">
        <v>12162</v>
      </c>
      <c r="D2946" s="13" t="s">
        <v>18741</v>
      </c>
      <c r="E2946" s="13" t="s">
        <v>4933</v>
      </c>
      <c r="F2946" s="13" t="s">
        <v>14667</v>
      </c>
      <c r="G2946" s="13" t="s">
        <v>18742</v>
      </c>
    </row>
    <row r="2947" customFormat="false" ht="15" hidden="false" customHeight="true" outlineLevel="0" collapsed="false">
      <c r="A2947" s="13" t="s">
        <v>167</v>
      </c>
      <c r="B2947" s="11" t="s">
        <v>12022</v>
      </c>
      <c r="C2947" s="13" t="s">
        <v>12919</v>
      </c>
      <c r="D2947" s="13" t="s">
        <v>18743</v>
      </c>
      <c r="E2947" s="13" t="s">
        <v>333</v>
      </c>
      <c r="F2947" s="13" t="s">
        <v>15843</v>
      </c>
      <c r="G2947" s="13" t="s">
        <v>18744</v>
      </c>
    </row>
    <row r="2948" customFormat="false" ht="15" hidden="false" customHeight="true" outlineLevel="0" collapsed="false">
      <c r="A2948" s="13" t="s">
        <v>167</v>
      </c>
      <c r="B2948" s="11" t="s">
        <v>12056</v>
      </c>
      <c r="C2948" s="13" t="s">
        <v>12796</v>
      </c>
      <c r="D2948" s="13" t="s">
        <v>18745</v>
      </c>
      <c r="E2948" s="13" t="s">
        <v>1715</v>
      </c>
      <c r="F2948" s="13" t="s">
        <v>18746</v>
      </c>
      <c r="G2948" s="13" t="s">
        <v>18747</v>
      </c>
    </row>
    <row r="2949" customFormat="false" ht="15" hidden="false" customHeight="true" outlineLevel="0" collapsed="false">
      <c r="A2949" s="13" t="s">
        <v>167</v>
      </c>
      <c r="B2949" s="11" t="s">
        <v>11884</v>
      </c>
      <c r="C2949" s="13" t="s">
        <v>1137</v>
      </c>
      <c r="D2949" s="13" t="s">
        <v>18748</v>
      </c>
      <c r="E2949" s="13" t="s">
        <v>1614</v>
      </c>
      <c r="F2949" s="13" t="s">
        <v>18749</v>
      </c>
      <c r="G2949" s="13" t="s">
        <v>18750</v>
      </c>
    </row>
    <row r="2950" customFormat="false" ht="15" hidden="false" customHeight="true" outlineLevel="0" collapsed="false">
      <c r="A2950" s="13" t="s">
        <v>167</v>
      </c>
      <c r="B2950" s="11" t="s">
        <v>12061</v>
      </c>
      <c r="C2950" s="13" t="s">
        <v>12584</v>
      </c>
      <c r="D2950" s="13" t="s">
        <v>18751</v>
      </c>
      <c r="E2950" s="13" t="s">
        <v>12960</v>
      </c>
      <c r="F2950" s="13" t="s">
        <v>18752</v>
      </c>
      <c r="G2950" s="13" t="s">
        <v>18753</v>
      </c>
    </row>
    <row r="2951" customFormat="false" ht="15" hidden="false" customHeight="true" outlineLevel="0" collapsed="false">
      <c r="A2951" s="13" t="s">
        <v>167</v>
      </c>
      <c r="B2951" s="11" t="s">
        <v>12092</v>
      </c>
      <c r="C2951" s="13" t="s">
        <v>12680</v>
      </c>
      <c r="D2951" s="13" t="s">
        <v>18754</v>
      </c>
      <c r="E2951" s="13" t="s">
        <v>12025</v>
      </c>
      <c r="F2951" s="13" t="s">
        <v>11973</v>
      </c>
      <c r="G2951" s="13" t="s">
        <v>18755</v>
      </c>
    </row>
    <row r="2952" customFormat="false" ht="15" hidden="false" customHeight="true" outlineLevel="0" collapsed="false">
      <c r="A2952" s="13" t="s">
        <v>167</v>
      </c>
      <c r="B2952" s="11" t="s">
        <v>12097</v>
      </c>
      <c r="C2952" s="13" t="s">
        <v>5032</v>
      </c>
      <c r="D2952" s="13" t="s">
        <v>18756</v>
      </c>
      <c r="E2952" s="13" t="s">
        <v>12025</v>
      </c>
      <c r="F2952" s="13" t="s">
        <v>18757</v>
      </c>
      <c r="G2952" s="13" t="s">
        <v>18758</v>
      </c>
    </row>
    <row r="2953" customFormat="false" ht="15" hidden="false" customHeight="true" outlineLevel="0" collapsed="false">
      <c r="A2953" s="13" t="s">
        <v>167</v>
      </c>
      <c r="B2953" s="11" t="s">
        <v>12112</v>
      </c>
      <c r="C2953" s="13" t="s">
        <v>6610</v>
      </c>
      <c r="D2953" s="13" t="s">
        <v>18759</v>
      </c>
      <c r="E2953" s="13" t="s">
        <v>12754</v>
      </c>
      <c r="F2953" s="13" t="s">
        <v>14201</v>
      </c>
      <c r="G2953" s="13" t="s">
        <v>18760</v>
      </c>
    </row>
    <row r="2954" customFormat="false" ht="15" hidden="false" customHeight="true" outlineLevel="0" collapsed="false">
      <c r="A2954" s="13" t="s">
        <v>167</v>
      </c>
      <c r="B2954" s="11" t="s">
        <v>12070</v>
      </c>
      <c r="C2954" s="13" t="s">
        <v>13900</v>
      </c>
      <c r="D2954" s="13" t="s">
        <v>18761</v>
      </c>
      <c r="E2954" s="13" t="s">
        <v>12162</v>
      </c>
      <c r="F2954" s="13" t="s">
        <v>18762</v>
      </c>
      <c r="G2954" s="13" t="s">
        <v>18763</v>
      </c>
    </row>
    <row r="2955" customFormat="false" ht="15" hidden="false" customHeight="true" outlineLevel="0" collapsed="false">
      <c r="A2955" s="13" t="s">
        <v>167</v>
      </c>
      <c r="B2955" s="11" t="s">
        <v>12118</v>
      </c>
      <c r="C2955" s="13" t="s">
        <v>12887</v>
      </c>
      <c r="D2955" s="13" t="s">
        <v>18764</v>
      </c>
      <c r="E2955" s="13" t="s">
        <v>14819</v>
      </c>
      <c r="F2955" s="13" t="s">
        <v>18765</v>
      </c>
      <c r="G2955" s="13" t="s">
        <v>18766</v>
      </c>
    </row>
    <row r="2956" customFormat="false" ht="15" hidden="false" customHeight="true" outlineLevel="0" collapsed="false">
      <c r="A2956" s="13" t="s">
        <v>167</v>
      </c>
      <c r="B2956" s="11" t="s">
        <v>12164</v>
      </c>
      <c r="C2956" s="13" t="s">
        <v>12901</v>
      </c>
      <c r="D2956" s="13" t="s">
        <v>1670</v>
      </c>
      <c r="E2956" s="13" t="s">
        <v>1871</v>
      </c>
      <c r="F2956" s="13" t="s">
        <v>1871</v>
      </c>
      <c r="G2956" s="13" t="s">
        <v>1670</v>
      </c>
    </row>
    <row r="2957" customFormat="false" ht="15" hidden="false" customHeight="true" outlineLevel="0" collapsed="false">
      <c r="A2957" s="13" t="s">
        <v>167</v>
      </c>
      <c r="B2957" s="11" t="s">
        <v>12155</v>
      </c>
      <c r="C2957" s="13" t="s">
        <v>11981</v>
      </c>
      <c r="D2957" s="13" t="s">
        <v>18767</v>
      </c>
      <c r="E2957" s="13" t="s">
        <v>11608</v>
      </c>
      <c r="F2957" s="13" t="s">
        <v>18247</v>
      </c>
      <c r="G2957" s="13" t="s">
        <v>1127</v>
      </c>
    </row>
    <row r="2958" customFormat="false" ht="15" hidden="false" customHeight="true" outlineLevel="0" collapsed="false">
      <c r="A2958" s="13" t="s">
        <v>167</v>
      </c>
      <c r="B2958" s="11" t="s">
        <v>12205</v>
      </c>
      <c r="C2958" s="13" t="s">
        <v>4933</v>
      </c>
      <c r="D2958" s="13" t="s">
        <v>18768</v>
      </c>
      <c r="E2958" s="13" t="s">
        <v>1871</v>
      </c>
      <c r="F2958" s="13" t="s">
        <v>1871</v>
      </c>
      <c r="G2958" s="13" t="s">
        <v>18768</v>
      </c>
    </row>
    <row r="2959" customFormat="false" ht="15" hidden="false" customHeight="true" outlineLevel="0" collapsed="false">
      <c r="A2959" s="13" t="s">
        <v>167</v>
      </c>
      <c r="B2959" s="11" t="s">
        <v>12102</v>
      </c>
      <c r="C2959" s="13" t="s">
        <v>12148</v>
      </c>
      <c r="D2959" s="13" t="s">
        <v>18769</v>
      </c>
      <c r="E2959" s="13" t="s">
        <v>12218</v>
      </c>
      <c r="F2959" s="13" t="s">
        <v>18770</v>
      </c>
      <c r="G2959" s="13" t="s">
        <v>18771</v>
      </c>
    </row>
    <row r="2960" customFormat="false" ht="15" hidden="false" customHeight="true" outlineLevel="0" collapsed="false">
      <c r="A2960" s="13" t="s">
        <v>167</v>
      </c>
      <c r="B2960" s="11" t="s">
        <v>12123</v>
      </c>
      <c r="C2960" s="13" t="s">
        <v>6800</v>
      </c>
      <c r="D2960" s="13" t="s">
        <v>12232</v>
      </c>
      <c r="E2960" s="13" t="s">
        <v>12161</v>
      </c>
      <c r="F2960" s="13" t="s">
        <v>12364</v>
      </c>
      <c r="G2960" s="13" t="s">
        <v>18772</v>
      </c>
    </row>
    <row r="2961" customFormat="false" ht="15" hidden="false" customHeight="true" outlineLevel="0" collapsed="false">
      <c r="A2961" s="13" t="s">
        <v>167</v>
      </c>
      <c r="B2961" s="11" t="s">
        <v>12159</v>
      </c>
      <c r="C2961" s="13" t="s">
        <v>12985</v>
      </c>
      <c r="D2961" s="13" t="s">
        <v>18773</v>
      </c>
      <c r="E2961" s="13" t="s">
        <v>12209</v>
      </c>
      <c r="F2961" s="13" t="s">
        <v>18774</v>
      </c>
      <c r="G2961" s="13" t="s">
        <v>16360</v>
      </c>
    </row>
    <row r="2962" customFormat="false" ht="15" hidden="false" customHeight="true" outlineLevel="0" collapsed="false">
      <c r="A2962" s="13" t="s">
        <v>167</v>
      </c>
      <c r="B2962" s="11" t="s">
        <v>12087</v>
      </c>
      <c r="C2962" s="13" t="s">
        <v>11757</v>
      </c>
      <c r="D2962" s="13" t="s">
        <v>18775</v>
      </c>
      <c r="E2962" s="13" t="s">
        <v>12241</v>
      </c>
      <c r="F2962" s="13" t="s">
        <v>13049</v>
      </c>
      <c r="G2962" s="13" t="s">
        <v>18776</v>
      </c>
    </row>
    <row r="2963" customFormat="false" ht="15" hidden="false" customHeight="true" outlineLevel="0" collapsed="false">
      <c r="A2963" s="13" t="s">
        <v>167</v>
      </c>
      <c r="B2963" s="11" t="s">
        <v>12354</v>
      </c>
      <c r="C2963" s="13" t="s">
        <v>6800</v>
      </c>
      <c r="D2963" s="13" t="s">
        <v>18777</v>
      </c>
      <c r="E2963" s="13" t="s">
        <v>11708</v>
      </c>
      <c r="F2963" s="13" t="s">
        <v>12115</v>
      </c>
      <c r="G2963" s="13" t="s">
        <v>18778</v>
      </c>
    </row>
    <row r="2964" customFormat="false" ht="15" hidden="false" customHeight="true" outlineLevel="0" collapsed="false">
      <c r="A2964" s="13" t="s">
        <v>167</v>
      </c>
      <c r="B2964" s="11" t="s">
        <v>12243</v>
      </c>
      <c r="C2964" s="13" t="s">
        <v>977</v>
      </c>
      <c r="D2964" s="13" t="s">
        <v>8032</v>
      </c>
      <c r="E2964" s="13" t="s">
        <v>12209</v>
      </c>
      <c r="F2964" s="13" t="s">
        <v>17599</v>
      </c>
      <c r="G2964" s="13" t="s">
        <v>14556</v>
      </c>
    </row>
    <row r="2965" customFormat="false" ht="15" hidden="false" customHeight="true" outlineLevel="0" collapsed="false">
      <c r="A2965" s="13" t="s">
        <v>167</v>
      </c>
      <c r="B2965" s="11" t="s">
        <v>12185</v>
      </c>
      <c r="C2965" s="13" t="s">
        <v>13407</v>
      </c>
      <c r="D2965" s="13" t="s">
        <v>18779</v>
      </c>
      <c r="E2965" s="13" t="s">
        <v>5032</v>
      </c>
      <c r="F2965" s="13" t="s">
        <v>14556</v>
      </c>
      <c r="G2965" s="13" t="s">
        <v>13617</v>
      </c>
    </row>
    <row r="2966" customFormat="false" ht="15" hidden="false" customHeight="true" outlineLevel="0" collapsed="false">
      <c r="A2966" s="13" t="s">
        <v>167</v>
      </c>
      <c r="B2966" s="11" t="s">
        <v>12107</v>
      </c>
      <c r="C2966" s="13" t="s">
        <v>12253</v>
      </c>
      <c r="D2966" s="13" t="s">
        <v>15735</v>
      </c>
      <c r="E2966" s="13" t="s">
        <v>12084</v>
      </c>
      <c r="F2966" s="13" t="s">
        <v>18780</v>
      </c>
      <c r="G2966" s="13" t="s">
        <v>18781</v>
      </c>
    </row>
    <row r="2967" customFormat="false" ht="15" hidden="false" customHeight="true" outlineLevel="0" collapsed="false">
      <c r="A2967" s="13" t="s">
        <v>167</v>
      </c>
      <c r="B2967" s="11" t="s">
        <v>12169</v>
      </c>
      <c r="C2967" s="13" t="s">
        <v>17835</v>
      </c>
      <c r="D2967" s="13" t="s">
        <v>13553</v>
      </c>
      <c r="E2967" s="13" t="s">
        <v>11703</v>
      </c>
      <c r="F2967" s="13" t="s">
        <v>12333</v>
      </c>
      <c r="G2967" s="13" t="s">
        <v>2874</v>
      </c>
    </row>
    <row r="2968" customFormat="false" ht="15" hidden="false" customHeight="true" outlineLevel="0" collapsed="false">
      <c r="A2968" s="13" t="s">
        <v>167</v>
      </c>
      <c r="B2968" s="11" t="s">
        <v>12138</v>
      </c>
      <c r="C2968" s="13" t="s">
        <v>5209</v>
      </c>
      <c r="D2968" s="13" t="s">
        <v>18782</v>
      </c>
      <c r="E2968" s="13" t="s">
        <v>3042</v>
      </c>
      <c r="F2968" s="13" t="s">
        <v>18783</v>
      </c>
      <c r="G2968" s="13" t="s">
        <v>12296</v>
      </c>
    </row>
    <row r="2969" customFormat="false" ht="15" hidden="false" customHeight="true" outlineLevel="0" collapsed="false">
      <c r="A2969" s="13" t="s">
        <v>167</v>
      </c>
      <c r="B2969" s="11" t="s">
        <v>12179</v>
      </c>
      <c r="C2969" s="13" t="s">
        <v>12887</v>
      </c>
      <c r="D2969" s="13" t="s">
        <v>18784</v>
      </c>
      <c r="E2969" s="13" t="s">
        <v>16395</v>
      </c>
      <c r="F2969" s="13" t="s">
        <v>3989</v>
      </c>
      <c r="G2969" s="13" t="s">
        <v>13867</v>
      </c>
    </row>
    <row r="2970" customFormat="false" ht="15" hidden="false" customHeight="true" outlineLevel="0" collapsed="false">
      <c r="A2970" s="13" t="s">
        <v>167</v>
      </c>
      <c r="B2970" s="11" t="s">
        <v>12166</v>
      </c>
      <c r="C2970" s="13" t="s">
        <v>12171</v>
      </c>
      <c r="D2970" s="13" t="s">
        <v>18785</v>
      </c>
      <c r="E2970" s="13" t="s">
        <v>12377</v>
      </c>
      <c r="F2970" s="13" t="s">
        <v>18786</v>
      </c>
      <c r="G2970" s="13" t="s">
        <v>18787</v>
      </c>
    </row>
    <row r="2971" customFormat="false" ht="15" hidden="false" customHeight="true" outlineLevel="0" collapsed="false">
      <c r="A2971" s="13" t="s">
        <v>167</v>
      </c>
      <c r="B2971" s="11" t="s">
        <v>12196</v>
      </c>
      <c r="C2971" s="13" t="s">
        <v>2098</v>
      </c>
      <c r="D2971" s="13" t="s">
        <v>18788</v>
      </c>
      <c r="E2971" s="13" t="s">
        <v>333</v>
      </c>
      <c r="F2971" s="13" t="s">
        <v>17384</v>
      </c>
      <c r="G2971" s="13" t="s">
        <v>14785</v>
      </c>
    </row>
    <row r="2972" customFormat="false" ht="15" hidden="false" customHeight="true" outlineLevel="0" collapsed="false">
      <c r="A2972" s="13" t="s">
        <v>167</v>
      </c>
      <c r="B2972" s="11" t="s">
        <v>12044</v>
      </c>
      <c r="C2972" s="13" t="s">
        <v>12846</v>
      </c>
      <c r="D2972" s="13" t="s">
        <v>18789</v>
      </c>
      <c r="E2972" s="13" t="s">
        <v>11708</v>
      </c>
      <c r="F2972" s="13" t="s">
        <v>13664</v>
      </c>
      <c r="G2972" s="13" t="s">
        <v>18790</v>
      </c>
    </row>
    <row r="2973" customFormat="false" ht="15" hidden="false" customHeight="true" outlineLevel="0" collapsed="false">
      <c r="A2973" s="13" t="s">
        <v>167</v>
      </c>
      <c r="B2973" s="11" t="s">
        <v>12147</v>
      </c>
      <c r="C2973" s="13" t="s">
        <v>6895</v>
      </c>
      <c r="D2973" s="13" t="s">
        <v>14216</v>
      </c>
      <c r="E2973" s="13" t="s">
        <v>1132</v>
      </c>
      <c r="F2973" s="13" t="s">
        <v>244</v>
      </c>
      <c r="G2973" s="13" t="s">
        <v>18791</v>
      </c>
    </row>
    <row r="2974" customFormat="false" ht="15" hidden="false" customHeight="true" outlineLevel="0" collapsed="false">
      <c r="A2974" s="13" t="s">
        <v>167</v>
      </c>
      <c r="B2974" s="11" t="s">
        <v>12051</v>
      </c>
      <c r="C2974" s="13" t="s">
        <v>14749</v>
      </c>
      <c r="D2974" s="13" t="s">
        <v>16577</v>
      </c>
      <c r="E2974" s="13" t="s">
        <v>11703</v>
      </c>
      <c r="F2974" s="13" t="s">
        <v>18792</v>
      </c>
      <c r="G2974" s="13" t="s">
        <v>18793</v>
      </c>
    </row>
    <row r="2975" customFormat="false" ht="15" hidden="false" customHeight="true" outlineLevel="0" collapsed="false">
      <c r="A2975" s="13" t="s">
        <v>167</v>
      </c>
      <c r="B2975" s="11" t="s">
        <v>12130</v>
      </c>
      <c r="C2975" s="13" t="s">
        <v>4913</v>
      </c>
      <c r="D2975" s="13" t="s">
        <v>14382</v>
      </c>
      <c r="E2975" s="13" t="s">
        <v>11875</v>
      </c>
      <c r="F2975" s="13" t="s">
        <v>12368</v>
      </c>
      <c r="G2975" s="13" t="s">
        <v>18794</v>
      </c>
    </row>
    <row r="2976" customFormat="false" ht="15" hidden="false" customHeight="true" outlineLevel="0" collapsed="false">
      <c r="A2976" s="13" t="s">
        <v>167</v>
      </c>
      <c r="B2976" s="11" t="s">
        <v>12125</v>
      </c>
      <c r="C2976" s="13" t="s">
        <v>12850</v>
      </c>
      <c r="D2976" s="13" t="s">
        <v>18795</v>
      </c>
      <c r="E2976" s="13" t="s">
        <v>12241</v>
      </c>
      <c r="F2976" s="13" t="s">
        <v>13444</v>
      </c>
      <c r="G2976" s="13" t="s">
        <v>18796</v>
      </c>
    </row>
    <row r="2977" customFormat="false" ht="15" hidden="false" customHeight="true" outlineLevel="0" collapsed="false">
      <c r="A2977" s="13" t="s">
        <v>167</v>
      </c>
      <c r="B2977" s="11" t="s">
        <v>12221</v>
      </c>
      <c r="C2977" s="13" t="s">
        <v>4913</v>
      </c>
      <c r="D2977" s="13" t="s">
        <v>18797</v>
      </c>
      <c r="E2977" s="13" t="s">
        <v>18798</v>
      </c>
      <c r="F2977" s="13" t="s">
        <v>14497</v>
      </c>
      <c r="G2977" s="13" t="s">
        <v>18799</v>
      </c>
    </row>
    <row r="2978" customFormat="false" ht="15" hidden="false" customHeight="true" outlineLevel="0" collapsed="false">
      <c r="A2978" s="13" t="s">
        <v>167</v>
      </c>
      <c r="B2978" s="11" t="s">
        <v>12229</v>
      </c>
      <c r="C2978" s="13" t="s">
        <v>12901</v>
      </c>
      <c r="D2978" s="13" t="s">
        <v>18800</v>
      </c>
      <c r="E2978" s="13" t="s">
        <v>12025</v>
      </c>
      <c r="F2978" s="13" t="s">
        <v>18801</v>
      </c>
      <c r="G2978" s="13" t="s">
        <v>18802</v>
      </c>
    </row>
    <row r="2979" customFormat="false" ht="15" hidden="false" customHeight="true" outlineLevel="0" collapsed="false">
      <c r="A2979" s="13" t="s">
        <v>167</v>
      </c>
      <c r="B2979" s="11" t="s">
        <v>12271</v>
      </c>
      <c r="C2979" s="13" t="s">
        <v>1172</v>
      </c>
      <c r="D2979" s="13" t="s">
        <v>12195</v>
      </c>
      <c r="E2979" s="13" t="s">
        <v>12235</v>
      </c>
      <c r="F2979" s="13" t="s">
        <v>12330</v>
      </c>
      <c r="G2979" s="13" t="s">
        <v>18803</v>
      </c>
    </row>
    <row r="2980" customFormat="false" ht="15" hidden="false" customHeight="true" outlineLevel="0" collapsed="false">
      <c r="A2980" s="13" t="s">
        <v>167</v>
      </c>
      <c r="B2980" s="11" t="s">
        <v>12214</v>
      </c>
      <c r="C2980" s="13" t="s">
        <v>333</v>
      </c>
      <c r="D2980" s="13" t="s">
        <v>15699</v>
      </c>
      <c r="E2980" s="13" t="s">
        <v>1871</v>
      </c>
      <c r="F2980" s="13" t="s">
        <v>1871</v>
      </c>
      <c r="G2980" s="13" t="s">
        <v>15699</v>
      </c>
    </row>
    <row r="2981" customFormat="false" ht="15" hidden="false" customHeight="true" outlineLevel="0" collapsed="false">
      <c r="A2981" s="13" t="s">
        <v>167</v>
      </c>
      <c r="B2981" s="11" t="s">
        <v>12255</v>
      </c>
      <c r="C2981" s="13" t="s">
        <v>1715</v>
      </c>
      <c r="D2981" s="13" t="s">
        <v>15026</v>
      </c>
      <c r="E2981" s="13" t="s">
        <v>12042</v>
      </c>
      <c r="F2981" s="13" t="s">
        <v>18804</v>
      </c>
      <c r="G2981" s="13" t="s">
        <v>18805</v>
      </c>
    </row>
    <row r="2982" customFormat="false" ht="15" hidden="false" customHeight="true" outlineLevel="0" collapsed="false">
      <c r="A2982" s="13" t="s">
        <v>167</v>
      </c>
      <c r="B2982" s="11" t="s">
        <v>12200</v>
      </c>
      <c r="C2982" s="13" t="s">
        <v>11749</v>
      </c>
      <c r="D2982" s="13" t="s">
        <v>8306</v>
      </c>
      <c r="E2982" s="13" t="s">
        <v>12090</v>
      </c>
      <c r="F2982" s="13" t="s">
        <v>11751</v>
      </c>
      <c r="G2982" s="13" t="s">
        <v>16128</v>
      </c>
    </row>
    <row r="2983" customFormat="false" ht="15" hidden="false" customHeight="true" outlineLevel="0" collapsed="false">
      <c r="A2983" s="13" t="s">
        <v>167</v>
      </c>
      <c r="B2983" s="11" t="s">
        <v>12217</v>
      </c>
      <c r="C2983" s="13" t="s">
        <v>12048</v>
      </c>
      <c r="D2983" s="13" t="s">
        <v>18806</v>
      </c>
      <c r="E2983" s="13" t="s">
        <v>12295</v>
      </c>
      <c r="F2983" s="13" t="s">
        <v>11918</v>
      </c>
      <c r="G2983" s="13" t="s">
        <v>11647</v>
      </c>
    </row>
    <row r="2984" customFormat="false" ht="15" hidden="false" customHeight="true" outlineLevel="0" collapsed="false">
      <c r="A2984" s="13" t="s">
        <v>167</v>
      </c>
      <c r="B2984" s="11" t="s">
        <v>12212</v>
      </c>
      <c r="C2984" s="13" t="s">
        <v>12090</v>
      </c>
      <c r="D2984" s="13" t="s">
        <v>18807</v>
      </c>
      <c r="E2984" s="13" t="s">
        <v>1871</v>
      </c>
      <c r="F2984" s="13" t="s">
        <v>1871</v>
      </c>
      <c r="G2984" s="13" t="s">
        <v>18807</v>
      </c>
    </row>
    <row r="2985" customFormat="false" ht="15" hidden="false" customHeight="true" outlineLevel="0" collapsed="false">
      <c r="A2985" s="13" t="s">
        <v>167</v>
      </c>
      <c r="B2985" s="11" t="s">
        <v>12226</v>
      </c>
      <c r="C2985" s="13" t="s">
        <v>2417</v>
      </c>
      <c r="D2985" s="13" t="s">
        <v>18808</v>
      </c>
      <c r="E2985" s="13" t="s">
        <v>4775</v>
      </c>
      <c r="F2985" s="13" t="s">
        <v>1132</v>
      </c>
      <c r="G2985" s="13" t="s">
        <v>13611</v>
      </c>
    </row>
    <row r="2986" customFormat="false" ht="15" hidden="false" customHeight="true" outlineLevel="0" collapsed="false">
      <c r="A2986" s="13" t="s">
        <v>167</v>
      </c>
      <c r="B2986" s="11" t="s">
        <v>12323</v>
      </c>
      <c r="C2986" s="13" t="s">
        <v>12209</v>
      </c>
      <c r="D2986" s="13" t="s">
        <v>18809</v>
      </c>
      <c r="E2986" s="13" t="s">
        <v>1871</v>
      </c>
      <c r="F2986" s="13" t="s">
        <v>1871</v>
      </c>
      <c r="G2986" s="13" t="s">
        <v>18809</v>
      </c>
    </row>
    <row r="2987" customFormat="false" ht="15" hidden="false" customHeight="true" outlineLevel="0" collapsed="false">
      <c r="A2987" s="13" t="s">
        <v>167</v>
      </c>
      <c r="B2987" s="11" t="s">
        <v>12152</v>
      </c>
      <c r="C2987" s="13" t="s">
        <v>7110</v>
      </c>
      <c r="D2987" s="13" t="s">
        <v>1162</v>
      </c>
      <c r="E2987" s="13" t="s">
        <v>3987</v>
      </c>
      <c r="F2987" s="13" t="s">
        <v>18795</v>
      </c>
      <c r="G2987" s="13" t="s">
        <v>18810</v>
      </c>
    </row>
    <row r="2988" customFormat="false" ht="15" hidden="false" customHeight="true" outlineLevel="0" collapsed="false">
      <c r="A2988" s="13" t="s">
        <v>167</v>
      </c>
      <c r="B2988" s="11" t="s">
        <v>12234</v>
      </c>
      <c r="C2988" s="13" t="s">
        <v>14221</v>
      </c>
      <c r="D2988" s="13" t="s">
        <v>14511</v>
      </c>
      <c r="E2988" s="13" t="s">
        <v>12295</v>
      </c>
      <c r="F2988" s="13" t="s">
        <v>12148</v>
      </c>
      <c r="G2988" s="13" t="s">
        <v>11755</v>
      </c>
    </row>
    <row r="2989" customFormat="false" ht="15" hidden="false" customHeight="true" outlineLevel="0" collapsed="false">
      <c r="A2989" s="13" t="s">
        <v>167</v>
      </c>
      <c r="B2989" s="11" t="s">
        <v>12320</v>
      </c>
      <c r="C2989" s="13" t="s">
        <v>12042</v>
      </c>
      <c r="D2989" s="13" t="s">
        <v>17378</v>
      </c>
      <c r="E2989" s="13" t="s">
        <v>11751</v>
      </c>
      <c r="F2989" s="13" t="s">
        <v>12544</v>
      </c>
      <c r="G2989" s="13" t="s">
        <v>18811</v>
      </c>
    </row>
    <row r="2990" customFormat="false" ht="15" hidden="false" customHeight="true" outlineLevel="0" collapsed="false">
      <c r="A2990" s="13" t="s">
        <v>167</v>
      </c>
      <c r="B2990" s="11" t="s">
        <v>12300</v>
      </c>
      <c r="C2990" s="13" t="s">
        <v>11703</v>
      </c>
      <c r="D2990" s="13" t="s">
        <v>12685</v>
      </c>
      <c r="E2990" s="13" t="s">
        <v>4933</v>
      </c>
      <c r="F2990" s="13" t="s">
        <v>18812</v>
      </c>
      <c r="G2990" s="13" t="s">
        <v>18813</v>
      </c>
    </row>
    <row r="2991" customFormat="false" ht="15" hidden="false" customHeight="true" outlineLevel="0" collapsed="false">
      <c r="A2991" s="13" t="s">
        <v>167</v>
      </c>
      <c r="B2991" s="11" t="s">
        <v>12207</v>
      </c>
      <c r="C2991" s="13" t="s">
        <v>11885</v>
      </c>
      <c r="D2991" s="13" t="s">
        <v>16092</v>
      </c>
      <c r="E2991" s="13" t="s">
        <v>12241</v>
      </c>
      <c r="F2991" s="13" t="s">
        <v>14749</v>
      </c>
      <c r="G2991" s="13" t="s">
        <v>18814</v>
      </c>
    </row>
    <row r="2992" customFormat="false" ht="15" hidden="false" customHeight="true" outlineLevel="0" collapsed="false">
      <c r="A2992" s="13" t="s">
        <v>167</v>
      </c>
      <c r="B2992" s="11" t="s">
        <v>12265</v>
      </c>
      <c r="C2992" s="13" t="s">
        <v>11971</v>
      </c>
      <c r="D2992" s="13" t="s">
        <v>18815</v>
      </c>
      <c r="E2992" s="13" t="s">
        <v>1871</v>
      </c>
      <c r="F2992" s="13" t="s">
        <v>1871</v>
      </c>
      <c r="G2992" s="13" t="s">
        <v>18815</v>
      </c>
    </row>
    <row r="2993" customFormat="false" ht="15" hidden="false" customHeight="true" outlineLevel="0" collapsed="false">
      <c r="A2993" s="13" t="s">
        <v>167</v>
      </c>
      <c r="B2993" s="11" t="s">
        <v>12309</v>
      </c>
      <c r="C2993" s="13" t="s">
        <v>12215</v>
      </c>
      <c r="D2993" s="13" t="s">
        <v>14226</v>
      </c>
      <c r="E2993" s="13" t="s">
        <v>11703</v>
      </c>
      <c r="F2993" s="13" t="s">
        <v>18816</v>
      </c>
      <c r="G2993" s="13" t="s">
        <v>16909</v>
      </c>
    </row>
    <row r="2994" customFormat="false" ht="15" hidden="false" customHeight="true" outlineLevel="0" collapsed="false">
      <c r="A2994" s="13" t="s">
        <v>167</v>
      </c>
      <c r="B2994" s="11" t="s">
        <v>12266</v>
      </c>
      <c r="C2994" s="13" t="s">
        <v>12244</v>
      </c>
      <c r="D2994" s="13" t="s">
        <v>14226</v>
      </c>
      <c r="E2994" s="13" t="s">
        <v>1938</v>
      </c>
      <c r="F2994" s="13" t="s">
        <v>6800</v>
      </c>
      <c r="G2994" s="13" t="s">
        <v>11813</v>
      </c>
    </row>
    <row r="2995" customFormat="false" ht="15" hidden="false" customHeight="true" outlineLevel="0" collapsed="false">
      <c r="A2995" s="13" t="s">
        <v>167</v>
      </c>
      <c r="B2995" s="11" t="s">
        <v>12288</v>
      </c>
      <c r="C2995" s="13" t="s">
        <v>12053</v>
      </c>
      <c r="D2995" s="13" t="s">
        <v>14222</v>
      </c>
      <c r="E2995" s="13" t="s">
        <v>12161</v>
      </c>
      <c r="F2995" s="13" t="s">
        <v>12813</v>
      </c>
      <c r="G2995" s="13" t="s">
        <v>15203</v>
      </c>
    </row>
    <row r="2996" customFormat="false" ht="15" hidden="false" customHeight="true" outlineLevel="0" collapsed="false">
      <c r="A2996" s="13" t="s">
        <v>167</v>
      </c>
      <c r="B2996" s="11" t="s">
        <v>12282</v>
      </c>
      <c r="C2996" s="13" t="s">
        <v>11752</v>
      </c>
      <c r="D2996" s="13" t="s">
        <v>18817</v>
      </c>
      <c r="E2996" s="13" t="s">
        <v>1457</v>
      </c>
      <c r="F2996" s="13" t="s">
        <v>536</v>
      </c>
      <c r="G2996" s="13" t="s">
        <v>14224</v>
      </c>
    </row>
    <row r="2997" customFormat="false" ht="15" hidden="false" customHeight="true" outlineLevel="0" collapsed="false">
      <c r="A2997" s="13" t="s">
        <v>167</v>
      </c>
      <c r="B2997" s="11" t="s">
        <v>12263</v>
      </c>
      <c r="C2997" s="13" t="s">
        <v>1938</v>
      </c>
      <c r="D2997" s="13" t="s">
        <v>16133</v>
      </c>
      <c r="E2997" s="13" t="s">
        <v>1871</v>
      </c>
      <c r="F2997" s="13" t="s">
        <v>1871</v>
      </c>
      <c r="G2997" s="13" t="s">
        <v>16133</v>
      </c>
    </row>
    <row r="2998" customFormat="false" ht="15" hidden="false" customHeight="true" outlineLevel="0" collapsed="false">
      <c r="A2998" s="13" t="s">
        <v>167</v>
      </c>
      <c r="B2998" s="11" t="s">
        <v>12340</v>
      </c>
      <c r="C2998" s="13" t="s">
        <v>11971</v>
      </c>
      <c r="D2998" s="13" t="s">
        <v>11957</v>
      </c>
      <c r="E2998" s="13" t="s">
        <v>11708</v>
      </c>
      <c r="F2998" s="13" t="s">
        <v>1871</v>
      </c>
      <c r="G2998" s="13" t="s">
        <v>11957</v>
      </c>
    </row>
    <row r="2999" customFormat="false" ht="15" hidden="false" customHeight="true" outlineLevel="0" collapsed="false">
      <c r="A2999" s="13" t="s">
        <v>167</v>
      </c>
      <c r="B2999" s="11" t="s">
        <v>12268</v>
      </c>
      <c r="C2999" s="13" t="s">
        <v>11608</v>
      </c>
      <c r="D2999" s="13" t="s">
        <v>18818</v>
      </c>
      <c r="E2999" s="13" t="s">
        <v>12025</v>
      </c>
      <c r="F2999" s="13" t="s">
        <v>1392</v>
      </c>
      <c r="G2999" s="13" t="s">
        <v>13673</v>
      </c>
    </row>
    <row r="3000" customFormat="false" ht="15" hidden="false" customHeight="true" outlineLevel="0" collapsed="false">
      <c r="A3000" s="13" t="s">
        <v>167</v>
      </c>
      <c r="B3000" s="11" t="s">
        <v>12344</v>
      </c>
      <c r="C3000" s="13" t="s">
        <v>12135</v>
      </c>
      <c r="D3000" s="13" t="s">
        <v>18819</v>
      </c>
      <c r="E3000" s="13" t="s">
        <v>11703</v>
      </c>
      <c r="F3000" s="13" t="s">
        <v>13440</v>
      </c>
      <c r="G3000" s="13" t="s">
        <v>13053</v>
      </c>
    </row>
    <row r="3001" customFormat="false" ht="15" hidden="false" customHeight="true" outlineLevel="0" collapsed="false">
      <c r="A3001" s="13" t="s">
        <v>167</v>
      </c>
      <c r="B3001" s="11" t="s">
        <v>12307</v>
      </c>
      <c r="C3001" s="13" t="s">
        <v>4929</v>
      </c>
      <c r="D3001" s="13" t="s">
        <v>15688</v>
      </c>
      <c r="E3001" s="13" t="s">
        <v>11708</v>
      </c>
      <c r="F3001" s="13" t="s">
        <v>1871</v>
      </c>
      <c r="G3001" s="13" t="s">
        <v>15688</v>
      </c>
    </row>
    <row r="3002" customFormat="false" ht="15" hidden="false" customHeight="true" outlineLevel="0" collapsed="false">
      <c r="A3002" s="13" t="s">
        <v>167</v>
      </c>
      <c r="B3002" s="11" t="s">
        <v>12298</v>
      </c>
      <c r="C3002" s="13" t="s">
        <v>11608</v>
      </c>
      <c r="D3002" s="13" t="s">
        <v>14167</v>
      </c>
      <c r="E3002" s="13" t="s">
        <v>11708</v>
      </c>
      <c r="F3002" s="13" t="s">
        <v>1132</v>
      </c>
      <c r="G3002" s="13" t="s">
        <v>18820</v>
      </c>
    </row>
    <row r="3003" customFormat="false" ht="15" hidden="false" customHeight="true" outlineLevel="0" collapsed="false">
      <c r="A3003" s="13" t="s">
        <v>167</v>
      </c>
      <c r="B3003" s="11" t="s">
        <v>12336</v>
      </c>
      <c r="C3003" s="13" t="s">
        <v>13053</v>
      </c>
      <c r="D3003" s="13" t="s">
        <v>12735</v>
      </c>
      <c r="E3003" s="13" t="s">
        <v>12244</v>
      </c>
      <c r="F3003" s="13" t="s">
        <v>17881</v>
      </c>
      <c r="G3003" s="13" t="s">
        <v>12209</v>
      </c>
    </row>
    <row r="3004" customFormat="false" ht="15" hidden="false" customHeight="true" outlineLevel="0" collapsed="false">
      <c r="A3004" s="13" t="s">
        <v>167</v>
      </c>
      <c r="B3004" s="11" t="s">
        <v>12348</v>
      </c>
      <c r="C3004" s="13" t="s">
        <v>3361</v>
      </c>
      <c r="D3004" s="13" t="s">
        <v>14241</v>
      </c>
      <c r="E3004" s="13" t="s">
        <v>12053</v>
      </c>
      <c r="F3004" s="13" t="s">
        <v>18821</v>
      </c>
      <c r="G3004" s="13" t="s">
        <v>18822</v>
      </c>
    </row>
    <row r="3005" customFormat="false" ht="15" hidden="false" customHeight="true" outlineLevel="0" collapsed="false">
      <c r="A3005" s="13" t="s">
        <v>167</v>
      </c>
      <c r="B3005" s="11" t="s">
        <v>12342</v>
      </c>
      <c r="C3005" s="13" t="s">
        <v>12058</v>
      </c>
      <c r="D3005" s="13" t="s">
        <v>18823</v>
      </c>
      <c r="E3005" s="13" t="s">
        <v>11708</v>
      </c>
      <c r="F3005" s="13" t="s">
        <v>11708</v>
      </c>
      <c r="G3005" s="13" t="s">
        <v>13022</v>
      </c>
    </row>
    <row r="3006" customFormat="false" ht="15" hidden="false" customHeight="true" outlineLevel="0" collapsed="false">
      <c r="A3006" s="13" t="s">
        <v>167</v>
      </c>
      <c r="B3006" s="11" t="s">
        <v>12318</v>
      </c>
      <c r="C3006" s="13" t="s">
        <v>12362</v>
      </c>
      <c r="D3006" s="13" t="s">
        <v>4449</v>
      </c>
      <c r="E3006" s="13" t="s">
        <v>11708</v>
      </c>
      <c r="F3006" s="13" t="s">
        <v>12241</v>
      </c>
      <c r="G3006" s="13" t="s">
        <v>15188</v>
      </c>
    </row>
    <row r="3007" customFormat="false" ht="15" hidden="false" customHeight="true" outlineLevel="0" collapsed="false">
      <c r="A3007" s="13" t="s">
        <v>167</v>
      </c>
      <c r="B3007" s="11" t="s">
        <v>12293</v>
      </c>
      <c r="C3007" s="13" t="s">
        <v>1132</v>
      </c>
      <c r="D3007" s="13" t="s">
        <v>7518</v>
      </c>
      <c r="E3007" s="13" t="s">
        <v>12135</v>
      </c>
      <c r="F3007" s="13" t="s">
        <v>18176</v>
      </c>
      <c r="G3007" s="13" t="s">
        <v>18824</v>
      </c>
    </row>
    <row r="3008" customFormat="false" ht="15" hidden="false" customHeight="true" outlineLevel="0" collapsed="false">
      <c r="A3008" s="13" t="s">
        <v>167</v>
      </c>
      <c r="B3008" s="11" t="s">
        <v>11970</v>
      </c>
      <c r="C3008" s="13" t="s">
        <v>12960</v>
      </c>
      <c r="D3008" s="13" t="s">
        <v>16227</v>
      </c>
      <c r="E3008" s="13" t="s">
        <v>11875</v>
      </c>
      <c r="F3008" s="13" t="s">
        <v>14201</v>
      </c>
      <c r="G3008" s="13" t="s">
        <v>18825</v>
      </c>
    </row>
    <row r="3009" customFormat="false" ht="15" hidden="false" customHeight="true" outlineLevel="0" collapsed="false">
      <c r="A3009" s="13" t="s">
        <v>167</v>
      </c>
      <c r="B3009" s="11" t="s">
        <v>12248</v>
      </c>
      <c r="C3009" s="13" t="s">
        <v>12244</v>
      </c>
      <c r="D3009" s="13" t="s">
        <v>16911</v>
      </c>
      <c r="E3009" s="13" t="s">
        <v>12161</v>
      </c>
      <c r="F3009" s="13" t="s">
        <v>13017</v>
      </c>
      <c r="G3009" s="13" t="s">
        <v>18826</v>
      </c>
    </row>
    <row r="3010" customFormat="false" ht="15" hidden="false" customHeight="true" outlineLevel="0" collapsed="false">
      <c r="A3010" s="13" t="s">
        <v>167</v>
      </c>
      <c r="B3010" s="11" t="s">
        <v>12279</v>
      </c>
      <c r="C3010" s="13" t="s">
        <v>12058</v>
      </c>
      <c r="D3010" s="13" t="s">
        <v>16725</v>
      </c>
      <c r="E3010" s="13" t="s">
        <v>11703</v>
      </c>
      <c r="F3010" s="13" t="s">
        <v>18827</v>
      </c>
      <c r="G3010" s="13" t="s">
        <v>18828</v>
      </c>
    </row>
    <row r="3011" customFormat="false" ht="15" hidden="false" customHeight="true" outlineLevel="0" collapsed="false">
      <c r="A3011" s="13" t="s">
        <v>167</v>
      </c>
      <c r="B3011" s="11" t="s">
        <v>12177</v>
      </c>
      <c r="C3011" s="13" t="s">
        <v>697</v>
      </c>
      <c r="D3011" s="13" t="s">
        <v>16403</v>
      </c>
      <c r="E3011" s="13" t="s">
        <v>1871</v>
      </c>
      <c r="F3011" s="13" t="s">
        <v>1871</v>
      </c>
      <c r="G3011" s="13" t="s">
        <v>16403</v>
      </c>
    </row>
    <row r="3012" customFormat="false" ht="15" hidden="false" customHeight="true" outlineLevel="0" collapsed="false">
      <c r="A3012" s="13" t="s">
        <v>167</v>
      </c>
      <c r="B3012" s="11" t="s">
        <v>12194</v>
      </c>
      <c r="C3012" s="13" t="s">
        <v>12053</v>
      </c>
      <c r="D3012" s="13" t="s">
        <v>11947</v>
      </c>
      <c r="E3012" s="13" t="s">
        <v>1871</v>
      </c>
      <c r="F3012" s="13" t="s">
        <v>11708</v>
      </c>
      <c r="G3012" s="13" t="s">
        <v>11625</v>
      </c>
    </row>
    <row r="3013" customFormat="false" ht="15" hidden="false" customHeight="true" outlineLevel="0" collapsed="false">
      <c r="A3013" s="13" t="s">
        <v>167</v>
      </c>
      <c r="B3013" s="11" t="s">
        <v>12351</v>
      </c>
      <c r="C3013" s="13" t="s">
        <v>12025</v>
      </c>
      <c r="D3013" s="13" t="s">
        <v>11891</v>
      </c>
      <c r="E3013" s="13" t="s">
        <v>1871</v>
      </c>
      <c r="F3013" s="13" t="s">
        <v>1871</v>
      </c>
      <c r="G3013" s="13" t="s">
        <v>11891</v>
      </c>
    </row>
    <row r="3014" customFormat="false" ht="15" hidden="false" customHeight="true" outlineLevel="0" collapsed="false">
      <c r="A3014" s="13" t="s">
        <v>167</v>
      </c>
      <c r="B3014" s="11" t="s">
        <v>12276</v>
      </c>
      <c r="C3014" s="13" t="s">
        <v>12042</v>
      </c>
      <c r="D3014" s="13" t="s">
        <v>536</v>
      </c>
      <c r="E3014" s="13" t="s">
        <v>11751</v>
      </c>
      <c r="F3014" s="13" t="s">
        <v>11608</v>
      </c>
      <c r="G3014" s="13" t="s">
        <v>11862</v>
      </c>
    </row>
    <row r="3015" customFormat="false" ht="15" hidden="false" customHeight="true" outlineLevel="0" collapsed="false">
      <c r="A3015" s="13" t="s">
        <v>167</v>
      </c>
      <c r="B3015" s="11" t="s">
        <v>12134</v>
      </c>
      <c r="C3015" s="13" t="s">
        <v>12161</v>
      </c>
      <c r="D3015" s="13" t="s">
        <v>13554</v>
      </c>
      <c r="E3015" s="13" t="s">
        <v>1871</v>
      </c>
      <c r="F3015" s="13" t="s">
        <v>1871</v>
      </c>
      <c r="G3015" s="13" t="s">
        <v>13554</v>
      </c>
    </row>
    <row r="3016" customFormat="false" ht="15" hidden="false" customHeight="true" outlineLevel="0" collapsed="false">
      <c r="A3016" s="13" t="s">
        <v>167</v>
      </c>
      <c r="B3016" s="11" t="s">
        <v>12315</v>
      </c>
      <c r="C3016" s="13" t="s">
        <v>6800</v>
      </c>
      <c r="D3016" s="13" t="s">
        <v>3615</v>
      </c>
      <c r="E3016" s="13" t="s">
        <v>12135</v>
      </c>
      <c r="F3016" s="13" t="s">
        <v>12544</v>
      </c>
      <c r="G3016" s="13" t="s">
        <v>13529</v>
      </c>
    </row>
    <row r="3017" customFormat="false" ht="15" hidden="false" customHeight="true" outlineLevel="0" collapsed="false">
      <c r="A3017" s="13" t="s">
        <v>167</v>
      </c>
      <c r="B3017" s="11" t="s">
        <v>12312</v>
      </c>
      <c r="C3017" s="13" t="s">
        <v>12896</v>
      </c>
      <c r="D3017" s="13" t="s">
        <v>13444</v>
      </c>
      <c r="E3017" s="13" t="s">
        <v>14121</v>
      </c>
      <c r="F3017" s="13" t="s">
        <v>18829</v>
      </c>
      <c r="G3017" s="13" t="s">
        <v>18830</v>
      </c>
    </row>
    <row r="3018" customFormat="false" ht="15" hidden="false" customHeight="true" outlineLevel="0" collapsed="false">
      <c r="A3018" s="13" t="s">
        <v>167</v>
      </c>
      <c r="B3018" s="11" t="s">
        <v>12365</v>
      </c>
      <c r="C3018" s="13" t="s">
        <v>12295</v>
      </c>
      <c r="D3018" s="13" t="s">
        <v>4461</v>
      </c>
      <c r="E3018" s="13" t="s">
        <v>1871</v>
      </c>
      <c r="F3018" s="13" t="s">
        <v>1871</v>
      </c>
      <c r="G3018" s="13" t="s">
        <v>4461</v>
      </c>
    </row>
    <row r="3019" customFormat="false" ht="15" hidden="false" customHeight="true" outlineLevel="0" collapsed="false">
      <c r="A3019" s="13" t="s">
        <v>167</v>
      </c>
      <c r="B3019" s="11" t="s">
        <v>12363</v>
      </c>
      <c r="C3019" s="13" t="s">
        <v>1938</v>
      </c>
      <c r="D3019" s="13" t="s">
        <v>12997</v>
      </c>
      <c r="E3019" s="13" t="s">
        <v>1871</v>
      </c>
      <c r="F3019" s="13" t="s">
        <v>1871</v>
      </c>
      <c r="G3019" s="13" t="s">
        <v>12997</v>
      </c>
    </row>
    <row r="3020" customFormat="false" ht="15" hidden="false" customHeight="true" outlineLevel="0" collapsed="false">
      <c r="A3020" s="13" t="s">
        <v>167</v>
      </c>
      <c r="B3020" s="11" t="s">
        <v>12332</v>
      </c>
      <c r="C3020" s="13" t="s">
        <v>6436</v>
      </c>
      <c r="D3020" s="13" t="s">
        <v>3552</v>
      </c>
      <c r="E3020" s="13" t="s">
        <v>11703</v>
      </c>
      <c r="F3020" s="13" t="s">
        <v>18831</v>
      </c>
      <c r="G3020" s="13" t="s">
        <v>18832</v>
      </c>
    </row>
    <row r="3021" customFormat="false" ht="15" hidden="false" customHeight="true" outlineLevel="0" collapsed="false">
      <c r="A3021" s="13" t="s">
        <v>167</v>
      </c>
      <c r="B3021" s="11" t="s">
        <v>12387</v>
      </c>
      <c r="C3021" s="13" t="s">
        <v>333</v>
      </c>
      <c r="D3021" s="13" t="s">
        <v>13458</v>
      </c>
      <c r="E3021" s="13" t="s">
        <v>1871</v>
      </c>
      <c r="F3021" s="13" t="s">
        <v>1871</v>
      </c>
      <c r="G3021" s="13" t="s">
        <v>13458</v>
      </c>
    </row>
    <row r="3022" customFormat="false" ht="15" hidden="false" customHeight="true" outlineLevel="0" collapsed="false">
      <c r="A3022" s="13" t="s">
        <v>167</v>
      </c>
      <c r="B3022" s="11" t="s">
        <v>12374</v>
      </c>
      <c r="C3022" s="13" t="s">
        <v>12135</v>
      </c>
      <c r="D3022" s="13" t="s">
        <v>13500</v>
      </c>
      <c r="E3022" s="13" t="s">
        <v>12161</v>
      </c>
      <c r="F3022" s="13" t="s">
        <v>13600</v>
      </c>
      <c r="G3022" s="13" t="s">
        <v>13281</v>
      </c>
    </row>
    <row r="3023" customFormat="false" ht="15" hidden="false" customHeight="true" outlineLevel="0" collapsed="false">
      <c r="A3023" s="13" t="s">
        <v>167</v>
      </c>
      <c r="B3023" s="11" t="s">
        <v>12327</v>
      </c>
      <c r="C3023" s="13" t="s">
        <v>977</v>
      </c>
      <c r="D3023" s="13" t="s">
        <v>17835</v>
      </c>
      <c r="E3023" s="13" t="s">
        <v>12161</v>
      </c>
      <c r="F3023" s="13" t="s">
        <v>12901</v>
      </c>
      <c r="G3023" s="13" t="s">
        <v>12132</v>
      </c>
    </row>
    <row r="3024" customFormat="false" ht="15" hidden="false" customHeight="true" outlineLevel="0" collapsed="false">
      <c r="A3024" s="13" t="s">
        <v>167</v>
      </c>
      <c r="B3024" s="11" t="s">
        <v>12329</v>
      </c>
      <c r="C3024" s="13" t="s">
        <v>12295</v>
      </c>
      <c r="D3024" s="13" t="s">
        <v>12180</v>
      </c>
      <c r="E3024" s="13" t="s">
        <v>1871</v>
      </c>
      <c r="F3024" s="13" t="s">
        <v>1871</v>
      </c>
      <c r="G3024" s="13" t="s">
        <v>12180</v>
      </c>
    </row>
    <row r="3025" customFormat="false" ht="15" hidden="false" customHeight="true" outlineLevel="0" collapsed="false">
      <c r="A3025" s="13" t="s">
        <v>167</v>
      </c>
      <c r="B3025" s="11" t="s">
        <v>12290</v>
      </c>
      <c r="C3025" s="13" t="s">
        <v>3042</v>
      </c>
      <c r="D3025" s="13" t="s">
        <v>16809</v>
      </c>
      <c r="E3025" s="13" t="s">
        <v>12090</v>
      </c>
      <c r="F3025" s="13" t="s">
        <v>11751</v>
      </c>
      <c r="G3025" s="13" t="s">
        <v>13622</v>
      </c>
    </row>
    <row r="3026" customFormat="false" ht="15" hidden="false" customHeight="true" outlineLevel="0" collapsed="false">
      <c r="A3026" s="13" t="s">
        <v>167</v>
      </c>
      <c r="B3026" s="11" t="s">
        <v>12370</v>
      </c>
      <c r="C3026" s="13" t="s">
        <v>12161</v>
      </c>
      <c r="D3026" s="13" t="s">
        <v>11869</v>
      </c>
      <c r="E3026" s="13" t="s">
        <v>333</v>
      </c>
      <c r="F3026" s="13" t="s">
        <v>14187</v>
      </c>
      <c r="G3026" s="13" t="s">
        <v>18833</v>
      </c>
    </row>
    <row r="3027" customFormat="false" ht="15" hidden="false" customHeight="true" outlineLevel="0" collapsed="false">
      <c r="A3027" s="13" t="s">
        <v>167</v>
      </c>
      <c r="B3027" s="11" t="s">
        <v>12325</v>
      </c>
      <c r="C3027" s="13" t="s">
        <v>12241</v>
      </c>
      <c r="D3027" s="13" t="s">
        <v>13049</v>
      </c>
      <c r="E3027" s="13" t="s">
        <v>1871</v>
      </c>
      <c r="F3027" s="13" t="s">
        <v>1871</v>
      </c>
      <c r="G3027" s="13" t="s">
        <v>13049</v>
      </c>
    </row>
    <row r="3028" customFormat="false" ht="15" hidden="false" customHeight="true" outlineLevel="0" collapsed="false">
      <c r="A3028" s="13" t="s">
        <v>167</v>
      </c>
      <c r="B3028" s="11" t="s">
        <v>12252</v>
      </c>
      <c r="C3028" s="13" t="s">
        <v>1938</v>
      </c>
      <c r="D3028" s="13" t="s">
        <v>13517</v>
      </c>
      <c r="E3028" s="13" t="s">
        <v>12090</v>
      </c>
      <c r="F3028" s="13" t="s">
        <v>12161</v>
      </c>
      <c r="G3028" s="13" t="s">
        <v>12919</v>
      </c>
    </row>
    <row r="3029" customFormat="false" ht="15" hidden="false" customHeight="true" outlineLevel="0" collapsed="false">
      <c r="A3029" s="13" t="s">
        <v>167</v>
      </c>
      <c r="B3029" s="11" t="s">
        <v>12285</v>
      </c>
      <c r="C3029" s="13" t="s">
        <v>11751</v>
      </c>
      <c r="D3029" s="13" t="s">
        <v>5032</v>
      </c>
      <c r="E3029" s="13" t="s">
        <v>11708</v>
      </c>
      <c r="F3029" s="13" t="s">
        <v>11751</v>
      </c>
      <c r="G3029" s="13" t="s">
        <v>12844</v>
      </c>
    </row>
    <row r="3030" customFormat="false" ht="15" hidden="false" customHeight="true" outlineLevel="0" collapsed="false">
      <c r="A3030" s="13" t="s">
        <v>167</v>
      </c>
      <c r="B3030" s="11" t="s">
        <v>12259</v>
      </c>
      <c r="C3030" s="13" t="s">
        <v>12377</v>
      </c>
      <c r="D3030" s="13" t="s">
        <v>12270</v>
      </c>
      <c r="E3030" s="13" t="s">
        <v>11708</v>
      </c>
      <c r="F3030" s="13" t="s">
        <v>1457</v>
      </c>
      <c r="G3030" s="13" t="s">
        <v>12113</v>
      </c>
    </row>
    <row r="3031" customFormat="false" ht="15" hidden="false" customHeight="true" outlineLevel="0" collapsed="false">
      <c r="A3031" s="13" t="s">
        <v>167</v>
      </c>
      <c r="B3031" s="11" t="s">
        <v>13674</v>
      </c>
      <c r="C3031" s="13" t="s">
        <v>12090</v>
      </c>
      <c r="D3031" s="13" t="s">
        <v>12088</v>
      </c>
      <c r="E3031" s="13" t="s">
        <v>1871</v>
      </c>
      <c r="F3031" s="13" t="s">
        <v>1871</v>
      </c>
      <c r="G3031" s="13" t="s">
        <v>12088</v>
      </c>
    </row>
    <row r="3032" customFormat="false" ht="15" hidden="false" customHeight="true" outlineLevel="0" collapsed="false">
      <c r="A3032" s="13" t="s">
        <v>167</v>
      </c>
      <c r="B3032" s="11" t="s">
        <v>12353</v>
      </c>
      <c r="C3032" s="13" t="s">
        <v>12295</v>
      </c>
      <c r="D3032" s="13" t="s">
        <v>13281</v>
      </c>
      <c r="E3032" s="13" t="s">
        <v>1871</v>
      </c>
      <c r="F3032" s="13" t="s">
        <v>1871</v>
      </c>
      <c r="G3032" s="13" t="s">
        <v>13281</v>
      </c>
    </row>
    <row r="3033" customFormat="false" ht="15" hidden="false" customHeight="true" outlineLevel="0" collapsed="false">
      <c r="A3033" s="13" t="s">
        <v>167</v>
      </c>
      <c r="B3033" s="11" t="s">
        <v>12383</v>
      </c>
      <c r="C3033" s="13" t="s">
        <v>12090</v>
      </c>
      <c r="D3033" s="13" t="s">
        <v>11956</v>
      </c>
      <c r="E3033" s="13" t="s">
        <v>11708</v>
      </c>
      <c r="F3033" s="13" t="s">
        <v>1871</v>
      </c>
      <c r="G3033" s="13" t="s">
        <v>11956</v>
      </c>
    </row>
    <row r="3034" customFormat="false" ht="15" hidden="false" customHeight="true" outlineLevel="0" collapsed="false">
      <c r="A3034" s="13" t="s">
        <v>167</v>
      </c>
      <c r="B3034" s="11" t="s">
        <v>12384</v>
      </c>
      <c r="C3034" s="13" t="s">
        <v>11703</v>
      </c>
      <c r="D3034" s="13" t="s">
        <v>12367</v>
      </c>
      <c r="E3034" s="13" t="s">
        <v>1871</v>
      </c>
      <c r="F3034" s="13" t="s">
        <v>1871</v>
      </c>
      <c r="G3034" s="13" t="s">
        <v>12367</v>
      </c>
    </row>
    <row r="3035" customFormat="false" ht="15" hidden="false" customHeight="true" outlineLevel="0" collapsed="false">
      <c r="A3035" s="13" t="s">
        <v>167</v>
      </c>
      <c r="B3035" s="11" t="s">
        <v>14833</v>
      </c>
      <c r="C3035" s="13" t="s">
        <v>11751</v>
      </c>
      <c r="D3035" s="13" t="s">
        <v>12084</v>
      </c>
      <c r="E3035" s="13" t="s">
        <v>1871</v>
      </c>
      <c r="F3035" s="13" t="s">
        <v>1871</v>
      </c>
      <c r="G3035" s="13" t="s">
        <v>12084</v>
      </c>
    </row>
    <row r="3036" customFormat="false" ht="15" hidden="false" customHeight="true" outlineLevel="0" collapsed="false">
      <c r="A3036" s="13" t="s">
        <v>167</v>
      </c>
      <c r="B3036" s="11" t="s">
        <v>12191</v>
      </c>
      <c r="C3036" s="13" t="s">
        <v>11875</v>
      </c>
      <c r="D3036" s="13" t="s">
        <v>12901</v>
      </c>
      <c r="E3036" s="13" t="s">
        <v>1871</v>
      </c>
      <c r="F3036" s="13" t="s">
        <v>1871</v>
      </c>
      <c r="G3036" s="13" t="s">
        <v>12901</v>
      </c>
    </row>
    <row r="3037" customFormat="false" ht="15" hidden="false" customHeight="true" outlineLevel="0" collapsed="false">
      <c r="A3037" s="13" t="s">
        <v>167</v>
      </c>
      <c r="B3037" s="11" t="s">
        <v>12373</v>
      </c>
      <c r="C3037" s="13" t="s">
        <v>12161</v>
      </c>
      <c r="D3037" s="13" t="s">
        <v>11824</v>
      </c>
      <c r="E3037" s="13" t="s">
        <v>1871</v>
      </c>
      <c r="F3037" s="13" t="s">
        <v>6800</v>
      </c>
      <c r="G3037" s="13" t="s">
        <v>11608</v>
      </c>
    </row>
    <row r="3038" customFormat="false" ht="15" hidden="false" customHeight="true" outlineLevel="0" collapsed="false">
      <c r="A3038" s="13" t="s">
        <v>167</v>
      </c>
      <c r="B3038" s="11" t="s">
        <v>12385</v>
      </c>
      <c r="C3038" s="13" t="s">
        <v>12241</v>
      </c>
      <c r="D3038" s="13" t="s">
        <v>12260</v>
      </c>
      <c r="E3038" s="13" t="s">
        <v>11708</v>
      </c>
      <c r="F3038" s="13" t="s">
        <v>3987</v>
      </c>
      <c r="G3038" s="13" t="s">
        <v>2417</v>
      </c>
    </row>
    <row r="3039" customFormat="false" ht="15" hidden="false" customHeight="true" outlineLevel="0" collapsed="false">
      <c r="A3039" s="13" t="s">
        <v>167</v>
      </c>
      <c r="B3039" s="11" t="s">
        <v>12360</v>
      </c>
      <c r="C3039" s="13" t="s">
        <v>12295</v>
      </c>
      <c r="D3039" s="13" t="s">
        <v>12042</v>
      </c>
      <c r="E3039" s="13" t="s">
        <v>11751</v>
      </c>
      <c r="F3039" s="13" t="s">
        <v>14258</v>
      </c>
      <c r="G3039" s="13" t="s">
        <v>15901</v>
      </c>
    </row>
    <row r="3040" customFormat="false" ht="15" hidden="false" customHeight="true" outlineLevel="0" collapsed="false">
      <c r="A3040" s="13" t="s">
        <v>167</v>
      </c>
      <c r="B3040" s="11" t="s">
        <v>12292</v>
      </c>
      <c r="C3040" s="13" t="s">
        <v>11561</v>
      </c>
      <c r="D3040" s="13" t="s">
        <v>12042</v>
      </c>
      <c r="E3040" s="13" t="s">
        <v>11751</v>
      </c>
      <c r="F3040" s="13" t="s">
        <v>1871</v>
      </c>
      <c r="G3040" s="13" t="s">
        <v>12042</v>
      </c>
    </row>
    <row r="3041" customFormat="false" ht="15" hidden="false" customHeight="true" outlineLevel="0" collapsed="false">
      <c r="A3041" s="13" t="s">
        <v>167</v>
      </c>
      <c r="B3041" s="11" t="s">
        <v>12393</v>
      </c>
      <c r="C3041" s="13" t="s">
        <v>12053</v>
      </c>
      <c r="D3041" s="13" t="s">
        <v>4459</v>
      </c>
      <c r="E3041" s="13" t="s">
        <v>1871</v>
      </c>
      <c r="F3041" s="13" t="s">
        <v>1871</v>
      </c>
      <c r="G3041" s="13" t="s">
        <v>4459</v>
      </c>
    </row>
    <row r="3042" customFormat="false" ht="15" hidden="false" customHeight="true" outlineLevel="0" collapsed="false">
      <c r="A3042" s="13" t="s">
        <v>167</v>
      </c>
      <c r="B3042" s="11" t="s">
        <v>12394</v>
      </c>
      <c r="C3042" s="13" t="s">
        <v>11751</v>
      </c>
      <c r="D3042" s="13" t="s">
        <v>1132</v>
      </c>
      <c r="E3042" s="13" t="s">
        <v>1871</v>
      </c>
      <c r="F3042" s="13" t="s">
        <v>1871</v>
      </c>
      <c r="G3042" s="13" t="s">
        <v>1132</v>
      </c>
    </row>
    <row r="3043" customFormat="false" ht="15" hidden="false" customHeight="true" outlineLevel="0" collapsed="false">
      <c r="A3043" s="13" t="s">
        <v>167</v>
      </c>
      <c r="B3043" s="11" t="s">
        <v>12422</v>
      </c>
      <c r="C3043" s="13" t="s">
        <v>11708</v>
      </c>
      <c r="D3043" s="13" t="s">
        <v>11752</v>
      </c>
      <c r="E3043" s="13" t="s">
        <v>1871</v>
      </c>
      <c r="F3043" s="13" t="s">
        <v>1871</v>
      </c>
      <c r="G3043" s="13" t="s">
        <v>11752</v>
      </c>
    </row>
    <row r="3044" customFormat="false" ht="15" hidden="false" customHeight="true" outlineLevel="0" collapsed="false">
      <c r="A3044" s="13" t="s">
        <v>167</v>
      </c>
      <c r="B3044" s="11" t="s">
        <v>12420</v>
      </c>
      <c r="C3044" s="13" t="s">
        <v>11751</v>
      </c>
      <c r="D3044" s="13" t="s">
        <v>12377</v>
      </c>
      <c r="E3044" s="13" t="s">
        <v>12135</v>
      </c>
      <c r="F3044" s="13" t="s">
        <v>12850</v>
      </c>
      <c r="G3044" s="13" t="s">
        <v>18834</v>
      </c>
    </row>
    <row r="3045" customFormat="false" ht="15" hidden="false" customHeight="true" outlineLevel="0" collapsed="false">
      <c r="A3045" s="13" t="s">
        <v>167</v>
      </c>
      <c r="B3045" s="11" t="s">
        <v>12331</v>
      </c>
      <c r="C3045" s="13" t="s">
        <v>12161</v>
      </c>
      <c r="D3045" s="13" t="s">
        <v>11971</v>
      </c>
      <c r="E3045" s="13" t="s">
        <v>1871</v>
      </c>
      <c r="F3045" s="13" t="s">
        <v>1871</v>
      </c>
      <c r="G3045" s="13" t="s">
        <v>11971</v>
      </c>
    </row>
    <row r="3046" customFormat="false" ht="15" hidden="false" customHeight="true" outlineLevel="0" collapsed="false">
      <c r="A3046" s="13" t="s">
        <v>167</v>
      </c>
      <c r="B3046" s="11" t="s">
        <v>12304</v>
      </c>
      <c r="C3046" s="13" t="s">
        <v>12135</v>
      </c>
      <c r="D3046" s="13" t="s">
        <v>11971</v>
      </c>
      <c r="E3046" s="13" t="s">
        <v>12135</v>
      </c>
      <c r="F3046" s="13" t="s">
        <v>12037</v>
      </c>
      <c r="G3046" s="13" t="s">
        <v>18835</v>
      </c>
    </row>
    <row r="3047" customFormat="false" ht="15" hidden="false" customHeight="true" outlineLevel="0" collapsed="false">
      <c r="A3047" s="13" t="s">
        <v>167</v>
      </c>
      <c r="B3047" s="11" t="s">
        <v>12358</v>
      </c>
      <c r="C3047" s="13" t="s">
        <v>12241</v>
      </c>
      <c r="D3047" s="13" t="s">
        <v>3987</v>
      </c>
      <c r="E3047" s="13" t="s">
        <v>11703</v>
      </c>
      <c r="F3047" s="13" t="s">
        <v>14189</v>
      </c>
      <c r="G3047" s="13" t="s">
        <v>18836</v>
      </c>
    </row>
    <row r="3048" customFormat="false" ht="15" hidden="false" customHeight="true" outlineLevel="0" collapsed="false">
      <c r="A3048" s="13" t="s">
        <v>167</v>
      </c>
      <c r="B3048" s="11" t="s">
        <v>12376</v>
      </c>
      <c r="C3048" s="13" t="s">
        <v>11751</v>
      </c>
      <c r="D3048" s="13" t="s">
        <v>4775</v>
      </c>
      <c r="E3048" s="13" t="s">
        <v>1871</v>
      </c>
      <c r="F3048" s="13" t="s">
        <v>1871</v>
      </c>
      <c r="G3048" s="13" t="s">
        <v>4775</v>
      </c>
    </row>
    <row r="3049" customFormat="false" ht="15" hidden="false" customHeight="true" outlineLevel="0" collapsed="false">
      <c r="A3049" s="13" t="s">
        <v>167</v>
      </c>
      <c r="B3049" s="11" t="s">
        <v>12389</v>
      </c>
      <c r="C3049" s="13" t="s">
        <v>12135</v>
      </c>
      <c r="D3049" s="13" t="s">
        <v>4775</v>
      </c>
      <c r="E3049" s="13" t="s">
        <v>4775</v>
      </c>
      <c r="F3049" s="13" t="s">
        <v>8940</v>
      </c>
      <c r="G3049" s="13" t="s">
        <v>18837</v>
      </c>
    </row>
    <row r="3050" customFormat="false" ht="15" hidden="false" customHeight="true" outlineLevel="0" collapsed="false">
      <c r="A3050" s="13" t="s">
        <v>167</v>
      </c>
      <c r="B3050" s="11" t="s">
        <v>12388</v>
      </c>
      <c r="C3050" s="13" t="s">
        <v>12241</v>
      </c>
      <c r="D3050" s="13" t="s">
        <v>12135</v>
      </c>
      <c r="E3050" s="13" t="s">
        <v>1871</v>
      </c>
      <c r="F3050" s="13" t="s">
        <v>1871</v>
      </c>
      <c r="G3050" s="13" t="s">
        <v>12135</v>
      </c>
    </row>
    <row r="3051" customFormat="false" ht="15" hidden="false" customHeight="true" outlineLevel="0" collapsed="false">
      <c r="A3051" s="13" t="s">
        <v>167</v>
      </c>
      <c r="B3051" s="11" t="s">
        <v>12378</v>
      </c>
      <c r="C3051" s="13" t="s">
        <v>12135</v>
      </c>
      <c r="D3051" s="13" t="s">
        <v>12295</v>
      </c>
      <c r="E3051" s="13" t="s">
        <v>12090</v>
      </c>
      <c r="F3051" s="13" t="s">
        <v>12260</v>
      </c>
      <c r="G3051" s="13" t="s">
        <v>14830</v>
      </c>
    </row>
    <row r="3052" customFormat="false" ht="15" hidden="false" customHeight="true" outlineLevel="0" collapsed="false">
      <c r="A3052" s="13" t="s">
        <v>167</v>
      </c>
      <c r="B3052" s="11" t="s">
        <v>12412</v>
      </c>
      <c r="C3052" s="13" t="s">
        <v>12090</v>
      </c>
      <c r="D3052" s="13" t="s">
        <v>12241</v>
      </c>
      <c r="E3052" s="13" t="s">
        <v>12209</v>
      </c>
      <c r="F3052" s="13" t="s">
        <v>3987</v>
      </c>
      <c r="G3052" s="13" t="s">
        <v>15376</v>
      </c>
    </row>
    <row r="3053" customFormat="false" ht="15" hidden="false" customHeight="true" outlineLevel="0" collapsed="false">
      <c r="A3053" s="13" t="s">
        <v>167</v>
      </c>
      <c r="B3053" s="11" t="s">
        <v>13066</v>
      </c>
      <c r="C3053" s="13" t="s">
        <v>11708</v>
      </c>
      <c r="D3053" s="13" t="s">
        <v>11751</v>
      </c>
      <c r="E3053" s="13" t="s">
        <v>1871</v>
      </c>
      <c r="F3053" s="13" t="s">
        <v>1871</v>
      </c>
      <c r="G3053" s="13" t="s">
        <v>11751</v>
      </c>
    </row>
    <row r="3054" customFormat="false" ht="15" hidden="false" customHeight="true" outlineLevel="0" collapsed="false">
      <c r="A3054" s="13" t="s">
        <v>167</v>
      </c>
      <c r="B3054" s="11" t="s">
        <v>12356</v>
      </c>
      <c r="C3054" s="13" t="s">
        <v>11708</v>
      </c>
      <c r="D3054" s="13" t="s">
        <v>11708</v>
      </c>
      <c r="E3054" s="13" t="s">
        <v>12090</v>
      </c>
      <c r="F3054" s="13" t="s">
        <v>11708</v>
      </c>
      <c r="G3054" s="13" t="s">
        <v>11708</v>
      </c>
    </row>
    <row r="3055" customFormat="false" ht="15" hidden="false" customHeight="true" outlineLevel="0" collapsed="false">
      <c r="A3055" s="13" t="s">
        <v>167</v>
      </c>
      <c r="B3055" s="11" t="s">
        <v>12398</v>
      </c>
      <c r="C3055" s="13" t="s">
        <v>12295</v>
      </c>
      <c r="D3055" s="13" t="s">
        <v>11708</v>
      </c>
      <c r="E3055" s="13" t="s">
        <v>1871</v>
      </c>
      <c r="F3055" s="13" t="s">
        <v>1871</v>
      </c>
      <c r="G3055" s="13" t="s">
        <v>11708</v>
      </c>
    </row>
    <row r="3056" customFormat="false" ht="15" hidden="false" customHeight="true" outlineLevel="0" collapsed="false">
      <c r="A3056" s="13" t="s">
        <v>167</v>
      </c>
      <c r="B3056" s="11" t="s">
        <v>12396</v>
      </c>
      <c r="C3056" s="13" t="s">
        <v>12161</v>
      </c>
      <c r="D3056" s="13" t="s">
        <v>11708</v>
      </c>
      <c r="E3056" s="13" t="s">
        <v>11708</v>
      </c>
      <c r="F3056" s="13" t="s">
        <v>11708</v>
      </c>
      <c r="G3056" s="13" t="s">
        <v>1871</v>
      </c>
    </row>
    <row r="3057" customFormat="false" ht="15" hidden="false" customHeight="true" outlineLevel="0" collapsed="false">
      <c r="A3057" s="13" t="s">
        <v>167</v>
      </c>
      <c r="B3057" s="11" t="s">
        <v>12392</v>
      </c>
      <c r="C3057" s="13" t="s">
        <v>11708</v>
      </c>
      <c r="D3057" s="13" t="s">
        <v>11708</v>
      </c>
      <c r="E3057" s="13" t="s">
        <v>11708</v>
      </c>
      <c r="F3057" s="13" t="s">
        <v>11708</v>
      </c>
      <c r="G3057" s="13" t="s">
        <v>1871</v>
      </c>
    </row>
    <row r="3058" customFormat="false" ht="15" hidden="false" customHeight="true" outlineLevel="0" collapsed="false">
      <c r="A3058" s="13" t="s">
        <v>167</v>
      </c>
      <c r="B3058" s="11" t="s">
        <v>12399</v>
      </c>
      <c r="C3058" s="13" t="s">
        <v>12241</v>
      </c>
      <c r="D3058" s="13" t="s">
        <v>1871</v>
      </c>
      <c r="E3058" s="13" t="s">
        <v>1871</v>
      </c>
      <c r="F3058" s="13" t="s">
        <v>1871</v>
      </c>
      <c r="G3058" s="13" t="s">
        <v>1871</v>
      </c>
    </row>
    <row r="3059" customFormat="false" ht="15" hidden="false" customHeight="true" outlineLevel="0" collapsed="false">
      <c r="A3059" s="13" t="s">
        <v>167</v>
      </c>
      <c r="B3059" s="11" t="s">
        <v>12366</v>
      </c>
      <c r="C3059" s="13" t="s">
        <v>11708</v>
      </c>
      <c r="D3059" s="13" t="s">
        <v>1871</v>
      </c>
      <c r="E3059" s="13" t="s">
        <v>1871</v>
      </c>
      <c r="F3059" s="13" t="s">
        <v>1871</v>
      </c>
      <c r="G3059" s="13" t="s">
        <v>1871</v>
      </c>
    </row>
    <row r="3060" customFormat="false" ht="15" hidden="false" customHeight="true" outlineLevel="0" collapsed="false">
      <c r="A3060" s="13" t="s">
        <v>167</v>
      </c>
      <c r="B3060" s="11" t="s">
        <v>13067</v>
      </c>
      <c r="C3060" s="13" t="s">
        <v>11751</v>
      </c>
      <c r="D3060" s="13" t="s">
        <v>1871</v>
      </c>
      <c r="E3060" s="13" t="s">
        <v>11708</v>
      </c>
      <c r="F3060" s="13" t="s">
        <v>1160</v>
      </c>
      <c r="G3060" s="13" t="s">
        <v>18838</v>
      </c>
    </row>
    <row r="3061" customFormat="false" ht="15" hidden="false" customHeight="true" outlineLevel="0" collapsed="false">
      <c r="A3061" s="13" t="s">
        <v>167</v>
      </c>
      <c r="B3061" s="11" t="s">
        <v>12381</v>
      </c>
      <c r="C3061" s="13" t="s">
        <v>1871</v>
      </c>
      <c r="D3061" s="13" t="s">
        <v>1871</v>
      </c>
      <c r="E3061" s="13" t="s">
        <v>11708</v>
      </c>
      <c r="F3061" s="13" t="s">
        <v>1871</v>
      </c>
      <c r="G3061" s="13" t="s">
        <v>1871</v>
      </c>
    </row>
    <row r="3062" customFormat="false" ht="15" hidden="false" customHeight="true" outlineLevel="0" collapsed="false">
      <c r="A3062" s="13" t="s">
        <v>167</v>
      </c>
      <c r="B3062" s="11" t="s">
        <v>12405</v>
      </c>
      <c r="C3062" s="13" t="s">
        <v>1871</v>
      </c>
      <c r="D3062" s="13" t="s">
        <v>1871</v>
      </c>
      <c r="E3062" s="13" t="s">
        <v>11708</v>
      </c>
      <c r="F3062" s="13" t="s">
        <v>12295</v>
      </c>
      <c r="G3062" s="13" t="s">
        <v>18373</v>
      </c>
    </row>
    <row r="3063" customFormat="false" ht="15" hidden="false" customHeight="true" outlineLevel="0" collapsed="false">
      <c r="A3063" s="13" t="s">
        <v>167</v>
      </c>
      <c r="B3063" s="11" t="s">
        <v>12407</v>
      </c>
      <c r="C3063" s="13" t="s">
        <v>1871</v>
      </c>
      <c r="D3063" s="13" t="s">
        <v>1871</v>
      </c>
      <c r="E3063" s="13" t="s">
        <v>1871</v>
      </c>
      <c r="F3063" s="13" t="s">
        <v>1871</v>
      </c>
      <c r="G3063" s="13" t="s">
        <v>1871</v>
      </c>
    </row>
    <row r="3064" customFormat="false" ht="15" hidden="false" customHeight="true" outlineLevel="0" collapsed="false">
      <c r="A3064" s="13" t="s">
        <v>167</v>
      </c>
      <c r="B3064" s="11" t="s">
        <v>13059</v>
      </c>
      <c r="C3064" s="13" t="s">
        <v>1871</v>
      </c>
      <c r="D3064" s="13" t="s">
        <v>1871</v>
      </c>
      <c r="E3064" s="13" t="s">
        <v>1871</v>
      </c>
      <c r="F3064" s="13" t="s">
        <v>1871</v>
      </c>
      <c r="G3064" s="13" t="s">
        <v>1871</v>
      </c>
    </row>
    <row r="3065" customFormat="false" ht="15" hidden="false" customHeight="true" outlineLevel="0" collapsed="false">
      <c r="A3065" s="13" t="s">
        <v>167</v>
      </c>
      <c r="B3065" s="11" t="s">
        <v>12408</v>
      </c>
      <c r="C3065" s="13" t="s">
        <v>1871</v>
      </c>
      <c r="D3065" s="13" t="s">
        <v>1871</v>
      </c>
      <c r="E3065" s="13" t="s">
        <v>1871</v>
      </c>
      <c r="F3065" s="13" t="s">
        <v>11708</v>
      </c>
      <c r="G3065" s="13" t="s">
        <v>12406</v>
      </c>
    </row>
    <row r="3066" customFormat="false" ht="15" hidden="false" customHeight="true" outlineLevel="0" collapsed="false">
      <c r="A3066" s="13" t="s">
        <v>167</v>
      </c>
      <c r="B3066" s="11" t="s">
        <v>12410</v>
      </c>
      <c r="C3066" s="13" t="s">
        <v>1871</v>
      </c>
      <c r="D3066" s="13" t="s">
        <v>1871</v>
      </c>
      <c r="E3066" s="13" t="s">
        <v>12161</v>
      </c>
      <c r="F3066" s="13" t="s">
        <v>12377</v>
      </c>
      <c r="G3066" s="13" t="s">
        <v>18839</v>
      </c>
    </row>
    <row r="3067" customFormat="false" ht="15" hidden="false" customHeight="true" outlineLevel="0" collapsed="false">
      <c r="A3067" s="13" t="s">
        <v>167</v>
      </c>
      <c r="B3067" s="11" t="s">
        <v>13068</v>
      </c>
      <c r="C3067" s="13" t="s">
        <v>1871</v>
      </c>
      <c r="D3067" s="13" t="s">
        <v>1871</v>
      </c>
      <c r="E3067" s="13" t="s">
        <v>11751</v>
      </c>
      <c r="F3067" s="13" t="s">
        <v>11751</v>
      </c>
      <c r="G3067" s="13" t="s">
        <v>12413</v>
      </c>
    </row>
    <row r="3068" customFormat="false" ht="15" hidden="false" customHeight="true" outlineLevel="0" collapsed="false">
      <c r="A3068" s="13" t="s">
        <v>167</v>
      </c>
      <c r="B3068" s="11" t="s">
        <v>12414</v>
      </c>
      <c r="C3068" s="13" t="s">
        <v>1871</v>
      </c>
      <c r="D3068" s="13" t="s">
        <v>1871</v>
      </c>
      <c r="E3068" s="13" t="s">
        <v>1871</v>
      </c>
      <c r="F3068" s="13" t="s">
        <v>11708</v>
      </c>
      <c r="G3068" s="13" t="s">
        <v>12406</v>
      </c>
    </row>
    <row r="3069" customFormat="false" ht="15" hidden="false" customHeight="true" outlineLevel="0" collapsed="false">
      <c r="A3069" s="13" t="s">
        <v>167</v>
      </c>
      <c r="B3069" s="11" t="s">
        <v>12417</v>
      </c>
      <c r="C3069" s="13" t="s">
        <v>1871</v>
      </c>
      <c r="D3069" s="13" t="s">
        <v>1871</v>
      </c>
      <c r="E3069" s="13" t="s">
        <v>11751</v>
      </c>
      <c r="F3069" s="13" t="s">
        <v>11703</v>
      </c>
      <c r="G3069" s="13" t="s">
        <v>15376</v>
      </c>
    </row>
    <row r="3070" customFormat="false" ht="15" hidden="false" customHeight="true" outlineLevel="0" collapsed="false">
      <c r="A3070" s="13" t="s">
        <v>167</v>
      </c>
      <c r="B3070" s="11" t="s">
        <v>18840</v>
      </c>
      <c r="C3070" s="13" t="s">
        <v>1871</v>
      </c>
      <c r="D3070" s="13" t="s">
        <v>1871</v>
      </c>
      <c r="E3070" s="13" t="s">
        <v>11708</v>
      </c>
      <c r="F3070" s="13" t="s">
        <v>11708</v>
      </c>
      <c r="G3070" s="13" t="s">
        <v>12406</v>
      </c>
    </row>
    <row r="3071" customFormat="false" ht="15" hidden="false" customHeight="true" outlineLevel="0" collapsed="false">
      <c r="A3071" s="13" t="s">
        <v>167</v>
      </c>
      <c r="B3071" s="11" t="s">
        <v>14272</v>
      </c>
      <c r="C3071" s="13" t="s">
        <v>1871</v>
      </c>
      <c r="D3071" s="13" t="s">
        <v>1871</v>
      </c>
      <c r="E3071" s="13" t="s">
        <v>1871</v>
      </c>
      <c r="F3071" s="13" t="s">
        <v>11751</v>
      </c>
      <c r="G3071" s="13" t="s">
        <v>12413</v>
      </c>
    </row>
    <row r="3072" customFormat="false" ht="15" hidden="false" customHeight="true" outlineLevel="0" collapsed="false">
      <c r="A3072" s="13" t="s">
        <v>167</v>
      </c>
      <c r="B3072" s="11" t="s">
        <v>12402</v>
      </c>
      <c r="C3072" s="13" t="s">
        <v>1871</v>
      </c>
      <c r="D3072" s="13" t="s">
        <v>1871</v>
      </c>
      <c r="E3072" s="13" t="s">
        <v>1871</v>
      </c>
      <c r="F3072" s="13" t="s">
        <v>1871</v>
      </c>
      <c r="G3072" s="13" t="s">
        <v>1871</v>
      </c>
    </row>
    <row r="3073" customFormat="false" ht="15" hidden="false" customHeight="true" outlineLevel="0" collapsed="false">
      <c r="A3073" s="13" t="s">
        <v>167</v>
      </c>
      <c r="B3073" s="11" t="s">
        <v>17902</v>
      </c>
      <c r="C3073" s="13" t="s">
        <v>1871</v>
      </c>
      <c r="D3073" s="13" t="s">
        <v>1871</v>
      </c>
      <c r="E3073" s="13" t="s">
        <v>11708</v>
      </c>
      <c r="F3073" s="13" t="s">
        <v>1871</v>
      </c>
      <c r="G3073" s="13" t="s">
        <v>1871</v>
      </c>
    </row>
    <row r="3074" customFormat="false" ht="15" hidden="false" customHeight="true" outlineLevel="0" collapsed="false">
      <c r="A3074" s="13" t="s">
        <v>176</v>
      </c>
      <c r="B3074" s="11" t="s">
        <v>11482</v>
      </c>
      <c r="C3074" s="13" t="s">
        <v>18841</v>
      </c>
      <c r="D3074" s="13" t="s">
        <v>18842</v>
      </c>
      <c r="E3074" s="13" t="s">
        <v>18843</v>
      </c>
      <c r="F3074" s="13" t="s">
        <v>18844</v>
      </c>
      <c r="G3074" s="13" t="s">
        <v>18845</v>
      </c>
    </row>
    <row r="3075" customFormat="false" ht="15" hidden="false" customHeight="true" outlineLevel="0" collapsed="false">
      <c r="A3075" s="13" t="s">
        <v>176</v>
      </c>
      <c r="B3075" s="11" t="s">
        <v>11476</v>
      </c>
      <c r="C3075" s="13" t="s">
        <v>18846</v>
      </c>
      <c r="D3075" s="13" t="s">
        <v>18847</v>
      </c>
      <c r="E3075" s="13" t="s">
        <v>18848</v>
      </c>
      <c r="F3075" s="13" t="s">
        <v>18849</v>
      </c>
      <c r="G3075" s="13" t="s">
        <v>18850</v>
      </c>
    </row>
    <row r="3076" customFormat="false" ht="15" hidden="false" customHeight="true" outlineLevel="0" collapsed="false">
      <c r="A3076" s="13" t="s">
        <v>176</v>
      </c>
      <c r="B3076" s="11" t="s">
        <v>11488</v>
      </c>
      <c r="C3076" s="13" t="s">
        <v>18851</v>
      </c>
      <c r="D3076" s="13" t="s">
        <v>18852</v>
      </c>
      <c r="E3076" s="13" t="s">
        <v>18853</v>
      </c>
      <c r="F3076" s="13" t="s">
        <v>18854</v>
      </c>
      <c r="G3076" s="13" t="s">
        <v>18855</v>
      </c>
    </row>
    <row r="3077" customFormat="false" ht="15" hidden="false" customHeight="true" outlineLevel="0" collapsed="false">
      <c r="A3077" s="13" t="s">
        <v>176</v>
      </c>
      <c r="B3077" s="11" t="s">
        <v>11506</v>
      </c>
      <c r="C3077" s="13" t="s">
        <v>18856</v>
      </c>
      <c r="D3077" s="13" t="s">
        <v>18857</v>
      </c>
      <c r="E3077" s="13" t="s">
        <v>18858</v>
      </c>
      <c r="F3077" s="13" t="s">
        <v>18859</v>
      </c>
      <c r="G3077" s="13" t="s">
        <v>18860</v>
      </c>
    </row>
    <row r="3078" customFormat="false" ht="15" hidden="false" customHeight="true" outlineLevel="0" collapsed="false">
      <c r="A3078" s="13" t="s">
        <v>176</v>
      </c>
      <c r="B3078" s="11" t="s">
        <v>11494</v>
      </c>
      <c r="C3078" s="13" t="s">
        <v>18861</v>
      </c>
      <c r="D3078" s="13" t="s">
        <v>18862</v>
      </c>
      <c r="E3078" s="13" t="s">
        <v>18683</v>
      </c>
      <c r="F3078" s="13" t="s">
        <v>18863</v>
      </c>
      <c r="G3078" s="13" t="s">
        <v>18864</v>
      </c>
    </row>
    <row r="3079" customFormat="false" ht="15" hidden="false" customHeight="true" outlineLevel="0" collapsed="false">
      <c r="A3079" s="13" t="s">
        <v>176</v>
      </c>
      <c r="B3079" s="11" t="s">
        <v>11518</v>
      </c>
      <c r="C3079" s="13" t="s">
        <v>18865</v>
      </c>
      <c r="D3079" s="13" t="s">
        <v>18866</v>
      </c>
      <c r="E3079" s="13" t="s">
        <v>18867</v>
      </c>
      <c r="F3079" s="13" t="s">
        <v>18868</v>
      </c>
      <c r="G3079" s="13" t="s">
        <v>18869</v>
      </c>
    </row>
    <row r="3080" customFormat="false" ht="15" hidden="false" customHeight="true" outlineLevel="0" collapsed="false">
      <c r="A3080" s="13" t="s">
        <v>176</v>
      </c>
      <c r="B3080" s="11" t="s">
        <v>11500</v>
      </c>
      <c r="C3080" s="13" t="s">
        <v>18870</v>
      </c>
      <c r="D3080" s="13" t="s">
        <v>18871</v>
      </c>
      <c r="E3080" s="13" t="s">
        <v>18872</v>
      </c>
      <c r="F3080" s="13" t="s">
        <v>18873</v>
      </c>
      <c r="G3080" s="13" t="s">
        <v>18874</v>
      </c>
    </row>
    <row r="3081" customFormat="false" ht="15" hidden="false" customHeight="true" outlineLevel="0" collapsed="false">
      <c r="A3081" s="13" t="s">
        <v>176</v>
      </c>
      <c r="B3081" s="11" t="s">
        <v>11512</v>
      </c>
      <c r="C3081" s="13" t="s">
        <v>18875</v>
      </c>
      <c r="D3081" s="13" t="s">
        <v>18876</v>
      </c>
      <c r="E3081" s="13" t="s">
        <v>18877</v>
      </c>
      <c r="F3081" s="13" t="s">
        <v>18878</v>
      </c>
      <c r="G3081" s="13" t="s">
        <v>18879</v>
      </c>
    </row>
    <row r="3082" customFormat="false" ht="15" hidden="false" customHeight="true" outlineLevel="0" collapsed="false">
      <c r="A3082" s="13" t="s">
        <v>176</v>
      </c>
      <c r="B3082" s="11" t="s">
        <v>11530</v>
      </c>
      <c r="C3082" s="13" t="s">
        <v>18880</v>
      </c>
      <c r="D3082" s="13" t="s">
        <v>18881</v>
      </c>
      <c r="E3082" s="13" t="s">
        <v>18882</v>
      </c>
      <c r="F3082" s="13" t="s">
        <v>18883</v>
      </c>
      <c r="G3082" s="13" t="s">
        <v>18884</v>
      </c>
    </row>
    <row r="3083" customFormat="false" ht="15" hidden="false" customHeight="true" outlineLevel="0" collapsed="false">
      <c r="A3083" s="13" t="s">
        <v>176</v>
      </c>
      <c r="B3083" s="11" t="s">
        <v>11536</v>
      </c>
      <c r="C3083" s="13" t="s">
        <v>18885</v>
      </c>
      <c r="D3083" s="13" t="s">
        <v>18886</v>
      </c>
      <c r="E3083" s="13" t="s">
        <v>18887</v>
      </c>
      <c r="F3083" s="13" t="s">
        <v>18888</v>
      </c>
      <c r="G3083" s="13" t="s">
        <v>18889</v>
      </c>
    </row>
    <row r="3084" customFormat="false" ht="15" hidden="false" customHeight="true" outlineLevel="0" collapsed="false">
      <c r="A3084" s="13" t="s">
        <v>176</v>
      </c>
      <c r="B3084" s="11" t="s">
        <v>11542</v>
      </c>
      <c r="C3084" s="13" t="s">
        <v>18890</v>
      </c>
      <c r="D3084" s="13" t="s">
        <v>18891</v>
      </c>
      <c r="E3084" s="13" t="s">
        <v>3543</v>
      </c>
      <c r="F3084" s="13" t="s">
        <v>18892</v>
      </c>
      <c r="G3084" s="13" t="s">
        <v>18893</v>
      </c>
    </row>
    <row r="3085" customFormat="false" ht="15" hidden="false" customHeight="true" outlineLevel="0" collapsed="false">
      <c r="A3085" s="13" t="s">
        <v>176</v>
      </c>
      <c r="B3085" s="11" t="s">
        <v>11600</v>
      </c>
      <c r="C3085" s="13" t="s">
        <v>18894</v>
      </c>
      <c r="D3085" s="13" t="s">
        <v>18895</v>
      </c>
      <c r="E3085" s="13" t="s">
        <v>18896</v>
      </c>
      <c r="F3085" s="13" t="s">
        <v>18897</v>
      </c>
      <c r="G3085" s="13" t="s">
        <v>18898</v>
      </c>
    </row>
    <row r="3086" customFormat="false" ht="15" hidden="false" customHeight="true" outlineLevel="0" collapsed="false">
      <c r="A3086" s="13" t="s">
        <v>176</v>
      </c>
      <c r="B3086" s="11" t="s">
        <v>11524</v>
      </c>
      <c r="C3086" s="13" t="s">
        <v>18899</v>
      </c>
      <c r="D3086" s="13" t="s">
        <v>18900</v>
      </c>
      <c r="E3086" s="13" t="s">
        <v>18901</v>
      </c>
      <c r="F3086" s="13" t="s">
        <v>18902</v>
      </c>
      <c r="G3086" s="13" t="s">
        <v>18903</v>
      </c>
    </row>
    <row r="3087" customFormat="false" ht="15" hidden="false" customHeight="true" outlineLevel="0" collapsed="false">
      <c r="A3087" s="13" t="s">
        <v>176</v>
      </c>
      <c r="B3087" s="11" t="s">
        <v>11565</v>
      </c>
      <c r="C3087" s="13" t="s">
        <v>18904</v>
      </c>
      <c r="D3087" s="13" t="s">
        <v>18905</v>
      </c>
      <c r="E3087" s="13" t="s">
        <v>18906</v>
      </c>
      <c r="F3087" s="13" t="s">
        <v>18907</v>
      </c>
      <c r="G3087" s="13" t="s">
        <v>18908</v>
      </c>
    </row>
    <row r="3088" customFormat="false" ht="15" hidden="false" customHeight="true" outlineLevel="0" collapsed="false">
      <c r="A3088" s="13" t="s">
        <v>176</v>
      </c>
      <c r="B3088" s="11" t="s">
        <v>11560</v>
      </c>
      <c r="C3088" s="13" t="s">
        <v>8665</v>
      </c>
      <c r="D3088" s="13" t="s">
        <v>18909</v>
      </c>
      <c r="E3088" s="13" t="s">
        <v>550</v>
      </c>
      <c r="F3088" s="13" t="s">
        <v>4463</v>
      </c>
      <c r="G3088" s="13" t="s">
        <v>18910</v>
      </c>
    </row>
    <row r="3089" customFormat="false" ht="15" hidden="false" customHeight="true" outlineLevel="0" collapsed="false">
      <c r="A3089" s="13" t="s">
        <v>176</v>
      </c>
      <c r="B3089" s="11" t="s">
        <v>11570</v>
      </c>
      <c r="C3089" s="13" t="s">
        <v>18911</v>
      </c>
      <c r="D3089" s="13" t="s">
        <v>18912</v>
      </c>
      <c r="E3089" s="13" t="s">
        <v>18913</v>
      </c>
      <c r="F3089" s="13" t="s">
        <v>18914</v>
      </c>
      <c r="G3089" s="13" t="s">
        <v>18915</v>
      </c>
    </row>
    <row r="3090" customFormat="false" ht="15" hidden="false" customHeight="true" outlineLevel="0" collapsed="false">
      <c r="A3090" s="13" t="s">
        <v>176</v>
      </c>
      <c r="B3090" s="11" t="s">
        <v>11548</v>
      </c>
      <c r="C3090" s="13" t="s">
        <v>18916</v>
      </c>
      <c r="D3090" s="13" t="s">
        <v>18917</v>
      </c>
      <c r="E3090" s="13" t="s">
        <v>18918</v>
      </c>
      <c r="F3090" s="13" t="s">
        <v>18919</v>
      </c>
      <c r="G3090" s="13" t="s">
        <v>18920</v>
      </c>
    </row>
    <row r="3091" customFormat="false" ht="15" hidden="false" customHeight="true" outlineLevel="0" collapsed="false">
      <c r="A3091" s="13" t="s">
        <v>176</v>
      </c>
      <c r="B3091" s="11" t="s">
        <v>11576</v>
      </c>
      <c r="C3091" s="13" t="s">
        <v>18921</v>
      </c>
      <c r="D3091" s="13" t="s">
        <v>18922</v>
      </c>
      <c r="E3091" s="13" t="s">
        <v>18923</v>
      </c>
      <c r="F3091" s="13" t="s">
        <v>18924</v>
      </c>
      <c r="G3091" s="13" t="s">
        <v>18925</v>
      </c>
    </row>
    <row r="3092" customFormat="false" ht="15" hidden="false" customHeight="true" outlineLevel="0" collapsed="false">
      <c r="A3092" s="13" t="s">
        <v>176</v>
      </c>
      <c r="B3092" s="11" t="s">
        <v>11554</v>
      </c>
      <c r="C3092" s="13" t="s">
        <v>18926</v>
      </c>
      <c r="D3092" s="13" t="s">
        <v>18927</v>
      </c>
      <c r="E3092" s="13" t="s">
        <v>14187</v>
      </c>
      <c r="F3092" s="13" t="s">
        <v>18928</v>
      </c>
      <c r="G3092" s="13" t="s">
        <v>18929</v>
      </c>
    </row>
    <row r="3093" customFormat="false" ht="15" hidden="false" customHeight="true" outlineLevel="0" collapsed="false">
      <c r="A3093" s="13" t="s">
        <v>176</v>
      </c>
      <c r="B3093" s="11" t="s">
        <v>11622</v>
      </c>
      <c r="C3093" s="13" t="s">
        <v>18930</v>
      </c>
      <c r="D3093" s="13" t="s">
        <v>18931</v>
      </c>
      <c r="E3093" s="13" t="s">
        <v>14944</v>
      </c>
      <c r="F3093" s="13" t="s">
        <v>18932</v>
      </c>
      <c r="G3093" s="13" t="s">
        <v>18933</v>
      </c>
    </row>
    <row r="3094" customFormat="false" ht="15" hidden="false" customHeight="true" outlineLevel="0" collapsed="false">
      <c r="A3094" s="13" t="s">
        <v>176</v>
      </c>
      <c r="B3094" s="11" t="s">
        <v>11582</v>
      </c>
      <c r="C3094" s="13" t="s">
        <v>18934</v>
      </c>
      <c r="D3094" s="13" t="s">
        <v>18935</v>
      </c>
      <c r="E3094" s="13" t="s">
        <v>18936</v>
      </c>
      <c r="F3094" s="13" t="s">
        <v>18937</v>
      </c>
      <c r="G3094" s="13" t="s">
        <v>18938</v>
      </c>
    </row>
    <row r="3095" customFormat="false" ht="15" hidden="false" customHeight="true" outlineLevel="0" collapsed="false">
      <c r="A3095" s="13" t="s">
        <v>176</v>
      </c>
      <c r="B3095" s="11" t="s">
        <v>11588</v>
      </c>
      <c r="C3095" s="13" t="s">
        <v>12951</v>
      </c>
      <c r="D3095" s="13" t="s">
        <v>18939</v>
      </c>
      <c r="E3095" s="13" t="s">
        <v>18940</v>
      </c>
      <c r="F3095" s="13" t="s">
        <v>18941</v>
      </c>
      <c r="G3095" s="13" t="s">
        <v>18942</v>
      </c>
    </row>
    <row r="3096" customFormat="false" ht="15" hidden="false" customHeight="true" outlineLevel="0" collapsed="false">
      <c r="A3096" s="13" t="s">
        <v>176</v>
      </c>
      <c r="B3096" s="11" t="s">
        <v>11610</v>
      </c>
      <c r="C3096" s="13" t="s">
        <v>18943</v>
      </c>
      <c r="D3096" s="13" t="s">
        <v>18944</v>
      </c>
      <c r="E3096" s="13" t="s">
        <v>18945</v>
      </c>
      <c r="F3096" s="13" t="s">
        <v>18946</v>
      </c>
      <c r="G3096" s="13" t="s">
        <v>18947</v>
      </c>
    </row>
    <row r="3097" customFormat="false" ht="15" hidden="false" customHeight="true" outlineLevel="0" collapsed="false">
      <c r="A3097" s="13" t="s">
        <v>176</v>
      </c>
      <c r="B3097" s="11" t="s">
        <v>11645</v>
      </c>
      <c r="C3097" s="13" t="s">
        <v>18948</v>
      </c>
      <c r="D3097" s="13" t="s">
        <v>18949</v>
      </c>
      <c r="E3097" s="13" t="s">
        <v>18950</v>
      </c>
      <c r="F3097" s="13" t="s">
        <v>18951</v>
      </c>
      <c r="G3097" s="13" t="s">
        <v>18952</v>
      </c>
    </row>
    <row r="3098" customFormat="false" ht="15" hidden="false" customHeight="true" outlineLevel="0" collapsed="false">
      <c r="A3098" s="13" t="s">
        <v>176</v>
      </c>
      <c r="B3098" s="11" t="s">
        <v>11671</v>
      </c>
      <c r="C3098" s="13" t="s">
        <v>13598</v>
      </c>
      <c r="D3098" s="13" t="s">
        <v>18953</v>
      </c>
      <c r="E3098" s="13" t="s">
        <v>557</v>
      </c>
      <c r="F3098" s="13" t="s">
        <v>18954</v>
      </c>
      <c r="G3098" s="13" t="s">
        <v>18955</v>
      </c>
    </row>
    <row r="3099" customFormat="false" ht="15" hidden="false" customHeight="true" outlineLevel="0" collapsed="false">
      <c r="A3099" s="13" t="s">
        <v>176</v>
      </c>
      <c r="B3099" s="11" t="s">
        <v>11616</v>
      </c>
      <c r="C3099" s="13" t="s">
        <v>18956</v>
      </c>
      <c r="D3099" s="13" t="s">
        <v>18957</v>
      </c>
      <c r="E3099" s="13" t="s">
        <v>18958</v>
      </c>
      <c r="F3099" s="13" t="s">
        <v>18959</v>
      </c>
      <c r="G3099" s="13" t="s">
        <v>18960</v>
      </c>
    </row>
    <row r="3100" customFormat="false" ht="15" hidden="false" customHeight="true" outlineLevel="0" collapsed="false">
      <c r="A3100" s="13" t="s">
        <v>176</v>
      </c>
      <c r="B3100" s="11" t="s">
        <v>11628</v>
      </c>
      <c r="C3100" s="13" t="s">
        <v>18961</v>
      </c>
      <c r="D3100" s="13" t="s">
        <v>18962</v>
      </c>
      <c r="E3100" s="13" t="s">
        <v>12175</v>
      </c>
      <c r="F3100" s="13" t="s">
        <v>18963</v>
      </c>
      <c r="G3100" s="13" t="s">
        <v>18964</v>
      </c>
    </row>
    <row r="3101" customFormat="false" ht="15" hidden="false" customHeight="true" outlineLevel="0" collapsed="false">
      <c r="A3101" s="13" t="s">
        <v>176</v>
      </c>
      <c r="B3101" s="11" t="s">
        <v>11634</v>
      </c>
      <c r="C3101" s="13" t="s">
        <v>18965</v>
      </c>
      <c r="D3101" s="13" t="s">
        <v>18966</v>
      </c>
      <c r="E3101" s="13" t="s">
        <v>11918</v>
      </c>
      <c r="F3101" s="13" t="s">
        <v>18967</v>
      </c>
      <c r="G3101" s="13" t="s">
        <v>18968</v>
      </c>
    </row>
    <row r="3102" customFormat="false" ht="15" hidden="false" customHeight="true" outlineLevel="0" collapsed="false">
      <c r="A3102" s="13" t="s">
        <v>176</v>
      </c>
      <c r="B3102" s="11" t="s">
        <v>11656</v>
      </c>
      <c r="C3102" s="13" t="s">
        <v>13817</v>
      </c>
      <c r="D3102" s="13" t="s">
        <v>18969</v>
      </c>
      <c r="E3102" s="13" t="s">
        <v>18970</v>
      </c>
      <c r="F3102" s="13" t="s">
        <v>18971</v>
      </c>
      <c r="G3102" s="13" t="s">
        <v>18972</v>
      </c>
    </row>
    <row r="3103" customFormat="false" ht="15" hidden="false" customHeight="true" outlineLevel="0" collapsed="false">
      <c r="A3103" s="13" t="s">
        <v>176</v>
      </c>
      <c r="B3103" s="11" t="s">
        <v>11743</v>
      </c>
      <c r="C3103" s="13" t="s">
        <v>15320</v>
      </c>
      <c r="D3103" s="13" t="s">
        <v>18973</v>
      </c>
      <c r="E3103" s="13" t="s">
        <v>2673</v>
      </c>
      <c r="F3103" s="13" t="s">
        <v>18974</v>
      </c>
      <c r="G3103" s="13" t="s">
        <v>18975</v>
      </c>
    </row>
    <row r="3104" customFormat="false" ht="15" hidden="false" customHeight="true" outlineLevel="0" collapsed="false">
      <c r="A3104" s="13" t="s">
        <v>176</v>
      </c>
      <c r="B3104" s="11" t="s">
        <v>11688</v>
      </c>
      <c r="C3104" s="13" t="s">
        <v>18976</v>
      </c>
      <c r="D3104" s="13" t="s">
        <v>18977</v>
      </c>
      <c r="E3104" s="13" t="s">
        <v>18978</v>
      </c>
      <c r="F3104" s="13" t="s">
        <v>18979</v>
      </c>
      <c r="G3104" s="13" t="s">
        <v>18980</v>
      </c>
    </row>
    <row r="3105" customFormat="false" ht="15" hidden="false" customHeight="true" outlineLevel="0" collapsed="false">
      <c r="A3105" s="13" t="s">
        <v>176</v>
      </c>
      <c r="B3105" s="11" t="s">
        <v>11606</v>
      </c>
      <c r="C3105" s="13" t="s">
        <v>14080</v>
      </c>
      <c r="D3105" s="13" t="s">
        <v>18981</v>
      </c>
      <c r="E3105" s="13" t="s">
        <v>11971</v>
      </c>
      <c r="F3105" s="13" t="s">
        <v>16184</v>
      </c>
      <c r="G3105" s="13" t="s">
        <v>18982</v>
      </c>
    </row>
    <row r="3106" customFormat="false" ht="15" hidden="false" customHeight="true" outlineLevel="0" collapsed="false">
      <c r="A3106" s="13" t="s">
        <v>176</v>
      </c>
      <c r="B3106" s="11" t="s">
        <v>11639</v>
      </c>
      <c r="C3106" s="13" t="s">
        <v>15084</v>
      </c>
      <c r="D3106" s="13" t="s">
        <v>18983</v>
      </c>
      <c r="E3106" s="13" t="s">
        <v>18984</v>
      </c>
      <c r="F3106" s="13" t="s">
        <v>18985</v>
      </c>
      <c r="G3106" s="13" t="s">
        <v>18986</v>
      </c>
    </row>
    <row r="3107" customFormat="false" ht="15" hidden="false" customHeight="true" outlineLevel="0" collapsed="false">
      <c r="A3107" s="13" t="s">
        <v>176</v>
      </c>
      <c r="B3107" s="11" t="s">
        <v>11661</v>
      </c>
      <c r="C3107" s="13" t="s">
        <v>18987</v>
      </c>
      <c r="D3107" s="13" t="s">
        <v>18988</v>
      </c>
      <c r="E3107" s="13" t="s">
        <v>14787</v>
      </c>
      <c r="F3107" s="13" t="s">
        <v>18989</v>
      </c>
      <c r="G3107" s="13" t="s">
        <v>18990</v>
      </c>
    </row>
    <row r="3108" customFormat="false" ht="15" hidden="false" customHeight="true" outlineLevel="0" collapsed="false">
      <c r="A3108" s="13" t="s">
        <v>176</v>
      </c>
      <c r="B3108" s="11" t="s">
        <v>11594</v>
      </c>
      <c r="C3108" s="13" t="s">
        <v>18991</v>
      </c>
      <c r="D3108" s="13" t="s">
        <v>18992</v>
      </c>
      <c r="E3108" s="13" t="s">
        <v>18993</v>
      </c>
      <c r="F3108" s="13" t="s">
        <v>18994</v>
      </c>
      <c r="G3108" s="13" t="s">
        <v>18995</v>
      </c>
    </row>
    <row r="3109" customFormat="false" ht="15" hidden="false" customHeight="true" outlineLevel="0" collapsed="false">
      <c r="A3109" s="13" t="s">
        <v>176</v>
      </c>
      <c r="B3109" s="11" t="s">
        <v>11700</v>
      </c>
      <c r="C3109" s="13" t="s">
        <v>18996</v>
      </c>
      <c r="D3109" s="13" t="s">
        <v>18997</v>
      </c>
      <c r="E3109" s="13" t="s">
        <v>12135</v>
      </c>
      <c r="F3109" s="13" t="s">
        <v>12084</v>
      </c>
      <c r="G3109" s="13" t="s">
        <v>18998</v>
      </c>
    </row>
    <row r="3110" customFormat="false" ht="15" hidden="false" customHeight="true" outlineLevel="0" collapsed="false">
      <c r="A3110" s="13" t="s">
        <v>176</v>
      </c>
      <c r="B3110" s="11" t="s">
        <v>11754</v>
      </c>
      <c r="C3110" s="13" t="s">
        <v>16092</v>
      </c>
      <c r="D3110" s="13" t="s">
        <v>18999</v>
      </c>
      <c r="E3110" s="13" t="s">
        <v>8199</v>
      </c>
      <c r="F3110" s="13" t="s">
        <v>19000</v>
      </c>
      <c r="G3110" s="13" t="s">
        <v>19001</v>
      </c>
    </row>
    <row r="3111" customFormat="false" ht="15" hidden="false" customHeight="true" outlineLevel="0" collapsed="false">
      <c r="A3111" s="13" t="s">
        <v>176</v>
      </c>
      <c r="B3111" s="11" t="s">
        <v>11682</v>
      </c>
      <c r="C3111" s="13" t="s">
        <v>13207</v>
      </c>
      <c r="D3111" s="13" t="s">
        <v>19002</v>
      </c>
      <c r="E3111" s="13" t="s">
        <v>4756</v>
      </c>
      <c r="F3111" s="13" t="s">
        <v>19003</v>
      </c>
      <c r="G3111" s="13" t="s">
        <v>19004</v>
      </c>
    </row>
    <row r="3112" customFormat="false" ht="15" hidden="false" customHeight="true" outlineLevel="0" collapsed="false">
      <c r="A3112" s="13" t="s">
        <v>176</v>
      </c>
      <c r="B3112" s="11" t="s">
        <v>11710</v>
      </c>
      <c r="C3112" s="13" t="s">
        <v>12972</v>
      </c>
      <c r="D3112" s="13" t="s">
        <v>19005</v>
      </c>
      <c r="E3112" s="13" t="s">
        <v>12754</v>
      </c>
      <c r="F3112" s="13" t="s">
        <v>12986</v>
      </c>
      <c r="G3112" s="13" t="s">
        <v>19006</v>
      </c>
    </row>
    <row r="3113" customFormat="false" ht="15" hidden="false" customHeight="true" outlineLevel="0" collapsed="false">
      <c r="A3113" s="13" t="s">
        <v>176</v>
      </c>
      <c r="B3113" s="11" t="s">
        <v>11733</v>
      </c>
      <c r="C3113" s="13" t="s">
        <v>19007</v>
      </c>
      <c r="D3113" s="13" t="s">
        <v>19008</v>
      </c>
      <c r="E3113" s="13" t="s">
        <v>18782</v>
      </c>
      <c r="F3113" s="13" t="s">
        <v>19009</v>
      </c>
      <c r="G3113" s="13" t="s">
        <v>19010</v>
      </c>
    </row>
    <row r="3114" customFormat="false" ht="15" hidden="false" customHeight="true" outlineLevel="0" collapsed="false">
      <c r="A3114" s="13" t="s">
        <v>176</v>
      </c>
      <c r="B3114" s="11" t="s">
        <v>11677</v>
      </c>
      <c r="C3114" s="13" t="s">
        <v>19011</v>
      </c>
      <c r="D3114" s="13" t="s">
        <v>19012</v>
      </c>
      <c r="E3114" s="13" t="s">
        <v>19013</v>
      </c>
      <c r="F3114" s="13" t="s">
        <v>19014</v>
      </c>
      <c r="G3114" s="13" t="s">
        <v>19015</v>
      </c>
    </row>
    <row r="3115" customFormat="false" ht="15" hidden="false" customHeight="true" outlineLevel="0" collapsed="false">
      <c r="A3115" s="13" t="s">
        <v>176</v>
      </c>
      <c r="B3115" s="11" t="s">
        <v>11667</v>
      </c>
      <c r="C3115" s="13" t="s">
        <v>19016</v>
      </c>
      <c r="D3115" s="13" t="s">
        <v>19017</v>
      </c>
      <c r="E3115" s="13" t="s">
        <v>12215</v>
      </c>
      <c r="F3115" s="13" t="s">
        <v>16337</v>
      </c>
      <c r="G3115" s="13" t="s">
        <v>19018</v>
      </c>
    </row>
    <row r="3116" customFormat="false" ht="15" hidden="false" customHeight="true" outlineLevel="0" collapsed="false">
      <c r="A3116" s="13" t="s">
        <v>176</v>
      </c>
      <c r="B3116" s="11" t="s">
        <v>11770</v>
      </c>
      <c r="C3116" s="13" t="s">
        <v>19019</v>
      </c>
      <c r="D3116" s="13" t="s">
        <v>19020</v>
      </c>
      <c r="E3116" s="13" t="s">
        <v>12264</v>
      </c>
      <c r="F3116" s="13" t="s">
        <v>19021</v>
      </c>
      <c r="G3116" s="13" t="s">
        <v>19022</v>
      </c>
    </row>
    <row r="3117" customFormat="false" ht="15" hidden="false" customHeight="true" outlineLevel="0" collapsed="false">
      <c r="A3117" s="13" t="s">
        <v>176</v>
      </c>
      <c r="B3117" s="11" t="s">
        <v>11694</v>
      </c>
      <c r="C3117" s="13" t="s">
        <v>19023</v>
      </c>
      <c r="D3117" s="13" t="s">
        <v>19024</v>
      </c>
      <c r="E3117" s="13" t="s">
        <v>17627</v>
      </c>
      <c r="F3117" s="13" t="s">
        <v>19025</v>
      </c>
      <c r="G3117" s="13" t="s">
        <v>19026</v>
      </c>
    </row>
    <row r="3118" customFormat="false" ht="15" hidden="false" customHeight="true" outlineLevel="0" collapsed="false">
      <c r="A3118" s="13" t="s">
        <v>176</v>
      </c>
      <c r="B3118" s="11" t="s">
        <v>11737</v>
      </c>
      <c r="C3118" s="13" t="s">
        <v>12947</v>
      </c>
      <c r="D3118" s="13" t="s">
        <v>19027</v>
      </c>
      <c r="E3118" s="13" t="s">
        <v>2874</v>
      </c>
      <c r="F3118" s="13" t="s">
        <v>19028</v>
      </c>
      <c r="G3118" s="13" t="s">
        <v>19029</v>
      </c>
    </row>
    <row r="3119" customFormat="false" ht="15" hidden="false" customHeight="true" outlineLevel="0" collapsed="false">
      <c r="A3119" s="13" t="s">
        <v>176</v>
      </c>
      <c r="B3119" s="11" t="s">
        <v>11722</v>
      </c>
      <c r="C3119" s="13" t="s">
        <v>15294</v>
      </c>
      <c r="D3119" s="13" t="s">
        <v>19030</v>
      </c>
      <c r="E3119" s="13" t="s">
        <v>19031</v>
      </c>
      <c r="F3119" s="13" t="s">
        <v>19032</v>
      </c>
      <c r="G3119" s="13" t="s">
        <v>19033</v>
      </c>
    </row>
    <row r="3120" customFormat="false" ht="15" hidden="false" customHeight="true" outlineLevel="0" collapsed="false">
      <c r="A3120" s="13" t="s">
        <v>176</v>
      </c>
      <c r="B3120" s="11" t="s">
        <v>11787</v>
      </c>
      <c r="C3120" s="13" t="s">
        <v>19034</v>
      </c>
      <c r="D3120" s="13" t="s">
        <v>19035</v>
      </c>
      <c r="E3120" s="13" t="s">
        <v>16099</v>
      </c>
      <c r="F3120" s="13" t="s">
        <v>19036</v>
      </c>
      <c r="G3120" s="13" t="s">
        <v>19037</v>
      </c>
    </row>
    <row r="3121" customFormat="false" ht="15" hidden="false" customHeight="true" outlineLevel="0" collapsed="false">
      <c r="A3121" s="13" t="s">
        <v>176</v>
      </c>
      <c r="B3121" s="11" t="s">
        <v>11728</v>
      </c>
      <c r="C3121" s="13" t="s">
        <v>14209</v>
      </c>
      <c r="D3121" s="13" t="s">
        <v>19038</v>
      </c>
      <c r="E3121" s="13" t="s">
        <v>7267</v>
      </c>
      <c r="F3121" s="13" t="s">
        <v>19039</v>
      </c>
      <c r="G3121" s="13" t="s">
        <v>19040</v>
      </c>
    </row>
    <row r="3122" customFormat="false" ht="15" hidden="false" customHeight="true" outlineLevel="0" collapsed="false">
      <c r="A3122" s="13" t="s">
        <v>176</v>
      </c>
      <c r="B3122" s="11" t="s">
        <v>11799</v>
      </c>
      <c r="C3122" s="13" t="s">
        <v>12699</v>
      </c>
      <c r="D3122" s="13" t="s">
        <v>19041</v>
      </c>
      <c r="E3122" s="13" t="s">
        <v>19042</v>
      </c>
      <c r="F3122" s="13" t="s">
        <v>19043</v>
      </c>
      <c r="G3122" s="13" t="s">
        <v>19044</v>
      </c>
    </row>
    <row r="3123" customFormat="false" ht="15" hidden="false" customHeight="true" outlineLevel="0" collapsed="false">
      <c r="A3123" s="13" t="s">
        <v>176</v>
      </c>
      <c r="B3123" s="11" t="s">
        <v>11760</v>
      </c>
      <c r="C3123" s="13" t="s">
        <v>5972</v>
      </c>
      <c r="D3123" s="13" t="s">
        <v>19045</v>
      </c>
      <c r="E3123" s="13" t="s">
        <v>19046</v>
      </c>
      <c r="F3123" s="13" t="s">
        <v>19047</v>
      </c>
      <c r="G3123" s="13" t="s">
        <v>19048</v>
      </c>
    </row>
    <row r="3124" customFormat="false" ht="15" hidden="false" customHeight="true" outlineLevel="0" collapsed="false">
      <c r="A3124" s="13" t="s">
        <v>176</v>
      </c>
      <c r="B3124" s="11" t="s">
        <v>11716</v>
      </c>
      <c r="C3124" s="13" t="s">
        <v>19049</v>
      </c>
      <c r="D3124" s="13" t="s">
        <v>19050</v>
      </c>
      <c r="E3124" s="13" t="s">
        <v>12246</v>
      </c>
      <c r="F3124" s="13" t="s">
        <v>19051</v>
      </c>
      <c r="G3124" s="13" t="s">
        <v>19052</v>
      </c>
    </row>
    <row r="3125" customFormat="false" ht="15" hidden="false" customHeight="true" outlineLevel="0" collapsed="false">
      <c r="A3125" s="13" t="s">
        <v>176</v>
      </c>
      <c r="B3125" s="11" t="s">
        <v>11822</v>
      </c>
      <c r="C3125" s="13" t="s">
        <v>12128</v>
      </c>
      <c r="D3125" s="13" t="s">
        <v>19053</v>
      </c>
      <c r="E3125" s="13" t="s">
        <v>697</v>
      </c>
      <c r="F3125" s="13" t="s">
        <v>16210</v>
      </c>
      <c r="G3125" s="13" t="s">
        <v>19054</v>
      </c>
    </row>
    <row r="3126" customFormat="false" ht="15" hidden="false" customHeight="true" outlineLevel="0" collapsed="false">
      <c r="A3126" s="13" t="s">
        <v>176</v>
      </c>
      <c r="B3126" s="11" t="s">
        <v>11748</v>
      </c>
      <c r="C3126" s="13" t="s">
        <v>12171</v>
      </c>
      <c r="D3126" s="13" t="s">
        <v>19055</v>
      </c>
      <c r="E3126" s="13" t="s">
        <v>1871</v>
      </c>
      <c r="F3126" s="13" t="s">
        <v>1871</v>
      </c>
      <c r="G3126" s="13" t="s">
        <v>19055</v>
      </c>
    </row>
    <row r="3127" customFormat="false" ht="15" hidden="false" customHeight="true" outlineLevel="0" collapsed="false">
      <c r="A3127" s="13" t="s">
        <v>176</v>
      </c>
      <c r="B3127" s="11" t="s">
        <v>11781</v>
      </c>
      <c r="C3127" s="13" t="s">
        <v>12278</v>
      </c>
      <c r="D3127" s="13" t="s">
        <v>19056</v>
      </c>
      <c r="E3127" s="13" t="s">
        <v>12731</v>
      </c>
      <c r="F3127" s="13" t="s">
        <v>19057</v>
      </c>
      <c r="G3127" s="13" t="s">
        <v>19058</v>
      </c>
    </row>
    <row r="3128" customFormat="false" ht="15" hidden="false" customHeight="true" outlineLevel="0" collapsed="false">
      <c r="A3128" s="13" t="s">
        <v>176</v>
      </c>
      <c r="B3128" s="11" t="s">
        <v>11900</v>
      </c>
      <c r="C3128" s="13" t="s">
        <v>19059</v>
      </c>
      <c r="D3128" s="13" t="s">
        <v>19060</v>
      </c>
      <c r="E3128" s="13" t="s">
        <v>5209</v>
      </c>
      <c r="F3128" s="13" t="s">
        <v>19061</v>
      </c>
      <c r="G3128" s="13" t="s">
        <v>19062</v>
      </c>
    </row>
    <row r="3129" customFormat="false" ht="15" hidden="false" customHeight="true" outlineLevel="0" collapsed="false">
      <c r="A3129" s="13" t="s">
        <v>176</v>
      </c>
      <c r="B3129" s="11" t="s">
        <v>11827</v>
      </c>
      <c r="C3129" s="13" t="s">
        <v>19063</v>
      </c>
      <c r="D3129" s="13" t="s">
        <v>19064</v>
      </c>
      <c r="E3129" s="13" t="s">
        <v>16246</v>
      </c>
      <c r="F3129" s="13" t="s">
        <v>19065</v>
      </c>
      <c r="G3129" s="13" t="s">
        <v>19066</v>
      </c>
    </row>
    <row r="3130" customFormat="false" ht="15" hidden="false" customHeight="true" outlineLevel="0" collapsed="false">
      <c r="A3130" s="13" t="s">
        <v>176</v>
      </c>
      <c r="B3130" s="11" t="s">
        <v>11810</v>
      </c>
      <c r="C3130" s="13" t="s">
        <v>7303</v>
      </c>
      <c r="D3130" s="13" t="s">
        <v>19067</v>
      </c>
      <c r="E3130" s="13" t="s">
        <v>13421</v>
      </c>
      <c r="F3130" s="13" t="s">
        <v>19068</v>
      </c>
      <c r="G3130" s="13" t="s">
        <v>3622</v>
      </c>
    </row>
    <row r="3131" customFormat="false" ht="15" hidden="false" customHeight="true" outlineLevel="0" collapsed="false">
      <c r="A3131" s="13" t="s">
        <v>176</v>
      </c>
      <c r="B3131" s="11" t="s">
        <v>11650</v>
      </c>
      <c r="C3131" s="13" t="s">
        <v>19069</v>
      </c>
      <c r="D3131" s="13" t="s">
        <v>19070</v>
      </c>
      <c r="E3131" s="13" t="s">
        <v>16616</v>
      </c>
      <c r="F3131" s="13" t="s">
        <v>19071</v>
      </c>
      <c r="G3131" s="13" t="s">
        <v>19072</v>
      </c>
    </row>
    <row r="3132" customFormat="false" ht="15" hidden="false" customHeight="true" outlineLevel="0" collapsed="false">
      <c r="A3132" s="13" t="s">
        <v>176</v>
      </c>
      <c r="B3132" s="11" t="s">
        <v>11861</v>
      </c>
      <c r="C3132" s="13" t="s">
        <v>15379</v>
      </c>
      <c r="D3132" s="13" t="s">
        <v>19073</v>
      </c>
      <c r="E3132" s="13" t="s">
        <v>15763</v>
      </c>
      <c r="F3132" s="13" t="s">
        <v>19074</v>
      </c>
      <c r="G3132" s="13" t="s">
        <v>19075</v>
      </c>
    </row>
    <row r="3133" customFormat="false" ht="15" hidden="false" customHeight="true" outlineLevel="0" collapsed="false">
      <c r="A3133" s="13" t="s">
        <v>176</v>
      </c>
      <c r="B3133" s="11" t="s">
        <v>11838</v>
      </c>
      <c r="C3133" s="13" t="s">
        <v>19076</v>
      </c>
      <c r="D3133" s="13" t="s">
        <v>19077</v>
      </c>
      <c r="E3133" s="13" t="s">
        <v>5902</v>
      </c>
      <c r="F3133" s="13" t="s">
        <v>19078</v>
      </c>
      <c r="G3133" s="13" t="s">
        <v>19079</v>
      </c>
    </row>
    <row r="3134" customFormat="false" ht="15" hidden="false" customHeight="true" outlineLevel="0" collapsed="false">
      <c r="A3134" s="13" t="s">
        <v>176</v>
      </c>
      <c r="B3134" s="11" t="s">
        <v>11844</v>
      </c>
      <c r="C3134" s="13" t="s">
        <v>19080</v>
      </c>
      <c r="D3134" s="13" t="s">
        <v>19081</v>
      </c>
      <c r="E3134" s="13" t="s">
        <v>7254</v>
      </c>
      <c r="F3134" s="13" t="s">
        <v>19082</v>
      </c>
      <c r="G3134" s="13" t="s">
        <v>19083</v>
      </c>
    </row>
    <row r="3135" customFormat="false" ht="15" hidden="false" customHeight="true" outlineLevel="0" collapsed="false">
      <c r="A3135" s="13" t="s">
        <v>176</v>
      </c>
      <c r="B3135" s="11" t="s">
        <v>11895</v>
      </c>
      <c r="C3135" s="13" t="s">
        <v>16329</v>
      </c>
      <c r="D3135" s="13" t="s">
        <v>19084</v>
      </c>
      <c r="E3135" s="13" t="s">
        <v>6585</v>
      </c>
      <c r="F3135" s="13" t="s">
        <v>19085</v>
      </c>
      <c r="G3135" s="13" t="s">
        <v>19086</v>
      </c>
    </row>
    <row r="3136" customFormat="false" ht="15" hidden="false" customHeight="true" outlineLevel="0" collapsed="false">
      <c r="A3136" s="13" t="s">
        <v>176</v>
      </c>
      <c r="B3136" s="11" t="s">
        <v>11915</v>
      </c>
      <c r="C3136" s="13" t="s">
        <v>12011</v>
      </c>
      <c r="D3136" s="13" t="s">
        <v>19087</v>
      </c>
      <c r="E3136" s="13" t="s">
        <v>12390</v>
      </c>
      <c r="F3136" s="13" t="s">
        <v>19088</v>
      </c>
      <c r="G3136" s="13" t="s">
        <v>19089</v>
      </c>
    </row>
    <row r="3137" customFormat="false" ht="15" hidden="false" customHeight="true" outlineLevel="0" collapsed="false">
      <c r="A3137" s="13" t="s">
        <v>176</v>
      </c>
      <c r="B3137" s="11" t="s">
        <v>11804</v>
      </c>
      <c r="C3137" s="13" t="s">
        <v>17885</v>
      </c>
      <c r="D3137" s="13" t="s">
        <v>19090</v>
      </c>
      <c r="E3137" s="13" t="s">
        <v>14125</v>
      </c>
      <c r="F3137" s="13" t="s">
        <v>19091</v>
      </c>
      <c r="G3137" s="13" t="s">
        <v>19092</v>
      </c>
    </row>
    <row r="3138" customFormat="false" ht="15" hidden="false" customHeight="true" outlineLevel="0" collapsed="false">
      <c r="A3138" s="13" t="s">
        <v>176</v>
      </c>
      <c r="B3138" s="11" t="s">
        <v>11855</v>
      </c>
      <c r="C3138" s="13" t="s">
        <v>11845</v>
      </c>
      <c r="D3138" s="13" t="s">
        <v>19093</v>
      </c>
      <c r="E3138" s="13" t="s">
        <v>16620</v>
      </c>
      <c r="F3138" s="13" t="s">
        <v>19094</v>
      </c>
      <c r="G3138" s="13" t="s">
        <v>19095</v>
      </c>
    </row>
    <row r="3139" customFormat="false" ht="15" hidden="false" customHeight="true" outlineLevel="0" collapsed="false">
      <c r="A3139" s="13" t="s">
        <v>176</v>
      </c>
      <c r="B3139" s="11" t="s">
        <v>11833</v>
      </c>
      <c r="C3139" s="13" t="s">
        <v>19096</v>
      </c>
      <c r="D3139" s="13" t="s">
        <v>19097</v>
      </c>
      <c r="E3139" s="13" t="s">
        <v>5712</v>
      </c>
      <c r="F3139" s="13" t="s">
        <v>19098</v>
      </c>
      <c r="G3139" s="13" t="s">
        <v>19099</v>
      </c>
    </row>
    <row r="3140" customFormat="false" ht="15" hidden="false" customHeight="true" outlineLevel="0" collapsed="false">
      <c r="A3140" s="13" t="s">
        <v>176</v>
      </c>
      <c r="B3140" s="11" t="s">
        <v>11878</v>
      </c>
      <c r="C3140" s="13" t="s">
        <v>19100</v>
      </c>
      <c r="D3140" s="13" t="s">
        <v>19101</v>
      </c>
      <c r="E3140" s="13" t="s">
        <v>19102</v>
      </c>
      <c r="F3140" s="13" t="s">
        <v>19103</v>
      </c>
      <c r="G3140" s="13" t="s">
        <v>19104</v>
      </c>
    </row>
    <row r="3141" customFormat="false" ht="15" hidden="false" customHeight="true" outlineLevel="0" collapsed="false">
      <c r="A3141" s="13" t="s">
        <v>176</v>
      </c>
      <c r="B3141" s="11" t="s">
        <v>11764</v>
      </c>
      <c r="C3141" s="13" t="s">
        <v>14449</v>
      </c>
      <c r="D3141" s="13" t="s">
        <v>19105</v>
      </c>
      <c r="E3141" s="13" t="s">
        <v>12235</v>
      </c>
      <c r="F3141" s="13" t="s">
        <v>19106</v>
      </c>
      <c r="G3141" s="13" t="s">
        <v>19107</v>
      </c>
    </row>
    <row r="3142" customFormat="false" ht="15" hidden="false" customHeight="true" outlineLevel="0" collapsed="false">
      <c r="A3142" s="13" t="s">
        <v>176</v>
      </c>
      <c r="B3142" s="11" t="s">
        <v>11921</v>
      </c>
      <c r="C3142" s="13" t="s">
        <v>14242</v>
      </c>
      <c r="D3142" s="13" t="s">
        <v>19108</v>
      </c>
      <c r="E3142" s="13" t="s">
        <v>12813</v>
      </c>
      <c r="F3142" s="13" t="s">
        <v>19109</v>
      </c>
      <c r="G3142" s="13" t="s">
        <v>19110</v>
      </c>
    </row>
    <row r="3143" customFormat="false" ht="15" hidden="false" customHeight="true" outlineLevel="0" collapsed="false">
      <c r="A3143" s="13" t="s">
        <v>176</v>
      </c>
      <c r="B3143" s="11" t="s">
        <v>11953</v>
      </c>
      <c r="C3143" s="13" t="s">
        <v>17365</v>
      </c>
      <c r="D3143" s="13" t="s">
        <v>19111</v>
      </c>
      <c r="E3143" s="13" t="s">
        <v>12896</v>
      </c>
      <c r="F3143" s="13" t="s">
        <v>19112</v>
      </c>
      <c r="G3143" s="13" t="s">
        <v>19113</v>
      </c>
    </row>
    <row r="3144" customFormat="false" ht="15" hidden="false" customHeight="true" outlineLevel="0" collapsed="false">
      <c r="A3144" s="13" t="s">
        <v>176</v>
      </c>
      <c r="B3144" s="11" t="s">
        <v>11890</v>
      </c>
      <c r="C3144" s="13" t="s">
        <v>18348</v>
      </c>
      <c r="D3144" s="13" t="s">
        <v>19114</v>
      </c>
      <c r="E3144" s="13" t="s">
        <v>2610</v>
      </c>
      <c r="F3144" s="13" t="s">
        <v>19115</v>
      </c>
      <c r="G3144" s="13" t="s">
        <v>19116</v>
      </c>
    </row>
    <row r="3145" customFormat="false" ht="15" hidden="false" customHeight="true" outlineLevel="0" collapsed="false">
      <c r="A3145" s="13" t="s">
        <v>176</v>
      </c>
      <c r="B3145" s="11" t="s">
        <v>11850</v>
      </c>
      <c r="C3145" s="13" t="s">
        <v>13021</v>
      </c>
      <c r="D3145" s="13" t="s">
        <v>19117</v>
      </c>
      <c r="E3145" s="13" t="s">
        <v>7110</v>
      </c>
      <c r="F3145" s="13" t="s">
        <v>19118</v>
      </c>
      <c r="G3145" s="13" t="s">
        <v>19119</v>
      </c>
    </row>
    <row r="3146" customFormat="false" ht="15" hidden="false" customHeight="true" outlineLevel="0" collapsed="false">
      <c r="A3146" s="13" t="s">
        <v>176</v>
      </c>
      <c r="B3146" s="11" t="s">
        <v>11866</v>
      </c>
      <c r="C3146" s="13" t="s">
        <v>15672</v>
      </c>
      <c r="D3146" s="13" t="s">
        <v>19120</v>
      </c>
      <c r="E3146" s="13" t="s">
        <v>9166</v>
      </c>
      <c r="F3146" s="13" t="s">
        <v>19121</v>
      </c>
      <c r="G3146" s="13" t="s">
        <v>19122</v>
      </c>
    </row>
    <row r="3147" customFormat="false" ht="15" hidden="false" customHeight="true" outlineLevel="0" collapsed="false">
      <c r="A3147" s="13" t="s">
        <v>176</v>
      </c>
      <c r="B3147" s="11" t="s">
        <v>11927</v>
      </c>
      <c r="C3147" s="13" t="s">
        <v>7254</v>
      </c>
      <c r="D3147" s="13" t="s">
        <v>19123</v>
      </c>
      <c r="E3147" s="13" t="s">
        <v>4929</v>
      </c>
      <c r="F3147" s="13" t="s">
        <v>19124</v>
      </c>
      <c r="G3147" s="13" t="s">
        <v>19125</v>
      </c>
    </row>
    <row r="3148" customFormat="false" ht="15" hidden="false" customHeight="true" outlineLevel="0" collapsed="false">
      <c r="A3148" s="13" t="s">
        <v>176</v>
      </c>
      <c r="B3148" s="11" t="s">
        <v>11776</v>
      </c>
      <c r="C3148" s="13" t="s">
        <v>14488</v>
      </c>
      <c r="D3148" s="13" t="s">
        <v>19126</v>
      </c>
      <c r="E3148" s="13" t="s">
        <v>7739</v>
      </c>
      <c r="F3148" s="13" t="s">
        <v>19127</v>
      </c>
      <c r="G3148" s="13" t="s">
        <v>19128</v>
      </c>
    </row>
    <row r="3149" customFormat="false" ht="15" hidden="false" customHeight="true" outlineLevel="0" collapsed="false">
      <c r="A3149" s="13" t="s">
        <v>176</v>
      </c>
      <c r="B3149" s="11" t="s">
        <v>11816</v>
      </c>
      <c r="C3149" s="13" t="s">
        <v>18343</v>
      </c>
      <c r="D3149" s="13" t="s">
        <v>9227</v>
      </c>
      <c r="E3149" s="13" t="s">
        <v>14225</v>
      </c>
      <c r="F3149" s="13" t="s">
        <v>19129</v>
      </c>
      <c r="G3149" s="13" t="s">
        <v>19130</v>
      </c>
    </row>
    <row r="3150" customFormat="false" ht="15" hidden="false" customHeight="true" outlineLevel="0" collapsed="false">
      <c r="A3150" s="13" t="s">
        <v>176</v>
      </c>
      <c r="B3150" s="11" t="s">
        <v>11872</v>
      </c>
      <c r="C3150" s="13" t="s">
        <v>19131</v>
      </c>
      <c r="D3150" s="13" t="s">
        <v>19132</v>
      </c>
      <c r="E3150" s="13" t="s">
        <v>12377</v>
      </c>
      <c r="F3150" s="13" t="s">
        <v>14168</v>
      </c>
      <c r="G3150" s="13" t="s">
        <v>19133</v>
      </c>
    </row>
    <row r="3151" customFormat="false" ht="15" hidden="false" customHeight="true" outlineLevel="0" collapsed="false">
      <c r="A3151" s="13" t="s">
        <v>176</v>
      </c>
      <c r="B3151" s="11" t="s">
        <v>11910</v>
      </c>
      <c r="C3151" s="13" t="s">
        <v>1115</v>
      </c>
      <c r="D3151" s="13" t="s">
        <v>19134</v>
      </c>
      <c r="E3151" s="13" t="s">
        <v>1137</v>
      </c>
      <c r="F3151" s="13" t="s">
        <v>17087</v>
      </c>
      <c r="G3151" s="13" t="s">
        <v>19135</v>
      </c>
    </row>
    <row r="3152" customFormat="false" ht="15" hidden="false" customHeight="true" outlineLevel="0" collapsed="false">
      <c r="A3152" s="13" t="s">
        <v>176</v>
      </c>
      <c r="B3152" s="11" t="s">
        <v>11932</v>
      </c>
      <c r="C3152" s="13" t="s">
        <v>18823</v>
      </c>
      <c r="D3152" s="13" t="s">
        <v>19136</v>
      </c>
      <c r="E3152" s="13" t="s">
        <v>13046</v>
      </c>
      <c r="F3152" s="13" t="s">
        <v>18767</v>
      </c>
      <c r="G3152" s="13" t="s">
        <v>19137</v>
      </c>
    </row>
    <row r="3153" customFormat="false" ht="15" hidden="false" customHeight="true" outlineLevel="0" collapsed="false">
      <c r="A3153" s="13" t="s">
        <v>176</v>
      </c>
      <c r="B3153" s="11" t="s">
        <v>11941</v>
      </c>
      <c r="C3153" s="13" t="s">
        <v>19138</v>
      </c>
      <c r="D3153" s="13" t="s">
        <v>19139</v>
      </c>
      <c r="E3153" s="13" t="s">
        <v>2093</v>
      </c>
      <c r="F3153" s="13" t="s">
        <v>19140</v>
      </c>
      <c r="G3153" s="13" t="s">
        <v>19141</v>
      </c>
    </row>
    <row r="3154" customFormat="false" ht="15" hidden="false" customHeight="true" outlineLevel="0" collapsed="false">
      <c r="A3154" s="13" t="s">
        <v>176</v>
      </c>
      <c r="B3154" s="11" t="s">
        <v>11980</v>
      </c>
      <c r="C3154" s="13" t="s">
        <v>14064</v>
      </c>
      <c r="D3154" s="13" t="s">
        <v>19142</v>
      </c>
      <c r="E3154" s="13" t="s">
        <v>12960</v>
      </c>
      <c r="F3154" s="13" t="s">
        <v>19143</v>
      </c>
      <c r="G3154" s="13" t="s">
        <v>19144</v>
      </c>
    </row>
    <row r="3155" customFormat="false" ht="15" hidden="false" customHeight="true" outlineLevel="0" collapsed="false">
      <c r="A3155" s="13" t="s">
        <v>176</v>
      </c>
      <c r="B3155" s="11" t="s">
        <v>11904</v>
      </c>
      <c r="C3155" s="13" t="s">
        <v>14548</v>
      </c>
      <c r="D3155" s="13" t="s">
        <v>19145</v>
      </c>
      <c r="E3155" s="13" t="s">
        <v>13207</v>
      </c>
      <c r="F3155" s="13" t="s">
        <v>19146</v>
      </c>
      <c r="G3155" s="13" t="s">
        <v>19147</v>
      </c>
    </row>
    <row r="3156" customFormat="false" ht="15" hidden="false" customHeight="true" outlineLevel="0" collapsed="false">
      <c r="A3156" s="13" t="s">
        <v>176</v>
      </c>
      <c r="B3156" s="11" t="s">
        <v>11995</v>
      </c>
      <c r="C3156" s="13" t="s">
        <v>15817</v>
      </c>
      <c r="D3156" s="13" t="s">
        <v>19148</v>
      </c>
      <c r="E3156" s="13" t="s">
        <v>12375</v>
      </c>
      <c r="F3156" s="13" t="s">
        <v>19149</v>
      </c>
      <c r="G3156" s="13" t="s">
        <v>19150</v>
      </c>
    </row>
    <row r="3157" customFormat="false" ht="15" hidden="false" customHeight="true" outlineLevel="0" collapsed="false">
      <c r="A3157" s="13" t="s">
        <v>176</v>
      </c>
      <c r="B3157" s="11" t="s">
        <v>12027</v>
      </c>
      <c r="C3157" s="13" t="s">
        <v>2571</v>
      </c>
      <c r="D3157" s="13" t="s">
        <v>19151</v>
      </c>
      <c r="E3157" s="13" t="s">
        <v>12174</v>
      </c>
      <c r="F3157" s="13" t="s">
        <v>19152</v>
      </c>
      <c r="G3157" s="13" t="s">
        <v>19153</v>
      </c>
    </row>
    <row r="3158" customFormat="false" ht="15" hidden="false" customHeight="true" outlineLevel="0" collapsed="false">
      <c r="A3158" s="13" t="s">
        <v>176</v>
      </c>
      <c r="B3158" s="11" t="s">
        <v>11950</v>
      </c>
      <c r="C3158" s="13" t="s">
        <v>19154</v>
      </c>
      <c r="D3158" s="13" t="s">
        <v>19155</v>
      </c>
      <c r="E3158" s="13" t="s">
        <v>12090</v>
      </c>
      <c r="F3158" s="13" t="s">
        <v>3987</v>
      </c>
      <c r="G3158" s="13" t="s">
        <v>19156</v>
      </c>
    </row>
    <row r="3159" customFormat="false" ht="15" hidden="false" customHeight="true" outlineLevel="0" collapsed="false">
      <c r="A3159" s="13" t="s">
        <v>176</v>
      </c>
      <c r="B3159" s="11" t="s">
        <v>12173</v>
      </c>
      <c r="C3159" s="13" t="s">
        <v>15145</v>
      </c>
      <c r="D3159" s="13" t="s">
        <v>19157</v>
      </c>
      <c r="E3159" s="13" t="s">
        <v>12241</v>
      </c>
      <c r="F3159" s="13" t="s">
        <v>1871</v>
      </c>
      <c r="G3159" s="13" t="s">
        <v>19157</v>
      </c>
    </row>
    <row r="3160" customFormat="false" ht="15" hidden="false" customHeight="true" outlineLevel="0" collapsed="false">
      <c r="A3160" s="13" t="s">
        <v>176</v>
      </c>
      <c r="B3160" s="11" t="s">
        <v>12143</v>
      </c>
      <c r="C3160" s="13" t="s">
        <v>7267</v>
      </c>
      <c r="D3160" s="13" t="s">
        <v>19158</v>
      </c>
      <c r="E3160" s="13" t="s">
        <v>12209</v>
      </c>
      <c r="F3160" s="13" t="s">
        <v>12223</v>
      </c>
      <c r="G3160" s="13" t="s">
        <v>19159</v>
      </c>
    </row>
    <row r="3161" customFormat="false" ht="15" hidden="false" customHeight="true" outlineLevel="0" collapsed="false">
      <c r="A3161" s="13" t="s">
        <v>176</v>
      </c>
      <c r="B3161" s="11" t="s">
        <v>11937</v>
      </c>
      <c r="C3161" s="13" t="s">
        <v>12934</v>
      </c>
      <c r="D3161" s="13" t="s">
        <v>19160</v>
      </c>
      <c r="E3161" s="13" t="s">
        <v>14753</v>
      </c>
      <c r="F3161" s="13" t="s">
        <v>19161</v>
      </c>
      <c r="G3161" s="13" t="s">
        <v>19162</v>
      </c>
    </row>
    <row r="3162" customFormat="false" ht="15" hidden="false" customHeight="true" outlineLevel="0" collapsed="false">
      <c r="A3162" s="13" t="s">
        <v>176</v>
      </c>
      <c r="B3162" s="11" t="s">
        <v>12040</v>
      </c>
      <c r="C3162" s="13" t="s">
        <v>1132</v>
      </c>
      <c r="D3162" s="13" t="s">
        <v>19163</v>
      </c>
      <c r="E3162" s="13" t="s">
        <v>12090</v>
      </c>
      <c r="F3162" s="13" t="s">
        <v>1115</v>
      </c>
      <c r="G3162" s="13" t="s">
        <v>12480</v>
      </c>
    </row>
    <row r="3163" customFormat="false" ht="15" hidden="false" customHeight="true" outlineLevel="0" collapsed="false">
      <c r="A3163" s="13" t="s">
        <v>176</v>
      </c>
      <c r="B3163" s="11" t="s">
        <v>12046</v>
      </c>
      <c r="C3163" s="13" t="s">
        <v>19164</v>
      </c>
      <c r="D3163" s="13" t="s">
        <v>19165</v>
      </c>
      <c r="E3163" s="13" t="s">
        <v>11887</v>
      </c>
      <c r="F3163" s="13" t="s">
        <v>19166</v>
      </c>
      <c r="G3163" s="13" t="s">
        <v>19167</v>
      </c>
    </row>
    <row r="3164" customFormat="false" ht="15" hidden="false" customHeight="true" outlineLevel="0" collapsed="false">
      <c r="A3164" s="13" t="s">
        <v>176</v>
      </c>
      <c r="B3164" s="11" t="s">
        <v>11945</v>
      </c>
      <c r="C3164" s="13" t="s">
        <v>15890</v>
      </c>
      <c r="D3164" s="13" t="s">
        <v>19168</v>
      </c>
      <c r="E3164" s="13" t="s">
        <v>11947</v>
      </c>
      <c r="F3164" s="13" t="s">
        <v>19169</v>
      </c>
      <c r="G3164" s="13" t="s">
        <v>19170</v>
      </c>
    </row>
    <row r="3165" customFormat="false" ht="15" hidden="false" customHeight="true" outlineLevel="0" collapsed="false">
      <c r="A3165" s="13" t="s">
        <v>176</v>
      </c>
      <c r="B3165" s="11" t="s">
        <v>11964</v>
      </c>
      <c r="C3165" s="13" t="s">
        <v>18150</v>
      </c>
      <c r="D3165" s="13" t="s">
        <v>19171</v>
      </c>
      <c r="E3165" s="13" t="s">
        <v>19172</v>
      </c>
      <c r="F3165" s="13" t="s">
        <v>19173</v>
      </c>
      <c r="G3165" s="13" t="s">
        <v>19174</v>
      </c>
    </row>
    <row r="3166" customFormat="false" ht="15" hidden="false" customHeight="true" outlineLevel="0" collapsed="false">
      <c r="A3166" s="13" t="s">
        <v>176</v>
      </c>
      <c r="B3166" s="11" t="s">
        <v>12000</v>
      </c>
      <c r="C3166" s="13" t="s">
        <v>15129</v>
      </c>
      <c r="D3166" s="13" t="s">
        <v>19175</v>
      </c>
      <c r="E3166" s="13" t="s">
        <v>12813</v>
      </c>
      <c r="F3166" s="13" t="s">
        <v>19176</v>
      </c>
      <c r="G3166" s="13" t="s">
        <v>19177</v>
      </c>
    </row>
    <row r="3167" customFormat="false" ht="15" hidden="false" customHeight="true" outlineLevel="0" collapsed="false">
      <c r="A3167" s="13" t="s">
        <v>176</v>
      </c>
      <c r="B3167" s="11" t="s">
        <v>11990</v>
      </c>
      <c r="C3167" s="13" t="s">
        <v>11847</v>
      </c>
      <c r="D3167" s="13" t="s">
        <v>19178</v>
      </c>
      <c r="E3167" s="13" t="s">
        <v>2571</v>
      </c>
      <c r="F3167" s="13" t="s">
        <v>19179</v>
      </c>
      <c r="G3167" s="13" t="s">
        <v>19180</v>
      </c>
    </row>
    <row r="3168" customFormat="false" ht="15" hidden="false" customHeight="true" outlineLevel="0" collapsed="false">
      <c r="A3168" s="13" t="s">
        <v>176</v>
      </c>
      <c r="B3168" s="11" t="s">
        <v>11959</v>
      </c>
      <c r="C3168" s="13" t="s">
        <v>3342</v>
      </c>
      <c r="D3168" s="13" t="s">
        <v>19181</v>
      </c>
      <c r="E3168" s="13" t="s">
        <v>12726</v>
      </c>
      <c r="F3168" s="13" t="s">
        <v>19182</v>
      </c>
      <c r="G3168" s="13" t="s">
        <v>19183</v>
      </c>
    </row>
    <row r="3169" customFormat="false" ht="15" hidden="false" customHeight="true" outlineLevel="0" collapsed="false">
      <c r="A3169" s="13" t="s">
        <v>176</v>
      </c>
      <c r="B3169" s="11" t="s">
        <v>12016</v>
      </c>
      <c r="C3169" s="13" t="s">
        <v>6821</v>
      </c>
      <c r="D3169" s="13" t="s">
        <v>19184</v>
      </c>
      <c r="E3169" s="13" t="s">
        <v>18823</v>
      </c>
      <c r="F3169" s="13" t="s">
        <v>19185</v>
      </c>
      <c r="G3169" s="13" t="s">
        <v>19186</v>
      </c>
    </row>
    <row r="3170" customFormat="false" ht="15" hidden="false" customHeight="true" outlineLevel="0" collapsed="false">
      <c r="A3170" s="13" t="s">
        <v>176</v>
      </c>
      <c r="B3170" s="11" t="s">
        <v>11985</v>
      </c>
      <c r="C3170" s="13" t="s">
        <v>19112</v>
      </c>
      <c r="D3170" s="13" t="s">
        <v>19187</v>
      </c>
      <c r="E3170" s="13" t="s">
        <v>12090</v>
      </c>
      <c r="F3170" s="13" t="s">
        <v>3833</v>
      </c>
      <c r="G3170" s="13" t="s">
        <v>19188</v>
      </c>
    </row>
    <row r="3171" customFormat="false" ht="15" hidden="false" customHeight="true" outlineLevel="0" collapsed="false">
      <c r="A3171" s="13" t="s">
        <v>176</v>
      </c>
      <c r="B3171" s="11" t="s">
        <v>12006</v>
      </c>
      <c r="C3171" s="13" t="s">
        <v>12990</v>
      </c>
      <c r="D3171" s="13" t="s">
        <v>19189</v>
      </c>
      <c r="E3171" s="13" t="s">
        <v>12215</v>
      </c>
      <c r="F3171" s="13" t="s">
        <v>19190</v>
      </c>
      <c r="G3171" s="13" t="s">
        <v>19191</v>
      </c>
    </row>
    <row r="3172" customFormat="false" ht="15" hidden="false" customHeight="true" outlineLevel="0" collapsed="false">
      <c r="A3172" s="13" t="s">
        <v>176</v>
      </c>
      <c r="B3172" s="11" t="s">
        <v>12010</v>
      </c>
      <c r="C3172" s="13" t="s">
        <v>13784</v>
      </c>
      <c r="D3172" s="13" t="s">
        <v>19192</v>
      </c>
      <c r="E3172" s="13" t="s">
        <v>11824</v>
      </c>
      <c r="F3172" s="13" t="s">
        <v>14499</v>
      </c>
      <c r="G3172" s="13" t="s">
        <v>19193</v>
      </c>
    </row>
    <row r="3173" customFormat="false" ht="15" hidden="false" customHeight="true" outlineLevel="0" collapsed="false">
      <c r="A3173" s="13" t="s">
        <v>176</v>
      </c>
      <c r="B3173" s="11" t="s">
        <v>12238</v>
      </c>
      <c r="C3173" s="13" t="s">
        <v>12084</v>
      </c>
      <c r="D3173" s="13" t="s">
        <v>19194</v>
      </c>
      <c r="E3173" s="13" t="s">
        <v>12090</v>
      </c>
      <c r="F3173" s="13" t="s">
        <v>14760</v>
      </c>
      <c r="G3173" s="13" t="s">
        <v>19195</v>
      </c>
    </row>
    <row r="3174" customFormat="false" ht="15" hidden="false" customHeight="true" outlineLevel="0" collapsed="false">
      <c r="A3174" s="13" t="s">
        <v>176</v>
      </c>
      <c r="B3174" s="11" t="s">
        <v>12056</v>
      </c>
      <c r="C3174" s="13" t="s">
        <v>12800</v>
      </c>
      <c r="D3174" s="13" t="s">
        <v>19196</v>
      </c>
      <c r="E3174" s="13" t="s">
        <v>7110</v>
      </c>
      <c r="F3174" s="13" t="s">
        <v>19197</v>
      </c>
      <c r="G3174" s="13" t="s">
        <v>19198</v>
      </c>
    </row>
    <row r="3175" customFormat="false" ht="15" hidden="false" customHeight="true" outlineLevel="0" collapsed="false">
      <c r="A3175" s="13" t="s">
        <v>176</v>
      </c>
      <c r="B3175" s="11" t="s">
        <v>11975</v>
      </c>
      <c r="C3175" s="13" t="s">
        <v>14813</v>
      </c>
      <c r="D3175" s="13" t="s">
        <v>19199</v>
      </c>
      <c r="E3175" s="13" t="s">
        <v>5399</v>
      </c>
      <c r="F3175" s="13" t="s">
        <v>19200</v>
      </c>
      <c r="G3175" s="13" t="s">
        <v>19201</v>
      </c>
    </row>
    <row r="3176" customFormat="false" ht="15" hidden="false" customHeight="true" outlineLevel="0" collapsed="false">
      <c r="A3176" s="13" t="s">
        <v>176</v>
      </c>
      <c r="B3176" s="11" t="s">
        <v>11793</v>
      </c>
      <c r="C3176" s="13" t="s">
        <v>12345</v>
      </c>
      <c r="D3176" s="13" t="s">
        <v>19202</v>
      </c>
      <c r="E3176" s="13" t="s">
        <v>6800</v>
      </c>
      <c r="F3176" s="13" t="s">
        <v>11991</v>
      </c>
      <c r="G3176" s="13" t="s">
        <v>19203</v>
      </c>
    </row>
    <row r="3177" customFormat="false" ht="15" hidden="false" customHeight="true" outlineLevel="0" collapsed="false">
      <c r="A3177" s="13" t="s">
        <v>176</v>
      </c>
      <c r="B3177" s="11" t="s">
        <v>12092</v>
      </c>
      <c r="C3177" s="13" t="s">
        <v>11749</v>
      </c>
      <c r="D3177" s="13" t="s">
        <v>19204</v>
      </c>
      <c r="E3177" s="13" t="s">
        <v>12053</v>
      </c>
      <c r="F3177" s="13" t="s">
        <v>19205</v>
      </c>
      <c r="G3177" s="13" t="s">
        <v>19206</v>
      </c>
    </row>
    <row r="3178" customFormat="false" ht="15" hidden="false" customHeight="true" outlineLevel="0" collapsed="false">
      <c r="A3178" s="13" t="s">
        <v>176</v>
      </c>
      <c r="B3178" s="11" t="s">
        <v>12097</v>
      </c>
      <c r="C3178" s="13" t="s">
        <v>11672</v>
      </c>
      <c r="D3178" s="13" t="s">
        <v>19207</v>
      </c>
      <c r="E3178" s="13" t="s">
        <v>11703</v>
      </c>
      <c r="F3178" s="13" t="s">
        <v>14206</v>
      </c>
      <c r="G3178" s="13" t="s">
        <v>19208</v>
      </c>
    </row>
    <row r="3179" customFormat="false" ht="15" hidden="false" customHeight="true" outlineLevel="0" collapsed="false">
      <c r="A3179" s="13" t="s">
        <v>176</v>
      </c>
      <c r="B3179" s="11" t="s">
        <v>12065</v>
      </c>
      <c r="C3179" s="13" t="s">
        <v>14248</v>
      </c>
      <c r="D3179" s="13" t="s">
        <v>14677</v>
      </c>
      <c r="E3179" s="13" t="s">
        <v>6800</v>
      </c>
      <c r="F3179" s="13" t="s">
        <v>19209</v>
      </c>
      <c r="G3179" s="13" t="s">
        <v>19210</v>
      </c>
    </row>
    <row r="3180" customFormat="false" ht="15" hidden="false" customHeight="true" outlineLevel="0" collapsed="false">
      <c r="A3180" s="13" t="s">
        <v>176</v>
      </c>
      <c r="B3180" s="11" t="s">
        <v>12022</v>
      </c>
      <c r="C3180" s="13" t="s">
        <v>4025</v>
      </c>
      <c r="D3180" s="13" t="s">
        <v>19211</v>
      </c>
      <c r="E3180" s="13" t="s">
        <v>3042</v>
      </c>
      <c r="F3180" s="13" t="s">
        <v>17386</v>
      </c>
      <c r="G3180" s="13" t="s">
        <v>19212</v>
      </c>
    </row>
    <row r="3181" customFormat="false" ht="15" hidden="false" customHeight="true" outlineLevel="0" collapsed="false">
      <c r="A3181" s="13" t="s">
        <v>176</v>
      </c>
      <c r="B3181" s="11" t="s">
        <v>12036</v>
      </c>
      <c r="C3181" s="13" t="s">
        <v>3615</v>
      </c>
      <c r="D3181" s="13" t="s">
        <v>19213</v>
      </c>
      <c r="E3181" s="13" t="s">
        <v>5032</v>
      </c>
      <c r="F3181" s="13" t="s">
        <v>16874</v>
      </c>
      <c r="G3181" s="13" t="s">
        <v>19214</v>
      </c>
    </row>
    <row r="3182" customFormat="false" ht="15" hidden="false" customHeight="true" outlineLevel="0" collapsed="false">
      <c r="A3182" s="13" t="s">
        <v>176</v>
      </c>
      <c r="B3182" s="11" t="s">
        <v>12030</v>
      </c>
      <c r="C3182" s="13" t="s">
        <v>12003</v>
      </c>
      <c r="D3182" s="13" t="s">
        <v>19215</v>
      </c>
      <c r="E3182" s="13" t="s">
        <v>13019</v>
      </c>
      <c r="F3182" s="13" t="s">
        <v>19216</v>
      </c>
      <c r="G3182" s="13" t="s">
        <v>19217</v>
      </c>
    </row>
    <row r="3183" customFormat="false" ht="15" hidden="false" customHeight="true" outlineLevel="0" collapsed="false">
      <c r="A3183" s="13" t="s">
        <v>176</v>
      </c>
      <c r="B3183" s="11" t="s">
        <v>11884</v>
      </c>
      <c r="C3183" s="13" t="s">
        <v>13494</v>
      </c>
      <c r="D3183" s="13" t="s">
        <v>19218</v>
      </c>
      <c r="E3183" s="13" t="s">
        <v>17835</v>
      </c>
      <c r="F3183" s="13" t="s">
        <v>19219</v>
      </c>
      <c r="G3183" s="13" t="s">
        <v>19220</v>
      </c>
    </row>
    <row r="3184" customFormat="false" ht="15" hidden="false" customHeight="true" outlineLevel="0" collapsed="false">
      <c r="A3184" s="13" t="s">
        <v>176</v>
      </c>
      <c r="B3184" s="11" t="s">
        <v>12159</v>
      </c>
      <c r="C3184" s="13" t="s">
        <v>3047</v>
      </c>
      <c r="D3184" s="13" t="s">
        <v>19221</v>
      </c>
      <c r="E3184" s="13" t="s">
        <v>12135</v>
      </c>
      <c r="F3184" s="13" t="s">
        <v>6327</v>
      </c>
      <c r="G3184" s="13" t="s">
        <v>19222</v>
      </c>
    </row>
    <row r="3185" customFormat="false" ht="15" hidden="false" customHeight="true" outlineLevel="0" collapsed="false">
      <c r="A3185" s="13" t="s">
        <v>176</v>
      </c>
      <c r="B3185" s="11" t="s">
        <v>12082</v>
      </c>
      <c r="C3185" s="13" t="s">
        <v>11981</v>
      </c>
      <c r="D3185" s="13" t="s">
        <v>19223</v>
      </c>
      <c r="E3185" s="13" t="s">
        <v>6339</v>
      </c>
      <c r="F3185" s="13" t="s">
        <v>19224</v>
      </c>
      <c r="G3185" s="13" t="s">
        <v>19225</v>
      </c>
    </row>
    <row r="3186" customFormat="false" ht="15" hidden="false" customHeight="true" outlineLevel="0" collapsed="false">
      <c r="A3186" s="13" t="s">
        <v>176</v>
      </c>
      <c r="B3186" s="11" t="s">
        <v>12266</v>
      </c>
      <c r="C3186" s="13" t="s">
        <v>550</v>
      </c>
      <c r="D3186" s="13" t="s">
        <v>19226</v>
      </c>
      <c r="E3186" s="13" t="s">
        <v>1938</v>
      </c>
      <c r="F3186" s="13" t="s">
        <v>3519</v>
      </c>
      <c r="G3186" s="13" t="s">
        <v>19115</v>
      </c>
    </row>
    <row r="3187" customFormat="false" ht="15" hidden="false" customHeight="true" outlineLevel="0" collapsed="false">
      <c r="A3187" s="13" t="s">
        <v>176</v>
      </c>
      <c r="B3187" s="11" t="s">
        <v>12070</v>
      </c>
      <c r="C3187" s="13" t="s">
        <v>15719</v>
      </c>
      <c r="D3187" s="13" t="s">
        <v>19227</v>
      </c>
      <c r="E3187" s="13" t="s">
        <v>12948</v>
      </c>
      <c r="F3187" s="13" t="s">
        <v>19228</v>
      </c>
      <c r="G3187" s="13" t="s">
        <v>19229</v>
      </c>
    </row>
    <row r="3188" customFormat="false" ht="15" hidden="false" customHeight="true" outlineLevel="0" collapsed="false">
      <c r="A3188" s="13" t="s">
        <v>176</v>
      </c>
      <c r="B3188" s="11" t="s">
        <v>12076</v>
      </c>
      <c r="C3188" s="13" t="s">
        <v>8204</v>
      </c>
      <c r="D3188" s="13" t="s">
        <v>19230</v>
      </c>
      <c r="E3188" s="13" t="s">
        <v>12161</v>
      </c>
      <c r="F3188" s="13" t="s">
        <v>19231</v>
      </c>
      <c r="G3188" s="13" t="s">
        <v>19232</v>
      </c>
    </row>
    <row r="3189" customFormat="false" ht="15" hidden="false" customHeight="true" outlineLevel="0" collapsed="false">
      <c r="A3189" s="13" t="s">
        <v>176</v>
      </c>
      <c r="B3189" s="11" t="s">
        <v>12125</v>
      </c>
      <c r="C3189" s="13" t="s">
        <v>2098</v>
      </c>
      <c r="D3189" s="13" t="s">
        <v>19233</v>
      </c>
      <c r="E3189" s="13" t="s">
        <v>11708</v>
      </c>
      <c r="F3189" s="13" t="s">
        <v>12833</v>
      </c>
      <c r="G3189" s="13" t="s">
        <v>14608</v>
      </c>
    </row>
    <row r="3190" customFormat="false" ht="15" hidden="false" customHeight="true" outlineLevel="0" collapsed="false">
      <c r="A3190" s="13" t="s">
        <v>176</v>
      </c>
      <c r="B3190" s="11" t="s">
        <v>12118</v>
      </c>
      <c r="C3190" s="13" t="s">
        <v>13540</v>
      </c>
      <c r="D3190" s="13" t="s">
        <v>19234</v>
      </c>
      <c r="E3190" s="13" t="s">
        <v>5871</v>
      </c>
      <c r="F3190" s="13" t="s">
        <v>19235</v>
      </c>
      <c r="G3190" s="13" t="s">
        <v>19236</v>
      </c>
    </row>
    <row r="3191" customFormat="false" ht="15" hidden="false" customHeight="true" outlineLevel="0" collapsed="false">
      <c r="A3191" s="13" t="s">
        <v>176</v>
      </c>
      <c r="B3191" s="11" t="s">
        <v>12229</v>
      </c>
      <c r="C3191" s="13" t="s">
        <v>12215</v>
      </c>
      <c r="D3191" s="13" t="s">
        <v>19237</v>
      </c>
      <c r="E3191" s="13" t="s">
        <v>12244</v>
      </c>
      <c r="F3191" s="13" t="s">
        <v>19238</v>
      </c>
      <c r="G3191" s="13" t="s">
        <v>19239</v>
      </c>
    </row>
    <row r="3192" customFormat="false" ht="15" hidden="false" customHeight="true" outlineLevel="0" collapsed="false">
      <c r="A3192" s="13" t="s">
        <v>176</v>
      </c>
      <c r="B3192" s="11" t="s">
        <v>12123</v>
      </c>
      <c r="C3192" s="13" t="s">
        <v>1457</v>
      </c>
      <c r="D3192" s="13" t="s">
        <v>19240</v>
      </c>
      <c r="E3192" s="13" t="s">
        <v>11708</v>
      </c>
      <c r="F3192" s="13" t="s">
        <v>12815</v>
      </c>
      <c r="G3192" s="13" t="s">
        <v>18688</v>
      </c>
    </row>
    <row r="3193" customFormat="false" ht="15" hidden="false" customHeight="true" outlineLevel="0" collapsed="false">
      <c r="A3193" s="13" t="s">
        <v>176</v>
      </c>
      <c r="B3193" s="11" t="s">
        <v>12243</v>
      </c>
      <c r="C3193" s="13" t="s">
        <v>12058</v>
      </c>
      <c r="D3193" s="13" t="s">
        <v>19241</v>
      </c>
      <c r="E3193" s="13" t="s">
        <v>12209</v>
      </c>
      <c r="F3193" s="13" t="s">
        <v>16916</v>
      </c>
      <c r="G3193" s="13" t="s">
        <v>19242</v>
      </c>
    </row>
    <row r="3194" customFormat="false" ht="15" hidden="false" customHeight="true" outlineLevel="0" collapsed="false">
      <c r="A3194" s="13" t="s">
        <v>176</v>
      </c>
      <c r="B3194" s="11" t="s">
        <v>12112</v>
      </c>
      <c r="C3194" s="13" t="s">
        <v>12631</v>
      </c>
      <c r="D3194" s="13" t="s">
        <v>19243</v>
      </c>
      <c r="E3194" s="13" t="s">
        <v>12239</v>
      </c>
      <c r="F3194" s="13" t="s">
        <v>19244</v>
      </c>
      <c r="G3194" s="13" t="s">
        <v>13941</v>
      </c>
    </row>
    <row r="3195" customFormat="false" ht="15" hidden="false" customHeight="true" outlineLevel="0" collapsed="false">
      <c r="A3195" s="13" t="s">
        <v>176</v>
      </c>
      <c r="B3195" s="11" t="s">
        <v>12205</v>
      </c>
      <c r="C3195" s="13" t="s">
        <v>8204</v>
      </c>
      <c r="D3195" s="13" t="s">
        <v>19140</v>
      </c>
      <c r="E3195" s="13" t="s">
        <v>11751</v>
      </c>
      <c r="F3195" s="13" t="s">
        <v>1871</v>
      </c>
      <c r="G3195" s="13" t="s">
        <v>19140</v>
      </c>
    </row>
    <row r="3196" customFormat="false" ht="15" hidden="false" customHeight="true" outlineLevel="0" collapsed="false">
      <c r="A3196" s="13" t="s">
        <v>176</v>
      </c>
      <c r="B3196" s="11" t="s">
        <v>12061</v>
      </c>
      <c r="C3196" s="13" t="s">
        <v>5399</v>
      </c>
      <c r="D3196" s="13" t="s">
        <v>19245</v>
      </c>
      <c r="E3196" s="13" t="s">
        <v>1132</v>
      </c>
      <c r="F3196" s="13" t="s">
        <v>19246</v>
      </c>
      <c r="G3196" s="13" t="s">
        <v>19247</v>
      </c>
    </row>
    <row r="3197" customFormat="false" ht="15" hidden="false" customHeight="true" outlineLevel="0" collapsed="false">
      <c r="A3197" s="13" t="s">
        <v>176</v>
      </c>
      <c r="B3197" s="11" t="s">
        <v>12214</v>
      </c>
      <c r="C3197" s="13" t="s">
        <v>12375</v>
      </c>
      <c r="D3197" s="13" t="s">
        <v>19248</v>
      </c>
      <c r="E3197" s="13" t="s">
        <v>1871</v>
      </c>
      <c r="F3197" s="13" t="s">
        <v>1871</v>
      </c>
      <c r="G3197" s="13" t="s">
        <v>19248</v>
      </c>
    </row>
    <row r="3198" customFormat="false" ht="15" hidden="false" customHeight="true" outlineLevel="0" collapsed="false">
      <c r="A3198" s="13" t="s">
        <v>176</v>
      </c>
      <c r="B3198" s="11" t="s">
        <v>12169</v>
      </c>
      <c r="C3198" s="13" t="s">
        <v>13622</v>
      </c>
      <c r="D3198" s="13" t="s">
        <v>19249</v>
      </c>
      <c r="E3198" s="13" t="s">
        <v>12161</v>
      </c>
      <c r="F3198" s="13" t="s">
        <v>12241</v>
      </c>
      <c r="G3198" s="13" t="s">
        <v>15826</v>
      </c>
    </row>
    <row r="3199" customFormat="false" ht="15" hidden="false" customHeight="true" outlineLevel="0" collapsed="false">
      <c r="A3199" s="13" t="s">
        <v>176</v>
      </c>
      <c r="B3199" s="11" t="s">
        <v>12221</v>
      </c>
      <c r="C3199" s="13" t="s">
        <v>12037</v>
      </c>
      <c r="D3199" s="13" t="s">
        <v>19250</v>
      </c>
      <c r="E3199" s="13" t="s">
        <v>14760</v>
      </c>
      <c r="F3199" s="13" t="s">
        <v>4487</v>
      </c>
      <c r="G3199" s="13" t="s">
        <v>19251</v>
      </c>
    </row>
    <row r="3200" customFormat="false" ht="15" hidden="false" customHeight="true" outlineLevel="0" collapsed="false">
      <c r="A3200" s="13" t="s">
        <v>176</v>
      </c>
      <c r="B3200" s="11" t="s">
        <v>12102</v>
      </c>
      <c r="C3200" s="13" t="s">
        <v>11862</v>
      </c>
      <c r="D3200" s="13" t="s">
        <v>19252</v>
      </c>
      <c r="E3200" s="13" t="s">
        <v>16214</v>
      </c>
      <c r="F3200" s="13" t="s">
        <v>19253</v>
      </c>
      <c r="G3200" s="13" t="s">
        <v>19254</v>
      </c>
    </row>
    <row r="3201" customFormat="false" ht="15" hidden="false" customHeight="true" outlineLevel="0" collapsed="false">
      <c r="A3201" s="13" t="s">
        <v>176</v>
      </c>
      <c r="B3201" s="11" t="s">
        <v>12087</v>
      </c>
      <c r="C3201" s="13" t="s">
        <v>12230</v>
      </c>
      <c r="D3201" s="13" t="s">
        <v>12124</v>
      </c>
      <c r="E3201" s="13" t="s">
        <v>12241</v>
      </c>
      <c r="F3201" s="13" t="s">
        <v>15295</v>
      </c>
      <c r="G3201" s="13" t="s">
        <v>10570</v>
      </c>
    </row>
    <row r="3202" customFormat="false" ht="15" hidden="false" customHeight="true" outlineLevel="0" collapsed="false">
      <c r="A3202" s="13" t="s">
        <v>176</v>
      </c>
      <c r="B3202" s="11" t="s">
        <v>12080</v>
      </c>
      <c r="C3202" s="13" t="s">
        <v>12367</v>
      </c>
      <c r="D3202" s="13" t="s">
        <v>19255</v>
      </c>
      <c r="E3202" s="13" t="s">
        <v>1871</v>
      </c>
      <c r="F3202" s="13" t="s">
        <v>1871</v>
      </c>
      <c r="G3202" s="13" t="s">
        <v>19255</v>
      </c>
    </row>
    <row r="3203" customFormat="false" ht="15" hidden="false" customHeight="true" outlineLevel="0" collapsed="false">
      <c r="A3203" s="13" t="s">
        <v>176</v>
      </c>
      <c r="B3203" s="11" t="s">
        <v>12138</v>
      </c>
      <c r="C3203" s="13" t="s">
        <v>12979</v>
      </c>
      <c r="D3203" s="13" t="s">
        <v>17678</v>
      </c>
      <c r="E3203" s="13" t="s">
        <v>12375</v>
      </c>
      <c r="F3203" s="13" t="s">
        <v>12944</v>
      </c>
      <c r="G3203" s="13" t="s">
        <v>13655</v>
      </c>
    </row>
    <row r="3204" customFormat="false" ht="15" hidden="false" customHeight="true" outlineLevel="0" collapsed="false">
      <c r="A3204" s="13" t="s">
        <v>176</v>
      </c>
      <c r="B3204" s="11" t="s">
        <v>12166</v>
      </c>
      <c r="C3204" s="13" t="s">
        <v>12359</v>
      </c>
      <c r="D3204" s="13" t="s">
        <v>19256</v>
      </c>
      <c r="E3204" s="13" t="s">
        <v>1938</v>
      </c>
      <c r="F3204" s="13" t="s">
        <v>11738</v>
      </c>
      <c r="G3204" s="13" t="s">
        <v>19257</v>
      </c>
    </row>
    <row r="3205" customFormat="false" ht="15" hidden="false" customHeight="true" outlineLevel="0" collapsed="false">
      <c r="A3205" s="13" t="s">
        <v>176</v>
      </c>
      <c r="B3205" s="11" t="s">
        <v>12147</v>
      </c>
      <c r="C3205" s="13" t="s">
        <v>14465</v>
      </c>
      <c r="D3205" s="13" t="s">
        <v>18309</v>
      </c>
      <c r="E3205" s="13" t="s">
        <v>333</v>
      </c>
      <c r="F3205" s="13" t="s">
        <v>12283</v>
      </c>
      <c r="G3205" s="13" t="s">
        <v>18124</v>
      </c>
    </row>
    <row r="3206" customFormat="false" ht="15" hidden="false" customHeight="true" outlineLevel="0" collapsed="false">
      <c r="A3206" s="13" t="s">
        <v>176</v>
      </c>
      <c r="B3206" s="11" t="s">
        <v>12179</v>
      </c>
      <c r="C3206" s="13" t="s">
        <v>13046</v>
      </c>
      <c r="D3206" s="13" t="s">
        <v>12662</v>
      </c>
      <c r="E3206" s="13" t="s">
        <v>18820</v>
      </c>
      <c r="F3206" s="13" t="s">
        <v>16878</v>
      </c>
      <c r="G3206" s="13" t="s">
        <v>19258</v>
      </c>
    </row>
    <row r="3207" customFormat="false" ht="15" hidden="false" customHeight="true" outlineLevel="0" collapsed="false">
      <c r="A3207" s="13" t="s">
        <v>176</v>
      </c>
      <c r="B3207" s="11" t="s">
        <v>12107</v>
      </c>
      <c r="C3207" s="13" t="s">
        <v>11807</v>
      </c>
      <c r="D3207" s="13" t="s">
        <v>19259</v>
      </c>
      <c r="E3207" s="13" t="s">
        <v>4933</v>
      </c>
      <c r="F3207" s="13" t="s">
        <v>19260</v>
      </c>
      <c r="G3207" s="13" t="s">
        <v>5397</v>
      </c>
    </row>
    <row r="3208" customFormat="false" ht="15" hidden="false" customHeight="true" outlineLevel="0" collapsed="false">
      <c r="A3208" s="13" t="s">
        <v>176</v>
      </c>
      <c r="B3208" s="11" t="s">
        <v>12185</v>
      </c>
      <c r="C3208" s="13" t="s">
        <v>13045</v>
      </c>
      <c r="D3208" s="13" t="s">
        <v>19261</v>
      </c>
      <c r="E3208" s="13" t="s">
        <v>14760</v>
      </c>
      <c r="F3208" s="13" t="s">
        <v>5459</v>
      </c>
      <c r="G3208" s="13" t="s">
        <v>19262</v>
      </c>
    </row>
    <row r="3209" customFormat="false" ht="15" hidden="false" customHeight="true" outlineLevel="0" collapsed="false">
      <c r="A3209" s="13" t="s">
        <v>176</v>
      </c>
      <c r="B3209" s="11" t="s">
        <v>12196</v>
      </c>
      <c r="C3209" s="13" t="s">
        <v>12013</v>
      </c>
      <c r="D3209" s="13" t="s">
        <v>19263</v>
      </c>
      <c r="E3209" s="13" t="s">
        <v>1938</v>
      </c>
      <c r="F3209" s="13" t="s">
        <v>13458</v>
      </c>
      <c r="G3209" s="13" t="s">
        <v>16267</v>
      </c>
    </row>
    <row r="3210" customFormat="false" ht="15" hidden="false" customHeight="true" outlineLevel="0" collapsed="false">
      <c r="A3210" s="13" t="s">
        <v>176</v>
      </c>
      <c r="B3210" s="11" t="s">
        <v>12200</v>
      </c>
      <c r="C3210" s="13" t="s">
        <v>12171</v>
      </c>
      <c r="D3210" s="13" t="s">
        <v>13594</v>
      </c>
      <c r="E3210" s="13" t="s">
        <v>1938</v>
      </c>
      <c r="F3210" s="13" t="s">
        <v>13451</v>
      </c>
      <c r="G3210" s="13" t="s">
        <v>17689</v>
      </c>
    </row>
    <row r="3211" customFormat="false" ht="15" hidden="false" customHeight="true" outlineLevel="0" collapsed="false">
      <c r="A3211" s="13" t="s">
        <v>176</v>
      </c>
      <c r="B3211" s="11" t="s">
        <v>12226</v>
      </c>
      <c r="C3211" s="13" t="s">
        <v>977</v>
      </c>
      <c r="D3211" s="13" t="s">
        <v>18269</v>
      </c>
      <c r="E3211" s="13" t="s">
        <v>4775</v>
      </c>
      <c r="F3211" s="13" t="s">
        <v>11869</v>
      </c>
      <c r="G3211" s="13" t="s">
        <v>19258</v>
      </c>
    </row>
    <row r="3212" customFormat="false" ht="15" hidden="false" customHeight="true" outlineLevel="0" collapsed="false">
      <c r="A3212" s="13" t="s">
        <v>176</v>
      </c>
      <c r="B3212" s="11" t="s">
        <v>12312</v>
      </c>
      <c r="C3212" s="13" t="s">
        <v>12126</v>
      </c>
      <c r="D3212" s="13" t="s">
        <v>15036</v>
      </c>
      <c r="E3212" s="13" t="s">
        <v>12084</v>
      </c>
      <c r="F3212" s="13" t="s">
        <v>19264</v>
      </c>
      <c r="G3212" s="13" t="s">
        <v>19265</v>
      </c>
    </row>
    <row r="3213" customFormat="false" ht="15" hidden="false" customHeight="true" outlineLevel="0" collapsed="false">
      <c r="A3213" s="13" t="s">
        <v>176</v>
      </c>
      <c r="B3213" s="11" t="s">
        <v>12155</v>
      </c>
      <c r="C3213" s="13" t="s">
        <v>13554</v>
      </c>
      <c r="D3213" s="13" t="s">
        <v>14762</v>
      </c>
      <c r="E3213" s="13" t="s">
        <v>550</v>
      </c>
      <c r="F3213" s="13" t="s">
        <v>14803</v>
      </c>
      <c r="G3213" s="13" t="s">
        <v>19266</v>
      </c>
    </row>
    <row r="3214" customFormat="false" ht="15" hidden="false" customHeight="true" outlineLevel="0" collapsed="false">
      <c r="A3214" s="13" t="s">
        <v>176</v>
      </c>
      <c r="B3214" s="11" t="s">
        <v>14833</v>
      </c>
      <c r="C3214" s="13" t="s">
        <v>12295</v>
      </c>
      <c r="D3214" s="13" t="s">
        <v>7759</v>
      </c>
      <c r="E3214" s="13" t="s">
        <v>1871</v>
      </c>
      <c r="F3214" s="13" t="s">
        <v>6800</v>
      </c>
      <c r="G3214" s="13" t="s">
        <v>14190</v>
      </c>
    </row>
    <row r="3215" customFormat="false" ht="15" hidden="false" customHeight="true" outlineLevel="0" collapsed="false">
      <c r="A3215" s="13" t="s">
        <v>176</v>
      </c>
      <c r="B3215" s="11" t="s">
        <v>12130</v>
      </c>
      <c r="C3215" s="13" t="s">
        <v>12145</v>
      </c>
      <c r="D3215" s="13" t="s">
        <v>19267</v>
      </c>
      <c r="E3215" s="13" t="s">
        <v>1457</v>
      </c>
      <c r="F3215" s="13" t="s">
        <v>5871</v>
      </c>
      <c r="G3215" s="13" t="s">
        <v>15708</v>
      </c>
    </row>
    <row r="3216" customFormat="false" ht="15" hidden="false" customHeight="true" outlineLevel="0" collapsed="false">
      <c r="A3216" s="13" t="s">
        <v>176</v>
      </c>
      <c r="B3216" s="11" t="s">
        <v>12282</v>
      </c>
      <c r="C3216" s="13" t="s">
        <v>3361</v>
      </c>
      <c r="D3216" s="13" t="s">
        <v>19268</v>
      </c>
      <c r="E3216" s="13" t="s">
        <v>2417</v>
      </c>
      <c r="F3216" s="13" t="s">
        <v>12068</v>
      </c>
      <c r="G3216" s="13" t="s">
        <v>19269</v>
      </c>
    </row>
    <row r="3217" customFormat="false" ht="15" hidden="false" customHeight="true" outlineLevel="0" collapsed="false">
      <c r="A3217" s="13" t="s">
        <v>176</v>
      </c>
      <c r="B3217" s="11" t="s">
        <v>12177</v>
      </c>
      <c r="C3217" s="13" t="s">
        <v>11977</v>
      </c>
      <c r="D3217" s="13" t="s">
        <v>12984</v>
      </c>
      <c r="E3217" s="13" t="s">
        <v>11751</v>
      </c>
      <c r="F3217" s="13" t="s">
        <v>15817</v>
      </c>
      <c r="G3217" s="13" t="s">
        <v>17599</v>
      </c>
    </row>
    <row r="3218" customFormat="false" ht="15" hidden="false" customHeight="true" outlineLevel="0" collapsed="false">
      <c r="A3218" s="13" t="s">
        <v>176</v>
      </c>
      <c r="B3218" s="11" t="s">
        <v>12207</v>
      </c>
      <c r="C3218" s="13" t="s">
        <v>12368</v>
      </c>
      <c r="D3218" s="13" t="s">
        <v>13609</v>
      </c>
      <c r="E3218" s="13" t="s">
        <v>4775</v>
      </c>
      <c r="F3218" s="13" t="s">
        <v>4968</v>
      </c>
      <c r="G3218" s="13" t="s">
        <v>13293</v>
      </c>
    </row>
    <row r="3219" customFormat="false" ht="15" hidden="false" customHeight="true" outlineLevel="0" collapsed="false">
      <c r="A3219" s="13" t="s">
        <v>176</v>
      </c>
      <c r="B3219" s="11" t="s">
        <v>12051</v>
      </c>
      <c r="C3219" s="13" t="s">
        <v>12844</v>
      </c>
      <c r="D3219" s="13" t="s">
        <v>19270</v>
      </c>
      <c r="E3219" s="13" t="s">
        <v>12209</v>
      </c>
      <c r="F3219" s="13" t="s">
        <v>19271</v>
      </c>
      <c r="G3219" s="13" t="s">
        <v>19272</v>
      </c>
    </row>
    <row r="3220" customFormat="false" ht="15" hidden="false" customHeight="true" outlineLevel="0" collapsed="false">
      <c r="A3220" s="13" t="s">
        <v>176</v>
      </c>
      <c r="B3220" s="11" t="s">
        <v>12217</v>
      </c>
      <c r="C3220" s="13" t="s">
        <v>8704</v>
      </c>
      <c r="D3220" s="13" t="s">
        <v>18808</v>
      </c>
      <c r="E3220" s="13" t="s">
        <v>12295</v>
      </c>
      <c r="F3220" s="13" t="s">
        <v>19273</v>
      </c>
      <c r="G3220" s="13" t="s">
        <v>19274</v>
      </c>
    </row>
    <row r="3221" customFormat="false" ht="15" hidden="false" customHeight="true" outlineLevel="0" collapsed="false">
      <c r="A3221" s="13" t="s">
        <v>176</v>
      </c>
      <c r="B3221" s="11" t="s">
        <v>12354</v>
      </c>
      <c r="C3221" s="13" t="s">
        <v>2093</v>
      </c>
      <c r="D3221" s="13" t="s">
        <v>13498</v>
      </c>
      <c r="E3221" s="13" t="s">
        <v>12090</v>
      </c>
      <c r="F3221" s="13" t="s">
        <v>13660</v>
      </c>
      <c r="G3221" s="13" t="s">
        <v>14476</v>
      </c>
    </row>
    <row r="3222" customFormat="false" ht="15" hidden="false" customHeight="true" outlineLevel="0" collapsed="false">
      <c r="A3222" s="13" t="s">
        <v>176</v>
      </c>
      <c r="B3222" s="11" t="s">
        <v>12383</v>
      </c>
      <c r="C3222" s="13" t="s">
        <v>12241</v>
      </c>
      <c r="D3222" s="13" t="s">
        <v>17867</v>
      </c>
      <c r="E3222" s="13" t="s">
        <v>1871</v>
      </c>
      <c r="F3222" s="13" t="s">
        <v>1871</v>
      </c>
      <c r="G3222" s="13" t="s">
        <v>17867</v>
      </c>
    </row>
    <row r="3223" customFormat="false" ht="15" hidden="false" customHeight="true" outlineLevel="0" collapsed="false">
      <c r="A3223" s="13" t="s">
        <v>176</v>
      </c>
      <c r="B3223" s="11" t="s">
        <v>12255</v>
      </c>
      <c r="C3223" s="13" t="s">
        <v>1132</v>
      </c>
      <c r="D3223" s="13" t="s">
        <v>19275</v>
      </c>
      <c r="E3223" s="13" t="s">
        <v>12042</v>
      </c>
      <c r="F3223" s="13" t="s">
        <v>19276</v>
      </c>
      <c r="G3223" s="13" t="s">
        <v>19277</v>
      </c>
    </row>
    <row r="3224" customFormat="false" ht="15" hidden="false" customHeight="true" outlineLevel="0" collapsed="false">
      <c r="A3224" s="13" t="s">
        <v>176</v>
      </c>
      <c r="B3224" s="11" t="s">
        <v>12212</v>
      </c>
      <c r="C3224" s="13" t="s">
        <v>12295</v>
      </c>
      <c r="D3224" s="13" t="s">
        <v>12211</v>
      </c>
      <c r="E3224" s="13" t="s">
        <v>11751</v>
      </c>
      <c r="F3224" s="13" t="s">
        <v>12209</v>
      </c>
      <c r="G3224" s="13" t="s">
        <v>12228</v>
      </c>
    </row>
    <row r="3225" customFormat="false" ht="15" hidden="false" customHeight="true" outlineLevel="0" collapsed="false">
      <c r="A3225" s="13" t="s">
        <v>176</v>
      </c>
      <c r="B3225" s="11" t="s">
        <v>12370</v>
      </c>
      <c r="C3225" s="13" t="s">
        <v>11703</v>
      </c>
      <c r="D3225" s="13" t="s">
        <v>15336</v>
      </c>
      <c r="E3225" s="13" t="s">
        <v>1938</v>
      </c>
      <c r="F3225" s="13" t="s">
        <v>19278</v>
      </c>
      <c r="G3225" s="13" t="s">
        <v>19279</v>
      </c>
    </row>
    <row r="3226" customFormat="false" ht="15" hidden="false" customHeight="true" outlineLevel="0" collapsed="false">
      <c r="A3226" s="13" t="s">
        <v>176</v>
      </c>
      <c r="B3226" s="11" t="s">
        <v>12234</v>
      </c>
      <c r="C3226" s="13" t="s">
        <v>13557</v>
      </c>
      <c r="D3226" s="13" t="s">
        <v>12998</v>
      </c>
      <c r="E3226" s="13" t="s">
        <v>11751</v>
      </c>
      <c r="F3226" s="13" t="s">
        <v>5712</v>
      </c>
      <c r="G3226" s="13" t="s">
        <v>11714</v>
      </c>
    </row>
    <row r="3227" customFormat="false" ht="15" hidden="false" customHeight="true" outlineLevel="0" collapsed="false">
      <c r="A3227" s="13" t="s">
        <v>176</v>
      </c>
      <c r="B3227" s="11" t="s">
        <v>12164</v>
      </c>
      <c r="C3227" s="13" t="s">
        <v>3514</v>
      </c>
      <c r="D3227" s="13" t="s">
        <v>19280</v>
      </c>
      <c r="E3227" s="13" t="s">
        <v>1871</v>
      </c>
      <c r="F3227" s="13" t="s">
        <v>1871</v>
      </c>
      <c r="G3227" s="13" t="s">
        <v>19280</v>
      </c>
    </row>
    <row r="3228" customFormat="false" ht="15" hidden="false" customHeight="true" outlineLevel="0" collapsed="false">
      <c r="A3228" s="13" t="s">
        <v>176</v>
      </c>
      <c r="B3228" s="11" t="s">
        <v>12271</v>
      </c>
      <c r="C3228" s="13" t="s">
        <v>6585</v>
      </c>
      <c r="D3228" s="13" t="s">
        <v>13311</v>
      </c>
      <c r="E3228" s="13" t="s">
        <v>9166</v>
      </c>
      <c r="F3228" s="13" t="s">
        <v>14048</v>
      </c>
      <c r="G3228" s="13" t="s">
        <v>12302</v>
      </c>
    </row>
    <row r="3229" customFormat="false" ht="15" hidden="false" customHeight="true" outlineLevel="0" collapsed="false">
      <c r="A3229" s="13" t="s">
        <v>176</v>
      </c>
      <c r="B3229" s="11" t="s">
        <v>12323</v>
      </c>
      <c r="C3229" s="13" t="s">
        <v>12161</v>
      </c>
      <c r="D3229" s="13" t="s">
        <v>13483</v>
      </c>
      <c r="E3229" s="13" t="s">
        <v>1871</v>
      </c>
      <c r="F3229" s="13" t="s">
        <v>1871</v>
      </c>
      <c r="G3229" s="13" t="s">
        <v>13483</v>
      </c>
    </row>
    <row r="3230" customFormat="false" ht="15" hidden="false" customHeight="true" outlineLevel="0" collapsed="false">
      <c r="A3230" s="13" t="s">
        <v>176</v>
      </c>
      <c r="B3230" s="11" t="s">
        <v>12342</v>
      </c>
      <c r="C3230" s="13" t="s">
        <v>11796</v>
      </c>
      <c r="D3230" s="13" t="s">
        <v>16133</v>
      </c>
      <c r="E3230" s="13" t="s">
        <v>11708</v>
      </c>
      <c r="F3230" s="13" t="s">
        <v>15351</v>
      </c>
      <c r="G3230" s="13" t="s">
        <v>19281</v>
      </c>
    </row>
    <row r="3231" customFormat="false" ht="15" hidden="false" customHeight="true" outlineLevel="0" collapsed="false">
      <c r="A3231" s="13" t="s">
        <v>176</v>
      </c>
      <c r="B3231" s="11" t="s">
        <v>12348</v>
      </c>
      <c r="C3231" s="13" t="s">
        <v>12544</v>
      </c>
      <c r="D3231" s="13" t="s">
        <v>16907</v>
      </c>
      <c r="E3231" s="13" t="s">
        <v>12295</v>
      </c>
      <c r="F3231" s="13" t="s">
        <v>19282</v>
      </c>
      <c r="G3231" s="13" t="s">
        <v>19283</v>
      </c>
    </row>
    <row r="3232" customFormat="false" ht="15" hidden="false" customHeight="true" outlineLevel="0" collapsed="false">
      <c r="A3232" s="13" t="s">
        <v>176</v>
      </c>
      <c r="B3232" s="11" t="s">
        <v>12265</v>
      </c>
      <c r="C3232" s="13" t="s">
        <v>12244</v>
      </c>
      <c r="D3232" s="13" t="s">
        <v>15871</v>
      </c>
      <c r="E3232" s="13" t="s">
        <v>1871</v>
      </c>
      <c r="F3232" s="13" t="s">
        <v>12090</v>
      </c>
      <c r="G3232" s="13" t="s">
        <v>13602</v>
      </c>
    </row>
    <row r="3233" customFormat="false" ht="15" hidden="false" customHeight="true" outlineLevel="0" collapsed="false">
      <c r="A3233" s="13" t="s">
        <v>176</v>
      </c>
      <c r="B3233" s="11" t="s">
        <v>12298</v>
      </c>
      <c r="C3233" s="13" t="s">
        <v>333</v>
      </c>
      <c r="D3233" s="13" t="s">
        <v>19284</v>
      </c>
      <c r="E3233" s="13" t="s">
        <v>11708</v>
      </c>
      <c r="F3233" s="13" t="s">
        <v>4459</v>
      </c>
      <c r="G3233" s="13" t="s">
        <v>8656</v>
      </c>
    </row>
    <row r="3234" customFormat="false" ht="15" hidden="false" customHeight="true" outlineLevel="0" collapsed="false">
      <c r="A3234" s="13" t="s">
        <v>176</v>
      </c>
      <c r="B3234" s="11" t="s">
        <v>12044</v>
      </c>
      <c r="C3234" s="13" t="s">
        <v>977</v>
      </c>
      <c r="D3234" s="13" t="s">
        <v>13010</v>
      </c>
      <c r="E3234" s="13" t="s">
        <v>11751</v>
      </c>
      <c r="F3234" s="13" t="s">
        <v>550</v>
      </c>
      <c r="G3234" s="13" t="s">
        <v>12275</v>
      </c>
    </row>
    <row r="3235" customFormat="false" ht="15" hidden="false" customHeight="true" outlineLevel="0" collapsed="false">
      <c r="A3235" s="13" t="s">
        <v>176</v>
      </c>
      <c r="B3235" s="11" t="s">
        <v>12279</v>
      </c>
      <c r="C3235" s="13" t="s">
        <v>697</v>
      </c>
      <c r="D3235" s="13" t="s">
        <v>14239</v>
      </c>
      <c r="E3235" s="13" t="s">
        <v>3042</v>
      </c>
      <c r="F3235" s="13" t="s">
        <v>19285</v>
      </c>
      <c r="G3235" s="13" t="s">
        <v>19286</v>
      </c>
    </row>
    <row r="3236" customFormat="false" ht="15" hidden="false" customHeight="true" outlineLevel="0" collapsed="false">
      <c r="A3236" s="13" t="s">
        <v>176</v>
      </c>
      <c r="B3236" s="11" t="s">
        <v>12336</v>
      </c>
      <c r="C3236" s="13" t="s">
        <v>12126</v>
      </c>
      <c r="D3236" s="13" t="s">
        <v>19287</v>
      </c>
      <c r="E3236" s="13" t="s">
        <v>333</v>
      </c>
      <c r="F3236" s="13" t="s">
        <v>12833</v>
      </c>
      <c r="G3236" s="13" t="s">
        <v>19288</v>
      </c>
    </row>
    <row r="3237" customFormat="false" ht="15" hidden="false" customHeight="true" outlineLevel="0" collapsed="false">
      <c r="A3237" s="13" t="s">
        <v>176</v>
      </c>
      <c r="B3237" s="11" t="s">
        <v>12309</v>
      </c>
      <c r="C3237" s="13" t="s">
        <v>6339</v>
      </c>
      <c r="D3237" s="13" t="s">
        <v>3977</v>
      </c>
      <c r="E3237" s="13" t="s">
        <v>11708</v>
      </c>
      <c r="F3237" s="13" t="s">
        <v>1871</v>
      </c>
      <c r="G3237" s="13" t="s">
        <v>3977</v>
      </c>
    </row>
    <row r="3238" customFormat="false" ht="15" hidden="false" customHeight="true" outlineLevel="0" collapsed="false">
      <c r="A3238" s="13" t="s">
        <v>176</v>
      </c>
      <c r="B3238" s="11" t="s">
        <v>12152</v>
      </c>
      <c r="C3238" s="13" t="s">
        <v>1612</v>
      </c>
      <c r="D3238" s="13" t="s">
        <v>12251</v>
      </c>
      <c r="E3238" s="13" t="s">
        <v>12053</v>
      </c>
      <c r="F3238" s="13" t="s">
        <v>13008</v>
      </c>
      <c r="G3238" s="13" t="s">
        <v>19289</v>
      </c>
    </row>
    <row r="3239" customFormat="false" ht="15" hidden="false" customHeight="true" outlineLevel="0" collapsed="false">
      <c r="A3239" s="13" t="s">
        <v>176</v>
      </c>
      <c r="B3239" s="11" t="s">
        <v>12276</v>
      </c>
      <c r="C3239" s="13" t="s">
        <v>11824</v>
      </c>
      <c r="D3239" s="13" t="s">
        <v>16113</v>
      </c>
      <c r="E3239" s="13" t="s">
        <v>11708</v>
      </c>
      <c r="F3239" s="13" t="s">
        <v>11751</v>
      </c>
      <c r="G3239" s="13" t="s">
        <v>19290</v>
      </c>
    </row>
    <row r="3240" customFormat="false" ht="15" hidden="false" customHeight="true" outlineLevel="0" collapsed="false">
      <c r="A3240" s="13" t="s">
        <v>176</v>
      </c>
      <c r="B3240" s="11" t="s">
        <v>12274</v>
      </c>
      <c r="C3240" s="13" t="s">
        <v>3042</v>
      </c>
      <c r="D3240" s="13" t="s">
        <v>14246</v>
      </c>
      <c r="E3240" s="13" t="s">
        <v>11751</v>
      </c>
      <c r="F3240" s="13" t="s">
        <v>11708</v>
      </c>
      <c r="G3240" s="13" t="s">
        <v>14246</v>
      </c>
    </row>
    <row r="3241" customFormat="false" ht="15" hidden="false" customHeight="true" outlineLevel="0" collapsed="false">
      <c r="A3241" s="13" t="s">
        <v>176</v>
      </c>
      <c r="B3241" s="11" t="s">
        <v>12300</v>
      </c>
      <c r="C3241" s="13" t="s">
        <v>12025</v>
      </c>
      <c r="D3241" s="13" t="s">
        <v>19291</v>
      </c>
      <c r="E3241" s="13" t="s">
        <v>7110</v>
      </c>
      <c r="F3241" s="13" t="s">
        <v>17389</v>
      </c>
      <c r="G3241" s="13" t="s">
        <v>19292</v>
      </c>
    </row>
    <row r="3242" customFormat="false" ht="15" hidden="false" customHeight="true" outlineLevel="0" collapsed="false">
      <c r="A3242" s="13" t="s">
        <v>176</v>
      </c>
      <c r="B3242" s="11" t="s">
        <v>12315</v>
      </c>
      <c r="C3242" s="13" t="s">
        <v>12244</v>
      </c>
      <c r="D3242" s="13" t="s">
        <v>9085</v>
      </c>
      <c r="E3242" s="13" t="s">
        <v>12161</v>
      </c>
      <c r="F3242" s="13" t="s">
        <v>11608</v>
      </c>
      <c r="G3242" s="13" t="s">
        <v>4736</v>
      </c>
    </row>
    <row r="3243" customFormat="false" ht="15" hidden="false" customHeight="true" outlineLevel="0" collapsed="false">
      <c r="A3243" s="13" t="s">
        <v>176</v>
      </c>
      <c r="B3243" s="11" t="s">
        <v>12288</v>
      </c>
      <c r="C3243" s="13" t="s">
        <v>12025</v>
      </c>
      <c r="D3243" s="13" t="s">
        <v>13035</v>
      </c>
      <c r="E3243" s="13" t="s">
        <v>11751</v>
      </c>
      <c r="F3243" s="13" t="s">
        <v>12239</v>
      </c>
      <c r="G3243" s="13" t="s">
        <v>15145</v>
      </c>
    </row>
    <row r="3244" customFormat="false" ht="15" hidden="false" customHeight="true" outlineLevel="0" collapsed="false">
      <c r="A3244" s="13" t="s">
        <v>176</v>
      </c>
      <c r="B3244" s="11" t="s">
        <v>12293</v>
      </c>
      <c r="C3244" s="13" t="s">
        <v>12960</v>
      </c>
      <c r="D3244" s="13" t="s">
        <v>11719</v>
      </c>
      <c r="E3244" s="13" t="s">
        <v>12241</v>
      </c>
      <c r="F3244" s="13" t="s">
        <v>13335</v>
      </c>
      <c r="G3244" s="13" t="s">
        <v>1615</v>
      </c>
    </row>
    <row r="3245" customFormat="false" ht="15" hidden="false" customHeight="true" outlineLevel="0" collapsed="false">
      <c r="A3245" s="13" t="s">
        <v>176</v>
      </c>
      <c r="B3245" s="11" t="s">
        <v>12248</v>
      </c>
      <c r="C3245" s="13" t="s">
        <v>1457</v>
      </c>
      <c r="D3245" s="13" t="s">
        <v>14035</v>
      </c>
      <c r="E3245" s="13" t="s">
        <v>12295</v>
      </c>
      <c r="F3245" s="13" t="s">
        <v>12001</v>
      </c>
      <c r="G3245" s="13" t="s">
        <v>12899</v>
      </c>
    </row>
    <row r="3246" customFormat="false" ht="15" hidden="false" customHeight="true" outlineLevel="0" collapsed="false">
      <c r="A3246" s="13" t="s">
        <v>176</v>
      </c>
      <c r="B3246" s="11" t="s">
        <v>12344</v>
      </c>
      <c r="C3246" s="13" t="s">
        <v>11703</v>
      </c>
      <c r="D3246" s="13" t="s">
        <v>15779</v>
      </c>
      <c r="E3246" s="13" t="s">
        <v>4775</v>
      </c>
      <c r="F3246" s="13" t="s">
        <v>2352</v>
      </c>
      <c r="G3246" s="13" t="s">
        <v>18839</v>
      </c>
    </row>
    <row r="3247" customFormat="false" ht="15" hidden="false" customHeight="true" outlineLevel="0" collapsed="false">
      <c r="A3247" s="13" t="s">
        <v>176</v>
      </c>
      <c r="B3247" s="11" t="s">
        <v>12340</v>
      </c>
      <c r="C3247" s="13" t="s">
        <v>6800</v>
      </c>
      <c r="D3247" s="13" t="s">
        <v>14269</v>
      </c>
      <c r="E3247" s="13" t="s">
        <v>1871</v>
      </c>
      <c r="F3247" s="13" t="s">
        <v>1871</v>
      </c>
      <c r="G3247" s="13" t="s">
        <v>14269</v>
      </c>
    </row>
    <row r="3248" customFormat="false" ht="15" hidden="false" customHeight="true" outlineLevel="0" collapsed="false">
      <c r="A3248" s="13" t="s">
        <v>176</v>
      </c>
      <c r="B3248" s="11" t="s">
        <v>12320</v>
      </c>
      <c r="C3248" s="13" t="s">
        <v>11608</v>
      </c>
      <c r="D3248" s="13" t="s">
        <v>11965</v>
      </c>
      <c r="E3248" s="13" t="s">
        <v>12295</v>
      </c>
      <c r="F3248" s="13" t="s">
        <v>3519</v>
      </c>
      <c r="G3248" s="13" t="s">
        <v>8704</v>
      </c>
    </row>
    <row r="3249" customFormat="false" ht="15" hidden="false" customHeight="true" outlineLevel="0" collapsed="false">
      <c r="A3249" s="13" t="s">
        <v>176</v>
      </c>
      <c r="B3249" s="11" t="s">
        <v>12318</v>
      </c>
      <c r="C3249" s="13" t="s">
        <v>12013</v>
      </c>
      <c r="D3249" s="13" t="s">
        <v>4920</v>
      </c>
      <c r="E3249" s="13" t="s">
        <v>11708</v>
      </c>
      <c r="F3249" s="13" t="s">
        <v>1871</v>
      </c>
      <c r="G3249" s="13" t="s">
        <v>4920</v>
      </c>
    </row>
    <row r="3250" customFormat="false" ht="15" hidden="false" customHeight="true" outlineLevel="0" collapsed="false">
      <c r="A3250" s="13" t="s">
        <v>176</v>
      </c>
      <c r="B3250" s="11" t="s">
        <v>12351</v>
      </c>
      <c r="C3250" s="13" t="s">
        <v>11703</v>
      </c>
      <c r="D3250" s="13" t="s">
        <v>6585</v>
      </c>
      <c r="E3250" s="13" t="s">
        <v>11708</v>
      </c>
      <c r="F3250" s="13" t="s">
        <v>1871</v>
      </c>
      <c r="G3250" s="13" t="s">
        <v>6585</v>
      </c>
    </row>
    <row r="3251" customFormat="false" ht="15" hidden="false" customHeight="true" outlineLevel="0" collapsed="false">
      <c r="A3251" s="13" t="s">
        <v>176</v>
      </c>
      <c r="B3251" s="11" t="s">
        <v>12332</v>
      </c>
      <c r="C3251" s="13" t="s">
        <v>3519</v>
      </c>
      <c r="D3251" s="13" t="s">
        <v>13657</v>
      </c>
      <c r="E3251" s="13" t="s">
        <v>12209</v>
      </c>
      <c r="F3251" s="13" t="s">
        <v>11896</v>
      </c>
      <c r="G3251" s="13" t="s">
        <v>19293</v>
      </c>
    </row>
    <row r="3252" customFormat="false" ht="15" hidden="false" customHeight="true" outlineLevel="0" collapsed="false">
      <c r="A3252" s="13" t="s">
        <v>176</v>
      </c>
      <c r="B3252" s="11" t="s">
        <v>12263</v>
      </c>
      <c r="C3252" s="13" t="s">
        <v>12161</v>
      </c>
      <c r="D3252" s="13" t="s">
        <v>3082</v>
      </c>
      <c r="E3252" s="13" t="s">
        <v>1871</v>
      </c>
      <c r="F3252" s="13" t="s">
        <v>1871</v>
      </c>
      <c r="G3252" s="13" t="s">
        <v>3082</v>
      </c>
    </row>
    <row r="3253" customFormat="false" ht="15" hidden="false" customHeight="true" outlineLevel="0" collapsed="false">
      <c r="A3253" s="13" t="s">
        <v>176</v>
      </c>
      <c r="B3253" s="11" t="s">
        <v>12191</v>
      </c>
      <c r="C3253" s="13" t="s">
        <v>3042</v>
      </c>
      <c r="D3253" s="13" t="s">
        <v>17323</v>
      </c>
      <c r="E3253" s="13" t="s">
        <v>1871</v>
      </c>
      <c r="F3253" s="13" t="s">
        <v>1871</v>
      </c>
      <c r="G3253" s="13" t="s">
        <v>17323</v>
      </c>
    </row>
    <row r="3254" customFormat="false" ht="15" hidden="false" customHeight="true" outlineLevel="0" collapsed="false">
      <c r="A3254" s="13" t="s">
        <v>176</v>
      </c>
      <c r="B3254" s="11" t="s">
        <v>11970</v>
      </c>
      <c r="C3254" s="13" t="s">
        <v>12375</v>
      </c>
      <c r="D3254" s="13" t="s">
        <v>12328</v>
      </c>
      <c r="E3254" s="13" t="s">
        <v>4775</v>
      </c>
      <c r="F3254" s="13" t="s">
        <v>6797</v>
      </c>
      <c r="G3254" s="13" t="s">
        <v>18374</v>
      </c>
    </row>
    <row r="3255" customFormat="false" ht="15" hidden="false" customHeight="true" outlineLevel="0" collapsed="false">
      <c r="A3255" s="13" t="s">
        <v>176</v>
      </c>
      <c r="B3255" s="11" t="s">
        <v>11706</v>
      </c>
      <c r="C3255" s="13" t="s">
        <v>12042</v>
      </c>
      <c r="D3255" s="13" t="s">
        <v>13660</v>
      </c>
      <c r="E3255" s="13" t="s">
        <v>1871</v>
      </c>
      <c r="F3255" s="13" t="s">
        <v>1871</v>
      </c>
      <c r="G3255" s="13" t="s">
        <v>13660</v>
      </c>
    </row>
    <row r="3256" customFormat="false" ht="15" hidden="false" customHeight="true" outlineLevel="0" collapsed="false">
      <c r="A3256" s="13" t="s">
        <v>176</v>
      </c>
      <c r="B3256" s="11" t="s">
        <v>12268</v>
      </c>
      <c r="C3256" s="13" t="s">
        <v>6800</v>
      </c>
      <c r="D3256" s="13" t="s">
        <v>12047</v>
      </c>
      <c r="E3256" s="13" t="s">
        <v>12241</v>
      </c>
      <c r="F3256" s="13" t="s">
        <v>12047</v>
      </c>
      <c r="G3256" s="13" t="s">
        <v>1871</v>
      </c>
    </row>
    <row r="3257" customFormat="false" ht="15" hidden="false" customHeight="true" outlineLevel="0" collapsed="false">
      <c r="A3257" s="13" t="s">
        <v>176</v>
      </c>
      <c r="B3257" s="11" t="s">
        <v>12307</v>
      </c>
      <c r="C3257" s="13" t="s">
        <v>11971</v>
      </c>
      <c r="D3257" s="13" t="s">
        <v>12800</v>
      </c>
      <c r="E3257" s="13" t="s">
        <v>1871</v>
      </c>
      <c r="F3257" s="13" t="s">
        <v>1871</v>
      </c>
      <c r="G3257" s="13" t="s">
        <v>12800</v>
      </c>
    </row>
    <row r="3258" customFormat="false" ht="15" hidden="false" customHeight="true" outlineLevel="0" collapsed="false">
      <c r="A3258" s="13" t="s">
        <v>176</v>
      </c>
      <c r="B3258" s="11" t="s">
        <v>12329</v>
      </c>
      <c r="C3258" s="13" t="s">
        <v>1938</v>
      </c>
      <c r="D3258" s="13" t="s">
        <v>12903</v>
      </c>
      <c r="E3258" s="13" t="s">
        <v>12090</v>
      </c>
      <c r="F3258" s="13" t="s">
        <v>3833</v>
      </c>
      <c r="G3258" s="13" t="s">
        <v>3322</v>
      </c>
    </row>
    <row r="3259" customFormat="false" ht="15" hidden="false" customHeight="true" outlineLevel="0" collapsed="false">
      <c r="A3259" s="13" t="s">
        <v>176</v>
      </c>
      <c r="B3259" s="11" t="s">
        <v>12327</v>
      </c>
      <c r="C3259" s="13" t="s">
        <v>1938</v>
      </c>
      <c r="D3259" s="13" t="s">
        <v>13162</v>
      </c>
      <c r="E3259" s="13" t="s">
        <v>12209</v>
      </c>
      <c r="F3259" s="13" t="s">
        <v>19294</v>
      </c>
      <c r="G3259" s="13" t="s">
        <v>19295</v>
      </c>
    </row>
    <row r="3260" customFormat="false" ht="15" hidden="false" customHeight="true" outlineLevel="0" collapsed="false">
      <c r="A3260" s="13" t="s">
        <v>176</v>
      </c>
      <c r="B3260" s="11" t="s">
        <v>12252</v>
      </c>
      <c r="C3260" s="13" t="s">
        <v>11703</v>
      </c>
      <c r="D3260" s="13" t="s">
        <v>13162</v>
      </c>
      <c r="E3260" s="13" t="s">
        <v>12161</v>
      </c>
      <c r="F3260" s="13" t="s">
        <v>1871</v>
      </c>
      <c r="G3260" s="13" t="s">
        <v>13162</v>
      </c>
    </row>
    <row r="3261" customFormat="false" ht="15" hidden="false" customHeight="true" outlineLevel="0" collapsed="false">
      <c r="A3261" s="13" t="s">
        <v>176</v>
      </c>
      <c r="B3261" s="11" t="s">
        <v>12259</v>
      </c>
      <c r="C3261" s="13" t="s">
        <v>11561</v>
      </c>
      <c r="D3261" s="13" t="s">
        <v>12174</v>
      </c>
      <c r="E3261" s="13" t="s">
        <v>11708</v>
      </c>
      <c r="F3261" s="13" t="s">
        <v>3042</v>
      </c>
      <c r="G3261" s="13" t="s">
        <v>5871</v>
      </c>
    </row>
    <row r="3262" customFormat="false" ht="15" hidden="false" customHeight="true" outlineLevel="0" collapsed="false">
      <c r="A3262" s="13" t="s">
        <v>176</v>
      </c>
      <c r="B3262" s="11" t="s">
        <v>12292</v>
      </c>
      <c r="C3262" s="13" t="s">
        <v>11608</v>
      </c>
      <c r="D3262" s="13" t="s">
        <v>15817</v>
      </c>
      <c r="E3262" s="13" t="s">
        <v>12295</v>
      </c>
      <c r="F3262" s="13" t="s">
        <v>12071</v>
      </c>
      <c r="G3262" s="13" t="s">
        <v>8199</v>
      </c>
    </row>
    <row r="3263" customFormat="false" ht="15" hidden="false" customHeight="true" outlineLevel="0" collapsed="false">
      <c r="A3263" s="13" t="s">
        <v>176</v>
      </c>
      <c r="B3263" s="11" t="s">
        <v>12194</v>
      </c>
      <c r="C3263" s="13" t="s">
        <v>1938</v>
      </c>
      <c r="D3263" s="13" t="s">
        <v>14665</v>
      </c>
      <c r="E3263" s="13" t="s">
        <v>1871</v>
      </c>
      <c r="F3263" s="13" t="s">
        <v>1871</v>
      </c>
      <c r="G3263" s="13" t="s">
        <v>14665</v>
      </c>
    </row>
    <row r="3264" customFormat="false" ht="15" hidden="false" customHeight="true" outlineLevel="0" collapsed="false">
      <c r="A3264" s="13" t="s">
        <v>176</v>
      </c>
      <c r="B3264" s="11" t="s">
        <v>12290</v>
      </c>
      <c r="C3264" s="13" t="s">
        <v>1457</v>
      </c>
      <c r="D3264" s="13" t="s">
        <v>12813</v>
      </c>
      <c r="E3264" s="13" t="s">
        <v>11751</v>
      </c>
      <c r="F3264" s="13" t="s">
        <v>1132</v>
      </c>
      <c r="G3264" s="13" t="s">
        <v>12950</v>
      </c>
    </row>
    <row r="3265" customFormat="false" ht="15" hidden="false" customHeight="true" outlineLevel="0" collapsed="false">
      <c r="A3265" s="13" t="s">
        <v>176</v>
      </c>
      <c r="B3265" s="11" t="s">
        <v>12304</v>
      </c>
      <c r="C3265" s="13" t="s">
        <v>333</v>
      </c>
      <c r="D3265" s="13" t="s">
        <v>11996</v>
      </c>
      <c r="E3265" s="13" t="s">
        <v>12161</v>
      </c>
      <c r="F3265" s="13" t="s">
        <v>5032</v>
      </c>
      <c r="G3265" s="13" t="s">
        <v>14834</v>
      </c>
    </row>
    <row r="3266" customFormat="false" ht="15" hidden="false" customHeight="true" outlineLevel="0" collapsed="false">
      <c r="A3266" s="13" t="s">
        <v>176</v>
      </c>
      <c r="B3266" s="11" t="s">
        <v>12401</v>
      </c>
      <c r="C3266" s="13" t="s">
        <v>12090</v>
      </c>
      <c r="D3266" s="13" t="s">
        <v>12403</v>
      </c>
      <c r="E3266" s="13" t="s">
        <v>1871</v>
      </c>
      <c r="F3266" s="13" t="s">
        <v>1871</v>
      </c>
      <c r="G3266" s="13" t="s">
        <v>12403</v>
      </c>
    </row>
    <row r="3267" customFormat="false" ht="15" hidden="false" customHeight="true" outlineLevel="0" collapsed="false">
      <c r="A3267" s="13" t="s">
        <v>176</v>
      </c>
      <c r="B3267" s="11" t="s">
        <v>12285</v>
      </c>
      <c r="C3267" s="13" t="s">
        <v>4775</v>
      </c>
      <c r="D3267" s="13" t="s">
        <v>3519</v>
      </c>
      <c r="E3267" s="13" t="s">
        <v>11751</v>
      </c>
      <c r="F3267" s="13" t="s">
        <v>14035</v>
      </c>
      <c r="G3267" s="13" t="s">
        <v>14817</v>
      </c>
    </row>
    <row r="3268" customFormat="false" ht="15" hidden="false" customHeight="true" outlineLevel="0" collapsed="false">
      <c r="A3268" s="13" t="s">
        <v>176</v>
      </c>
      <c r="B3268" s="11" t="s">
        <v>12356</v>
      </c>
      <c r="C3268" s="13" t="s">
        <v>12241</v>
      </c>
      <c r="D3268" s="13" t="s">
        <v>14125</v>
      </c>
      <c r="E3268" s="13" t="s">
        <v>1871</v>
      </c>
      <c r="F3268" s="13" t="s">
        <v>1871</v>
      </c>
      <c r="G3268" s="13" t="s">
        <v>14125</v>
      </c>
    </row>
    <row r="3269" customFormat="false" ht="15" hidden="false" customHeight="true" outlineLevel="0" collapsed="false">
      <c r="A3269" s="13" t="s">
        <v>176</v>
      </c>
      <c r="B3269" s="11" t="s">
        <v>12374</v>
      </c>
      <c r="C3269" s="13" t="s">
        <v>11751</v>
      </c>
      <c r="D3269" s="13" t="s">
        <v>13018</v>
      </c>
      <c r="E3269" s="13" t="s">
        <v>12295</v>
      </c>
      <c r="F3269" s="13" t="s">
        <v>12090</v>
      </c>
      <c r="G3269" s="13" t="s">
        <v>12171</v>
      </c>
    </row>
    <row r="3270" customFormat="false" ht="15" hidden="false" customHeight="true" outlineLevel="0" collapsed="false">
      <c r="A3270" s="13" t="s">
        <v>176</v>
      </c>
      <c r="B3270" s="11" t="s">
        <v>12366</v>
      </c>
      <c r="C3270" s="13" t="s">
        <v>11708</v>
      </c>
      <c r="D3270" s="13" t="s">
        <v>11807</v>
      </c>
      <c r="E3270" s="13" t="s">
        <v>1871</v>
      </c>
      <c r="F3270" s="13" t="s">
        <v>1871</v>
      </c>
      <c r="G3270" s="13" t="s">
        <v>11807</v>
      </c>
    </row>
    <row r="3271" customFormat="false" ht="15" hidden="false" customHeight="true" outlineLevel="0" collapsed="false">
      <c r="A3271" s="13" t="s">
        <v>176</v>
      </c>
      <c r="B3271" s="11" t="s">
        <v>12353</v>
      </c>
      <c r="C3271" s="13" t="s">
        <v>4775</v>
      </c>
      <c r="D3271" s="13" t="s">
        <v>13656</v>
      </c>
      <c r="E3271" s="13" t="s">
        <v>1871</v>
      </c>
      <c r="F3271" s="13" t="s">
        <v>1871</v>
      </c>
      <c r="G3271" s="13" t="s">
        <v>13656</v>
      </c>
    </row>
    <row r="3272" customFormat="false" ht="15" hidden="false" customHeight="true" outlineLevel="0" collapsed="false">
      <c r="A3272" s="13" t="s">
        <v>176</v>
      </c>
      <c r="B3272" s="11" t="s">
        <v>12360</v>
      </c>
      <c r="C3272" s="13" t="s">
        <v>12161</v>
      </c>
      <c r="D3272" s="13" t="s">
        <v>5399</v>
      </c>
      <c r="E3272" s="13" t="s">
        <v>11708</v>
      </c>
      <c r="F3272" s="13" t="s">
        <v>2417</v>
      </c>
      <c r="G3272" s="13" t="s">
        <v>4459</v>
      </c>
    </row>
    <row r="3273" customFormat="false" ht="15" hidden="false" customHeight="true" outlineLevel="0" collapsed="false">
      <c r="A3273" s="13" t="s">
        <v>176</v>
      </c>
      <c r="B3273" s="11" t="s">
        <v>12363</v>
      </c>
      <c r="C3273" s="13" t="s">
        <v>12161</v>
      </c>
      <c r="D3273" s="13" t="s">
        <v>12901</v>
      </c>
      <c r="E3273" s="13" t="s">
        <v>1871</v>
      </c>
      <c r="F3273" s="13" t="s">
        <v>1871</v>
      </c>
      <c r="G3273" s="13" t="s">
        <v>12901</v>
      </c>
    </row>
    <row r="3274" customFormat="false" ht="15" hidden="false" customHeight="true" outlineLevel="0" collapsed="false">
      <c r="A3274" s="13" t="s">
        <v>176</v>
      </c>
      <c r="B3274" s="11" t="s">
        <v>12385</v>
      </c>
      <c r="C3274" s="13" t="s">
        <v>12241</v>
      </c>
      <c r="D3274" s="13" t="s">
        <v>7582</v>
      </c>
      <c r="E3274" s="13" t="s">
        <v>1871</v>
      </c>
      <c r="F3274" s="13" t="s">
        <v>1871</v>
      </c>
      <c r="G3274" s="13" t="s">
        <v>7582</v>
      </c>
    </row>
    <row r="3275" customFormat="false" ht="15" hidden="false" customHeight="true" outlineLevel="0" collapsed="false">
      <c r="A3275" s="13" t="s">
        <v>176</v>
      </c>
      <c r="B3275" s="11" t="s">
        <v>12331</v>
      </c>
      <c r="C3275" s="13" t="s">
        <v>11703</v>
      </c>
      <c r="D3275" s="13" t="s">
        <v>12754</v>
      </c>
      <c r="E3275" s="13" t="s">
        <v>1871</v>
      </c>
      <c r="F3275" s="13" t="s">
        <v>1871</v>
      </c>
      <c r="G3275" s="13" t="s">
        <v>12754</v>
      </c>
    </row>
    <row r="3276" customFormat="false" ht="15" hidden="false" customHeight="true" outlineLevel="0" collapsed="false">
      <c r="A3276" s="13" t="s">
        <v>176</v>
      </c>
      <c r="B3276" s="11" t="s">
        <v>12365</v>
      </c>
      <c r="C3276" s="13" t="s">
        <v>12241</v>
      </c>
      <c r="D3276" s="13" t="s">
        <v>12058</v>
      </c>
      <c r="E3276" s="13" t="s">
        <v>1871</v>
      </c>
      <c r="F3276" s="13" t="s">
        <v>1871</v>
      </c>
      <c r="G3276" s="13" t="s">
        <v>12058</v>
      </c>
    </row>
    <row r="3277" customFormat="false" ht="15" hidden="false" customHeight="true" outlineLevel="0" collapsed="false">
      <c r="A3277" s="13" t="s">
        <v>176</v>
      </c>
      <c r="B3277" s="11" t="s">
        <v>12387</v>
      </c>
      <c r="C3277" s="13" t="s">
        <v>1938</v>
      </c>
      <c r="D3277" s="13" t="s">
        <v>12846</v>
      </c>
      <c r="E3277" s="13" t="s">
        <v>1871</v>
      </c>
      <c r="F3277" s="13" t="s">
        <v>1871</v>
      </c>
      <c r="G3277" s="13" t="s">
        <v>12846</v>
      </c>
    </row>
    <row r="3278" customFormat="false" ht="15" hidden="false" customHeight="true" outlineLevel="0" collapsed="false">
      <c r="A3278" s="13" t="s">
        <v>176</v>
      </c>
      <c r="B3278" s="11" t="s">
        <v>12373</v>
      </c>
      <c r="C3278" s="13" t="s">
        <v>11708</v>
      </c>
      <c r="D3278" s="13" t="s">
        <v>11752</v>
      </c>
      <c r="E3278" s="13" t="s">
        <v>12295</v>
      </c>
      <c r="F3278" s="13" t="s">
        <v>12053</v>
      </c>
      <c r="G3278" s="13" t="s">
        <v>1457</v>
      </c>
    </row>
    <row r="3279" customFormat="false" ht="15" hidden="false" customHeight="true" outlineLevel="0" collapsed="false">
      <c r="A3279" s="13" t="s">
        <v>176</v>
      </c>
      <c r="B3279" s="11" t="s">
        <v>12395</v>
      </c>
      <c r="C3279" s="13" t="s">
        <v>11708</v>
      </c>
      <c r="D3279" s="13" t="s">
        <v>12375</v>
      </c>
      <c r="E3279" s="13" t="s">
        <v>1871</v>
      </c>
      <c r="F3279" s="13" t="s">
        <v>1871</v>
      </c>
      <c r="G3279" s="13" t="s">
        <v>12375</v>
      </c>
    </row>
    <row r="3280" customFormat="false" ht="15" hidden="false" customHeight="true" outlineLevel="0" collapsed="false">
      <c r="A3280" s="13" t="s">
        <v>176</v>
      </c>
      <c r="B3280" s="11" t="s">
        <v>12325</v>
      </c>
      <c r="C3280" s="13" t="s">
        <v>12090</v>
      </c>
      <c r="D3280" s="13" t="s">
        <v>1457</v>
      </c>
      <c r="E3280" s="13" t="s">
        <v>1871</v>
      </c>
      <c r="F3280" s="13" t="s">
        <v>1871</v>
      </c>
      <c r="G3280" s="13" t="s">
        <v>1457</v>
      </c>
    </row>
    <row r="3281" customFormat="false" ht="15" hidden="false" customHeight="true" outlineLevel="0" collapsed="false">
      <c r="A3281" s="13" t="s">
        <v>176</v>
      </c>
      <c r="B3281" s="11" t="s">
        <v>12376</v>
      </c>
      <c r="C3281" s="13" t="s">
        <v>12161</v>
      </c>
      <c r="D3281" s="13" t="s">
        <v>333</v>
      </c>
      <c r="E3281" s="13" t="s">
        <v>12090</v>
      </c>
      <c r="F3281" s="13" t="s">
        <v>12090</v>
      </c>
      <c r="G3281" s="13" t="s">
        <v>11703</v>
      </c>
    </row>
    <row r="3282" customFormat="false" ht="15" hidden="false" customHeight="true" outlineLevel="0" collapsed="false">
      <c r="A3282" s="13" t="s">
        <v>176</v>
      </c>
      <c r="B3282" s="11" t="s">
        <v>12378</v>
      </c>
      <c r="C3282" s="13" t="s">
        <v>12241</v>
      </c>
      <c r="D3282" s="13" t="s">
        <v>333</v>
      </c>
      <c r="E3282" s="13" t="s">
        <v>333</v>
      </c>
      <c r="F3282" s="13" t="s">
        <v>5185</v>
      </c>
      <c r="G3282" s="13" t="s">
        <v>19296</v>
      </c>
    </row>
    <row r="3283" customFormat="false" ht="15" hidden="false" customHeight="true" outlineLevel="0" collapsed="false">
      <c r="A3283" s="13" t="s">
        <v>176</v>
      </c>
      <c r="B3283" s="11" t="s">
        <v>13059</v>
      </c>
      <c r="C3283" s="13" t="s">
        <v>11708</v>
      </c>
      <c r="D3283" s="13" t="s">
        <v>4775</v>
      </c>
      <c r="E3283" s="13" t="s">
        <v>1871</v>
      </c>
      <c r="F3283" s="13" t="s">
        <v>1871</v>
      </c>
      <c r="G3283" s="13" t="s">
        <v>4775</v>
      </c>
    </row>
    <row r="3284" customFormat="false" ht="15" hidden="false" customHeight="true" outlineLevel="0" collapsed="false">
      <c r="A3284" s="13" t="s">
        <v>176</v>
      </c>
      <c r="B3284" s="11" t="s">
        <v>12388</v>
      </c>
      <c r="C3284" s="13" t="s">
        <v>12161</v>
      </c>
      <c r="D3284" s="13" t="s">
        <v>12135</v>
      </c>
      <c r="E3284" s="13" t="s">
        <v>1871</v>
      </c>
      <c r="F3284" s="13" t="s">
        <v>1871</v>
      </c>
      <c r="G3284" s="13" t="s">
        <v>12135</v>
      </c>
    </row>
    <row r="3285" customFormat="false" ht="15" hidden="false" customHeight="true" outlineLevel="0" collapsed="false">
      <c r="A3285" s="13" t="s">
        <v>176</v>
      </c>
      <c r="B3285" s="11" t="s">
        <v>12384</v>
      </c>
      <c r="C3285" s="13" t="s">
        <v>1938</v>
      </c>
      <c r="D3285" s="13" t="s">
        <v>12135</v>
      </c>
      <c r="E3285" s="13" t="s">
        <v>11751</v>
      </c>
      <c r="F3285" s="13" t="s">
        <v>11708</v>
      </c>
      <c r="G3285" s="13" t="s">
        <v>12161</v>
      </c>
    </row>
    <row r="3286" customFormat="false" ht="15" hidden="false" customHeight="true" outlineLevel="0" collapsed="false">
      <c r="A3286" s="13" t="s">
        <v>176</v>
      </c>
      <c r="B3286" s="11" t="s">
        <v>12422</v>
      </c>
      <c r="C3286" s="13" t="s">
        <v>11708</v>
      </c>
      <c r="D3286" s="13" t="s">
        <v>12161</v>
      </c>
      <c r="E3286" s="13" t="s">
        <v>1871</v>
      </c>
      <c r="F3286" s="13" t="s">
        <v>1871</v>
      </c>
      <c r="G3286" s="13" t="s">
        <v>12161</v>
      </c>
    </row>
    <row r="3287" customFormat="false" ht="15" hidden="false" customHeight="true" outlineLevel="0" collapsed="false">
      <c r="A3287" s="13" t="s">
        <v>176</v>
      </c>
      <c r="B3287" s="11" t="s">
        <v>12358</v>
      </c>
      <c r="C3287" s="13" t="s">
        <v>11708</v>
      </c>
      <c r="D3287" s="13" t="s">
        <v>12295</v>
      </c>
      <c r="E3287" s="13" t="s">
        <v>1938</v>
      </c>
      <c r="F3287" s="13" t="s">
        <v>1457</v>
      </c>
      <c r="G3287" s="13" t="s">
        <v>19297</v>
      </c>
    </row>
    <row r="3288" customFormat="false" ht="15" hidden="false" customHeight="true" outlineLevel="0" collapsed="false">
      <c r="A3288" s="13" t="s">
        <v>176</v>
      </c>
      <c r="B3288" s="11" t="s">
        <v>12389</v>
      </c>
      <c r="C3288" s="13" t="s">
        <v>1938</v>
      </c>
      <c r="D3288" s="13" t="s">
        <v>12295</v>
      </c>
      <c r="E3288" s="13" t="s">
        <v>11708</v>
      </c>
      <c r="F3288" s="13" t="s">
        <v>1871</v>
      </c>
      <c r="G3288" s="13" t="s">
        <v>12241</v>
      </c>
    </row>
    <row r="3289" customFormat="false" ht="15" hidden="false" customHeight="true" outlineLevel="0" collapsed="false">
      <c r="A3289" s="13" t="s">
        <v>176</v>
      </c>
      <c r="B3289" s="11" t="s">
        <v>12396</v>
      </c>
      <c r="C3289" s="13" t="s">
        <v>12295</v>
      </c>
      <c r="D3289" s="13" t="s">
        <v>12090</v>
      </c>
      <c r="E3289" s="13" t="s">
        <v>11708</v>
      </c>
      <c r="F3289" s="13" t="s">
        <v>14189</v>
      </c>
      <c r="G3289" s="13" t="s">
        <v>18834</v>
      </c>
    </row>
    <row r="3290" customFormat="false" ht="15" hidden="false" customHeight="true" outlineLevel="0" collapsed="false">
      <c r="A3290" s="13" t="s">
        <v>176</v>
      </c>
      <c r="B3290" s="11" t="s">
        <v>12392</v>
      </c>
      <c r="C3290" s="13" t="s">
        <v>12241</v>
      </c>
      <c r="D3290" s="13" t="s">
        <v>11751</v>
      </c>
      <c r="E3290" s="13" t="s">
        <v>1871</v>
      </c>
      <c r="F3290" s="13" t="s">
        <v>1871</v>
      </c>
      <c r="G3290" s="13" t="s">
        <v>11751</v>
      </c>
    </row>
    <row r="3291" customFormat="false" ht="15" hidden="false" customHeight="true" outlineLevel="0" collapsed="false">
      <c r="A3291" s="13" t="s">
        <v>176</v>
      </c>
      <c r="B3291" s="11" t="s">
        <v>12412</v>
      </c>
      <c r="C3291" s="13" t="s">
        <v>11751</v>
      </c>
      <c r="D3291" s="13" t="s">
        <v>11751</v>
      </c>
      <c r="E3291" s="13" t="s">
        <v>12161</v>
      </c>
      <c r="F3291" s="13" t="s">
        <v>4775</v>
      </c>
      <c r="G3291" s="13" t="s">
        <v>12411</v>
      </c>
    </row>
    <row r="3292" customFormat="false" ht="15" hidden="false" customHeight="true" outlineLevel="0" collapsed="false">
      <c r="A3292" s="13" t="s">
        <v>176</v>
      </c>
      <c r="B3292" s="11" t="s">
        <v>12394</v>
      </c>
      <c r="C3292" s="13" t="s">
        <v>11708</v>
      </c>
      <c r="D3292" s="13" t="s">
        <v>11708</v>
      </c>
      <c r="E3292" s="13" t="s">
        <v>11708</v>
      </c>
      <c r="F3292" s="13" t="s">
        <v>1871</v>
      </c>
      <c r="G3292" s="13" t="s">
        <v>1871</v>
      </c>
    </row>
    <row r="3293" customFormat="false" ht="15" hidden="false" customHeight="true" outlineLevel="0" collapsed="false">
      <c r="A3293" s="13" t="s">
        <v>176</v>
      </c>
      <c r="B3293" s="11" t="s">
        <v>12399</v>
      </c>
      <c r="C3293" s="13" t="s">
        <v>12241</v>
      </c>
      <c r="D3293" s="13" t="s">
        <v>1871</v>
      </c>
      <c r="E3293" s="13" t="s">
        <v>1871</v>
      </c>
      <c r="F3293" s="13" t="s">
        <v>1871</v>
      </c>
      <c r="G3293" s="13" t="s">
        <v>1871</v>
      </c>
    </row>
    <row r="3294" customFormat="false" ht="15" hidden="false" customHeight="true" outlineLevel="0" collapsed="false">
      <c r="A3294" s="13" t="s">
        <v>176</v>
      </c>
      <c r="B3294" s="11" t="s">
        <v>12398</v>
      </c>
      <c r="C3294" s="13" t="s">
        <v>12090</v>
      </c>
      <c r="D3294" s="13" t="s">
        <v>1871</v>
      </c>
      <c r="E3294" s="13" t="s">
        <v>1871</v>
      </c>
      <c r="F3294" s="13" t="s">
        <v>1871</v>
      </c>
      <c r="G3294" s="13" t="s">
        <v>1871</v>
      </c>
    </row>
    <row r="3295" customFormat="false" ht="15" hidden="false" customHeight="true" outlineLevel="0" collapsed="false">
      <c r="A3295" s="13" t="s">
        <v>176</v>
      </c>
      <c r="B3295" s="11" t="s">
        <v>13067</v>
      </c>
      <c r="C3295" s="13" t="s">
        <v>12295</v>
      </c>
      <c r="D3295" s="13" t="s">
        <v>1871</v>
      </c>
      <c r="E3295" s="13" t="s">
        <v>1871</v>
      </c>
      <c r="F3295" s="13" t="s">
        <v>1871</v>
      </c>
      <c r="G3295" s="13" t="s">
        <v>1871</v>
      </c>
    </row>
    <row r="3296" customFormat="false" ht="15" hidden="false" customHeight="true" outlineLevel="0" collapsed="false">
      <c r="A3296" s="13" t="s">
        <v>176</v>
      </c>
      <c r="B3296" s="11" t="s">
        <v>12381</v>
      </c>
      <c r="C3296" s="13" t="s">
        <v>11708</v>
      </c>
      <c r="D3296" s="13" t="s">
        <v>1871</v>
      </c>
      <c r="E3296" s="13" t="s">
        <v>11708</v>
      </c>
      <c r="F3296" s="13" t="s">
        <v>1871</v>
      </c>
      <c r="G3296" s="13" t="s">
        <v>1871</v>
      </c>
    </row>
    <row r="3297" customFormat="false" ht="15" hidden="false" customHeight="true" outlineLevel="0" collapsed="false">
      <c r="A3297" s="13" t="s">
        <v>176</v>
      </c>
      <c r="B3297" s="11" t="s">
        <v>12134</v>
      </c>
      <c r="C3297" s="13" t="s">
        <v>11751</v>
      </c>
      <c r="D3297" s="13" t="s">
        <v>1871</v>
      </c>
      <c r="E3297" s="13" t="s">
        <v>1871</v>
      </c>
      <c r="F3297" s="13" t="s">
        <v>1871</v>
      </c>
      <c r="G3297" s="13" t="s">
        <v>1871</v>
      </c>
    </row>
    <row r="3298" customFormat="false" ht="15" hidden="false" customHeight="true" outlineLevel="0" collapsed="false">
      <c r="A3298" s="13" t="s">
        <v>176</v>
      </c>
      <c r="B3298" s="11" t="s">
        <v>12410</v>
      </c>
      <c r="C3298" s="13" t="s">
        <v>11708</v>
      </c>
      <c r="D3298" s="13" t="s">
        <v>1871</v>
      </c>
      <c r="E3298" s="13" t="s">
        <v>11708</v>
      </c>
      <c r="F3298" s="13" t="s">
        <v>1871</v>
      </c>
      <c r="G3298" s="13" t="s">
        <v>1871</v>
      </c>
    </row>
    <row r="3299" customFormat="false" ht="15" hidden="false" customHeight="true" outlineLevel="0" collapsed="false">
      <c r="A3299" s="13" t="s">
        <v>176</v>
      </c>
      <c r="B3299" s="11" t="s">
        <v>13066</v>
      </c>
      <c r="C3299" s="13" t="s">
        <v>1871</v>
      </c>
      <c r="D3299" s="13" t="s">
        <v>1871</v>
      </c>
      <c r="E3299" s="13" t="s">
        <v>11708</v>
      </c>
      <c r="F3299" s="13" t="s">
        <v>12135</v>
      </c>
      <c r="G3299" s="13" t="s">
        <v>14834</v>
      </c>
    </row>
    <row r="3300" customFormat="false" ht="15" hidden="false" customHeight="true" outlineLevel="0" collapsed="false">
      <c r="A3300" s="13" t="s">
        <v>176</v>
      </c>
      <c r="B3300" s="11" t="s">
        <v>12397</v>
      </c>
      <c r="C3300" s="13" t="s">
        <v>1871</v>
      </c>
      <c r="D3300" s="13" t="s">
        <v>1871</v>
      </c>
      <c r="E3300" s="13" t="s">
        <v>1871</v>
      </c>
      <c r="F3300" s="13" t="s">
        <v>1871</v>
      </c>
      <c r="G3300" s="13" t="s">
        <v>1871</v>
      </c>
    </row>
    <row r="3301" customFormat="false" ht="15" hidden="false" customHeight="true" outlineLevel="0" collapsed="false">
      <c r="A3301" s="13" t="s">
        <v>176</v>
      </c>
      <c r="B3301" s="11" t="s">
        <v>12405</v>
      </c>
      <c r="C3301" s="13" t="s">
        <v>1871</v>
      </c>
      <c r="D3301" s="13" t="s">
        <v>1871</v>
      </c>
      <c r="E3301" s="13" t="s">
        <v>12090</v>
      </c>
      <c r="F3301" s="13" t="s">
        <v>11708</v>
      </c>
      <c r="G3301" s="13" t="s">
        <v>12406</v>
      </c>
    </row>
    <row r="3302" customFormat="false" ht="15" hidden="false" customHeight="true" outlineLevel="0" collapsed="false">
      <c r="A3302" s="13" t="s">
        <v>176</v>
      </c>
      <c r="B3302" s="11" t="s">
        <v>12407</v>
      </c>
      <c r="C3302" s="13" t="s">
        <v>1871</v>
      </c>
      <c r="D3302" s="13" t="s">
        <v>1871</v>
      </c>
      <c r="E3302" s="13" t="s">
        <v>12090</v>
      </c>
      <c r="F3302" s="13" t="s">
        <v>11708</v>
      </c>
      <c r="G3302" s="13" t="s">
        <v>12406</v>
      </c>
    </row>
    <row r="3303" customFormat="false" ht="15" hidden="false" customHeight="true" outlineLevel="0" collapsed="false">
      <c r="A3303" s="13" t="s">
        <v>176</v>
      </c>
      <c r="B3303" s="11" t="s">
        <v>12417</v>
      </c>
      <c r="C3303" s="13" t="s">
        <v>1871</v>
      </c>
      <c r="D3303" s="13" t="s">
        <v>1871</v>
      </c>
      <c r="E3303" s="13" t="s">
        <v>1871</v>
      </c>
      <c r="F3303" s="13" t="s">
        <v>6339</v>
      </c>
      <c r="G3303" s="13" t="s">
        <v>14268</v>
      </c>
    </row>
    <row r="3304" customFormat="false" ht="15" hidden="false" customHeight="true" outlineLevel="0" collapsed="false">
      <c r="A3304" s="13" t="s">
        <v>176</v>
      </c>
      <c r="B3304" s="11" t="s">
        <v>12423</v>
      </c>
      <c r="C3304" s="13" t="s">
        <v>1871</v>
      </c>
      <c r="D3304" s="13" t="s">
        <v>1871</v>
      </c>
      <c r="E3304" s="13" t="s">
        <v>1871</v>
      </c>
      <c r="F3304" s="13" t="s">
        <v>12090</v>
      </c>
      <c r="G3304" s="13" t="s">
        <v>12386</v>
      </c>
    </row>
    <row r="3305" customFormat="false" ht="15" hidden="false" customHeight="true" outlineLevel="0" collapsed="false">
      <c r="A3305" s="13" t="s">
        <v>176</v>
      </c>
      <c r="B3305" s="11" t="s">
        <v>12402</v>
      </c>
      <c r="C3305" s="13" t="s">
        <v>1871</v>
      </c>
      <c r="D3305" s="13" t="s">
        <v>1871</v>
      </c>
      <c r="E3305" s="13" t="s">
        <v>1871</v>
      </c>
      <c r="F3305" s="13" t="s">
        <v>1871</v>
      </c>
      <c r="G3305" s="13" t="s">
        <v>1871</v>
      </c>
    </row>
    <row r="3306" customFormat="false" ht="15" hidden="false" customHeight="true" outlineLevel="0" collapsed="false">
      <c r="A3306" s="13" t="s">
        <v>176</v>
      </c>
      <c r="B3306" s="11" t="s">
        <v>12408</v>
      </c>
      <c r="C3306" s="13" t="s">
        <v>1871</v>
      </c>
      <c r="D3306" s="13" t="s">
        <v>1871</v>
      </c>
      <c r="E3306" s="13" t="s">
        <v>1871</v>
      </c>
      <c r="F3306" s="13" t="s">
        <v>1871</v>
      </c>
      <c r="G3306" s="13" t="s">
        <v>1871</v>
      </c>
    </row>
    <row r="3307" customFormat="false" ht="15" hidden="false" customHeight="true" outlineLevel="0" collapsed="false">
      <c r="A3307" s="13" t="s">
        <v>176</v>
      </c>
      <c r="B3307" s="11" t="s">
        <v>13068</v>
      </c>
      <c r="C3307" s="13" t="s">
        <v>1871</v>
      </c>
      <c r="D3307" s="13" t="s">
        <v>1871</v>
      </c>
      <c r="E3307" s="13" t="s">
        <v>11708</v>
      </c>
      <c r="F3307" s="13" t="s">
        <v>1871</v>
      </c>
      <c r="G3307" s="13" t="s">
        <v>1871</v>
      </c>
    </row>
    <row r="3308" customFormat="false" ht="15" hidden="false" customHeight="true" outlineLevel="0" collapsed="false">
      <c r="A3308" s="13" t="s">
        <v>176</v>
      </c>
      <c r="B3308" s="11" t="s">
        <v>12420</v>
      </c>
      <c r="C3308" s="13" t="s">
        <v>1871</v>
      </c>
      <c r="D3308" s="13" t="s">
        <v>1871</v>
      </c>
      <c r="E3308" s="13" t="s">
        <v>12209</v>
      </c>
      <c r="F3308" s="13" t="s">
        <v>3047</v>
      </c>
      <c r="G3308" s="13" t="s">
        <v>19298</v>
      </c>
    </row>
    <row r="3309" customFormat="false" ht="15" hidden="false" customHeight="true" outlineLevel="0" collapsed="false">
      <c r="A3309" s="13" t="s">
        <v>185</v>
      </c>
      <c r="B3309" s="11" t="s">
        <v>11482</v>
      </c>
      <c r="C3309" s="13" t="s">
        <v>9761</v>
      </c>
      <c r="D3309" s="13" t="s">
        <v>19299</v>
      </c>
      <c r="E3309" s="13" t="s">
        <v>19300</v>
      </c>
      <c r="F3309" s="13" t="s">
        <v>19301</v>
      </c>
      <c r="G3309" s="13" t="s">
        <v>19302</v>
      </c>
    </row>
    <row r="3310" customFormat="false" ht="15" hidden="false" customHeight="true" outlineLevel="0" collapsed="false">
      <c r="A3310" s="13" t="s">
        <v>185</v>
      </c>
      <c r="B3310" s="11" t="s">
        <v>11476</v>
      </c>
      <c r="C3310" s="13" t="s">
        <v>19303</v>
      </c>
      <c r="D3310" s="13" t="s">
        <v>19304</v>
      </c>
      <c r="E3310" s="13" t="s">
        <v>19305</v>
      </c>
      <c r="F3310" s="13" t="s">
        <v>19306</v>
      </c>
      <c r="G3310" s="13" t="s">
        <v>19307</v>
      </c>
    </row>
    <row r="3311" customFormat="false" ht="15" hidden="false" customHeight="true" outlineLevel="0" collapsed="false">
      <c r="A3311" s="13" t="s">
        <v>185</v>
      </c>
      <c r="B3311" s="11" t="s">
        <v>11506</v>
      </c>
      <c r="C3311" s="13" t="s">
        <v>19308</v>
      </c>
      <c r="D3311" s="13" t="s">
        <v>19309</v>
      </c>
      <c r="E3311" s="13" t="s">
        <v>19310</v>
      </c>
      <c r="F3311" s="13" t="s">
        <v>19311</v>
      </c>
      <c r="G3311" s="13" t="s">
        <v>19312</v>
      </c>
    </row>
    <row r="3312" customFormat="false" ht="15" hidden="false" customHeight="true" outlineLevel="0" collapsed="false">
      <c r="A3312" s="13" t="s">
        <v>185</v>
      </c>
      <c r="B3312" s="11" t="s">
        <v>11488</v>
      </c>
      <c r="C3312" s="13" t="s">
        <v>19313</v>
      </c>
      <c r="D3312" s="13" t="s">
        <v>19314</v>
      </c>
      <c r="E3312" s="13" t="s">
        <v>19315</v>
      </c>
      <c r="F3312" s="13" t="s">
        <v>19316</v>
      </c>
      <c r="G3312" s="13" t="s">
        <v>19317</v>
      </c>
    </row>
    <row r="3313" customFormat="false" ht="15" hidden="false" customHeight="true" outlineLevel="0" collapsed="false">
      <c r="A3313" s="13" t="s">
        <v>185</v>
      </c>
      <c r="B3313" s="11" t="s">
        <v>11494</v>
      </c>
      <c r="C3313" s="13" t="s">
        <v>19318</v>
      </c>
      <c r="D3313" s="13" t="s">
        <v>19319</v>
      </c>
      <c r="E3313" s="13" t="s">
        <v>19320</v>
      </c>
      <c r="F3313" s="13" t="s">
        <v>19321</v>
      </c>
      <c r="G3313" s="13" t="s">
        <v>19322</v>
      </c>
    </row>
    <row r="3314" customFormat="false" ht="15" hidden="false" customHeight="true" outlineLevel="0" collapsed="false">
      <c r="A3314" s="13" t="s">
        <v>185</v>
      </c>
      <c r="B3314" s="11" t="s">
        <v>11500</v>
      </c>
      <c r="C3314" s="13" t="s">
        <v>19323</v>
      </c>
      <c r="D3314" s="13" t="s">
        <v>19324</v>
      </c>
      <c r="E3314" s="13" t="s">
        <v>19325</v>
      </c>
      <c r="F3314" s="13" t="s">
        <v>19326</v>
      </c>
      <c r="G3314" s="13" t="s">
        <v>19327</v>
      </c>
    </row>
    <row r="3315" customFormat="false" ht="15" hidden="false" customHeight="true" outlineLevel="0" collapsed="false">
      <c r="A3315" s="13" t="s">
        <v>185</v>
      </c>
      <c r="B3315" s="11" t="s">
        <v>11536</v>
      </c>
      <c r="C3315" s="13" t="s">
        <v>19328</v>
      </c>
      <c r="D3315" s="13" t="s">
        <v>19329</v>
      </c>
      <c r="E3315" s="13" t="s">
        <v>19330</v>
      </c>
      <c r="F3315" s="13" t="s">
        <v>19331</v>
      </c>
      <c r="G3315" s="13" t="s">
        <v>19332</v>
      </c>
    </row>
    <row r="3316" customFormat="false" ht="15" hidden="false" customHeight="true" outlineLevel="0" collapsed="false">
      <c r="A3316" s="13" t="s">
        <v>185</v>
      </c>
      <c r="B3316" s="11" t="s">
        <v>11518</v>
      </c>
      <c r="C3316" s="13" t="s">
        <v>19333</v>
      </c>
      <c r="D3316" s="13" t="s">
        <v>19334</v>
      </c>
      <c r="E3316" s="13" t="s">
        <v>19335</v>
      </c>
      <c r="F3316" s="13" t="s">
        <v>19336</v>
      </c>
      <c r="G3316" s="13" t="s">
        <v>19337</v>
      </c>
    </row>
    <row r="3317" customFormat="false" ht="15" hidden="false" customHeight="true" outlineLevel="0" collapsed="false">
      <c r="A3317" s="13" t="s">
        <v>185</v>
      </c>
      <c r="B3317" s="11" t="s">
        <v>11512</v>
      </c>
      <c r="C3317" s="13" t="s">
        <v>19338</v>
      </c>
      <c r="D3317" s="13" t="s">
        <v>19339</v>
      </c>
      <c r="E3317" s="13" t="s">
        <v>19340</v>
      </c>
      <c r="F3317" s="13" t="s">
        <v>19341</v>
      </c>
      <c r="G3317" s="13" t="s">
        <v>19342</v>
      </c>
    </row>
    <row r="3318" customFormat="false" ht="15" hidden="false" customHeight="true" outlineLevel="0" collapsed="false">
      <c r="A3318" s="13" t="s">
        <v>185</v>
      </c>
      <c r="B3318" s="11" t="s">
        <v>11542</v>
      </c>
      <c r="C3318" s="13" t="s">
        <v>19343</v>
      </c>
      <c r="D3318" s="13" t="s">
        <v>19344</v>
      </c>
      <c r="E3318" s="13" t="s">
        <v>19345</v>
      </c>
      <c r="F3318" s="13" t="s">
        <v>19346</v>
      </c>
      <c r="G3318" s="13" t="s">
        <v>19347</v>
      </c>
    </row>
    <row r="3319" customFormat="false" ht="15" hidden="false" customHeight="true" outlineLevel="0" collapsed="false">
      <c r="A3319" s="13" t="s">
        <v>185</v>
      </c>
      <c r="B3319" s="11" t="s">
        <v>11524</v>
      </c>
      <c r="C3319" s="13" t="s">
        <v>19348</v>
      </c>
      <c r="D3319" s="13" t="s">
        <v>19349</v>
      </c>
      <c r="E3319" s="13" t="s">
        <v>19350</v>
      </c>
      <c r="F3319" s="13" t="s">
        <v>19351</v>
      </c>
      <c r="G3319" s="13" t="s">
        <v>19352</v>
      </c>
    </row>
    <row r="3320" customFormat="false" ht="15" hidden="false" customHeight="true" outlineLevel="0" collapsed="false">
      <c r="A3320" s="13" t="s">
        <v>185</v>
      </c>
      <c r="B3320" s="11" t="s">
        <v>11600</v>
      </c>
      <c r="C3320" s="13" t="s">
        <v>19353</v>
      </c>
      <c r="D3320" s="13" t="s">
        <v>19354</v>
      </c>
      <c r="E3320" s="13" t="s">
        <v>19355</v>
      </c>
      <c r="F3320" s="13" t="s">
        <v>19356</v>
      </c>
      <c r="G3320" s="13" t="s">
        <v>19357</v>
      </c>
    </row>
    <row r="3321" customFormat="false" ht="15" hidden="false" customHeight="true" outlineLevel="0" collapsed="false">
      <c r="A3321" s="13" t="s">
        <v>185</v>
      </c>
      <c r="B3321" s="11" t="s">
        <v>11530</v>
      </c>
      <c r="C3321" s="13" t="s">
        <v>19358</v>
      </c>
      <c r="D3321" s="13" t="s">
        <v>19359</v>
      </c>
      <c r="E3321" s="13" t="s">
        <v>19360</v>
      </c>
      <c r="F3321" s="13" t="s">
        <v>19361</v>
      </c>
      <c r="G3321" s="13" t="s">
        <v>19362</v>
      </c>
    </row>
    <row r="3322" customFormat="false" ht="15" hidden="false" customHeight="true" outlineLevel="0" collapsed="false">
      <c r="A3322" s="13" t="s">
        <v>185</v>
      </c>
      <c r="B3322" s="11" t="s">
        <v>11565</v>
      </c>
      <c r="C3322" s="13" t="s">
        <v>19363</v>
      </c>
      <c r="D3322" s="13" t="s">
        <v>19364</v>
      </c>
      <c r="E3322" s="13" t="s">
        <v>19365</v>
      </c>
      <c r="F3322" s="13" t="s">
        <v>19366</v>
      </c>
      <c r="G3322" s="13" t="s">
        <v>19367</v>
      </c>
    </row>
    <row r="3323" customFormat="false" ht="15" hidden="false" customHeight="true" outlineLevel="0" collapsed="false">
      <c r="A3323" s="13" t="s">
        <v>185</v>
      </c>
      <c r="B3323" s="11" t="s">
        <v>11548</v>
      </c>
      <c r="C3323" s="13" t="s">
        <v>19368</v>
      </c>
      <c r="D3323" s="13" t="s">
        <v>19369</v>
      </c>
      <c r="E3323" s="13" t="s">
        <v>19370</v>
      </c>
      <c r="F3323" s="13" t="s">
        <v>19371</v>
      </c>
      <c r="G3323" s="13" t="s">
        <v>19372</v>
      </c>
    </row>
    <row r="3324" customFormat="false" ht="15" hidden="false" customHeight="true" outlineLevel="0" collapsed="false">
      <c r="A3324" s="13" t="s">
        <v>185</v>
      </c>
      <c r="B3324" s="11" t="s">
        <v>11576</v>
      </c>
      <c r="C3324" s="13" t="s">
        <v>19373</v>
      </c>
      <c r="D3324" s="13" t="s">
        <v>19374</v>
      </c>
      <c r="E3324" s="13" t="s">
        <v>19375</v>
      </c>
      <c r="F3324" s="13" t="s">
        <v>19376</v>
      </c>
      <c r="G3324" s="13" t="s">
        <v>19377</v>
      </c>
    </row>
    <row r="3325" customFormat="false" ht="15" hidden="false" customHeight="true" outlineLevel="0" collapsed="false">
      <c r="A3325" s="13" t="s">
        <v>185</v>
      </c>
      <c r="B3325" s="11" t="s">
        <v>11570</v>
      </c>
      <c r="C3325" s="13" t="s">
        <v>19378</v>
      </c>
      <c r="D3325" s="13" t="s">
        <v>19379</v>
      </c>
      <c r="E3325" s="13" t="s">
        <v>19380</v>
      </c>
      <c r="F3325" s="13" t="s">
        <v>4298</v>
      </c>
      <c r="G3325" s="13" t="s">
        <v>19381</v>
      </c>
    </row>
    <row r="3326" customFormat="false" ht="15" hidden="false" customHeight="true" outlineLevel="0" collapsed="false">
      <c r="A3326" s="13" t="s">
        <v>185</v>
      </c>
      <c r="B3326" s="11" t="s">
        <v>11554</v>
      </c>
      <c r="C3326" s="13" t="s">
        <v>16326</v>
      </c>
      <c r="D3326" s="13" t="s">
        <v>19382</v>
      </c>
      <c r="E3326" s="13" t="s">
        <v>18763</v>
      </c>
      <c r="F3326" s="13" t="s">
        <v>19383</v>
      </c>
      <c r="G3326" s="13" t="s">
        <v>19384</v>
      </c>
    </row>
    <row r="3327" customFormat="false" ht="15" hidden="false" customHeight="true" outlineLevel="0" collapsed="false">
      <c r="A3327" s="13" t="s">
        <v>185</v>
      </c>
      <c r="B3327" s="11" t="s">
        <v>11628</v>
      </c>
      <c r="C3327" s="13" t="s">
        <v>19385</v>
      </c>
      <c r="D3327" s="13" t="s">
        <v>19386</v>
      </c>
      <c r="E3327" s="13" t="s">
        <v>19387</v>
      </c>
      <c r="F3327" s="13" t="s">
        <v>19388</v>
      </c>
      <c r="G3327" s="13" t="s">
        <v>19389</v>
      </c>
    </row>
    <row r="3328" customFormat="false" ht="15" hidden="false" customHeight="true" outlineLevel="0" collapsed="false">
      <c r="A3328" s="13" t="s">
        <v>185</v>
      </c>
      <c r="B3328" s="11" t="s">
        <v>11588</v>
      </c>
      <c r="C3328" s="13" t="s">
        <v>19390</v>
      </c>
      <c r="D3328" s="13" t="s">
        <v>19391</v>
      </c>
      <c r="E3328" s="13" t="s">
        <v>19392</v>
      </c>
      <c r="F3328" s="13" t="s">
        <v>19393</v>
      </c>
      <c r="G3328" s="13" t="s">
        <v>19394</v>
      </c>
    </row>
    <row r="3329" customFormat="false" ht="15" hidden="false" customHeight="true" outlineLevel="0" collapsed="false">
      <c r="A3329" s="13" t="s">
        <v>185</v>
      </c>
      <c r="B3329" s="11" t="s">
        <v>11582</v>
      </c>
      <c r="C3329" s="13" t="s">
        <v>19395</v>
      </c>
      <c r="D3329" s="13" t="s">
        <v>19396</v>
      </c>
      <c r="E3329" s="13" t="s">
        <v>19397</v>
      </c>
      <c r="F3329" s="13" t="s">
        <v>19398</v>
      </c>
      <c r="G3329" s="13" t="s">
        <v>19399</v>
      </c>
    </row>
    <row r="3330" customFormat="false" ht="15" hidden="false" customHeight="true" outlineLevel="0" collapsed="false">
      <c r="A3330" s="13" t="s">
        <v>185</v>
      </c>
      <c r="B3330" s="11" t="s">
        <v>11610</v>
      </c>
      <c r="C3330" s="13" t="s">
        <v>19400</v>
      </c>
      <c r="D3330" s="13" t="s">
        <v>19401</v>
      </c>
      <c r="E3330" s="13" t="s">
        <v>14216</v>
      </c>
      <c r="F3330" s="13" t="s">
        <v>19402</v>
      </c>
      <c r="G3330" s="13" t="s">
        <v>19403</v>
      </c>
    </row>
    <row r="3331" customFormat="false" ht="15" hidden="false" customHeight="true" outlineLevel="0" collapsed="false">
      <c r="A3331" s="13" t="s">
        <v>185</v>
      </c>
      <c r="B3331" s="11" t="s">
        <v>11560</v>
      </c>
      <c r="C3331" s="13" t="s">
        <v>4459</v>
      </c>
      <c r="D3331" s="13" t="s">
        <v>19404</v>
      </c>
      <c r="E3331" s="13" t="s">
        <v>12025</v>
      </c>
      <c r="F3331" s="13" t="s">
        <v>19405</v>
      </c>
      <c r="G3331" s="13" t="s">
        <v>19406</v>
      </c>
    </row>
    <row r="3332" customFormat="false" ht="15" hidden="false" customHeight="true" outlineLevel="0" collapsed="false">
      <c r="A3332" s="13" t="s">
        <v>185</v>
      </c>
      <c r="B3332" s="11" t="s">
        <v>11688</v>
      </c>
      <c r="C3332" s="13" t="s">
        <v>19407</v>
      </c>
      <c r="D3332" s="13" t="s">
        <v>19408</v>
      </c>
      <c r="E3332" s="13" t="s">
        <v>19409</v>
      </c>
      <c r="F3332" s="13" t="s">
        <v>19410</v>
      </c>
      <c r="G3332" s="13" t="s">
        <v>19411</v>
      </c>
    </row>
    <row r="3333" customFormat="false" ht="15" hidden="false" customHeight="true" outlineLevel="0" collapsed="false">
      <c r="A3333" s="13" t="s">
        <v>185</v>
      </c>
      <c r="B3333" s="11" t="s">
        <v>11606</v>
      </c>
      <c r="C3333" s="13" t="s">
        <v>13049</v>
      </c>
      <c r="D3333" s="13" t="s">
        <v>19412</v>
      </c>
      <c r="E3333" s="13" t="s">
        <v>11971</v>
      </c>
      <c r="F3333" s="13" t="s">
        <v>19413</v>
      </c>
      <c r="G3333" s="13" t="s">
        <v>19414</v>
      </c>
    </row>
    <row r="3334" customFormat="false" ht="15" hidden="false" customHeight="true" outlineLevel="0" collapsed="false">
      <c r="A3334" s="13" t="s">
        <v>185</v>
      </c>
      <c r="B3334" s="11" t="s">
        <v>11616</v>
      </c>
      <c r="C3334" s="13" t="s">
        <v>18748</v>
      </c>
      <c r="D3334" s="13" t="s">
        <v>19415</v>
      </c>
      <c r="E3334" s="13" t="s">
        <v>19416</v>
      </c>
      <c r="F3334" s="13" t="s">
        <v>19417</v>
      </c>
      <c r="G3334" s="13" t="s">
        <v>19418</v>
      </c>
    </row>
    <row r="3335" customFormat="false" ht="15" hidden="false" customHeight="true" outlineLevel="0" collapsed="false">
      <c r="A3335" s="13" t="s">
        <v>185</v>
      </c>
      <c r="B3335" s="11" t="s">
        <v>11656</v>
      </c>
      <c r="C3335" s="13" t="s">
        <v>19419</v>
      </c>
      <c r="D3335" s="13" t="s">
        <v>19420</v>
      </c>
      <c r="E3335" s="13" t="s">
        <v>19421</v>
      </c>
      <c r="F3335" s="13" t="s">
        <v>19422</v>
      </c>
      <c r="G3335" s="13" t="s">
        <v>19423</v>
      </c>
    </row>
    <row r="3336" customFormat="false" ht="15" hidden="false" customHeight="true" outlineLevel="0" collapsed="false">
      <c r="A3336" s="13" t="s">
        <v>185</v>
      </c>
      <c r="B3336" s="11" t="s">
        <v>11733</v>
      </c>
      <c r="C3336" s="13" t="s">
        <v>19424</v>
      </c>
      <c r="D3336" s="13" t="s">
        <v>19425</v>
      </c>
      <c r="E3336" s="13" t="s">
        <v>19426</v>
      </c>
      <c r="F3336" s="13" t="s">
        <v>19427</v>
      </c>
      <c r="G3336" s="13" t="s">
        <v>19428</v>
      </c>
    </row>
    <row r="3337" customFormat="false" ht="15" hidden="false" customHeight="true" outlineLevel="0" collapsed="false">
      <c r="A3337" s="13" t="s">
        <v>185</v>
      </c>
      <c r="B3337" s="11" t="s">
        <v>11645</v>
      </c>
      <c r="C3337" s="13" t="s">
        <v>19429</v>
      </c>
      <c r="D3337" s="13" t="s">
        <v>19430</v>
      </c>
      <c r="E3337" s="13" t="s">
        <v>15328</v>
      </c>
      <c r="F3337" s="13" t="s">
        <v>19431</v>
      </c>
      <c r="G3337" s="13" t="s">
        <v>19432</v>
      </c>
    </row>
    <row r="3338" customFormat="false" ht="15" hidden="false" customHeight="true" outlineLevel="0" collapsed="false">
      <c r="A3338" s="13" t="s">
        <v>185</v>
      </c>
      <c r="B3338" s="11" t="s">
        <v>11639</v>
      </c>
      <c r="C3338" s="13" t="s">
        <v>19433</v>
      </c>
      <c r="D3338" s="13" t="s">
        <v>19434</v>
      </c>
      <c r="E3338" s="13" t="s">
        <v>16853</v>
      </c>
      <c r="F3338" s="13" t="s">
        <v>19435</v>
      </c>
      <c r="G3338" s="13" t="s">
        <v>19436</v>
      </c>
    </row>
    <row r="3339" customFormat="false" ht="15" hidden="false" customHeight="true" outlineLevel="0" collapsed="false">
      <c r="A3339" s="13" t="s">
        <v>185</v>
      </c>
      <c r="B3339" s="11" t="s">
        <v>11895</v>
      </c>
      <c r="C3339" s="13" t="s">
        <v>11613</v>
      </c>
      <c r="D3339" s="13" t="s">
        <v>19437</v>
      </c>
      <c r="E3339" s="13" t="s">
        <v>14653</v>
      </c>
      <c r="F3339" s="13" t="s">
        <v>19438</v>
      </c>
      <c r="G3339" s="13" t="s">
        <v>19439</v>
      </c>
    </row>
    <row r="3340" customFormat="false" ht="15" hidden="false" customHeight="true" outlineLevel="0" collapsed="false">
      <c r="A3340" s="13" t="s">
        <v>185</v>
      </c>
      <c r="B3340" s="11" t="s">
        <v>11594</v>
      </c>
      <c r="C3340" s="13" t="s">
        <v>19440</v>
      </c>
      <c r="D3340" s="13" t="s">
        <v>19441</v>
      </c>
      <c r="E3340" s="13" t="s">
        <v>19442</v>
      </c>
      <c r="F3340" s="13" t="s">
        <v>19443</v>
      </c>
      <c r="G3340" s="13" t="s">
        <v>19444</v>
      </c>
    </row>
    <row r="3341" customFormat="false" ht="15" hidden="false" customHeight="true" outlineLevel="0" collapsed="false">
      <c r="A3341" s="13" t="s">
        <v>185</v>
      </c>
      <c r="B3341" s="11" t="s">
        <v>11661</v>
      </c>
      <c r="C3341" s="13" t="s">
        <v>19445</v>
      </c>
      <c r="D3341" s="13" t="s">
        <v>19446</v>
      </c>
      <c r="E3341" s="13" t="s">
        <v>7091</v>
      </c>
      <c r="F3341" s="13" t="s">
        <v>19447</v>
      </c>
      <c r="G3341" s="13" t="s">
        <v>19448</v>
      </c>
    </row>
    <row r="3342" customFormat="false" ht="15" hidden="false" customHeight="true" outlineLevel="0" collapsed="false">
      <c r="A3342" s="13" t="s">
        <v>185</v>
      </c>
      <c r="B3342" s="11" t="s">
        <v>11855</v>
      </c>
      <c r="C3342" s="13" t="s">
        <v>19080</v>
      </c>
      <c r="D3342" s="13" t="s">
        <v>19449</v>
      </c>
      <c r="E3342" s="13" t="s">
        <v>19450</v>
      </c>
      <c r="F3342" s="13" t="s">
        <v>19451</v>
      </c>
      <c r="G3342" s="13" t="s">
        <v>19452</v>
      </c>
    </row>
    <row r="3343" customFormat="false" ht="15" hidden="false" customHeight="true" outlineLevel="0" collapsed="false">
      <c r="A3343" s="13" t="s">
        <v>185</v>
      </c>
      <c r="B3343" s="11" t="s">
        <v>11706</v>
      </c>
      <c r="C3343" s="13" t="s">
        <v>12260</v>
      </c>
      <c r="D3343" s="13" t="s">
        <v>19453</v>
      </c>
      <c r="E3343" s="13" t="s">
        <v>4775</v>
      </c>
      <c r="F3343" s="13" t="s">
        <v>12090</v>
      </c>
      <c r="G3343" s="13" t="s">
        <v>19454</v>
      </c>
    </row>
    <row r="3344" customFormat="false" ht="15" hidden="false" customHeight="true" outlineLevel="0" collapsed="false">
      <c r="A3344" s="13" t="s">
        <v>185</v>
      </c>
      <c r="B3344" s="11" t="s">
        <v>11671</v>
      </c>
      <c r="C3344" s="13" t="s">
        <v>4266</v>
      </c>
      <c r="D3344" s="13" t="s">
        <v>19455</v>
      </c>
      <c r="E3344" s="13" t="s">
        <v>12031</v>
      </c>
      <c r="F3344" s="13" t="s">
        <v>19456</v>
      </c>
      <c r="G3344" s="13" t="s">
        <v>19457</v>
      </c>
    </row>
    <row r="3345" customFormat="false" ht="15" hidden="false" customHeight="true" outlineLevel="0" collapsed="false">
      <c r="A3345" s="13" t="s">
        <v>185</v>
      </c>
      <c r="B3345" s="11" t="s">
        <v>11682</v>
      </c>
      <c r="C3345" s="13" t="s">
        <v>17861</v>
      </c>
      <c r="D3345" s="13" t="s">
        <v>19458</v>
      </c>
      <c r="E3345" s="13" t="s">
        <v>19459</v>
      </c>
      <c r="F3345" s="13" t="s">
        <v>19460</v>
      </c>
      <c r="G3345" s="13" t="s">
        <v>19461</v>
      </c>
    </row>
    <row r="3346" customFormat="false" ht="15" hidden="false" customHeight="true" outlineLevel="0" collapsed="false">
      <c r="A3346" s="13" t="s">
        <v>185</v>
      </c>
      <c r="B3346" s="11" t="s">
        <v>11754</v>
      </c>
      <c r="C3346" s="13" t="s">
        <v>12059</v>
      </c>
      <c r="D3346" s="13" t="s">
        <v>19462</v>
      </c>
      <c r="E3346" s="13" t="s">
        <v>13665</v>
      </c>
      <c r="F3346" s="13" t="s">
        <v>19463</v>
      </c>
      <c r="G3346" s="13" t="s">
        <v>19464</v>
      </c>
    </row>
    <row r="3347" customFormat="false" ht="15" hidden="false" customHeight="true" outlineLevel="0" collapsed="false">
      <c r="A3347" s="13" t="s">
        <v>185</v>
      </c>
      <c r="B3347" s="11" t="s">
        <v>11700</v>
      </c>
      <c r="C3347" s="13" t="s">
        <v>19465</v>
      </c>
      <c r="D3347" s="13" t="s">
        <v>19466</v>
      </c>
      <c r="E3347" s="13" t="s">
        <v>333</v>
      </c>
      <c r="F3347" s="13" t="s">
        <v>12896</v>
      </c>
      <c r="G3347" s="13" t="s">
        <v>19467</v>
      </c>
    </row>
    <row r="3348" customFormat="false" ht="15" hidden="false" customHeight="true" outlineLevel="0" collapsed="false">
      <c r="A3348" s="13" t="s">
        <v>185</v>
      </c>
      <c r="B3348" s="11" t="s">
        <v>11722</v>
      </c>
      <c r="C3348" s="13" t="s">
        <v>18565</v>
      </c>
      <c r="D3348" s="13" t="s">
        <v>19468</v>
      </c>
      <c r="E3348" s="13" t="s">
        <v>2567</v>
      </c>
      <c r="F3348" s="13" t="s">
        <v>19469</v>
      </c>
      <c r="G3348" s="13" t="s">
        <v>19470</v>
      </c>
    </row>
    <row r="3349" customFormat="false" ht="15" hidden="false" customHeight="true" outlineLevel="0" collapsed="false">
      <c r="A3349" s="13" t="s">
        <v>185</v>
      </c>
      <c r="B3349" s="11" t="s">
        <v>11622</v>
      </c>
      <c r="C3349" s="13" t="s">
        <v>16864</v>
      </c>
      <c r="D3349" s="13" t="s">
        <v>19471</v>
      </c>
      <c r="E3349" s="13" t="s">
        <v>7736</v>
      </c>
      <c r="F3349" s="13" t="s">
        <v>19472</v>
      </c>
      <c r="G3349" s="13" t="s">
        <v>19473</v>
      </c>
    </row>
    <row r="3350" customFormat="false" ht="15" hidden="false" customHeight="true" outlineLevel="0" collapsed="false">
      <c r="A3350" s="13" t="s">
        <v>185</v>
      </c>
      <c r="B3350" s="11" t="s">
        <v>11710</v>
      </c>
      <c r="C3350" s="13" t="s">
        <v>19474</v>
      </c>
      <c r="D3350" s="13" t="s">
        <v>19475</v>
      </c>
      <c r="E3350" s="13" t="s">
        <v>12058</v>
      </c>
      <c r="F3350" s="13" t="s">
        <v>19476</v>
      </c>
      <c r="G3350" s="13" t="s">
        <v>19477</v>
      </c>
    </row>
    <row r="3351" customFormat="false" ht="15" hidden="false" customHeight="true" outlineLevel="0" collapsed="false">
      <c r="A3351" s="13" t="s">
        <v>185</v>
      </c>
      <c r="B3351" s="11" t="s">
        <v>11634</v>
      </c>
      <c r="C3351" s="13" t="s">
        <v>19478</v>
      </c>
      <c r="D3351" s="13" t="s">
        <v>19479</v>
      </c>
      <c r="E3351" s="13" t="s">
        <v>11847</v>
      </c>
      <c r="F3351" s="13" t="s">
        <v>19480</v>
      </c>
      <c r="G3351" s="13" t="s">
        <v>19481</v>
      </c>
    </row>
    <row r="3352" customFormat="false" ht="15" hidden="false" customHeight="true" outlineLevel="0" collapsed="false">
      <c r="A3352" s="13" t="s">
        <v>185</v>
      </c>
      <c r="B3352" s="11" t="s">
        <v>11677</v>
      </c>
      <c r="C3352" s="13" t="s">
        <v>19482</v>
      </c>
      <c r="D3352" s="13" t="s">
        <v>19483</v>
      </c>
      <c r="E3352" s="13" t="s">
        <v>13601</v>
      </c>
      <c r="F3352" s="13" t="s">
        <v>19484</v>
      </c>
      <c r="G3352" s="13" t="s">
        <v>19485</v>
      </c>
    </row>
    <row r="3353" customFormat="false" ht="15" hidden="false" customHeight="true" outlineLevel="0" collapsed="false">
      <c r="A3353" s="13" t="s">
        <v>185</v>
      </c>
      <c r="B3353" s="11" t="s">
        <v>11667</v>
      </c>
      <c r="C3353" s="13" t="s">
        <v>19486</v>
      </c>
      <c r="D3353" s="13" t="s">
        <v>19487</v>
      </c>
      <c r="E3353" s="13" t="s">
        <v>7739</v>
      </c>
      <c r="F3353" s="13" t="s">
        <v>19413</v>
      </c>
      <c r="G3353" s="13" t="s">
        <v>19488</v>
      </c>
    </row>
    <row r="3354" customFormat="false" ht="15" hidden="false" customHeight="true" outlineLevel="0" collapsed="false">
      <c r="A3354" s="13" t="s">
        <v>185</v>
      </c>
      <c r="B3354" s="11" t="s">
        <v>11743</v>
      </c>
      <c r="C3354" s="13" t="s">
        <v>18140</v>
      </c>
      <c r="D3354" s="13" t="s">
        <v>19489</v>
      </c>
      <c r="E3354" s="13" t="s">
        <v>1237</v>
      </c>
      <c r="F3354" s="13" t="s">
        <v>19490</v>
      </c>
      <c r="G3354" s="13" t="s">
        <v>16129</v>
      </c>
    </row>
    <row r="3355" customFormat="false" ht="15" hidden="false" customHeight="true" outlineLevel="0" collapsed="false">
      <c r="A3355" s="13" t="s">
        <v>185</v>
      </c>
      <c r="B3355" s="11" t="s">
        <v>11737</v>
      </c>
      <c r="C3355" s="13" t="s">
        <v>16085</v>
      </c>
      <c r="D3355" s="13" t="s">
        <v>19491</v>
      </c>
      <c r="E3355" s="13" t="s">
        <v>19492</v>
      </c>
      <c r="F3355" s="13" t="s">
        <v>19493</v>
      </c>
      <c r="G3355" s="13" t="s">
        <v>19494</v>
      </c>
    </row>
    <row r="3356" customFormat="false" ht="15" hidden="false" customHeight="true" outlineLevel="0" collapsed="false">
      <c r="A3356" s="13" t="s">
        <v>185</v>
      </c>
      <c r="B3356" s="11" t="s">
        <v>11770</v>
      </c>
      <c r="C3356" s="13" t="s">
        <v>19495</v>
      </c>
      <c r="D3356" s="13" t="s">
        <v>19496</v>
      </c>
      <c r="E3356" s="13" t="s">
        <v>17671</v>
      </c>
      <c r="F3356" s="13" t="s">
        <v>19497</v>
      </c>
      <c r="G3356" s="13" t="s">
        <v>19498</v>
      </c>
    </row>
    <row r="3357" customFormat="false" ht="15" hidden="false" customHeight="true" outlineLevel="0" collapsed="false">
      <c r="A3357" s="13" t="s">
        <v>185</v>
      </c>
      <c r="B3357" s="11" t="s">
        <v>11787</v>
      </c>
      <c r="C3357" s="13" t="s">
        <v>19499</v>
      </c>
      <c r="D3357" s="13" t="s">
        <v>19500</v>
      </c>
      <c r="E3357" s="13" t="s">
        <v>11879</v>
      </c>
      <c r="F3357" s="13" t="s">
        <v>19501</v>
      </c>
      <c r="G3357" s="13" t="s">
        <v>19502</v>
      </c>
    </row>
    <row r="3358" customFormat="false" ht="15" hidden="false" customHeight="true" outlineLevel="0" collapsed="false">
      <c r="A3358" s="13" t="s">
        <v>185</v>
      </c>
      <c r="B3358" s="11" t="s">
        <v>11716</v>
      </c>
      <c r="C3358" s="13" t="s">
        <v>6391</v>
      </c>
      <c r="D3358" s="13" t="s">
        <v>19503</v>
      </c>
      <c r="E3358" s="13" t="s">
        <v>16913</v>
      </c>
      <c r="F3358" s="13" t="s">
        <v>19504</v>
      </c>
      <c r="G3358" s="13" t="s">
        <v>19505</v>
      </c>
    </row>
    <row r="3359" customFormat="false" ht="15" hidden="false" customHeight="true" outlineLevel="0" collapsed="false">
      <c r="A3359" s="13" t="s">
        <v>185</v>
      </c>
      <c r="B3359" s="11" t="s">
        <v>11694</v>
      </c>
      <c r="C3359" s="13" t="s">
        <v>14152</v>
      </c>
      <c r="D3359" s="13" t="s">
        <v>19506</v>
      </c>
      <c r="E3359" s="13" t="s">
        <v>11871</v>
      </c>
      <c r="F3359" s="13" t="s">
        <v>19507</v>
      </c>
      <c r="G3359" s="13" t="s">
        <v>19508</v>
      </c>
    </row>
    <row r="3360" customFormat="false" ht="15" hidden="false" customHeight="true" outlineLevel="0" collapsed="false">
      <c r="A3360" s="13" t="s">
        <v>185</v>
      </c>
      <c r="B3360" s="11" t="s">
        <v>11760</v>
      </c>
      <c r="C3360" s="13" t="s">
        <v>5037</v>
      </c>
      <c r="D3360" s="13" t="s">
        <v>19509</v>
      </c>
      <c r="E3360" s="13" t="s">
        <v>11647</v>
      </c>
      <c r="F3360" s="13" t="s">
        <v>19510</v>
      </c>
      <c r="G3360" s="13" t="s">
        <v>19511</v>
      </c>
    </row>
    <row r="3361" customFormat="false" ht="15" hidden="false" customHeight="true" outlineLevel="0" collapsed="false">
      <c r="A3361" s="13" t="s">
        <v>185</v>
      </c>
      <c r="B3361" s="11" t="s">
        <v>11799</v>
      </c>
      <c r="C3361" s="13" t="s">
        <v>19512</v>
      </c>
      <c r="D3361" s="13" t="s">
        <v>19513</v>
      </c>
      <c r="E3361" s="13" t="s">
        <v>19514</v>
      </c>
      <c r="F3361" s="13" t="s">
        <v>19515</v>
      </c>
      <c r="G3361" s="13" t="s">
        <v>19516</v>
      </c>
    </row>
    <row r="3362" customFormat="false" ht="15" hidden="false" customHeight="true" outlineLevel="0" collapsed="false">
      <c r="A3362" s="13" t="s">
        <v>185</v>
      </c>
      <c r="B3362" s="11" t="s">
        <v>11781</v>
      </c>
      <c r="C3362" s="13" t="s">
        <v>18774</v>
      </c>
      <c r="D3362" s="13" t="s">
        <v>19517</v>
      </c>
      <c r="E3362" s="13" t="s">
        <v>12250</v>
      </c>
      <c r="F3362" s="13" t="s">
        <v>19518</v>
      </c>
      <c r="G3362" s="13" t="s">
        <v>19519</v>
      </c>
    </row>
    <row r="3363" customFormat="false" ht="15" hidden="false" customHeight="true" outlineLevel="0" collapsed="false">
      <c r="A3363" s="13" t="s">
        <v>185</v>
      </c>
      <c r="B3363" s="11" t="s">
        <v>11844</v>
      </c>
      <c r="C3363" s="13" t="s">
        <v>12178</v>
      </c>
      <c r="D3363" s="13" t="s">
        <v>19520</v>
      </c>
      <c r="E3363" s="13" t="s">
        <v>11922</v>
      </c>
      <c r="F3363" s="13" t="s">
        <v>19521</v>
      </c>
      <c r="G3363" s="13" t="s">
        <v>19522</v>
      </c>
    </row>
    <row r="3364" customFormat="false" ht="15" hidden="false" customHeight="true" outlineLevel="0" collapsed="false">
      <c r="A3364" s="13" t="s">
        <v>185</v>
      </c>
      <c r="B3364" s="11" t="s">
        <v>11810</v>
      </c>
      <c r="C3364" s="13" t="s">
        <v>19523</v>
      </c>
      <c r="D3364" s="13" t="s">
        <v>19524</v>
      </c>
      <c r="E3364" s="13" t="s">
        <v>14382</v>
      </c>
      <c r="F3364" s="13" t="s">
        <v>19525</v>
      </c>
      <c r="G3364" s="13" t="s">
        <v>19526</v>
      </c>
    </row>
    <row r="3365" customFormat="false" ht="15" hidden="false" customHeight="true" outlineLevel="0" collapsed="false">
      <c r="A3365" s="13" t="s">
        <v>185</v>
      </c>
      <c r="B3365" s="11" t="s">
        <v>11650</v>
      </c>
      <c r="C3365" s="13" t="s">
        <v>15157</v>
      </c>
      <c r="D3365" s="13" t="s">
        <v>19527</v>
      </c>
      <c r="E3365" s="13" t="s">
        <v>11788</v>
      </c>
      <c r="F3365" s="13" t="s">
        <v>19528</v>
      </c>
      <c r="G3365" s="13" t="s">
        <v>19529</v>
      </c>
    </row>
    <row r="3366" customFormat="false" ht="15" hidden="false" customHeight="true" outlineLevel="0" collapsed="false">
      <c r="A3366" s="13" t="s">
        <v>185</v>
      </c>
      <c r="B3366" s="11" t="s">
        <v>12061</v>
      </c>
      <c r="C3366" s="13" t="s">
        <v>13052</v>
      </c>
      <c r="D3366" s="13" t="s">
        <v>19530</v>
      </c>
      <c r="E3366" s="13" t="s">
        <v>977</v>
      </c>
      <c r="F3366" s="13" t="s">
        <v>19531</v>
      </c>
      <c r="G3366" s="13" t="s">
        <v>18978</v>
      </c>
    </row>
    <row r="3367" customFormat="false" ht="15" hidden="false" customHeight="true" outlineLevel="0" collapsed="false">
      <c r="A3367" s="13" t="s">
        <v>185</v>
      </c>
      <c r="B3367" s="11" t="s">
        <v>12143</v>
      </c>
      <c r="C3367" s="13" t="s">
        <v>3047</v>
      </c>
      <c r="D3367" s="13" t="s">
        <v>19532</v>
      </c>
      <c r="E3367" s="13" t="s">
        <v>1938</v>
      </c>
      <c r="F3367" s="13" t="s">
        <v>19533</v>
      </c>
      <c r="G3367" s="13" t="s">
        <v>19534</v>
      </c>
    </row>
    <row r="3368" customFormat="false" ht="15" hidden="false" customHeight="true" outlineLevel="0" collapsed="false">
      <c r="A3368" s="13" t="s">
        <v>185</v>
      </c>
      <c r="B3368" s="11" t="s">
        <v>11878</v>
      </c>
      <c r="C3368" s="13" t="s">
        <v>15156</v>
      </c>
      <c r="D3368" s="13" t="s">
        <v>19535</v>
      </c>
      <c r="E3368" s="13" t="s">
        <v>19536</v>
      </c>
      <c r="F3368" s="13" t="s">
        <v>18115</v>
      </c>
      <c r="G3368" s="13" t="s">
        <v>19537</v>
      </c>
    </row>
    <row r="3369" customFormat="false" ht="15" hidden="false" customHeight="true" outlineLevel="0" collapsed="false">
      <c r="A3369" s="13" t="s">
        <v>185</v>
      </c>
      <c r="B3369" s="11" t="s">
        <v>11838</v>
      </c>
      <c r="C3369" s="13" t="s">
        <v>19538</v>
      </c>
      <c r="D3369" s="13" t="s">
        <v>19539</v>
      </c>
      <c r="E3369" s="13" t="s">
        <v>14515</v>
      </c>
      <c r="F3369" s="13" t="s">
        <v>19540</v>
      </c>
      <c r="G3369" s="13" t="s">
        <v>19541</v>
      </c>
    </row>
    <row r="3370" customFormat="false" ht="15" hidden="false" customHeight="true" outlineLevel="0" collapsed="false">
      <c r="A3370" s="13" t="s">
        <v>185</v>
      </c>
      <c r="B3370" s="11" t="s">
        <v>11833</v>
      </c>
      <c r="C3370" s="13" t="s">
        <v>13639</v>
      </c>
      <c r="D3370" s="13" t="s">
        <v>19542</v>
      </c>
      <c r="E3370" s="13" t="s">
        <v>4463</v>
      </c>
      <c r="F3370" s="13" t="s">
        <v>19543</v>
      </c>
      <c r="G3370" s="13" t="s">
        <v>19544</v>
      </c>
    </row>
    <row r="3371" customFormat="false" ht="15" hidden="false" customHeight="true" outlineLevel="0" collapsed="false">
      <c r="A3371" s="13" t="s">
        <v>185</v>
      </c>
      <c r="B3371" s="11" t="s">
        <v>11822</v>
      </c>
      <c r="C3371" s="13" t="s">
        <v>17182</v>
      </c>
      <c r="D3371" s="13" t="s">
        <v>19545</v>
      </c>
      <c r="E3371" s="13" t="s">
        <v>1612</v>
      </c>
      <c r="F3371" s="13" t="s">
        <v>4560</v>
      </c>
      <c r="G3371" s="13" t="s">
        <v>19546</v>
      </c>
    </row>
    <row r="3372" customFormat="false" ht="15" hidden="false" customHeight="true" outlineLevel="0" collapsed="false">
      <c r="A3372" s="13" t="s">
        <v>185</v>
      </c>
      <c r="B3372" s="11" t="s">
        <v>11827</v>
      </c>
      <c r="C3372" s="13" t="s">
        <v>19547</v>
      </c>
      <c r="D3372" s="13" t="s">
        <v>19548</v>
      </c>
      <c r="E3372" s="13" t="s">
        <v>3554</v>
      </c>
      <c r="F3372" s="13" t="s">
        <v>19549</v>
      </c>
      <c r="G3372" s="13" t="s">
        <v>19550</v>
      </c>
    </row>
    <row r="3373" customFormat="false" ht="15" hidden="false" customHeight="true" outlineLevel="0" collapsed="false">
      <c r="A3373" s="13" t="s">
        <v>185</v>
      </c>
      <c r="B3373" s="11" t="s">
        <v>11866</v>
      </c>
      <c r="C3373" s="13" t="s">
        <v>19172</v>
      </c>
      <c r="D3373" s="13" t="s">
        <v>19551</v>
      </c>
      <c r="E3373" s="13" t="s">
        <v>12174</v>
      </c>
      <c r="F3373" s="13" t="s">
        <v>19552</v>
      </c>
      <c r="G3373" s="13" t="s">
        <v>19553</v>
      </c>
    </row>
    <row r="3374" customFormat="false" ht="15" hidden="false" customHeight="true" outlineLevel="0" collapsed="false">
      <c r="A3374" s="13" t="s">
        <v>185</v>
      </c>
      <c r="B3374" s="11" t="s">
        <v>11728</v>
      </c>
      <c r="C3374" s="13" t="s">
        <v>11977</v>
      </c>
      <c r="D3374" s="13" t="s">
        <v>19554</v>
      </c>
      <c r="E3374" s="13" t="s">
        <v>4929</v>
      </c>
      <c r="F3374" s="13" t="s">
        <v>19555</v>
      </c>
      <c r="G3374" s="13" t="s">
        <v>19556</v>
      </c>
    </row>
    <row r="3375" customFormat="false" ht="15" hidden="false" customHeight="true" outlineLevel="0" collapsed="false">
      <c r="A3375" s="13" t="s">
        <v>185</v>
      </c>
      <c r="B3375" s="11" t="s">
        <v>11816</v>
      </c>
      <c r="C3375" s="13" t="s">
        <v>585</v>
      </c>
      <c r="D3375" s="13" t="s">
        <v>19557</v>
      </c>
      <c r="E3375" s="13" t="s">
        <v>15337</v>
      </c>
      <c r="F3375" s="13" t="s">
        <v>19558</v>
      </c>
      <c r="G3375" s="13" t="s">
        <v>19559</v>
      </c>
    </row>
    <row r="3376" customFormat="false" ht="15" hidden="false" customHeight="true" outlineLevel="0" collapsed="false">
      <c r="A3376" s="13" t="s">
        <v>185</v>
      </c>
      <c r="B3376" s="11" t="s">
        <v>11921</v>
      </c>
      <c r="C3376" s="13" t="s">
        <v>16113</v>
      </c>
      <c r="D3376" s="13" t="s">
        <v>19560</v>
      </c>
      <c r="E3376" s="13" t="s">
        <v>12174</v>
      </c>
      <c r="F3376" s="13" t="s">
        <v>19561</v>
      </c>
      <c r="G3376" s="13" t="s">
        <v>19562</v>
      </c>
    </row>
    <row r="3377" customFormat="false" ht="15" hidden="false" customHeight="true" outlineLevel="0" collapsed="false">
      <c r="A3377" s="13" t="s">
        <v>185</v>
      </c>
      <c r="B3377" s="11" t="s">
        <v>11953</v>
      </c>
      <c r="C3377" s="13" t="s">
        <v>15837</v>
      </c>
      <c r="D3377" s="13" t="s">
        <v>19563</v>
      </c>
      <c r="E3377" s="13" t="s">
        <v>14080</v>
      </c>
      <c r="F3377" s="13" t="s">
        <v>17171</v>
      </c>
      <c r="G3377" s="13" t="s">
        <v>19564</v>
      </c>
    </row>
    <row r="3378" customFormat="false" ht="15" hidden="false" customHeight="true" outlineLevel="0" collapsed="false">
      <c r="A3378" s="13" t="s">
        <v>185</v>
      </c>
      <c r="B3378" s="11" t="s">
        <v>11915</v>
      </c>
      <c r="C3378" s="13" t="s">
        <v>12879</v>
      </c>
      <c r="D3378" s="13" t="s">
        <v>19565</v>
      </c>
      <c r="E3378" s="13" t="s">
        <v>2573</v>
      </c>
      <c r="F3378" s="13" t="s">
        <v>19566</v>
      </c>
      <c r="G3378" s="13" t="s">
        <v>19567</v>
      </c>
    </row>
    <row r="3379" customFormat="false" ht="15" hidden="false" customHeight="true" outlineLevel="0" collapsed="false">
      <c r="A3379" s="13" t="s">
        <v>185</v>
      </c>
      <c r="B3379" s="11" t="s">
        <v>11890</v>
      </c>
      <c r="C3379" s="13" t="s">
        <v>7071</v>
      </c>
      <c r="D3379" s="13" t="s">
        <v>19568</v>
      </c>
      <c r="E3379" s="13" t="s">
        <v>16919</v>
      </c>
      <c r="F3379" s="13" t="s">
        <v>19569</v>
      </c>
      <c r="G3379" s="13" t="s">
        <v>19570</v>
      </c>
    </row>
    <row r="3380" customFormat="false" ht="15" hidden="false" customHeight="true" outlineLevel="0" collapsed="false">
      <c r="A3380" s="13" t="s">
        <v>185</v>
      </c>
      <c r="B3380" s="11" t="s">
        <v>12173</v>
      </c>
      <c r="C3380" s="13" t="s">
        <v>13573</v>
      </c>
      <c r="D3380" s="13" t="s">
        <v>19571</v>
      </c>
      <c r="E3380" s="13" t="s">
        <v>12090</v>
      </c>
      <c r="F3380" s="13" t="s">
        <v>1938</v>
      </c>
      <c r="G3380" s="13" t="s">
        <v>19572</v>
      </c>
    </row>
    <row r="3381" customFormat="false" ht="15" hidden="false" customHeight="true" outlineLevel="0" collapsed="false">
      <c r="A3381" s="13" t="s">
        <v>185</v>
      </c>
      <c r="B3381" s="11" t="s">
        <v>11927</v>
      </c>
      <c r="C3381" s="13" t="s">
        <v>17393</v>
      </c>
      <c r="D3381" s="13" t="s">
        <v>19573</v>
      </c>
      <c r="E3381" s="13" t="s">
        <v>12960</v>
      </c>
      <c r="F3381" s="13" t="s">
        <v>19574</v>
      </c>
      <c r="G3381" s="13" t="s">
        <v>19575</v>
      </c>
    </row>
    <row r="3382" customFormat="false" ht="15" hidden="false" customHeight="true" outlineLevel="0" collapsed="false">
      <c r="A3382" s="13" t="s">
        <v>185</v>
      </c>
      <c r="B3382" s="11" t="s">
        <v>11861</v>
      </c>
      <c r="C3382" s="13" t="s">
        <v>16184</v>
      </c>
      <c r="D3382" s="13" t="s">
        <v>19576</v>
      </c>
      <c r="E3382" s="13" t="s">
        <v>13600</v>
      </c>
      <c r="F3382" s="13" t="s">
        <v>19577</v>
      </c>
      <c r="G3382" s="13" t="s">
        <v>19578</v>
      </c>
    </row>
    <row r="3383" customFormat="false" ht="15" hidden="false" customHeight="true" outlineLevel="0" collapsed="false">
      <c r="A3383" s="13" t="s">
        <v>185</v>
      </c>
      <c r="B3383" s="11" t="s">
        <v>12027</v>
      </c>
      <c r="C3383" s="13" t="s">
        <v>1616</v>
      </c>
      <c r="D3383" s="13" t="s">
        <v>19579</v>
      </c>
      <c r="E3383" s="13" t="s">
        <v>13900</v>
      </c>
      <c r="F3383" s="13" t="s">
        <v>19580</v>
      </c>
      <c r="G3383" s="13" t="s">
        <v>19581</v>
      </c>
    </row>
    <row r="3384" customFormat="false" ht="15" hidden="false" customHeight="true" outlineLevel="0" collapsed="false">
      <c r="A3384" s="13" t="s">
        <v>185</v>
      </c>
      <c r="B3384" s="11" t="s">
        <v>11904</v>
      </c>
      <c r="C3384" s="13" t="s">
        <v>11841</v>
      </c>
      <c r="D3384" s="13" t="s">
        <v>19582</v>
      </c>
      <c r="E3384" s="13" t="s">
        <v>18597</v>
      </c>
      <c r="F3384" s="13" t="s">
        <v>19583</v>
      </c>
      <c r="G3384" s="13" t="s">
        <v>19584</v>
      </c>
    </row>
    <row r="3385" customFormat="false" ht="15" hidden="false" customHeight="true" outlineLevel="0" collapsed="false">
      <c r="A3385" s="13" t="s">
        <v>185</v>
      </c>
      <c r="B3385" s="11" t="s">
        <v>11932</v>
      </c>
      <c r="C3385" s="13" t="s">
        <v>18634</v>
      </c>
      <c r="D3385" s="13" t="s">
        <v>19585</v>
      </c>
      <c r="E3385" s="13" t="s">
        <v>6895</v>
      </c>
      <c r="F3385" s="13" t="s">
        <v>19586</v>
      </c>
      <c r="G3385" s="13" t="s">
        <v>19587</v>
      </c>
    </row>
    <row r="3386" customFormat="false" ht="15" hidden="false" customHeight="true" outlineLevel="0" collapsed="false">
      <c r="A3386" s="13" t="s">
        <v>185</v>
      </c>
      <c r="B3386" s="11" t="s">
        <v>11804</v>
      </c>
      <c r="C3386" s="13" t="s">
        <v>19588</v>
      </c>
      <c r="D3386" s="13" t="s">
        <v>19589</v>
      </c>
      <c r="E3386" s="13" t="s">
        <v>12031</v>
      </c>
      <c r="F3386" s="13" t="s">
        <v>19590</v>
      </c>
      <c r="G3386" s="13" t="s">
        <v>19591</v>
      </c>
    </row>
    <row r="3387" customFormat="false" ht="15" hidden="false" customHeight="true" outlineLevel="0" collapsed="false">
      <c r="A3387" s="13" t="s">
        <v>185</v>
      </c>
      <c r="B3387" s="11" t="s">
        <v>11910</v>
      </c>
      <c r="C3387" s="13" t="s">
        <v>8477</v>
      </c>
      <c r="D3387" s="13" t="s">
        <v>19592</v>
      </c>
      <c r="E3387" s="13" t="s">
        <v>11767</v>
      </c>
      <c r="F3387" s="13" t="s">
        <v>12146</v>
      </c>
      <c r="G3387" s="13" t="s">
        <v>19593</v>
      </c>
    </row>
    <row r="3388" customFormat="false" ht="15" hidden="false" customHeight="true" outlineLevel="0" collapsed="false">
      <c r="A3388" s="13" t="s">
        <v>185</v>
      </c>
      <c r="B3388" s="11" t="s">
        <v>11872</v>
      </c>
      <c r="C3388" s="13" t="s">
        <v>19405</v>
      </c>
      <c r="D3388" s="13" t="s">
        <v>1022</v>
      </c>
      <c r="E3388" s="13" t="s">
        <v>11608</v>
      </c>
      <c r="F3388" s="13" t="s">
        <v>19594</v>
      </c>
      <c r="G3388" s="13" t="s">
        <v>19595</v>
      </c>
    </row>
    <row r="3389" customFormat="false" ht="15" hidden="false" customHeight="true" outlineLevel="0" collapsed="false">
      <c r="A3389" s="13" t="s">
        <v>185</v>
      </c>
      <c r="B3389" s="11" t="s">
        <v>11937</v>
      </c>
      <c r="C3389" s="13" t="s">
        <v>3770</v>
      </c>
      <c r="D3389" s="13" t="s">
        <v>19596</v>
      </c>
      <c r="E3389" s="13" t="s">
        <v>12919</v>
      </c>
      <c r="F3389" s="13" t="s">
        <v>19597</v>
      </c>
      <c r="G3389" s="13" t="s">
        <v>19598</v>
      </c>
    </row>
    <row r="3390" customFormat="false" ht="15" hidden="false" customHeight="true" outlineLevel="0" collapsed="false">
      <c r="A3390" s="13" t="s">
        <v>185</v>
      </c>
      <c r="B3390" s="11" t="s">
        <v>11900</v>
      </c>
      <c r="C3390" s="13" t="s">
        <v>19599</v>
      </c>
      <c r="D3390" s="13" t="s">
        <v>19600</v>
      </c>
      <c r="E3390" s="13" t="s">
        <v>13657</v>
      </c>
      <c r="F3390" s="13" t="s">
        <v>19601</v>
      </c>
      <c r="G3390" s="13" t="s">
        <v>19602</v>
      </c>
    </row>
    <row r="3391" customFormat="false" ht="15" hidden="false" customHeight="true" outlineLevel="0" collapsed="false">
      <c r="A3391" s="13" t="s">
        <v>185</v>
      </c>
      <c r="B3391" s="11" t="s">
        <v>11950</v>
      </c>
      <c r="C3391" s="13" t="s">
        <v>12482</v>
      </c>
      <c r="D3391" s="13" t="s">
        <v>19603</v>
      </c>
      <c r="E3391" s="13" t="s">
        <v>11708</v>
      </c>
      <c r="F3391" s="13" t="s">
        <v>1871</v>
      </c>
      <c r="G3391" s="13" t="s">
        <v>19603</v>
      </c>
    </row>
    <row r="3392" customFormat="false" ht="15" hidden="false" customHeight="true" outlineLevel="0" collapsed="false">
      <c r="A3392" s="13" t="s">
        <v>185</v>
      </c>
      <c r="B3392" s="11" t="s">
        <v>12010</v>
      </c>
      <c r="C3392" s="13" t="s">
        <v>19604</v>
      </c>
      <c r="D3392" s="13" t="s">
        <v>19605</v>
      </c>
      <c r="E3392" s="13" t="s">
        <v>12126</v>
      </c>
      <c r="F3392" s="13" t="s">
        <v>4953</v>
      </c>
      <c r="G3392" s="13" t="s">
        <v>19606</v>
      </c>
    </row>
    <row r="3393" customFormat="false" ht="15" hidden="false" customHeight="true" outlineLevel="0" collapsed="false">
      <c r="A3393" s="13" t="s">
        <v>185</v>
      </c>
      <c r="B3393" s="11" t="s">
        <v>11964</v>
      </c>
      <c r="C3393" s="13" t="s">
        <v>18818</v>
      </c>
      <c r="D3393" s="13" t="s">
        <v>19607</v>
      </c>
      <c r="E3393" s="13" t="s">
        <v>14777</v>
      </c>
      <c r="F3393" s="13" t="s">
        <v>19608</v>
      </c>
      <c r="G3393" s="13" t="s">
        <v>19609</v>
      </c>
    </row>
    <row r="3394" customFormat="false" ht="15" hidden="false" customHeight="true" outlineLevel="0" collapsed="false">
      <c r="A3394" s="13" t="s">
        <v>185</v>
      </c>
      <c r="B3394" s="11" t="s">
        <v>11941</v>
      </c>
      <c r="C3394" s="13" t="s">
        <v>16879</v>
      </c>
      <c r="D3394" s="13" t="s">
        <v>19610</v>
      </c>
      <c r="E3394" s="13" t="s">
        <v>697</v>
      </c>
      <c r="F3394" s="13" t="s">
        <v>13411</v>
      </c>
      <c r="G3394" s="13" t="s">
        <v>19611</v>
      </c>
    </row>
    <row r="3395" customFormat="false" ht="15" hidden="false" customHeight="true" outlineLevel="0" collapsed="false">
      <c r="A3395" s="13" t="s">
        <v>185</v>
      </c>
      <c r="B3395" s="11" t="s">
        <v>11945</v>
      </c>
      <c r="C3395" s="13" t="s">
        <v>16407</v>
      </c>
      <c r="D3395" s="13" t="s">
        <v>19612</v>
      </c>
      <c r="E3395" s="13" t="s">
        <v>3026</v>
      </c>
      <c r="F3395" s="13" t="s">
        <v>19613</v>
      </c>
      <c r="G3395" s="13" t="s">
        <v>19614</v>
      </c>
    </row>
    <row r="3396" customFormat="false" ht="15" hidden="false" customHeight="true" outlineLevel="0" collapsed="false">
      <c r="A3396" s="13" t="s">
        <v>185</v>
      </c>
      <c r="B3396" s="11" t="s">
        <v>11985</v>
      </c>
      <c r="C3396" s="13" t="s">
        <v>12758</v>
      </c>
      <c r="D3396" s="13" t="s">
        <v>19615</v>
      </c>
      <c r="E3396" s="13" t="s">
        <v>12090</v>
      </c>
      <c r="F3396" s="13" t="s">
        <v>12161</v>
      </c>
      <c r="G3396" s="13" t="s">
        <v>19616</v>
      </c>
    </row>
    <row r="3397" customFormat="false" ht="15" hidden="false" customHeight="true" outlineLevel="0" collapsed="false">
      <c r="A3397" s="13" t="s">
        <v>185</v>
      </c>
      <c r="B3397" s="11" t="s">
        <v>11995</v>
      </c>
      <c r="C3397" s="13" t="s">
        <v>12180</v>
      </c>
      <c r="D3397" s="13" t="s">
        <v>19617</v>
      </c>
      <c r="E3397" s="13" t="s">
        <v>11608</v>
      </c>
      <c r="F3397" s="13" t="s">
        <v>19618</v>
      </c>
      <c r="G3397" s="13" t="s">
        <v>19619</v>
      </c>
    </row>
    <row r="3398" customFormat="false" ht="15" hidden="false" customHeight="true" outlineLevel="0" collapsed="false">
      <c r="A3398" s="13" t="s">
        <v>185</v>
      </c>
      <c r="B3398" s="11" t="s">
        <v>12046</v>
      </c>
      <c r="C3398" s="13" t="s">
        <v>7518</v>
      </c>
      <c r="D3398" s="13" t="s">
        <v>19620</v>
      </c>
      <c r="E3398" s="13" t="s">
        <v>14084</v>
      </c>
      <c r="F3398" s="13" t="s">
        <v>19621</v>
      </c>
      <c r="G3398" s="13" t="s">
        <v>19622</v>
      </c>
    </row>
    <row r="3399" customFormat="false" ht="15" hidden="false" customHeight="true" outlineLevel="0" collapsed="false">
      <c r="A3399" s="13" t="s">
        <v>185</v>
      </c>
      <c r="B3399" s="11" t="s">
        <v>11959</v>
      </c>
      <c r="C3399" s="13" t="s">
        <v>19623</v>
      </c>
      <c r="D3399" s="13" t="s">
        <v>19624</v>
      </c>
      <c r="E3399" s="13" t="s">
        <v>14624</v>
      </c>
      <c r="F3399" s="13" t="s">
        <v>19625</v>
      </c>
      <c r="G3399" s="13" t="s">
        <v>19626</v>
      </c>
    </row>
    <row r="3400" customFormat="false" ht="15" hidden="false" customHeight="true" outlineLevel="0" collapsed="false">
      <c r="A3400" s="13" t="s">
        <v>185</v>
      </c>
      <c r="B3400" s="11" t="s">
        <v>11793</v>
      </c>
      <c r="C3400" s="13" t="s">
        <v>13554</v>
      </c>
      <c r="D3400" s="13" t="s">
        <v>19627</v>
      </c>
      <c r="E3400" s="13" t="s">
        <v>2093</v>
      </c>
      <c r="F3400" s="13" t="s">
        <v>19628</v>
      </c>
      <c r="G3400" s="13" t="s">
        <v>19629</v>
      </c>
    </row>
    <row r="3401" customFormat="false" ht="15" hidden="false" customHeight="true" outlineLevel="0" collapsed="false">
      <c r="A3401" s="13" t="s">
        <v>185</v>
      </c>
      <c r="B3401" s="11" t="s">
        <v>12000</v>
      </c>
      <c r="C3401" s="13" t="s">
        <v>7301</v>
      </c>
      <c r="D3401" s="13" t="s">
        <v>14606</v>
      </c>
      <c r="E3401" s="13" t="s">
        <v>12235</v>
      </c>
      <c r="F3401" s="13" t="s">
        <v>19630</v>
      </c>
      <c r="G3401" s="13" t="s">
        <v>19631</v>
      </c>
    </row>
    <row r="3402" customFormat="false" ht="15" hidden="false" customHeight="true" outlineLevel="0" collapsed="false">
      <c r="A3402" s="13" t="s">
        <v>185</v>
      </c>
      <c r="B3402" s="11" t="s">
        <v>11975</v>
      </c>
      <c r="C3402" s="13" t="s">
        <v>19632</v>
      </c>
      <c r="D3402" s="13" t="s">
        <v>19633</v>
      </c>
      <c r="E3402" s="13" t="s">
        <v>14140</v>
      </c>
      <c r="F3402" s="13" t="s">
        <v>19634</v>
      </c>
      <c r="G3402" s="13" t="s">
        <v>19635</v>
      </c>
    </row>
    <row r="3403" customFormat="false" ht="15" hidden="false" customHeight="true" outlineLevel="0" collapsed="false">
      <c r="A3403" s="13" t="s">
        <v>185</v>
      </c>
      <c r="B3403" s="11" t="s">
        <v>11990</v>
      </c>
      <c r="C3403" s="13" t="s">
        <v>13554</v>
      </c>
      <c r="D3403" s="13" t="s">
        <v>19636</v>
      </c>
      <c r="E3403" s="13" t="s">
        <v>12253</v>
      </c>
      <c r="F3403" s="13" t="s">
        <v>19637</v>
      </c>
      <c r="G3403" s="13" t="s">
        <v>19638</v>
      </c>
    </row>
    <row r="3404" customFormat="false" ht="15" hidden="false" customHeight="true" outlineLevel="0" collapsed="false">
      <c r="A3404" s="13" t="s">
        <v>185</v>
      </c>
      <c r="B3404" s="11" t="s">
        <v>12040</v>
      </c>
      <c r="C3404" s="13" t="s">
        <v>11971</v>
      </c>
      <c r="D3404" s="13" t="s">
        <v>19639</v>
      </c>
      <c r="E3404" s="13" t="s">
        <v>12295</v>
      </c>
      <c r="F3404" s="13" t="s">
        <v>12135</v>
      </c>
      <c r="G3404" s="13" t="s">
        <v>19640</v>
      </c>
    </row>
    <row r="3405" customFormat="false" ht="15" hidden="false" customHeight="true" outlineLevel="0" collapsed="false">
      <c r="A3405" s="13" t="s">
        <v>185</v>
      </c>
      <c r="B3405" s="11" t="s">
        <v>12065</v>
      </c>
      <c r="C3405" s="13" t="s">
        <v>14800</v>
      </c>
      <c r="D3405" s="13" t="s">
        <v>19641</v>
      </c>
      <c r="E3405" s="13" t="s">
        <v>11796</v>
      </c>
      <c r="F3405" s="13" t="s">
        <v>19642</v>
      </c>
      <c r="G3405" s="13" t="s">
        <v>19643</v>
      </c>
    </row>
    <row r="3406" customFormat="false" ht="15" hidden="false" customHeight="true" outlineLevel="0" collapsed="false">
      <c r="A3406" s="13" t="s">
        <v>185</v>
      </c>
      <c r="B3406" s="11" t="s">
        <v>11980</v>
      </c>
      <c r="C3406" s="13" t="s">
        <v>14130</v>
      </c>
      <c r="D3406" s="13" t="s">
        <v>19644</v>
      </c>
      <c r="E3406" s="13" t="s">
        <v>8665</v>
      </c>
      <c r="F3406" s="13" t="s">
        <v>15995</v>
      </c>
      <c r="G3406" s="13" t="s">
        <v>19645</v>
      </c>
    </row>
    <row r="3407" customFormat="false" ht="15" hidden="false" customHeight="true" outlineLevel="0" collapsed="false">
      <c r="A3407" s="13" t="s">
        <v>185</v>
      </c>
      <c r="B3407" s="11" t="s">
        <v>12006</v>
      </c>
      <c r="C3407" s="13" t="s">
        <v>937</v>
      </c>
      <c r="D3407" s="13" t="s">
        <v>19646</v>
      </c>
      <c r="E3407" s="13" t="s">
        <v>12031</v>
      </c>
      <c r="F3407" s="13" t="s">
        <v>19647</v>
      </c>
      <c r="G3407" s="13" t="s">
        <v>19648</v>
      </c>
    </row>
    <row r="3408" customFormat="false" ht="15" hidden="false" customHeight="true" outlineLevel="0" collapsed="false">
      <c r="A3408" s="13" t="s">
        <v>185</v>
      </c>
      <c r="B3408" s="11" t="s">
        <v>12016</v>
      </c>
      <c r="C3408" s="13" t="s">
        <v>12333</v>
      </c>
      <c r="D3408" s="13" t="s">
        <v>19649</v>
      </c>
      <c r="E3408" s="13" t="s">
        <v>19650</v>
      </c>
      <c r="F3408" s="13" t="s">
        <v>19651</v>
      </c>
      <c r="G3408" s="13" t="s">
        <v>12421</v>
      </c>
    </row>
    <row r="3409" customFormat="false" ht="15" hidden="false" customHeight="true" outlineLevel="0" collapsed="false">
      <c r="A3409" s="13" t="s">
        <v>185</v>
      </c>
      <c r="B3409" s="11" t="s">
        <v>11884</v>
      </c>
      <c r="C3409" s="13" t="s">
        <v>12132</v>
      </c>
      <c r="D3409" s="13" t="s">
        <v>16776</v>
      </c>
      <c r="E3409" s="13" t="s">
        <v>13517</v>
      </c>
      <c r="F3409" s="13" t="s">
        <v>525</v>
      </c>
      <c r="G3409" s="13" t="s">
        <v>19652</v>
      </c>
    </row>
    <row r="3410" customFormat="false" ht="15" hidden="false" customHeight="true" outlineLevel="0" collapsed="false">
      <c r="A3410" s="13" t="s">
        <v>185</v>
      </c>
      <c r="B3410" s="11" t="s">
        <v>11850</v>
      </c>
      <c r="C3410" s="13" t="s">
        <v>17357</v>
      </c>
      <c r="D3410" s="13" t="s">
        <v>19653</v>
      </c>
      <c r="E3410" s="13" t="s">
        <v>12846</v>
      </c>
      <c r="F3410" s="13" t="s">
        <v>19654</v>
      </c>
      <c r="G3410" s="13" t="s">
        <v>19655</v>
      </c>
    </row>
    <row r="3411" customFormat="false" ht="15" hidden="false" customHeight="true" outlineLevel="0" collapsed="false">
      <c r="A3411" s="13" t="s">
        <v>185</v>
      </c>
      <c r="B3411" s="11" t="s">
        <v>11776</v>
      </c>
      <c r="C3411" s="13" t="s">
        <v>12289</v>
      </c>
      <c r="D3411" s="13" t="s">
        <v>2669</v>
      </c>
      <c r="E3411" s="13" t="s">
        <v>12985</v>
      </c>
      <c r="F3411" s="13" t="s">
        <v>19656</v>
      </c>
      <c r="G3411" s="13" t="s">
        <v>19657</v>
      </c>
    </row>
    <row r="3412" customFormat="false" ht="15" hidden="false" customHeight="true" outlineLevel="0" collapsed="false">
      <c r="A3412" s="13" t="s">
        <v>185</v>
      </c>
      <c r="B3412" s="11" t="s">
        <v>12214</v>
      </c>
      <c r="C3412" s="13" t="s">
        <v>11971</v>
      </c>
      <c r="D3412" s="13" t="s">
        <v>19658</v>
      </c>
      <c r="E3412" s="13" t="s">
        <v>11751</v>
      </c>
      <c r="F3412" s="13" t="s">
        <v>1871</v>
      </c>
      <c r="G3412" s="13" t="s">
        <v>19658</v>
      </c>
    </row>
    <row r="3413" customFormat="false" ht="15" hidden="false" customHeight="true" outlineLevel="0" collapsed="false">
      <c r="A3413" s="13" t="s">
        <v>185</v>
      </c>
      <c r="B3413" s="11" t="s">
        <v>12070</v>
      </c>
      <c r="C3413" s="13" t="s">
        <v>6144</v>
      </c>
      <c r="D3413" s="13" t="s">
        <v>7259</v>
      </c>
      <c r="E3413" s="13" t="s">
        <v>12210</v>
      </c>
      <c r="F3413" s="13" t="s">
        <v>19659</v>
      </c>
      <c r="G3413" s="13" t="s">
        <v>5392</v>
      </c>
    </row>
    <row r="3414" customFormat="false" ht="15" hidden="false" customHeight="true" outlineLevel="0" collapsed="false">
      <c r="A3414" s="13" t="s">
        <v>185</v>
      </c>
      <c r="B3414" s="11" t="s">
        <v>12036</v>
      </c>
      <c r="C3414" s="13" t="s">
        <v>12321</v>
      </c>
      <c r="D3414" s="13" t="s">
        <v>19660</v>
      </c>
      <c r="E3414" s="13" t="s">
        <v>4025</v>
      </c>
      <c r="F3414" s="13" t="s">
        <v>19661</v>
      </c>
      <c r="G3414" s="13" t="s">
        <v>14340</v>
      </c>
    </row>
    <row r="3415" customFormat="false" ht="15" hidden="false" customHeight="true" outlineLevel="0" collapsed="false">
      <c r="A3415" s="13" t="s">
        <v>185</v>
      </c>
      <c r="B3415" s="11" t="s">
        <v>12076</v>
      </c>
      <c r="C3415" s="13" t="s">
        <v>12088</v>
      </c>
      <c r="D3415" s="13" t="s">
        <v>16322</v>
      </c>
      <c r="E3415" s="13" t="s">
        <v>1938</v>
      </c>
      <c r="F3415" s="13" t="s">
        <v>19662</v>
      </c>
      <c r="G3415" s="13" t="s">
        <v>19663</v>
      </c>
    </row>
    <row r="3416" customFormat="false" ht="15" hidden="false" customHeight="true" outlineLevel="0" collapsed="false">
      <c r="A3416" s="13" t="s">
        <v>185</v>
      </c>
      <c r="B3416" s="11" t="s">
        <v>12097</v>
      </c>
      <c r="C3416" s="13" t="s">
        <v>6610</v>
      </c>
      <c r="D3416" s="13" t="s">
        <v>19664</v>
      </c>
      <c r="E3416" s="13" t="s">
        <v>12025</v>
      </c>
      <c r="F3416" s="13" t="s">
        <v>19665</v>
      </c>
      <c r="G3416" s="13" t="s">
        <v>19666</v>
      </c>
    </row>
    <row r="3417" customFormat="false" ht="15" hidden="false" customHeight="true" outlineLevel="0" collapsed="false">
      <c r="A3417" s="13" t="s">
        <v>185</v>
      </c>
      <c r="B3417" s="11" t="s">
        <v>12166</v>
      </c>
      <c r="C3417" s="13" t="s">
        <v>13051</v>
      </c>
      <c r="D3417" s="13" t="s">
        <v>19667</v>
      </c>
      <c r="E3417" s="13" t="s">
        <v>2417</v>
      </c>
      <c r="F3417" s="13" t="s">
        <v>19668</v>
      </c>
      <c r="G3417" s="13" t="s">
        <v>19669</v>
      </c>
    </row>
    <row r="3418" customFormat="false" ht="15" hidden="false" customHeight="true" outlineLevel="0" collapsed="false">
      <c r="A3418" s="13" t="s">
        <v>185</v>
      </c>
      <c r="B3418" s="11" t="s">
        <v>12118</v>
      </c>
      <c r="C3418" s="13" t="s">
        <v>15379</v>
      </c>
      <c r="D3418" s="13" t="s">
        <v>19670</v>
      </c>
      <c r="E3418" s="13" t="s">
        <v>12322</v>
      </c>
      <c r="F3418" s="13" t="s">
        <v>19671</v>
      </c>
      <c r="G3418" s="13" t="s">
        <v>19672</v>
      </c>
    </row>
    <row r="3419" customFormat="false" ht="15" hidden="false" customHeight="true" outlineLevel="0" collapsed="false">
      <c r="A3419" s="13" t="s">
        <v>185</v>
      </c>
      <c r="B3419" s="11" t="s">
        <v>12056</v>
      </c>
      <c r="C3419" s="13" t="s">
        <v>12850</v>
      </c>
      <c r="D3419" s="13" t="s">
        <v>19673</v>
      </c>
      <c r="E3419" s="13" t="s">
        <v>1612</v>
      </c>
      <c r="F3419" s="13" t="s">
        <v>12264</v>
      </c>
      <c r="G3419" s="13" t="s">
        <v>19674</v>
      </c>
    </row>
    <row r="3420" customFormat="false" ht="15" hidden="false" customHeight="true" outlineLevel="0" collapsed="false">
      <c r="A3420" s="13" t="s">
        <v>185</v>
      </c>
      <c r="B3420" s="11" t="s">
        <v>12107</v>
      </c>
      <c r="C3420" s="13" t="s">
        <v>12017</v>
      </c>
      <c r="D3420" s="13" t="s">
        <v>19675</v>
      </c>
      <c r="E3420" s="13" t="s">
        <v>13052</v>
      </c>
      <c r="F3420" s="13" t="s">
        <v>19676</v>
      </c>
      <c r="G3420" s="13" t="s">
        <v>19677</v>
      </c>
    </row>
    <row r="3421" customFormat="false" ht="15" hidden="false" customHeight="true" outlineLevel="0" collapsed="false">
      <c r="A3421" s="13" t="s">
        <v>185</v>
      </c>
      <c r="B3421" s="11" t="s">
        <v>12112</v>
      </c>
      <c r="C3421" s="13" t="s">
        <v>12139</v>
      </c>
      <c r="D3421" s="13" t="s">
        <v>19678</v>
      </c>
      <c r="E3421" s="13" t="s">
        <v>12058</v>
      </c>
      <c r="F3421" s="13" t="s">
        <v>19679</v>
      </c>
      <c r="G3421" s="13" t="s">
        <v>12140</v>
      </c>
    </row>
    <row r="3422" customFormat="false" ht="15" hidden="false" customHeight="true" outlineLevel="0" collapsed="false">
      <c r="A3422" s="13" t="s">
        <v>185</v>
      </c>
      <c r="B3422" s="11" t="s">
        <v>12102</v>
      </c>
      <c r="C3422" s="13" t="s">
        <v>6797</v>
      </c>
      <c r="D3422" s="13" t="s">
        <v>19680</v>
      </c>
      <c r="E3422" s="13" t="s">
        <v>12737</v>
      </c>
      <c r="F3422" s="13" t="s">
        <v>19681</v>
      </c>
      <c r="G3422" s="13" t="s">
        <v>19682</v>
      </c>
    </row>
    <row r="3423" customFormat="false" ht="15" hidden="false" customHeight="true" outlineLevel="0" collapsed="false">
      <c r="A3423" s="13" t="s">
        <v>185</v>
      </c>
      <c r="B3423" s="11" t="s">
        <v>12155</v>
      </c>
      <c r="C3423" s="13" t="s">
        <v>19683</v>
      </c>
      <c r="D3423" s="13" t="s">
        <v>19684</v>
      </c>
      <c r="E3423" s="13" t="s">
        <v>1457</v>
      </c>
      <c r="F3423" s="13" t="s">
        <v>14673</v>
      </c>
      <c r="G3423" s="13" t="s">
        <v>12900</v>
      </c>
    </row>
    <row r="3424" customFormat="false" ht="15" hidden="false" customHeight="true" outlineLevel="0" collapsed="false">
      <c r="A3424" s="13" t="s">
        <v>185</v>
      </c>
      <c r="B3424" s="11" t="s">
        <v>12123</v>
      </c>
      <c r="C3424" s="13" t="s">
        <v>697</v>
      </c>
      <c r="D3424" s="13" t="s">
        <v>19685</v>
      </c>
      <c r="E3424" s="13" t="s">
        <v>12241</v>
      </c>
      <c r="F3424" s="13" t="s">
        <v>5712</v>
      </c>
      <c r="G3424" s="13" t="s">
        <v>19686</v>
      </c>
    </row>
    <row r="3425" customFormat="false" ht="15" hidden="false" customHeight="true" outlineLevel="0" collapsed="false">
      <c r="A3425" s="13" t="s">
        <v>185</v>
      </c>
      <c r="B3425" s="11" t="s">
        <v>11764</v>
      </c>
      <c r="C3425" s="13" t="s">
        <v>14149</v>
      </c>
      <c r="D3425" s="13" t="s">
        <v>18274</v>
      </c>
      <c r="E3425" s="13" t="s">
        <v>12364</v>
      </c>
      <c r="F3425" s="13" t="s">
        <v>19687</v>
      </c>
      <c r="G3425" s="13" t="s">
        <v>19688</v>
      </c>
    </row>
    <row r="3426" customFormat="false" ht="15" hidden="false" customHeight="true" outlineLevel="0" collapsed="false">
      <c r="A3426" s="13" t="s">
        <v>185</v>
      </c>
      <c r="B3426" s="11" t="s">
        <v>12147</v>
      </c>
      <c r="C3426" s="13" t="s">
        <v>13444</v>
      </c>
      <c r="D3426" s="13" t="s">
        <v>16344</v>
      </c>
      <c r="E3426" s="13" t="s">
        <v>6339</v>
      </c>
      <c r="F3426" s="13" t="s">
        <v>543</v>
      </c>
      <c r="G3426" s="13" t="s">
        <v>19689</v>
      </c>
    </row>
    <row r="3427" customFormat="false" ht="15" hidden="false" customHeight="true" outlineLevel="0" collapsed="false">
      <c r="A3427" s="13" t="s">
        <v>185</v>
      </c>
      <c r="B3427" s="11" t="s">
        <v>12243</v>
      </c>
      <c r="C3427" s="13" t="s">
        <v>12754</v>
      </c>
      <c r="D3427" s="13" t="s">
        <v>18304</v>
      </c>
      <c r="E3427" s="13" t="s">
        <v>4775</v>
      </c>
      <c r="F3427" s="13" t="s">
        <v>19690</v>
      </c>
      <c r="G3427" s="13" t="s">
        <v>19278</v>
      </c>
    </row>
    <row r="3428" customFormat="false" ht="15" hidden="false" customHeight="true" outlineLevel="0" collapsed="false">
      <c r="A3428" s="13" t="s">
        <v>185</v>
      </c>
      <c r="B3428" s="11" t="s">
        <v>12087</v>
      </c>
      <c r="C3428" s="13" t="s">
        <v>12182</v>
      </c>
      <c r="D3428" s="13" t="s">
        <v>19691</v>
      </c>
      <c r="E3428" s="13" t="s">
        <v>11703</v>
      </c>
      <c r="F3428" s="13" t="s">
        <v>19692</v>
      </c>
      <c r="G3428" s="13" t="s">
        <v>19693</v>
      </c>
    </row>
    <row r="3429" customFormat="false" ht="15" hidden="false" customHeight="true" outlineLevel="0" collapsed="false">
      <c r="A3429" s="13" t="s">
        <v>185</v>
      </c>
      <c r="B3429" s="11" t="s">
        <v>12169</v>
      </c>
      <c r="C3429" s="13" t="s">
        <v>12132</v>
      </c>
      <c r="D3429" s="13" t="s">
        <v>19694</v>
      </c>
      <c r="E3429" s="13" t="s">
        <v>11703</v>
      </c>
      <c r="F3429" s="13" t="s">
        <v>13661</v>
      </c>
      <c r="G3429" s="13" t="s">
        <v>19695</v>
      </c>
    </row>
    <row r="3430" customFormat="false" ht="15" hidden="false" customHeight="true" outlineLevel="0" collapsed="false">
      <c r="A3430" s="13" t="s">
        <v>185</v>
      </c>
      <c r="B3430" s="11" t="s">
        <v>12221</v>
      </c>
      <c r="C3430" s="13" t="s">
        <v>16809</v>
      </c>
      <c r="D3430" s="13" t="s">
        <v>17820</v>
      </c>
      <c r="E3430" s="13" t="s">
        <v>3047</v>
      </c>
      <c r="F3430" s="13" t="s">
        <v>19696</v>
      </c>
      <c r="G3430" s="13" t="s">
        <v>8486</v>
      </c>
    </row>
    <row r="3431" customFormat="false" ht="15" hidden="false" customHeight="true" outlineLevel="0" collapsed="false">
      <c r="A3431" s="13" t="s">
        <v>185</v>
      </c>
      <c r="B3431" s="11" t="s">
        <v>11748</v>
      </c>
      <c r="C3431" s="13" t="s">
        <v>12017</v>
      </c>
      <c r="D3431" s="13" t="s">
        <v>19697</v>
      </c>
      <c r="E3431" s="13" t="s">
        <v>1871</v>
      </c>
      <c r="F3431" s="13" t="s">
        <v>1871</v>
      </c>
      <c r="G3431" s="13" t="s">
        <v>19697</v>
      </c>
    </row>
    <row r="3432" customFormat="false" ht="15" hidden="false" customHeight="true" outlineLevel="0" collapsed="false">
      <c r="A3432" s="13" t="s">
        <v>185</v>
      </c>
      <c r="B3432" s="11" t="s">
        <v>12159</v>
      </c>
      <c r="C3432" s="13" t="s">
        <v>13536</v>
      </c>
      <c r="D3432" s="13" t="s">
        <v>19698</v>
      </c>
      <c r="E3432" s="13" t="s">
        <v>4775</v>
      </c>
      <c r="F3432" s="13" t="s">
        <v>13554</v>
      </c>
      <c r="G3432" s="13" t="s">
        <v>19699</v>
      </c>
    </row>
    <row r="3433" customFormat="false" ht="15" hidden="false" customHeight="true" outlineLevel="0" collapsed="false">
      <c r="A3433" s="13" t="s">
        <v>185</v>
      </c>
      <c r="B3433" s="11" t="s">
        <v>12323</v>
      </c>
      <c r="C3433" s="13" t="s">
        <v>3987</v>
      </c>
      <c r="D3433" s="13" t="s">
        <v>19700</v>
      </c>
      <c r="E3433" s="13" t="s">
        <v>1871</v>
      </c>
      <c r="F3433" s="13" t="s">
        <v>1871</v>
      </c>
      <c r="G3433" s="13" t="s">
        <v>19700</v>
      </c>
    </row>
    <row r="3434" customFormat="false" ht="15" hidden="false" customHeight="true" outlineLevel="0" collapsed="false">
      <c r="A3434" s="13" t="s">
        <v>185</v>
      </c>
      <c r="B3434" s="11" t="s">
        <v>12030</v>
      </c>
      <c r="C3434" s="13" t="s">
        <v>14249</v>
      </c>
      <c r="D3434" s="13" t="s">
        <v>19701</v>
      </c>
      <c r="E3434" s="13" t="s">
        <v>17883</v>
      </c>
      <c r="F3434" s="13" t="s">
        <v>19702</v>
      </c>
      <c r="G3434" s="13" t="s">
        <v>19703</v>
      </c>
    </row>
    <row r="3435" customFormat="false" ht="15" hidden="false" customHeight="true" outlineLevel="0" collapsed="false">
      <c r="A3435" s="13" t="s">
        <v>185</v>
      </c>
      <c r="B3435" s="11" t="s">
        <v>12092</v>
      </c>
      <c r="C3435" s="13" t="s">
        <v>12108</v>
      </c>
      <c r="D3435" s="13" t="s">
        <v>19704</v>
      </c>
      <c r="E3435" s="13" t="s">
        <v>11608</v>
      </c>
      <c r="F3435" s="13" t="s">
        <v>19705</v>
      </c>
      <c r="G3435" s="13" t="s">
        <v>19706</v>
      </c>
    </row>
    <row r="3436" customFormat="false" ht="15" hidden="false" customHeight="true" outlineLevel="0" collapsed="false">
      <c r="A3436" s="13" t="s">
        <v>185</v>
      </c>
      <c r="B3436" s="11" t="s">
        <v>12164</v>
      </c>
      <c r="C3436" s="13" t="s">
        <v>12031</v>
      </c>
      <c r="D3436" s="13" t="s">
        <v>19707</v>
      </c>
      <c r="E3436" s="13" t="s">
        <v>12090</v>
      </c>
      <c r="F3436" s="13" t="s">
        <v>11751</v>
      </c>
      <c r="G3436" s="13" t="s">
        <v>15299</v>
      </c>
    </row>
    <row r="3437" customFormat="false" ht="15" hidden="false" customHeight="true" outlineLevel="0" collapsed="false">
      <c r="A3437" s="13" t="s">
        <v>185</v>
      </c>
      <c r="B3437" s="11" t="s">
        <v>12179</v>
      </c>
      <c r="C3437" s="13" t="s">
        <v>11924</v>
      </c>
      <c r="D3437" s="13" t="s">
        <v>13490</v>
      </c>
      <c r="E3437" s="13" t="s">
        <v>19708</v>
      </c>
      <c r="F3437" s="13" t="s">
        <v>18584</v>
      </c>
      <c r="G3437" s="13" t="s">
        <v>18496</v>
      </c>
    </row>
    <row r="3438" customFormat="false" ht="15" hidden="false" customHeight="true" outlineLevel="0" collapsed="false">
      <c r="A3438" s="13" t="s">
        <v>185</v>
      </c>
      <c r="B3438" s="11" t="s">
        <v>12205</v>
      </c>
      <c r="C3438" s="13" t="s">
        <v>11824</v>
      </c>
      <c r="D3438" s="13" t="s">
        <v>19709</v>
      </c>
      <c r="E3438" s="13" t="s">
        <v>11751</v>
      </c>
      <c r="F3438" s="13" t="s">
        <v>12090</v>
      </c>
      <c r="G3438" s="13" t="s">
        <v>19710</v>
      </c>
    </row>
    <row r="3439" customFormat="false" ht="15" hidden="false" customHeight="true" outlineLevel="0" collapsed="false">
      <c r="A3439" s="13" t="s">
        <v>185</v>
      </c>
      <c r="B3439" s="11" t="s">
        <v>12226</v>
      </c>
      <c r="C3439" s="13" t="s">
        <v>9133</v>
      </c>
      <c r="D3439" s="13" t="s">
        <v>13569</v>
      </c>
      <c r="E3439" s="13" t="s">
        <v>12161</v>
      </c>
      <c r="F3439" s="13" t="s">
        <v>8199</v>
      </c>
      <c r="G3439" s="13" t="s">
        <v>15358</v>
      </c>
    </row>
    <row r="3440" customFormat="false" ht="15" hidden="false" customHeight="true" outlineLevel="0" collapsed="false">
      <c r="A3440" s="13" t="s">
        <v>185</v>
      </c>
      <c r="B3440" s="11" t="s">
        <v>12185</v>
      </c>
      <c r="C3440" s="13" t="s">
        <v>15749</v>
      </c>
      <c r="D3440" s="13" t="s">
        <v>19711</v>
      </c>
      <c r="E3440" s="13" t="s">
        <v>15154</v>
      </c>
      <c r="F3440" s="13" t="s">
        <v>19712</v>
      </c>
      <c r="G3440" s="13" t="s">
        <v>19713</v>
      </c>
    </row>
    <row r="3441" customFormat="false" ht="15" hidden="false" customHeight="true" outlineLevel="0" collapsed="false">
      <c r="A3441" s="13" t="s">
        <v>185</v>
      </c>
      <c r="B3441" s="11" t="s">
        <v>12238</v>
      </c>
      <c r="C3441" s="13" t="s">
        <v>14125</v>
      </c>
      <c r="D3441" s="13" t="s">
        <v>19714</v>
      </c>
      <c r="E3441" s="13" t="s">
        <v>1871</v>
      </c>
      <c r="F3441" s="13" t="s">
        <v>550</v>
      </c>
      <c r="G3441" s="13" t="s">
        <v>19715</v>
      </c>
    </row>
    <row r="3442" customFormat="false" ht="15" hidden="false" customHeight="true" outlineLevel="0" collapsed="false">
      <c r="A3442" s="13" t="s">
        <v>185</v>
      </c>
      <c r="B3442" s="11" t="s">
        <v>12282</v>
      </c>
      <c r="C3442" s="13" t="s">
        <v>3361</v>
      </c>
      <c r="D3442" s="13" t="s">
        <v>12803</v>
      </c>
      <c r="E3442" s="13" t="s">
        <v>2417</v>
      </c>
      <c r="F3442" s="13" t="s">
        <v>19716</v>
      </c>
      <c r="G3442" s="13" t="s">
        <v>19717</v>
      </c>
    </row>
    <row r="3443" customFormat="false" ht="15" hidden="false" customHeight="true" outlineLevel="0" collapsed="false">
      <c r="A3443" s="13" t="s">
        <v>185</v>
      </c>
      <c r="B3443" s="11" t="s">
        <v>12130</v>
      </c>
      <c r="C3443" s="13" t="s">
        <v>12379</v>
      </c>
      <c r="D3443" s="13" t="s">
        <v>18326</v>
      </c>
      <c r="E3443" s="13" t="s">
        <v>12960</v>
      </c>
      <c r="F3443" s="13" t="s">
        <v>19718</v>
      </c>
      <c r="G3443" s="13" t="s">
        <v>11629</v>
      </c>
    </row>
    <row r="3444" customFormat="false" ht="15" hidden="false" customHeight="true" outlineLevel="0" collapsed="false">
      <c r="A3444" s="13" t="s">
        <v>185</v>
      </c>
      <c r="B3444" s="11" t="s">
        <v>12320</v>
      </c>
      <c r="C3444" s="13" t="s">
        <v>1132</v>
      </c>
      <c r="D3444" s="13" t="s">
        <v>19719</v>
      </c>
      <c r="E3444" s="13" t="s">
        <v>12295</v>
      </c>
      <c r="F3444" s="13" t="s">
        <v>11708</v>
      </c>
      <c r="G3444" s="13" t="s">
        <v>19720</v>
      </c>
    </row>
    <row r="3445" customFormat="false" ht="15" hidden="false" customHeight="true" outlineLevel="0" collapsed="false">
      <c r="A3445" s="13" t="s">
        <v>185</v>
      </c>
      <c r="B3445" s="11" t="s">
        <v>12200</v>
      </c>
      <c r="C3445" s="13" t="s">
        <v>12728</v>
      </c>
      <c r="D3445" s="13" t="s">
        <v>19721</v>
      </c>
      <c r="E3445" s="13" t="s">
        <v>11703</v>
      </c>
      <c r="F3445" s="13" t="s">
        <v>333</v>
      </c>
      <c r="G3445" s="13" t="s">
        <v>17389</v>
      </c>
    </row>
    <row r="3446" customFormat="false" ht="15" hidden="false" customHeight="true" outlineLevel="0" collapsed="false">
      <c r="A3446" s="13" t="s">
        <v>185</v>
      </c>
      <c r="B3446" s="11" t="s">
        <v>12080</v>
      </c>
      <c r="C3446" s="13" t="s">
        <v>557</v>
      </c>
      <c r="D3446" s="13" t="s">
        <v>19722</v>
      </c>
      <c r="E3446" s="13" t="s">
        <v>1871</v>
      </c>
      <c r="F3446" s="13" t="s">
        <v>1871</v>
      </c>
      <c r="G3446" s="13" t="s">
        <v>19722</v>
      </c>
    </row>
    <row r="3447" customFormat="false" ht="15" hidden="false" customHeight="true" outlineLevel="0" collapsed="false">
      <c r="A3447" s="13" t="s">
        <v>185</v>
      </c>
      <c r="B3447" s="11" t="s">
        <v>12271</v>
      </c>
      <c r="C3447" s="13" t="s">
        <v>11797</v>
      </c>
      <c r="D3447" s="13" t="s">
        <v>18309</v>
      </c>
      <c r="E3447" s="13" t="s">
        <v>12541</v>
      </c>
      <c r="F3447" s="13" t="s">
        <v>1873</v>
      </c>
      <c r="G3447" s="13" t="s">
        <v>8772</v>
      </c>
    </row>
    <row r="3448" customFormat="false" ht="15" hidden="false" customHeight="true" outlineLevel="0" collapsed="false">
      <c r="A3448" s="13" t="s">
        <v>185</v>
      </c>
      <c r="B3448" s="11" t="s">
        <v>12229</v>
      </c>
      <c r="C3448" s="13" t="s">
        <v>13656</v>
      </c>
      <c r="D3448" s="13" t="s">
        <v>11640</v>
      </c>
      <c r="E3448" s="13" t="s">
        <v>333</v>
      </c>
      <c r="F3448" s="13" t="s">
        <v>19723</v>
      </c>
      <c r="G3448" s="13" t="s">
        <v>19724</v>
      </c>
    </row>
    <row r="3449" customFormat="false" ht="15" hidden="false" customHeight="true" outlineLevel="0" collapsed="false">
      <c r="A3449" s="13" t="s">
        <v>185</v>
      </c>
      <c r="B3449" s="11" t="s">
        <v>14833</v>
      </c>
      <c r="C3449" s="13" t="s">
        <v>4775</v>
      </c>
      <c r="D3449" s="13" t="s">
        <v>15852</v>
      </c>
      <c r="E3449" s="13" t="s">
        <v>1871</v>
      </c>
      <c r="F3449" s="13" t="s">
        <v>1871</v>
      </c>
      <c r="G3449" s="13" t="s">
        <v>15852</v>
      </c>
    </row>
    <row r="3450" customFormat="false" ht="15" hidden="false" customHeight="true" outlineLevel="0" collapsed="false">
      <c r="A3450" s="13" t="s">
        <v>185</v>
      </c>
      <c r="B3450" s="11" t="s">
        <v>12212</v>
      </c>
      <c r="C3450" s="13" t="s">
        <v>12295</v>
      </c>
      <c r="D3450" s="13" t="s">
        <v>19725</v>
      </c>
      <c r="E3450" s="13" t="s">
        <v>1871</v>
      </c>
      <c r="F3450" s="13" t="s">
        <v>1871</v>
      </c>
      <c r="G3450" s="13" t="s">
        <v>19725</v>
      </c>
    </row>
    <row r="3451" customFormat="false" ht="15" hidden="false" customHeight="true" outlineLevel="0" collapsed="false">
      <c r="A3451" s="13" t="s">
        <v>185</v>
      </c>
      <c r="B3451" s="11" t="s">
        <v>12234</v>
      </c>
      <c r="C3451" s="13" t="s">
        <v>12272</v>
      </c>
      <c r="D3451" s="13" t="s">
        <v>19726</v>
      </c>
      <c r="E3451" s="13" t="s">
        <v>12241</v>
      </c>
      <c r="F3451" s="13" t="s">
        <v>14221</v>
      </c>
      <c r="G3451" s="13" t="s">
        <v>6361</v>
      </c>
    </row>
    <row r="3452" customFormat="false" ht="15" hidden="false" customHeight="true" outlineLevel="0" collapsed="false">
      <c r="A3452" s="13" t="s">
        <v>185</v>
      </c>
      <c r="B3452" s="11" t="s">
        <v>12255</v>
      </c>
      <c r="C3452" s="13" t="s">
        <v>6339</v>
      </c>
      <c r="D3452" s="13" t="s">
        <v>19727</v>
      </c>
      <c r="E3452" s="13" t="s">
        <v>1612</v>
      </c>
      <c r="F3452" s="13" t="s">
        <v>19728</v>
      </c>
      <c r="G3452" s="13" t="s">
        <v>19729</v>
      </c>
    </row>
    <row r="3453" customFormat="false" ht="15" hidden="false" customHeight="true" outlineLevel="0" collapsed="false">
      <c r="A3453" s="13" t="s">
        <v>185</v>
      </c>
      <c r="B3453" s="11" t="s">
        <v>12138</v>
      </c>
      <c r="C3453" s="13" t="s">
        <v>12115</v>
      </c>
      <c r="D3453" s="13" t="s">
        <v>15862</v>
      </c>
      <c r="E3453" s="13" t="s">
        <v>12960</v>
      </c>
      <c r="F3453" s="13" t="s">
        <v>19730</v>
      </c>
      <c r="G3453" s="13" t="s">
        <v>19731</v>
      </c>
    </row>
    <row r="3454" customFormat="false" ht="15" hidden="false" customHeight="true" outlineLevel="0" collapsed="false">
      <c r="A3454" s="13" t="s">
        <v>185</v>
      </c>
      <c r="B3454" s="11" t="s">
        <v>12217</v>
      </c>
      <c r="C3454" s="13" t="s">
        <v>19732</v>
      </c>
      <c r="D3454" s="13" t="s">
        <v>19733</v>
      </c>
      <c r="E3454" s="13" t="s">
        <v>12090</v>
      </c>
      <c r="F3454" s="13" t="s">
        <v>12919</v>
      </c>
      <c r="G3454" s="13" t="s">
        <v>19734</v>
      </c>
    </row>
    <row r="3455" customFormat="false" ht="15" hidden="false" customHeight="true" outlineLevel="0" collapsed="false">
      <c r="A3455" s="13" t="s">
        <v>185</v>
      </c>
      <c r="B3455" s="11" t="s">
        <v>12196</v>
      </c>
      <c r="C3455" s="13" t="s">
        <v>13049</v>
      </c>
      <c r="D3455" s="13" t="s">
        <v>19735</v>
      </c>
      <c r="E3455" s="13" t="s">
        <v>12025</v>
      </c>
      <c r="F3455" s="13" t="s">
        <v>13288</v>
      </c>
      <c r="G3455" s="13" t="s">
        <v>12256</v>
      </c>
    </row>
    <row r="3456" customFormat="false" ht="15" hidden="false" customHeight="true" outlineLevel="0" collapsed="false">
      <c r="A3456" s="13" t="s">
        <v>185</v>
      </c>
      <c r="B3456" s="11" t="s">
        <v>12194</v>
      </c>
      <c r="C3456" s="13" t="s">
        <v>12244</v>
      </c>
      <c r="D3456" s="13" t="s">
        <v>19736</v>
      </c>
      <c r="E3456" s="13" t="s">
        <v>12090</v>
      </c>
      <c r="F3456" s="13" t="s">
        <v>12241</v>
      </c>
      <c r="G3456" s="13" t="s">
        <v>15172</v>
      </c>
    </row>
    <row r="3457" customFormat="false" ht="15" hidden="false" customHeight="true" outlineLevel="0" collapsed="false">
      <c r="A3457" s="13" t="s">
        <v>185</v>
      </c>
      <c r="B3457" s="11" t="s">
        <v>12207</v>
      </c>
      <c r="C3457" s="13" t="s">
        <v>14252</v>
      </c>
      <c r="D3457" s="13" t="s">
        <v>19737</v>
      </c>
      <c r="E3457" s="13" t="s">
        <v>12241</v>
      </c>
      <c r="F3457" s="13" t="s">
        <v>19738</v>
      </c>
      <c r="G3457" s="13" t="s">
        <v>8656</v>
      </c>
    </row>
    <row r="3458" customFormat="false" ht="15" hidden="false" customHeight="true" outlineLevel="0" collapsed="false">
      <c r="A3458" s="13" t="s">
        <v>185</v>
      </c>
      <c r="B3458" s="11" t="s">
        <v>12125</v>
      </c>
      <c r="C3458" s="13" t="s">
        <v>15763</v>
      </c>
      <c r="D3458" s="13" t="s">
        <v>6341</v>
      </c>
      <c r="E3458" s="13" t="s">
        <v>11708</v>
      </c>
      <c r="F3458" s="13" t="s">
        <v>4913</v>
      </c>
      <c r="G3458" s="13" t="s">
        <v>16365</v>
      </c>
    </row>
    <row r="3459" customFormat="false" ht="15" hidden="false" customHeight="true" outlineLevel="0" collapsed="false">
      <c r="A3459" s="13" t="s">
        <v>185</v>
      </c>
      <c r="B3459" s="11" t="s">
        <v>12152</v>
      </c>
      <c r="C3459" s="13" t="s">
        <v>12680</v>
      </c>
      <c r="D3459" s="13" t="s">
        <v>19739</v>
      </c>
      <c r="E3459" s="13" t="s">
        <v>1938</v>
      </c>
      <c r="F3459" s="13" t="s">
        <v>12090</v>
      </c>
      <c r="G3459" s="13" t="s">
        <v>19740</v>
      </c>
    </row>
    <row r="3460" customFormat="false" ht="15" hidden="false" customHeight="true" outlineLevel="0" collapsed="false">
      <c r="A3460" s="13" t="s">
        <v>185</v>
      </c>
      <c r="B3460" s="11" t="s">
        <v>12259</v>
      </c>
      <c r="C3460" s="13" t="s">
        <v>13006</v>
      </c>
      <c r="D3460" s="13" t="s">
        <v>16368</v>
      </c>
      <c r="E3460" s="13" t="s">
        <v>11751</v>
      </c>
      <c r="F3460" s="13" t="s">
        <v>3042</v>
      </c>
      <c r="G3460" s="13" t="s">
        <v>19741</v>
      </c>
    </row>
    <row r="3461" customFormat="false" ht="15" hidden="false" customHeight="true" outlineLevel="0" collapsed="false">
      <c r="A3461" s="13" t="s">
        <v>185</v>
      </c>
      <c r="B3461" s="11" t="s">
        <v>12177</v>
      </c>
      <c r="C3461" s="13" t="s">
        <v>13052</v>
      </c>
      <c r="D3461" s="13" t="s">
        <v>19742</v>
      </c>
      <c r="E3461" s="13" t="s">
        <v>11708</v>
      </c>
      <c r="F3461" s="13" t="s">
        <v>1871</v>
      </c>
      <c r="G3461" s="13" t="s">
        <v>19742</v>
      </c>
    </row>
    <row r="3462" customFormat="false" ht="15" hidden="false" customHeight="true" outlineLevel="0" collapsed="false">
      <c r="A3462" s="13" t="s">
        <v>185</v>
      </c>
      <c r="B3462" s="11" t="s">
        <v>12051</v>
      </c>
      <c r="C3462" s="13" t="s">
        <v>14673</v>
      </c>
      <c r="D3462" s="13" t="s">
        <v>17085</v>
      </c>
      <c r="E3462" s="13" t="s">
        <v>3987</v>
      </c>
      <c r="F3462" s="13" t="s">
        <v>19743</v>
      </c>
      <c r="G3462" s="13" t="s">
        <v>19744</v>
      </c>
    </row>
    <row r="3463" customFormat="false" ht="15" hidden="false" customHeight="true" outlineLevel="0" collapsed="false">
      <c r="A3463" s="13" t="s">
        <v>185</v>
      </c>
      <c r="B3463" s="11" t="s">
        <v>12318</v>
      </c>
      <c r="C3463" s="13" t="s">
        <v>12793</v>
      </c>
      <c r="D3463" s="13" t="s">
        <v>19745</v>
      </c>
      <c r="E3463" s="13" t="s">
        <v>11751</v>
      </c>
      <c r="F3463" s="13" t="s">
        <v>12295</v>
      </c>
      <c r="G3463" s="13" t="s">
        <v>4953</v>
      </c>
    </row>
    <row r="3464" customFormat="false" ht="15" hidden="false" customHeight="true" outlineLevel="0" collapsed="false">
      <c r="A3464" s="13" t="s">
        <v>185</v>
      </c>
      <c r="B3464" s="11" t="s">
        <v>12312</v>
      </c>
      <c r="C3464" s="13" t="s">
        <v>12680</v>
      </c>
      <c r="D3464" s="13" t="s">
        <v>17614</v>
      </c>
      <c r="E3464" s="13" t="s">
        <v>12584</v>
      </c>
      <c r="F3464" s="13" t="s">
        <v>18347</v>
      </c>
      <c r="G3464" s="13" t="s">
        <v>19746</v>
      </c>
    </row>
    <row r="3465" customFormat="false" ht="15" hidden="false" customHeight="true" outlineLevel="0" collapsed="false">
      <c r="A3465" s="13" t="s">
        <v>185</v>
      </c>
      <c r="B3465" s="11" t="s">
        <v>12378</v>
      </c>
      <c r="C3465" s="13" t="s">
        <v>12244</v>
      </c>
      <c r="D3465" s="13" t="s">
        <v>17877</v>
      </c>
      <c r="E3465" s="13" t="s">
        <v>333</v>
      </c>
      <c r="F3465" s="13" t="s">
        <v>19747</v>
      </c>
      <c r="G3465" s="13" t="s">
        <v>11847</v>
      </c>
    </row>
    <row r="3466" customFormat="false" ht="15" hidden="false" customHeight="true" outlineLevel="0" collapsed="false">
      <c r="A3466" s="13" t="s">
        <v>185</v>
      </c>
      <c r="B3466" s="11" t="s">
        <v>12022</v>
      </c>
      <c r="C3466" s="13" t="s">
        <v>4929</v>
      </c>
      <c r="D3466" s="13" t="s">
        <v>19748</v>
      </c>
      <c r="E3466" s="13" t="s">
        <v>12241</v>
      </c>
      <c r="F3466" s="13" t="s">
        <v>12108</v>
      </c>
      <c r="G3466" s="13" t="s">
        <v>15345</v>
      </c>
    </row>
    <row r="3467" customFormat="false" ht="15" hidden="false" customHeight="true" outlineLevel="0" collapsed="false">
      <c r="A3467" s="13" t="s">
        <v>185</v>
      </c>
      <c r="B3467" s="11" t="s">
        <v>12274</v>
      </c>
      <c r="C3467" s="13" t="s">
        <v>3987</v>
      </c>
      <c r="D3467" s="13" t="s">
        <v>14019</v>
      </c>
      <c r="E3467" s="13" t="s">
        <v>11751</v>
      </c>
      <c r="F3467" s="13" t="s">
        <v>1871</v>
      </c>
      <c r="G3467" s="13" t="s">
        <v>14019</v>
      </c>
    </row>
    <row r="3468" customFormat="false" ht="15" hidden="false" customHeight="true" outlineLevel="0" collapsed="false">
      <c r="A3468" s="13" t="s">
        <v>185</v>
      </c>
      <c r="B3468" s="11" t="s">
        <v>12348</v>
      </c>
      <c r="C3468" s="13" t="s">
        <v>8204</v>
      </c>
      <c r="D3468" s="13" t="s">
        <v>19749</v>
      </c>
      <c r="E3468" s="13" t="s">
        <v>333</v>
      </c>
      <c r="F3468" s="13" t="s">
        <v>19750</v>
      </c>
      <c r="G3468" s="13" t="s">
        <v>19751</v>
      </c>
    </row>
    <row r="3469" customFormat="false" ht="15" hidden="false" customHeight="true" outlineLevel="0" collapsed="false">
      <c r="A3469" s="13" t="s">
        <v>185</v>
      </c>
      <c r="B3469" s="11" t="s">
        <v>12266</v>
      </c>
      <c r="C3469" s="13" t="s">
        <v>1457</v>
      </c>
      <c r="D3469" s="13" t="s">
        <v>12302</v>
      </c>
      <c r="E3469" s="13" t="s">
        <v>12161</v>
      </c>
      <c r="F3469" s="13" t="s">
        <v>12813</v>
      </c>
      <c r="G3469" s="13" t="s">
        <v>3342</v>
      </c>
    </row>
    <row r="3470" customFormat="false" ht="15" hidden="false" customHeight="true" outlineLevel="0" collapsed="false">
      <c r="A3470" s="13" t="s">
        <v>185</v>
      </c>
      <c r="B3470" s="11" t="s">
        <v>12336</v>
      </c>
      <c r="C3470" s="13" t="s">
        <v>12201</v>
      </c>
      <c r="D3470" s="13" t="s">
        <v>15881</v>
      </c>
      <c r="E3470" s="13" t="s">
        <v>3042</v>
      </c>
      <c r="F3470" s="13" t="s">
        <v>8940</v>
      </c>
      <c r="G3470" s="13" t="s">
        <v>15844</v>
      </c>
    </row>
    <row r="3471" customFormat="false" ht="15" hidden="false" customHeight="true" outlineLevel="0" collapsed="false">
      <c r="A3471" s="13" t="s">
        <v>185</v>
      </c>
      <c r="B3471" s="11" t="s">
        <v>12248</v>
      </c>
      <c r="C3471" s="13" t="s">
        <v>12244</v>
      </c>
      <c r="D3471" s="13" t="s">
        <v>17667</v>
      </c>
      <c r="E3471" s="13" t="s">
        <v>11751</v>
      </c>
      <c r="F3471" s="13" t="s">
        <v>11713</v>
      </c>
      <c r="G3471" s="13" t="s">
        <v>18247</v>
      </c>
    </row>
    <row r="3472" customFormat="false" ht="15" hidden="false" customHeight="true" outlineLevel="0" collapsed="false">
      <c r="A3472" s="13" t="s">
        <v>185</v>
      </c>
      <c r="B3472" s="11" t="s">
        <v>12300</v>
      </c>
      <c r="C3472" s="13" t="s">
        <v>11703</v>
      </c>
      <c r="D3472" s="13" t="s">
        <v>19752</v>
      </c>
      <c r="E3472" s="13" t="s">
        <v>11757</v>
      </c>
      <c r="F3472" s="13" t="s">
        <v>19753</v>
      </c>
      <c r="G3472" s="13" t="s">
        <v>19754</v>
      </c>
    </row>
    <row r="3473" customFormat="false" ht="15" hidden="false" customHeight="true" outlineLevel="0" collapsed="false">
      <c r="A3473" s="13" t="s">
        <v>185</v>
      </c>
      <c r="B3473" s="11" t="s">
        <v>12292</v>
      </c>
      <c r="C3473" s="13" t="s">
        <v>11752</v>
      </c>
      <c r="D3473" s="13" t="s">
        <v>11905</v>
      </c>
      <c r="E3473" s="13" t="s">
        <v>11708</v>
      </c>
      <c r="F3473" s="13" t="s">
        <v>1871</v>
      </c>
      <c r="G3473" s="13" t="s">
        <v>11905</v>
      </c>
    </row>
    <row r="3474" customFormat="false" ht="15" hidden="false" customHeight="true" outlineLevel="0" collapsed="false">
      <c r="A3474" s="13" t="s">
        <v>185</v>
      </c>
      <c r="B3474" s="11" t="s">
        <v>12279</v>
      </c>
      <c r="C3474" s="13" t="s">
        <v>12042</v>
      </c>
      <c r="D3474" s="13" t="s">
        <v>15844</v>
      </c>
      <c r="E3474" s="13" t="s">
        <v>1457</v>
      </c>
      <c r="F3474" s="13" t="s">
        <v>11960</v>
      </c>
      <c r="G3474" s="13" t="s">
        <v>19755</v>
      </c>
    </row>
    <row r="3475" customFormat="false" ht="15" hidden="false" customHeight="true" outlineLevel="0" collapsed="false">
      <c r="A3475" s="13" t="s">
        <v>185</v>
      </c>
      <c r="B3475" s="11" t="s">
        <v>12315</v>
      </c>
      <c r="C3475" s="13" t="s">
        <v>1132</v>
      </c>
      <c r="D3475" s="13" t="s">
        <v>16795</v>
      </c>
      <c r="E3475" s="13" t="s">
        <v>12295</v>
      </c>
      <c r="F3475" s="13" t="s">
        <v>12244</v>
      </c>
      <c r="G3475" s="13" t="s">
        <v>11817</v>
      </c>
    </row>
    <row r="3476" customFormat="false" ht="15" hidden="false" customHeight="true" outlineLevel="0" collapsed="false">
      <c r="A3476" s="13" t="s">
        <v>185</v>
      </c>
      <c r="B3476" s="11" t="s">
        <v>12276</v>
      </c>
      <c r="C3476" s="13" t="s">
        <v>11977</v>
      </c>
      <c r="D3476" s="13" t="s">
        <v>14246</v>
      </c>
      <c r="E3476" s="13" t="s">
        <v>11708</v>
      </c>
      <c r="F3476" s="13" t="s">
        <v>12377</v>
      </c>
      <c r="G3476" s="13" t="s">
        <v>12014</v>
      </c>
    </row>
    <row r="3477" customFormat="false" ht="15" hidden="false" customHeight="true" outlineLevel="0" collapsed="false">
      <c r="A3477" s="13" t="s">
        <v>185</v>
      </c>
      <c r="B3477" s="11" t="s">
        <v>12309</v>
      </c>
      <c r="C3477" s="13" t="s">
        <v>2093</v>
      </c>
      <c r="D3477" s="13" t="s">
        <v>13613</v>
      </c>
      <c r="E3477" s="13" t="s">
        <v>12135</v>
      </c>
      <c r="F3477" s="13" t="s">
        <v>12158</v>
      </c>
      <c r="G3477" s="13" t="s">
        <v>19756</v>
      </c>
    </row>
    <row r="3478" customFormat="false" ht="15" hidden="false" customHeight="true" outlineLevel="0" collapsed="false">
      <c r="A3478" s="13" t="s">
        <v>185</v>
      </c>
      <c r="B3478" s="11" t="s">
        <v>12285</v>
      </c>
      <c r="C3478" s="13" t="s">
        <v>12161</v>
      </c>
      <c r="D3478" s="13" t="s">
        <v>19757</v>
      </c>
      <c r="E3478" s="13" t="s">
        <v>1871</v>
      </c>
      <c r="F3478" s="13" t="s">
        <v>1871</v>
      </c>
      <c r="G3478" s="13" t="s">
        <v>19757</v>
      </c>
    </row>
    <row r="3479" customFormat="false" ht="15" hidden="false" customHeight="true" outlineLevel="0" collapsed="false">
      <c r="A3479" s="13" t="s">
        <v>185</v>
      </c>
      <c r="B3479" s="11" t="s">
        <v>11970</v>
      </c>
      <c r="C3479" s="13" t="s">
        <v>6339</v>
      </c>
      <c r="D3479" s="13" t="s">
        <v>9085</v>
      </c>
      <c r="E3479" s="13" t="s">
        <v>1938</v>
      </c>
      <c r="F3479" s="13" t="s">
        <v>13903</v>
      </c>
      <c r="G3479" s="13" t="s">
        <v>13475</v>
      </c>
    </row>
    <row r="3480" customFormat="false" ht="15" hidden="false" customHeight="true" outlineLevel="0" collapsed="false">
      <c r="A3480" s="13" t="s">
        <v>185</v>
      </c>
      <c r="B3480" s="11" t="s">
        <v>12288</v>
      </c>
      <c r="C3480" s="13" t="s">
        <v>333</v>
      </c>
      <c r="D3480" s="13" t="s">
        <v>2825</v>
      </c>
      <c r="E3480" s="13" t="s">
        <v>11751</v>
      </c>
      <c r="F3480" s="13" t="s">
        <v>9133</v>
      </c>
      <c r="G3480" s="13" t="s">
        <v>13981</v>
      </c>
    </row>
    <row r="3481" customFormat="false" ht="15" hidden="false" customHeight="true" outlineLevel="0" collapsed="false">
      <c r="A3481" s="13" t="s">
        <v>185</v>
      </c>
      <c r="B3481" s="11" t="s">
        <v>12044</v>
      </c>
      <c r="C3481" s="13" t="s">
        <v>2093</v>
      </c>
      <c r="D3481" s="13" t="s">
        <v>16911</v>
      </c>
      <c r="E3481" s="13" t="s">
        <v>11708</v>
      </c>
      <c r="F3481" s="13" t="s">
        <v>11561</v>
      </c>
      <c r="G3481" s="13" t="s">
        <v>18691</v>
      </c>
    </row>
    <row r="3482" customFormat="false" ht="15" hidden="false" customHeight="true" outlineLevel="0" collapsed="false">
      <c r="A3482" s="13" t="s">
        <v>185</v>
      </c>
      <c r="B3482" s="11" t="s">
        <v>12191</v>
      </c>
      <c r="C3482" s="13" t="s">
        <v>977</v>
      </c>
      <c r="D3482" s="13" t="s">
        <v>12291</v>
      </c>
      <c r="E3482" s="13" t="s">
        <v>1871</v>
      </c>
      <c r="F3482" s="13" t="s">
        <v>1871</v>
      </c>
      <c r="G3482" s="13" t="s">
        <v>12291</v>
      </c>
    </row>
    <row r="3483" customFormat="false" ht="15" hidden="false" customHeight="true" outlineLevel="0" collapsed="false">
      <c r="A3483" s="13" t="s">
        <v>185</v>
      </c>
      <c r="B3483" s="11" t="s">
        <v>12332</v>
      </c>
      <c r="C3483" s="13" t="s">
        <v>13536</v>
      </c>
      <c r="D3483" s="13" t="s">
        <v>16747</v>
      </c>
      <c r="E3483" s="13" t="s">
        <v>1938</v>
      </c>
      <c r="F3483" s="13" t="s">
        <v>17863</v>
      </c>
      <c r="G3483" s="13" t="s">
        <v>19758</v>
      </c>
    </row>
    <row r="3484" customFormat="false" ht="15" hidden="false" customHeight="true" outlineLevel="0" collapsed="false">
      <c r="A3484" s="13" t="s">
        <v>185</v>
      </c>
      <c r="B3484" s="11" t="s">
        <v>12354</v>
      </c>
      <c r="C3484" s="13" t="s">
        <v>2417</v>
      </c>
      <c r="D3484" s="13" t="s">
        <v>13648</v>
      </c>
      <c r="E3484" s="13" t="s">
        <v>12135</v>
      </c>
      <c r="F3484" s="13" t="s">
        <v>12180</v>
      </c>
      <c r="G3484" s="13" t="s">
        <v>6788</v>
      </c>
    </row>
    <row r="3485" customFormat="false" ht="15" hidden="false" customHeight="true" outlineLevel="0" collapsed="false">
      <c r="A3485" s="13" t="s">
        <v>185</v>
      </c>
      <c r="B3485" s="11" t="s">
        <v>12268</v>
      </c>
      <c r="C3485" s="13" t="s">
        <v>12244</v>
      </c>
      <c r="D3485" s="13" t="s">
        <v>5857</v>
      </c>
      <c r="E3485" s="13" t="s">
        <v>12025</v>
      </c>
      <c r="F3485" s="13" t="s">
        <v>14077</v>
      </c>
      <c r="G3485" s="13" t="s">
        <v>12382</v>
      </c>
    </row>
    <row r="3486" customFormat="false" ht="15" hidden="false" customHeight="true" outlineLevel="0" collapsed="false">
      <c r="A3486" s="13" t="s">
        <v>185</v>
      </c>
      <c r="B3486" s="11" t="s">
        <v>12340</v>
      </c>
      <c r="C3486" s="13" t="s">
        <v>11796</v>
      </c>
      <c r="D3486" s="13" t="s">
        <v>6823</v>
      </c>
      <c r="E3486" s="13" t="s">
        <v>1871</v>
      </c>
      <c r="F3486" s="13" t="s">
        <v>1871</v>
      </c>
      <c r="G3486" s="13" t="s">
        <v>6823</v>
      </c>
    </row>
    <row r="3487" customFormat="false" ht="15" hidden="false" customHeight="true" outlineLevel="0" collapsed="false">
      <c r="A3487" s="13" t="s">
        <v>185</v>
      </c>
      <c r="B3487" s="11" t="s">
        <v>12327</v>
      </c>
      <c r="C3487" s="13" t="s">
        <v>12244</v>
      </c>
      <c r="D3487" s="13" t="s">
        <v>19759</v>
      </c>
      <c r="E3487" s="13" t="s">
        <v>12209</v>
      </c>
      <c r="F3487" s="13" t="s">
        <v>19760</v>
      </c>
      <c r="G3487" s="13" t="s">
        <v>19761</v>
      </c>
    </row>
    <row r="3488" customFormat="false" ht="15" hidden="false" customHeight="true" outlineLevel="0" collapsed="false">
      <c r="A3488" s="13" t="s">
        <v>185</v>
      </c>
      <c r="B3488" s="11" t="s">
        <v>12265</v>
      </c>
      <c r="C3488" s="13" t="s">
        <v>6800</v>
      </c>
      <c r="D3488" s="13" t="s">
        <v>18366</v>
      </c>
      <c r="E3488" s="13" t="s">
        <v>1871</v>
      </c>
      <c r="F3488" s="13" t="s">
        <v>1871</v>
      </c>
      <c r="G3488" s="13" t="s">
        <v>18366</v>
      </c>
    </row>
    <row r="3489" customFormat="false" ht="15" hidden="false" customHeight="true" outlineLevel="0" collapsed="false">
      <c r="A3489" s="13" t="s">
        <v>185</v>
      </c>
      <c r="B3489" s="11" t="s">
        <v>12329</v>
      </c>
      <c r="C3489" s="13" t="s">
        <v>1457</v>
      </c>
      <c r="D3489" s="13" t="s">
        <v>14755</v>
      </c>
      <c r="E3489" s="13" t="s">
        <v>11708</v>
      </c>
      <c r="F3489" s="13" t="s">
        <v>11875</v>
      </c>
      <c r="G3489" s="13" t="s">
        <v>19762</v>
      </c>
    </row>
    <row r="3490" customFormat="false" ht="15" hidden="false" customHeight="true" outlineLevel="0" collapsed="false">
      <c r="A3490" s="13" t="s">
        <v>185</v>
      </c>
      <c r="B3490" s="11" t="s">
        <v>12351</v>
      </c>
      <c r="C3490" s="13" t="s">
        <v>550</v>
      </c>
      <c r="D3490" s="13" t="s">
        <v>12760</v>
      </c>
      <c r="E3490" s="13" t="s">
        <v>11751</v>
      </c>
      <c r="F3490" s="13" t="s">
        <v>3835</v>
      </c>
      <c r="G3490" s="13" t="s">
        <v>19763</v>
      </c>
    </row>
    <row r="3491" customFormat="false" ht="15" hidden="false" customHeight="true" outlineLevel="0" collapsed="false">
      <c r="A3491" s="13" t="s">
        <v>185</v>
      </c>
      <c r="B3491" s="11" t="s">
        <v>12252</v>
      </c>
      <c r="C3491" s="13" t="s">
        <v>11796</v>
      </c>
      <c r="D3491" s="13" t="s">
        <v>19732</v>
      </c>
      <c r="E3491" s="13" t="s">
        <v>11708</v>
      </c>
      <c r="F3491" s="13" t="s">
        <v>11708</v>
      </c>
      <c r="G3491" s="13" t="s">
        <v>14572</v>
      </c>
    </row>
    <row r="3492" customFormat="false" ht="15" hidden="false" customHeight="true" outlineLevel="0" collapsed="false">
      <c r="A3492" s="13" t="s">
        <v>185</v>
      </c>
      <c r="B3492" s="11" t="s">
        <v>12342</v>
      </c>
      <c r="C3492" s="13" t="s">
        <v>11561</v>
      </c>
      <c r="D3492" s="13" t="s">
        <v>5397</v>
      </c>
      <c r="E3492" s="13" t="s">
        <v>12241</v>
      </c>
      <c r="F3492" s="13" t="s">
        <v>19764</v>
      </c>
      <c r="G3492" s="13" t="s">
        <v>19765</v>
      </c>
    </row>
    <row r="3493" customFormat="false" ht="15" hidden="false" customHeight="true" outlineLevel="0" collapsed="false">
      <c r="A3493" s="13" t="s">
        <v>185</v>
      </c>
      <c r="B3493" s="11" t="s">
        <v>12293</v>
      </c>
      <c r="C3493" s="13" t="s">
        <v>6339</v>
      </c>
      <c r="D3493" s="13" t="s">
        <v>13554</v>
      </c>
      <c r="E3493" s="13" t="s">
        <v>12135</v>
      </c>
      <c r="F3493" s="13" t="s">
        <v>1636</v>
      </c>
      <c r="G3493" s="13" t="s">
        <v>19766</v>
      </c>
    </row>
    <row r="3494" customFormat="false" ht="15" hidden="false" customHeight="true" outlineLevel="0" collapsed="false">
      <c r="A3494" s="13" t="s">
        <v>185</v>
      </c>
      <c r="B3494" s="11" t="s">
        <v>12307</v>
      </c>
      <c r="C3494" s="13" t="s">
        <v>1132</v>
      </c>
      <c r="D3494" s="13" t="s">
        <v>12875</v>
      </c>
      <c r="E3494" s="13" t="s">
        <v>11708</v>
      </c>
      <c r="F3494" s="13" t="s">
        <v>11708</v>
      </c>
      <c r="G3494" s="13" t="s">
        <v>13657</v>
      </c>
    </row>
    <row r="3495" customFormat="false" ht="15" hidden="false" customHeight="true" outlineLevel="0" collapsed="false">
      <c r="A3495" s="13" t="s">
        <v>185</v>
      </c>
      <c r="B3495" s="11" t="s">
        <v>12344</v>
      </c>
      <c r="C3495" s="13" t="s">
        <v>3042</v>
      </c>
      <c r="D3495" s="13" t="s">
        <v>7364</v>
      </c>
      <c r="E3495" s="13" t="s">
        <v>12295</v>
      </c>
      <c r="F3495" s="13" t="s">
        <v>16914</v>
      </c>
      <c r="G3495" s="13" t="s">
        <v>19767</v>
      </c>
    </row>
    <row r="3496" customFormat="false" ht="15" hidden="false" customHeight="true" outlineLevel="0" collapsed="false">
      <c r="A3496" s="13" t="s">
        <v>185</v>
      </c>
      <c r="B3496" s="11" t="s">
        <v>12384</v>
      </c>
      <c r="C3496" s="13" t="s">
        <v>550</v>
      </c>
      <c r="D3496" s="13" t="s">
        <v>11981</v>
      </c>
      <c r="E3496" s="13" t="s">
        <v>11708</v>
      </c>
      <c r="F3496" s="13" t="s">
        <v>11708</v>
      </c>
      <c r="G3496" s="13" t="s">
        <v>12898</v>
      </c>
    </row>
    <row r="3497" customFormat="false" ht="15" hidden="false" customHeight="true" outlineLevel="0" collapsed="false">
      <c r="A3497" s="13" t="s">
        <v>185</v>
      </c>
      <c r="B3497" s="11" t="s">
        <v>12370</v>
      </c>
      <c r="C3497" s="13" t="s">
        <v>3987</v>
      </c>
      <c r="D3497" s="13" t="s">
        <v>18345</v>
      </c>
      <c r="E3497" s="13" t="s">
        <v>3987</v>
      </c>
      <c r="F3497" s="13" t="s">
        <v>19536</v>
      </c>
      <c r="G3497" s="13" t="s">
        <v>19768</v>
      </c>
    </row>
    <row r="3498" customFormat="false" ht="15" hidden="false" customHeight="true" outlineLevel="0" collapsed="false">
      <c r="A3498" s="13" t="s">
        <v>185</v>
      </c>
      <c r="B3498" s="11" t="s">
        <v>12082</v>
      </c>
      <c r="C3498" s="13" t="s">
        <v>11956</v>
      </c>
      <c r="D3498" s="13" t="s">
        <v>12833</v>
      </c>
      <c r="E3498" s="13" t="s">
        <v>12960</v>
      </c>
      <c r="F3498" s="13" t="s">
        <v>19769</v>
      </c>
      <c r="G3498" s="13" t="s">
        <v>19770</v>
      </c>
    </row>
    <row r="3499" customFormat="false" ht="15" hidden="false" customHeight="true" outlineLevel="0" collapsed="false">
      <c r="A3499" s="13" t="s">
        <v>185</v>
      </c>
      <c r="B3499" s="11" t="s">
        <v>12298</v>
      </c>
      <c r="C3499" s="13" t="s">
        <v>11703</v>
      </c>
      <c r="D3499" s="13" t="s">
        <v>14819</v>
      </c>
      <c r="E3499" s="13" t="s">
        <v>11751</v>
      </c>
      <c r="F3499" s="13" t="s">
        <v>19287</v>
      </c>
      <c r="G3499" s="13" t="s">
        <v>19771</v>
      </c>
    </row>
    <row r="3500" customFormat="false" ht="15" hidden="false" customHeight="true" outlineLevel="0" collapsed="false">
      <c r="A3500" s="13" t="s">
        <v>185</v>
      </c>
      <c r="B3500" s="11" t="s">
        <v>12263</v>
      </c>
      <c r="C3500" s="13" t="s">
        <v>11875</v>
      </c>
      <c r="D3500" s="13" t="s">
        <v>12379</v>
      </c>
      <c r="E3500" s="13" t="s">
        <v>1871</v>
      </c>
      <c r="F3500" s="13" t="s">
        <v>1871</v>
      </c>
      <c r="G3500" s="13" t="s">
        <v>12379</v>
      </c>
    </row>
    <row r="3501" customFormat="false" ht="15" hidden="false" customHeight="true" outlineLevel="0" collapsed="false">
      <c r="A3501" s="13" t="s">
        <v>185</v>
      </c>
      <c r="B3501" s="11" t="s">
        <v>12360</v>
      </c>
      <c r="C3501" s="13" t="s">
        <v>12025</v>
      </c>
      <c r="D3501" s="13" t="s">
        <v>15807</v>
      </c>
      <c r="E3501" s="13" t="s">
        <v>1871</v>
      </c>
      <c r="F3501" s="13" t="s">
        <v>1871</v>
      </c>
      <c r="G3501" s="13" t="s">
        <v>15807</v>
      </c>
    </row>
    <row r="3502" customFormat="false" ht="15" hidden="false" customHeight="true" outlineLevel="0" collapsed="false">
      <c r="A3502" s="13" t="s">
        <v>185</v>
      </c>
      <c r="B3502" s="11" t="s">
        <v>12374</v>
      </c>
      <c r="C3502" s="13" t="s">
        <v>12295</v>
      </c>
      <c r="D3502" s="13" t="s">
        <v>12174</v>
      </c>
      <c r="E3502" s="13" t="s">
        <v>11751</v>
      </c>
      <c r="F3502" s="13" t="s">
        <v>11751</v>
      </c>
      <c r="G3502" s="13" t="s">
        <v>12103</v>
      </c>
    </row>
    <row r="3503" customFormat="false" ht="15" hidden="false" customHeight="true" outlineLevel="0" collapsed="false">
      <c r="A3503" s="13" t="s">
        <v>185</v>
      </c>
      <c r="B3503" s="11" t="s">
        <v>12290</v>
      </c>
      <c r="C3503" s="13" t="s">
        <v>6800</v>
      </c>
      <c r="D3503" s="13" t="s">
        <v>12023</v>
      </c>
      <c r="E3503" s="13" t="s">
        <v>11751</v>
      </c>
      <c r="F3503" s="13" t="s">
        <v>8204</v>
      </c>
      <c r="G3503" s="13" t="s">
        <v>12017</v>
      </c>
    </row>
    <row r="3504" customFormat="false" ht="15" hidden="false" customHeight="true" outlineLevel="0" collapsed="false">
      <c r="A3504" s="13" t="s">
        <v>185</v>
      </c>
      <c r="B3504" s="11" t="s">
        <v>12387</v>
      </c>
      <c r="C3504" s="13" t="s">
        <v>12025</v>
      </c>
      <c r="D3504" s="13" t="s">
        <v>9166</v>
      </c>
      <c r="E3504" s="13" t="s">
        <v>1871</v>
      </c>
      <c r="F3504" s="13" t="s">
        <v>1871</v>
      </c>
      <c r="G3504" s="13" t="s">
        <v>9166</v>
      </c>
    </row>
    <row r="3505" customFormat="false" ht="15" hidden="false" customHeight="true" outlineLevel="0" collapsed="false">
      <c r="A3505" s="13" t="s">
        <v>185</v>
      </c>
      <c r="B3505" s="11" t="s">
        <v>12412</v>
      </c>
      <c r="C3505" s="13" t="s">
        <v>4775</v>
      </c>
      <c r="D3505" s="13" t="s">
        <v>12368</v>
      </c>
      <c r="E3505" s="13" t="s">
        <v>8940</v>
      </c>
      <c r="F3505" s="13" t="s">
        <v>12896</v>
      </c>
      <c r="G3505" s="13" t="s">
        <v>4463</v>
      </c>
    </row>
    <row r="3506" customFormat="false" ht="15" hidden="false" customHeight="true" outlineLevel="0" collapsed="false">
      <c r="A3506" s="13" t="s">
        <v>185</v>
      </c>
      <c r="B3506" s="11" t="s">
        <v>12363</v>
      </c>
      <c r="C3506" s="13" t="s">
        <v>12295</v>
      </c>
      <c r="D3506" s="13" t="s">
        <v>11674</v>
      </c>
      <c r="E3506" s="13" t="s">
        <v>1871</v>
      </c>
      <c r="F3506" s="13" t="s">
        <v>1871</v>
      </c>
      <c r="G3506" s="13" t="s">
        <v>11674</v>
      </c>
    </row>
    <row r="3507" customFormat="false" ht="15" hidden="false" customHeight="true" outlineLevel="0" collapsed="false">
      <c r="A3507" s="13" t="s">
        <v>185</v>
      </c>
      <c r="B3507" s="11" t="s">
        <v>12353</v>
      </c>
      <c r="C3507" s="13" t="s">
        <v>1938</v>
      </c>
      <c r="D3507" s="13" t="s">
        <v>12253</v>
      </c>
      <c r="E3507" s="13" t="s">
        <v>1871</v>
      </c>
      <c r="F3507" s="13" t="s">
        <v>1871</v>
      </c>
      <c r="G3507" s="13" t="s">
        <v>12253</v>
      </c>
    </row>
    <row r="3508" customFormat="false" ht="15" hidden="false" customHeight="true" outlineLevel="0" collapsed="false">
      <c r="A3508" s="13" t="s">
        <v>185</v>
      </c>
      <c r="B3508" s="11" t="s">
        <v>12356</v>
      </c>
      <c r="C3508" s="13" t="s">
        <v>12135</v>
      </c>
      <c r="D3508" s="13" t="s">
        <v>11749</v>
      </c>
      <c r="E3508" s="13" t="s">
        <v>11751</v>
      </c>
      <c r="F3508" s="13" t="s">
        <v>12209</v>
      </c>
      <c r="G3508" s="13" t="s">
        <v>13281</v>
      </c>
    </row>
    <row r="3509" customFormat="false" ht="15" hidden="false" customHeight="true" outlineLevel="0" collapsed="false">
      <c r="A3509" s="13" t="s">
        <v>185</v>
      </c>
      <c r="B3509" s="11" t="s">
        <v>12365</v>
      </c>
      <c r="C3509" s="13" t="s">
        <v>11708</v>
      </c>
      <c r="D3509" s="13" t="s">
        <v>12201</v>
      </c>
      <c r="E3509" s="13" t="s">
        <v>1871</v>
      </c>
      <c r="F3509" s="13" t="s">
        <v>1871</v>
      </c>
      <c r="G3509" s="13" t="s">
        <v>12201</v>
      </c>
    </row>
    <row r="3510" customFormat="false" ht="15" hidden="false" customHeight="true" outlineLevel="0" collapsed="false">
      <c r="A3510" s="13" t="s">
        <v>185</v>
      </c>
      <c r="B3510" s="11" t="s">
        <v>12325</v>
      </c>
      <c r="C3510" s="13" t="s">
        <v>12295</v>
      </c>
      <c r="D3510" s="13" t="s">
        <v>5399</v>
      </c>
      <c r="E3510" s="13" t="s">
        <v>1871</v>
      </c>
      <c r="F3510" s="13" t="s">
        <v>1871</v>
      </c>
      <c r="G3510" s="13" t="s">
        <v>5399</v>
      </c>
    </row>
    <row r="3511" customFormat="false" ht="15" hidden="false" customHeight="true" outlineLevel="0" collapsed="false">
      <c r="A3511" s="13" t="s">
        <v>185</v>
      </c>
      <c r="B3511" s="11" t="s">
        <v>12383</v>
      </c>
      <c r="C3511" s="13" t="s">
        <v>12090</v>
      </c>
      <c r="D3511" s="13" t="s">
        <v>12215</v>
      </c>
      <c r="E3511" s="13" t="s">
        <v>1871</v>
      </c>
      <c r="F3511" s="13" t="s">
        <v>1871</v>
      </c>
      <c r="G3511" s="13" t="s">
        <v>13484</v>
      </c>
    </row>
    <row r="3512" customFormat="false" ht="15" hidden="false" customHeight="true" outlineLevel="0" collapsed="false">
      <c r="A3512" s="13" t="s">
        <v>185</v>
      </c>
      <c r="B3512" s="11" t="s">
        <v>12331</v>
      </c>
      <c r="C3512" s="13" t="s">
        <v>12025</v>
      </c>
      <c r="D3512" s="13" t="s">
        <v>1612</v>
      </c>
      <c r="E3512" s="13" t="s">
        <v>11708</v>
      </c>
      <c r="F3512" s="13" t="s">
        <v>11708</v>
      </c>
      <c r="G3512" s="13" t="s">
        <v>12230</v>
      </c>
    </row>
    <row r="3513" customFormat="false" ht="15" hidden="false" customHeight="true" outlineLevel="0" collapsed="false">
      <c r="A3513" s="13" t="s">
        <v>185</v>
      </c>
      <c r="B3513" s="11" t="s">
        <v>12394</v>
      </c>
      <c r="C3513" s="13" t="s">
        <v>12090</v>
      </c>
      <c r="D3513" s="13" t="s">
        <v>12754</v>
      </c>
      <c r="E3513" s="13" t="s">
        <v>1871</v>
      </c>
      <c r="F3513" s="13" t="s">
        <v>11708</v>
      </c>
      <c r="G3513" s="13" t="s">
        <v>12754</v>
      </c>
    </row>
    <row r="3514" customFormat="false" ht="15" hidden="false" customHeight="true" outlineLevel="0" collapsed="false">
      <c r="A3514" s="13" t="s">
        <v>185</v>
      </c>
      <c r="B3514" s="11" t="s">
        <v>12401</v>
      </c>
      <c r="C3514" s="13" t="s">
        <v>11751</v>
      </c>
      <c r="D3514" s="13" t="s">
        <v>12260</v>
      </c>
      <c r="E3514" s="13" t="s">
        <v>1871</v>
      </c>
      <c r="F3514" s="13" t="s">
        <v>1871</v>
      </c>
      <c r="G3514" s="13" t="s">
        <v>12260</v>
      </c>
    </row>
    <row r="3515" customFormat="false" ht="15" hidden="false" customHeight="true" outlineLevel="0" collapsed="false">
      <c r="A3515" s="13" t="s">
        <v>185</v>
      </c>
      <c r="B3515" s="11" t="s">
        <v>12420</v>
      </c>
      <c r="C3515" s="13" t="s">
        <v>12090</v>
      </c>
      <c r="D3515" s="13" t="s">
        <v>8665</v>
      </c>
      <c r="E3515" s="13" t="s">
        <v>12135</v>
      </c>
      <c r="F3515" s="13" t="s">
        <v>9133</v>
      </c>
      <c r="G3515" s="13" t="s">
        <v>19772</v>
      </c>
    </row>
    <row r="3516" customFormat="false" ht="15" hidden="false" customHeight="true" outlineLevel="0" collapsed="false">
      <c r="A3516" s="13" t="s">
        <v>185</v>
      </c>
      <c r="B3516" s="11" t="s">
        <v>12373</v>
      </c>
      <c r="C3516" s="13" t="s">
        <v>4775</v>
      </c>
      <c r="D3516" s="13" t="s">
        <v>2417</v>
      </c>
      <c r="E3516" s="13" t="s">
        <v>12241</v>
      </c>
      <c r="F3516" s="13" t="s">
        <v>1938</v>
      </c>
      <c r="G3516" s="13" t="s">
        <v>3042</v>
      </c>
    </row>
    <row r="3517" customFormat="false" ht="15" hidden="false" customHeight="true" outlineLevel="0" collapsed="false">
      <c r="A3517" s="13" t="s">
        <v>185</v>
      </c>
      <c r="B3517" s="11" t="s">
        <v>12376</v>
      </c>
      <c r="C3517" s="13" t="s">
        <v>11703</v>
      </c>
      <c r="D3517" s="13" t="s">
        <v>2417</v>
      </c>
      <c r="E3517" s="13" t="s">
        <v>11708</v>
      </c>
      <c r="F3517" s="13" t="s">
        <v>11708</v>
      </c>
      <c r="G3517" s="13" t="s">
        <v>12377</v>
      </c>
    </row>
    <row r="3518" customFormat="false" ht="15" hidden="false" customHeight="true" outlineLevel="0" collapsed="false">
      <c r="A3518" s="13" t="s">
        <v>185</v>
      </c>
      <c r="B3518" s="11" t="s">
        <v>12385</v>
      </c>
      <c r="C3518" s="13" t="s">
        <v>12161</v>
      </c>
      <c r="D3518" s="13" t="s">
        <v>11796</v>
      </c>
      <c r="E3518" s="13" t="s">
        <v>11751</v>
      </c>
      <c r="F3518" s="13" t="s">
        <v>11875</v>
      </c>
      <c r="G3518" s="13" t="s">
        <v>12161</v>
      </c>
    </row>
    <row r="3519" customFormat="false" ht="15" hidden="false" customHeight="true" outlineLevel="0" collapsed="false">
      <c r="A3519" s="13" t="s">
        <v>185</v>
      </c>
      <c r="B3519" s="11" t="s">
        <v>12396</v>
      </c>
      <c r="C3519" s="13" t="s">
        <v>12295</v>
      </c>
      <c r="D3519" s="13" t="s">
        <v>12244</v>
      </c>
      <c r="E3519" s="13" t="s">
        <v>11708</v>
      </c>
      <c r="F3519" s="13" t="s">
        <v>1871</v>
      </c>
      <c r="G3519" s="13" t="s">
        <v>12244</v>
      </c>
    </row>
    <row r="3520" customFormat="false" ht="15" hidden="false" customHeight="true" outlineLevel="0" collapsed="false">
      <c r="A3520" s="13" t="s">
        <v>185</v>
      </c>
      <c r="B3520" s="11" t="s">
        <v>12393</v>
      </c>
      <c r="C3520" s="13" t="s">
        <v>4775</v>
      </c>
      <c r="D3520" s="13" t="s">
        <v>3042</v>
      </c>
      <c r="E3520" s="13" t="s">
        <v>11751</v>
      </c>
      <c r="F3520" s="13" t="s">
        <v>11708</v>
      </c>
      <c r="G3520" s="13" t="s">
        <v>1457</v>
      </c>
    </row>
    <row r="3521" customFormat="false" ht="15" hidden="false" customHeight="true" outlineLevel="0" collapsed="false">
      <c r="A3521" s="13" t="s">
        <v>185</v>
      </c>
      <c r="B3521" s="11" t="s">
        <v>12134</v>
      </c>
      <c r="C3521" s="13" t="s">
        <v>11751</v>
      </c>
      <c r="D3521" s="13" t="s">
        <v>3042</v>
      </c>
      <c r="E3521" s="13" t="s">
        <v>1871</v>
      </c>
      <c r="F3521" s="13" t="s">
        <v>1871</v>
      </c>
      <c r="G3521" s="13" t="s">
        <v>3042</v>
      </c>
    </row>
    <row r="3522" customFormat="false" ht="15" hidden="false" customHeight="true" outlineLevel="0" collapsed="false">
      <c r="A3522" s="13" t="s">
        <v>185</v>
      </c>
      <c r="B3522" s="11" t="s">
        <v>12358</v>
      </c>
      <c r="C3522" s="13" t="s">
        <v>12241</v>
      </c>
      <c r="D3522" s="13" t="s">
        <v>3042</v>
      </c>
      <c r="E3522" s="13" t="s">
        <v>12161</v>
      </c>
      <c r="F3522" s="13" t="s">
        <v>14189</v>
      </c>
      <c r="G3522" s="13" t="s">
        <v>19773</v>
      </c>
    </row>
    <row r="3523" customFormat="false" ht="15" hidden="false" customHeight="true" outlineLevel="0" collapsed="false">
      <c r="A3523" s="13" t="s">
        <v>185</v>
      </c>
      <c r="B3523" s="11" t="s">
        <v>12304</v>
      </c>
      <c r="C3523" s="13" t="s">
        <v>12295</v>
      </c>
      <c r="D3523" s="13" t="s">
        <v>12209</v>
      </c>
      <c r="E3523" s="13" t="s">
        <v>12090</v>
      </c>
      <c r="F3523" s="13" t="s">
        <v>12377</v>
      </c>
      <c r="G3523" s="13" t="s">
        <v>17409</v>
      </c>
    </row>
    <row r="3524" customFormat="false" ht="15" hidden="false" customHeight="true" outlineLevel="0" collapsed="false">
      <c r="A3524" s="13" t="s">
        <v>185</v>
      </c>
      <c r="B3524" s="11" t="s">
        <v>12422</v>
      </c>
      <c r="C3524" s="13" t="s">
        <v>11708</v>
      </c>
      <c r="D3524" s="13" t="s">
        <v>4775</v>
      </c>
      <c r="E3524" s="13" t="s">
        <v>1871</v>
      </c>
      <c r="F3524" s="13" t="s">
        <v>1871</v>
      </c>
      <c r="G3524" s="13" t="s">
        <v>4775</v>
      </c>
    </row>
    <row r="3525" customFormat="false" ht="15" hidden="false" customHeight="true" outlineLevel="0" collapsed="false">
      <c r="A3525" s="13" t="s">
        <v>185</v>
      </c>
      <c r="B3525" s="11" t="s">
        <v>12392</v>
      </c>
      <c r="C3525" s="13" t="s">
        <v>11703</v>
      </c>
      <c r="D3525" s="13" t="s">
        <v>12161</v>
      </c>
      <c r="E3525" s="13" t="s">
        <v>11708</v>
      </c>
      <c r="F3525" s="13" t="s">
        <v>1871</v>
      </c>
      <c r="G3525" s="13" t="s">
        <v>12161</v>
      </c>
    </row>
    <row r="3526" customFormat="false" ht="15" hidden="false" customHeight="true" outlineLevel="0" collapsed="false">
      <c r="A3526" s="13" t="s">
        <v>185</v>
      </c>
      <c r="B3526" s="11" t="s">
        <v>12389</v>
      </c>
      <c r="C3526" s="13" t="s">
        <v>12090</v>
      </c>
      <c r="D3526" s="13" t="s">
        <v>12161</v>
      </c>
      <c r="E3526" s="13" t="s">
        <v>12090</v>
      </c>
      <c r="F3526" s="13" t="s">
        <v>12209</v>
      </c>
      <c r="G3526" s="13" t="s">
        <v>13677</v>
      </c>
    </row>
    <row r="3527" customFormat="false" ht="15" hidden="false" customHeight="true" outlineLevel="0" collapsed="false">
      <c r="A3527" s="13" t="s">
        <v>185</v>
      </c>
      <c r="B3527" s="11" t="s">
        <v>12388</v>
      </c>
      <c r="C3527" s="13" t="s">
        <v>12135</v>
      </c>
      <c r="D3527" s="13" t="s">
        <v>12241</v>
      </c>
      <c r="E3527" s="13" t="s">
        <v>1871</v>
      </c>
      <c r="F3527" s="13" t="s">
        <v>1871</v>
      </c>
      <c r="G3527" s="13" t="s">
        <v>12241</v>
      </c>
    </row>
    <row r="3528" customFormat="false" ht="15" hidden="false" customHeight="true" outlineLevel="0" collapsed="false">
      <c r="A3528" s="13" t="s">
        <v>185</v>
      </c>
      <c r="B3528" s="11" t="s">
        <v>13066</v>
      </c>
      <c r="C3528" s="13" t="s">
        <v>11708</v>
      </c>
      <c r="D3528" s="13" t="s">
        <v>11751</v>
      </c>
      <c r="E3528" s="13" t="s">
        <v>1871</v>
      </c>
      <c r="F3528" s="13" t="s">
        <v>1871</v>
      </c>
      <c r="G3528" s="13" t="s">
        <v>11751</v>
      </c>
    </row>
    <row r="3529" customFormat="false" ht="15" hidden="false" customHeight="true" outlineLevel="0" collapsed="false">
      <c r="A3529" s="13" t="s">
        <v>185</v>
      </c>
      <c r="B3529" s="11" t="s">
        <v>14272</v>
      </c>
      <c r="C3529" s="13" t="s">
        <v>11708</v>
      </c>
      <c r="D3529" s="13" t="s">
        <v>11708</v>
      </c>
      <c r="E3529" s="13" t="s">
        <v>1871</v>
      </c>
      <c r="F3529" s="13" t="s">
        <v>1871</v>
      </c>
      <c r="G3529" s="13" t="s">
        <v>11708</v>
      </c>
    </row>
    <row r="3530" customFormat="false" ht="15" hidden="false" customHeight="true" outlineLevel="0" collapsed="false">
      <c r="A3530" s="13" t="s">
        <v>185</v>
      </c>
      <c r="B3530" s="11" t="s">
        <v>12398</v>
      </c>
      <c r="C3530" s="13" t="s">
        <v>12090</v>
      </c>
      <c r="D3530" s="13" t="s">
        <v>1871</v>
      </c>
      <c r="E3530" s="13" t="s">
        <v>11708</v>
      </c>
      <c r="F3530" s="13" t="s">
        <v>1871</v>
      </c>
      <c r="G3530" s="13" t="s">
        <v>1871</v>
      </c>
    </row>
    <row r="3531" customFormat="false" ht="15" hidden="false" customHeight="true" outlineLevel="0" collapsed="false">
      <c r="A3531" s="13" t="s">
        <v>185</v>
      </c>
      <c r="B3531" s="11" t="s">
        <v>12366</v>
      </c>
      <c r="C3531" s="13" t="s">
        <v>11751</v>
      </c>
      <c r="D3531" s="13" t="s">
        <v>1871</v>
      </c>
      <c r="E3531" s="13" t="s">
        <v>1871</v>
      </c>
      <c r="F3531" s="13" t="s">
        <v>1871</v>
      </c>
      <c r="G3531" s="13" t="s">
        <v>1871</v>
      </c>
    </row>
    <row r="3532" customFormat="false" ht="15" hidden="false" customHeight="true" outlineLevel="0" collapsed="false">
      <c r="A3532" s="13" t="s">
        <v>185</v>
      </c>
      <c r="B3532" s="11" t="s">
        <v>13067</v>
      </c>
      <c r="C3532" s="13" t="s">
        <v>12090</v>
      </c>
      <c r="D3532" s="13" t="s">
        <v>1871</v>
      </c>
      <c r="E3532" s="13" t="s">
        <v>11708</v>
      </c>
      <c r="F3532" s="13" t="s">
        <v>13049</v>
      </c>
      <c r="G3532" s="13" t="s">
        <v>15904</v>
      </c>
    </row>
    <row r="3533" customFormat="false" ht="15" hidden="false" customHeight="true" outlineLevel="0" collapsed="false">
      <c r="A3533" s="13" t="s">
        <v>185</v>
      </c>
      <c r="B3533" s="11" t="s">
        <v>12399</v>
      </c>
      <c r="C3533" s="13" t="s">
        <v>11708</v>
      </c>
      <c r="D3533" s="13" t="s">
        <v>1871</v>
      </c>
      <c r="E3533" s="13" t="s">
        <v>11708</v>
      </c>
      <c r="F3533" s="13" t="s">
        <v>11751</v>
      </c>
      <c r="G3533" s="13" t="s">
        <v>12406</v>
      </c>
    </row>
    <row r="3534" customFormat="false" ht="15" hidden="false" customHeight="true" outlineLevel="0" collapsed="false">
      <c r="A3534" s="13" t="s">
        <v>185</v>
      </c>
      <c r="B3534" s="11" t="s">
        <v>12405</v>
      </c>
      <c r="C3534" s="13" t="s">
        <v>11708</v>
      </c>
      <c r="D3534" s="13" t="s">
        <v>1871</v>
      </c>
      <c r="E3534" s="13" t="s">
        <v>11751</v>
      </c>
      <c r="F3534" s="13" t="s">
        <v>11708</v>
      </c>
      <c r="G3534" s="13" t="s">
        <v>12406</v>
      </c>
    </row>
    <row r="3535" customFormat="false" ht="15" hidden="false" customHeight="true" outlineLevel="0" collapsed="false">
      <c r="A3535" s="13" t="s">
        <v>185</v>
      </c>
      <c r="B3535" s="11" t="s">
        <v>12410</v>
      </c>
      <c r="C3535" s="13" t="s">
        <v>11708</v>
      </c>
      <c r="D3535" s="13" t="s">
        <v>1871</v>
      </c>
      <c r="E3535" s="13" t="s">
        <v>11708</v>
      </c>
      <c r="F3535" s="13" t="s">
        <v>11751</v>
      </c>
      <c r="G3535" s="13" t="s">
        <v>12413</v>
      </c>
    </row>
    <row r="3536" customFormat="false" ht="15" hidden="false" customHeight="true" outlineLevel="0" collapsed="false">
      <c r="A3536" s="13" t="s">
        <v>185</v>
      </c>
      <c r="B3536" s="11" t="s">
        <v>12397</v>
      </c>
      <c r="C3536" s="13" t="s">
        <v>11708</v>
      </c>
      <c r="D3536" s="13" t="s">
        <v>1871</v>
      </c>
      <c r="E3536" s="13" t="s">
        <v>11708</v>
      </c>
      <c r="F3536" s="13" t="s">
        <v>12090</v>
      </c>
      <c r="G3536" s="13" t="s">
        <v>12386</v>
      </c>
    </row>
    <row r="3537" customFormat="false" ht="15" hidden="false" customHeight="true" outlineLevel="0" collapsed="false">
      <c r="A3537" s="13" t="s">
        <v>185</v>
      </c>
      <c r="B3537" s="11" t="s">
        <v>13674</v>
      </c>
      <c r="C3537" s="13" t="s">
        <v>1871</v>
      </c>
      <c r="D3537" s="13" t="s">
        <v>1871</v>
      </c>
      <c r="E3537" s="13" t="s">
        <v>11751</v>
      </c>
      <c r="F3537" s="13" t="s">
        <v>11708</v>
      </c>
      <c r="G3537" s="13" t="s">
        <v>12406</v>
      </c>
    </row>
    <row r="3538" customFormat="false" ht="15" hidden="false" customHeight="true" outlineLevel="0" collapsed="false">
      <c r="A3538" s="13" t="s">
        <v>185</v>
      </c>
      <c r="B3538" s="11" t="s">
        <v>12407</v>
      </c>
      <c r="C3538" s="13" t="s">
        <v>1871</v>
      </c>
      <c r="D3538" s="13" t="s">
        <v>1871</v>
      </c>
      <c r="E3538" s="13" t="s">
        <v>11751</v>
      </c>
      <c r="F3538" s="13" t="s">
        <v>1938</v>
      </c>
      <c r="G3538" s="13" t="s">
        <v>13069</v>
      </c>
    </row>
    <row r="3539" customFormat="false" ht="15" hidden="false" customHeight="true" outlineLevel="0" collapsed="false">
      <c r="A3539" s="13" t="s">
        <v>185</v>
      </c>
      <c r="B3539" s="11" t="s">
        <v>13059</v>
      </c>
      <c r="C3539" s="13" t="s">
        <v>1871</v>
      </c>
      <c r="D3539" s="13" t="s">
        <v>1871</v>
      </c>
      <c r="E3539" s="13" t="s">
        <v>1871</v>
      </c>
      <c r="F3539" s="13" t="s">
        <v>1871</v>
      </c>
      <c r="G3539" s="13" t="s">
        <v>1871</v>
      </c>
    </row>
    <row r="3540" customFormat="false" ht="15" hidden="false" customHeight="true" outlineLevel="0" collapsed="false">
      <c r="A3540" s="13" t="s">
        <v>185</v>
      </c>
      <c r="B3540" s="11" t="s">
        <v>12408</v>
      </c>
      <c r="C3540" s="13" t="s">
        <v>1871</v>
      </c>
      <c r="D3540" s="13" t="s">
        <v>1871</v>
      </c>
      <c r="E3540" s="13" t="s">
        <v>11708</v>
      </c>
      <c r="F3540" s="13" t="s">
        <v>1871</v>
      </c>
      <c r="G3540" s="13" t="s">
        <v>1871</v>
      </c>
    </row>
    <row r="3541" customFormat="false" ht="15" hidden="false" customHeight="true" outlineLevel="0" collapsed="false">
      <c r="A3541" s="13" t="s">
        <v>185</v>
      </c>
      <c r="B3541" s="11" t="s">
        <v>13068</v>
      </c>
      <c r="C3541" s="13" t="s">
        <v>1871</v>
      </c>
      <c r="D3541" s="13" t="s">
        <v>1871</v>
      </c>
      <c r="E3541" s="13" t="s">
        <v>12241</v>
      </c>
      <c r="F3541" s="13" t="s">
        <v>12209</v>
      </c>
      <c r="G3541" s="13" t="s">
        <v>14266</v>
      </c>
    </row>
    <row r="3542" customFormat="false" ht="15" hidden="false" customHeight="true" outlineLevel="0" collapsed="false">
      <c r="A3542" s="13" t="s">
        <v>185</v>
      </c>
      <c r="B3542" s="11" t="s">
        <v>12417</v>
      </c>
      <c r="C3542" s="13" t="s">
        <v>1871</v>
      </c>
      <c r="D3542" s="13" t="s">
        <v>1871</v>
      </c>
      <c r="E3542" s="13" t="s">
        <v>11708</v>
      </c>
      <c r="F3542" s="13" t="s">
        <v>12025</v>
      </c>
      <c r="G3542" s="13" t="s">
        <v>19297</v>
      </c>
    </row>
    <row r="3543" customFormat="false" ht="15" hidden="false" customHeight="true" outlineLevel="0" collapsed="false">
      <c r="A3543" s="13" t="s">
        <v>185</v>
      </c>
      <c r="B3543" s="11" t="s">
        <v>18840</v>
      </c>
      <c r="C3543" s="13" t="s">
        <v>1871</v>
      </c>
      <c r="D3543" s="13" t="s">
        <v>1871</v>
      </c>
      <c r="E3543" s="13" t="s">
        <v>11708</v>
      </c>
      <c r="F3543" s="13" t="s">
        <v>1871</v>
      </c>
      <c r="G3543" s="13" t="s">
        <v>1871</v>
      </c>
    </row>
    <row r="3544" customFormat="false" ht="15" hidden="false" customHeight="true" outlineLevel="0" collapsed="false">
      <c r="A3544" s="13" t="s">
        <v>185</v>
      </c>
      <c r="B3544" s="11" t="s">
        <v>12423</v>
      </c>
      <c r="C3544" s="13" t="s">
        <v>1871</v>
      </c>
      <c r="D3544" s="13" t="s">
        <v>1871</v>
      </c>
      <c r="E3544" s="13" t="s">
        <v>1871</v>
      </c>
      <c r="F3544" s="13" t="s">
        <v>1871</v>
      </c>
      <c r="G3544" s="13" t="s">
        <v>1871</v>
      </c>
    </row>
    <row r="3545" customFormat="false" ht="15" hidden="false" customHeight="true" outlineLevel="0" collapsed="false">
      <c r="A3545" s="13" t="s">
        <v>185</v>
      </c>
      <c r="B3545" s="11" t="s">
        <v>12402</v>
      </c>
      <c r="C3545" s="13" t="s">
        <v>1871</v>
      </c>
      <c r="D3545" s="13" t="s">
        <v>1871</v>
      </c>
      <c r="E3545" s="13" t="s">
        <v>11708</v>
      </c>
      <c r="F3545" s="13" t="s">
        <v>7267</v>
      </c>
      <c r="G3545" s="13" t="s">
        <v>19774</v>
      </c>
    </row>
    <row r="3546" customFormat="false" ht="15" hidden="false" customHeight="true" outlineLevel="0" collapsed="false">
      <c r="A3546" s="13" t="s">
        <v>185</v>
      </c>
      <c r="B3546" s="11" t="s">
        <v>12414</v>
      </c>
      <c r="C3546" s="13" t="s">
        <v>1871</v>
      </c>
      <c r="D3546" s="13" t="s">
        <v>1871</v>
      </c>
      <c r="E3546" s="13" t="s">
        <v>12090</v>
      </c>
      <c r="F3546" s="13" t="s">
        <v>19775</v>
      </c>
      <c r="G3546" s="13" t="s">
        <v>19776</v>
      </c>
    </row>
    <row r="3547" customFormat="false" ht="15" hidden="false" customHeight="true" outlineLevel="0" collapsed="false">
      <c r="A3547" s="13" t="s">
        <v>194</v>
      </c>
      <c r="B3547" s="11" t="s">
        <v>11482</v>
      </c>
      <c r="C3547" s="13" t="s">
        <v>19777</v>
      </c>
      <c r="D3547" s="13" t="s">
        <v>19778</v>
      </c>
      <c r="E3547" s="13" t="s">
        <v>19779</v>
      </c>
      <c r="F3547" s="13" t="s">
        <v>19780</v>
      </c>
      <c r="G3547" s="13" t="s">
        <v>19781</v>
      </c>
    </row>
    <row r="3548" customFormat="false" ht="15" hidden="false" customHeight="true" outlineLevel="0" collapsed="false">
      <c r="A3548" s="13" t="s">
        <v>194</v>
      </c>
      <c r="B3548" s="11" t="s">
        <v>11476</v>
      </c>
      <c r="C3548" s="13" t="s">
        <v>19782</v>
      </c>
      <c r="D3548" s="13" t="s">
        <v>19783</v>
      </c>
      <c r="E3548" s="13" t="s">
        <v>19784</v>
      </c>
      <c r="F3548" s="13" t="s">
        <v>19785</v>
      </c>
      <c r="G3548" s="13" t="s">
        <v>19786</v>
      </c>
    </row>
    <row r="3549" customFormat="false" ht="15" hidden="false" customHeight="true" outlineLevel="0" collapsed="false">
      <c r="A3549" s="13" t="s">
        <v>194</v>
      </c>
      <c r="B3549" s="11" t="s">
        <v>11488</v>
      </c>
      <c r="C3549" s="13" t="s">
        <v>19787</v>
      </c>
      <c r="D3549" s="13" t="s">
        <v>19788</v>
      </c>
      <c r="E3549" s="13" t="s">
        <v>19789</v>
      </c>
      <c r="F3549" s="13" t="s">
        <v>19790</v>
      </c>
      <c r="G3549" s="13" t="s">
        <v>19791</v>
      </c>
    </row>
    <row r="3550" customFormat="false" ht="15" hidden="false" customHeight="true" outlineLevel="0" collapsed="false">
      <c r="A3550" s="13" t="s">
        <v>194</v>
      </c>
      <c r="B3550" s="11" t="s">
        <v>11494</v>
      </c>
      <c r="C3550" s="13" t="s">
        <v>19792</v>
      </c>
      <c r="D3550" s="13" t="s">
        <v>19793</v>
      </c>
      <c r="E3550" s="13" t="s">
        <v>19794</v>
      </c>
      <c r="F3550" s="13" t="s">
        <v>19795</v>
      </c>
      <c r="G3550" s="13" t="s">
        <v>19796</v>
      </c>
    </row>
    <row r="3551" customFormat="false" ht="15" hidden="false" customHeight="true" outlineLevel="0" collapsed="false">
      <c r="A3551" s="13" t="s">
        <v>194</v>
      </c>
      <c r="B3551" s="11" t="s">
        <v>11506</v>
      </c>
      <c r="C3551" s="13" t="s">
        <v>19797</v>
      </c>
      <c r="D3551" s="13" t="s">
        <v>19798</v>
      </c>
      <c r="E3551" s="13" t="s">
        <v>19799</v>
      </c>
      <c r="F3551" s="13" t="s">
        <v>19800</v>
      </c>
      <c r="G3551" s="13" t="s">
        <v>19801</v>
      </c>
    </row>
    <row r="3552" customFormat="false" ht="15" hidden="false" customHeight="true" outlineLevel="0" collapsed="false">
      <c r="A3552" s="13" t="s">
        <v>194</v>
      </c>
      <c r="B3552" s="11" t="s">
        <v>11500</v>
      </c>
      <c r="C3552" s="13" t="s">
        <v>19802</v>
      </c>
      <c r="D3552" s="13" t="s">
        <v>19803</v>
      </c>
      <c r="E3552" s="13" t="s">
        <v>19804</v>
      </c>
      <c r="F3552" s="13" t="s">
        <v>19805</v>
      </c>
      <c r="G3552" s="13" t="s">
        <v>19806</v>
      </c>
    </row>
    <row r="3553" customFormat="false" ht="15" hidden="false" customHeight="true" outlineLevel="0" collapsed="false">
      <c r="A3553" s="13" t="s">
        <v>194</v>
      </c>
      <c r="B3553" s="11" t="s">
        <v>11512</v>
      </c>
      <c r="C3553" s="13" t="s">
        <v>19807</v>
      </c>
      <c r="D3553" s="13" t="s">
        <v>19808</v>
      </c>
      <c r="E3553" s="13" t="s">
        <v>19809</v>
      </c>
      <c r="F3553" s="13" t="s">
        <v>19810</v>
      </c>
      <c r="G3553" s="13" t="s">
        <v>19811</v>
      </c>
    </row>
    <row r="3554" customFormat="false" ht="15" hidden="false" customHeight="true" outlineLevel="0" collapsed="false">
      <c r="A3554" s="13" t="s">
        <v>194</v>
      </c>
      <c r="B3554" s="11" t="s">
        <v>11536</v>
      </c>
      <c r="C3554" s="13" t="s">
        <v>19812</v>
      </c>
      <c r="D3554" s="13" t="s">
        <v>19813</v>
      </c>
      <c r="E3554" s="13" t="s">
        <v>19814</v>
      </c>
      <c r="F3554" s="13" t="s">
        <v>19815</v>
      </c>
      <c r="G3554" s="13" t="s">
        <v>19816</v>
      </c>
    </row>
    <row r="3555" customFormat="false" ht="15" hidden="false" customHeight="true" outlineLevel="0" collapsed="false">
      <c r="A3555" s="13" t="s">
        <v>194</v>
      </c>
      <c r="B3555" s="11" t="s">
        <v>11518</v>
      </c>
      <c r="C3555" s="13" t="s">
        <v>19817</v>
      </c>
      <c r="D3555" s="13" t="s">
        <v>19818</v>
      </c>
      <c r="E3555" s="13" t="s">
        <v>19819</v>
      </c>
      <c r="F3555" s="13" t="s">
        <v>19820</v>
      </c>
      <c r="G3555" s="13" t="s">
        <v>19821</v>
      </c>
    </row>
    <row r="3556" customFormat="false" ht="15" hidden="false" customHeight="true" outlineLevel="0" collapsed="false">
      <c r="A3556" s="13" t="s">
        <v>194</v>
      </c>
      <c r="B3556" s="11" t="s">
        <v>11542</v>
      </c>
      <c r="C3556" s="13" t="s">
        <v>19822</v>
      </c>
      <c r="D3556" s="13" t="s">
        <v>19823</v>
      </c>
      <c r="E3556" s="13" t="s">
        <v>6901</v>
      </c>
      <c r="F3556" s="13" t="s">
        <v>19824</v>
      </c>
      <c r="G3556" s="13" t="s">
        <v>19825</v>
      </c>
    </row>
    <row r="3557" customFormat="false" ht="15" hidden="false" customHeight="true" outlineLevel="0" collapsed="false">
      <c r="A3557" s="13" t="s">
        <v>194</v>
      </c>
      <c r="B3557" s="11" t="s">
        <v>11530</v>
      </c>
      <c r="C3557" s="13" t="s">
        <v>19826</v>
      </c>
      <c r="D3557" s="13" t="s">
        <v>19827</v>
      </c>
      <c r="E3557" s="13" t="s">
        <v>19828</v>
      </c>
      <c r="F3557" s="13" t="s">
        <v>19829</v>
      </c>
      <c r="G3557" s="13" t="s">
        <v>19830</v>
      </c>
    </row>
    <row r="3558" customFormat="false" ht="15" hidden="false" customHeight="true" outlineLevel="0" collapsed="false">
      <c r="A3558" s="13" t="s">
        <v>194</v>
      </c>
      <c r="B3558" s="11" t="s">
        <v>11524</v>
      </c>
      <c r="C3558" s="13" t="s">
        <v>19831</v>
      </c>
      <c r="D3558" s="13" t="s">
        <v>19832</v>
      </c>
      <c r="E3558" s="13" t="s">
        <v>783</v>
      </c>
      <c r="F3558" s="13" t="s">
        <v>19833</v>
      </c>
      <c r="G3558" s="13" t="s">
        <v>19834</v>
      </c>
    </row>
    <row r="3559" customFormat="false" ht="15" hidden="false" customHeight="true" outlineLevel="0" collapsed="false">
      <c r="A3559" s="13" t="s">
        <v>194</v>
      </c>
      <c r="B3559" s="11" t="s">
        <v>11565</v>
      </c>
      <c r="C3559" s="13" t="s">
        <v>19835</v>
      </c>
      <c r="D3559" s="13" t="s">
        <v>19836</v>
      </c>
      <c r="E3559" s="13" t="s">
        <v>19837</v>
      </c>
      <c r="F3559" s="13" t="s">
        <v>19838</v>
      </c>
      <c r="G3559" s="13" t="s">
        <v>19839</v>
      </c>
    </row>
    <row r="3560" customFormat="false" ht="15" hidden="false" customHeight="true" outlineLevel="0" collapsed="false">
      <c r="A3560" s="13" t="s">
        <v>194</v>
      </c>
      <c r="B3560" s="11" t="s">
        <v>11576</v>
      </c>
      <c r="C3560" s="13" t="s">
        <v>19840</v>
      </c>
      <c r="D3560" s="13" t="s">
        <v>19841</v>
      </c>
      <c r="E3560" s="13" t="s">
        <v>19842</v>
      </c>
      <c r="F3560" s="13" t="s">
        <v>19843</v>
      </c>
      <c r="G3560" s="13" t="s">
        <v>19844</v>
      </c>
    </row>
    <row r="3561" customFormat="false" ht="15" hidden="false" customHeight="true" outlineLevel="0" collapsed="false">
      <c r="A3561" s="13" t="s">
        <v>194</v>
      </c>
      <c r="B3561" s="11" t="s">
        <v>11600</v>
      </c>
      <c r="C3561" s="13" t="s">
        <v>19845</v>
      </c>
      <c r="D3561" s="13" t="s">
        <v>19846</v>
      </c>
      <c r="E3561" s="13" t="s">
        <v>12492</v>
      </c>
      <c r="F3561" s="13" t="s">
        <v>19847</v>
      </c>
      <c r="G3561" s="13" t="s">
        <v>19848</v>
      </c>
    </row>
    <row r="3562" customFormat="false" ht="15" hidden="false" customHeight="true" outlineLevel="0" collapsed="false">
      <c r="A3562" s="13" t="s">
        <v>194</v>
      </c>
      <c r="B3562" s="11" t="s">
        <v>11548</v>
      </c>
      <c r="C3562" s="13" t="s">
        <v>19849</v>
      </c>
      <c r="D3562" s="13" t="s">
        <v>19850</v>
      </c>
      <c r="E3562" s="13" t="s">
        <v>19851</v>
      </c>
      <c r="F3562" s="13" t="s">
        <v>19852</v>
      </c>
      <c r="G3562" s="13" t="s">
        <v>19853</v>
      </c>
    </row>
    <row r="3563" customFormat="false" ht="15" hidden="false" customHeight="true" outlineLevel="0" collapsed="false">
      <c r="A3563" s="13" t="s">
        <v>194</v>
      </c>
      <c r="B3563" s="11" t="s">
        <v>11588</v>
      </c>
      <c r="C3563" s="13" t="s">
        <v>19854</v>
      </c>
      <c r="D3563" s="13" t="s">
        <v>19855</v>
      </c>
      <c r="E3563" s="13" t="s">
        <v>19856</v>
      </c>
      <c r="F3563" s="13" t="s">
        <v>19857</v>
      </c>
      <c r="G3563" s="13" t="s">
        <v>19858</v>
      </c>
    </row>
    <row r="3564" customFormat="false" ht="15" hidden="false" customHeight="true" outlineLevel="0" collapsed="false">
      <c r="A3564" s="13" t="s">
        <v>194</v>
      </c>
      <c r="B3564" s="11" t="s">
        <v>11570</v>
      </c>
      <c r="C3564" s="13" t="s">
        <v>19859</v>
      </c>
      <c r="D3564" s="13" t="s">
        <v>19860</v>
      </c>
      <c r="E3564" s="13" t="s">
        <v>13567</v>
      </c>
      <c r="F3564" s="13" t="s">
        <v>19861</v>
      </c>
      <c r="G3564" s="13" t="s">
        <v>19862</v>
      </c>
    </row>
    <row r="3565" customFormat="false" ht="15" hidden="false" customHeight="true" outlineLevel="0" collapsed="false">
      <c r="A3565" s="13" t="s">
        <v>194</v>
      </c>
      <c r="B3565" s="11" t="s">
        <v>11554</v>
      </c>
      <c r="C3565" s="13" t="s">
        <v>19863</v>
      </c>
      <c r="D3565" s="13" t="s">
        <v>19864</v>
      </c>
      <c r="E3565" s="13" t="s">
        <v>19865</v>
      </c>
      <c r="F3565" s="13" t="s">
        <v>19866</v>
      </c>
      <c r="G3565" s="13" t="s">
        <v>19867</v>
      </c>
    </row>
    <row r="3566" customFormat="false" ht="15" hidden="false" customHeight="true" outlineLevel="0" collapsed="false">
      <c r="A3566" s="13" t="s">
        <v>194</v>
      </c>
      <c r="B3566" s="11" t="s">
        <v>11594</v>
      </c>
      <c r="C3566" s="13" t="s">
        <v>8274</v>
      </c>
      <c r="D3566" s="13" t="s">
        <v>19868</v>
      </c>
      <c r="E3566" s="13" t="s">
        <v>19869</v>
      </c>
      <c r="F3566" s="13" t="s">
        <v>19870</v>
      </c>
      <c r="G3566" s="13" t="s">
        <v>19871</v>
      </c>
    </row>
    <row r="3567" customFormat="false" ht="15" hidden="false" customHeight="true" outlineLevel="0" collapsed="false">
      <c r="A3567" s="13" t="s">
        <v>194</v>
      </c>
      <c r="B3567" s="11" t="s">
        <v>11582</v>
      </c>
      <c r="C3567" s="13" t="s">
        <v>19872</v>
      </c>
      <c r="D3567" s="13" t="s">
        <v>19873</v>
      </c>
      <c r="E3567" s="13" t="s">
        <v>19874</v>
      </c>
      <c r="F3567" s="13" t="s">
        <v>19875</v>
      </c>
      <c r="G3567" s="13" t="s">
        <v>19876</v>
      </c>
    </row>
    <row r="3568" customFormat="false" ht="15" hidden="false" customHeight="true" outlineLevel="0" collapsed="false">
      <c r="A3568" s="13" t="s">
        <v>194</v>
      </c>
      <c r="B3568" s="11" t="s">
        <v>11610</v>
      </c>
      <c r="C3568" s="13" t="s">
        <v>17263</v>
      </c>
      <c r="D3568" s="13" t="s">
        <v>19877</v>
      </c>
      <c r="E3568" s="13" t="s">
        <v>19878</v>
      </c>
      <c r="F3568" s="13" t="s">
        <v>19879</v>
      </c>
      <c r="G3568" s="13" t="s">
        <v>19880</v>
      </c>
    </row>
    <row r="3569" customFormat="false" ht="15" hidden="false" customHeight="true" outlineLevel="0" collapsed="false">
      <c r="A3569" s="13" t="s">
        <v>194</v>
      </c>
      <c r="B3569" s="11" t="s">
        <v>11560</v>
      </c>
      <c r="C3569" s="13" t="s">
        <v>12260</v>
      </c>
      <c r="D3569" s="13" t="s">
        <v>19881</v>
      </c>
      <c r="E3569" s="13" t="s">
        <v>11875</v>
      </c>
      <c r="F3569" s="13" t="s">
        <v>7582</v>
      </c>
      <c r="G3569" s="13" t="s">
        <v>19882</v>
      </c>
    </row>
    <row r="3570" customFormat="false" ht="15" hidden="false" customHeight="true" outlineLevel="0" collapsed="false">
      <c r="A3570" s="13" t="s">
        <v>194</v>
      </c>
      <c r="B3570" s="11" t="s">
        <v>11616</v>
      </c>
      <c r="C3570" s="13" t="s">
        <v>19883</v>
      </c>
      <c r="D3570" s="13" t="s">
        <v>19884</v>
      </c>
      <c r="E3570" s="13" t="s">
        <v>19885</v>
      </c>
      <c r="F3570" s="13" t="s">
        <v>19886</v>
      </c>
      <c r="G3570" s="13" t="s">
        <v>19887</v>
      </c>
    </row>
    <row r="3571" customFormat="false" ht="15" hidden="false" customHeight="true" outlineLevel="0" collapsed="false">
      <c r="A3571" s="13" t="s">
        <v>194</v>
      </c>
      <c r="B3571" s="11" t="s">
        <v>11645</v>
      </c>
      <c r="C3571" s="13" t="s">
        <v>19888</v>
      </c>
      <c r="D3571" s="13" t="s">
        <v>19889</v>
      </c>
      <c r="E3571" s="13" t="s">
        <v>16891</v>
      </c>
      <c r="F3571" s="13" t="s">
        <v>19890</v>
      </c>
      <c r="G3571" s="13" t="s">
        <v>19891</v>
      </c>
    </row>
    <row r="3572" customFormat="false" ht="15" hidden="false" customHeight="true" outlineLevel="0" collapsed="false">
      <c r="A3572" s="13" t="s">
        <v>194</v>
      </c>
      <c r="B3572" s="11" t="s">
        <v>11639</v>
      </c>
      <c r="C3572" s="13" t="s">
        <v>19892</v>
      </c>
      <c r="D3572" s="13" t="s">
        <v>19893</v>
      </c>
      <c r="E3572" s="13" t="s">
        <v>19894</v>
      </c>
      <c r="F3572" s="13" t="s">
        <v>19895</v>
      </c>
      <c r="G3572" s="13" t="s">
        <v>19896</v>
      </c>
    </row>
    <row r="3573" customFormat="false" ht="15" hidden="false" customHeight="true" outlineLevel="0" collapsed="false">
      <c r="A3573" s="13" t="s">
        <v>194</v>
      </c>
      <c r="B3573" s="11" t="s">
        <v>11895</v>
      </c>
      <c r="C3573" s="13" t="s">
        <v>12984</v>
      </c>
      <c r="D3573" s="13" t="s">
        <v>19897</v>
      </c>
      <c r="E3573" s="13" t="s">
        <v>8201</v>
      </c>
      <c r="F3573" s="13" t="s">
        <v>19898</v>
      </c>
      <c r="G3573" s="13" t="s">
        <v>19899</v>
      </c>
    </row>
    <row r="3574" customFormat="false" ht="15" hidden="false" customHeight="true" outlineLevel="0" collapsed="false">
      <c r="A3574" s="13" t="s">
        <v>194</v>
      </c>
      <c r="B3574" s="11" t="s">
        <v>11628</v>
      </c>
      <c r="C3574" s="13" t="s">
        <v>19900</v>
      </c>
      <c r="D3574" s="13" t="s">
        <v>6570</v>
      </c>
      <c r="E3574" s="13" t="s">
        <v>1124</v>
      </c>
      <c r="F3574" s="13" t="s">
        <v>19901</v>
      </c>
      <c r="G3574" s="13" t="s">
        <v>19902</v>
      </c>
    </row>
    <row r="3575" customFormat="false" ht="15" hidden="false" customHeight="true" outlineLevel="0" collapsed="false">
      <c r="A3575" s="13" t="s">
        <v>194</v>
      </c>
      <c r="B3575" s="11" t="s">
        <v>11733</v>
      </c>
      <c r="C3575" s="13" t="s">
        <v>19903</v>
      </c>
      <c r="D3575" s="13" t="s">
        <v>19904</v>
      </c>
      <c r="E3575" s="13" t="s">
        <v>19905</v>
      </c>
      <c r="F3575" s="13" t="s">
        <v>19906</v>
      </c>
      <c r="G3575" s="13" t="s">
        <v>19907</v>
      </c>
    </row>
    <row r="3576" customFormat="false" ht="15" hidden="false" customHeight="true" outlineLevel="0" collapsed="false">
      <c r="A3576" s="13" t="s">
        <v>194</v>
      </c>
      <c r="B3576" s="11" t="s">
        <v>11606</v>
      </c>
      <c r="C3576" s="13" t="s">
        <v>6436</v>
      </c>
      <c r="D3576" s="13" t="s">
        <v>19908</v>
      </c>
      <c r="E3576" s="13" t="s">
        <v>3987</v>
      </c>
      <c r="F3576" s="13" t="s">
        <v>12090</v>
      </c>
      <c r="G3576" s="13" t="s">
        <v>19909</v>
      </c>
    </row>
    <row r="3577" customFormat="false" ht="15" hidden="false" customHeight="true" outlineLevel="0" collapsed="false">
      <c r="A3577" s="13" t="s">
        <v>194</v>
      </c>
      <c r="B3577" s="11" t="s">
        <v>11656</v>
      </c>
      <c r="C3577" s="13" t="s">
        <v>19910</v>
      </c>
      <c r="D3577" s="13" t="s">
        <v>19911</v>
      </c>
      <c r="E3577" s="13" t="s">
        <v>19912</v>
      </c>
      <c r="F3577" s="13" t="s">
        <v>19913</v>
      </c>
      <c r="G3577" s="13" t="s">
        <v>19914</v>
      </c>
    </row>
    <row r="3578" customFormat="false" ht="15" hidden="false" customHeight="true" outlineLevel="0" collapsed="false">
      <c r="A3578" s="13" t="s">
        <v>194</v>
      </c>
      <c r="B3578" s="11" t="s">
        <v>11661</v>
      </c>
      <c r="C3578" s="13" t="s">
        <v>19915</v>
      </c>
      <c r="D3578" s="13" t="s">
        <v>19916</v>
      </c>
      <c r="E3578" s="13" t="s">
        <v>19917</v>
      </c>
      <c r="F3578" s="13" t="s">
        <v>19918</v>
      </c>
      <c r="G3578" s="13" t="s">
        <v>19919</v>
      </c>
    </row>
    <row r="3579" customFormat="false" ht="15" hidden="false" customHeight="true" outlineLevel="0" collapsed="false">
      <c r="A3579" s="13" t="s">
        <v>194</v>
      </c>
      <c r="B3579" s="11" t="s">
        <v>11688</v>
      </c>
      <c r="C3579" s="13" t="s">
        <v>19920</v>
      </c>
      <c r="D3579" s="13" t="s">
        <v>19921</v>
      </c>
      <c r="E3579" s="13" t="s">
        <v>19922</v>
      </c>
      <c r="F3579" s="13" t="s">
        <v>19923</v>
      </c>
      <c r="G3579" s="13" t="s">
        <v>19924</v>
      </c>
    </row>
    <row r="3580" customFormat="false" ht="15" hidden="false" customHeight="true" outlineLevel="0" collapsed="false">
      <c r="A3580" s="13" t="s">
        <v>194</v>
      </c>
      <c r="B3580" s="11" t="s">
        <v>11634</v>
      </c>
      <c r="C3580" s="13" t="s">
        <v>19925</v>
      </c>
      <c r="D3580" s="13" t="s">
        <v>19926</v>
      </c>
      <c r="E3580" s="13" t="s">
        <v>14465</v>
      </c>
      <c r="F3580" s="13" t="s">
        <v>19927</v>
      </c>
      <c r="G3580" s="13" t="s">
        <v>19928</v>
      </c>
    </row>
    <row r="3581" customFormat="false" ht="15" hidden="false" customHeight="true" outlineLevel="0" collapsed="false">
      <c r="A3581" s="13" t="s">
        <v>194</v>
      </c>
      <c r="B3581" s="11" t="s">
        <v>11671</v>
      </c>
      <c r="C3581" s="13" t="s">
        <v>8190</v>
      </c>
      <c r="D3581" s="13" t="s">
        <v>19929</v>
      </c>
      <c r="E3581" s="13" t="s">
        <v>4463</v>
      </c>
      <c r="F3581" s="13" t="s">
        <v>14710</v>
      </c>
      <c r="G3581" s="13" t="s">
        <v>19930</v>
      </c>
    </row>
    <row r="3582" customFormat="false" ht="15" hidden="false" customHeight="true" outlineLevel="0" collapsed="false">
      <c r="A3582" s="13" t="s">
        <v>194</v>
      </c>
      <c r="B3582" s="11" t="s">
        <v>11743</v>
      </c>
      <c r="C3582" s="13" t="s">
        <v>15851</v>
      </c>
      <c r="D3582" s="13" t="s">
        <v>19931</v>
      </c>
      <c r="E3582" s="13" t="s">
        <v>11981</v>
      </c>
      <c r="F3582" s="13" t="s">
        <v>19932</v>
      </c>
      <c r="G3582" s="13" t="s">
        <v>19933</v>
      </c>
    </row>
    <row r="3583" customFormat="false" ht="15" hidden="false" customHeight="true" outlineLevel="0" collapsed="false">
      <c r="A3583" s="13" t="s">
        <v>194</v>
      </c>
      <c r="B3583" s="11" t="s">
        <v>11622</v>
      </c>
      <c r="C3583" s="13" t="s">
        <v>12897</v>
      </c>
      <c r="D3583" s="13" t="s">
        <v>19934</v>
      </c>
      <c r="E3583" s="13" t="s">
        <v>12997</v>
      </c>
      <c r="F3583" s="13" t="s">
        <v>19935</v>
      </c>
      <c r="G3583" s="13" t="s">
        <v>19936</v>
      </c>
    </row>
    <row r="3584" customFormat="false" ht="15" hidden="false" customHeight="true" outlineLevel="0" collapsed="false">
      <c r="A3584" s="13" t="s">
        <v>194</v>
      </c>
      <c r="B3584" s="11" t="s">
        <v>11682</v>
      </c>
      <c r="C3584" s="13" t="s">
        <v>19937</v>
      </c>
      <c r="D3584" s="13" t="s">
        <v>19938</v>
      </c>
      <c r="E3584" s="13" t="s">
        <v>19939</v>
      </c>
      <c r="F3584" s="13" t="s">
        <v>19940</v>
      </c>
      <c r="G3584" s="13" t="s">
        <v>19941</v>
      </c>
    </row>
    <row r="3585" customFormat="false" ht="15" hidden="false" customHeight="true" outlineLevel="0" collapsed="false">
      <c r="A3585" s="13" t="s">
        <v>194</v>
      </c>
      <c r="B3585" s="11" t="s">
        <v>12274</v>
      </c>
      <c r="C3585" s="13" t="s">
        <v>12375</v>
      </c>
      <c r="D3585" s="13" t="s">
        <v>19942</v>
      </c>
      <c r="E3585" s="13" t="s">
        <v>1871</v>
      </c>
      <c r="F3585" s="13" t="s">
        <v>1871</v>
      </c>
      <c r="G3585" s="13" t="s">
        <v>19942</v>
      </c>
    </row>
    <row r="3586" customFormat="false" ht="15" hidden="false" customHeight="true" outlineLevel="0" collapsed="false">
      <c r="A3586" s="13" t="s">
        <v>194</v>
      </c>
      <c r="B3586" s="11" t="s">
        <v>11700</v>
      </c>
      <c r="C3586" s="13" t="s">
        <v>6185</v>
      </c>
      <c r="D3586" s="13" t="s">
        <v>19943</v>
      </c>
      <c r="E3586" s="13" t="s">
        <v>12135</v>
      </c>
      <c r="F3586" s="13" t="s">
        <v>7110</v>
      </c>
      <c r="G3586" s="13" t="s">
        <v>19944</v>
      </c>
    </row>
    <row r="3587" customFormat="false" ht="15" hidden="false" customHeight="true" outlineLevel="0" collapsed="false">
      <c r="A3587" s="13" t="s">
        <v>194</v>
      </c>
      <c r="B3587" s="11" t="s">
        <v>11760</v>
      </c>
      <c r="C3587" s="13" t="s">
        <v>19945</v>
      </c>
      <c r="D3587" s="13" t="s">
        <v>19946</v>
      </c>
      <c r="E3587" s="13" t="s">
        <v>11773</v>
      </c>
      <c r="F3587" s="13" t="s">
        <v>19947</v>
      </c>
      <c r="G3587" s="13" t="s">
        <v>19948</v>
      </c>
    </row>
    <row r="3588" customFormat="false" ht="15" hidden="false" customHeight="true" outlineLevel="0" collapsed="false">
      <c r="A3588" s="13" t="s">
        <v>194</v>
      </c>
      <c r="B3588" s="11" t="s">
        <v>11710</v>
      </c>
      <c r="C3588" s="13" t="s">
        <v>19949</v>
      </c>
      <c r="D3588" s="13" t="s">
        <v>19950</v>
      </c>
      <c r="E3588" s="13" t="s">
        <v>12084</v>
      </c>
      <c r="F3588" s="13" t="s">
        <v>14400</v>
      </c>
      <c r="G3588" s="13" t="s">
        <v>19951</v>
      </c>
    </row>
    <row r="3589" customFormat="false" ht="15" hidden="false" customHeight="true" outlineLevel="0" collapsed="false">
      <c r="A3589" s="13" t="s">
        <v>194</v>
      </c>
      <c r="B3589" s="11" t="s">
        <v>11722</v>
      </c>
      <c r="C3589" s="13" t="s">
        <v>14809</v>
      </c>
      <c r="D3589" s="13" t="s">
        <v>19952</v>
      </c>
      <c r="E3589" s="13" t="s">
        <v>19953</v>
      </c>
      <c r="F3589" s="13" t="s">
        <v>19954</v>
      </c>
      <c r="G3589" s="13" t="s">
        <v>19955</v>
      </c>
    </row>
    <row r="3590" customFormat="false" ht="15" hidden="false" customHeight="true" outlineLevel="0" collapsed="false">
      <c r="A3590" s="13" t="s">
        <v>194</v>
      </c>
      <c r="B3590" s="11" t="s">
        <v>11667</v>
      </c>
      <c r="C3590" s="13" t="s">
        <v>19956</v>
      </c>
      <c r="D3590" s="13" t="s">
        <v>19957</v>
      </c>
      <c r="E3590" s="13" t="s">
        <v>8199</v>
      </c>
      <c r="F3590" s="13" t="s">
        <v>19958</v>
      </c>
      <c r="G3590" s="13" t="s">
        <v>19959</v>
      </c>
    </row>
    <row r="3591" customFormat="false" ht="15" hidden="false" customHeight="true" outlineLevel="0" collapsed="false">
      <c r="A3591" s="13" t="s">
        <v>194</v>
      </c>
      <c r="B3591" s="11" t="s">
        <v>11855</v>
      </c>
      <c r="C3591" s="13" t="s">
        <v>12208</v>
      </c>
      <c r="D3591" s="13" t="s">
        <v>19960</v>
      </c>
      <c r="E3591" s="13" t="s">
        <v>19961</v>
      </c>
      <c r="F3591" s="13" t="s">
        <v>19962</v>
      </c>
      <c r="G3591" s="13" t="s">
        <v>19963</v>
      </c>
    </row>
    <row r="3592" customFormat="false" ht="15" hidden="false" customHeight="true" outlineLevel="0" collapsed="false">
      <c r="A3592" s="13" t="s">
        <v>194</v>
      </c>
      <c r="B3592" s="11" t="s">
        <v>11770</v>
      </c>
      <c r="C3592" s="13" t="s">
        <v>8452</v>
      </c>
      <c r="D3592" s="13" t="s">
        <v>19964</v>
      </c>
      <c r="E3592" s="13" t="s">
        <v>14204</v>
      </c>
      <c r="F3592" s="13" t="s">
        <v>19965</v>
      </c>
      <c r="G3592" s="13" t="s">
        <v>19966</v>
      </c>
    </row>
    <row r="3593" customFormat="false" ht="15" hidden="false" customHeight="true" outlineLevel="0" collapsed="false">
      <c r="A3593" s="13" t="s">
        <v>194</v>
      </c>
      <c r="B3593" s="11" t="s">
        <v>11677</v>
      </c>
      <c r="C3593" s="13" t="s">
        <v>19967</v>
      </c>
      <c r="D3593" s="13" t="s">
        <v>19968</v>
      </c>
      <c r="E3593" s="13" t="s">
        <v>1720</v>
      </c>
      <c r="F3593" s="13" t="s">
        <v>19969</v>
      </c>
      <c r="G3593" s="13" t="s">
        <v>19970</v>
      </c>
    </row>
    <row r="3594" customFormat="false" ht="15" hidden="false" customHeight="true" outlineLevel="0" collapsed="false">
      <c r="A3594" s="13" t="s">
        <v>194</v>
      </c>
      <c r="B3594" s="11" t="s">
        <v>11737</v>
      </c>
      <c r="C3594" s="13" t="s">
        <v>12961</v>
      </c>
      <c r="D3594" s="13" t="s">
        <v>19971</v>
      </c>
      <c r="E3594" s="13" t="s">
        <v>19972</v>
      </c>
      <c r="F3594" s="13" t="s">
        <v>19973</v>
      </c>
      <c r="G3594" s="13" t="s">
        <v>19974</v>
      </c>
    </row>
    <row r="3595" customFormat="false" ht="15" hidden="false" customHeight="true" outlineLevel="0" collapsed="false">
      <c r="A3595" s="13" t="s">
        <v>194</v>
      </c>
      <c r="B3595" s="11" t="s">
        <v>11822</v>
      </c>
      <c r="C3595" s="13" t="s">
        <v>15799</v>
      </c>
      <c r="D3595" s="13" t="s">
        <v>19975</v>
      </c>
      <c r="E3595" s="13" t="s">
        <v>1132</v>
      </c>
      <c r="F3595" s="13" t="s">
        <v>13626</v>
      </c>
      <c r="G3595" s="13" t="s">
        <v>19976</v>
      </c>
    </row>
    <row r="3596" customFormat="false" ht="15" hidden="false" customHeight="true" outlineLevel="0" collapsed="false">
      <c r="A3596" s="13" t="s">
        <v>194</v>
      </c>
      <c r="B3596" s="11" t="s">
        <v>11694</v>
      </c>
      <c r="C3596" s="13" t="s">
        <v>17351</v>
      </c>
      <c r="D3596" s="13" t="s">
        <v>19977</v>
      </c>
      <c r="E3596" s="13" t="s">
        <v>19978</v>
      </c>
      <c r="F3596" s="13" t="s">
        <v>19979</v>
      </c>
      <c r="G3596" s="13" t="s">
        <v>19980</v>
      </c>
    </row>
    <row r="3597" customFormat="false" ht="15" hidden="false" customHeight="true" outlineLevel="0" collapsed="false">
      <c r="A3597" s="13" t="s">
        <v>194</v>
      </c>
      <c r="B3597" s="11" t="s">
        <v>11716</v>
      </c>
      <c r="C3597" s="13" t="s">
        <v>4955</v>
      </c>
      <c r="D3597" s="13" t="s">
        <v>19981</v>
      </c>
      <c r="E3597" s="13" t="s">
        <v>15355</v>
      </c>
      <c r="F3597" s="13" t="s">
        <v>19982</v>
      </c>
      <c r="G3597" s="13" t="s">
        <v>19983</v>
      </c>
    </row>
    <row r="3598" customFormat="false" ht="15" hidden="false" customHeight="true" outlineLevel="0" collapsed="false">
      <c r="A3598" s="13" t="s">
        <v>194</v>
      </c>
      <c r="B3598" s="11" t="s">
        <v>11787</v>
      </c>
      <c r="C3598" s="13" t="s">
        <v>19984</v>
      </c>
      <c r="D3598" s="13" t="s">
        <v>19985</v>
      </c>
      <c r="E3598" s="13" t="s">
        <v>19986</v>
      </c>
      <c r="F3598" s="13" t="s">
        <v>19987</v>
      </c>
      <c r="G3598" s="13" t="s">
        <v>19988</v>
      </c>
    </row>
    <row r="3599" customFormat="false" ht="15" hidden="false" customHeight="true" outlineLevel="0" collapsed="false">
      <c r="A3599" s="13" t="s">
        <v>194</v>
      </c>
      <c r="B3599" s="11" t="s">
        <v>11799</v>
      </c>
      <c r="C3599" s="13" t="s">
        <v>11771</v>
      </c>
      <c r="D3599" s="13" t="s">
        <v>19989</v>
      </c>
      <c r="E3599" s="13" t="s">
        <v>19990</v>
      </c>
      <c r="F3599" s="13" t="s">
        <v>19991</v>
      </c>
      <c r="G3599" s="13" t="s">
        <v>19992</v>
      </c>
    </row>
    <row r="3600" customFormat="false" ht="15" hidden="false" customHeight="true" outlineLevel="0" collapsed="false">
      <c r="A3600" s="13" t="s">
        <v>194</v>
      </c>
      <c r="B3600" s="11" t="s">
        <v>11844</v>
      </c>
      <c r="C3600" s="13" t="s">
        <v>19993</v>
      </c>
      <c r="D3600" s="13" t="s">
        <v>19994</v>
      </c>
      <c r="E3600" s="13" t="s">
        <v>3615</v>
      </c>
      <c r="F3600" s="13" t="s">
        <v>19995</v>
      </c>
      <c r="G3600" s="13" t="s">
        <v>19996</v>
      </c>
    </row>
    <row r="3601" customFormat="false" ht="15" hidden="false" customHeight="true" outlineLevel="0" collapsed="false">
      <c r="A3601" s="13" t="s">
        <v>194</v>
      </c>
      <c r="B3601" s="11" t="s">
        <v>11781</v>
      </c>
      <c r="C3601" s="13" t="s">
        <v>14042</v>
      </c>
      <c r="D3601" s="13" t="s">
        <v>19997</v>
      </c>
      <c r="E3601" s="13" t="s">
        <v>11947</v>
      </c>
      <c r="F3601" s="13" t="s">
        <v>19998</v>
      </c>
      <c r="G3601" s="13" t="s">
        <v>19999</v>
      </c>
    </row>
    <row r="3602" customFormat="false" ht="15" hidden="false" customHeight="true" outlineLevel="0" collapsed="false">
      <c r="A3602" s="13" t="s">
        <v>194</v>
      </c>
      <c r="B3602" s="11" t="s">
        <v>11838</v>
      </c>
      <c r="C3602" s="13" t="s">
        <v>20000</v>
      </c>
      <c r="D3602" s="13" t="s">
        <v>20001</v>
      </c>
      <c r="E3602" s="13" t="s">
        <v>15346</v>
      </c>
      <c r="F3602" s="13" t="s">
        <v>20002</v>
      </c>
      <c r="G3602" s="13" t="s">
        <v>20003</v>
      </c>
    </row>
    <row r="3603" customFormat="false" ht="15" hidden="false" customHeight="true" outlineLevel="0" collapsed="false">
      <c r="A3603" s="13" t="s">
        <v>194</v>
      </c>
      <c r="B3603" s="11" t="s">
        <v>11810</v>
      </c>
      <c r="C3603" s="13" t="s">
        <v>20004</v>
      </c>
      <c r="D3603" s="13" t="s">
        <v>20005</v>
      </c>
      <c r="E3603" s="13" t="s">
        <v>11879</v>
      </c>
      <c r="F3603" s="13" t="s">
        <v>20006</v>
      </c>
      <c r="G3603" s="13" t="s">
        <v>20007</v>
      </c>
    </row>
    <row r="3604" customFormat="false" ht="15" hidden="false" customHeight="true" outlineLevel="0" collapsed="false">
      <c r="A3604" s="13" t="s">
        <v>194</v>
      </c>
      <c r="B3604" s="11" t="s">
        <v>11827</v>
      </c>
      <c r="C3604" s="13" t="s">
        <v>17138</v>
      </c>
      <c r="D3604" s="13" t="s">
        <v>20008</v>
      </c>
      <c r="E3604" s="13" t="s">
        <v>20009</v>
      </c>
      <c r="F3604" s="13" t="s">
        <v>20010</v>
      </c>
      <c r="G3604" s="13" t="s">
        <v>20011</v>
      </c>
    </row>
    <row r="3605" customFormat="false" ht="15" hidden="false" customHeight="true" outlineLevel="0" collapsed="false">
      <c r="A3605" s="13" t="s">
        <v>194</v>
      </c>
      <c r="B3605" s="11" t="s">
        <v>11866</v>
      </c>
      <c r="C3605" s="13" t="s">
        <v>12626</v>
      </c>
      <c r="D3605" s="13" t="s">
        <v>20012</v>
      </c>
      <c r="E3605" s="13" t="s">
        <v>13494</v>
      </c>
      <c r="F3605" s="13" t="s">
        <v>20013</v>
      </c>
      <c r="G3605" s="13" t="s">
        <v>20014</v>
      </c>
    </row>
    <row r="3606" customFormat="false" ht="15" hidden="false" customHeight="true" outlineLevel="0" collapsed="false">
      <c r="A3606" s="13" t="s">
        <v>194</v>
      </c>
      <c r="B3606" s="11" t="s">
        <v>11878</v>
      </c>
      <c r="C3606" s="13" t="s">
        <v>20015</v>
      </c>
      <c r="D3606" s="13" t="s">
        <v>20016</v>
      </c>
      <c r="E3606" s="13" t="s">
        <v>20017</v>
      </c>
      <c r="F3606" s="13" t="s">
        <v>20018</v>
      </c>
      <c r="G3606" s="13" t="s">
        <v>20019</v>
      </c>
    </row>
    <row r="3607" customFormat="false" ht="15" hidden="false" customHeight="true" outlineLevel="0" collapsed="false">
      <c r="A3607" s="13" t="s">
        <v>194</v>
      </c>
      <c r="B3607" s="11" t="s">
        <v>11728</v>
      </c>
      <c r="C3607" s="13" t="s">
        <v>14699</v>
      </c>
      <c r="D3607" s="13" t="s">
        <v>20020</v>
      </c>
      <c r="E3607" s="13" t="s">
        <v>12126</v>
      </c>
      <c r="F3607" s="13" t="s">
        <v>20021</v>
      </c>
      <c r="G3607" s="13" t="s">
        <v>20022</v>
      </c>
    </row>
    <row r="3608" customFormat="false" ht="15" hidden="false" customHeight="true" outlineLevel="0" collapsed="false">
      <c r="A3608" s="13" t="s">
        <v>194</v>
      </c>
      <c r="B3608" s="11" t="s">
        <v>11816</v>
      </c>
      <c r="C3608" s="13" t="s">
        <v>20023</v>
      </c>
      <c r="D3608" s="13" t="s">
        <v>20024</v>
      </c>
      <c r="E3608" s="13" t="s">
        <v>12638</v>
      </c>
      <c r="F3608" s="13" t="s">
        <v>20025</v>
      </c>
      <c r="G3608" s="13" t="s">
        <v>20026</v>
      </c>
    </row>
    <row r="3609" customFormat="false" ht="15" hidden="false" customHeight="true" outlineLevel="0" collapsed="false">
      <c r="A3609" s="13" t="s">
        <v>194</v>
      </c>
      <c r="B3609" s="11" t="s">
        <v>12173</v>
      </c>
      <c r="C3609" s="13" t="s">
        <v>20027</v>
      </c>
      <c r="D3609" s="13" t="s">
        <v>20028</v>
      </c>
      <c r="E3609" s="13" t="s">
        <v>1871</v>
      </c>
      <c r="F3609" s="13" t="s">
        <v>3987</v>
      </c>
      <c r="G3609" s="13" t="s">
        <v>20029</v>
      </c>
    </row>
    <row r="3610" customFormat="false" ht="15" hidden="false" customHeight="true" outlineLevel="0" collapsed="false">
      <c r="A3610" s="13" t="s">
        <v>194</v>
      </c>
      <c r="B3610" s="11" t="s">
        <v>11890</v>
      </c>
      <c r="C3610" s="13" t="s">
        <v>16795</v>
      </c>
      <c r="D3610" s="13" t="s">
        <v>20030</v>
      </c>
      <c r="E3610" s="13" t="s">
        <v>16863</v>
      </c>
      <c r="F3610" s="13" t="s">
        <v>20031</v>
      </c>
      <c r="G3610" s="13" t="s">
        <v>20032</v>
      </c>
    </row>
    <row r="3611" customFormat="false" ht="15" hidden="false" customHeight="true" outlineLevel="0" collapsed="false">
      <c r="A3611" s="13" t="s">
        <v>194</v>
      </c>
      <c r="B3611" s="11" t="s">
        <v>11650</v>
      </c>
      <c r="C3611" s="13" t="s">
        <v>20033</v>
      </c>
      <c r="D3611" s="13" t="s">
        <v>20034</v>
      </c>
      <c r="E3611" s="13" t="s">
        <v>20035</v>
      </c>
      <c r="F3611" s="13" t="s">
        <v>20036</v>
      </c>
      <c r="G3611" s="13" t="s">
        <v>20037</v>
      </c>
    </row>
    <row r="3612" customFormat="false" ht="15" hidden="false" customHeight="true" outlineLevel="0" collapsed="false">
      <c r="A3612" s="13" t="s">
        <v>194</v>
      </c>
      <c r="B3612" s="11" t="s">
        <v>11953</v>
      </c>
      <c r="C3612" s="13" t="s">
        <v>19385</v>
      </c>
      <c r="D3612" s="13" t="s">
        <v>20038</v>
      </c>
      <c r="E3612" s="13" t="s">
        <v>4463</v>
      </c>
      <c r="F3612" s="13" t="s">
        <v>16925</v>
      </c>
      <c r="G3612" s="13" t="s">
        <v>20039</v>
      </c>
    </row>
    <row r="3613" customFormat="false" ht="15" hidden="false" customHeight="true" outlineLevel="0" collapsed="false">
      <c r="A3613" s="13" t="s">
        <v>194</v>
      </c>
      <c r="B3613" s="11" t="s">
        <v>11927</v>
      </c>
      <c r="C3613" s="13" t="s">
        <v>16682</v>
      </c>
      <c r="D3613" s="13" t="s">
        <v>20040</v>
      </c>
      <c r="E3613" s="13" t="s">
        <v>11561</v>
      </c>
      <c r="F3613" s="13" t="s">
        <v>20041</v>
      </c>
      <c r="G3613" s="13" t="s">
        <v>20042</v>
      </c>
    </row>
    <row r="3614" customFormat="false" ht="15" hidden="false" customHeight="true" outlineLevel="0" collapsed="false">
      <c r="A3614" s="13" t="s">
        <v>194</v>
      </c>
      <c r="B3614" s="11" t="s">
        <v>11833</v>
      </c>
      <c r="C3614" s="13" t="s">
        <v>12228</v>
      </c>
      <c r="D3614" s="13" t="s">
        <v>20043</v>
      </c>
      <c r="E3614" s="13" t="s">
        <v>12950</v>
      </c>
      <c r="F3614" s="13" t="s">
        <v>20044</v>
      </c>
      <c r="G3614" s="13" t="s">
        <v>20045</v>
      </c>
    </row>
    <row r="3615" customFormat="false" ht="15" hidden="false" customHeight="true" outlineLevel="0" collapsed="false">
      <c r="A3615" s="13" t="s">
        <v>194</v>
      </c>
      <c r="B3615" s="11" t="s">
        <v>12143</v>
      </c>
      <c r="C3615" s="13" t="s">
        <v>12359</v>
      </c>
      <c r="D3615" s="13" t="s">
        <v>20046</v>
      </c>
      <c r="E3615" s="13" t="s">
        <v>12135</v>
      </c>
      <c r="F3615" s="13" t="s">
        <v>11875</v>
      </c>
      <c r="G3615" s="13" t="s">
        <v>20047</v>
      </c>
    </row>
    <row r="3616" customFormat="false" ht="15" hidden="false" customHeight="true" outlineLevel="0" collapsed="false">
      <c r="A3616" s="13" t="s">
        <v>194</v>
      </c>
      <c r="B3616" s="11" t="s">
        <v>11804</v>
      </c>
      <c r="C3616" s="13" t="s">
        <v>20023</v>
      </c>
      <c r="D3616" s="13" t="s">
        <v>14688</v>
      </c>
      <c r="E3616" s="13" t="s">
        <v>6436</v>
      </c>
      <c r="F3616" s="13" t="s">
        <v>16811</v>
      </c>
      <c r="G3616" s="13" t="s">
        <v>20048</v>
      </c>
    </row>
    <row r="3617" customFormat="false" ht="15" hidden="false" customHeight="true" outlineLevel="0" collapsed="false">
      <c r="A3617" s="13" t="s">
        <v>194</v>
      </c>
      <c r="B3617" s="11" t="s">
        <v>11900</v>
      </c>
      <c r="C3617" s="13" t="s">
        <v>14520</v>
      </c>
      <c r="D3617" s="13" t="s">
        <v>20049</v>
      </c>
      <c r="E3617" s="13" t="s">
        <v>11991</v>
      </c>
      <c r="F3617" s="13" t="s">
        <v>20050</v>
      </c>
      <c r="G3617" s="13" t="s">
        <v>20051</v>
      </c>
    </row>
    <row r="3618" customFormat="false" ht="15" hidden="false" customHeight="true" outlineLevel="0" collapsed="false">
      <c r="A3618" s="13" t="s">
        <v>194</v>
      </c>
      <c r="B3618" s="11" t="s">
        <v>11872</v>
      </c>
      <c r="C3618" s="13" t="s">
        <v>20052</v>
      </c>
      <c r="D3618" s="13" t="s">
        <v>20053</v>
      </c>
      <c r="E3618" s="13" t="s">
        <v>2417</v>
      </c>
      <c r="F3618" s="13" t="s">
        <v>20054</v>
      </c>
      <c r="G3618" s="13" t="s">
        <v>20055</v>
      </c>
    </row>
    <row r="3619" customFormat="false" ht="15" hidden="false" customHeight="true" outlineLevel="0" collapsed="false">
      <c r="A3619" s="13" t="s">
        <v>194</v>
      </c>
      <c r="B3619" s="11" t="s">
        <v>11904</v>
      </c>
      <c r="C3619" s="13" t="s">
        <v>18359</v>
      </c>
      <c r="D3619" s="13" t="s">
        <v>20056</v>
      </c>
      <c r="E3619" s="13" t="s">
        <v>16068</v>
      </c>
      <c r="F3619" s="13" t="s">
        <v>20057</v>
      </c>
      <c r="G3619" s="13" t="s">
        <v>20058</v>
      </c>
    </row>
    <row r="3620" customFormat="false" ht="15" hidden="false" customHeight="true" outlineLevel="0" collapsed="false">
      <c r="A3620" s="13" t="s">
        <v>194</v>
      </c>
      <c r="B3620" s="11" t="s">
        <v>11915</v>
      </c>
      <c r="C3620" s="13" t="s">
        <v>12305</v>
      </c>
      <c r="D3620" s="13" t="s">
        <v>19114</v>
      </c>
      <c r="E3620" s="13" t="s">
        <v>3552</v>
      </c>
      <c r="F3620" s="13" t="s">
        <v>16701</v>
      </c>
      <c r="G3620" s="13" t="s">
        <v>12492</v>
      </c>
    </row>
    <row r="3621" customFormat="false" ht="15" hidden="false" customHeight="true" outlineLevel="0" collapsed="false">
      <c r="A3621" s="13" t="s">
        <v>194</v>
      </c>
      <c r="B3621" s="11" t="s">
        <v>11776</v>
      </c>
      <c r="C3621" s="13" t="s">
        <v>20059</v>
      </c>
      <c r="D3621" s="13" t="s">
        <v>20060</v>
      </c>
      <c r="E3621" s="13" t="s">
        <v>13053</v>
      </c>
      <c r="F3621" s="13" t="s">
        <v>20061</v>
      </c>
      <c r="G3621" s="13" t="s">
        <v>20062</v>
      </c>
    </row>
    <row r="3622" customFormat="false" ht="15" hidden="false" customHeight="true" outlineLevel="0" collapsed="false">
      <c r="A3622" s="13" t="s">
        <v>194</v>
      </c>
      <c r="B3622" s="11" t="s">
        <v>11964</v>
      </c>
      <c r="C3622" s="13" t="s">
        <v>19665</v>
      </c>
      <c r="D3622" s="13" t="s">
        <v>20063</v>
      </c>
      <c r="E3622" s="13" t="s">
        <v>2529</v>
      </c>
      <c r="F3622" s="13" t="s">
        <v>20064</v>
      </c>
      <c r="G3622" s="13" t="s">
        <v>20065</v>
      </c>
    </row>
    <row r="3623" customFormat="false" ht="15" hidden="false" customHeight="true" outlineLevel="0" collapsed="false">
      <c r="A3623" s="13" t="s">
        <v>194</v>
      </c>
      <c r="B3623" s="11" t="s">
        <v>11754</v>
      </c>
      <c r="C3623" s="13" t="s">
        <v>14146</v>
      </c>
      <c r="D3623" s="13" t="s">
        <v>20066</v>
      </c>
      <c r="E3623" s="13" t="s">
        <v>12896</v>
      </c>
      <c r="F3623" s="13" t="s">
        <v>14969</v>
      </c>
      <c r="G3623" s="13" t="s">
        <v>20067</v>
      </c>
    </row>
    <row r="3624" customFormat="false" ht="15" hidden="false" customHeight="true" outlineLevel="0" collapsed="false">
      <c r="A3624" s="13" t="s">
        <v>194</v>
      </c>
      <c r="B3624" s="11" t="s">
        <v>11950</v>
      </c>
      <c r="C3624" s="13" t="s">
        <v>20068</v>
      </c>
      <c r="D3624" s="13" t="s">
        <v>20069</v>
      </c>
      <c r="E3624" s="13" t="s">
        <v>11751</v>
      </c>
      <c r="F3624" s="13" t="s">
        <v>11708</v>
      </c>
      <c r="G3624" s="13" t="s">
        <v>20069</v>
      </c>
    </row>
    <row r="3625" customFormat="false" ht="15" hidden="false" customHeight="true" outlineLevel="0" collapsed="false">
      <c r="A3625" s="13" t="s">
        <v>194</v>
      </c>
      <c r="B3625" s="11" t="s">
        <v>11937</v>
      </c>
      <c r="C3625" s="13" t="s">
        <v>18820</v>
      </c>
      <c r="D3625" s="13" t="s">
        <v>20070</v>
      </c>
      <c r="E3625" s="13" t="s">
        <v>12071</v>
      </c>
      <c r="F3625" s="13" t="s">
        <v>20071</v>
      </c>
      <c r="G3625" s="13" t="s">
        <v>13130</v>
      </c>
    </row>
    <row r="3626" customFormat="false" ht="15" hidden="false" customHeight="true" outlineLevel="0" collapsed="false">
      <c r="A3626" s="13" t="s">
        <v>194</v>
      </c>
      <c r="B3626" s="11" t="s">
        <v>11932</v>
      </c>
      <c r="C3626" s="13" t="s">
        <v>14816</v>
      </c>
      <c r="D3626" s="13" t="s">
        <v>20072</v>
      </c>
      <c r="E3626" s="13" t="s">
        <v>14465</v>
      </c>
      <c r="F3626" s="13" t="s">
        <v>20073</v>
      </c>
      <c r="G3626" s="13" t="s">
        <v>20074</v>
      </c>
    </row>
    <row r="3627" customFormat="false" ht="15" hidden="false" customHeight="true" outlineLevel="0" collapsed="false">
      <c r="A3627" s="13" t="s">
        <v>194</v>
      </c>
      <c r="B3627" s="11" t="s">
        <v>11861</v>
      </c>
      <c r="C3627" s="13" t="s">
        <v>8238</v>
      </c>
      <c r="D3627" s="13" t="s">
        <v>20075</v>
      </c>
      <c r="E3627" s="13" t="s">
        <v>13600</v>
      </c>
      <c r="F3627" s="13" t="s">
        <v>20076</v>
      </c>
      <c r="G3627" s="13" t="s">
        <v>8199</v>
      </c>
    </row>
    <row r="3628" customFormat="false" ht="15" hidden="false" customHeight="true" outlineLevel="0" collapsed="false">
      <c r="A3628" s="13" t="s">
        <v>194</v>
      </c>
      <c r="B3628" s="11" t="s">
        <v>12040</v>
      </c>
      <c r="C3628" s="13" t="s">
        <v>12230</v>
      </c>
      <c r="D3628" s="13" t="s">
        <v>20077</v>
      </c>
      <c r="E3628" s="13" t="s">
        <v>1871</v>
      </c>
      <c r="F3628" s="13" t="s">
        <v>1871</v>
      </c>
      <c r="G3628" s="13" t="s">
        <v>20077</v>
      </c>
    </row>
    <row r="3629" customFormat="false" ht="15" hidden="false" customHeight="true" outlineLevel="0" collapsed="false">
      <c r="A3629" s="13" t="s">
        <v>194</v>
      </c>
      <c r="B3629" s="11" t="s">
        <v>11910</v>
      </c>
      <c r="C3629" s="13" t="s">
        <v>4560</v>
      </c>
      <c r="D3629" s="13" t="s">
        <v>20078</v>
      </c>
      <c r="E3629" s="13" t="s">
        <v>13494</v>
      </c>
      <c r="F3629" s="13" t="s">
        <v>15305</v>
      </c>
      <c r="G3629" s="13" t="s">
        <v>20079</v>
      </c>
    </row>
    <row r="3630" customFormat="false" ht="15" hidden="false" customHeight="true" outlineLevel="0" collapsed="false">
      <c r="A3630" s="13" t="s">
        <v>194</v>
      </c>
      <c r="B3630" s="11" t="s">
        <v>11941</v>
      </c>
      <c r="C3630" s="13" t="s">
        <v>15865</v>
      </c>
      <c r="D3630" s="13" t="s">
        <v>20080</v>
      </c>
      <c r="E3630" s="13" t="s">
        <v>12115</v>
      </c>
      <c r="F3630" s="13" t="s">
        <v>20081</v>
      </c>
      <c r="G3630" s="13" t="s">
        <v>20082</v>
      </c>
    </row>
    <row r="3631" customFormat="false" ht="15" hidden="false" customHeight="true" outlineLevel="0" collapsed="false">
      <c r="A3631" s="13" t="s">
        <v>194</v>
      </c>
      <c r="B3631" s="11" t="s">
        <v>11921</v>
      </c>
      <c r="C3631" s="13" t="s">
        <v>16543</v>
      </c>
      <c r="D3631" s="13" t="s">
        <v>20083</v>
      </c>
      <c r="E3631" s="13" t="s">
        <v>12345</v>
      </c>
      <c r="F3631" s="13" t="s">
        <v>20084</v>
      </c>
      <c r="G3631" s="13" t="s">
        <v>20085</v>
      </c>
    </row>
    <row r="3632" customFormat="false" ht="15" hidden="false" customHeight="true" outlineLevel="0" collapsed="false">
      <c r="A3632" s="13" t="s">
        <v>194</v>
      </c>
      <c r="B3632" s="11" t="s">
        <v>11945</v>
      </c>
      <c r="C3632" s="13" t="s">
        <v>14228</v>
      </c>
      <c r="D3632" s="13" t="s">
        <v>20086</v>
      </c>
      <c r="E3632" s="13" t="s">
        <v>15753</v>
      </c>
      <c r="F3632" s="13" t="s">
        <v>20087</v>
      </c>
      <c r="G3632" s="13" t="s">
        <v>20088</v>
      </c>
    </row>
    <row r="3633" customFormat="false" ht="15" hidden="false" customHeight="true" outlineLevel="0" collapsed="false">
      <c r="A3633" s="13" t="s">
        <v>194</v>
      </c>
      <c r="B3633" s="11" t="s">
        <v>12238</v>
      </c>
      <c r="C3633" s="13" t="s">
        <v>14713</v>
      </c>
      <c r="D3633" s="13" t="s">
        <v>20089</v>
      </c>
      <c r="E3633" s="13" t="s">
        <v>1871</v>
      </c>
      <c r="F3633" s="13" t="s">
        <v>12161</v>
      </c>
      <c r="G3633" s="13" t="s">
        <v>20090</v>
      </c>
    </row>
    <row r="3634" customFormat="false" ht="15" hidden="false" customHeight="true" outlineLevel="0" collapsed="false">
      <c r="A3634" s="13" t="s">
        <v>194</v>
      </c>
      <c r="B3634" s="11" t="s">
        <v>12046</v>
      </c>
      <c r="C3634" s="13" t="s">
        <v>13908</v>
      </c>
      <c r="D3634" s="13" t="s">
        <v>20091</v>
      </c>
      <c r="E3634" s="13" t="s">
        <v>12330</v>
      </c>
      <c r="F3634" s="13" t="s">
        <v>20092</v>
      </c>
      <c r="G3634" s="13" t="s">
        <v>20093</v>
      </c>
    </row>
    <row r="3635" customFormat="false" ht="15" hidden="false" customHeight="true" outlineLevel="0" collapsed="false">
      <c r="A3635" s="13" t="s">
        <v>194</v>
      </c>
      <c r="B3635" s="11" t="s">
        <v>12065</v>
      </c>
      <c r="C3635" s="13" t="s">
        <v>12246</v>
      </c>
      <c r="D3635" s="13" t="s">
        <v>20094</v>
      </c>
      <c r="E3635" s="13" t="s">
        <v>12042</v>
      </c>
      <c r="F3635" s="13" t="s">
        <v>20095</v>
      </c>
      <c r="G3635" s="13" t="s">
        <v>20096</v>
      </c>
    </row>
    <row r="3636" customFormat="false" ht="15" hidden="false" customHeight="true" outlineLevel="0" collapsed="false">
      <c r="A3636" s="13" t="s">
        <v>194</v>
      </c>
      <c r="B3636" s="11" t="s">
        <v>11793</v>
      </c>
      <c r="C3636" s="13" t="s">
        <v>12048</v>
      </c>
      <c r="D3636" s="13" t="s">
        <v>20097</v>
      </c>
      <c r="E3636" s="13" t="s">
        <v>12244</v>
      </c>
      <c r="F3636" s="13" t="s">
        <v>20098</v>
      </c>
      <c r="G3636" s="13" t="s">
        <v>20099</v>
      </c>
    </row>
    <row r="3637" customFormat="false" ht="15" hidden="false" customHeight="true" outlineLevel="0" collapsed="false">
      <c r="A3637" s="13" t="s">
        <v>194</v>
      </c>
      <c r="B3637" s="11" t="s">
        <v>11990</v>
      </c>
      <c r="C3637" s="13" t="s">
        <v>3044</v>
      </c>
      <c r="D3637" s="13" t="s">
        <v>20100</v>
      </c>
      <c r="E3637" s="13" t="s">
        <v>12171</v>
      </c>
      <c r="F3637" s="13" t="s">
        <v>20101</v>
      </c>
      <c r="G3637" s="13" t="s">
        <v>20102</v>
      </c>
    </row>
    <row r="3638" customFormat="false" ht="15" hidden="false" customHeight="true" outlineLevel="0" collapsed="false">
      <c r="A3638" s="13" t="s">
        <v>194</v>
      </c>
      <c r="B3638" s="11" t="s">
        <v>11980</v>
      </c>
      <c r="C3638" s="13" t="s">
        <v>912</v>
      </c>
      <c r="D3638" s="13" t="s">
        <v>20103</v>
      </c>
      <c r="E3638" s="13" t="s">
        <v>3833</v>
      </c>
      <c r="F3638" s="13" t="s">
        <v>20104</v>
      </c>
      <c r="G3638" s="13" t="s">
        <v>20105</v>
      </c>
    </row>
    <row r="3639" customFormat="false" ht="15" hidden="false" customHeight="true" outlineLevel="0" collapsed="false">
      <c r="A3639" s="13" t="s">
        <v>194</v>
      </c>
      <c r="B3639" s="11" t="s">
        <v>11959</v>
      </c>
      <c r="C3639" s="13" t="s">
        <v>14239</v>
      </c>
      <c r="D3639" s="13" t="s">
        <v>20106</v>
      </c>
      <c r="E3639" s="13" t="s">
        <v>18691</v>
      </c>
      <c r="F3639" s="13" t="s">
        <v>20107</v>
      </c>
      <c r="G3639" s="13" t="s">
        <v>20108</v>
      </c>
    </row>
    <row r="3640" customFormat="false" ht="15" hidden="false" customHeight="true" outlineLevel="0" collapsed="false">
      <c r="A3640" s="13" t="s">
        <v>194</v>
      </c>
      <c r="B3640" s="11" t="s">
        <v>12076</v>
      </c>
      <c r="C3640" s="13" t="s">
        <v>12201</v>
      </c>
      <c r="D3640" s="13" t="s">
        <v>20109</v>
      </c>
      <c r="E3640" s="13" t="s">
        <v>11703</v>
      </c>
      <c r="F3640" s="13" t="s">
        <v>20110</v>
      </c>
      <c r="G3640" s="13" t="s">
        <v>20111</v>
      </c>
    </row>
    <row r="3641" customFormat="false" ht="15" hidden="false" customHeight="true" outlineLevel="0" collapsed="false">
      <c r="A3641" s="13" t="s">
        <v>194</v>
      </c>
      <c r="B3641" s="11" t="s">
        <v>12027</v>
      </c>
      <c r="C3641" s="13" t="s">
        <v>12126</v>
      </c>
      <c r="D3641" s="13" t="s">
        <v>20112</v>
      </c>
      <c r="E3641" s="13" t="s">
        <v>14749</v>
      </c>
      <c r="F3641" s="13" t="s">
        <v>11383</v>
      </c>
      <c r="G3641" s="13" t="s">
        <v>20113</v>
      </c>
    </row>
    <row r="3642" customFormat="false" ht="15" hidden="false" customHeight="true" outlineLevel="0" collapsed="false">
      <c r="A3642" s="13" t="s">
        <v>194</v>
      </c>
      <c r="B3642" s="11" t="s">
        <v>11995</v>
      </c>
      <c r="C3642" s="13" t="s">
        <v>11767</v>
      </c>
      <c r="D3642" s="13" t="s">
        <v>20114</v>
      </c>
      <c r="E3642" s="13" t="s">
        <v>697</v>
      </c>
      <c r="F3642" s="13" t="s">
        <v>20115</v>
      </c>
      <c r="G3642" s="13" t="s">
        <v>20116</v>
      </c>
    </row>
    <row r="3643" customFormat="false" ht="15" hidden="false" customHeight="true" outlineLevel="0" collapsed="false">
      <c r="A3643" s="13" t="s">
        <v>194</v>
      </c>
      <c r="B3643" s="11" t="s">
        <v>12000</v>
      </c>
      <c r="C3643" s="13" t="s">
        <v>15899</v>
      </c>
      <c r="D3643" s="13" t="s">
        <v>20117</v>
      </c>
      <c r="E3643" s="13" t="s">
        <v>12132</v>
      </c>
      <c r="F3643" s="13" t="s">
        <v>20118</v>
      </c>
      <c r="G3643" s="13" t="s">
        <v>20119</v>
      </c>
    </row>
    <row r="3644" customFormat="false" ht="15" hidden="false" customHeight="true" outlineLevel="0" collapsed="false">
      <c r="A3644" s="13" t="s">
        <v>194</v>
      </c>
      <c r="B3644" s="11" t="s">
        <v>12112</v>
      </c>
      <c r="C3644" s="13" t="s">
        <v>13630</v>
      </c>
      <c r="D3644" s="13" t="s">
        <v>20120</v>
      </c>
      <c r="E3644" s="13" t="s">
        <v>6339</v>
      </c>
      <c r="F3644" s="13" t="s">
        <v>14228</v>
      </c>
      <c r="G3644" s="13" t="s">
        <v>20121</v>
      </c>
    </row>
    <row r="3645" customFormat="false" ht="15" hidden="false" customHeight="true" outlineLevel="0" collapsed="false">
      <c r="A3645" s="13" t="s">
        <v>194</v>
      </c>
      <c r="B3645" s="11" t="s">
        <v>12006</v>
      </c>
      <c r="C3645" s="13" t="s">
        <v>12990</v>
      </c>
      <c r="D3645" s="13" t="s">
        <v>20122</v>
      </c>
      <c r="E3645" s="13" t="s">
        <v>13050</v>
      </c>
      <c r="F3645" s="13" t="s">
        <v>20123</v>
      </c>
      <c r="G3645" s="13" t="s">
        <v>20124</v>
      </c>
    </row>
    <row r="3646" customFormat="false" ht="15" hidden="false" customHeight="true" outlineLevel="0" collapsed="false">
      <c r="A3646" s="13" t="s">
        <v>194</v>
      </c>
      <c r="B3646" s="11" t="s">
        <v>12010</v>
      </c>
      <c r="C3646" s="13" t="s">
        <v>12830</v>
      </c>
      <c r="D3646" s="13" t="s">
        <v>20125</v>
      </c>
      <c r="E3646" s="13" t="s">
        <v>13484</v>
      </c>
      <c r="F3646" s="13" t="s">
        <v>12961</v>
      </c>
      <c r="G3646" s="13" t="s">
        <v>20126</v>
      </c>
    </row>
    <row r="3647" customFormat="false" ht="15" hidden="false" customHeight="true" outlineLevel="0" collapsed="false">
      <c r="A3647" s="13" t="s">
        <v>194</v>
      </c>
      <c r="B3647" s="11" t="s">
        <v>11985</v>
      </c>
      <c r="C3647" s="13" t="s">
        <v>12758</v>
      </c>
      <c r="D3647" s="13" t="s">
        <v>20118</v>
      </c>
      <c r="E3647" s="13" t="s">
        <v>12295</v>
      </c>
      <c r="F3647" s="13" t="s">
        <v>12058</v>
      </c>
      <c r="G3647" s="13" t="s">
        <v>20127</v>
      </c>
    </row>
    <row r="3648" customFormat="false" ht="15" hidden="false" customHeight="true" outlineLevel="0" collapsed="false">
      <c r="A3648" s="13" t="s">
        <v>194</v>
      </c>
      <c r="B3648" s="11" t="s">
        <v>11975</v>
      </c>
      <c r="C3648" s="13" t="s">
        <v>12748</v>
      </c>
      <c r="D3648" s="13" t="s">
        <v>20128</v>
      </c>
      <c r="E3648" s="13" t="s">
        <v>12186</v>
      </c>
      <c r="F3648" s="13" t="s">
        <v>20129</v>
      </c>
      <c r="G3648" s="13" t="s">
        <v>20130</v>
      </c>
    </row>
    <row r="3649" customFormat="false" ht="15" hidden="false" customHeight="true" outlineLevel="0" collapsed="false">
      <c r="A3649" s="13" t="s">
        <v>194</v>
      </c>
      <c r="B3649" s="11" t="s">
        <v>12016</v>
      </c>
      <c r="C3649" s="13" t="s">
        <v>11924</v>
      </c>
      <c r="D3649" s="13" t="s">
        <v>20131</v>
      </c>
      <c r="E3649" s="13" t="s">
        <v>17888</v>
      </c>
      <c r="F3649" s="13" t="s">
        <v>20132</v>
      </c>
      <c r="G3649" s="13" t="s">
        <v>15280</v>
      </c>
    </row>
    <row r="3650" customFormat="false" ht="15" hidden="false" customHeight="true" outlineLevel="0" collapsed="false">
      <c r="A3650" s="13" t="s">
        <v>194</v>
      </c>
      <c r="B3650" s="11" t="s">
        <v>11884</v>
      </c>
      <c r="C3650" s="13" t="s">
        <v>13162</v>
      </c>
      <c r="D3650" s="13" t="s">
        <v>20133</v>
      </c>
      <c r="E3650" s="13" t="s">
        <v>1237</v>
      </c>
      <c r="F3650" s="13" t="s">
        <v>20134</v>
      </c>
      <c r="G3650" s="13" t="s">
        <v>20135</v>
      </c>
    </row>
    <row r="3651" customFormat="false" ht="15" hidden="false" customHeight="true" outlineLevel="0" collapsed="false">
      <c r="A3651" s="13" t="s">
        <v>194</v>
      </c>
      <c r="B3651" s="11" t="s">
        <v>12097</v>
      </c>
      <c r="C3651" s="13" t="s">
        <v>12875</v>
      </c>
      <c r="D3651" s="13" t="s">
        <v>20136</v>
      </c>
      <c r="E3651" s="13" t="s">
        <v>3987</v>
      </c>
      <c r="F3651" s="13" t="s">
        <v>16267</v>
      </c>
      <c r="G3651" s="13" t="s">
        <v>20137</v>
      </c>
    </row>
    <row r="3652" customFormat="false" ht="15" hidden="false" customHeight="true" outlineLevel="0" collapsed="false">
      <c r="A3652" s="13" t="s">
        <v>194</v>
      </c>
      <c r="B3652" s="11" t="s">
        <v>11748</v>
      </c>
      <c r="C3652" s="13" t="s">
        <v>12017</v>
      </c>
      <c r="D3652" s="13" t="s">
        <v>5939</v>
      </c>
      <c r="E3652" s="13" t="s">
        <v>12241</v>
      </c>
      <c r="F3652" s="13" t="s">
        <v>4775</v>
      </c>
      <c r="G3652" s="13" t="s">
        <v>20138</v>
      </c>
    </row>
    <row r="3653" customFormat="false" ht="15" hidden="false" customHeight="true" outlineLevel="0" collapsed="false">
      <c r="A3653" s="13" t="s">
        <v>194</v>
      </c>
      <c r="B3653" s="11" t="s">
        <v>12036</v>
      </c>
      <c r="C3653" s="13" t="s">
        <v>20139</v>
      </c>
      <c r="D3653" s="13" t="s">
        <v>20140</v>
      </c>
      <c r="E3653" s="13" t="s">
        <v>13600</v>
      </c>
      <c r="F3653" s="13" t="s">
        <v>20141</v>
      </c>
      <c r="G3653" s="13" t="s">
        <v>20142</v>
      </c>
    </row>
    <row r="3654" customFormat="false" ht="15" hidden="false" customHeight="true" outlineLevel="0" collapsed="false">
      <c r="A3654" s="13" t="s">
        <v>194</v>
      </c>
      <c r="B3654" s="11" t="s">
        <v>11764</v>
      </c>
      <c r="C3654" s="13" t="s">
        <v>20143</v>
      </c>
      <c r="D3654" s="13" t="s">
        <v>20144</v>
      </c>
      <c r="E3654" s="13" t="s">
        <v>1715</v>
      </c>
      <c r="F3654" s="13" t="s">
        <v>20145</v>
      </c>
      <c r="G3654" s="13" t="s">
        <v>20146</v>
      </c>
    </row>
    <row r="3655" customFormat="false" ht="15" hidden="false" customHeight="true" outlineLevel="0" collapsed="false">
      <c r="A3655" s="13" t="s">
        <v>194</v>
      </c>
      <c r="B3655" s="11" t="s">
        <v>12107</v>
      </c>
      <c r="C3655" s="13" t="s">
        <v>12403</v>
      </c>
      <c r="D3655" s="13" t="s">
        <v>361</v>
      </c>
      <c r="E3655" s="13" t="s">
        <v>12367</v>
      </c>
      <c r="F3655" s="13" t="s">
        <v>20147</v>
      </c>
      <c r="G3655" s="13" t="s">
        <v>20148</v>
      </c>
    </row>
    <row r="3656" customFormat="false" ht="15" hidden="false" customHeight="true" outlineLevel="0" collapsed="false">
      <c r="A3656" s="13" t="s">
        <v>194</v>
      </c>
      <c r="B3656" s="11" t="s">
        <v>11850</v>
      </c>
      <c r="C3656" s="13" t="s">
        <v>11898</v>
      </c>
      <c r="D3656" s="13" t="s">
        <v>20149</v>
      </c>
      <c r="E3656" s="13" t="s">
        <v>8665</v>
      </c>
      <c r="F3656" s="13" t="s">
        <v>20150</v>
      </c>
      <c r="G3656" s="13" t="s">
        <v>20151</v>
      </c>
    </row>
    <row r="3657" customFormat="false" ht="15" hidden="false" customHeight="true" outlineLevel="0" collapsed="false">
      <c r="A3657" s="13" t="s">
        <v>194</v>
      </c>
      <c r="B3657" s="11" t="s">
        <v>12194</v>
      </c>
      <c r="C3657" s="13" t="s">
        <v>12375</v>
      </c>
      <c r="D3657" s="13" t="s">
        <v>20152</v>
      </c>
      <c r="E3657" s="13" t="s">
        <v>1871</v>
      </c>
      <c r="F3657" s="13" t="s">
        <v>4775</v>
      </c>
      <c r="G3657" s="13" t="s">
        <v>20153</v>
      </c>
    </row>
    <row r="3658" customFormat="false" ht="15" hidden="false" customHeight="true" outlineLevel="0" collapsed="false">
      <c r="A3658" s="13" t="s">
        <v>194</v>
      </c>
      <c r="B3658" s="11" t="s">
        <v>12080</v>
      </c>
      <c r="C3658" s="13" t="s">
        <v>12813</v>
      </c>
      <c r="D3658" s="13" t="s">
        <v>20154</v>
      </c>
      <c r="E3658" s="13" t="s">
        <v>1871</v>
      </c>
      <c r="F3658" s="13" t="s">
        <v>1871</v>
      </c>
      <c r="G3658" s="13" t="s">
        <v>20154</v>
      </c>
    </row>
    <row r="3659" customFormat="false" ht="15" hidden="false" customHeight="true" outlineLevel="0" collapsed="false">
      <c r="A3659" s="13" t="s">
        <v>194</v>
      </c>
      <c r="B3659" s="11" t="s">
        <v>12056</v>
      </c>
      <c r="C3659" s="13" t="s">
        <v>13048</v>
      </c>
      <c r="D3659" s="13" t="s">
        <v>20155</v>
      </c>
      <c r="E3659" s="13" t="s">
        <v>11757</v>
      </c>
      <c r="F3659" s="13" t="s">
        <v>20156</v>
      </c>
      <c r="G3659" s="13" t="s">
        <v>20157</v>
      </c>
    </row>
    <row r="3660" customFormat="false" ht="15" hidden="false" customHeight="true" outlineLevel="0" collapsed="false">
      <c r="A3660" s="13" t="s">
        <v>194</v>
      </c>
      <c r="B3660" s="11" t="s">
        <v>12159</v>
      </c>
      <c r="C3660" s="13" t="s">
        <v>11869</v>
      </c>
      <c r="D3660" s="13" t="s">
        <v>19910</v>
      </c>
      <c r="E3660" s="13" t="s">
        <v>1938</v>
      </c>
      <c r="F3660" s="13" t="s">
        <v>15719</v>
      </c>
      <c r="G3660" s="13" t="s">
        <v>20158</v>
      </c>
    </row>
    <row r="3661" customFormat="false" ht="15" hidden="false" customHeight="true" outlineLevel="0" collapsed="false">
      <c r="A3661" s="13" t="s">
        <v>194</v>
      </c>
      <c r="B3661" s="11" t="s">
        <v>12395</v>
      </c>
      <c r="C3661" s="13" t="s">
        <v>12241</v>
      </c>
      <c r="D3661" s="13" t="s">
        <v>20159</v>
      </c>
      <c r="E3661" s="13" t="s">
        <v>1871</v>
      </c>
      <c r="F3661" s="13" t="s">
        <v>1871</v>
      </c>
      <c r="G3661" s="13" t="s">
        <v>20159</v>
      </c>
    </row>
    <row r="3662" customFormat="false" ht="15" hidden="false" customHeight="true" outlineLevel="0" collapsed="false">
      <c r="A3662" s="13" t="s">
        <v>194</v>
      </c>
      <c r="B3662" s="11" t="s">
        <v>12092</v>
      </c>
      <c r="C3662" s="13" t="s">
        <v>3519</v>
      </c>
      <c r="D3662" s="13" t="s">
        <v>20160</v>
      </c>
      <c r="E3662" s="13" t="s">
        <v>12846</v>
      </c>
      <c r="F3662" s="13" t="s">
        <v>20161</v>
      </c>
      <c r="G3662" s="13" t="s">
        <v>20162</v>
      </c>
    </row>
    <row r="3663" customFormat="false" ht="15" hidden="false" customHeight="true" outlineLevel="0" collapsed="false">
      <c r="A3663" s="13" t="s">
        <v>194</v>
      </c>
      <c r="B3663" s="11" t="s">
        <v>12070</v>
      </c>
      <c r="C3663" s="13" t="s">
        <v>15295</v>
      </c>
      <c r="D3663" s="13" t="s">
        <v>3332</v>
      </c>
      <c r="E3663" s="13" t="s">
        <v>16809</v>
      </c>
      <c r="F3663" s="13" t="s">
        <v>20163</v>
      </c>
      <c r="G3663" s="13" t="s">
        <v>20164</v>
      </c>
    </row>
    <row r="3664" customFormat="false" ht="15" hidden="false" customHeight="true" outlineLevel="0" collapsed="false">
      <c r="A3664" s="13" t="s">
        <v>194</v>
      </c>
      <c r="B3664" s="11" t="s">
        <v>12118</v>
      </c>
      <c r="C3664" s="13" t="s">
        <v>12796</v>
      </c>
      <c r="D3664" s="13" t="s">
        <v>18354</v>
      </c>
      <c r="E3664" s="13" t="s">
        <v>16809</v>
      </c>
      <c r="F3664" s="13" t="s">
        <v>20165</v>
      </c>
      <c r="G3664" s="13" t="s">
        <v>20166</v>
      </c>
    </row>
    <row r="3665" customFormat="false" ht="15" hidden="false" customHeight="true" outlineLevel="0" collapsed="false">
      <c r="A3665" s="13" t="s">
        <v>194</v>
      </c>
      <c r="B3665" s="11" t="s">
        <v>12123</v>
      </c>
      <c r="C3665" s="13" t="s">
        <v>12042</v>
      </c>
      <c r="D3665" s="13" t="s">
        <v>20167</v>
      </c>
      <c r="E3665" s="13" t="s">
        <v>12241</v>
      </c>
      <c r="F3665" s="13" t="s">
        <v>11751</v>
      </c>
      <c r="G3665" s="13" t="s">
        <v>20168</v>
      </c>
    </row>
    <row r="3666" customFormat="false" ht="15" hidden="false" customHeight="true" outlineLevel="0" collapsed="false">
      <c r="A3666" s="13" t="s">
        <v>194</v>
      </c>
      <c r="B3666" s="11" t="s">
        <v>12102</v>
      </c>
      <c r="C3666" s="13" t="s">
        <v>13037</v>
      </c>
      <c r="D3666" s="13" t="s">
        <v>20169</v>
      </c>
      <c r="E3666" s="13" t="s">
        <v>11784</v>
      </c>
      <c r="F3666" s="13" t="s">
        <v>20170</v>
      </c>
      <c r="G3666" s="13" t="s">
        <v>20171</v>
      </c>
    </row>
    <row r="3667" customFormat="false" ht="15" hidden="false" customHeight="true" outlineLevel="0" collapsed="false">
      <c r="A3667" s="13" t="s">
        <v>194</v>
      </c>
      <c r="B3667" s="11" t="s">
        <v>12320</v>
      </c>
      <c r="C3667" s="13" t="s">
        <v>3361</v>
      </c>
      <c r="D3667" s="13" t="s">
        <v>20172</v>
      </c>
      <c r="E3667" s="13" t="s">
        <v>12241</v>
      </c>
      <c r="F3667" s="13" t="s">
        <v>13430</v>
      </c>
      <c r="G3667" s="13" t="s">
        <v>20173</v>
      </c>
    </row>
    <row r="3668" customFormat="false" ht="15" hidden="false" customHeight="true" outlineLevel="0" collapsed="false">
      <c r="A3668" s="13" t="s">
        <v>194</v>
      </c>
      <c r="B3668" s="11" t="s">
        <v>12155</v>
      </c>
      <c r="C3668" s="13" t="s">
        <v>14269</v>
      </c>
      <c r="D3668" s="13" t="s">
        <v>16058</v>
      </c>
      <c r="E3668" s="13" t="s">
        <v>12377</v>
      </c>
      <c r="F3668" s="13" t="s">
        <v>16184</v>
      </c>
      <c r="G3668" s="13" t="s">
        <v>20174</v>
      </c>
    </row>
    <row r="3669" customFormat="false" ht="15" hidden="false" customHeight="true" outlineLevel="0" collapsed="false">
      <c r="A3669" s="13" t="s">
        <v>194</v>
      </c>
      <c r="B3669" s="11" t="s">
        <v>12030</v>
      </c>
      <c r="C3669" s="13" t="s">
        <v>11869</v>
      </c>
      <c r="D3669" s="13" t="s">
        <v>16341</v>
      </c>
      <c r="E3669" s="13" t="s">
        <v>17881</v>
      </c>
      <c r="F3669" s="13" t="s">
        <v>20175</v>
      </c>
      <c r="G3669" s="13" t="s">
        <v>20176</v>
      </c>
    </row>
    <row r="3670" customFormat="false" ht="15" hidden="false" customHeight="true" outlineLevel="0" collapsed="false">
      <c r="A3670" s="13" t="s">
        <v>194</v>
      </c>
      <c r="B3670" s="11" t="s">
        <v>12266</v>
      </c>
      <c r="C3670" s="13" t="s">
        <v>11752</v>
      </c>
      <c r="D3670" s="13" t="s">
        <v>14517</v>
      </c>
      <c r="E3670" s="13" t="s">
        <v>12135</v>
      </c>
      <c r="F3670" s="13" t="s">
        <v>2849</v>
      </c>
      <c r="G3670" s="13" t="s">
        <v>20177</v>
      </c>
    </row>
    <row r="3671" customFormat="false" ht="15" hidden="false" customHeight="true" outlineLevel="0" collapsed="false">
      <c r="A3671" s="13" t="s">
        <v>194</v>
      </c>
      <c r="B3671" s="11" t="s">
        <v>12061</v>
      </c>
      <c r="C3671" s="13" t="s">
        <v>12126</v>
      </c>
      <c r="D3671" s="13" t="s">
        <v>20178</v>
      </c>
      <c r="E3671" s="13" t="s">
        <v>12260</v>
      </c>
      <c r="F3671" s="13" t="s">
        <v>20179</v>
      </c>
      <c r="G3671" s="13" t="s">
        <v>20180</v>
      </c>
    </row>
    <row r="3672" customFormat="false" ht="15" hidden="false" customHeight="true" outlineLevel="0" collapsed="false">
      <c r="A3672" s="13" t="s">
        <v>194</v>
      </c>
      <c r="B3672" s="11" t="s">
        <v>12138</v>
      </c>
      <c r="C3672" s="13" t="s">
        <v>2098</v>
      </c>
      <c r="D3672" s="13" t="s">
        <v>20181</v>
      </c>
      <c r="E3672" s="13" t="s">
        <v>11875</v>
      </c>
      <c r="F3672" s="13" t="s">
        <v>13286</v>
      </c>
      <c r="G3672" s="13" t="s">
        <v>17361</v>
      </c>
    </row>
    <row r="3673" customFormat="false" ht="15" hidden="false" customHeight="true" outlineLevel="0" collapsed="false">
      <c r="A3673" s="13" t="s">
        <v>194</v>
      </c>
      <c r="B3673" s="11" t="s">
        <v>12087</v>
      </c>
      <c r="C3673" s="13" t="s">
        <v>12013</v>
      </c>
      <c r="D3673" s="13" t="s">
        <v>18308</v>
      </c>
      <c r="E3673" s="13" t="s">
        <v>12209</v>
      </c>
      <c r="F3673" s="13" t="s">
        <v>15567</v>
      </c>
      <c r="G3673" s="13" t="s">
        <v>20182</v>
      </c>
    </row>
    <row r="3674" customFormat="false" ht="15" hidden="false" customHeight="true" outlineLevel="0" collapsed="false">
      <c r="A3674" s="13" t="s">
        <v>194</v>
      </c>
      <c r="B3674" s="11" t="s">
        <v>12185</v>
      </c>
      <c r="C3674" s="13" t="s">
        <v>12294</v>
      </c>
      <c r="D3674" s="13" t="s">
        <v>20183</v>
      </c>
      <c r="E3674" s="13" t="s">
        <v>14191</v>
      </c>
      <c r="F3674" s="13" t="s">
        <v>20184</v>
      </c>
      <c r="G3674" s="13" t="s">
        <v>20185</v>
      </c>
    </row>
    <row r="3675" customFormat="false" ht="15" hidden="false" customHeight="true" outlineLevel="0" collapsed="false">
      <c r="A3675" s="13" t="s">
        <v>194</v>
      </c>
      <c r="B3675" s="11" t="s">
        <v>12166</v>
      </c>
      <c r="C3675" s="13" t="s">
        <v>12013</v>
      </c>
      <c r="D3675" s="13" t="s">
        <v>20186</v>
      </c>
      <c r="E3675" s="13" t="s">
        <v>12375</v>
      </c>
      <c r="F3675" s="13" t="s">
        <v>20187</v>
      </c>
      <c r="G3675" s="13" t="s">
        <v>20188</v>
      </c>
    </row>
    <row r="3676" customFormat="false" ht="15" hidden="false" customHeight="true" outlineLevel="0" collapsed="false">
      <c r="A3676" s="13" t="s">
        <v>194</v>
      </c>
      <c r="B3676" s="11" t="s">
        <v>12169</v>
      </c>
      <c r="C3676" s="13" t="s">
        <v>12883</v>
      </c>
      <c r="D3676" s="13" t="s">
        <v>5433</v>
      </c>
      <c r="E3676" s="13" t="s">
        <v>4775</v>
      </c>
      <c r="F3676" s="13" t="s">
        <v>12053</v>
      </c>
      <c r="G3676" s="13" t="s">
        <v>18313</v>
      </c>
    </row>
    <row r="3677" customFormat="false" ht="15" hidden="false" customHeight="true" outlineLevel="0" collapsed="false">
      <c r="A3677" s="13" t="s">
        <v>194</v>
      </c>
      <c r="B3677" s="11" t="s">
        <v>12214</v>
      </c>
      <c r="C3677" s="13" t="s">
        <v>11875</v>
      </c>
      <c r="D3677" s="13" t="s">
        <v>16213</v>
      </c>
      <c r="E3677" s="13" t="s">
        <v>1871</v>
      </c>
      <c r="F3677" s="13" t="s">
        <v>1871</v>
      </c>
      <c r="G3677" s="13" t="s">
        <v>16213</v>
      </c>
    </row>
    <row r="3678" customFormat="false" ht="15" hidden="false" customHeight="true" outlineLevel="0" collapsed="false">
      <c r="A3678" s="13" t="s">
        <v>194</v>
      </c>
      <c r="B3678" s="11" t="s">
        <v>12130</v>
      </c>
      <c r="C3678" s="13" t="s">
        <v>11869</v>
      </c>
      <c r="D3678" s="13" t="s">
        <v>13559</v>
      </c>
      <c r="E3678" s="13" t="s">
        <v>11796</v>
      </c>
      <c r="F3678" s="13" t="s">
        <v>12903</v>
      </c>
      <c r="G3678" s="13" t="s">
        <v>20189</v>
      </c>
    </row>
    <row r="3679" customFormat="false" ht="15" hidden="false" customHeight="true" outlineLevel="0" collapsed="false">
      <c r="A3679" s="13" t="s">
        <v>194</v>
      </c>
      <c r="B3679" s="11" t="s">
        <v>12179</v>
      </c>
      <c r="C3679" s="13" t="s">
        <v>11672</v>
      </c>
      <c r="D3679" s="13" t="s">
        <v>13569</v>
      </c>
      <c r="E3679" s="13" t="s">
        <v>20190</v>
      </c>
      <c r="F3679" s="13" t="s">
        <v>6823</v>
      </c>
      <c r="G3679" s="13" t="s">
        <v>20191</v>
      </c>
    </row>
    <row r="3680" customFormat="false" ht="15" hidden="false" customHeight="true" outlineLevel="0" collapsed="false">
      <c r="A3680" s="13" t="s">
        <v>194</v>
      </c>
      <c r="B3680" s="11" t="s">
        <v>12205</v>
      </c>
      <c r="C3680" s="13" t="s">
        <v>13052</v>
      </c>
      <c r="D3680" s="13" t="s">
        <v>20192</v>
      </c>
      <c r="E3680" s="13" t="s">
        <v>1871</v>
      </c>
      <c r="F3680" s="13" t="s">
        <v>1871</v>
      </c>
      <c r="G3680" s="13" t="s">
        <v>20192</v>
      </c>
    </row>
    <row r="3681" customFormat="false" ht="15" hidden="false" customHeight="true" outlineLevel="0" collapsed="false">
      <c r="A3681" s="13" t="s">
        <v>194</v>
      </c>
      <c r="B3681" s="11" t="s">
        <v>12323</v>
      </c>
      <c r="C3681" s="13" t="s">
        <v>12025</v>
      </c>
      <c r="D3681" s="13" t="s">
        <v>20193</v>
      </c>
      <c r="E3681" s="13" t="s">
        <v>1871</v>
      </c>
      <c r="F3681" s="13" t="s">
        <v>1871</v>
      </c>
      <c r="G3681" s="13" t="s">
        <v>20193</v>
      </c>
    </row>
    <row r="3682" customFormat="false" ht="15" hidden="false" customHeight="true" outlineLevel="0" collapsed="false">
      <c r="A3682" s="13" t="s">
        <v>194</v>
      </c>
      <c r="B3682" s="11" t="s">
        <v>12221</v>
      </c>
      <c r="C3682" s="13" t="s">
        <v>11767</v>
      </c>
      <c r="D3682" s="13" t="s">
        <v>20194</v>
      </c>
      <c r="E3682" s="13" t="s">
        <v>4463</v>
      </c>
      <c r="F3682" s="13" t="s">
        <v>20195</v>
      </c>
      <c r="G3682" s="13" t="s">
        <v>13376</v>
      </c>
    </row>
    <row r="3683" customFormat="false" ht="15" hidden="false" customHeight="true" outlineLevel="0" collapsed="false">
      <c r="A3683" s="13" t="s">
        <v>194</v>
      </c>
      <c r="B3683" s="11" t="s">
        <v>12243</v>
      </c>
      <c r="C3683" s="13" t="s">
        <v>1132</v>
      </c>
      <c r="D3683" s="13" t="s">
        <v>8691</v>
      </c>
      <c r="E3683" s="13" t="s">
        <v>12209</v>
      </c>
      <c r="F3683" s="13" t="s">
        <v>13652</v>
      </c>
      <c r="G3683" s="13" t="s">
        <v>14142</v>
      </c>
    </row>
    <row r="3684" customFormat="false" ht="15" hidden="false" customHeight="true" outlineLevel="0" collapsed="false">
      <c r="A3684" s="13" t="s">
        <v>194</v>
      </c>
      <c r="B3684" s="11" t="s">
        <v>12044</v>
      </c>
      <c r="C3684" s="13" t="s">
        <v>12754</v>
      </c>
      <c r="D3684" s="13" t="s">
        <v>20196</v>
      </c>
      <c r="E3684" s="13" t="s">
        <v>11708</v>
      </c>
      <c r="F3684" s="13" t="s">
        <v>1871</v>
      </c>
      <c r="G3684" s="13" t="s">
        <v>20196</v>
      </c>
    </row>
    <row r="3685" customFormat="false" ht="15" hidden="false" customHeight="true" outlineLevel="0" collapsed="false">
      <c r="A3685" s="13" t="s">
        <v>194</v>
      </c>
      <c r="B3685" s="11" t="s">
        <v>12164</v>
      </c>
      <c r="C3685" s="13" t="s">
        <v>5712</v>
      </c>
      <c r="D3685" s="13" t="s">
        <v>14183</v>
      </c>
      <c r="E3685" s="13" t="s">
        <v>11708</v>
      </c>
      <c r="F3685" s="13" t="s">
        <v>1871</v>
      </c>
      <c r="G3685" s="13" t="s">
        <v>14183</v>
      </c>
    </row>
    <row r="3686" customFormat="false" ht="15" hidden="false" customHeight="true" outlineLevel="0" collapsed="false">
      <c r="A3686" s="13" t="s">
        <v>194</v>
      </c>
      <c r="B3686" s="11" t="s">
        <v>12147</v>
      </c>
      <c r="C3686" s="13" t="s">
        <v>13444</v>
      </c>
      <c r="D3686" s="13" t="s">
        <v>20197</v>
      </c>
      <c r="E3686" s="13" t="s">
        <v>2093</v>
      </c>
      <c r="F3686" s="13" t="s">
        <v>20198</v>
      </c>
      <c r="G3686" s="13" t="s">
        <v>20199</v>
      </c>
    </row>
    <row r="3687" customFormat="false" ht="15" hidden="false" customHeight="true" outlineLevel="0" collapsed="false">
      <c r="A3687" s="13" t="s">
        <v>194</v>
      </c>
      <c r="B3687" s="11" t="s">
        <v>12051</v>
      </c>
      <c r="C3687" s="13" t="s">
        <v>8940</v>
      </c>
      <c r="D3687" s="13" t="s">
        <v>20200</v>
      </c>
      <c r="E3687" s="13" t="s">
        <v>12375</v>
      </c>
      <c r="F3687" s="13" t="s">
        <v>20201</v>
      </c>
      <c r="G3687" s="13" t="s">
        <v>20202</v>
      </c>
    </row>
    <row r="3688" customFormat="false" ht="15" hidden="false" customHeight="true" outlineLevel="0" collapsed="false">
      <c r="A3688" s="13" t="s">
        <v>194</v>
      </c>
      <c r="B3688" s="11" t="s">
        <v>12152</v>
      </c>
      <c r="C3688" s="13" t="s">
        <v>12093</v>
      </c>
      <c r="D3688" s="13" t="s">
        <v>16577</v>
      </c>
      <c r="E3688" s="13" t="s">
        <v>550</v>
      </c>
      <c r="F3688" s="13" t="s">
        <v>13372</v>
      </c>
      <c r="G3688" s="13" t="s">
        <v>17862</v>
      </c>
    </row>
    <row r="3689" customFormat="false" ht="15" hidden="false" customHeight="true" outlineLevel="0" collapsed="false">
      <c r="A3689" s="13" t="s">
        <v>194</v>
      </c>
      <c r="B3689" s="11" t="s">
        <v>12226</v>
      </c>
      <c r="C3689" s="13" t="s">
        <v>12754</v>
      </c>
      <c r="D3689" s="13" t="s">
        <v>18325</v>
      </c>
      <c r="E3689" s="13" t="s">
        <v>12295</v>
      </c>
      <c r="F3689" s="13" t="s">
        <v>557</v>
      </c>
      <c r="G3689" s="13" t="s">
        <v>15353</v>
      </c>
    </row>
    <row r="3690" customFormat="false" ht="15" hidden="false" customHeight="true" outlineLevel="0" collapsed="false">
      <c r="A3690" s="13" t="s">
        <v>194</v>
      </c>
      <c r="B3690" s="11" t="s">
        <v>12200</v>
      </c>
      <c r="C3690" s="13" t="s">
        <v>12364</v>
      </c>
      <c r="D3690" s="13" t="s">
        <v>20203</v>
      </c>
      <c r="E3690" s="13" t="s">
        <v>1938</v>
      </c>
      <c r="F3690" s="13" t="s">
        <v>12023</v>
      </c>
      <c r="G3690" s="13" t="s">
        <v>20204</v>
      </c>
    </row>
    <row r="3691" customFormat="false" ht="15" hidden="false" customHeight="true" outlineLevel="0" collapsed="false">
      <c r="A3691" s="13" t="s">
        <v>194</v>
      </c>
      <c r="B3691" s="11" t="s">
        <v>12196</v>
      </c>
      <c r="C3691" s="13" t="s">
        <v>13664</v>
      </c>
      <c r="D3691" s="13" t="s">
        <v>14807</v>
      </c>
      <c r="E3691" s="13" t="s">
        <v>1938</v>
      </c>
      <c r="F3691" s="13" t="s">
        <v>15356</v>
      </c>
      <c r="G3691" s="13" t="s">
        <v>17376</v>
      </c>
    </row>
    <row r="3692" customFormat="false" ht="15" hidden="false" customHeight="true" outlineLevel="0" collapsed="false">
      <c r="A3692" s="13" t="s">
        <v>194</v>
      </c>
      <c r="B3692" s="11" t="s">
        <v>12177</v>
      </c>
      <c r="C3692" s="13" t="s">
        <v>12215</v>
      </c>
      <c r="D3692" s="13" t="s">
        <v>13924</v>
      </c>
      <c r="E3692" s="13" t="s">
        <v>11708</v>
      </c>
      <c r="F3692" s="13" t="s">
        <v>12209</v>
      </c>
      <c r="G3692" s="13" t="s">
        <v>15865</v>
      </c>
    </row>
    <row r="3693" customFormat="false" ht="15" hidden="false" customHeight="true" outlineLevel="0" collapsed="false">
      <c r="A3693" s="13" t="s">
        <v>194</v>
      </c>
      <c r="B3693" s="11" t="s">
        <v>12271</v>
      </c>
      <c r="C3693" s="13" t="s">
        <v>14241</v>
      </c>
      <c r="D3693" s="13" t="s">
        <v>12192</v>
      </c>
      <c r="E3693" s="13" t="s">
        <v>6338</v>
      </c>
      <c r="F3693" s="13" t="s">
        <v>12023</v>
      </c>
      <c r="G3693" s="13" t="s">
        <v>20205</v>
      </c>
    </row>
    <row r="3694" customFormat="false" ht="15" hidden="false" customHeight="true" outlineLevel="0" collapsed="false">
      <c r="A3694" s="13" t="s">
        <v>194</v>
      </c>
      <c r="B3694" s="11" t="s">
        <v>12312</v>
      </c>
      <c r="C3694" s="13" t="s">
        <v>13656</v>
      </c>
      <c r="D3694" s="13" t="s">
        <v>18111</v>
      </c>
      <c r="E3694" s="13" t="s">
        <v>12901</v>
      </c>
      <c r="F3694" s="13" t="s">
        <v>17888</v>
      </c>
      <c r="G3694" s="13" t="s">
        <v>12254</v>
      </c>
    </row>
    <row r="3695" customFormat="false" ht="15" hidden="false" customHeight="true" outlineLevel="0" collapsed="false">
      <c r="A3695" s="13" t="s">
        <v>194</v>
      </c>
      <c r="B3695" s="11" t="s">
        <v>12255</v>
      </c>
      <c r="C3695" s="13" t="s">
        <v>13484</v>
      </c>
      <c r="D3695" s="13" t="s">
        <v>20206</v>
      </c>
      <c r="E3695" s="13" t="s">
        <v>11824</v>
      </c>
      <c r="F3695" s="13" t="s">
        <v>20207</v>
      </c>
      <c r="G3695" s="13" t="s">
        <v>20208</v>
      </c>
    </row>
    <row r="3696" customFormat="false" ht="15" hidden="false" customHeight="true" outlineLevel="0" collapsed="false">
      <c r="A3696" s="13" t="s">
        <v>194</v>
      </c>
      <c r="B3696" s="11" t="s">
        <v>12125</v>
      </c>
      <c r="C3696" s="13" t="s">
        <v>12927</v>
      </c>
      <c r="D3696" s="13" t="s">
        <v>18783</v>
      </c>
      <c r="E3696" s="13" t="s">
        <v>11708</v>
      </c>
      <c r="F3696" s="13" t="s">
        <v>1871</v>
      </c>
      <c r="G3696" s="13" t="s">
        <v>18783</v>
      </c>
    </row>
    <row r="3697" customFormat="false" ht="15" hidden="false" customHeight="true" outlineLevel="0" collapsed="false">
      <c r="A3697" s="13" t="s">
        <v>194</v>
      </c>
      <c r="B3697" s="11" t="s">
        <v>12212</v>
      </c>
      <c r="C3697" s="13" t="s">
        <v>12295</v>
      </c>
      <c r="D3697" s="13" t="s">
        <v>14428</v>
      </c>
      <c r="E3697" s="13" t="s">
        <v>1871</v>
      </c>
      <c r="F3697" s="13" t="s">
        <v>1871</v>
      </c>
      <c r="G3697" s="13" t="s">
        <v>14428</v>
      </c>
    </row>
    <row r="3698" customFormat="false" ht="15" hidden="false" customHeight="true" outlineLevel="0" collapsed="false">
      <c r="A3698" s="13" t="s">
        <v>194</v>
      </c>
      <c r="B3698" s="11" t="s">
        <v>12217</v>
      </c>
      <c r="C3698" s="13" t="s">
        <v>6327</v>
      </c>
      <c r="D3698" s="13" t="s">
        <v>20209</v>
      </c>
      <c r="E3698" s="13" t="s">
        <v>12090</v>
      </c>
      <c r="F3698" s="13" t="s">
        <v>12088</v>
      </c>
      <c r="G3698" s="13" t="s">
        <v>14681</v>
      </c>
    </row>
    <row r="3699" customFormat="false" ht="15" hidden="false" customHeight="true" outlineLevel="0" collapsed="false">
      <c r="A3699" s="13" t="s">
        <v>194</v>
      </c>
      <c r="B3699" s="11" t="s">
        <v>12315</v>
      </c>
      <c r="C3699" s="13" t="s">
        <v>12960</v>
      </c>
      <c r="D3699" s="13" t="s">
        <v>12576</v>
      </c>
      <c r="E3699" s="13" t="s">
        <v>12241</v>
      </c>
      <c r="F3699" s="13" t="s">
        <v>12295</v>
      </c>
      <c r="G3699" s="13" t="s">
        <v>15649</v>
      </c>
    </row>
    <row r="3700" customFormat="false" ht="15" hidden="false" customHeight="true" outlineLevel="0" collapsed="false">
      <c r="A3700" s="13" t="s">
        <v>194</v>
      </c>
      <c r="B3700" s="11" t="s">
        <v>12282</v>
      </c>
      <c r="C3700" s="13" t="s">
        <v>8199</v>
      </c>
      <c r="D3700" s="13" t="s">
        <v>16710</v>
      </c>
      <c r="E3700" s="13" t="s">
        <v>1132</v>
      </c>
      <c r="F3700" s="13" t="s">
        <v>20210</v>
      </c>
      <c r="G3700" s="13" t="s">
        <v>20211</v>
      </c>
    </row>
    <row r="3701" customFormat="false" ht="15" hidden="false" customHeight="true" outlineLevel="0" collapsed="false">
      <c r="A3701" s="13" t="s">
        <v>194</v>
      </c>
      <c r="B3701" s="11" t="s">
        <v>12318</v>
      </c>
      <c r="C3701" s="13" t="s">
        <v>12361</v>
      </c>
      <c r="D3701" s="13" t="s">
        <v>20212</v>
      </c>
      <c r="E3701" s="13" t="s">
        <v>12241</v>
      </c>
      <c r="F3701" s="13" t="s">
        <v>333</v>
      </c>
      <c r="G3701" s="13" t="s">
        <v>20213</v>
      </c>
    </row>
    <row r="3702" customFormat="false" ht="15" hidden="false" customHeight="true" outlineLevel="0" collapsed="false">
      <c r="A3702" s="13" t="s">
        <v>194</v>
      </c>
      <c r="B3702" s="11" t="s">
        <v>12207</v>
      </c>
      <c r="C3702" s="13" t="s">
        <v>12833</v>
      </c>
      <c r="D3702" s="13" t="s">
        <v>20214</v>
      </c>
      <c r="E3702" s="13" t="s">
        <v>1938</v>
      </c>
      <c r="F3702" s="13" t="s">
        <v>12946</v>
      </c>
      <c r="G3702" s="13" t="s">
        <v>18820</v>
      </c>
    </row>
    <row r="3703" customFormat="false" ht="15" hidden="false" customHeight="true" outlineLevel="0" collapsed="false">
      <c r="A3703" s="13" t="s">
        <v>194</v>
      </c>
      <c r="B3703" s="11" t="s">
        <v>12234</v>
      </c>
      <c r="C3703" s="13" t="s">
        <v>4913</v>
      </c>
      <c r="D3703" s="13" t="s">
        <v>15336</v>
      </c>
      <c r="E3703" s="13" t="s">
        <v>12241</v>
      </c>
      <c r="F3703" s="13" t="s">
        <v>8940</v>
      </c>
      <c r="G3703" s="13" t="s">
        <v>15878</v>
      </c>
    </row>
    <row r="3704" customFormat="false" ht="15" hidden="false" customHeight="true" outlineLevel="0" collapsed="false">
      <c r="A3704" s="13" t="s">
        <v>194</v>
      </c>
      <c r="B3704" s="11" t="s">
        <v>12348</v>
      </c>
      <c r="C3704" s="13" t="s">
        <v>12093</v>
      </c>
      <c r="D3704" s="13" t="s">
        <v>17868</v>
      </c>
      <c r="E3704" s="13" t="s">
        <v>12209</v>
      </c>
      <c r="F3704" s="13" t="s">
        <v>20215</v>
      </c>
      <c r="G3704" s="13" t="s">
        <v>20216</v>
      </c>
    </row>
    <row r="3705" customFormat="false" ht="15" hidden="false" customHeight="true" outlineLevel="0" collapsed="false">
      <c r="A3705" s="13" t="s">
        <v>194</v>
      </c>
      <c r="B3705" s="11" t="s">
        <v>12082</v>
      </c>
      <c r="C3705" s="13" t="s">
        <v>12357</v>
      </c>
      <c r="D3705" s="13" t="s">
        <v>13001</v>
      </c>
      <c r="E3705" s="13" t="s">
        <v>11796</v>
      </c>
      <c r="F3705" s="13" t="s">
        <v>16634</v>
      </c>
      <c r="G3705" s="13" t="s">
        <v>20217</v>
      </c>
    </row>
    <row r="3706" customFormat="false" ht="15" hidden="false" customHeight="true" outlineLevel="0" collapsed="false">
      <c r="A3706" s="13" t="s">
        <v>194</v>
      </c>
      <c r="B3706" s="11" t="s">
        <v>12279</v>
      </c>
      <c r="C3706" s="13" t="s">
        <v>557</v>
      </c>
      <c r="D3706" s="13" t="s">
        <v>12783</v>
      </c>
      <c r="E3706" s="13" t="s">
        <v>8665</v>
      </c>
      <c r="F3706" s="13" t="s">
        <v>20218</v>
      </c>
      <c r="G3706" s="13" t="s">
        <v>20219</v>
      </c>
    </row>
    <row r="3707" customFormat="false" ht="15" hidden="false" customHeight="true" outlineLevel="0" collapsed="false">
      <c r="A3707" s="13" t="s">
        <v>194</v>
      </c>
      <c r="B3707" s="11" t="s">
        <v>12022</v>
      </c>
      <c r="C3707" s="13" t="s">
        <v>11971</v>
      </c>
      <c r="D3707" s="13" t="s">
        <v>20220</v>
      </c>
      <c r="E3707" s="13" t="s">
        <v>12135</v>
      </c>
      <c r="F3707" s="13" t="s">
        <v>12813</v>
      </c>
      <c r="G3707" s="13" t="s">
        <v>12254</v>
      </c>
    </row>
    <row r="3708" customFormat="false" ht="15" hidden="false" customHeight="true" outlineLevel="0" collapsed="false">
      <c r="A3708" s="13" t="s">
        <v>194</v>
      </c>
      <c r="B3708" s="11" t="s">
        <v>12229</v>
      </c>
      <c r="C3708" s="13" t="s">
        <v>12058</v>
      </c>
      <c r="D3708" s="13" t="s">
        <v>13003</v>
      </c>
      <c r="E3708" s="13" t="s">
        <v>12209</v>
      </c>
      <c r="F3708" s="13" t="s">
        <v>20221</v>
      </c>
      <c r="G3708" s="13" t="s">
        <v>20222</v>
      </c>
    </row>
    <row r="3709" customFormat="false" ht="15" hidden="false" customHeight="true" outlineLevel="0" collapsed="false">
      <c r="A3709" s="13" t="s">
        <v>194</v>
      </c>
      <c r="B3709" s="11" t="s">
        <v>12265</v>
      </c>
      <c r="C3709" s="13" t="s">
        <v>12846</v>
      </c>
      <c r="D3709" s="13" t="s">
        <v>13618</v>
      </c>
      <c r="E3709" s="13" t="s">
        <v>1871</v>
      </c>
      <c r="F3709" s="13" t="s">
        <v>1871</v>
      </c>
      <c r="G3709" s="13" t="s">
        <v>13618</v>
      </c>
    </row>
    <row r="3710" customFormat="false" ht="15" hidden="false" customHeight="true" outlineLevel="0" collapsed="false">
      <c r="A3710" s="13" t="s">
        <v>194</v>
      </c>
      <c r="B3710" s="11" t="s">
        <v>12354</v>
      </c>
      <c r="C3710" s="13" t="s">
        <v>8665</v>
      </c>
      <c r="D3710" s="13" t="s">
        <v>15175</v>
      </c>
      <c r="E3710" s="13" t="s">
        <v>12241</v>
      </c>
      <c r="F3710" s="13" t="s">
        <v>12337</v>
      </c>
      <c r="G3710" s="13" t="s">
        <v>13612</v>
      </c>
    </row>
    <row r="3711" customFormat="false" ht="15" hidden="false" customHeight="true" outlineLevel="0" collapsed="false">
      <c r="A3711" s="13" t="s">
        <v>194</v>
      </c>
      <c r="B3711" s="11" t="s">
        <v>12300</v>
      </c>
      <c r="C3711" s="13" t="s">
        <v>11875</v>
      </c>
      <c r="D3711" s="13" t="s">
        <v>15175</v>
      </c>
      <c r="E3711" s="13" t="s">
        <v>11713</v>
      </c>
      <c r="F3711" s="13" t="s">
        <v>20223</v>
      </c>
      <c r="G3711" s="13" t="s">
        <v>20224</v>
      </c>
    </row>
    <row r="3712" customFormat="false" ht="15" hidden="false" customHeight="true" outlineLevel="0" collapsed="false">
      <c r="A3712" s="13" t="s">
        <v>194</v>
      </c>
      <c r="B3712" s="11" t="s">
        <v>12276</v>
      </c>
      <c r="C3712" s="13" t="s">
        <v>4933</v>
      </c>
      <c r="D3712" s="13" t="s">
        <v>13999</v>
      </c>
      <c r="E3712" s="13" t="s">
        <v>11708</v>
      </c>
      <c r="F3712" s="13" t="s">
        <v>1871</v>
      </c>
      <c r="G3712" s="13" t="s">
        <v>13999</v>
      </c>
    </row>
    <row r="3713" customFormat="false" ht="15" hidden="false" customHeight="true" outlineLevel="0" collapsed="false">
      <c r="A3713" s="13" t="s">
        <v>194</v>
      </c>
      <c r="B3713" s="11" t="s">
        <v>12309</v>
      </c>
      <c r="C3713" s="13" t="s">
        <v>12115</v>
      </c>
      <c r="D3713" s="13" t="s">
        <v>17882</v>
      </c>
      <c r="E3713" s="13" t="s">
        <v>11703</v>
      </c>
      <c r="F3713" s="13" t="s">
        <v>19263</v>
      </c>
      <c r="G3713" s="13" t="s">
        <v>20225</v>
      </c>
    </row>
    <row r="3714" customFormat="false" ht="15" hidden="false" customHeight="true" outlineLevel="0" collapsed="false">
      <c r="A3714" s="13" t="s">
        <v>194</v>
      </c>
      <c r="B3714" s="11" t="s">
        <v>12336</v>
      </c>
      <c r="C3714" s="13" t="s">
        <v>12182</v>
      </c>
      <c r="D3714" s="13" t="s">
        <v>19650</v>
      </c>
      <c r="E3714" s="13" t="s">
        <v>12377</v>
      </c>
      <c r="F3714" s="13" t="s">
        <v>15364</v>
      </c>
      <c r="G3714" s="13" t="s">
        <v>16403</v>
      </c>
    </row>
    <row r="3715" customFormat="false" ht="15" hidden="false" customHeight="true" outlineLevel="0" collapsed="false">
      <c r="A3715" s="13" t="s">
        <v>194</v>
      </c>
      <c r="B3715" s="11" t="s">
        <v>12298</v>
      </c>
      <c r="C3715" s="13" t="s">
        <v>4459</v>
      </c>
      <c r="D3715" s="13" t="s">
        <v>18774</v>
      </c>
      <c r="E3715" s="13" t="s">
        <v>11751</v>
      </c>
      <c r="F3715" s="13" t="s">
        <v>14751</v>
      </c>
      <c r="G3715" s="13" t="s">
        <v>13467</v>
      </c>
    </row>
    <row r="3716" customFormat="false" ht="15" hidden="false" customHeight="true" outlineLevel="0" collapsed="false">
      <c r="A3716" s="13" t="s">
        <v>194</v>
      </c>
      <c r="B3716" s="11" t="s">
        <v>12248</v>
      </c>
      <c r="C3716" s="13" t="s">
        <v>6800</v>
      </c>
      <c r="D3716" s="13" t="s">
        <v>6373</v>
      </c>
      <c r="E3716" s="13" t="s">
        <v>11708</v>
      </c>
      <c r="F3716" s="13" t="s">
        <v>12201</v>
      </c>
      <c r="G3716" s="13" t="s">
        <v>19708</v>
      </c>
    </row>
    <row r="3717" customFormat="false" ht="15" hidden="false" customHeight="true" outlineLevel="0" collapsed="false">
      <c r="A3717" s="13" t="s">
        <v>194</v>
      </c>
      <c r="B3717" s="11" t="s">
        <v>11706</v>
      </c>
      <c r="C3717" s="13" t="s">
        <v>4459</v>
      </c>
      <c r="D3717" s="13" t="s">
        <v>13440</v>
      </c>
      <c r="E3717" s="13" t="s">
        <v>12090</v>
      </c>
      <c r="F3717" s="13" t="s">
        <v>12090</v>
      </c>
      <c r="G3717" s="13" t="s">
        <v>16396</v>
      </c>
    </row>
    <row r="3718" customFormat="false" ht="15" hidden="false" customHeight="true" outlineLevel="0" collapsed="false">
      <c r="A3718" s="13" t="s">
        <v>194</v>
      </c>
      <c r="B3718" s="11" t="s">
        <v>12288</v>
      </c>
      <c r="C3718" s="13" t="s">
        <v>3987</v>
      </c>
      <c r="D3718" s="13" t="s">
        <v>12674</v>
      </c>
      <c r="E3718" s="13" t="s">
        <v>11751</v>
      </c>
      <c r="F3718" s="13" t="s">
        <v>11751</v>
      </c>
      <c r="G3718" s="13" t="s">
        <v>14245</v>
      </c>
    </row>
    <row r="3719" customFormat="false" ht="15" hidden="false" customHeight="true" outlineLevel="0" collapsed="false">
      <c r="A3719" s="13" t="s">
        <v>194</v>
      </c>
      <c r="B3719" s="11" t="s">
        <v>12191</v>
      </c>
      <c r="C3719" s="13" t="s">
        <v>3987</v>
      </c>
      <c r="D3719" s="13" t="s">
        <v>16916</v>
      </c>
      <c r="E3719" s="13" t="s">
        <v>1871</v>
      </c>
      <c r="F3719" s="13" t="s">
        <v>1871</v>
      </c>
      <c r="G3719" s="13" t="s">
        <v>16916</v>
      </c>
    </row>
    <row r="3720" customFormat="false" ht="15" hidden="false" customHeight="true" outlineLevel="0" collapsed="false">
      <c r="A3720" s="13" t="s">
        <v>194</v>
      </c>
      <c r="B3720" s="11" t="s">
        <v>12340</v>
      </c>
      <c r="C3720" s="13" t="s">
        <v>3987</v>
      </c>
      <c r="D3720" s="13" t="s">
        <v>14804</v>
      </c>
      <c r="E3720" s="13" t="s">
        <v>1871</v>
      </c>
      <c r="F3720" s="13" t="s">
        <v>1871</v>
      </c>
      <c r="G3720" s="13" t="s">
        <v>14804</v>
      </c>
    </row>
    <row r="3721" customFormat="false" ht="15" hidden="false" customHeight="true" outlineLevel="0" collapsed="false">
      <c r="A3721" s="13" t="s">
        <v>194</v>
      </c>
      <c r="B3721" s="11" t="s">
        <v>12252</v>
      </c>
      <c r="C3721" s="13" t="s">
        <v>3042</v>
      </c>
      <c r="D3721" s="13" t="s">
        <v>14791</v>
      </c>
      <c r="E3721" s="13" t="s">
        <v>11751</v>
      </c>
      <c r="F3721" s="13" t="s">
        <v>1871</v>
      </c>
      <c r="G3721" s="13" t="s">
        <v>14791</v>
      </c>
    </row>
    <row r="3722" customFormat="false" ht="15" hidden="false" customHeight="true" outlineLevel="0" collapsed="false">
      <c r="A3722" s="13" t="s">
        <v>194</v>
      </c>
      <c r="B3722" s="11" t="s">
        <v>12134</v>
      </c>
      <c r="C3722" s="13" t="s">
        <v>12241</v>
      </c>
      <c r="D3722" s="13" t="s">
        <v>14618</v>
      </c>
      <c r="E3722" s="13" t="s">
        <v>11708</v>
      </c>
      <c r="F3722" s="13" t="s">
        <v>1871</v>
      </c>
      <c r="G3722" s="13" t="s">
        <v>14618</v>
      </c>
    </row>
    <row r="3723" customFormat="false" ht="15" hidden="false" customHeight="true" outlineLevel="0" collapsed="false">
      <c r="A3723" s="13" t="s">
        <v>194</v>
      </c>
      <c r="B3723" s="11" t="s">
        <v>12293</v>
      </c>
      <c r="C3723" s="13" t="s">
        <v>3361</v>
      </c>
      <c r="D3723" s="13" t="s">
        <v>17393</v>
      </c>
      <c r="E3723" s="13" t="s">
        <v>12161</v>
      </c>
      <c r="F3723" s="13" t="s">
        <v>4711</v>
      </c>
      <c r="G3723" s="13" t="s">
        <v>13658</v>
      </c>
    </row>
    <row r="3724" customFormat="false" ht="15" hidden="false" customHeight="true" outlineLevel="0" collapsed="false">
      <c r="A3724" s="13" t="s">
        <v>194</v>
      </c>
      <c r="B3724" s="11" t="s">
        <v>12292</v>
      </c>
      <c r="C3724" s="13" t="s">
        <v>12215</v>
      </c>
      <c r="D3724" s="13" t="s">
        <v>12758</v>
      </c>
      <c r="E3724" s="13" t="s">
        <v>11708</v>
      </c>
      <c r="F3724" s="13" t="s">
        <v>1871</v>
      </c>
      <c r="G3724" s="13" t="s">
        <v>12758</v>
      </c>
    </row>
    <row r="3725" customFormat="false" ht="15" hidden="false" customHeight="true" outlineLevel="0" collapsed="false">
      <c r="A3725" s="13" t="s">
        <v>194</v>
      </c>
      <c r="B3725" s="11" t="s">
        <v>12383</v>
      </c>
      <c r="C3725" s="13" t="s">
        <v>12241</v>
      </c>
      <c r="D3725" s="13" t="s">
        <v>18584</v>
      </c>
      <c r="E3725" s="13" t="s">
        <v>1871</v>
      </c>
      <c r="F3725" s="13" t="s">
        <v>1871</v>
      </c>
      <c r="G3725" s="13" t="s">
        <v>18584</v>
      </c>
    </row>
    <row r="3726" customFormat="false" ht="15" hidden="false" customHeight="true" outlineLevel="0" collapsed="false">
      <c r="A3726" s="13" t="s">
        <v>194</v>
      </c>
      <c r="B3726" s="11" t="s">
        <v>12342</v>
      </c>
      <c r="C3726" s="13" t="s">
        <v>3833</v>
      </c>
      <c r="D3726" s="13" t="s">
        <v>1134</v>
      </c>
      <c r="E3726" s="13" t="s">
        <v>11751</v>
      </c>
      <c r="F3726" s="13" t="s">
        <v>20226</v>
      </c>
      <c r="G3726" s="13" t="s">
        <v>20227</v>
      </c>
    </row>
    <row r="3727" customFormat="false" ht="15" hidden="false" customHeight="true" outlineLevel="0" collapsed="false">
      <c r="A3727" s="13" t="s">
        <v>194</v>
      </c>
      <c r="B3727" s="11" t="s">
        <v>12268</v>
      </c>
      <c r="C3727" s="13" t="s">
        <v>2417</v>
      </c>
      <c r="D3727" s="13" t="s">
        <v>13653</v>
      </c>
      <c r="E3727" s="13" t="s">
        <v>11875</v>
      </c>
      <c r="F3727" s="13" t="s">
        <v>15657</v>
      </c>
      <c r="G3727" s="13" t="s">
        <v>20228</v>
      </c>
    </row>
    <row r="3728" customFormat="false" ht="15" hidden="false" customHeight="true" outlineLevel="0" collapsed="false">
      <c r="A3728" s="13" t="s">
        <v>194</v>
      </c>
      <c r="B3728" s="11" t="s">
        <v>12263</v>
      </c>
      <c r="C3728" s="13" t="s">
        <v>11875</v>
      </c>
      <c r="D3728" s="13" t="s">
        <v>11625</v>
      </c>
      <c r="E3728" s="13" t="s">
        <v>11708</v>
      </c>
      <c r="F3728" s="13" t="s">
        <v>11708</v>
      </c>
      <c r="G3728" s="13" t="s">
        <v>19632</v>
      </c>
    </row>
    <row r="3729" customFormat="false" ht="15" hidden="false" customHeight="true" outlineLevel="0" collapsed="false">
      <c r="A3729" s="13" t="s">
        <v>194</v>
      </c>
      <c r="B3729" s="11" t="s">
        <v>12344</v>
      </c>
      <c r="C3729" s="13" t="s">
        <v>3042</v>
      </c>
      <c r="D3729" s="13" t="s">
        <v>16928</v>
      </c>
      <c r="E3729" s="13" t="s">
        <v>12241</v>
      </c>
      <c r="F3729" s="13" t="s">
        <v>13945</v>
      </c>
      <c r="G3729" s="13" t="s">
        <v>20229</v>
      </c>
    </row>
    <row r="3730" customFormat="false" ht="15" hidden="false" customHeight="true" outlineLevel="0" collapsed="false">
      <c r="A3730" s="13" t="s">
        <v>194</v>
      </c>
      <c r="B3730" s="11" t="s">
        <v>12327</v>
      </c>
      <c r="C3730" s="13" t="s">
        <v>3833</v>
      </c>
      <c r="D3730" s="13" t="s">
        <v>19628</v>
      </c>
      <c r="E3730" s="13" t="s">
        <v>4775</v>
      </c>
      <c r="F3730" s="13" t="s">
        <v>20230</v>
      </c>
      <c r="G3730" s="13" t="s">
        <v>20231</v>
      </c>
    </row>
    <row r="3731" customFormat="false" ht="15" hidden="false" customHeight="true" outlineLevel="0" collapsed="false">
      <c r="A3731" s="13" t="s">
        <v>194</v>
      </c>
      <c r="B3731" s="11" t="s">
        <v>12360</v>
      </c>
      <c r="C3731" s="13" t="s">
        <v>2417</v>
      </c>
      <c r="D3731" s="13" t="s">
        <v>19762</v>
      </c>
      <c r="E3731" s="13" t="s">
        <v>11751</v>
      </c>
      <c r="F3731" s="13" t="s">
        <v>13281</v>
      </c>
      <c r="G3731" s="13" t="s">
        <v>6788</v>
      </c>
    </row>
    <row r="3732" customFormat="false" ht="15" hidden="false" customHeight="true" outlineLevel="0" collapsed="false">
      <c r="A3732" s="13" t="s">
        <v>194</v>
      </c>
      <c r="B3732" s="11" t="s">
        <v>12332</v>
      </c>
      <c r="C3732" s="13" t="s">
        <v>13664</v>
      </c>
      <c r="D3732" s="13" t="s">
        <v>13654</v>
      </c>
      <c r="E3732" s="13" t="s">
        <v>12161</v>
      </c>
      <c r="F3732" s="13" t="s">
        <v>20232</v>
      </c>
      <c r="G3732" s="13" t="s">
        <v>20233</v>
      </c>
    </row>
    <row r="3733" customFormat="false" ht="15" hidden="false" customHeight="true" outlineLevel="0" collapsed="false">
      <c r="A3733" s="13" t="s">
        <v>194</v>
      </c>
      <c r="B3733" s="11" t="s">
        <v>12259</v>
      </c>
      <c r="C3733" s="13" t="s">
        <v>8204</v>
      </c>
      <c r="D3733" s="13" t="s">
        <v>16184</v>
      </c>
      <c r="E3733" s="13" t="s">
        <v>11708</v>
      </c>
      <c r="F3733" s="13" t="s">
        <v>3042</v>
      </c>
      <c r="G3733" s="13" t="s">
        <v>13598</v>
      </c>
    </row>
    <row r="3734" customFormat="false" ht="15" hidden="false" customHeight="true" outlineLevel="0" collapsed="false">
      <c r="A3734" s="13" t="s">
        <v>194</v>
      </c>
      <c r="B3734" s="11" t="s">
        <v>12351</v>
      </c>
      <c r="C3734" s="13" t="s">
        <v>12375</v>
      </c>
      <c r="D3734" s="13" t="s">
        <v>16214</v>
      </c>
      <c r="E3734" s="13" t="s">
        <v>1871</v>
      </c>
      <c r="F3734" s="13" t="s">
        <v>1871</v>
      </c>
      <c r="G3734" s="13" t="s">
        <v>16214</v>
      </c>
    </row>
    <row r="3735" customFormat="false" ht="15" hidden="false" customHeight="true" outlineLevel="0" collapsed="false">
      <c r="A3735" s="13" t="s">
        <v>194</v>
      </c>
      <c r="B3735" s="11" t="s">
        <v>12329</v>
      </c>
      <c r="C3735" s="13" t="s">
        <v>6800</v>
      </c>
      <c r="D3735" s="13" t="s">
        <v>6144</v>
      </c>
      <c r="E3735" s="13" t="s">
        <v>11708</v>
      </c>
      <c r="F3735" s="13" t="s">
        <v>1871</v>
      </c>
      <c r="G3735" s="13" t="s">
        <v>6144</v>
      </c>
    </row>
    <row r="3736" customFormat="false" ht="15" hidden="false" customHeight="true" outlineLevel="0" collapsed="false">
      <c r="A3736" s="13" t="s">
        <v>194</v>
      </c>
      <c r="B3736" s="11" t="s">
        <v>12353</v>
      </c>
      <c r="C3736" s="13" t="s">
        <v>12209</v>
      </c>
      <c r="D3736" s="13" t="s">
        <v>15356</v>
      </c>
      <c r="E3736" s="13" t="s">
        <v>1871</v>
      </c>
      <c r="F3736" s="13" t="s">
        <v>1871</v>
      </c>
      <c r="G3736" s="13" t="s">
        <v>15356</v>
      </c>
    </row>
    <row r="3737" customFormat="false" ht="15" hidden="false" customHeight="true" outlineLevel="0" collapsed="false">
      <c r="A3737" s="13" t="s">
        <v>194</v>
      </c>
      <c r="B3737" s="11" t="s">
        <v>12370</v>
      </c>
      <c r="C3737" s="13" t="s">
        <v>12025</v>
      </c>
      <c r="D3737" s="13" t="s">
        <v>16871</v>
      </c>
      <c r="E3737" s="13" t="s">
        <v>1457</v>
      </c>
      <c r="F3737" s="13" t="s">
        <v>20234</v>
      </c>
      <c r="G3737" s="13" t="s">
        <v>20235</v>
      </c>
    </row>
    <row r="3738" customFormat="false" ht="15" hidden="false" customHeight="true" outlineLevel="0" collapsed="false">
      <c r="A3738" s="13" t="s">
        <v>194</v>
      </c>
      <c r="B3738" s="11" t="s">
        <v>12290</v>
      </c>
      <c r="C3738" s="13" t="s">
        <v>12244</v>
      </c>
      <c r="D3738" s="13" t="s">
        <v>8190</v>
      </c>
      <c r="E3738" s="13" t="s">
        <v>11751</v>
      </c>
      <c r="F3738" s="13" t="s">
        <v>3361</v>
      </c>
      <c r="G3738" s="13" t="s">
        <v>12898</v>
      </c>
    </row>
    <row r="3739" customFormat="false" ht="15" hidden="false" customHeight="true" outlineLevel="0" collapsed="false">
      <c r="A3739" s="13" t="s">
        <v>194</v>
      </c>
      <c r="B3739" s="11" t="s">
        <v>12356</v>
      </c>
      <c r="C3739" s="13" t="s">
        <v>12209</v>
      </c>
      <c r="D3739" s="13" t="s">
        <v>17277</v>
      </c>
      <c r="E3739" s="13" t="s">
        <v>1871</v>
      </c>
      <c r="F3739" s="13" t="s">
        <v>1871</v>
      </c>
      <c r="G3739" s="13" t="s">
        <v>17277</v>
      </c>
    </row>
    <row r="3740" customFormat="false" ht="15" hidden="false" customHeight="true" outlineLevel="0" collapsed="false">
      <c r="A3740" s="13" t="s">
        <v>194</v>
      </c>
      <c r="B3740" s="11" t="s">
        <v>12285</v>
      </c>
      <c r="C3740" s="13" t="s">
        <v>11875</v>
      </c>
      <c r="D3740" s="13" t="s">
        <v>1115</v>
      </c>
      <c r="E3740" s="13" t="s">
        <v>1871</v>
      </c>
      <c r="F3740" s="13" t="s">
        <v>1871</v>
      </c>
      <c r="G3740" s="13" t="s">
        <v>1115</v>
      </c>
    </row>
    <row r="3741" customFormat="false" ht="15" hidden="false" customHeight="true" outlineLevel="0" collapsed="false">
      <c r="A3741" s="13" t="s">
        <v>194</v>
      </c>
      <c r="B3741" s="11" t="s">
        <v>12363</v>
      </c>
      <c r="C3741" s="13" t="s">
        <v>4775</v>
      </c>
      <c r="D3741" s="13" t="s">
        <v>13325</v>
      </c>
      <c r="E3741" s="13" t="s">
        <v>1871</v>
      </c>
      <c r="F3741" s="13" t="s">
        <v>1871</v>
      </c>
      <c r="G3741" s="13" t="s">
        <v>13325</v>
      </c>
    </row>
    <row r="3742" customFormat="false" ht="15" hidden="false" customHeight="true" outlineLevel="0" collapsed="false">
      <c r="A3742" s="13" t="s">
        <v>194</v>
      </c>
      <c r="B3742" s="11" t="s">
        <v>11970</v>
      </c>
      <c r="C3742" s="13" t="s">
        <v>6339</v>
      </c>
      <c r="D3742" s="13" t="s">
        <v>7364</v>
      </c>
      <c r="E3742" s="13" t="s">
        <v>12377</v>
      </c>
      <c r="F3742" s="13" t="s">
        <v>20236</v>
      </c>
      <c r="G3742" s="13" t="s">
        <v>20237</v>
      </c>
    </row>
    <row r="3743" customFormat="false" ht="15" hidden="false" customHeight="true" outlineLevel="0" collapsed="false">
      <c r="A3743" s="13" t="s">
        <v>194</v>
      </c>
      <c r="B3743" s="11" t="s">
        <v>12373</v>
      </c>
      <c r="C3743" s="13" t="s">
        <v>11703</v>
      </c>
      <c r="D3743" s="13" t="s">
        <v>11981</v>
      </c>
      <c r="E3743" s="13" t="s">
        <v>12090</v>
      </c>
      <c r="F3743" s="13" t="s">
        <v>11708</v>
      </c>
      <c r="G3743" s="13" t="s">
        <v>11981</v>
      </c>
    </row>
    <row r="3744" customFormat="false" ht="15" hidden="false" customHeight="true" outlineLevel="0" collapsed="false">
      <c r="A3744" s="13" t="s">
        <v>194</v>
      </c>
      <c r="B3744" s="11" t="s">
        <v>12384</v>
      </c>
      <c r="C3744" s="13" t="s">
        <v>2417</v>
      </c>
      <c r="D3744" s="13" t="s">
        <v>15227</v>
      </c>
      <c r="E3744" s="13" t="s">
        <v>11708</v>
      </c>
      <c r="F3744" s="13" t="s">
        <v>11751</v>
      </c>
      <c r="G3744" s="13" t="s">
        <v>1237</v>
      </c>
    </row>
    <row r="3745" customFormat="false" ht="15" hidden="false" customHeight="true" outlineLevel="0" collapsed="false">
      <c r="A3745" s="13" t="s">
        <v>194</v>
      </c>
      <c r="B3745" s="11" t="s">
        <v>12374</v>
      </c>
      <c r="C3745" s="13" t="s">
        <v>11751</v>
      </c>
      <c r="D3745" s="13" t="s">
        <v>14048</v>
      </c>
      <c r="E3745" s="13" t="s">
        <v>1871</v>
      </c>
      <c r="F3745" s="13" t="s">
        <v>11751</v>
      </c>
      <c r="G3745" s="13" t="s">
        <v>13047</v>
      </c>
    </row>
    <row r="3746" customFormat="false" ht="15" hidden="false" customHeight="true" outlineLevel="0" collapsed="false">
      <c r="A3746" s="13" t="s">
        <v>194</v>
      </c>
      <c r="B3746" s="11" t="s">
        <v>12325</v>
      </c>
      <c r="C3746" s="13" t="s">
        <v>12295</v>
      </c>
      <c r="D3746" s="13" t="s">
        <v>13047</v>
      </c>
      <c r="E3746" s="13" t="s">
        <v>1871</v>
      </c>
      <c r="F3746" s="13" t="s">
        <v>12241</v>
      </c>
      <c r="G3746" s="13" t="s">
        <v>12352</v>
      </c>
    </row>
    <row r="3747" customFormat="false" ht="15" hidden="false" customHeight="true" outlineLevel="0" collapsed="false">
      <c r="A3747" s="13" t="s">
        <v>194</v>
      </c>
      <c r="B3747" s="11" t="s">
        <v>12307</v>
      </c>
      <c r="C3747" s="13" t="s">
        <v>11971</v>
      </c>
      <c r="D3747" s="13" t="s">
        <v>12919</v>
      </c>
      <c r="E3747" s="13" t="s">
        <v>12090</v>
      </c>
      <c r="F3747" s="13" t="s">
        <v>11708</v>
      </c>
      <c r="G3747" s="13" t="s">
        <v>9166</v>
      </c>
    </row>
    <row r="3748" customFormat="false" ht="15" hidden="false" customHeight="true" outlineLevel="0" collapsed="false">
      <c r="A3748" s="13" t="s">
        <v>194</v>
      </c>
      <c r="B3748" s="11" t="s">
        <v>12331</v>
      </c>
      <c r="C3748" s="13" t="s">
        <v>12161</v>
      </c>
      <c r="D3748" s="13" t="s">
        <v>14647</v>
      </c>
      <c r="E3748" s="13" t="s">
        <v>11708</v>
      </c>
      <c r="F3748" s="13" t="s">
        <v>1871</v>
      </c>
      <c r="G3748" s="13" t="s">
        <v>14647</v>
      </c>
    </row>
    <row r="3749" customFormat="false" ht="15" hidden="false" customHeight="true" outlineLevel="0" collapsed="false">
      <c r="A3749" s="13" t="s">
        <v>194</v>
      </c>
      <c r="B3749" s="11" t="s">
        <v>12304</v>
      </c>
      <c r="C3749" s="13" t="s">
        <v>12025</v>
      </c>
      <c r="D3749" s="13" t="s">
        <v>13656</v>
      </c>
      <c r="E3749" s="13" t="s">
        <v>12025</v>
      </c>
      <c r="F3749" s="13" t="s">
        <v>14051</v>
      </c>
      <c r="G3749" s="13" t="s">
        <v>20238</v>
      </c>
    </row>
    <row r="3750" customFormat="false" ht="15" hidden="false" customHeight="true" outlineLevel="0" collapsed="false">
      <c r="A3750" s="13" t="s">
        <v>194</v>
      </c>
      <c r="B3750" s="11" t="s">
        <v>12381</v>
      </c>
      <c r="C3750" s="13" t="s">
        <v>12241</v>
      </c>
      <c r="D3750" s="13" t="s">
        <v>12584</v>
      </c>
      <c r="E3750" s="13" t="s">
        <v>1871</v>
      </c>
      <c r="F3750" s="13" t="s">
        <v>1871</v>
      </c>
      <c r="G3750" s="13" t="s">
        <v>12584</v>
      </c>
    </row>
    <row r="3751" customFormat="false" ht="15" hidden="false" customHeight="true" outlineLevel="0" collapsed="false">
      <c r="A3751" s="13" t="s">
        <v>194</v>
      </c>
      <c r="B3751" s="11" t="s">
        <v>12358</v>
      </c>
      <c r="C3751" s="13" t="s">
        <v>12161</v>
      </c>
      <c r="D3751" s="13" t="s">
        <v>12084</v>
      </c>
      <c r="E3751" s="13" t="s">
        <v>11708</v>
      </c>
      <c r="F3751" s="13" t="s">
        <v>12295</v>
      </c>
      <c r="G3751" s="13" t="s">
        <v>9133</v>
      </c>
    </row>
    <row r="3752" customFormat="false" ht="15" hidden="false" customHeight="true" outlineLevel="0" collapsed="false">
      <c r="A3752" s="13" t="s">
        <v>194</v>
      </c>
      <c r="B3752" s="11" t="s">
        <v>12401</v>
      </c>
      <c r="C3752" s="13" t="s">
        <v>11708</v>
      </c>
      <c r="D3752" s="13" t="s">
        <v>12260</v>
      </c>
      <c r="E3752" s="13" t="s">
        <v>1871</v>
      </c>
      <c r="F3752" s="13" t="s">
        <v>1871</v>
      </c>
      <c r="G3752" s="13" t="s">
        <v>12260</v>
      </c>
    </row>
    <row r="3753" customFormat="false" ht="15" hidden="false" customHeight="true" outlineLevel="0" collapsed="false">
      <c r="A3753" s="13" t="s">
        <v>194</v>
      </c>
      <c r="B3753" s="11" t="s">
        <v>12378</v>
      </c>
      <c r="C3753" s="13" t="s">
        <v>12209</v>
      </c>
      <c r="D3753" s="13" t="s">
        <v>12260</v>
      </c>
      <c r="E3753" s="13" t="s">
        <v>12295</v>
      </c>
      <c r="F3753" s="13" t="s">
        <v>16809</v>
      </c>
      <c r="G3753" s="13" t="s">
        <v>15904</v>
      </c>
    </row>
    <row r="3754" customFormat="false" ht="15" hidden="false" customHeight="true" outlineLevel="0" collapsed="false">
      <c r="A3754" s="13" t="s">
        <v>194</v>
      </c>
      <c r="B3754" s="11" t="s">
        <v>12420</v>
      </c>
      <c r="C3754" s="13" t="s">
        <v>11708</v>
      </c>
      <c r="D3754" s="13" t="s">
        <v>6800</v>
      </c>
      <c r="E3754" s="13" t="s">
        <v>4775</v>
      </c>
      <c r="F3754" s="13" t="s">
        <v>11563</v>
      </c>
      <c r="G3754" s="13" t="s">
        <v>20239</v>
      </c>
    </row>
    <row r="3755" customFormat="false" ht="15" hidden="false" customHeight="true" outlineLevel="0" collapsed="false">
      <c r="A3755" s="13" t="s">
        <v>194</v>
      </c>
      <c r="B3755" s="11" t="s">
        <v>12376</v>
      </c>
      <c r="C3755" s="13" t="s">
        <v>12161</v>
      </c>
      <c r="D3755" s="13" t="s">
        <v>333</v>
      </c>
      <c r="E3755" s="13" t="s">
        <v>12090</v>
      </c>
      <c r="F3755" s="13" t="s">
        <v>12887</v>
      </c>
      <c r="G3755" s="13" t="s">
        <v>16909</v>
      </c>
    </row>
    <row r="3756" customFormat="false" ht="15" hidden="false" customHeight="true" outlineLevel="0" collapsed="false">
      <c r="A3756" s="13" t="s">
        <v>194</v>
      </c>
      <c r="B3756" s="11" t="s">
        <v>12385</v>
      </c>
      <c r="C3756" s="13" t="s">
        <v>11708</v>
      </c>
      <c r="D3756" s="13" t="s">
        <v>12025</v>
      </c>
      <c r="E3756" s="13" t="s">
        <v>11708</v>
      </c>
      <c r="F3756" s="13" t="s">
        <v>3987</v>
      </c>
      <c r="G3756" s="13" t="s">
        <v>12386</v>
      </c>
    </row>
    <row r="3757" customFormat="false" ht="15" hidden="false" customHeight="true" outlineLevel="0" collapsed="false">
      <c r="A3757" s="13" t="s">
        <v>194</v>
      </c>
      <c r="B3757" s="11" t="s">
        <v>12366</v>
      </c>
      <c r="C3757" s="13" t="s">
        <v>12241</v>
      </c>
      <c r="D3757" s="13" t="s">
        <v>12025</v>
      </c>
      <c r="E3757" s="13" t="s">
        <v>1871</v>
      </c>
      <c r="F3757" s="13" t="s">
        <v>1871</v>
      </c>
      <c r="G3757" s="13" t="s">
        <v>12025</v>
      </c>
    </row>
    <row r="3758" customFormat="false" ht="15" hidden="false" customHeight="true" outlineLevel="0" collapsed="false">
      <c r="A3758" s="13" t="s">
        <v>194</v>
      </c>
      <c r="B3758" s="11" t="s">
        <v>12398</v>
      </c>
      <c r="C3758" s="13" t="s">
        <v>12135</v>
      </c>
      <c r="D3758" s="13" t="s">
        <v>1938</v>
      </c>
      <c r="E3758" s="13" t="s">
        <v>1871</v>
      </c>
      <c r="F3758" s="13" t="s">
        <v>1871</v>
      </c>
      <c r="G3758" s="13" t="s">
        <v>1938</v>
      </c>
    </row>
    <row r="3759" customFormat="false" ht="15" hidden="false" customHeight="true" outlineLevel="0" collapsed="false">
      <c r="A3759" s="13" t="s">
        <v>194</v>
      </c>
      <c r="B3759" s="11" t="s">
        <v>12389</v>
      </c>
      <c r="C3759" s="13" t="s">
        <v>1938</v>
      </c>
      <c r="D3759" s="13" t="s">
        <v>4775</v>
      </c>
      <c r="E3759" s="13" t="s">
        <v>11751</v>
      </c>
      <c r="F3759" s="13" t="s">
        <v>14105</v>
      </c>
      <c r="G3759" s="13" t="s">
        <v>16419</v>
      </c>
    </row>
    <row r="3760" customFormat="false" ht="15" hidden="false" customHeight="true" outlineLevel="0" collapsed="false">
      <c r="A3760" s="13" t="s">
        <v>194</v>
      </c>
      <c r="B3760" s="11" t="s">
        <v>12396</v>
      </c>
      <c r="C3760" s="13" t="s">
        <v>11703</v>
      </c>
      <c r="D3760" s="13" t="s">
        <v>12135</v>
      </c>
      <c r="E3760" s="13" t="s">
        <v>11708</v>
      </c>
      <c r="F3760" s="13" t="s">
        <v>20240</v>
      </c>
      <c r="G3760" s="13" t="s">
        <v>20241</v>
      </c>
    </row>
    <row r="3761" customFormat="false" ht="15" hidden="false" customHeight="true" outlineLevel="0" collapsed="false">
      <c r="A3761" s="13" t="s">
        <v>194</v>
      </c>
      <c r="B3761" s="11" t="s">
        <v>12412</v>
      </c>
      <c r="C3761" s="13" t="s">
        <v>12241</v>
      </c>
      <c r="D3761" s="13" t="s">
        <v>12295</v>
      </c>
      <c r="E3761" s="13" t="s">
        <v>12093</v>
      </c>
      <c r="F3761" s="13" t="s">
        <v>13658</v>
      </c>
      <c r="G3761" s="13" t="s">
        <v>20242</v>
      </c>
    </row>
    <row r="3762" customFormat="false" ht="15" hidden="false" customHeight="true" outlineLevel="0" collapsed="false">
      <c r="A3762" s="13" t="s">
        <v>194</v>
      </c>
      <c r="B3762" s="11" t="s">
        <v>13066</v>
      </c>
      <c r="C3762" s="13" t="s">
        <v>12090</v>
      </c>
      <c r="D3762" s="13" t="s">
        <v>12295</v>
      </c>
      <c r="E3762" s="13" t="s">
        <v>1871</v>
      </c>
      <c r="F3762" s="13" t="s">
        <v>1871</v>
      </c>
      <c r="G3762" s="13" t="s">
        <v>12295</v>
      </c>
    </row>
    <row r="3763" customFormat="false" ht="15" hidden="false" customHeight="true" outlineLevel="0" collapsed="false">
      <c r="A3763" s="13" t="s">
        <v>194</v>
      </c>
      <c r="B3763" s="11" t="s">
        <v>12394</v>
      </c>
      <c r="C3763" s="13" t="s">
        <v>11751</v>
      </c>
      <c r="D3763" s="13" t="s">
        <v>12090</v>
      </c>
      <c r="E3763" s="13" t="s">
        <v>1871</v>
      </c>
      <c r="F3763" s="13" t="s">
        <v>1871</v>
      </c>
      <c r="G3763" s="13" t="s">
        <v>12090</v>
      </c>
    </row>
    <row r="3764" customFormat="false" ht="15" hidden="false" customHeight="true" outlineLevel="0" collapsed="false">
      <c r="A3764" s="13" t="s">
        <v>194</v>
      </c>
      <c r="B3764" s="11" t="s">
        <v>12388</v>
      </c>
      <c r="C3764" s="13" t="s">
        <v>11751</v>
      </c>
      <c r="D3764" s="13" t="s">
        <v>12090</v>
      </c>
      <c r="E3764" s="13" t="s">
        <v>1871</v>
      </c>
      <c r="F3764" s="13" t="s">
        <v>1871</v>
      </c>
      <c r="G3764" s="13" t="s">
        <v>12090</v>
      </c>
    </row>
    <row r="3765" customFormat="false" ht="15" hidden="false" customHeight="true" outlineLevel="0" collapsed="false">
      <c r="A3765" s="13" t="s">
        <v>194</v>
      </c>
      <c r="B3765" s="11" t="s">
        <v>14267</v>
      </c>
      <c r="C3765" s="13" t="s">
        <v>11708</v>
      </c>
      <c r="D3765" s="13" t="s">
        <v>11751</v>
      </c>
      <c r="E3765" s="13" t="s">
        <v>1871</v>
      </c>
      <c r="F3765" s="13" t="s">
        <v>1871</v>
      </c>
      <c r="G3765" s="13" t="s">
        <v>11751</v>
      </c>
    </row>
    <row r="3766" customFormat="false" ht="15" hidden="false" customHeight="true" outlineLevel="0" collapsed="false">
      <c r="A3766" s="13" t="s">
        <v>194</v>
      </c>
      <c r="B3766" s="11" t="s">
        <v>12387</v>
      </c>
      <c r="C3766" s="13" t="s">
        <v>4775</v>
      </c>
      <c r="D3766" s="13" t="s">
        <v>11751</v>
      </c>
      <c r="E3766" s="13" t="s">
        <v>1871</v>
      </c>
      <c r="F3766" s="13" t="s">
        <v>1871</v>
      </c>
      <c r="G3766" s="13" t="s">
        <v>11751</v>
      </c>
    </row>
    <row r="3767" customFormat="false" ht="15" hidden="false" customHeight="true" outlineLevel="0" collapsed="false">
      <c r="A3767" s="13" t="s">
        <v>194</v>
      </c>
      <c r="B3767" s="11" t="s">
        <v>12393</v>
      </c>
      <c r="C3767" s="13" t="s">
        <v>11708</v>
      </c>
      <c r="D3767" s="13" t="s">
        <v>11751</v>
      </c>
      <c r="E3767" s="13" t="s">
        <v>1871</v>
      </c>
      <c r="F3767" s="13" t="s">
        <v>1871</v>
      </c>
      <c r="G3767" s="13" t="s">
        <v>11751</v>
      </c>
    </row>
    <row r="3768" customFormat="false" ht="15" hidden="false" customHeight="true" outlineLevel="0" collapsed="false">
      <c r="A3768" s="13" t="s">
        <v>194</v>
      </c>
      <c r="B3768" s="11" t="s">
        <v>12392</v>
      </c>
      <c r="C3768" s="13" t="s">
        <v>12090</v>
      </c>
      <c r="D3768" s="13" t="s">
        <v>11708</v>
      </c>
      <c r="E3768" s="13" t="s">
        <v>1871</v>
      </c>
      <c r="F3768" s="13" t="s">
        <v>1871</v>
      </c>
      <c r="G3768" s="13" t="s">
        <v>11708</v>
      </c>
    </row>
    <row r="3769" customFormat="false" ht="15" hidden="false" customHeight="true" outlineLevel="0" collapsed="false">
      <c r="A3769" s="13" t="s">
        <v>194</v>
      </c>
      <c r="B3769" s="11" t="s">
        <v>12405</v>
      </c>
      <c r="C3769" s="13" t="s">
        <v>11751</v>
      </c>
      <c r="D3769" s="13" t="s">
        <v>1871</v>
      </c>
      <c r="E3769" s="13" t="s">
        <v>11708</v>
      </c>
      <c r="F3769" s="13" t="s">
        <v>11708</v>
      </c>
      <c r="G3769" s="13" t="s">
        <v>1871</v>
      </c>
    </row>
    <row r="3770" customFormat="false" ht="15" hidden="false" customHeight="true" outlineLevel="0" collapsed="false">
      <c r="A3770" s="13" t="s">
        <v>194</v>
      </c>
      <c r="B3770" s="11" t="s">
        <v>13067</v>
      </c>
      <c r="C3770" s="13" t="s">
        <v>12161</v>
      </c>
      <c r="D3770" s="13" t="s">
        <v>1871</v>
      </c>
      <c r="E3770" s="13" t="s">
        <v>11751</v>
      </c>
      <c r="F3770" s="13" t="s">
        <v>2576</v>
      </c>
      <c r="G3770" s="13" t="s">
        <v>20243</v>
      </c>
    </row>
    <row r="3771" customFormat="false" ht="15" hidden="false" customHeight="true" outlineLevel="0" collapsed="false">
      <c r="A3771" s="13" t="s">
        <v>194</v>
      </c>
      <c r="B3771" s="11" t="s">
        <v>12410</v>
      </c>
      <c r="C3771" s="13" t="s">
        <v>12090</v>
      </c>
      <c r="D3771" s="13" t="s">
        <v>1871</v>
      </c>
      <c r="E3771" s="13" t="s">
        <v>1871</v>
      </c>
      <c r="F3771" s="13" t="s">
        <v>4775</v>
      </c>
      <c r="G3771" s="13" t="s">
        <v>12382</v>
      </c>
    </row>
    <row r="3772" customFormat="false" ht="15" hidden="false" customHeight="true" outlineLevel="0" collapsed="false">
      <c r="A3772" s="13" t="s">
        <v>194</v>
      </c>
      <c r="B3772" s="11" t="s">
        <v>12399</v>
      </c>
      <c r="C3772" s="13" t="s">
        <v>11751</v>
      </c>
      <c r="D3772" s="13" t="s">
        <v>1871</v>
      </c>
      <c r="E3772" s="13" t="s">
        <v>11751</v>
      </c>
      <c r="F3772" s="13" t="s">
        <v>11708</v>
      </c>
      <c r="G3772" s="13" t="s">
        <v>12406</v>
      </c>
    </row>
    <row r="3773" customFormat="false" ht="15" hidden="false" customHeight="true" outlineLevel="0" collapsed="false">
      <c r="A3773" s="13" t="s">
        <v>194</v>
      </c>
      <c r="B3773" s="11" t="s">
        <v>17902</v>
      </c>
      <c r="C3773" s="13" t="s">
        <v>1871</v>
      </c>
      <c r="D3773" s="13" t="s">
        <v>1871</v>
      </c>
      <c r="E3773" s="13" t="s">
        <v>11708</v>
      </c>
      <c r="F3773" s="13" t="s">
        <v>1871</v>
      </c>
      <c r="G3773" s="13" t="s">
        <v>1871</v>
      </c>
    </row>
    <row r="3774" customFormat="false" ht="15" hidden="false" customHeight="true" outlineLevel="0" collapsed="false">
      <c r="A3774" s="13" t="s">
        <v>194</v>
      </c>
      <c r="B3774" s="11" t="s">
        <v>14272</v>
      </c>
      <c r="C3774" s="13" t="s">
        <v>1871</v>
      </c>
      <c r="D3774" s="13" t="s">
        <v>1871</v>
      </c>
      <c r="E3774" s="13" t="s">
        <v>11708</v>
      </c>
      <c r="F3774" s="13" t="s">
        <v>1871</v>
      </c>
      <c r="G3774" s="13" t="s">
        <v>1871</v>
      </c>
    </row>
    <row r="3775" customFormat="false" ht="15" hidden="false" customHeight="true" outlineLevel="0" collapsed="false">
      <c r="A3775" s="13" t="s">
        <v>194</v>
      </c>
      <c r="B3775" s="11" t="s">
        <v>12402</v>
      </c>
      <c r="C3775" s="13" t="s">
        <v>1871</v>
      </c>
      <c r="D3775" s="13" t="s">
        <v>1871</v>
      </c>
      <c r="E3775" s="13" t="s">
        <v>11708</v>
      </c>
      <c r="F3775" s="13" t="s">
        <v>12295</v>
      </c>
      <c r="G3775" s="13" t="s">
        <v>18373</v>
      </c>
    </row>
    <row r="3776" customFormat="false" ht="15" hidden="false" customHeight="true" outlineLevel="0" collapsed="false">
      <c r="A3776" s="13" t="s">
        <v>194</v>
      </c>
      <c r="B3776" s="11" t="s">
        <v>12417</v>
      </c>
      <c r="C3776" s="13" t="s">
        <v>1871</v>
      </c>
      <c r="D3776" s="13" t="s">
        <v>1871</v>
      </c>
      <c r="E3776" s="13" t="s">
        <v>12090</v>
      </c>
      <c r="F3776" s="13" t="s">
        <v>13051</v>
      </c>
      <c r="G3776" s="13" t="s">
        <v>20244</v>
      </c>
    </row>
    <row r="3777" customFormat="false" ht="15" hidden="false" customHeight="true" outlineLevel="0" collapsed="false">
      <c r="A3777" s="13" t="s">
        <v>194</v>
      </c>
      <c r="B3777" s="11" t="s">
        <v>13674</v>
      </c>
      <c r="C3777" s="13" t="s">
        <v>1871</v>
      </c>
      <c r="D3777" s="13" t="s">
        <v>1871</v>
      </c>
      <c r="E3777" s="13" t="s">
        <v>11703</v>
      </c>
      <c r="F3777" s="13" t="s">
        <v>12244</v>
      </c>
      <c r="G3777" s="13" t="s">
        <v>15377</v>
      </c>
    </row>
    <row r="3778" customFormat="false" ht="15" hidden="false" customHeight="true" outlineLevel="0" collapsed="false">
      <c r="A3778" s="13" t="s">
        <v>194</v>
      </c>
      <c r="B3778" s="11" t="s">
        <v>13059</v>
      </c>
      <c r="C3778" s="13" t="s">
        <v>1871</v>
      </c>
      <c r="D3778" s="13" t="s">
        <v>1871</v>
      </c>
      <c r="E3778" s="13" t="s">
        <v>11708</v>
      </c>
      <c r="F3778" s="13" t="s">
        <v>12295</v>
      </c>
      <c r="G3778" s="13" t="s">
        <v>18373</v>
      </c>
    </row>
    <row r="3779" customFormat="false" ht="15" hidden="false" customHeight="true" outlineLevel="0" collapsed="false">
      <c r="A3779" s="13" t="s">
        <v>202</v>
      </c>
      <c r="B3779" s="11" t="s">
        <v>11482</v>
      </c>
      <c r="C3779" s="13" t="s">
        <v>20245</v>
      </c>
      <c r="D3779" s="13" t="s">
        <v>20246</v>
      </c>
      <c r="E3779" s="13" t="s">
        <v>20247</v>
      </c>
      <c r="F3779" s="13" t="s">
        <v>20248</v>
      </c>
      <c r="G3779" s="13" t="s">
        <v>20249</v>
      </c>
    </row>
    <row r="3780" customFormat="false" ht="15" hidden="false" customHeight="true" outlineLevel="0" collapsed="false">
      <c r="A3780" s="13" t="s">
        <v>202</v>
      </c>
      <c r="B3780" s="11" t="s">
        <v>11476</v>
      </c>
      <c r="C3780" s="13" t="s">
        <v>20250</v>
      </c>
      <c r="D3780" s="13" t="s">
        <v>20251</v>
      </c>
      <c r="E3780" s="13" t="s">
        <v>20252</v>
      </c>
      <c r="F3780" s="13" t="s">
        <v>20253</v>
      </c>
      <c r="G3780" s="13" t="s">
        <v>20254</v>
      </c>
    </row>
    <row r="3781" customFormat="false" ht="15" hidden="false" customHeight="true" outlineLevel="0" collapsed="false">
      <c r="A3781" s="13" t="s">
        <v>202</v>
      </c>
      <c r="B3781" s="11" t="s">
        <v>11488</v>
      </c>
      <c r="C3781" s="13" t="s">
        <v>20255</v>
      </c>
      <c r="D3781" s="13" t="s">
        <v>20256</v>
      </c>
      <c r="E3781" s="13" t="s">
        <v>20257</v>
      </c>
      <c r="F3781" s="13" t="s">
        <v>20258</v>
      </c>
      <c r="G3781" s="13" t="s">
        <v>20259</v>
      </c>
    </row>
    <row r="3782" customFormat="false" ht="15" hidden="false" customHeight="true" outlineLevel="0" collapsed="false">
      <c r="A3782" s="13" t="s">
        <v>202</v>
      </c>
      <c r="B3782" s="11" t="s">
        <v>11494</v>
      </c>
      <c r="C3782" s="13" t="s">
        <v>20260</v>
      </c>
      <c r="D3782" s="13" t="s">
        <v>20261</v>
      </c>
      <c r="E3782" s="13" t="s">
        <v>20262</v>
      </c>
      <c r="F3782" s="13" t="s">
        <v>20263</v>
      </c>
      <c r="G3782" s="13" t="s">
        <v>20264</v>
      </c>
    </row>
    <row r="3783" customFormat="false" ht="15" hidden="false" customHeight="true" outlineLevel="0" collapsed="false">
      <c r="A3783" s="13" t="s">
        <v>202</v>
      </c>
      <c r="B3783" s="11" t="s">
        <v>11506</v>
      </c>
      <c r="C3783" s="13" t="s">
        <v>20265</v>
      </c>
      <c r="D3783" s="13" t="s">
        <v>20266</v>
      </c>
      <c r="E3783" s="13" t="s">
        <v>20267</v>
      </c>
      <c r="F3783" s="13" t="s">
        <v>20268</v>
      </c>
      <c r="G3783" s="13" t="s">
        <v>20269</v>
      </c>
    </row>
    <row r="3784" customFormat="false" ht="15" hidden="false" customHeight="true" outlineLevel="0" collapsed="false">
      <c r="A3784" s="13" t="s">
        <v>202</v>
      </c>
      <c r="B3784" s="11" t="s">
        <v>11500</v>
      </c>
      <c r="C3784" s="13" t="s">
        <v>20270</v>
      </c>
      <c r="D3784" s="13" t="s">
        <v>20271</v>
      </c>
      <c r="E3784" s="13" t="s">
        <v>20272</v>
      </c>
      <c r="F3784" s="13" t="s">
        <v>20273</v>
      </c>
      <c r="G3784" s="13" t="s">
        <v>20274</v>
      </c>
    </row>
    <row r="3785" customFormat="false" ht="15" hidden="false" customHeight="true" outlineLevel="0" collapsed="false">
      <c r="A3785" s="13" t="s">
        <v>202</v>
      </c>
      <c r="B3785" s="11" t="s">
        <v>11518</v>
      </c>
      <c r="C3785" s="13" t="s">
        <v>20275</v>
      </c>
      <c r="D3785" s="13" t="s">
        <v>20276</v>
      </c>
      <c r="E3785" s="13" t="s">
        <v>20277</v>
      </c>
      <c r="F3785" s="13" t="s">
        <v>20278</v>
      </c>
      <c r="G3785" s="13" t="s">
        <v>20279</v>
      </c>
    </row>
    <row r="3786" customFormat="false" ht="15" hidden="false" customHeight="true" outlineLevel="0" collapsed="false">
      <c r="A3786" s="13" t="s">
        <v>202</v>
      </c>
      <c r="B3786" s="11" t="s">
        <v>11536</v>
      </c>
      <c r="C3786" s="13" t="s">
        <v>20280</v>
      </c>
      <c r="D3786" s="13" t="s">
        <v>20281</v>
      </c>
      <c r="E3786" s="13" t="s">
        <v>12704</v>
      </c>
      <c r="F3786" s="13" t="s">
        <v>20282</v>
      </c>
      <c r="G3786" s="13" t="s">
        <v>20283</v>
      </c>
    </row>
    <row r="3787" customFormat="false" ht="15" hidden="false" customHeight="true" outlineLevel="0" collapsed="false">
      <c r="A3787" s="13" t="s">
        <v>202</v>
      </c>
      <c r="B3787" s="11" t="s">
        <v>11512</v>
      </c>
      <c r="C3787" s="13" t="s">
        <v>20284</v>
      </c>
      <c r="D3787" s="13" t="s">
        <v>20285</v>
      </c>
      <c r="E3787" s="13" t="s">
        <v>20286</v>
      </c>
      <c r="F3787" s="13" t="s">
        <v>20287</v>
      </c>
      <c r="G3787" s="13" t="s">
        <v>20288</v>
      </c>
    </row>
    <row r="3788" customFormat="false" ht="15" hidden="false" customHeight="true" outlineLevel="0" collapsed="false">
      <c r="A3788" s="13" t="s">
        <v>202</v>
      </c>
      <c r="B3788" s="11" t="s">
        <v>11542</v>
      </c>
      <c r="C3788" s="13" t="s">
        <v>20289</v>
      </c>
      <c r="D3788" s="13" t="s">
        <v>20290</v>
      </c>
      <c r="E3788" s="13" t="s">
        <v>20291</v>
      </c>
      <c r="F3788" s="13" t="s">
        <v>20292</v>
      </c>
      <c r="G3788" s="13" t="s">
        <v>20293</v>
      </c>
    </row>
    <row r="3789" customFormat="false" ht="15" hidden="false" customHeight="true" outlineLevel="0" collapsed="false">
      <c r="A3789" s="13" t="s">
        <v>202</v>
      </c>
      <c r="B3789" s="11" t="s">
        <v>11524</v>
      </c>
      <c r="C3789" s="13" t="s">
        <v>2594</v>
      </c>
      <c r="D3789" s="13" t="s">
        <v>20294</v>
      </c>
      <c r="E3789" s="13" t="s">
        <v>20295</v>
      </c>
      <c r="F3789" s="13" t="s">
        <v>20296</v>
      </c>
      <c r="G3789" s="13" t="s">
        <v>20297</v>
      </c>
    </row>
    <row r="3790" customFormat="false" ht="15" hidden="false" customHeight="true" outlineLevel="0" collapsed="false">
      <c r="A3790" s="13" t="s">
        <v>202</v>
      </c>
      <c r="B3790" s="11" t="s">
        <v>11530</v>
      </c>
      <c r="C3790" s="13" t="s">
        <v>20298</v>
      </c>
      <c r="D3790" s="13" t="s">
        <v>20299</v>
      </c>
      <c r="E3790" s="13" t="s">
        <v>6560</v>
      </c>
      <c r="F3790" s="13" t="s">
        <v>20300</v>
      </c>
      <c r="G3790" s="13" t="s">
        <v>20301</v>
      </c>
    </row>
    <row r="3791" customFormat="false" ht="15" hidden="false" customHeight="true" outlineLevel="0" collapsed="false">
      <c r="A3791" s="13" t="s">
        <v>202</v>
      </c>
      <c r="B3791" s="11" t="s">
        <v>11600</v>
      </c>
      <c r="C3791" s="13" t="s">
        <v>20302</v>
      </c>
      <c r="D3791" s="13" t="s">
        <v>20303</v>
      </c>
      <c r="E3791" s="13" t="s">
        <v>20304</v>
      </c>
      <c r="F3791" s="13" t="s">
        <v>20305</v>
      </c>
      <c r="G3791" s="13" t="s">
        <v>20306</v>
      </c>
    </row>
    <row r="3792" customFormat="false" ht="15" hidden="false" customHeight="true" outlineLevel="0" collapsed="false">
      <c r="A3792" s="13" t="s">
        <v>202</v>
      </c>
      <c r="B3792" s="11" t="s">
        <v>11565</v>
      </c>
      <c r="C3792" s="13" t="s">
        <v>20307</v>
      </c>
      <c r="D3792" s="13" t="s">
        <v>20308</v>
      </c>
      <c r="E3792" s="13" t="s">
        <v>20309</v>
      </c>
      <c r="F3792" s="13" t="s">
        <v>20310</v>
      </c>
      <c r="G3792" s="13" t="s">
        <v>20311</v>
      </c>
    </row>
    <row r="3793" customFormat="false" ht="15" hidden="false" customHeight="true" outlineLevel="0" collapsed="false">
      <c r="A3793" s="13" t="s">
        <v>202</v>
      </c>
      <c r="B3793" s="11" t="s">
        <v>11576</v>
      </c>
      <c r="C3793" s="13" t="s">
        <v>20312</v>
      </c>
      <c r="D3793" s="13" t="s">
        <v>20313</v>
      </c>
      <c r="E3793" s="13" t="s">
        <v>20314</v>
      </c>
      <c r="F3793" s="13" t="s">
        <v>20315</v>
      </c>
      <c r="G3793" s="13" t="s">
        <v>20316</v>
      </c>
    </row>
    <row r="3794" customFormat="false" ht="15" hidden="false" customHeight="true" outlineLevel="0" collapsed="false">
      <c r="A3794" s="13" t="s">
        <v>202</v>
      </c>
      <c r="B3794" s="11" t="s">
        <v>11588</v>
      </c>
      <c r="C3794" s="13" t="s">
        <v>20317</v>
      </c>
      <c r="D3794" s="13" t="s">
        <v>20318</v>
      </c>
      <c r="E3794" s="13" t="s">
        <v>20319</v>
      </c>
      <c r="F3794" s="13" t="s">
        <v>20320</v>
      </c>
      <c r="G3794" s="13" t="s">
        <v>20321</v>
      </c>
    </row>
    <row r="3795" customFormat="false" ht="15" hidden="false" customHeight="true" outlineLevel="0" collapsed="false">
      <c r="A3795" s="13" t="s">
        <v>202</v>
      </c>
      <c r="B3795" s="11" t="s">
        <v>11548</v>
      </c>
      <c r="C3795" s="13" t="s">
        <v>20322</v>
      </c>
      <c r="D3795" s="13" t="s">
        <v>20323</v>
      </c>
      <c r="E3795" s="13" t="s">
        <v>20324</v>
      </c>
      <c r="F3795" s="13" t="s">
        <v>20325</v>
      </c>
      <c r="G3795" s="13" t="s">
        <v>20326</v>
      </c>
    </row>
    <row r="3796" customFormat="false" ht="15" hidden="false" customHeight="true" outlineLevel="0" collapsed="false">
      <c r="A3796" s="13" t="s">
        <v>202</v>
      </c>
      <c r="B3796" s="11" t="s">
        <v>11570</v>
      </c>
      <c r="C3796" s="13" t="s">
        <v>20327</v>
      </c>
      <c r="D3796" s="13" t="s">
        <v>20328</v>
      </c>
      <c r="E3796" s="13" t="s">
        <v>15839</v>
      </c>
      <c r="F3796" s="13" t="s">
        <v>20329</v>
      </c>
      <c r="G3796" s="13" t="s">
        <v>20330</v>
      </c>
    </row>
    <row r="3797" customFormat="false" ht="15" hidden="false" customHeight="true" outlineLevel="0" collapsed="false">
      <c r="A3797" s="13" t="s">
        <v>202</v>
      </c>
      <c r="B3797" s="11" t="s">
        <v>11560</v>
      </c>
      <c r="C3797" s="13" t="s">
        <v>12244</v>
      </c>
      <c r="D3797" s="13" t="s">
        <v>20331</v>
      </c>
      <c r="E3797" s="13" t="s">
        <v>12053</v>
      </c>
      <c r="F3797" s="13" t="s">
        <v>12058</v>
      </c>
      <c r="G3797" s="13" t="s">
        <v>20332</v>
      </c>
    </row>
    <row r="3798" customFormat="false" ht="15" hidden="false" customHeight="true" outlineLevel="0" collapsed="false">
      <c r="A3798" s="13" t="s">
        <v>202</v>
      </c>
      <c r="B3798" s="11" t="s">
        <v>11554</v>
      </c>
      <c r="C3798" s="13" t="s">
        <v>20333</v>
      </c>
      <c r="D3798" s="13" t="s">
        <v>20334</v>
      </c>
      <c r="E3798" s="13" t="s">
        <v>20335</v>
      </c>
      <c r="F3798" s="13" t="s">
        <v>20336</v>
      </c>
      <c r="G3798" s="13" t="s">
        <v>20337</v>
      </c>
    </row>
    <row r="3799" customFormat="false" ht="15" hidden="false" customHeight="true" outlineLevel="0" collapsed="false">
      <c r="A3799" s="13" t="s">
        <v>202</v>
      </c>
      <c r="B3799" s="11" t="s">
        <v>11582</v>
      </c>
      <c r="C3799" s="13" t="s">
        <v>20338</v>
      </c>
      <c r="D3799" s="13" t="s">
        <v>20339</v>
      </c>
      <c r="E3799" s="13" t="s">
        <v>20340</v>
      </c>
      <c r="F3799" s="13" t="s">
        <v>20341</v>
      </c>
      <c r="G3799" s="13" t="s">
        <v>20342</v>
      </c>
    </row>
    <row r="3800" customFormat="false" ht="15" hidden="false" customHeight="true" outlineLevel="0" collapsed="false">
      <c r="A3800" s="13" t="s">
        <v>202</v>
      </c>
      <c r="B3800" s="11" t="s">
        <v>11610</v>
      </c>
      <c r="C3800" s="13" t="s">
        <v>20343</v>
      </c>
      <c r="D3800" s="13" t="s">
        <v>20344</v>
      </c>
      <c r="E3800" s="13" t="s">
        <v>4487</v>
      </c>
      <c r="F3800" s="13" t="s">
        <v>20345</v>
      </c>
      <c r="G3800" s="13" t="s">
        <v>20346</v>
      </c>
    </row>
    <row r="3801" customFormat="false" ht="15" hidden="false" customHeight="true" outlineLevel="0" collapsed="false">
      <c r="A3801" s="13" t="s">
        <v>202</v>
      </c>
      <c r="B3801" s="11" t="s">
        <v>11628</v>
      </c>
      <c r="C3801" s="13" t="s">
        <v>16393</v>
      </c>
      <c r="D3801" s="13" t="s">
        <v>20347</v>
      </c>
      <c r="E3801" s="13" t="s">
        <v>16099</v>
      </c>
      <c r="F3801" s="13" t="s">
        <v>20348</v>
      </c>
      <c r="G3801" s="13" t="s">
        <v>20349</v>
      </c>
    </row>
    <row r="3802" customFormat="false" ht="15" hidden="false" customHeight="true" outlineLevel="0" collapsed="false">
      <c r="A3802" s="13" t="s">
        <v>202</v>
      </c>
      <c r="B3802" s="11" t="s">
        <v>11616</v>
      </c>
      <c r="C3802" s="13" t="s">
        <v>20350</v>
      </c>
      <c r="D3802" s="13" t="s">
        <v>20351</v>
      </c>
      <c r="E3802" s="13" t="s">
        <v>20352</v>
      </c>
      <c r="F3802" s="13" t="s">
        <v>20353</v>
      </c>
      <c r="G3802" s="13" t="s">
        <v>20354</v>
      </c>
    </row>
    <row r="3803" customFormat="false" ht="15" hidden="false" customHeight="true" outlineLevel="0" collapsed="false">
      <c r="A3803" s="13" t="s">
        <v>202</v>
      </c>
      <c r="B3803" s="11" t="s">
        <v>11639</v>
      </c>
      <c r="C3803" s="13" t="s">
        <v>13927</v>
      </c>
      <c r="D3803" s="13" t="s">
        <v>20355</v>
      </c>
      <c r="E3803" s="13" t="s">
        <v>20356</v>
      </c>
      <c r="F3803" s="13" t="s">
        <v>20357</v>
      </c>
      <c r="G3803" s="13" t="s">
        <v>20358</v>
      </c>
    </row>
    <row r="3804" customFormat="false" ht="15" hidden="false" customHeight="true" outlineLevel="0" collapsed="false">
      <c r="A3804" s="13" t="s">
        <v>202</v>
      </c>
      <c r="B3804" s="11" t="s">
        <v>11688</v>
      </c>
      <c r="C3804" s="13" t="s">
        <v>20359</v>
      </c>
      <c r="D3804" s="13" t="s">
        <v>20360</v>
      </c>
      <c r="E3804" s="13" t="s">
        <v>20361</v>
      </c>
      <c r="F3804" s="13" t="s">
        <v>20362</v>
      </c>
      <c r="G3804" s="13" t="s">
        <v>20363</v>
      </c>
    </row>
    <row r="3805" customFormat="false" ht="15" hidden="false" customHeight="true" outlineLevel="0" collapsed="false">
      <c r="A3805" s="13" t="s">
        <v>202</v>
      </c>
      <c r="B3805" s="11" t="s">
        <v>11656</v>
      </c>
      <c r="C3805" s="13" t="s">
        <v>20364</v>
      </c>
      <c r="D3805" s="13" t="s">
        <v>20365</v>
      </c>
      <c r="E3805" s="13" t="s">
        <v>10596</v>
      </c>
      <c r="F3805" s="13" t="s">
        <v>20366</v>
      </c>
      <c r="G3805" s="13" t="s">
        <v>20367</v>
      </c>
    </row>
    <row r="3806" customFormat="false" ht="15" hidden="false" customHeight="true" outlineLevel="0" collapsed="false">
      <c r="A3806" s="13" t="s">
        <v>202</v>
      </c>
      <c r="B3806" s="11" t="s">
        <v>11606</v>
      </c>
      <c r="C3806" s="13" t="s">
        <v>12201</v>
      </c>
      <c r="D3806" s="13" t="s">
        <v>20368</v>
      </c>
      <c r="E3806" s="13" t="s">
        <v>333</v>
      </c>
      <c r="F3806" s="13" t="s">
        <v>12090</v>
      </c>
      <c r="G3806" s="13" t="s">
        <v>20369</v>
      </c>
    </row>
    <row r="3807" customFormat="false" ht="15" hidden="false" customHeight="true" outlineLevel="0" collapsed="false">
      <c r="A3807" s="13" t="s">
        <v>202</v>
      </c>
      <c r="B3807" s="11" t="s">
        <v>11622</v>
      </c>
      <c r="C3807" s="13" t="s">
        <v>20370</v>
      </c>
      <c r="D3807" s="13" t="s">
        <v>20371</v>
      </c>
      <c r="E3807" s="13" t="s">
        <v>17323</v>
      </c>
      <c r="F3807" s="13" t="s">
        <v>20372</v>
      </c>
      <c r="G3807" s="13" t="s">
        <v>20373</v>
      </c>
    </row>
    <row r="3808" customFormat="false" ht="15" hidden="false" customHeight="true" outlineLevel="0" collapsed="false">
      <c r="A3808" s="13" t="s">
        <v>202</v>
      </c>
      <c r="B3808" s="11" t="s">
        <v>11722</v>
      </c>
      <c r="C3808" s="13" t="s">
        <v>20374</v>
      </c>
      <c r="D3808" s="13" t="s">
        <v>20375</v>
      </c>
      <c r="E3808" s="13" t="s">
        <v>12232</v>
      </c>
      <c r="F3808" s="13" t="s">
        <v>20376</v>
      </c>
      <c r="G3808" s="13" t="s">
        <v>20377</v>
      </c>
    </row>
    <row r="3809" customFormat="false" ht="15" hidden="false" customHeight="true" outlineLevel="0" collapsed="false">
      <c r="A3809" s="13" t="s">
        <v>202</v>
      </c>
      <c r="B3809" s="11" t="s">
        <v>11661</v>
      </c>
      <c r="C3809" s="13" t="s">
        <v>10334</v>
      </c>
      <c r="D3809" s="13" t="s">
        <v>20378</v>
      </c>
      <c r="E3809" s="13" t="s">
        <v>20379</v>
      </c>
      <c r="F3809" s="13" t="s">
        <v>20380</v>
      </c>
      <c r="G3809" s="13" t="s">
        <v>20381</v>
      </c>
    </row>
    <row r="3810" customFormat="false" ht="15" hidden="false" customHeight="true" outlineLevel="0" collapsed="false">
      <c r="A3810" s="13" t="s">
        <v>202</v>
      </c>
      <c r="B3810" s="11" t="s">
        <v>11634</v>
      </c>
      <c r="C3810" s="13" t="s">
        <v>20382</v>
      </c>
      <c r="D3810" s="13" t="s">
        <v>20383</v>
      </c>
      <c r="E3810" s="13" t="s">
        <v>15295</v>
      </c>
      <c r="F3810" s="13" t="s">
        <v>20384</v>
      </c>
      <c r="G3810" s="13" t="s">
        <v>20385</v>
      </c>
    </row>
    <row r="3811" customFormat="false" ht="15" hidden="false" customHeight="true" outlineLevel="0" collapsed="false">
      <c r="A3811" s="13" t="s">
        <v>202</v>
      </c>
      <c r="B3811" s="11" t="s">
        <v>11594</v>
      </c>
      <c r="C3811" s="13" t="s">
        <v>20175</v>
      </c>
      <c r="D3811" s="13" t="s">
        <v>20386</v>
      </c>
      <c r="E3811" s="13" t="s">
        <v>20387</v>
      </c>
      <c r="F3811" s="13" t="s">
        <v>20388</v>
      </c>
      <c r="G3811" s="13" t="s">
        <v>20389</v>
      </c>
    </row>
    <row r="3812" customFormat="false" ht="15" hidden="false" customHeight="true" outlineLevel="0" collapsed="false">
      <c r="A3812" s="13" t="s">
        <v>202</v>
      </c>
      <c r="B3812" s="11" t="s">
        <v>11733</v>
      </c>
      <c r="C3812" s="13" t="s">
        <v>15015</v>
      </c>
      <c r="D3812" s="13" t="s">
        <v>20390</v>
      </c>
      <c r="E3812" s="13" t="s">
        <v>20391</v>
      </c>
      <c r="F3812" s="13" t="s">
        <v>20392</v>
      </c>
      <c r="G3812" s="13" t="s">
        <v>20393</v>
      </c>
    </row>
    <row r="3813" customFormat="false" ht="15" hidden="false" customHeight="true" outlineLevel="0" collapsed="false">
      <c r="A3813" s="13" t="s">
        <v>202</v>
      </c>
      <c r="B3813" s="11" t="s">
        <v>11855</v>
      </c>
      <c r="C3813" s="13" t="s">
        <v>15331</v>
      </c>
      <c r="D3813" s="13" t="s">
        <v>20394</v>
      </c>
      <c r="E3813" s="13" t="s">
        <v>20395</v>
      </c>
      <c r="F3813" s="13" t="s">
        <v>20396</v>
      </c>
      <c r="G3813" s="13" t="s">
        <v>20397</v>
      </c>
    </row>
    <row r="3814" customFormat="false" ht="15" hidden="false" customHeight="true" outlineLevel="0" collapsed="false">
      <c r="A3814" s="13" t="s">
        <v>202</v>
      </c>
      <c r="B3814" s="11" t="s">
        <v>11671</v>
      </c>
      <c r="C3814" s="13" t="s">
        <v>4968</v>
      </c>
      <c r="D3814" s="13" t="s">
        <v>20398</v>
      </c>
      <c r="E3814" s="13" t="s">
        <v>12084</v>
      </c>
      <c r="F3814" s="13" t="s">
        <v>20399</v>
      </c>
      <c r="G3814" s="13" t="s">
        <v>20400</v>
      </c>
    </row>
    <row r="3815" customFormat="false" ht="15" hidden="false" customHeight="true" outlineLevel="0" collapsed="false">
      <c r="A3815" s="13" t="s">
        <v>202</v>
      </c>
      <c r="B3815" s="11" t="s">
        <v>11645</v>
      </c>
      <c r="C3815" s="13" t="s">
        <v>20401</v>
      </c>
      <c r="D3815" s="13" t="s">
        <v>20402</v>
      </c>
      <c r="E3815" s="13" t="s">
        <v>20403</v>
      </c>
      <c r="F3815" s="13" t="s">
        <v>20404</v>
      </c>
      <c r="G3815" s="13" t="s">
        <v>20405</v>
      </c>
    </row>
    <row r="3816" customFormat="false" ht="15" hidden="false" customHeight="true" outlineLevel="0" collapsed="false">
      <c r="A3816" s="13" t="s">
        <v>202</v>
      </c>
      <c r="B3816" s="11" t="s">
        <v>11706</v>
      </c>
      <c r="C3816" s="13" t="s">
        <v>3833</v>
      </c>
      <c r="D3816" s="13" t="s">
        <v>20406</v>
      </c>
      <c r="E3816" s="13" t="s">
        <v>12090</v>
      </c>
      <c r="F3816" s="13" t="s">
        <v>12330</v>
      </c>
      <c r="G3816" s="13" t="s">
        <v>20407</v>
      </c>
    </row>
    <row r="3817" customFormat="false" ht="15" hidden="false" customHeight="true" outlineLevel="0" collapsed="false">
      <c r="A3817" s="13" t="s">
        <v>202</v>
      </c>
      <c r="B3817" s="11" t="s">
        <v>11760</v>
      </c>
      <c r="C3817" s="13" t="s">
        <v>20408</v>
      </c>
      <c r="D3817" s="13" t="s">
        <v>20409</v>
      </c>
      <c r="E3817" s="13" t="s">
        <v>12654</v>
      </c>
      <c r="F3817" s="13" t="s">
        <v>20410</v>
      </c>
      <c r="G3817" s="13" t="s">
        <v>20411</v>
      </c>
    </row>
    <row r="3818" customFormat="false" ht="15" hidden="false" customHeight="true" outlineLevel="0" collapsed="false">
      <c r="A3818" s="13" t="s">
        <v>202</v>
      </c>
      <c r="B3818" s="11" t="s">
        <v>12274</v>
      </c>
      <c r="C3818" s="13" t="s">
        <v>4929</v>
      </c>
      <c r="D3818" s="13" t="s">
        <v>20412</v>
      </c>
      <c r="E3818" s="13" t="s">
        <v>11751</v>
      </c>
      <c r="F3818" s="13" t="s">
        <v>11708</v>
      </c>
      <c r="G3818" s="13" t="s">
        <v>20413</v>
      </c>
    </row>
    <row r="3819" customFormat="false" ht="15" hidden="false" customHeight="true" outlineLevel="0" collapsed="false">
      <c r="A3819" s="13" t="s">
        <v>202</v>
      </c>
      <c r="B3819" s="11" t="s">
        <v>11700</v>
      </c>
      <c r="C3819" s="13" t="s">
        <v>18742</v>
      </c>
      <c r="D3819" s="13" t="s">
        <v>20414</v>
      </c>
      <c r="E3819" s="13" t="s">
        <v>12295</v>
      </c>
      <c r="F3819" s="13" t="s">
        <v>4929</v>
      </c>
      <c r="G3819" s="13" t="s">
        <v>20415</v>
      </c>
    </row>
    <row r="3820" customFormat="false" ht="15" hidden="false" customHeight="true" outlineLevel="0" collapsed="false">
      <c r="A3820" s="13" t="s">
        <v>202</v>
      </c>
      <c r="B3820" s="11" t="s">
        <v>11682</v>
      </c>
      <c r="C3820" s="13" t="s">
        <v>13869</v>
      </c>
      <c r="D3820" s="13" t="s">
        <v>6794</v>
      </c>
      <c r="E3820" s="13" t="s">
        <v>12998</v>
      </c>
      <c r="F3820" s="13" t="s">
        <v>20416</v>
      </c>
      <c r="G3820" s="13" t="s">
        <v>20417</v>
      </c>
    </row>
    <row r="3821" customFormat="false" ht="15" hidden="false" customHeight="true" outlineLevel="0" collapsed="false">
      <c r="A3821" s="13" t="s">
        <v>202</v>
      </c>
      <c r="B3821" s="11" t="s">
        <v>11667</v>
      </c>
      <c r="C3821" s="13" t="s">
        <v>20418</v>
      </c>
      <c r="D3821" s="13" t="s">
        <v>20419</v>
      </c>
      <c r="E3821" s="13" t="s">
        <v>7110</v>
      </c>
      <c r="F3821" s="13" t="s">
        <v>20420</v>
      </c>
      <c r="G3821" s="13" t="s">
        <v>20421</v>
      </c>
    </row>
    <row r="3822" customFormat="false" ht="15" hidden="false" customHeight="true" outlineLevel="0" collapsed="false">
      <c r="A3822" s="13" t="s">
        <v>202</v>
      </c>
      <c r="B3822" s="11" t="s">
        <v>11710</v>
      </c>
      <c r="C3822" s="13" t="s">
        <v>20422</v>
      </c>
      <c r="D3822" s="13" t="s">
        <v>20423</v>
      </c>
      <c r="E3822" s="13" t="s">
        <v>7110</v>
      </c>
      <c r="F3822" s="13" t="s">
        <v>20424</v>
      </c>
      <c r="G3822" s="13" t="s">
        <v>20425</v>
      </c>
    </row>
    <row r="3823" customFormat="false" ht="15" hidden="false" customHeight="true" outlineLevel="0" collapsed="false">
      <c r="A3823" s="13" t="s">
        <v>202</v>
      </c>
      <c r="B3823" s="11" t="s">
        <v>11770</v>
      </c>
      <c r="C3823" s="13" t="s">
        <v>20426</v>
      </c>
      <c r="D3823" s="13" t="s">
        <v>20427</v>
      </c>
      <c r="E3823" s="13" t="s">
        <v>20428</v>
      </c>
      <c r="F3823" s="13" t="s">
        <v>20429</v>
      </c>
      <c r="G3823" s="13" t="s">
        <v>20430</v>
      </c>
    </row>
    <row r="3824" customFormat="false" ht="15" hidden="false" customHeight="true" outlineLevel="0" collapsed="false">
      <c r="A3824" s="13" t="s">
        <v>202</v>
      </c>
      <c r="B3824" s="11" t="s">
        <v>11743</v>
      </c>
      <c r="C3824" s="13" t="s">
        <v>20431</v>
      </c>
      <c r="D3824" s="13" t="s">
        <v>20432</v>
      </c>
      <c r="E3824" s="13" t="s">
        <v>14140</v>
      </c>
      <c r="F3824" s="13" t="s">
        <v>20433</v>
      </c>
      <c r="G3824" s="13" t="s">
        <v>20434</v>
      </c>
    </row>
    <row r="3825" customFormat="false" ht="15" hidden="false" customHeight="true" outlineLevel="0" collapsed="false">
      <c r="A3825" s="13" t="s">
        <v>202</v>
      </c>
      <c r="B3825" s="11" t="s">
        <v>11677</v>
      </c>
      <c r="C3825" s="13" t="s">
        <v>1095</v>
      </c>
      <c r="D3825" s="13" t="s">
        <v>19488</v>
      </c>
      <c r="E3825" s="13" t="s">
        <v>20435</v>
      </c>
      <c r="F3825" s="13" t="s">
        <v>20436</v>
      </c>
      <c r="G3825" s="13" t="s">
        <v>20437</v>
      </c>
    </row>
    <row r="3826" customFormat="false" ht="15" hidden="false" customHeight="true" outlineLevel="0" collapsed="false">
      <c r="A3826" s="13" t="s">
        <v>202</v>
      </c>
      <c r="B3826" s="11" t="s">
        <v>11737</v>
      </c>
      <c r="C3826" s="13" t="s">
        <v>20438</v>
      </c>
      <c r="D3826" s="13" t="s">
        <v>20439</v>
      </c>
      <c r="E3826" s="13" t="s">
        <v>20440</v>
      </c>
      <c r="F3826" s="13" t="s">
        <v>20441</v>
      </c>
      <c r="G3826" s="13" t="s">
        <v>20442</v>
      </c>
    </row>
    <row r="3827" customFormat="false" ht="15" hidden="false" customHeight="true" outlineLevel="0" collapsed="false">
      <c r="A3827" s="13" t="s">
        <v>202</v>
      </c>
      <c r="B3827" s="11" t="s">
        <v>11822</v>
      </c>
      <c r="C3827" s="13" t="s">
        <v>12014</v>
      </c>
      <c r="D3827" s="13" t="s">
        <v>20443</v>
      </c>
      <c r="E3827" s="13" t="s">
        <v>11752</v>
      </c>
      <c r="F3827" s="13" t="s">
        <v>17277</v>
      </c>
      <c r="G3827" s="13" t="s">
        <v>20444</v>
      </c>
    </row>
    <row r="3828" customFormat="false" ht="15" hidden="false" customHeight="true" outlineLevel="0" collapsed="false">
      <c r="A3828" s="13" t="s">
        <v>202</v>
      </c>
      <c r="B3828" s="11" t="s">
        <v>11781</v>
      </c>
      <c r="C3828" s="13" t="s">
        <v>14806</v>
      </c>
      <c r="D3828" s="13" t="s">
        <v>20445</v>
      </c>
      <c r="E3828" s="13" t="s">
        <v>8190</v>
      </c>
      <c r="F3828" s="13" t="s">
        <v>20446</v>
      </c>
      <c r="G3828" s="13" t="s">
        <v>20447</v>
      </c>
    </row>
    <row r="3829" customFormat="false" ht="15" hidden="false" customHeight="true" outlineLevel="0" collapsed="false">
      <c r="A3829" s="13" t="s">
        <v>202</v>
      </c>
      <c r="B3829" s="11" t="s">
        <v>11787</v>
      </c>
      <c r="C3829" s="13" t="s">
        <v>19547</v>
      </c>
      <c r="D3829" s="13" t="s">
        <v>20448</v>
      </c>
      <c r="E3829" s="13" t="s">
        <v>14187</v>
      </c>
      <c r="F3829" s="13" t="s">
        <v>20449</v>
      </c>
      <c r="G3829" s="13" t="s">
        <v>20450</v>
      </c>
    </row>
    <row r="3830" customFormat="false" ht="15" hidden="false" customHeight="true" outlineLevel="0" collapsed="false">
      <c r="A3830" s="13" t="s">
        <v>202</v>
      </c>
      <c r="B3830" s="11" t="s">
        <v>11694</v>
      </c>
      <c r="C3830" s="13" t="s">
        <v>13577</v>
      </c>
      <c r="D3830" s="13" t="s">
        <v>20451</v>
      </c>
      <c r="E3830" s="13" t="s">
        <v>20452</v>
      </c>
      <c r="F3830" s="13" t="s">
        <v>20453</v>
      </c>
      <c r="G3830" s="13" t="s">
        <v>20454</v>
      </c>
    </row>
    <row r="3831" customFormat="false" ht="15" hidden="false" customHeight="true" outlineLevel="0" collapsed="false">
      <c r="A3831" s="13" t="s">
        <v>202</v>
      </c>
      <c r="B3831" s="11" t="s">
        <v>11716</v>
      </c>
      <c r="C3831" s="13" t="s">
        <v>14681</v>
      </c>
      <c r="D3831" s="13" t="s">
        <v>8153</v>
      </c>
      <c r="E3831" s="13" t="s">
        <v>5387</v>
      </c>
      <c r="F3831" s="13" t="s">
        <v>16514</v>
      </c>
      <c r="G3831" s="13" t="s">
        <v>20455</v>
      </c>
    </row>
    <row r="3832" customFormat="false" ht="15" hidden="false" customHeight="true" outlineLevel="0" collapsed="false">
      <c r="A3832" s="13" t="s">
        <v>202</v>
      </c>
      <c r="B3832" s="11" t="s">
        <v>12030</v>
      </c>
      <c r="C3832" s="13" t="s">
        <v>14647</v>
      </c>
      <c r="D3832" s="13" t="s">
        <v>20456</v>
      </c>
      <c r="E3832" s="13" t="s">
        <v>19708</v>
      </c>
      <c r="F3832" s="13" t="s">
        <v>20457</v>
      </c>
      <c r="G3832" s="13" t="s">
        <v>20458</v>
      </c>
    </row>
    <row r="3833" customFormat="false" ht="15" hidden="false" customHeight="true" outlineLevel="0" collapsed="false">
      <c r="A3833" s="13" t="s">
        <v>202</v>
      </c>
      <c r="B3833" s="11" t="s">
        <v>11754</v>
      </c>
      <c r="C3833" s="13" t="s">
        <v>15878</v>
      </c>
      <c r="D3833" s="13" t="s">
        <v>20459</v>
      </c>
      <c r="E3833" s="13" t="s">
        <v>12253</v>
      </c>
      <c r="F3833" s="13" t="s">
        <v>20460</v>
      </c>
      <c r="G3833" s="13" t="s">
        <v>20461</v>
      </c>
    </row>
    <row r="3834" customFormat="false" ht="15" hidden="false" customHeight="true" outlineLevel="0" collapsed="false">
      <c r="A3834" s="13" t="s">
        <v>202</v>
      </c>
      <c r="B3834" s="11" t="s">
        <v>11728</v>
      </c>
      <c r="C3834" s="13" t="s">
        <v>12324</v>
      </c>
      <c r="D3834" s="13" t="s">
        <v>20462</v>
      </c>
      <c r="E3834" s="13" t="s">
        <v>12215</v>
      </c>
      <c r="F3834" s="13" t="s">
        <v>20463</v>
      </c>
      <c r="G3834" s="13" t="s">
        <v>20464</v>
      </c>
    </row>
    <row r="3835" customFormat="false" ht="15" hidden="false" customHeight="true" outlineLevel="0" collapsed="false">
      <c r="A3835" s="13" t="s">
        <v>202</v>
      </c>
      <c r="B3835" s="11" t="s">
        <v>11844</v>
      </c>
      <c r="C3835" s="13" t="s">
        <v>18827</v>
      </c>
      <c r="D3835" s="13" t="s">
        <v>20465</v>
      </c>
      <c r="E3835" s="13" t="s">
        <v>19762</v>
      </c>
      <c r="F3835" s="13" t="s">
        <v>20466</v>
      </c>
      <c r="G3835" s="13" t="s">
        <v>20467</v>
      </c>
    </row>
    <row r="3836" customFormat="false" ht="15" hidden="false" customHeight="true" outlineLevel="0" collapsed="false">
      <c r="A3836" s="13" t="s">
        <v>202</v>
      </c>
      <c r="B3836" s="11" t="s">
        <v>11799</v>
      </c>
      <c r="C3836" s="13" t="s">
        <v>16090</v>
      </c>
      <c r="D3836" s="13" t="s">
        <v>20468</v>
      </c>
      <c r="E3836" s="13" t="s">
        <v>20469</v>
      </c>
      <c r="F3836" s="13" t="s">
        <v>20470</v>
      </c>
      <c r="G3836" s="13" t="s">
        <v>20471</v>
      </c>
    </row>
    <row r="3837" customFormat="false" ht="15" hidden="false" customHeight="true" outlineLevel="0" collapsed="false">
      <c r="A3837" s="13" t="s">
        <v>202</v>
      </c>
      <c r="B3837" s="11" t="s">
        <v>11838</v>
      </c>
      <c r="C3837" s="13" t="s">
        <v>20472</v>
      </c>
      <c r="D3837" s="13" t="s">
        <v>20473</v>
      </c>
      <c r="E3837" s="13" t="s">
        <v>15166</v>
      </c>
      <c r="F3837" s="13" t="s">
        <v>20474</v>
      </c>
      <c r="G3837" s="13" t="s">
        <v>20475</v>
      </c>
    </row>
    <row r="3838" customFormat="false" ht="15" hidden="false" customHeight="true" outlineLevel="0" collapsed="false">
      <c r="A3838" s="13" t="s">
        <v>202</v>
      </c>
      <c r="B3838" s="11" t="s">
        <v>11810</v>
      </c>
      <c r="C3838" s="13" t="s">
        <v>20476</v>
      </c>
      <c r="D3838" s="13" t="s">
        <v>20477</v>
      </c>
      <c r="E3838" s="13" t="s">
        <v>17307</v>
      </c>
      <c r="F3838" s="13" t="s">
        <v>20478</v>
      </c>
      <c r="G3838" s="13" t="s">
        <v>20479</v>
      </c>
    </row>
    <row r="3839" customFormat="false" ht="15" hidden="false" customHeight="true" outlineLevel="0" collapsed="false">
      <c r="A3839" s="13" t="s">
        <v>202</v>
      </c>
      <c r="B3839" s="11" t="s">
        <v>11833</v>
      </c>
      <c r="C3839" s="13" t="s">
        <v>20480</v>
      </c>
      <c r="D3839" s="13" t="s">
        <v>13346</v>
      </c>
      <c r="E3839" s="13" t="s">
        <v>12544</v>
      </c>
      <c r="F3839" s="13" t="s">
        <v>20481</v>
      </c>
      <c r="G3839" s="13" t="s">
        <v>20482</v>
      </c>
    </row>
    <row r="3840" customFormat="false" ht="15" hidden="false" customHeight="true" outlineLevel="0" collapsed="false">
      <c r="A3840" s="13" t="s">
        <v>202</v>
      </c>
      <c r="B3840" s="11" t="s">
        <v>11804</v>
      </c>
      <c r="C3840" s="13" t="s">
        <v>20483</v>
      </c>
      <c r="D3840" s="13" t="s">
        <v>20484</v>
      </c>
      <c r="E3840" s="13" t="s">
        <v>12098</v>
      </c>
      <c r="F3840" s="13" t="s">
        <v>20485</v>
      </c>
      <c r="G3840" s="13" t="s">
        <v>20486</v>
      </c>
    </row>
    <row r="3841" customFormat="false" ht="15" hidden="false" customHeight="true" outlineLevel="0" collapsed="false">
      <c r="A3841" s="13" t="s">
        <v>202</v>
      </c>
      <c r="B3841" s="11" t="s">
        <v>11878</v>
      </c>
      <c r="C3841" s="13" t="s">
        <v>20487</v>
      </c>
      <c r="D3841" s="13" t="s">
        <v>20488</v>
      </c>
      <c r="E3841" s="13" t="s">
        <v>11960</v>
      </c>
      <c r="F3841" s="13" t="s">
        <v>20489</v>
      </c>
      <c r="G3841" s="13" t="s">
        <v>20490</v>
      </c>
    </row>
    <row r="3842" customFormat="false" ht="15" hidden="false" customHeight="true" outlineLevel="0" collapsed="false">
      <c r="A3842" s="13" t="s">
        <v>202</v>
      </c>
      <c r="B3842" s="11" t="s">
        <v>11866</v>
      </c>
      <c r="C3842" s="13" t="s">
        <v>11828</v>
      </c>
      <c r="D3842" s="13" t="s">
        <v>20491</v>
      </c>
      <c r="E3842" s="13" t="s">
        <v>12403</v>
      </c>
      <c r="F3842" s="13" t="s">
        <v>20492</v>
      </c>
      <c r="G3842" s="13" t="s">
        <v>20493</v>
      </c>
    </row>
    <row r="3843" customFormat="false" ht="15" hidden="false" customHeight="true" outlineLevel="0" collapsed="false">
      <c r="A3843" s="13" t="s">
        <v>202</v>
      </c>
      <c r="B3843" s="11" t="s">
        <v>11650</v>
      </c>
      <c r="C3843" s="13" t="s">
        <v>20494</v>
      </c>
      <c r="D3843" s="13" t="s">
        <v>20495</v>
      </c>
      <c r="E3843" s="13" t="s">
        <v>4955</v>
      </c>
      <c r="F3843" s="13" t="s">
        <v>20496</v>
      </c>
      <c r="G3843" s="13" t="s">
        <v>20497</v>
      </c>
    </row>
    <row r="3844" customFormat="false" ht="15" hidden="false" customHeight="true" outlineLevel="0" collapsed="false">
      <c r="A3844" s="13" t="s">
        <v>202</v>
      </c>
      <c r="B3844" s="11" t="s">
        <v>11827</v>
      </c>
      <c r="C3844" s="13" t="s">
        <v>12554</v>
      </c>
      <c r="D3844" s="13" t="s">
        <v>20498</v>
      </c>
      <c r="E3844" s="13" t="s">
        <v>20499</v>
      </c>
      <c r="F3844" s="13" t="s">
        <v>20500</v>
      </c>
      <c r="G3844" s="13" t="s">
        <v>6179</v>
      </c>
    </row>
    <row r="3845" customFormat="false" ht="15" hidden="false" customHeight="true" outlineLevel="0" collapsed="false">
      <c r="A3845" s="13" t="s">
        <v>202</v>
      </c>
      <c r="B3845" s="11" t="s">
        <v>11895</v>
      </c>
      <c r="C3845" s="13" t="s">
        <v>15708</v>
      </c>
      <c r="D3845" s="13" t="s">
        <v>20501</v>
      </c>
      <c r="E3845" s="13" t="s">
        <v>12247</v>
      </c>
      <c r="F3845" s="13" t="s">
        <v>20502</v>
      </c>
      <c r="G3845" s="13" t="s">
        <v>20503</v>
      </c>
    </row>
    <row r="3846" customFormat="false" ht="15" hidden="false" customHeight="true" outlineLevel="0" collapsed="false">
      <c r="A3846" s="13" t="s">
        <v>202</v>
      </c>
      <c r="B3846" s="11" t="s">
        <v>12143</v>
      </c>
      <c r="C3846" s="13" t="s">
        <v>14121</v>
      </c>
      <c r="D3846" s="13" t="s">
        <v>20504</v>
      </c>
      <c r="E3846" s="13" t="s">
        <v>12209</v>
      </c>
      <c r="F3846" s="13" t="s">
        <v>12670</v>
      </c>
      <c r="G3846" s="13" t="s">
        <v>20505</v>
      </c>
    </row>
    <row r="3847" customFormat="false" ht="15" hidden="false" customHeight="true" outlineLevel="0" collapsed="false">
      <c r="A3847" s="13" t="s">
        <v>202</v>
      </c>
      <c r="B3847" s="11" t="s">
        <v>11890</v>
      </c>
      <c r="C3847" s="13" t="s">
        <v>20506</v>
      </c>
      <c r="D3847" s="13" t="s">
        <v>20507</v>
      </c>
      <c r="E3847" s="13" t="s">
        <v>20508</v>
      </c>
      <c r="F3847" s="13" t="s">
        <v>20509</v>
      </c>
      <c r="G3847" s="13" t="s">
        <v>20510</v>
      </c>
    </row>
    <row r="3848" customFormat="false" ht="15" hidden="false" customHeight="true" outlineLevel="0" collapsed="false">
      <c r="A3848" s="13" t="s">
        <v>202</v>
      </c>
      <c r="B3848" s="11" t="s">
        <v>11776</v>
      </c>
      <c r="C3848" s="13" t="s">
        <v>12804</v>
      </c>
      <c r="D3848" s="13" t="s">
        <v>20511</v>
      </c>
      <c r="E3848" s="13" t="s">
        <v>13656</v>
      </c>
      <c r="F3848" s="13" t="s">
        <v>20512</v>
      </c>
      <c r="G3848" s="13" t="s">
        <v>20513</v>
      </c>
    </row>
    <row r="3849" customFormat="false" ht="15" hidden="false" customHeight="true" outlineLevel="0" collapsed="false">
      <c r="A3849" s="13" t="s">
        <v>202</v>
      </c>
      <c r="B3849" s="11" t="s">
        <v>11927</v>
      </c>
      <c r="C3849" s="13" t="s">
        <v>13356</v>
      </c>
      <c r="D3849" s="13" t="s">
        <v>20514</v>
      </c>
      <c r="E3849" s="13" t="s">
        <v>12375</v>
      </c>
      <c r="F3849" s="13" t="s">
        <v>20515</v>
      </c>
      <c r="G3849" s="13" t="s">
        <v>20516</v>
      </c>
    </row>
    <row r="3850" customFormat="false" ht="15" hidden="false" customHeight="true" outlineLevel="0" collapsed="false">
      <c r="A3850" s="13" t="s">
        <v>202</v>
      </c>
      <c r="B3850" s="11" t="s">
        <v>11953</v>
      </c>
      <c r="C3850" s="13" t="s">
        <v>20517</v>
      </c>
      <c r="D3850" s="13" t="s">
        <v>20518</v>
      </c>
      <c r="E3850" s="13" t="s">
        <v>14121</v>
      </c>
      <c r="F3850" s="13" t="s">
        <v>16916</v>
      </c>
      <c r="G3850" s="13" t="s">
        <v>19485</v>
      </c>
    </row>
    <row r="3851" customFormat="false" ht="15" hidden="false" customHeight="true" outlineLevel="0" collapsed="false">
      <c r="A3851" s="13" t="s">
        <v>202</v>
      </c>
      <c r="B3851" s="11" t="s">
        <v>11816</v>
      </c>
      <c r="C3851" s="13" t="s">
        <v>2530</v>
      </c>
      <c r="D3851" s="13" t="s">
        <v>20519</v>
      </c>
      <c r="E3851" s="13" t="s">
        <v>14786</v>
      </c>
      <c r="F3851" s="13" t="s">
        <v>20520</v>
      </c>
      <c r="G3851" s="13" t="s">
        <v>20521</v>
      </c>
    </row>
    <row r="3852" customFormat="false" ht="15" hidden="false" customHeight="true" outlineLevel="0" collapsed="false">
      <c r="A3852" s="13" t="s">
        <v>202</v>
      </c>
      <c r="B3852" s="11" t="s">
        <v>11915</v>
      </c>
      <c r="C3852" s="13" t="s">
        <v>15749</v>
      </c>
      <c r="D3852" s="13" t="s">
        <v>20522</v>
      </c>
      <c r="E3852" s="13" t="s">
        <v>8301</v>
      </c>
      <c r="F3852" s="13" t="s">
        <v>20523</v>
      </c>
      <c r="G3852" s="13" t="s">
        <v>20524</v>
      </c>
    </row>
    <row r="3853" customFormat="false" ht="15" hidden="false" customHeight="true" outlineLevel="0" collapsed="false">
      <c r="A3853" s="13" t="s">
        <v>202</v>
      </c>
      <c r="B3853" s="11" t="s">
        <v>11861</v>
      </c>
      <c r="C3853" s="13" t="s">
        <v>8667</v>
      </c>
      <c r="D3853" s="13" t="s">
        <v>20525</v>
      </c>
      <c r="E3853" s="13" t="s">
        <v>12352</v>
      </c>
      <c r="F3853" s="13" t="s">
        <v>20526</v>
      </c>
      <c r="G3853" s="13" t="s">
        <v>20527</v>
      </c>
    </row>
    <row r="3854" customFormat="false" ht="15" hidden="false" customHeight="true" outlineLevel="0" collapsed="false">
      <c r="A3854" s="13" t="s">
        <v>202</v>
      </c>
      <c r="B3854" s="11" t="s">
        <v>11872</v>
      </c>
      <c r="C3854" s="13" t="s">
        <v>20528</v>
      </c>
      <c r="D3854" s="13" t="s">
        <v>20529</v>
      </c>
      <c r="E3854" s="13" t="s">
        <v>2417</v>
      </c>
      <c r="F3854" s="13" t="s">
        <v>20530</v>
      </c>
      <c r="G3854" s="13" t="s">
        <v>20531</v>
      </c>
    </row>
    <row r="3855" customFormat="false" ht="15" hidden="false" customHeight="true" outlineLevel="0" collapsed="false">
      <c r="A3855" s="13" t="s">
        <v>202</v>
      </c>
      <c r="B3855" s="11" t="s">
        <v>12046</v>
      </c>
      <c r="C3855" s="13" t="s">
        <v>14669</v>
      </c>
      <c r="D3855" s="13" t="s">
        <v>20532</v>
      </c>
      <c r="E3855" s="13" t="s">
        <v>3082</v>
      </c>
      <c r="F3855" s="13" t="s">
        <v>20533</v>
      </c>
      <c r="G3855" s="13" t="s">
        <v>20534</v>
      </c>
    </row>
    <row r="3856" customFormat="false" ht="15" hidden="false" customHeight="true" outlineLevel="0" collapsed="false">
      <c r="A3856" s="13" t="s">
        <v>202</v>
      </c>
      <c r="B3856" s="11" t="s">
        <v>11900</v>
      </c>
      <c r="C3856" s="13" t="s">
        <v>18324</v>
      </c>
      <c r="D3856" s="13" t="s">
        <v>20535</v>
      </c>
      <c r="E3856" s="13" t="s">
        <v>6788</v>
      </c>
      <c r="F3856" s="13" t="s">
        <v>20536</v>
      </c>
      <c r="G3856" s="13" t="s">
        <v>20537</v>
      </c>
    </row>
    <row r="3857" customFormat="false" ht="15" hidden="false" customHeight="true" outlineLevel="0" collapsed="false">
      <c r="A3857" s="13" t="s">
        <v>202</v>
      </c>
      <c r="B3857" s="11" t="s">
        <v>11932</v>
      </c>
      <c r="C3857" s="13" t="s">
        <v>14804</v>
      </c>
      <c r="D3857" s="13" t="s">
        <v>20538</v>
      </c>
      <c r="E3857" s="13" t="s">
        <v>6338</v>
      </c>
      <c r="F3857" s="13" t="s">
        <v>20539</v>
      </c>
      <c r="G3857" s="13" t="s">
        <v>20540</v>
      </c>
    </row>
    <row r="3858" customFormat="false" ht="15" hidden="false" customHeight="true" outlineLevel="0" collapsed="false">
      <c r="A3858" s="13" t="s">
        <v>202</v>
      </c>
      <c r="B3858" s="11" t="s">
        <v>11950</v>
      </c>
      <c r="C3858" s="13" t="s">
        <v>20541</v>
      </c>
      <c r="D3858" s="13" t="s">
        <v>20542</v>
      </c>
      <c r="E3858" s="13" t="s">
        <v>1871</v>
      </c>
      <c r="F3858" s="13" t="s">
        <v>1871</v>
      </c>
      <c r="G3858" s="13" t="s">
        <v>20542</v>
      </c>
    </row>
    <row r="3859" customFormat="false" ht="15" hidden="false" customHeight="true" outlineLevel="0" collapsed="false">
      <c r="A3859" s="13" t="s">
        <v>202</v>
      </c>
      <c r="B3859" s="11" t="s">
        <v>12173</v>
      </c>
      <c r="C3859" s="13" t="s">
        <v>20543</v>
      </c>
      <c r="D3859" s="13" t="s">
        <v>20544</v>
      </c>
      <c r="E3859" s="13" t="s">
        <v>11708</v>
      </c>
      <c r="F3859" s="13" t="s">
        <v>11751</v>
      </c>
      <c r="G3859" s="13" t="s">
        <v>20545</v>
      </c>
    </row>
    <row r="3860" customFormat="false" ht="15" hidden="false" customHeight="true" outlineLevel="0" collapsed="false">
      <c r="A3860" s="13" t="s">
        <v>202</v>
      </c>
      <c r="B3860" s="11" t="s">
        <v>11964</v>
      </c>
      <c r="C3860" s="13" t="s">
        <v>16912</v>
      </c>
      <c r="D3860" s="13" t="s">
        <v>7982</v>
      </c>
      <c r="E3860" s="13" t="s">
        <v>704</v>
      </c>
      <c r="F3860" s="13" t="s">
        <v>20546</v>
      </c>
      <c r="G3860" s="13" t="s">
        <v>20547</v>
      </c>
    </row>
    <row r="3861" customFormat="false" ht="15" hidden="false" customHeight="true" outlineLevel="0" collapsed="false">
      <c r="A3861" s="13" t="s">
        <v>202</v>
      </c>
      <c r="B3861" s="11" t="s">
        <v>11904</v>
      </c>
      <c r="C3861" s="13" t="s">
        <v>15889</v>
      </c>
      <c r="D3861" s="13" t="s">
        <v>4820</v>
      </c>
      <c r="E3861" s="13" t="s">
        <v>14556</v>
      </c>
      <c r="F3861" s="13" t="s">
        <v>20548</v>
      </c>
      <c r="G3861" s="13" t="s">
        <v>20549</v>
      </c>
    </row>
    <row r="3862" customFormat="false" ht="15" hidden="false" customHeight="true" outlineLevel="0" collapsed="false">
      <c r="A3862" s="13" t="s">
        <v>202</v>
      </c>
      <c r="B3862" s="11" t="s">
        <v>11910</v>
      </c>
      <c r="C3862" s="13" t="s">
        <v>12337</v>
      </c>
      <c r="D3862" s="13" t="s">
        <v>20550</v>
      </c>
      <c r="E3862" s="13" t="s">
        <v>14699</v>
      </c>
      <c r="F3862" s="13" t="s">
        <v>20551</v>
      </c>
      <c r="G3862" s="13" t="s">
        <v>5150</v>
      </c>
    </row>
    <row r="3863" customFormat="false" ht="15" hidden="false" customHeight="true" outlineLevel="0" collapsed="false">
      <c r="A3863" s="13" t="s">
        <v>202</v>
      </c>
      <c r="B3863" s="11" t="s">
        <v>11937</v>
      </c>
      <c r="C3863" s="13" t="s">
        <v>14804</v>
      </c>
      <c r="D3863" s="13" t="s">
        <v>20552</v>
      </c>
      <c r="E3863" s="13" t="s">
        <v>12003</v>
      </c>
      <c r="F3863" s="13" t="s">
        <v>20553</v>
      </c>
      <c r="G3863" s="13" t="s">
        <v>20554</v>
      </c>
    </row>
    <row r="3864" customFormat="false" ht="15" hidden="false" customHeight="true" outlineLevel="0" collapsed="false">
      <c r="A3864" s="13" t="s">
        <v>202</v>
      </c>
      <c r="B3864" s="11" t="s">
        <v>11941</v>
      </c>
      <c r="C3864" s="13" t="s">
        <v>20555</v>
      </c>
      <c r="D3864" s="13" t="s">
        <v>20556</v>
      </c>
      <c r="E3864" s="13" t="s">
        <v>12115</v>
      </c>
      <c r="F3864" s="13" t="s">
        <v>20557</v>
      </c>
      <c r="G3864" s="13" t="s">
        <v>20558</v>
      </c>
    </row>
    <row r="3865" customFormat="false" ht="15" hidden="false" customHeight="true" outlineLevel="0" collapsed="false">
      <c r="A3865" s="13" t="s">
        <v>202</v>
      </c>
      <c r="B3865" s="11" t="s">
        <v>11921</v>
      </c>
      <c r="C3865" s="13" t="s">
        <v>13667</v>
      </c>
      <c r="D3865" s="13" t="s">
        <v>20559</v>
      </c>
      <c r="E3865" s="13" t="s">
        <v>2673</v>
      </c>
      <c r="F3865" s="13" t="s">
        <v>20560</v>
      </c>
      <c r="G3865" s="13" t="s">
        <v>20561</v>
      </c>
    </row>
    <row r="3866" customFormat="false" ht="15" hidden="false" customHeight="true" outlineLevel="0" collapsed="false">
      <c r="A3866" s="13" t="s">
        <v>202</v>
      </c>
      <c r="B3866" s="11" t="s">
        <v>12027</v>
      </c>
      <c r="C3866" s="13" t="s">
        <v>12182</v>
      </c>
      <c r="D3866" s="13" t="s">
        <v>20562</v>
      </c>
      <c r="E3866" s="13" t="s">
        <v>15817</v>
      </c>
      <c r="F3866" s="13" t="s">
        <v>20563</v>
      </c>
      <c r="G3866" s="13" t="s">
        <v>20564</v>
      </c>
    </row>
    <row r="3867" customFormat="false" ht="15" hidden="false" customHeight="true" outlineLevel="0" collapsed="false">
      <c r="A3867" s="13" t="s">
        <v>202</v>
      </c>
      <c r="B3867" s="11" t="s">
        <v>12040</v>
      </c>
      <c r="C3867" s="13" t="s">
        <v>12377</v>
      </c>
      <c r="D3867" s="13" t="s">
        <v>20565</v>
      </c>
      <c r="E3867" s="13" t="s">
        <v>11708</v>
      </c>
      <c r="F3867" s="13" t="s">
        <v>12241</v>
      </c>
      <c r="G3867" s="13" t="s">
        <v>20566</v>
      </c>
    </row>
    <row r="3868" customFormat="false" ht="15" hidden="false" customHeight="true" outlineLevel="0" collapsed="false">
      <c r="A3868" s="13" t="s">
        <v>202</v>
      </c>
      <c r="B3868" s="11" t="s">
        <v>11850</v>
      </c>
      <c r="C3868" s="13" t="s">
        <v>13407</v>
      </c>
      <c r="D3868" s="13" t="s">
        <v>20567</v>
      </c>
      <c r="E3868" s="13" t="s">
        <v>3361</v>
      </c>
      <c r="F3868" s="13" t="s">
        <v>11751</v>
      </c>
      <c r="G3868" s="13" t="s">
        <v>20568</v>
      </c>
    </row>
    <row r="3869" customFormat="false" ht="15" hidden="false" customHeight="true" outlineLevel="0" collapsed="false">
      <c r="A3869" s="13" t="s">
        <v>202</v>
      </c>
      <c r="B3869" s="11" t="s">
        <v>11990</v>
      </c>
      <c r="C3869" s="13" t="s">
        <v>14105</v>
      </c>
      <c r="D3869" s="13" t="s">
        <v>13777</v>
      </c>
      <c r="E3869" s="13" t="s">
        <v>12171</v>
      </c>
      <c r="F3869" s="13" t="s">
        <v>20569</v>
      </c>
      <c r="G3869" s="13" t="s">
        <v>20570</v>
      </c>
    </row>
    <row r="3870" customFormat="false" ht="15" hidden="false" customHeight="true" outlineLevel="0" collapsed="false">
      <c r="A3870" s="13" t="s">
        <v>202</v>
      </c>
      <c r="B3870" s="11" t="s">
        <v>11945</v>
      </c>
      <c r="C3870" s="13" t="s">
        <v>20571</v>
      </c>
      <c r="D3870" s="13" t="s">
        <v>20572</v>
      </c>
      <c r="E3870" s="13" t="s">
        <v>12281</v>
      </c>
      <c r="F3870" s="13" t="s">
        <v>20573</v>
      </c>
      <c r="G3870" s="13" t="s">
        <v>20574</v>
      </c>
    </row>
    <row r="3871" customFormat="false" ht="15" hidden="false" customHeight="true" outlineLevel="0" collapsed="false">
      <c r="A3871" s="13" t="s">
        <v>202</v>
      </c>
      <c r="B3871" s="11" t="s">
        <v>12036</v>
      </c>
      <c r="C3871" s="13" t="s">
        <v>15045</v>
      </c>
      <c r="D3871" s="13" t="s">
        <v>20575</v>
      </c>
      <c r="E3871" s="13" t="s">
        <v>1137</v>
      </c>
      <c r="F3871" s="13" t="s">
        <v>14739</v>
      </c>
      <c r="G3871" s="13" t="s">
        <v>20576</v>
      </c>
    </row>
    <row r="3872" customFormat="false" ht="15" hidden="false" customHeight="true" outlineLevel="0" collapsed="false">
      <c r="A3872" s="13" t="s">
        <v>202</v>
      </c>
      <c r="B3872" s="11" t="s">
        <v>11980</v>
      </c>
      <c r="C3872" s="13" t="s">
        <v>15129</v>
      </c>
      <c r="D3872" s="13" t="s">
        <v>20577</v>
      </c>
      <c r="E3872" s="13" t="s">
        <v>11561</v>
      </c>
      <c r="F3872" s="13" t="s">
        <v>20578</v>
      </c>
      <c r="G3872" s="13" t="s">
        <v>20579</v>
      </c>
    </row>
    <row r="3873" customFormat="false" ht="15" hidden="false" customHeight="true" outlineLevel="0" collapsed="false">
      <c r="A3873" s="13" t="s">
        <v>202</v>
      </c>
      <c r="B3873" s="11" t="s">
        <v>11985</v>
      </c>
      <c r="C3873" s="13" t="s">
        <v>13335</v>
      </c>
      <c r="D3873" s="13" t="s">
        <v>20580</v>
      </c>
      <c r="E3873" s="13" t="s">
        <v>12053</v>
      </c>
      <c r="F3873" s="13" t="s">
        <v>14111</v>
      </c>
      <c r="G3873" s="13" t="s">
        <v>20581</v>
      </c>
    </row>
    <row r="3874" customFormat="false" ht="15" hidden="false" customHeight="true" outlineLevel="0" collapsed="false">
      <c r="A3874" s="13" t="s">
        <v>202</v>
      </c>
      <c r="B3874" s="11" t="s">
        <v>12016</v>
      </c>
      <c r="C3874" s="13" t="s">
        <v>2673</v>
      </c>
      <c r="D3874" s="13" t="s">
        <v>20582</v>
      </c>
      <c r="E3874" s="13" t="s">
        <v>17869</v>
      </c>
      <c r="F3874" s="13" t="s">
        <v>20583</v>
      </c>
      <c r="G3874" s="13" t="s">
        <v>20584</v>
      </c>
    </row>
    <row r="3875" customFormat="false" ht="15" hidden="false" customHeight="true" outlineLevel="0" collapsed="false">
      <c r="A3875" s="13" t="s">
        <v>202</v>
      </c>
      <c r="B3875" s="11" t="s">
        <v>12010</v>
      </c>
      <c r="C3875" s="13" t="s">
        <v>15615</v>
      </c>
      <c r="D3875" s="13" t="s">
        <v>20585</v>
      </c>
      <c r="E3875" s="13" t="s">
        <v>12215</v>
      </c>
      <c r="F3875" s="13" t="s">
        <v>20586</v>
      </c>
      <c r="G3875" s="13" t="s">
        <v>20587</v>
      </c>
    </row>
    <row r="3876" customFormat="false" ht="15" hidden="false" customHeight="true" outlineLevel="0" collapsed="false">
      <c r="A3876" s="13" t="s">
        <v>202</v>
      </c>
      <c r="B3876" s="11" t="s">
        <v>12000</v>
      </c>
      <c r="C3876" s="13" t="s">
        <v>14711</v>
      </c>
      <c r="D3876" s="13" t="s">
        <v>20588</v>
      </c>
      <c r="E3876" s="13" t="s">
        <v>13600</v>
      </c>
      <c r="F3876" s="13" t="s">
        <v>13791</v>
      </c>
      <c r="G3876" s="13" t="s">
        <v>17136</v>
      </c>
    </row>
    <row r="3877" customFormat="false" ht="15" hidden="false" customHeight="true" outlineLevel="0" collapsed="false">
      <c r="A3877" s="13" t="s">
        <v>202</v>
      </c>
      <c r="B3877" s="11" t="s">
        <v>11959</v>
      </c>
      <c r="C3877" s="13" t="s">
        <v>19287</v>
      </c>
      <c r="D3877" s="13" t="s">
        <v>19644</v>
      </c>
      <c r="E3877" s="13" t="s">
        <v>1134</v>
      </c>
      <c r="F3877" s="13" t="s">
        <v>20589</v>
      </c>
      <c r="G3877" s="13" t="s">
        <v>20590</v>
      </c>
    </row>
    <row r="3878" customFormat="false" ht="15" hidden="false" customHeight="true" outlineLevel="0" collapsed="false">
      <c r="A3878" s="13" t="s">
        <v>202</v>
      </c>
      <c r="B3878" s="11" t="s">
        <v>12006</v>
      </c>
      <c r="C3878" s="13" t="s">
        <v>16809</v>
      </c>
      <c r="D3878" s="13" t="s">
        <v>4050</v>
      </c>
      <c r="E3878" s="13" t="s">
        <v>12815</v>
      </c>
      <c r="F3878" s="13" t="s">
        <v>20591</v>
      </c>
      <c r="G3878" s="13" t="s">
        <v>20592</v>
      </c>
    </row>
    <row r="3879" customFormat="false" ht="15" hidden="false" customHeight="true" outlineLevel="0" collapsed="false">
      <c r="A3879" s="13" t="s">
        <v>202</v>
      </c>
      <c r="B3879" s="11" t="s">
        <v>12065</v>
      </c>
      <c r="C3879" s="13" t="s">
        <v>17132</v>
      </c>
      <c r="D3879" s="13" t="s">
        <v>20593</v>
      </c>
      <c r="E3879" s="13" t="s">
        <v>11796</v>
      </c>
      <c r="F3879" s="13" t="s">
        <v>20594</v>
      </c>
      <c r="G3879" s="13" t="s">
        <v>20595</v>
      </c>
    </row>
    <row r="3880" customFormat="false" ht="15" hidden="false" customHeight="true" outlineLevel="0" collapsed="false">
      <c r="A3880" s="13" t="s">
        <v>202</v>
      </c>
      <c r="B3880" s="11" t="s">
        <v>11995</v>
      </c>
      <c r="C3880" s="13" t="s">
        <v>12145</v>
      </c>
      <c r="D3880" s="13" t="s">
        <v>20596</v>
      </c>
      <c r="E3880" s="13" t="s">
        <v>12377</v>
      </c>
      <c r="F3880" s="13" t="s">
        <v>20597</v>
      </c>
      <c r="G3880" s="13" t="s">
        <v>16415</v>
      </c>
    </row>
    <row r="3881" customFormat="false" ht="15" hidden="false" customHeight="true" outlineLevel="0" collapsed="false">
      <c r="A3881" s="13" t="s">
        <v>202</v>
      </c>
      <c r="B3881" s="11" t="s">
        <v>11793</v>
      </c>
      <c r="C3881" s="13" t="s">
        <v>12223</v>
      </c>
      <c r="D3881" s="13" t="s">
        <v>20598</v>
      </c>
      <c r="E3881" s="13" t="s">
        <v>11971</v>
      </c>
      <c r="F3881" s="13" t="s">
        <v>13519</v>
      </c>
      <c r="G3881" s="13" t="s">
        <v>20599</v>
      </c>
    </row>
    <row r="3882" customFormat="false" ht="15" hidden="false" customHeight="true" outlineLevel="0" collapsed="false">
      <c r="A3882" s="13" t="s">
        <v>202</v>
      </c>
      <c r="B3882" s="11" t="s">
        <v>11975</v>
      </c>
      <c r="C3882" s="13" t="s">
        <v>11991</v>
      </c>
      <c r="D3882" s="13" t="s">
        <v>20600</v>
      </c>
      <c r="E3882" s="13" t="s">
        <v>12188</v>
      </c>
      <c r="F3882" s="13" t="s">
        <v>20601</v>
      </c>
      <c r="G3882" s="13" t="s">
        <v>20602</v>
      </c>
    </row>
    <row r="3883" customFormat="false" ht="15" hidden="false" customHeight="true" outlineLevel="0" collapsed="false">
      <c r="A3883" s="13" t="s">
        <v>202</v>
      </c>
      <c r="B3883" s="11" t="s">
        <v>11748</v>
      </c>
      <c r="C3883" s="13" t="s">
        <v>12772</v>
      </c>
      <c r="D3883" s="13" t="s">
        <v>20603</v>
      </c>
      <c r="E3883" s="13" t="s">
        <v>12135</v>
      </c>
      <c r="F3883" s="13" t="s">
        <v>20604</v>
      </c>
      <c r="G3883" s="13" t="s">
        <v>20605</v>
      </c>
    </row>
    <row r="3884" customFormat="false" ht="15" hidden="false" customHeight="true" outlineLevel="0" collapsed="false">
      <c r="A3884" s="13" t="s">
        <v>202</v>
      </c>
      <c r="B3884" s="11" t="s">
        <v>12348</v>
      </c>
      <c r="C3884" s="13" t="s">
        <v>12215</v>
      </c>
      <c r="D3884" s="13" t="s">
        <v>20606</v>
      </c>
      <c r="E3884" s="13" t="s">
        <v>1938</v>
      </c>
      <c r="F3884" s="13" t="s">
        <v>20607</v>
      </c>
      <c r="G3884" s="13" t="s">
        <v>20608</v>
      </c>
    </row>
    <row r="3885" customFormat="false" ht="15" hidden="false" customHeight="true" outlineLevel="0" collapsed="false">
      <c r="A3885" s="13" t="s">
        <v>202</v>
      </c>
      <c r="B3885" s="11" t="s">
        <v>11884</v>
      </c>
      <c r="C3885" s="13" t="s">
        <v>11885</v>
      </c>
      <c r="D3885" s="13" t="s">
        <v>20609</v>
      </c>
      <c r="E3885" s="13" t="s">
        <v>15807</v>
      </c>
      <c r="F3885" s="13" t="s">
        <v>20610</v>
      </c>
      <c r="G3885" s="13" t="s">
        <v>20611</v>
      </c>
    </row>
    <row r="3886" customFormat="false" ht="15" hidden="false" customHeight="true" outlineLevel="0" collapsed="false">
      <c r="A3886" s="13" t="s">
        <v>202</v>
      </c>
      <c r="B3886" s="11" t="s">
        <v>12056</v>
      </c>
      <c r="C3886" s="13" t="s">
        <v>14191</v>
      </c>
      <c r="D3886" s="13" t="s">
        <v>20612</v>
      </c>
      <c r="E3886" s="13" t="s">
        <v>3361</v>
      </c>
      <c r="F3886" s="13" t="s">
        <v>7301</v>
      </c>
      <c r="G3886" s="13" t="s">
        <v>20613</v>
      </c>
    </row>
    <row r="3887" customFormat="false" ht="15" hidden="false" customHeight="true" outlineLevel="0" collapsed="false">
      <c r="A3887" s="13" t="s">
        <v>202</v>
      </c>
      <c r="B3887" s="11" t="s">
        <v>12076</v>
      </c>
      <c r="C3887" s="13" t="s">
        <v>11977</v>
      </c>
      <c r="D3887" s="13" t="s">
        <v>12041</v>
      </c>
      <c r="E3887" s="13" t="s">
        <v>12090</v>
      </c>
      <c r="F3887" s="13" t="s">
        <v>11896</v>
      </c>
      <c r="G3887" s="13" t="s">
        <v>20614</v>
      </c>
    </row>
    <row r="3888" customFormat="false" ht="15" hidden="false" customHeight="true" outlineLevel="0" collapsed="false">
      <c r="A3888" s="13" t="s">
        <v>202</v>
      </c>
      <c r="B3888" s="11" t="s">
        <v>11764</v>
      </c>
      <c r="C3888" s="13" t="s">
        <v>11782</v>
      </c>
      <c r="D3888" s="13" t="s">
        <v>20615</v>
      </c>
      <c r="E3888" s="13" t="s">
        <v>12058</v>
      </c>
      <c r="F3888" s="13" t="s">
        <v>20616</v>
      </c>
      <c r="G3888" s="13" t="s">
        <v>20617</v>
      </c>
    </row>
    <row r="3889" customFormat="false" ht="15" hidden="false" customHeight="true" outlineLevel="0" collapsed="false">
      <c r="A3889" s="13" t="s">
        <v>202</v>
      </c>
      <c r="B3889" s="11" t="s">
        <v>12138</v>
      </c>
      <c r="C3889" s="13" t="s">
        <v>12875</v>
      </c>
      <c r="D3889" s="13" t="s">
        <v>20618</v>
      </c>
      <c r="E3889" s="13" t="s">
        <v>12090</v>
      </c>
      <c r="F3889" s="13" t="s">
        <v>557</v>
      </c>
      <c r="G3889" s="13" t="s">
        <v>20619</v>
      </c>
    </row>
    <row r="3890" customFormat="false" ht="15" hidden="false" customHeight="true" outlineLevel="0" collapsed="false">
      <c r="A3890" s="13" t="s">
        <v>202</v>
      </c>
      <c r="B3890" s="11" t="s">
        <v>12118</v>
      </c>
      <c r="C3890" s="13" t="s">
        <v>2673</v>
      </c>
      <c r="D3890" s="13" t="s">
        <v>20620</v>
      </c>
      <c r="E3890" s="13" t="s">
        <v>12272</v>
      </c>
      <c r="F3890" s="13" t="s">
        <v>20621</v>
      </c>
      <c r="G3890" s="13" t="s">
        <v>20622</v>
      </c>
    </row>
    <row r="3891" customFormat="false" ht="15" hidden="false" customHeight="true" outlineLevel="0" collapsed="false">
      <c r="A3891" s="13" t="s">
        <v>202</v>
      </c>
      <c r="B3891" s="11" t="s">
        <v>12214</v>
      </c>
      <c r="C3891" s="13" t="s">
        <v>11796</v>
      </c>
      <c r="D3891" s="13" t="s">
        <v>10924</v>
      </c>
      <c r="E3891" s="13" t="s">
        <v>11708</v>
      </c>
      <c r="F3891" s="13" t="s">
        <v>1871</v>
      </c>
      <c r="G3891" s="13" t="s">
        <v>10924</v>
      </c>
    </row>
    <row r="3892" customFormat="false" ht="15" hidden="false" customHeight="true" outlineLevel="0" collapsed="false">
      <c r="A3892" s="13" t="s">
        <v>202</v>
      </c>
      <c r="B3892" s="11" t="s">
        <v>12097</v>
      </c>
      <c r="C3892" s="13" t="s">
        <v>14705</v>
      </c>
      <c r="D3892" s="13" t="s">
        <v>20623</v>
      </c>
      <c r="E3892" s="13" t="s">
        <v>11875</v>
      </c>
      <c r="F3892" s="13" t="s">
        <v>20624</v>
      </c>
      <c r="G3892" s="13" t="s">
        <v>20625</v>
      </c>
    </row>
    <row r="3893" customFormat="false" ht="15" hidden="false" customHeight="true" outlineLevel="0" collapsed="false">
      <c r="A3893" s="13" t="s">
        <v>202</v>
      </c>
      <c r="B3893" s="11" t="s">
        <v>12070</v>
      </c>
      <c r="C3893" s="13" t="s">
        <v>14252</v>
      </c>
      <c r="D3893" s="13" t="s">
        <v>20626</v>
      </c>
      <c r="E3893" s="13" t="s">
        <v>12867</v>
      </c>
      <c r="F3893" s="13" t="s">
        <v>20627</v>
      </c>
      <c r="G3893" s="13" t="s">
        <v>18763</v>
      </c>
    </row>
    <row r="3894" customFormat="false" ht="15" hidden="false" customHeight="true" outlineLevel="0" collapsed="false">
      <c r="A3894" s="13" t="s">
        <v>202</v>
      </c>
      <c r="B3894" s="11" t="s">
        <v>12092</v>
      </c>
      <c r="C3894" s="13" t="s">
        <v>12182</v>
      </c>
      <c r="D3894" s="13" t="s">
        <v>20628</v>
      </c>
      <c r="E3894" s="13" t="s">
        <v>12239</v>
      </c>
      <c r="F3894" s="13" t="s">
        <v>20629</v>
      </c>
      <c r="G3894" s="13" t="s">
        <v>20630</v>
      </c>
    </row>
    <row r="3895" customFormat="false" ht="15" hidden="false" customHeight="true" outlineLevel="0" collapsed="false">
      <c r="A3895" s="13" t="s">
        <v>202</v>
      </c>
      <c r="B3895" s="11" t="s">
        <v>12087</v>
      </c>
      <c r="C3895" s="13" t="s">
        <v>557</v>
      </c>
      <c r="D3895" s="13" t="s">
        <v>20631</v>
      </c>
      <c r="E3895" s="13" t="s">
        <v>11708</v>
      </c>
      <c r="F3895" s="13" t="s">
        <v>12058</v>
      </c>
      <c r="G3895" s="13" t="s">
        <v>20632</v>
      </c>
    </row>
    <row r="3896" customFormat="false" ht="15" hidden="false" customHeight="true" outlineLevel="0" collapsed="false">
      <c r="A3896" s="13" t="s">
        <v>202</v>
      </c>
      <c r="B3896" s="11" t="s">
        <v>12290</v>
      </c>
      <c r="C3896" s="13" t="s">
        <v>550</v>
      </c>
      <c r="D3896" s="13" t="s">
        <v>12517</v>
      </c>
      <c r="E3896" s="13" t="s">
        <v>11708</v>
      </c>
      <c r="F3896" s="13" t="s">
        <v>1871</v>
      </c>
      <c r="G3896" s="13" t="s">
        <v>12517</v>
      </c>
    </row>
    <row r="3897" customFormat="false" ht="15" hidden="false" customHeight="true" outlineLevel="0" collapsed="false">
      <c r="A3897" s="13" t="s">
        <v>202</v>
      </c>
      <c r="B3897" s="11" t="s">
        <v>12123</v>
      </c>
      <c r="C3897" s="13" t="s">
        <v>12960</v>
      </c>
      <c r="D3897" s="13" t="s">
        <v>20633</v>
      </c>
      <c r="E3897" s="13" t="s">
        <v>12241</v>
      </c>
      <c r="F3897" s="13" t="s">
        <v>13659</v>
      </c>
      <c r="G3897" s="13" t="s">
        <v>20634</v>
      </c>
    </row>
    <row r="3898" customFormat="false" ht="15" hidden="false" customHeight="true" outlineLevel="0" collapsed="false">
      <c r="A3898" s="13" t="s">
        <v>202</v>
      </c>
      <c r="B3898" s="11" t="s">
        <v>12282</v>
      </c>
      <c r="C3898" s="13" t="s">
        <v>12239</v>
      </c>
      <c r="D3898" s="13" t="s">
        <v>20635</v>
      </c>
      <c r="E3898" s="13" t="s">
        <v>8665</v>
      </c>
      <c r="F3898" s="13" t="s">
        <v>20636</v>
      </c>
      <c r="G3898" s="13" t="s">
        <v>14708</v>
      </c>
    </row>
    <row r="3899" customFormat="false" ht="15" hidden="false" customHeight="true" outlineLevel="0" collapsed="false">
      <c r="A3899" s="13" t="s">
        <v>202</v>
      </c>
      <c r="B3899" s="11" t="s">
        <v>12130</v>
      </c>
      <c r="C3899" s="13" t="s">
        <v>15817</v>
      </c>
      <c r="D3899" s="13" t="s">
        <v>20637</v>
      </c>
      <c r="E3899" s="13" t="s">
        <v>2417</v>
      </c>
      <c r="F3899" s="13" t="s">
        <v>14035</v>
      </c>
      <c r="G3899" s="13" t="s">
        <v>20638</v>
      </c>
    </row>
    <row r="3900" customFormat="false" ht="15" hidden="false" customHeight="true" outlineLevel="0" collapsed="false">
      <c r="A3900" s="13" t="s">
        <v>202</v>
      </c>
      <c r="B3900" s="11" t="s">
        <v>12080</v>
      </c>
      <c r="C3900" s="13" t="s">
        <v>5496</v>
      </c>
      <c r="D3900" s="13" t="s">
        <v>15282</v>
      </c>
      <c r="E3900" s="13" t="s">
        <v>11751</v>
      </c>
      <c r="F3900" s="13" t="s">
        <v>12772</v>
      </c>
      <c r="G3900" s="13" t="s">
        <v>20639</v>
      </c>
    </row>
    <row r="3901" customFormat="false" ht="15" hidden="false" customHeight="true" outlineLevel="0" collapsed="false">
      <c r="A3901" s="13" t="s">
        <v>202</v>
      </c>
      <c r="B3901" s="11" t="s">
        <v>12102</v>
      </c>
      <c r="C3901" s="13" t="s">
        <v>3082</v>
      </c>
      <c r="D3901" s="13" t="s">
        <v>5417</v>
      </c>
      <c r="E3901" s="13" t="s">
        <v>3082</v>
      </c>
      <c r="F3901" s="13" t="s">
        <v>20640</v>
      </c>
      <c r="G3901" s="13" t="s">
        <v>20641</v>
      </c>
    </row>
    <row r="3902" customFormat="false" ht="15" hidden="false" customHeight="true" outlineLevel="0" collapsed="false">
      <c r="A3902" s="13" t="s">
        <v>202</v>
      </c>
      <c r="B3902" s="11" t="s">
        <v>12022</v>
      </c>
      <c r="C3902" s="13" t="s">
        <v>3514</v>
      </c>
      <c r="D3902" s="13" t="s">
        <v>20642</v>
      </c>
      <c r="E3902" s="13" t="s">
        <v>12241</v>
      </c>
      <c r="F3902" s="13" t="s">
        <v>12053</v>
      </c>
      <c r="G3902" s="13" t="s">
        <v>20643</v>
      </c>
    </row>
    <row r="3903" customFormat="false" ht="15" hidden="false" customHeight="true" outlineLevel="0" collapsed="false">
      <c r="A3903" s="13" t="s">
        <v>202</v>
      </c>
      <c r="B3903" s="11" t="s">
        <v>12243</v>
      </c>
      <c r="C3903" s="13" t="s">
        <v>2093</v>
      </c>
      <c r="D3903" s="13" t="s">
        <v>19249</v>
      </c>
      <c r="E3903" s="13" t="s">
        <v>12375</v>
      </c>
      <c r="F3903" s="13" t="s">
        <v>20644</v>
      </c>
      <c r="G3903" s="13" t="s">
        <v>14762</v>
      </c>
    </row>
    <row r="3904" customFormat="false" ht="15" hidden="false" customHeight="true" outlineLevel="0" collapsed="false">
      <c r="A3904" s="13" t="s">
        <v>202</v>
      </c>
      <c r="B3904" s="11" t="s">
        <v>12112</v>
      </c>
      <c r="C3904" s="13" t="s">
        <v>13162</v>
      </c>
      <c r="D3904" s="13" t="s">
        <v>20645</v>
      </c>
      <c r="E3904" s="13" t="s">
        <v>12260</v>
      </c>
      <c r="F3904" s="13" t="s">
        <v>16130</v>
      </c>
      <c r="G3904" s="13" t="s">
        <v>20646</v>
      </c>
    </row>
    <row r="3905" customFormat="false" ht="15" hidden="false" customHeight="true" outlineLevel="0" collapsed="false">
      <c r="A3905" s="13" t="s">
        <v>202</v>
      </c>
      <c r="B3905" s="11" t="s">
        <v>12266</v>
      </c>
      <c r="C3905" s="13" t="s">
        <v>3361</v>
      </c>
      <c r="D3905" s="13" t="s">
        <v>19086</v>
      </c>
      <c r="E3905" s="13" t="s">
        <v>12161</v>
      </c>
      <c r="F3905" s="13" t="s">
        <v>1871</v>
      </c>
      <c r="G3905" s="13" t="s">
        <v>19086</v>
      </c>
    </row>
    <row r="3906" customFormat="false" ht="15" hidden="false" customHeight="true" outlineLevel="0" collapsed="false">
      <c r="A3906" s="13" t="s">
        <v>202</v>
      </c>
      <c r="B3906" s="11" t="s">
        <v>12061</v>
      </c>
      <c r="C3906" s="13" t="s">
        <v>12093</v>
      </c>
      <c r="D3906" s="13" t="s">
        <v>20647</v>
      </c>
      <c r="E3906" s="13" t="s">
        <v>12239</v>
      </c>
      <c r="F3906" s="13" t="s">
        <v>20648</v>
      </c>
      <c r="G3906" s="13" t="s">
        <v>20649</v>
      </c>
    </row>
    <row r="3907" customFormat="false" ht="15" hidden="false" customHeight="true" outlineLevel="0" collapsed="false">
      <c r="A3907" s="13" t="s">
        <v>202</v>
      </c>
      <c r="B3907" s="11" t="s">
        <v>12205</v>
      </c>
      <c r="C3907" s="13" t="s">
        <v>4463</v>
      </c>
      <c r="D3907" s="13" t="s">
        <v>20650</v>
      </c>
      <c r="E3907" s="13" t="s">
        <v>1871</v>
      </c>
      <c r="F3907" s="13" t="s">
        <v>1871</v>
      </c>
      <c r="G3907" s="13" t="s">
        <v>20650</v>
      </c>
    </row>
    <row r="3908" customFormat="false" ht="15" hidden="false" customHeight="true" outlineLevel="0" collapsed="false">
      <c r="A3908" s="13" t="s">
        <v>202</v>
      </c>
      <c r="B3908" s="11" t="s">
        <v>12185</v>
      </c>
      <c r="C3908" s="13" t="s">
        <v>12879</v>
      </c>
      <c r="D3908" s="13" t="s">
        <v>14809</v>
      </c>
      <c r="E3908" s="13" t="s">
        <v>1237</v>
      </c>
      <c r="F3908" s="13" t="s">
        <v>20651</v>
      </c>
      <c r="G3908" s="13" t="s">
        <v>20652</v>
      </c>
    </row>
    <row r="3909" customFormat="false" ht="15" hidden="false" customHeight="true" outlineLevel="0" collapsed="false">
      <c r="A3909" s="13" t="s">
        <v>202</v>
      </c>
      <c r="B3909" s="11" t="s">
        <v>12221</v>
      </c>
      <c r="C3909" s="13" t="s">
        <v>12793</v>
      </c>
      <c r="D3909" s="13" t="s">
        <v>20653</v>
      </c>
      <c r="E3909" s="13" t="s">
        <v>11563</v>
      </c>
      <c r="F3909" s="13" t="s">
        <v>20654</v>
      </c>
      <c r="G3909" s="13" t="s">
        <v>11978</v>
      </c>
    </row>
    <row r="3910" customFormat="false" ht="15" hidden="false" customHeight="true" outlineLevel="0" collapsed="false">
      <c r="A3910" s="13" t="s">
        <v>202</v>
      </c>
      <c r="B3910" s="11" t="s">
        <v>12147</v>
      </c>
      <c r="C3910" s="13" t="s">
        <v>14503</v>
      </c>
      <c r="D3910" s="13" t="s">
        <v>20655</v>
      </c>
      <c r="E3910" s="13" t="s">
        <v>3987</v>
      </c>
      <c r="F3910" s="13" t="s">
        <v>13601</v>
      </c>
      <c r="G3910" s="13" t="s">
        <v>20656</v>
      </c>
    </row>
    <row r="3911" customFormat="false" ht="15" hidden="false" customHeight="true" outlineLevel="0" collapsed="false">
      <c r="A3911" s="13" t="s">
        <v>202</v>
      </c>
      <c r="B3911" s="11" t="s">
        <v>12194</v>
      </c>
      <c r="C3911" s="13" t="s">
        <v>11703</v>
      </c>
      <c r="D3911" s="13" t="s">
        <v>335</v>
      </c>
      <c r="E3911" s="13" t="s">
        <v>12090</v>
      </c>
      <c r="F3911" s="13" t="s">
        <v>1871</v>
      </c>
      <c r="G3911" s="13" t="s">
        <v>8206</v>
      </c>
    </row>
    <row r="3912" customFormat="false" ht="15" hidden="false" customHeight="true" outlineLevel="0" collapsed="false">
      <c r="A3912" s="13" t="s">
        <v>202</v>
      </c>
      <c r="B3912" s="11" t="s">
        <v>12196</v>
      </c>
      <c r="C3912" s="13" t="s">
        <v>12098</v>
      </c>
      <c r="D3912" s="13" t="s">
        <v>305</v>
      </c>
      <c r="E3912" s="13" t="s">
        <v>12053</v>
      </c>
      <c r="F3912" s="13" t="s">
        <v>12275</v>
      </c>
      <c r="G3912" s="13" t="s">
        <v>13268</v>
      </c>
    </row>
    <row r="3913" customFormat="false" ht="15" hidden="false" customHeight="true" outlineLevel="0" collapsed="false">
      <c r="A3913" s="13" t="s">
        <v>202</v>
      </c>
      <c r="B3913" s="11" t="s">
        <v>12155</v>
      </c>
      <c r="C3913" s="13" t="s">
        <v>16269</v>
      </c>
      <c r="D3913" s="13" t="s">
        <v>20657</v>
      </c>
      <c r="E3913" s="13" t="s">
        <v>11561</v>
      </c>
      <c r="F3913" s="13" t="s">
        <v>12264</v>
      </c>
      <c r="G3913" s="13" t="s">
        <v>19547</v>
      </c>
    </row>
    <row r="3914" customFormat="false" ht="15" hidden="false" customHeight="true" outlineLevel="0" collapsed="false">
      <c r="A3914" s="13" t="s">
        <v>202</v>
      </c>
      <c r="B3914" s="11" t="s">
        <v>12169</v>
      </c>
      <c r="C3914" s="13" t="s">
        <v>12896</v>
      </c>
      <c r="D3914" s="13" t="s">
        <v>12068</v>
      </c>
      <c r="E3914" s="13" t="s">
        <v>12209</v>
      </c>
      <c r="F3914" s="13" t="s">
        <v>12241</v>
      </c>
      <c r="G3914" s="13" t="s">
        <v>19076</v>
      </c>
    </row>
    <row r="3915" customFormat="false" ht="15" hidden="false" customHeight="true" outlineLevel="0" collapsed="false">
      <c r="A3915" s="13" t="s">
        <v>202</v>
      </c>
      <c r="B3915" s="11" t="s">
        <v>12159</v>
      </c>
      <c r="C3915" s="13" t="s">
        <v>12003</v>
      </c>
      <c r="D3915" s="13" t="s">
        <v>20658</v>
      </c>
      <c r="E3915" s="13" t="s">
        <v>11703</v>
      </c>
      <c r="F3915" s="13" t="s">
        <v>16284</v>
      </c>
      <c r="G3915" s="13" t="s">
        <v>20659</v>
      </c>
    </row>
    <row r="3916" customFormat="false" ht="15" hidden="false" customHeight="true" outlineLevel="0" collapsed="false">
      <c r="A3916" s="13" t="s">
        <v>202</v>
      </c>
      <c r="B3916" s="11" t="s">
        <v>12166</v>
      </c>
      <c r="C3916" s="13" t="s">
        <v>12584</v>
      </c>
      <c r="D3916" s="13" t="s">
        <v>20660</v>
      </c>
      <c r="E3916" s="13" t="s">
        <v>333</v>
      </c>
      <c r="F3916" s="13" t="s">
        <v>20661</v>
      </c>
      <c r="G3916" s="13" t="s">
        <v>20662</v>
      </c>
    </row>
    <row r="3917" customFormat="false" ht="15" hidden="false" customHeight="true" outlineLevel="0" collapsed="false">
      <c r="A3917" s="13" t="s">
        <v>202</v>
      </c>
      <c r="B3917" s="11" t="s">
        <v>12107</v>
      </c>
      <c r="C3917" s="13" t="s">
        <v>14189</v>
      </c>
      <c r="D3917" s="13" t="s">
        <v>17359</v>
      </c>
      <c r="E3917" s="13" t="s">
        <v>12367</v>
      </c>
      <c r="F3917" s="13" t="s">
        <v>12746</v>
      </c>
      <c r="G3917" s="13" t="s">
        <v>20663</v>
      </c>
    </row>
    <row r="3918" customFormat="false" ht="15" hidden="false" customHeight="true" outlineLevel="0" collapsed="false">
      <c r="A3918" s="13" t="s">
        <v>202</v>
      </c>
      <c r="B3918" s="11" t="s">
        <v>12309</v>
      </c>
      <c r="C3918" s="13" t="s">
        <v>11824</v>
      </c>
      <c r="D3918" s="13" t="s">
        <v>15851</v>
      </c>
      <c r="E3918" s="13" t="s">
        <v>1457</v>
      </c>
      <c r="F3918" s="13" t="s">
        <v>20664</v>
      </c>
      <c r="G3918" s="13" t="s">
        <v>20665</v>
      </c>
    </row>
    <row r="3919" customFormat="false" ht="15" hidden="false" customHeight="true" outlineLevel="0" collapsed="false">
      <c r="A3919" s="13" t="s">
        <v>202</v>
      </c>
      <c r="B3919" s="11" t="s">
        <v>12082</v>
      </c>
      <c r="C3919" s="13" t="s">
        <v>11885</v>
      </c>
      <c r="D3919" s="13" t="s">
        <v>17365</v>
      </c>
      <c r="E3919" s="13" t="s">
        <v>1457</v>
      </c>
      <c r="F3919" s="13" t="s">
        <v>15321</v>
      </c>
      <c r="G3919" s="13" t="s">
        <v>13898</v>
      </c>
    </row>
    <row r="3920" customFormat="false" ht="15" hidden="false" customHeight="true" outlineLevel="0" collapsed="false">
      <c r="A3920" s="13" t="s">
        <v>202</v>
      </c>
      <c r="B3920" s="11" t="s">
        <v>12255</v>
      </c>
      <c r="C3920" s="13" t="s">
        <v>2571</v>
      </c>
      <c r="D3920" s="13" t="s">
        <v>18790</v>
      </c>
      <c r="E3920" s="13" t="s">
        <v>11977</v>
      </c>
      <c r="F3920" s="13" t="s">
        <v>20666</v>
      </c>
      <c r="G3920" s="13" t="s">
        <v>20667</v>
      </c>
    </row>
    <row r="3921" customFormat="false" ht="15" hidden="false" customHeight="true" outlineLevel="0" collapsed="false">
      <c r="A3921" s="13" t="s">
        <v>202</v>
      </c>
      <c r="B3921" s="11" t="s">
        <v>12252</v>
      </c>
      <c r="C3921" s="13" t="s">
        <v>3987</v>
      </c>
      <c r="D3921" s="13" t="s">
        <v>20668</v>
      </c>
      <c r="E3921" s="13" t="s">
        <v>12295</v>
      </c>
      <c r="F3921" s="13" t="s">
        <v>16351</v>
      </c>
      <c r="G3921" s="13" t="s">
        <v>20669</v>
      </c>
    </row>
    <row r="3922" customFormat="false" ht="15" hidden="false" customHeight="true" outlineLevel="0" collapsed="false">
      <c r="A3922" s="13" t="s">
        <v>202</v>
      </c>
      <c r="B3922" s="11" t="s">
        <v>12152</v>
      </c>
      <c r="C3922" s="13" t="s">
        <v>11977</v>
      </c>
      <c r="D3922" s="13" t="s">
        <v>19993</v>
      </c>
      <c r="E3922" s="13" t="s">
        <v>11875</v>
      </c>
      <c r="F3922" s="13" t="s">
        <v>5648</v>
      </c>
      <c r="G3922" s="13" t="s">
        <v>18343</v>
      </c>
    </row>
    <row r="3923" customFormat="false" ht="15" hidden="false" customHeight="true" outlineLevel="0" collapsed="false">
      <c r="A3923" s="13" t="s">
        <v>202</v>
      </c>
      <c r="B3923" s="11" t="s">
        <v>12200</v>
      </c>
      <c r="C3923" s="13" t="s">
        <v>14080</v>
      </c>
      <c r="D3923" s="13" t="s">
        <v>20670</v>
      </c>
      <c r="E3923" s="13" t="s">
        <v>4775</v>
      </c>
      <c r="F3923" s="13" t="s">
        <v>13517</v>
      </c>
      <c r="G3923" s="13" t="s">
        <v>20424</v>
      </c>
    </row>
    <row r="3924" customFormat="false" ht="15" hidden="false" customHeight="true" outlineLevel="0" collapsed="false">
      <c r="A3924" s="13" t="s">
        <v>202</v>
      </c>
      <c r="B3924" s="11" t="s">
        <v>12207</v>
      </c>
      <c r="C3924" s="13" t="s">
        <v>12910</v>
      </c>
      <c r="D3924" s="13" t="s">
        <v>20671</v>
      </c>
      <c r="E3924" s="13" t="s">
        <v>12209</v>
      </c>
      <c r="F3924" s="13" t="s">
        <v>20672</v>
      </c>
      <c r="G3924" s="13" t="s">
        <v>12576</v>
      </c>
    </row>
    <row r="3925" customFormat="false" ht="15" hidden="false" customHeight="true" outlineLevel="0" collapsed="false">
      <c r="A3925" s="13" t="s">
        <v>202</v>
      </c>
      <c r="B3925" s="11" t="s">
        <v>12125</v>
      </c>
      <c r="C3925" s="13" t="s">
        <v>6821</v>
      </c>
      <c r="D3925" s="13" t="s">
        <v>20673</v>
      </c>
      <c r="E3925" s="13" t="s">
        <v>12241</v>
      </c>
      <c r="F3925" s="13" t="s">
        <v>19747</v>
      </c>
      <c r="G3925" s="13" t="s">
        <v>19103</v>
      </c>
    </row>
    <row r="3926" customFormat="false" ht="15" hidden="false" customHeight="true" outlineLevel="0" collapsed="false">
      <c r="A3926" s="13" t="s">
        <v>202</v>
      </c>
      <c r="B3926" s="11" t="s">
        <v>12177</v>
      </c>
      <c r="C3926" s="13" t="s">
        <v>1612</v>
      </c>
      <c r="D3926" s="13" t="s">
        <v>20674</v>
      </c>
      <c r="E3926" s="13" t="s">
        <v>11751</v>
      </c>
      <c r="F3926" s="13" t="s">
        <v>1871</v>
      </c>
      <c r="G3926" s="13" t="s">
        <v>16099</v>
      </c>
    </row>
    <row r="3927" customFormat="false" ht="15" hidden="false" customHeight="true" outlineLevel="0" collapsed="false">
      <c r="A3927" s="13" t="s">
        <v>202</v>
      </c>
      <c r="B3927" s="11" t="s">
        <v>12179</v>
      </c>
      <c r="C3927" s="13" t="s">
        <v>12793</v>
      </c>
      <c r="D3927" s="13" t="s">
        <v>12193</v>
      </c>
      <c r="E3927" s="13" t="s">
        <v>19604</v>
      </c>
      <c r="F3927" s="13" t="s">
        <v>912</v>
      </c>
      <c r="G3927" s="13" t="s">
        <v>17867</v>
      </c>
    </row>
    <row r="3928" customFormat="false" ht="15" hidden="false" customHeight="true" outlineLevel="0" collapsed="false">
      <c r="A3928" s="13" t="s">
        <v>202</v>
      </c>
      <c r="B3928" s="11" t="s">
        <v>12248</v>
      </c>
      <c r="C3928" s="13" t="s">
        <v>11608</v>
      </c>
      <c r="D3928" s="13" t="s">
        <v>14474</v>
      </c>
      <c r="E3928" s="13" t="s">
        <v>12161</v>
      </c>
      <c r="F3928" s="13" t="s">
        <v>5185</v>
      </c>
      <c r="G3928" s="13" t="s">
        <v>12995</v>
      </c>
    </row>
    <row r="3929" customFormat="false" ht="15" hidden="false" customHeight="true" outlineLevel="0" collapsed="false">
      <c r="A3929" s="13" t="s">
        <v>202</v>
      </c>
      <c r="B3929" s="11" t="s">
        <v>12238</v>
      </c>
      <c r="C3929" s="13" t="s">
        <v>11956</v>
      </c>
      <c r="D3929" s="13" t="s">
        <v>13876</v>
      </c>
      <c r="E3929" s="13" t="s">
        <v>12241</v>
      </c>
      <c r="F3929" s="13" t="s">
        <v>13536</v>
      </c>
      <c r="G3929" s="13" t="s">
        <v>16680</v>
      </c>
    </row>
    <row r="3930" customFormat="false" ht="15" hidden="false" customHeight="true" outlineLevel="0" collapsed="false">
      <c r="A3930" s="13" t="s">
        <v>202</v>
      </c>
      <c r="B3930" s="11" t="s">
        <v>12323</v>
      </c>
      <c r="C3930" s="13" t="s">
        <v>12295</v>
      </c>
      <c r="D3930" s="13" t="s">
        <v>14774</v>
      </c>
      <c r="E3930" s="13" t="s">
        <v>1871</v>
      </c>
      <c r="F3930" s="13" t="s">
        <v>1871</v>
      </c>
      <c r="G3930" s="13" t="s">
        <v>14774</v>
      </c>
    </row>
    <row r="3931" customFormat="false" ht="15" hidden="false" customHeight="true" outlineLevel="0" collapsed="false">
      <c r="A3931" s="13" t="s">
        <v>202</v>
      </c>
      <c r="B3931" s="11" t="s">
        <v>12044</v>
      </c>
      <c r="C3931" s="13" t="s">
        <v>12260</v>
      </c>
      <c r="D3931" s="13" t="s">
        <v>12371</v>
      </c>
      <c r="E3931" s="13" t="s">
        <v>11708</v>
      </c>
      <c r="F3931" s="13" t="s">
        <v>1871</v>
      </c>
      <c r="G3931" s="13" t="s">
        <v>12371</v>
      </c>
    </row>
    <row r="3932" customFormat="false" ht="15" hidden="false" customHeight="true" outlineLevel="0" collapsed="false">
      <c r="A3932" s="13" t="s">
        <v>202</v>
      </c>
      <c r="B3932" s="11" t="s">
        <v>12217</v>
      </c>
      <c r="C3932" s="13" t="s">
        <v>13441</v>
      </c>
      <c r="D3932" s="13" t="s">
        <v>5401</v>
      </c>
      <c r="E3932" s="13" t="s">
        <v>12295</v>
      </c>
      <c r="F3932" s="13" t="s">
        <v>20675</v>
      </c>
      <c r="G3932" s="13" t="s">
        <v>20676</v>
      </c>
    </row>
    <row r="3933" customFormat="false" ht="15" hidden="false" customHeight="true" outlineLevel="0" collapsed="false">
      <c r="A3933" s="13" t="s">
        <v>202</v>
      </c>
      <c r="B3933" s="11" t="s">
        <v>12164</v>
      </c>
      <c r="C3933" s="13" t="s">
        <v>12239</v>
      </c>
      <c r="D3933" s="13" t="s">
        <v>5401</v>
      </c>
      <c r="E3933" s="13" t="s">
        <v>12241</v>
      </c>
      <c r="F3933" s="13" t="s">
        <v>11708</v>
      </c>
      <c r="G3933" s="13" t="s">
        <v>5401</v>
      </c>
    </row>
    <row r="3934" customFormat="false" ht="15" hidden="false" customHeight="true" outlineLevel="0" collapsed="false">
      <c r="A3934" s="13" t="s">
        <v>202</v>
      </c>
      <c r="B3934" s="11" t="s">
        <v>12315</v>
      </c>
      <c r="C3934" s="13" t="s">
        <v>6800</v>
      </c>
      <c r="D3934" s="13" t="s">
        <v>19939</v>
      </c>
      <c r="E3934" s="13" t="s">
        <v>12161</v>
      </c>
      <c r="F3934" s="13" t="s">
        <v>13444</v>
      </c>
      <c r="G3934" s="13" t="s">
        <v>11813</v>
      </c>
    </row>
    <row r="3935" customFormat="false" ht="15" hidden="false" customHeight="true" outlineLevel="0" collapsed="false">
      <c r="A3935" s="13" t="s">
        <v>202</v>
      </c>
      <c r="B3935" s="11" t="s">
        <v>12271</v>
      </c>
      <c r="C3935" s="13" t="s">
        <v>12128</v>
      </c>
      <c r="D3935" s="13" t="s">
        <v>18070</v>
      </c>
      <c r="E3935" s="13" t="s">
        <v>1132</v>
      </c>
      <c r="F3935" s="13" t="s">
        <v>1237</v>
      </c>
      <c r="G3935" s="13" t="s">
        <v>14564</v>
      </c>
    </row>
    <row r="3936" customFormat="false" ht="15" hidden="false" customHeight="true" outlineLevel="0" collapsed="false">
      <c r="A3936" s="13" t="s">
        <v>202</v>
      </c>
      <c r="B3936" s="11" t="s">
        <v>12191</v>
      </c>
      <c r="C3936" s="13" t="s">
        <v>11875</v>
      </c>
      <c r="D3936" s="13" t="s">
        <v>20677</v>
      </c>
      <c r="E3936" s="13" t="s">
        <v>1871</v>
      </c>
      <c r="F3936" s="13" t="s">
        <v>1871</v>
      </c>
      <c r="G3936" s="13" t="s">
        <v>20677</v>
      </c>
    </row>
    <row r="3937" customFormat="false" ht="15" hidden="false" customHeight="true" outlineLevel="0" collapsed="false">
      <c r="A3937" s="13" t="s">
        <v>202</v>
      </c>
      <c r="B3937" s="11" t="s">
        <v>12051</v>
      </c>
      <c r="C3937" s="13" t="s">
        <v>14705</v>
      </c>
      <c r="D3937" s="13" t="s">
        <v>20678</v>
      </c>
      <c r="E3937" s="13" t="s">
        <v>12209</v>
      </c>
      <c r="F3937" s="13" t="s">
        <v>20679</v>
      </c>
      <c r="G3937" s="13" t="s">
        <v>20680</v>
      </c>
    </row>
    <row r="3938" customFormat="false" ht="15" hidden="false" customHeight="true" outlineLevel="0" collapsed="false">
      <c r="A3938" s="13" t="s">
        <v>202</v>
      </c>
      <c r="B3938" s="11" t="s">
        <v>12229</v>
      </c>
      <c r="C3938" s="13" t="s">
        <v>11713</v>
      </c>
      <c r="D3938" s="13" t="s">
        <v>15072</v>
      </c>
      <c r="E3938" s="13" t="s">
        <v>4775</v>
      </c>
      <c r="F3938" s="13" t="s">
        <v>20681</v>
      </c>
      <c r="G3938" s="13" t="s">
        <v>20682</v>
      </c>
    </row>
    <row r="3939" customFormat="false" ht="15" hidden="false" customHeight="true" outlineLevel="0" collapsed="false">
      <c r="A3939" s="13" t="s">
        <v>202</v>
      </c>
      <c r="B3939" s="11" t="s">
        <v>12234</v>
      </c>
      <c r="C3939" s="13" t="s">
        <v>11674</v>
      </c>
      <c r="D3939" s="13" t="s">
        <v>14227</v>
      </c>
      <c r="E3939" s="13" t="s">
        <v>12090</v>
      </c>
      <c r="F3939" s="13" t="s">
        <v>9166</v>
      </c>
      <c r="G3939" s="13" t="s">
        <v>17187</v>
      </c>
    </row>
    <row r="3940" customFormat="false" ht="15" hidden="false" customHeight="true" outlineLevel="0" collapsed="false">
      <c r="A3940" s="13" t="s">
        <v>202</v>
      </c>
      <c r="B3940" s="11" t="s">
        <v>12226</v>
      </c>
      <c r="C3940" s="13" t="s">
        <v>4929</v>
      </c>
      <c r="D3940" s="13" t="s">
        <v>12302</v>
      </c>
      <c r="E3940" s="13" t="s">
        <v>12295</v>
      </c>
      <c r="F3940" s="13" t="s">
        <v>12985</v>
      </c>
      <c r="G3940" s="13" t="s">
        <v>11957</v>
      </c>
    </row>
    <row r="3941" customFormat="false" ht="15" hidden="false" customHeight="true" outlineLevel="0" collapsed="false">
      <c r="A3941" s="13" t="s">
        <v>202</v>
      </c>
      <c r="B3941" s="11" t="s">
        <v>12259</v>
      </c>
      <c r="C3941" s="13" t="s">
        <v>12260</v>
      </c>
      <c r="D3941" s="13" t="s">
        <v>15881</v>
      </c>
      <c r="E3941" s="13" t="s">
        <v>1871</v>
      </c>
      <c r="F3941" s="13" t="s">
        <v>1871</v>
      </c>
      <c r="G3941" s="13" t="s">
        <v>15881</v>
      </c>
    </row>
    <row r="3942" customFormat="false" ht="15" hidden="false" customHeight="true" outlineLevel="0" collapsed="false">
      <c r="A3942" s="13" t="s">
        <v>202</v>
      </c>
      <c r="B3942" s="11" t="s">
        <v>12293</v>
      </c>
      <c r="C3942" s="13" t="s">
        <v>4459</v>
      </c>
      <c r="D3942" s="13" t="s">
        <v>13999</v>
      </c>
      <c r="E3942" s="13" t="s">
        <v>12161</v>
      </c>
      <c r="F3942" s="13" t="s">
        <v>18820</v>
      </c>
      <c r="G3942" s="13" t="s">
        <v>12362</v>
      </c>
    </row>
    <row r="3943" customFormat="false" ht="15" hidden="false" customHeight="true" outlineLevel="0" collapsed="false">
      <c r="A3943" s="13" t="s">
        <v>202</v>
      </c>
      <c r="B3943" s="11" t="s">
        <v>12370</v>
      </c>
      <c r="C3943" s="13" t="s">
        <v>11875</v>
      </c>
      <c r="D3943" s="13" t="s">
        <v>15856</v>
      </c>
      <c r="E3943" s="13" t="s">
        <v>12295</v>
      </c>
      <c r="F3943" s="13" t="s">
        <v>20683</v>
      </c>
      <c r="G3943" s="13" t="s">
        <v>19286</v>
      </c>
    </row>
    <row r="3944" customFormat="false" ht="15" hidden="false" customHeight="true" outlineLevel="0" collapsed="false">
      <c r="A3944" s="13" t="s">
        <v>202</v>
      </c>
      <c r="B3944" s="11" t="s">
        <v>12318</v>
      </c>
      <c r="C3944" s="13" t="s">
        <v>12171</v>
      </c>
      <c r="D3944" s="13" t="s">
        <v>12273</v>
      </c>
      <c r="E3944" s="13" t="s">
        <v>11751</v>
      </c>
      <c r="F3944" s="13" t="s">
        <v>12241</v>
      </c>
      <c r="G3944" s="13" t="s">
        <v>20684</v>
      </c>
    </row>
    <row r="3945" customFormat="false" ht="15" hidden="false" customHeight="true" outlineLevel="0" collapsed="false">
      <c r="A3945" s="13" t="s">
        <v>202</v>
      </c>
      <c r="B3945" s="11" t="s">
        <v>12351</v>
      </c>
      <c r="C3945" s="13" t="s">
        <v>11703</v>
      </c>
      <c r="D3945" s="13" t="s">
        <v>17883</v>
      </c>
      <c r="E3945" s="13" t="s">
        <v>1871</v>
      </c>
      <c r="F3945" s="13" t="s">
        <v>1871</v>
      </c>
      <c r="G3945" s="13" t="s">
        <v>17883</v>
      </c>
    </row>
    <row r="3946" customFormat="false" ht="15" hidden="false" customHeight="true" outlineLevel="0" collapsed="false">
      <c r="A3946" s="13" t="s">
        <v>202</v>
      </c>
      <c r="B3946" s="11" t="s">
        <v>12340</v>
      </c>
      <c r="C3946" s="13" t="s">
        <v>12053</v>
      </c>
      <c r="D3946" s="13" t="s">
        <v>13288</v>
      </c>
      <c r="E3946" s="13" t="s">
        <v>11708</v>
      </c>
      <c r="F3946" s="13" t="s">
        <v>12135</v>
      </c>
      <c r="G3946" s="13" t="s">
        <v>15140</v>
      </c>
    </row>
    <row r="3947" customFormat="false" ht="15" hidden="false" customHeight="true" outlineLevel="0" collapsed="false">
      <c r="A3947" s="13" t="s">
        <v>202</v>
      </c>
      <c r="B3947" s="11" t="s">
        <v>12320</v>
      </c>
      <c r="C3947" s="13" t="s">
        <v>977</v>
      </c>
      <c r="D3947" s="13" t="s">
        <v>20685</v>
      </c>
      <c r="E3947" s="13" t="s">
        <v>12090</v>
      </c>
      <c r="F3947" s="13" t="s">
        <v>12853</v>
      </c>
      <c r="G3947" s="13" t="s">
        <v>15145</v>
      </c>
    </row>
    <row r="3948" customFormat="false" ht="15" hidden="false" customHeight="true" outlineLevel="0" collapsed="false">
      <c r="A3948" s="13" t="s">
        <v>202</v>
      </c>
      <c r="B3948" s="11" t="s">
        <v>12332</v>
      </c>
      <c r="C3948" s="13" t="s">
        <v>12113</v>
      </c>
      <c r="D3948" s="13" t="s">
        <v>12670</v>
      </c>
      <c r="E3948" s="13" t="s">
        <v>11875</v>
      </c>
      <c r="F3948" s="13" t="s">
        <v>20686</v>
      </c>
      <c r="G3948" s="13" t="s">
        <v>20687</v>
      </c>
    </row>
    <row r="3949" customFormat="false" ht="15" hidden="false" customHeight="true" outlineLevel="0" collapsed="false">
      <c r="A3949" s="13" t="s">
        <v>202</v>
      </c>
      <c r="B3949" s="11" t="s">
        <v>12336</v>
      </c>
      <c r="C3949" s="13" t="s">
        <v>2571</v>
      </c>
      <c r="D3949" s="13" t="s">
        <v>15842</v>
      </c>
      <c r="E3949" s="13" t="s">
        <v>11752</v>
      </c>
      <c r="F3949" s="13" t="s">
        <v>14140</v>
      </c>
      <c r="G3949" s="13" t="s">
        <v>12541</v>
      </c>
    </row>
    <row r="3950" customFormat="false" ht="15" hidden="false" customHeight="true" outlineLevel="0" collapsed="false">
      <c r="A3950" s="13" t="s">
        <v>202</v>
      </c>
      <c r="B3950" s="11" t="s">
        <v>12300</v>
      </c>
      <c r="C3950" s="13" t="s">
        <v>550</v>
      </c>
      <c r="D3950" s="13" t="s">
        <v>14816</v>
      </c>
      <c r="E3950" s="13" t="s">
        <v>13006</v>
      </c>
      <c r="F3950" s="13" t="s">
        <v>19499</v>
      </c>
      <c r="G3950" s="13" t="s">
        <v>20688</v>
      </c>
    </row>
    <row r="3951" customFormat="false" ht="15" hidden="false" customHeight="true" outlineLevel="0" collapsed="false">
      <c r="A3951" s="13" t="s">
        <v>202</v>
      </c>
      <c r="B3951" s="11" t="s">
        <v>12360</v>
      </c>
      <c r="C3951" s="13" t="s">
        <v>12115</v>
      </c>
      <c r="D3951" s="13" t="s">
        <v>4242</v>
      </c>
      <c r="E3951" s="13" t="s">
        <v>1871</v>
      </c>
      <c r="F3951" s="13" t="s">
        <v>1871</v>
      </c>
      <c r="G3951" s="13" t="s">
        <v>4242</v>
      </c>
    </row>
    <row r="3952" customFormat="false" ht="15" hidden="false" customHeight="true" outlineLevel="0" collapsed="false">
      <c r="A3952" s="13" t="s">
        <v>202</v>
      </c>
      <c r="B3952" s="11" t="s">
        <v>12383</v>
      </c>
      <c r="C3952" s="13" t="s">
        <v>12135</v>
      </c>
      <c r="D3952" s="13" t="s">
        <v>7518</v>
      </c>
      <c r="E3952" s="13" t="s">
        <v>1871</v>
      </c>
      <c r="F3952" s="13" t="s">
        <v>1871</v>
      </c>
      <c r="G3952" s="13" t="s">
        <v>7518</v>
      </c>
    </row>
    <row r="3953" customFormat="false" ht="15" hidden="false" customHeight="true" outlineLevel="0" collapsed="false">
      <c r="A3953" s="13" t="s">
        <v>202</v>
      </c>
      <c r="B3953" s="11" t="s">
        <v>12331</v>
      </c>
      <c r="C3953" s="13" t="s">
        <v>12053</v>
      </c>
      <c r="D3953" s="13" t="s">
        <v>14747</v>
      </c>
      <c r="E3953" s="13" t="s">
        <v>1871</v>
      </c>
      <c r="F3953" s="13" t="s">
        <v>1871</v>
      </c>
      <c r="G3953" s="13" t="s">
        <v>14747</v>
      </c>
    </row>
    <row r="3954" customFormat="false" ht="15" hidden="false" customHeight="true" outlineLevel="0" collapsed="false">
      <c r="A3954" s="13" t="s">
        <v>202</v>
      </c>
      <c r="B3954" s="11" t="s">
        <v>12212</v>
      </c>
      <c r="C3954" s="13" t="s">
        <v>12161</v>
      </c>
      <c r="D3954" s="13" t="s">
        <v>3516</v>
      </c>
      <c r="E3954" s="13" t="s">
        <v>12090</v>
      </c>
      <c r="F3954" s="13" t="s">
        <v>14121</v>
      </c>
      <c r="G3954" s="13" t="s">
        <v>2377</v>
      </c>
    </row>
    <row r="3955" customFormat="false" ht="15" hidden="false" customHeight="true" outlineLevel="0" collapsed="false">
      <c r="A3955" s="13" t="s">
        <v>202</v>
      </c>
      <c r="B3955" s="11" t="s">
        <v>12395</v>
      </c>
      <c r="C3955" s="13" t="s">
        <v>12241</v>
      </c>
      <c r="D3955" s="13" t="s">
        <v>12310</v>
      </c>
      <c r="E3955" s="13" t="s">
        <v>1871</v>
      </c>
      <c r="F3955" s="13" t="s">
        <v>1871</v>
      </c>
      <c r="G3955" s="13" t="s">
        <v>12310</v>
      </c>
    </row>
    <row r="3956" customFormat="false" ht="15" hidden="false" customHeight="true" outlineLevel="0" collapsed="false">
      <c r="A3956" s="13" t="s">
        <v>202</v>
      </c>
      <c r="B3956" s="11" t="s">
        <v>12279</v>
      </c>
      <c r="C3956" s="13" t="s">
        <v>12260</v>
      </c>
      <c r="D3956" s="13" t="s">
        <v>15045</v>
      </c>
      <c r="E3956" s="13" t="s">
        <v>4775</v>
      </c>
      <c r="F3956" s="13" t="s">
        <v>18326</v>
      </c>
      <c r="G3956" s="13" t="s">
        <v>20689</v>
      </c>
    </row>
    <row r="3957" customFormat="false" ht="15" hidden="false" customHeight="true" outlineLevel="0" collapsed="false">
      <c r="A3957" s="13" t="s">
        <v>202</v>
      </c>
      <c r="B3957" s="11" t="s">
        <v>12276</v>
      </c>
      <c r="C3957" s="13" t="s">
        <v>12042</v>
      </c>
      <c r="D3957" s="13" t="s">
        <v>16406</v>
      </c>
      <c r="E3957" s="13" t="s">
        <v>11751</v>
      </c>
      <c r="F3957" s="13" t="s">
        <v>13484</v>
      </c>
      <c r="G3957" s="13" t="s">
        <v>7254</v>
      </c>
    </row>
    <row r="3958" customFormat="false" ht="15" hidden="false" customHeight="true" outlineLevel="0" collapsed="false">
      <c r="A3958" s="13" t="s">
        <v>202</v>
      </c>
      <c r="B3958" s="11" t="s">
        <v>12312</v>
      </c>
      <c r="C3958" s="13" t="s">
        <v>5399</v>
      </c>
      <c r="D3958" s="13" t="s">
        <v>19683</v>
      </c>
      <c r="E3958" s="13" t="s">
        <v>697</v>
      </c>
      <c r="F3958" s="13" t="s">
        <v>11714</v>
      </c>
      <c r="G3958" s="13" t="s">
        <v>20690</v>
      </c>
    </row>
    <row r="3959" customFormat="false" ht="15" hidden="false" customHeight="true" outlineLevel="0" collapsed="false">
      <c r="A3959" s="13" t="s">
        <v>202</v>
      </c>
      <c r="B3959" s="11" t="s">
        <v>12288</v>
      </c>
      <c r="C3959" s="13" t="s">
        <v>4775</v>
      </c>
      <c r="D3959" s="13" t="s">
        <v>12748</v>
      </c>
      <c r="E3959" s="13" t="s">
        <v>12161</v>
      </c>
      <c r="F3959" s="13" t="s">
        <v>937</v>
      </c>
      <c r="G3959" s="13" t="s">
        <v>11807</v>
      </c>
    </row>
    <row r="3960" customFormat="false" ht="15" hidden="false" customHeight="true" outlineLevel="0" collapsed="false">
      <c r="A3960" s="13" t="s">
        <v>202</v>
      </c>
      <c r="B3960" s="11" t="s">
        <v>12265</v>
      </c>
      <c r="C3960" s="13" t="s">
        <v>11971</v>
      </c>
      <c r="D3960" s="13" t="s">
        <v>11988</v>
      </c>
      <c r="E3960" s="13" t="s">
        <v>1871</v>
      </c>
      <c r="F3960" s="13" t="s">
        <v>1871</v>
      </c>
      <c r="G3960" s="13" t="s">
        <v>11988</v>
      </c>
    </row>
    <row r="3961" customFormat="false" ht="15" hidden="false" customHeight="true" outlineLevel="0" collapsed="false">
      <c r="A3961" s="13" t="s">
        <v>202</v>
      </c>
      <c r="B3961" s="11" t="s">
        <v>11970</v>
      </c>
      <c r="C3961" s="13" t="s">
        <v>11971</v>
      </c>
      <c r="D3961" s="13" t="s">
        <v>14503</v>
      </c>
      <c r="E3961" s="13" t="s">
        <v>1457</v>
      </c>
      <c r="F3961" s="13" t="s">
        <v>20691</v>
      </c>
      <c r="G3961" s="13" t="s">
        <v>20611</v>
      </c>
    </row>
    <row r="3962" customFormat="false" ht="15" hidden="false" customHeight="true" outlineLevel="0" collapsed="false">
      <c r="A3962" s="13" t="s">
        <v>202</v>
      </c>
      <c r="B3962" s="11" t="s">
        <v>12344</v>
      </c>
      <c r="C3962" s="13" t="s">
        <v>11703</v>
      </c>
      <c r="D3962" s="13" t="s">
        <v>13062</v>
      </c>
      <c r="E3962" s="13" t="s">
        <v>12241</v>
      </c>
      <c r="F3962" s="13" t="s">
        <v>12772</v>
      </c>
      <c r="G3962" s="13" t="s">
        <v>14140</v>
      </c>
    </row>
    <row r="3963" customFormat="false" ht="15" hidden="false" customHeight="true" outlineLevel="0" collapsed="false">
      <c r="A3963" s="13" t="s">
        <v>202</v>
      </c>
      <c r="B3963" s="11" t="s">
        <v>12354</v>
      </c>
      <c r="C3963" s="13" t="s">
        <v>12377</v>
      </c>
      <c r="D3963" s="13" t="s">
        <v>12979</v>
      </c>
      <c r="E3963" s="13" t="s">
        <v>12241</v>
      </c>
      <c r="F3963" s="13" t="s">
        <v>18367</v>
      </c>
      <c r="G3963" s="13" t="s">
        <v>20692</v>
      </c>
    </row>
    <row r="3964" customFormat="false" ht="15" hidden="false" customHeight="true" outlineLevel="0" collapsed="false">
      <c r="A3964" s="13" t="s">
        <v>202</v>
      </c>
      <c r="B3964" s="11" t="s">
        <v>12329</v>
      </c>
      <c r="C3964" s="13" t="s">
        <v>3987</v>
      </c>
      <c r="D3964" s="13" t="s">
        <v>12875</v>
      </c>
      <c r="E3964" s="13" t="s">
        <v>12090</v>
      </c>
      <c r="F3964" s="13" t="s">
        <v>4459</v>
      </c>
      <c r="G3964" s="13" t="s">
        <v>14814</v>
      </c>
    </row>
    <row r="3965" customFormat="false" ht="15" hidden="false" customHeight="true" outlineLevel="0" collapsed="false">
      <c r="A3965" s="13" t="s">
        <v>202</v>
      </c>
      <c r="B3965" s="11" t="s">
        <v>13067</v>
      </c>
      <c r="C3965" s="13" t="s">
        <v>12090</v>
      </c>
      <c r="D3965" s="13" t="s">
        <v>14105</v>
      </c>
      <c r="E3965" s="13" t="s">
        <v>12090</v>
      </c>
      <c r="F3965" s="13" t="s">
        <v>16406</v>
      </c>
      <c r="G3965" s="13" t="s">
        <v>20693</v>
      </c>
    </row>
    <row r="3966" customFormat="false" ht="15" hidden="false" customHeight="true" outlineLevel="0" collapsed="false">
      <c r="A3966" s="13" t="s">
        <v>202</v>
      </c>
      <c r="B3966" s="11" t="s">
        <v>12327</v>
      </c>
      <c r="C3966" s="13" t="s">
        <v>977</v>
      </c>
      <c r="D3966" s="13" t="s">
        <v>13458</v>
      </c>
      <c r="E3966" s="13" t="s">
        <v>12161</v>
      </c>
      <c r="F3966" s="13" t="s">
        <v>1616</v>
      </c>
      <c r="G3966" s="13" t="s">
        <v>3322</v>
      </c>
    </row>
    <row r="3967" customFormat="false" ht="15" hidden="false" customHeight="true" outlineLevel="0" collapsed="false">
      <c r="A3967" s="13" t="s">
        <v>202</v>
      </c>
      <c r="B3967" s="11" t="s">
        <v>12268</v>
      </c>
      <c r="C3967" s="13" t="s">
        <v>12053</v>
      </c>
      <c r="D3967" s="13" t="s">
        <v>17291</v>
      </c>
      <c r="E3967" s="13" t="s">
        <v>12295</v>
      </c>
      <c r="F3967" s="13" t="s">
        <v>12328</v>
      </c>
      <c r="G3967" s="13" t="s">
        <v>12295</v>
      </c>
    </row>
    <row r="3968" customFormat="false" ht="15" hidden="false" customHeight="true" outlineLevel="0" collapsed="false">
      <c r="A3968" s="13" t="s">
        <v>202</v>
      </c>
      <c r="B3968" s="11" t="s">
        <v>12353</v>
      </c>
      <c r="C3968" s="13" t="s">
        <v>12209</v>
      </c>
      <c r="D3968" s="13" t="s">
        <v>14254</v>
      </c>
      <c r="E3968" s="13" t="s">
        <v>1871</v>
      </c>
      <c r="F3968" s="13" t="s">
        <v>11708</v>
      </c>
      <c r="G3968" s="13" t="s">
        <v>15784</v>
      </c>
    </row>
    <row r="3969" customFormat="false" ht="15" hidden="false" customHeight="true" outlineLevel="0" collapsed="false">
      <c r="A3969" s="13" t="s">
        <v>202</v>
      </c>
      <c r="B3969" s="11" t="s">
        <v>12307</v>
      </c>
      <c r="C3969" s="13" t="s">
        <v>12244</v>
      </c>
      <c r="D3969" s="13" t="s">
        <v>5209</v>
      </c>
      <c r="E3969" s="13" t="s">
        <v>11708</v>
      </c>
      <c r="F3969" s="13" t="s">
        <v>3552</v>
      </c>
      <c r="G3969" s="13" t="s">
        <v>20694</v>
      </c>
    </row>
    <row r="3970" customFormat="false" ht="15" hidden="false" customHeight="true" outlineLevel="0" collapsed="false">
      <c r="A3970" s="13" t="s">
        <v>202</v>
      </c>
      <c r="B3970" s="11" t="s">
        <v>12387</v>
      </c>
      <c r="C3970" s="13" t="s">
        <v>550</v>
      </c>
      <c r="D3970" s="13" t="s">
        <v>12833</v>
      </c>
      <c r="E3970" s="13" t="s">
        <v>1871</v>
      </c>
      <c r="F3970" s="13" t="s">
        <v>1871</v>
      </c>
      <c r="G3970" s="13" t="s">
        <v>12833</v>
      </c>
    </row>
    <row r="3971" customFormat="false" ht="15" hidden="false" customHeight="true" outlineLevel="0" collapsed="false">
      <c r="A3971" s="13" t="s">
        <v>202</v>
      </c>
      <c r="B3971" s="11" t="s">
        <v>12396</v>
      </c>
      <c r="C3971" s="13" t="s">
        <v>12209</v>
      </c>
      <c r="D3971" s="13" t="s">
        <v>12927</v>
      </c>
      <c r="E3971" s="13" t="s">
        <v>11708</v>
      </c>
      <c r="F3971" s="13" t="s">
        <v>1871</v>
      </c>
      <c r="G3971" s="13" t="s">
        <v>12927</v>
      </c>
    </row>
    <row r="3972" customFormat="false" ht="15" hidden="false" customHeight="true" outlineLevel="0" collapsed="false">
      <c r="A3972" s="13" t="s">
        <v>202</v>
      </c>
      <c r="B3972" s="11" t="s">
        <v>12374</v>
      </c>
      <c r="C3972" s="13" t="s">
        <v>12090</v>
      </c>
      <c r="D3972" s="13" t="s">
        <v>14705</v>
      </c>
      <c r="E3972" s="13" t="s">
        <v>1871</v>
      </c>
      <c r="F3972" s="13" t="s">
        <v>11708</v>
      </c>
      <c r="G3972" s="13" t="s">
        <v>13162</v>
      </c>
    </row>
    <row r="3973" customFormat="false" ht="15" hidden="false" customHeight="true" outlineLevel="0" collapsed="false">
      <c r="A3973" s="13" t="s">
        <v>202</v>
      </c>
      <c r="B3973" s="11" t="s">
        <v>12342</v>
      </c>
      <c r="C3973" s="13" t="s">
        <v>2417</v>
      </c>
      <c r="D3973" s="13" t="s">
        <v>13517</v>
      </c>
      <c r="E3973" s="13" t="s">
        <v>11751</v>
      </c>
      <c r="F3973" s="13" t="s">
        <v>20695</v>
      </c>
      <c r="G3973" s="13" t="s">
        <v>20696</v>
      </c>
    </row>
    <row r="3974" customFormat="false" ht="15" hidden="false" customHeight="true" outlineLevel="0" collapsed="false">
      <c r="A3974" s="13" t="s">
        <v>202</v>
      </c>
      <c r="B3974" s="11" t="s">
        <v>12373</v>
      </c>
      <c r="C3974" s="13" t="s">
        <v>4775</v>
      </c>
      <c r="D3974" s="13" t="s">
        <v>17357</v>
      </c>
      <c r="E3974" s="13" t="s">
        <v>12295</v>
      </c>
      <c r="F3974" s="13" t="s">
        <v>550</v>
      </c>
      <c r="G3974" s="13" t="s">
        <v>14221</v>
      </c>
    </row>
    <row r="3975" customFormat="false" ht="15" hidden="false" customHeight="true" outlineLevel="0" collapsed="false">
      <c r="A3975" s="13" t="s">
        <v>202</v>
      </c>
      <c r="B3975" s="11" t="s">
        <v>12304</v>
      </c>
      <c r="C3975" s="13" t="s">
        <v>12135</v>
      </c>
      <c r="D3975" s="13" t="s">
        <v>9166</v>
      </c>
      <c r="E3975" s="13" t="s">
        <v>12090</v>
      </c>
      <c r="F3975" s="13" t="s">
        <v>12215</v>
      </c>
      <c r="G3975" s="13" t="s">
        <v>13018</v>
      </c>
    </row>
    <row r="3976" customFormat="false" ht="15" hidden="false" customHeight="true" outlineLevel="0" collapsed="false">
      <c r="A3976" s="13" t="s">
        <v>202</v>
      </c>
      <c r="B3976" s="11" t="s">
        <v>12376</v>
      </c>
      <c r="C3976" s="13" t="s">
        <v>12244</v>
      </c>
      <c r="D3976" s="13" t="s">
        <v>12910</v>
      </c>
      <c r="E3976" s="13" t="s">
        <v>11708</v>
      </c>
      <c r="F3976" s="13" t="s">
        <v>1871</v>
      </c>
      <c r="G3976" s="13" t="s">
        <v>12910</v>
      </c>
    </row>
    <row r="3977" customFormat="false" ht="15" hidden="false" customHeight="true" outlineLevel="0" collapsed="false">
      <c r="A3977" s="13" t="s">
        <v>202</v>
      </c>
      <c r="B3977" s="11" t="s">
        <v>12358</v>
      </c>
      <c r="C3977" s="13" t="s">
        <v>12135</v>
      </c>
      <c r="D3977" s="13" t="s">
        <v>12013</v>
      </c>
      <c r="E3977" s="13" t="s">
        <v>12295</v>
      </c>
      <c r="F3977" s="13" t="s">
        <v>12295</v>
      </c>
      <c r="G3977" s="13" t="s">
        <v>11749</v>
      </c>
    </row>
    <row r="3978" customFormat="false" ht="15" hidden="false" customHeight="true" outlineLevel="0" collapsed="false">
      <c r="A3978" s="13" t="s">
        <v>202</v>
      </c>
      <c r="B3978" s="11" t="s">
        <v>12363</v>
      </c>
      <c r="C3978" s="13" t="s">
        <v>11708</v>
      </c>
      <c r="D3978" s="13" t="s">
        <v>13018</v>
      </c>
      <c r="E3978" s="13" t="s">
        <v>1871</v>
      </c>
      <c r="F3978" s="13" t="s">
        <v>1871</v>
      </c>
      <c r="G3978" s="13" t="s">
        <v>13018</v>
      </c>
    </row>
    <row r="3979" customFormat="false" ht="15" hidden="false" customHeight="true" outlineLevel="0" collapsed="false">
      <c r="A3979" s="13" t="s">
        <v>202</v>
      </c>
      <c r="B3979" s="11" t="s">
        <v>12263</v>
      </c>
      <c r="C3979" s="13" t="s">
        <v>12053</v>
      </c>
      <c r="D3979" s="13" t="s">
        <v>13665</v>
      </c>
      <c r="E3979" s="13" t="s">
        <v>1871</v>
      </c>
      <c r="F3979" s="13" t="s">
        <v>1871</v>
      </c>
      <c r="G3979" s="13" t="s">
        <v>13665</v>
      </c>
    </row>
    <row r="3980" customFormat="false" ht="15" hidden="false" customHeight="true" outlineLevel="0" collapsed="false">
      <c r="A3980" s="13" t="s">
        <v>202</v>
      </c>
      <c r="B3980" s="11" t="s">
        <v>12384</v>
      </c>
      <c r="C3980" s="13" t="s">
        <v>11703</v>
      </c>
      <c r="D3980" s="13" t="s">
        <v>13052</v>
      </c>
      <c r="E3980" s="13" t="s">
        <v>12090</v>
      </c>
      <c r="F3980" s="13" t="s">
        <v>12241</v>
      </c>
      <c r="G3980" s="13" t="s">
        <v>12896</v>
      </c>
    </row>
    <row r="3981" customFormat="false" ht="15" hidden="false" customHeight="true" outlineLevel="0" collapsed="false">
      <c r="A3981" s="13" t="s">
        <v>202</v>
      </c>
      <c r="B3981" s="11" t="s">
        <v>12325</v>
      </c>
      <c r="C3981" s="13" t="s">
        <v>11751</v>
      </c>
      <c r="D3981" s="13" t="s">
        <v>12901</v>
      </c>
      <c r="E3981" s="13" t="s">
        <v>1871</v>
      </c>
      <c r="F3981" s="13" t="s">
        <v>1871</v>
      </c>
      <c r="G3981" s="13" t="s">
        <v>12901</v>
      </c>
    </row>
    <row r="3982" customFormat="false" ht="15" hidden="false" customHeight="true" outlineLevel="0" collapsed="false">
      <c r="A3982" s="13" t="s">
        <v>202</v>
      </c>
      <c r="B3982" s="11" t="s">
        <v>12365</v>
      </c>
      <c r="C3982" s="13" t="s">
        <v>11751</v>
      </c>
      <c r="D3982" s="13" t="s">
        <v>12115</v>
      </c>
      <c r="E3982" s="13" t="s">
        <v>1871</v>
      </c>
      <c r="F3982" s="13" t="s">
        <v>1871</v>
      </c>
      <c r="G3982" s="13" t="s">
        <v>12115</v>
      </c>
    </row>
    <row r="3983" customFormat="false" ht="15" hidden="false" customHeight="true" outlineLevel="0" collapsed="false">
      <c r="A3983" s="13" t="s">
        <v>202</v>
      </c>
      <c r="B3983" s="11" t="s">
        <v>12385</v>
      </c>
      <c r="C3983" s="13" t="s">
        <v>12090</v>
      </c>
      <c r="D3983" s="13" t="s">
        <v>12544</v>
      </c>
      <c r="E3983" s="13" t="s">
        <v>11751</v>
      </c>
      <c r="F3983" s="13" t="s">
        <v>3361</v>
      </c>
      <c r="G3983" s="13" t="s">
        <v>13069</v>
      </c>
    </row>
    <row r="3984" customFormat="false" ht="15" hidden="false" customHeight="true" outlineLevel="0" collapsed="false">
      <c r="A3984" s="13" t="s">
        <v>202</v>
      </c>
      <c r="B3984" s="11" t="s">
        <v>12298</v>
      </c>
      <c r="C3984" s="13" t="s">
        <v>11708</v>
      </c>
      <c r="D3984" s="13" t="s">
        <v>8665</v>
      </c>
      <c r="E3984" s="13" t="s">
        <v>12295</v>
      </c>
      <c r="F3984" s="13" t="s">
        <v>12901</v>
      </c>
      <c r="G3984" s="13" t="s">
        <v>20697</v>
      </c>
    </row>
    <row r="3985" customFormat="false" ht="15" hidden="false" customHeight="true" outlineLevel="0" collapsed="false">
      <c r="A3985" s="13" t="s">
        <v>202</v>
      </c>
      <c r="B3985" s="11" t="s">
        <v>12420</v>
      </c>
      <c r="C3985" s="13" t="s">
        <v>11708</v>
      </c>
      <c r="D3985" s="13" t="s">
        <v>12377</v>
      </c>
      <c r="E3985" s="13" t="s">
        <v>12209</v>
      </c>
      <c r="F3985" s="13" t="s">
        <v>13664</v>
      </c>
      <c r="G3985" s="13" t="s">
        <v>20698</v>
      </c>
    </row>
    <row r="3986" customFormat="false" ht="15" hidden="false" customHeight="true" outlineLevel="0" collapsed="false">
      <c r="A3986" s="13" t="s">
        <v>202</v>
      </c>
      <c r="B3986" s="11" t="s">
        <v>12292</v>
      </c>
      <c r="C3986" s="13" t="s">
        <v>12754</v>
      </c>
      <c r="D3986" s="13" t="s">
        <v>4929</v>
      </c>
      <c r="E3986" s="13" t="s">
        <v>11708</v>
      </c>
      <c r="F3986" s="13" t="s">
        <v>11751</v>
      </c>
      <c r="G3986" s="13" t="s">
        <v>11971</v>
      </c>
    </row>
    <row r="3987" customFormat="false" ht="15" hidden="false" customHeight="true" outlineLevel="0" collapsed="false">
      <c r="A3987" s="13" t="s">
        <v>202</v>
      </c>
      <c r="B3987" s="11" t="s">
        <v>12405</v>
      </c>
      <c r="C3987" s="13" t="s">
        <v>11751</v>
      </c>
      <c r="D3987" s="13" t="s">
        <v>12244</v>
      </c>
      <c r="E3987" s="13" t="s">
        <v>1871</v>
      </c>
      <c r="F3987" s="13" t="s">
        <v>12209</v>
      </c>
      <c r="G3987" s="13" t="s">
        <v>11703</v>
      </c>
    </row>
    <row r="3988" customFormat="false" ht="15" hidden="false" customHeight="true" outlineLevel="0" collapsed="false">
      <c r="A3988" s="13" t="s">
        <v>202</v>
      </c>
      <c r="B3988" s="11" t="s">
        <v>12393</v>
      </c>
      <c r="C3988" s="13" t="s">
        <v>12090</v>
      </c>
      <c r="D3988" s="13" t="s">
        <v>333</v>
      </c>
      <c r="E3988" s="13" t="s">
        <v>1871</v>
      </c>
      <c r="F3988" s="13" t="s">
        <v>1871</v>
      </c>
      <c r="G3988" s="13" t="s">
        <v>333</v>
      </c>
    </row>
    <row r="3989" customFormat="false" ht="15" hidden="false" customHeight="true" outlineLevel="0" collapsed="false">
      <c r="A3989" s="13" t="s">
        <v>202</v>
      </c>
      <c r="B3989" s="11" t="s">
        <v>12356</v>
      </c>
      <c r="C3989" s="13" t="s">
        <v>12090</v>
      </c>
      <c r="D3989" s="13" t="s">
        <v>333</v>
      </c>
      <c r="E3989" s="13" t="s">
        <v>1871</v>
      </c>
      <c r="F3989" s="13" t="s">
        <v>1871</v>
      </c>
      <c r="G3989" s="13" t="s">
        <v>333</v>
      </c>
    </row>
    <row r="3990" customFormat="false" ht="15" hidden="false" customHeight="true" outlineLevel="0" collapsed="false">
      <c r="A3990" s="13" t="s">
        <v>202</v>
      </c>
      <c r="B3990" s="11" t="s">
        <v>12389</v>
      </c>
      <c r="C3990" s="13" t="s">
        <v>12295</v>
      </c>
      <c r="D3990" s="13" t="s">
        <v>12209</v>
      </c>
      <c r="E3990" s="13" t="s">
        <v>1871</v>
      </c>
      <c r="F3990" s="13" t="s">
        <v>1871</v>
      </c>
      <c r="G3990" s="13" t="s">
        <v>12209</v>
      </c>
    </row>
    <row r="3991" customFormat="false" ht="15" hidden="false" customHeight="true" outlineLevel="0" collapsed="false">
      <c r="A3991" s="13" t="s">
        <v>202</v>
      </c>
      <c r="B3991" s="11" t="s">
        <v>12134</v>
      </c>
      <c r="C3991" s="13" t="s">
        <v>12090</v>
      </c>
      <c r="D3991" s="13" t="s">
        <v>12209</v>
      </c>
      <c r="E3991" s="13" t="s">
        <v>1871</v>
      </c>
      <c r="F3991" s="13" t="s">
        <v>1871</v>
      </c>
      <c r="G3991" s="13" t="s">
        <v>12209</v>
      </c>
    </row>
    <row r="3992" customFormat="false" ht="15" hidden="false" customHeight="true" outlineLevel="0" collapsed="false">
      <c r="A3992" s="13" t="s">
        <v>202</v>
      </c>
      <c r="B3992" s="11" t="s">
        <v>12394</v>
      </c>
      <c r="C3992" s="13" t="s">
        <v>11708</v>
      </c>
      <c r="D3992" s="13" t="s">
        <v>12295</v>
      </c>
      <c r="E3992" s="13" t="s">
        <v>1871</v>
      </c>
      <c r="F3992" s="13" t="s">
        <v>1871</v>
      </c>
      <c r="G3992" s="13" t="s">
        <v>12295</v>
      </c>
    </row>
    <row r="3993" customFormat="false" ht="15" hidden="false" customHeight="true" outlineLevel="0" collapsed="false">
      <c r="A3993" s="13" t="s">
        <v>202</v>
      </c>
      <c r="B3993" s="11" t="s">
        <v>12388</v>
      </c>
      <c r="C3993" s="13" t="s">
        <v>12090</v>
      </c>
      <c r="D3993" s="13" t="s">
        <v>12090</v>
      </c>
      <c r="E3993" s="13" t="s">
        <v>1871</v>
      </c>
      <c r="F3993" s="13" t="s">
        <v>1871</v>
      </c>
      <c r="G3993" s="13" t="s">
        <v>12090</v>
      </c>
    </row>
    <row r="3994" customFormat="false" ht="15" hidden="false" customHeight="true" outlineLevel="0" collapsed="false">
      <c r="A3994" s="13" t="s">
        <v>202</v>
      </c>
      <c r="B3994" s="11" t="s">
        <v>12412</v>
      </c>
      <c r="C3994" s="13" t="s">
        <v>12090</v>
      </c>
      <c r="D3994" s="13" t="s">
        <v>11751</v>
      </c>
      <c r="E3994" s="13" t="s">
        <v>12260</v>
      </c>
      <c r="F3994" s="13" t="s">
        <v>11561</v>
      </c>
      <c r="G3994" s="13" t="s">
        <v>13058</v>
      </c>
    </row>
    <row r="3995" customFormat="false" ht="15" hidden="false" customHeight="true" outlineLevel="0" collapsed="false">
      <c r="A3995" s="13" t="s">
        <v>202</v>
      </c>
      <c r="B3995" s="11" t="s">
        <v>12392</v>
      </c>
      <c r="C3995" s="13" t="s">
        <v>11751</v>
      </c>
      <c r="D3995" s="13" t="s">
        <v>11751</v>
      </c>
      <c r="E3995" s="13" t="s">
        <v>1871</v>
      </c>
      <c r="F3995" s="13" t="s">
        <v>1871</v>
      </c>
      <c r="G3995" s="13" t="s">
        <v>11751</v>
      </c>
    </row>
    <row r="3996" customFormat="false" ht="15" hidden="false" customHeight="true" outlineLevel="0" collapsed="false">
      <c r="A3996" s="13" t="s">
        <v>202</v>
      </c>
      <c r="B3996" s="11" t="s">
        <v>12378</v>
      </c>
      <c r="C3996" s="13" t="s">
        <v>12161</v>
      </c>
      <c r="D3996" s="13" t="s">
        <v>11708</v>
      </c>
      <c r="E3996" s="13" t="s">
        <v>12025</v>
      </c>
      <c r="F3996" s="13" t="s">
        <v>16375</v>
      </c>
      <c r="G3996" s="13" t="s">
        <v>20699</v>
      </c>
    </row>
    <row r="3997" customFormat="false" ht="15" hidden="false" customHeight="true" outlineLevel="0" collapsed="false">
      <c r="A3997" s="13" t="s">
        <v>202</v>
      </c>
      <c r="B3997" s="11" t="s">
        <v>12398</v>
      </c>
      <c r="C3997" s="13" t="s">
        <v>12161</v>
      </c>
      <c r="D3997" s="13" t="s">
        <v>11708</v>
      </c>
      <c r="E3997" s="13" t="s">
        <v>11708</v>
      </c>
      <c r="F3997" s="13" t="s">
        <v>1871</v>
      </c>
      <c r="G3997" s="13" t="s">
        <v>1871</v>
      </c>
    </row>
    <row r="3998" customFormat="false" ht="15" hidden="false" customHeight="true" outlineLevel="0" collapsed="false">
      <c r="A3998" s="13" t="s">
        <v>202</v>
      </c>
      <c r="B3998" s="11" t="s">
        <v>12402</v>
      </c>
      <c r="C3998" s="13" t="s">
        <v>11708</v>
      </c>
      <c r="D3998" s="13" t="s">
        <v>1871</v>
      </c>
      <c r="E3998" s="13" t="s">
        <v>12241</v>
      </c>
      <c r="F3998" s="13" t="s">
        <v>13054</v>
      </c>
      <c r="G3998" s="13" t="s">
        <v>20700</v>
      </c>
    </row>
    <row r="3999" customFormat="false" ht="15" hidden="false" customHeight="true" outlineLevel="0" collapsed="false">
      <c r="A3999" s="13" t="s">
        <v>202</v>
      </c>
      <c r="B3999" s="11" t="s">
        <v>12399</v>
      </c>
      <c r="C3999" s="13" t="s">
        <v>11708</v>
      </c>
      <c r="D3999" s="13" t="s">
        <v>1871</v>
      </c>
      <c r="E3999" s="13" t="s">
        <v>11751</v>
      </c>
      <c r="F3999" s="13" t="s">
        <v>1871</v>
      </c>
      <c r="G3999" s="13" t="s">
        <v>1871</v>
      </c>
    </row>
    <row r="4000" customFormat="false" ht="15" hidden="false" customHeight="true" outlineLevel="0" collapsed="false">
      <c r="A4000" s="13" t="s">
        <v>202</v>
      </c>
      <c r="B4000" s="11" t="s">
        <v>12408</v>
      </c>
      <c r="C4000" s="13" t="s">
        <v>11708</v>
      </c>
      <c r="D4000" s="13" t="s">
        <v>1871</v>
      </c>
      <c r="E4000" s="13" t="s">
        <v>11708</v>
      </c>
      <c r="F4000" s="13" t="s">
        <v>1871</v>
      </c>
      <c r="G4000" s="13" t="s">
        <v>1871</v>
      </c>
    </row>
    <row r="4001" customFormat="false" ht="15" hidden="false" customHeight="true" outlineLevel="0" collapsed="false">
      <c r="A4001" s="13" t="s">
        <v>202</v>
      </c>
      <c r="B4001" s="11" t="s">
        <v>13674</v>
      </c>
      <c r="C4001" s="13" t="s">
        <v>1871</v>
      </c>
      <c r="D4001" s="13" t="s">
        <v>1871</v>
      </c>
      <c r="E4001" s="13" t="s">
        <v>11708</v>
      </c>
      <c r="F4001" s="13" t="s">
        <v>1871</v>
      </c>
      <c r="G4001" s="13" t="s">
        <v>1871</v>
      </c>
    </row>
    <row r="4002" customFormat="false" ht="15" hidden="false" customHeight="true" outlineLevel="0" collapsed="false">
      <c r="A4002" s="13" t="s">
        <v>202</v>
      </c>
      <c r="B4002" s="11" t="s">
        <v>12410</v>
      </c>
      <c r="C4002" s="13" t="s">
        <v>1871</v>
      </c>
      <c r="D4002" s="13" t="s">
        <v>1871</v>
      </c>
      <c r="E4002" s="13" t="s">
        <v>12241</v>
      </c>
      <c r="F4002" s="13" t="s">
        <v>12241</v>
      </c>
      <c r="G4002" s="13" t="s">
        <v>13677</v>
      </c>
    </row>
    <row r="4003" customFormat="false" ht="15" hidden="false" customHeight="true" outlineLevel="0" collapsed="false">
      <c r="A4003" s="13" t="s">
        <v>202</v>
      </c>
      <c r="B4003" s="11" t="s">
        <v>12381</v>
      </c>
      <c r="C4003" s="13" t="s">
        <v>1871</v>
      </c>
      <c r="D4003" s="13" t="s">
        <v>1871</v>
      </c>
      <c r="E4003" s="13" t="s">
        <v>11708</v>
      </c>
      <c r="F4003" s="13" t="s">
        <v>1871</v>
      </c>
      <c r="G4003" s="13" t="s">
        <v>1871</v>
      </c>
    </row>
    <row r="4004" customFormat="false" ht="15" hidden="false" customHeight="true" outlineLevel="0" collapsed="false">
      <c r="A4004" s="13" t="s">
        <v>202</v>
      </c>
      <c r="B4004" s="11" t="s">
        <v>12407</v>
      </c>
      <c r="C4004" s="13" t="s">
        <v>1871</v>
      </c>
      <c r="D4004" s="13" t="s">
        <v>1871</v>
      </c>
      <c r="E4004" s="13" t="s">
        <v>11708</v>
      </c>
      <c r="F4004" s="13" t="s">
        <v>12295</v>
      </c>
      <c r="G4004" s="13" t="s">
        <v>18373</v>
      </c>
    </row>
    <row r="4005" customFormat="false" ht="15" hidden="false" customHeight="true" outlineLevel="0" collapsed="false">
      <c r="A4005" s="13" t="s">
        <v>202</v>
      </c>
      <c r="B4005" s="11" t="s">
        <v>12422</v>
      </c>
      <c r="C4005" s="13" t="s">
        <v>1871</v>
      </c>
      <c r="D4005" s="13" t="s">
        <v>1871</v>
      </c>
      <c r="E4005" s="13" t="s">
        <v>1871</v>
      </c>
      <c r="F4005" s="13" t="s">
        <v>11751</v>
      </c>
      <c r="G4005" s="13" t="s">
        <v>12413</v>
      </c>
    </row>
    <row r="4006" customFormat="false" ht="15" hidden="false" customHeight="true" outlineLevel="0" collapsed="false">
      <c r="A4006" s="13" t="s">
        <v>202</v>
      </c>
      <c r="B4006" s="11" t="s">
        <v>13059</v>
      </c>
      <c r="C4006" s="13" t="s">
        <v>1871</v>
      </c>
      <c r="D4006" s="13" t="s">
        <v>1871</v>
      </c>
      <c r="E4006" s="13" t="s">
        <v>1871</v>
      </c>
      <c r="F4006" s="13" t="s">
        <v>11708</v>
      </c>
      <c r="G4006" s="13" t="s">
        <v>12406</v>
      </c>
    </row>
    <row r="4007" customFormat="false" ht="15" hidden="false" customHeight="true" outlineLevel="0" collapsed="false">
      <c r="A4007" s="13" t="s">
        <v>202</v>
      </c>
      <c r="B4007" s="11" t="s">
        <v>12417</v>
      </c>
      <c r="C4007" s="13" t="s">
        <v>1871</v>
      </c>
      <c r="D4007" s="13" t="s">
        <v>1871</v>
      </c>
      <c r="E4007" s="13" t="s">
        <v>1871</v>
      </c>
      <c r="F4007" s="13" t="s">
        <v>12209</v>
      </c>
      <c r="G4007" s="13" t="s">
        <v>14266</v>
      </c>
    </row>
    <row r="4008" customFormat="false" ht="15" hidden="false" customHeight="true" outlineLevel="0" collapsed="false">
      <c r="A4008" s="13" t="s">
        <v>202</v>
      </c>
      <c r="B4008" s="11" t="s">
        <v>12409</v>
      </c>
      <c r="C4008" s="13" t="s">
        <v>1871</v>
      </c>
      <c r="D4008" s="13" t="s">
        <v>1871</v>
      </c>
      <c r="E4008" s="13" t="s">
        <v>11708</v>
      </c>
      <c r="F4008" s="13" t="s">
        <v>1871</v>
      </c>
      <c r="G4008" s="13" t="s">
        <v>1871</v>
      </c>
    </row>
    <row r="4009" customFormat="false" ht="15" hidden="false" customHeight="true" outlineLevel="0" collapsed="false">
      <c r="A4009" s="13" t="s">
        <v>202</v>
      </c>
      <c r="B4009" s="11" t="s">
        <v>12285</v>
      </c>
      <c r="C4009" s="13" t="s">
        <v>1871</v>
      </c>
      <c r="D4009" s="13" t="s">
        <v>1871</v>
      </c>
      <c r="E4009" s="13" t="s">
        <v>11708</v>
      </c>
      <c r="F4009" s="13" t="s">
        <v>1871</v>
      </c>
      <c r="G4009" s="13" t="s">
        <v>1871</v>
      </c>
    </row>
    <row r="4010" customFormat="false" ht="15" hidden="false" customHeight="true" outlineLevel="0" collapsed="false">
      <c r="A4010" s="13" t="s">
        <v>202</v>
      </c>
      <c r="B4010" s="11" t="s">
        <v>13068</v>
      </c>
      <c r="C4010" s="13" t="s">
        <v>1871</v>
      </c>
      <c r="D4010" s="13" t="s">
        <v>1871</v>
      </c>
      <c r="E4010" s="13" t="s">
        <v>11751</v>
      </c>
      <c r="F4010" s="13" t="s">
        <v>11751</v>
      </c>
      <c r="G4010" s="13" t="s">
        <v>12413</v>
      </c>
    </row>
    <row r="4011" customFormat="false" ht="15" hidden="false" customHeight="true" outlineLevel="0" collapsed="false">
      <c r="A4011" s="13" t="s">
        <v>202</v>
      </c>
      <c r="B4011" s="11" t="s">
        <v>14833</v>
      </c>
      <c r="C4011" s="13" t="s">
        <v>1871</v>
      </c>
      <c r="D4011" s="13" t="s">
        <v>1871</v>
      </c>
      <c r="E4011" s="13" t="s">
        <v>1871</v>
      </c>
      <c r="F4011" s="13" t="s">
        <v>1871</v>
      </c>
      <c r="G4011" s="13" t="s">
        <v>1871</v>
      </c>
    </row>
    <row r="4012" customFormat="false" ht="15" hidden="false" customHeight="true" outlineLevel="0" collapsed="false">
      <c r="A4012" s="13" t="s">
        <v>202</v>
      </c>
      <c r="B4012" s="11" t="s">
        <v>12414</v>
      </c>
      <c r="C4012" s="13" t="s">
        <v>1871</v>
      </c>
      <c r="D4012" s="13" t="s">
        <v>1871</v>
      </c>
      <c r="E4012" s="13" t="s">
        <v>11708</v>
      </c>
      <c r="F4012" s="13" t="s">
        <v>11708</v>
      </c>
      <c r="G4012" s="13" t="s">
        <v>12406</v>
      </c>
    </row>
    <row r="4013" customFormat="false" ht="15" hidden="false" customHeight="true" outlineLevel="0" collapsed="false">
      <c r="A4013" s="13" t="s">
        <v>202</v>
      </c>
      <c r="B4013" s="11" t="s">
        <v>12366</v>
      </c>
      <c r="C4013" s="13" t="s">
        <v>1871</v>
      </c>
      <c r="D4013" s="13" t="s">
        <v>1871</v>
      </c>
      <c r="E4013" s="13" t="s">
        <v>11708</v>
      </c>
      <c r="F4013" s="13" t="s">
        <v>12088</v>
      </c>
      <c r="G4013" s="13" t="s">
        <v>18834</v>
      </c>
    </row>
    <row r="4014" customFormat="false" ht="15" hidden="false" customHeight="true" outlineLevel="0" collapsed="false">
      <c r="A4014" s="13" t="s">
        <v>211</v>
      </c>
      <c r="B4014" s="11" t="s">
        <v>11482</v>
      </c>
      <c r="C4014" s="13" t="s">
        <v>20701</v>
      </c>
      <c r="D4014" s="13" t="s">
        <v>20702</v>
      </c>
      <c r="E4014" s="13" t="s">
        <v>20703</v>
      </c>
      <c r="F4014" s="13" t="s">
        <v>20704</v>
      </c>
      <c r="G4014" s="13" t="s">
        <v>20705</v>
      </c>
    </row>
    <row r="4015" customFormat="false" ht="15" hidden="false" customHeight="true" outlineLevel="0" collapsed="false">
      <c r="A4015" s="13" t="s">
        <v>211</v>
      </c>
      <c r="B4015" s="11" t="s">
        <v>11476</v>
      </c>
      <c r="C4015" s="13" t="s">
        <v>20706</v>
      </c>
      <c r="D4015" s="13" t="s">
        <v>20707</v>
      </c>
      <c r="E4015" s="13" t="s">
        <v>20708</v>
      </c>
      <c r="F4015" s="13" t="s">
        <v>20709</v>
      </c>
      <c r="G4015" s="13" t="s">
        <v>20710</v>
      </c>
    </row>
    <row r="4016" customFormat="false" ht="15" hidden="false" customHeight="true" outlineLevel="0" collapsed="false">
      <c r="A4016" s="13" t="s">
        <v>211</v>
      </c>
      <c r="B4016" s="11" t="s">
        <v>11506</v>
      </c>
      <c r="C4016" s="13" t="s">
        <v>20711</v>
      </c>
      <c r="D4016" s="13" t="s">
        <v>20712</v>
      </c>
      <c r="E4016" s="13" t="s">
        <v>20713</v>
      </c>
      <c r="F4016" s="13" t="s">
        <v>20714</v>
      </c>
      <c r="G4016" s="13" t="s">
        <v>20715</v>
      </c>
    </row>
    <row r="4017" customFormat="false" ht="15" hidden="false" customHeight="true" outlineLevel="0" collapsed="false">
      <c r="A4017" s="13" t="s">
        <v>211</v>
      </c>
      <c r="B4017" s="11" t="s">
        <v>11488</v>
      </c>
      <c r="C4017" s="13" t="s">
        <v>20716</v>
      </c>
      <c r="D4017" s="13" t="s">
        <v>20717</v>
      </c>
      <c r="E4017" s="13" t="s">
        <v>20718</v>
      </c>
      <c r="F4017" s="13" t="s">
        <v>20719</v>
      </c>
      <c r="G4017" s="13" t="s">
        <v>20720</v>
      </c>
    </row>
    <row r="4018" customFormat="false" ht="15" hidden="false" customHeight="true" outlineLevel="0" collapsed="false">
      <c r="A4018" s="13" t="s">
        <v>211</v>
      </c>
      <c r="B4018" s="11" t="s">
        <v>11494</v>
      </c>
      <c r="C4018" s="13" t="s">
        <v>20721</v>
      </c>
      <c r="D4018" s="13" t="s">
        <v>20722</v>
      </c>
      <c r="E4018" s="13" t="s">
        <v>20723</v>
      </c>
      <c r="F4018" s="13" t="s">
        <v>20724</v>
      </c>
      <c r="G4018" s="13" t="s">
        <v>20725</v>
      </c>
    </row>
    <row r="4019" customFormat="false" ht="15" hidden="false" customHeight="true" outlineLevel="0" collapsed="false">
      <c r="A4019" s="13" t="s">
        <v>211</v>
      </c>
      <c r="B4019" s="11" t="s">
        <v>11518</v>
      </c>
      <c r="C4019" s="13" t="s">
        <v>20726</v>
      </c>
      <c r="D4019" s="13" t="s">
        <v>20727</v>
      </c>
      <c r="E4019" s="13" t="s">
        <v>20109</v>
      </c>
      <c r="F4019" s="13" t="s">
        <v>20728</v>
      </c>
      <c r="G4019" s="13" t="s">
        <v>20729</v>
      </c>
    </row>
    <row r="4020" customFormat="false" ht="15" hidden="false" customHeight="true" outlineLevel="0" collapsed="false">
      <c r="A4020" s="13" t="s">
        <v>211</v>
      </c>
      <c r="B4020" s="11" t="s">
        <v>11500</v>
      </c>
      <c r="C4020" s="13" t="s">
        <v>20730</v>
      </c>
      <c r="D4020" s="13" t="s">
        <v>20731</v>
      </c>
      <c r="E4020" s="13" t="s">
        <v>20732</v>
      </c>
      <c r="F4020" s="13" t="s">
        <v>20733</v>
      </c>
      <c r="G4020" s="13" t="s">
        <v>20734</v>
      </c>
    </row>
    <row r="4021" customFormat="false" ht="15" hidden="false" customHeight="true" outlineLevel="0" collapsed="false">
      <c r="A4021" s="13" t="s">
        <v>211</v>
      </c>
      <c r="B4021" s="11" t="s">
        <v>11530</v>
      </c>
      <c r="C4021" s="13" t="s">
        <v>20735</v>
      </c>
      <c r="D4021" s="13" t="s">
        <v>20736</v>
      </c>
      <c r="E4021" s="13" t="s">
        <v>17984</v>
      </c>
      <c r="F4021" s="13" t="s">
        <v>20737</v>
      </c>
      <c r="G4021" s="13" t="s">
        <v>20738</v>
      </c>
    </row>
    <row r="4022" customFormat="false" ht="15" hidden="false" customHeight="true" outlineLevel="0" collapsed="false">
      <c r="A4022" s="13" t="s">
        <v>211</v>
      </c>
      <c r="B4022" s="11" t="s">
        <v>11512</v>
      </c>
      <c r="C4022" s="13" t="s">
        <v>20739</v>
      </c>
      <c r="D4022" s="13" t="s">
        <v>20740</v>
      </c>
      <c r="E4022" s="13" t="s">
        <v>20741</v>
      </c>
      <c r="F4022" s="13" t="s">
        <v>20742</v>
      </c>
      <c r="G4022" s="13" t="s">
        <v>20743</v>
      </c>
    </row>
    <row r="4023" customFormat="false" ht="15" hidden="false" customHeight="true" outlineLevel="0" collapsed="false">
      <c r="A4023" s="13" t="s">
        <v>211</v>
      </c>
      <c r="B4023" s="11" t="s">
        <v>11536</v>
      </c>
      <c r="C4023" s="13" t="s">
        <v>20744</v>
      </c>
      <c r="D4023" s="13" t="s">
        <v>20745</v>
      </c>
      <c r="E4023" s="13" t="s">
        <v>20746</v>
      </c>
      <c r="F4023" s="13" t="s">
        <v>20747</v>
      </c>
      <c r="G4023" s="13" t="s">
        <v>20748</v>
      </c>
    </row>
    <row r="4024" customFormat="false" ht="15" hidden="false" customHeight="true" outlineLevel="0" collapsed="false">
      <c r="A4024" s="13" t="s">
        <v>211</v>
      </c>
      <c r="B4024" s="11" t="s">
        <v>11542</v>
      </c>
      <c r="C4024" s="13" t="s">
        <v>20749</v>
      </c>
      <c r="D4024" s="13" t="s">
        <v>20750</v>
      </c>
      <c r="E4024" s="13" t="s">
        <v>20751</v>
      </c>
      <c r="F4024" s="13" t="s">
        <v>20752</v>
      </c>
      <c r="G4024" s="13" t="s">
        <v>20753</v>
      </c>
    </row>
    <row r="4025" customFormat="false" ht="15" hidden="false" customHeight="true" outlineLevel="0" collapsed="false">
      <c r="A4025" s="13" t="s">
        <v>211</v>
      </c>
      <c r="B4025" s="11" t="s">
        <v>11524</v>
      </c>
      <c r="C4025" s="13" t="s">
        <v>20754</v>
      </c>
      <c r="D4025" s="13" t="s">
        <v>20755</v>
      </c>
      <c r="E4025" s="13" t="s">
        <v>20756</v>
      </c>
      <c r="F4025" s="13" t="s">
        <v>20757</v>
      </c>
      <c r="G4025" s="13" t="s">
        <v>20758</v>
      </c>
    </row>
    <row r="4026" customFormat="false" ht="15" hidden="false" customHeight="true" outlineLevel="0" collapsed="false">
      <c r="A4026" s="13" t="s">
        <v>211</v>
      </c>
      <c r="B4026" s="11" t="s">
        <v>11600</v>
      </c>
      <c r="C4026" s="13" t="s">
        <v>20759</v>
      </c>
      <c r="D4026" s="13" t="s">
        <v>20760</v>
      </c>
      <c r="E4026" s="13" t="s">
        <v>20761</v>
      </c>
      <c r="F4026" s="13" t="s">
        <v>20762</v>
      </c>
      <c r="G4026" s="13" t="s">
        <v>20763</v>
      </c>
    </row>
    <row r="4027" customFormat="false" ht="15" hidden="false" customHeight="true" outlineLevel="0" collapsed="false">
      <c r="A4027" s="13" t="s">
        <v>211</v>
      </c>
      <c r="B4027" s="11" t="s">
        <v>11565</v>
      </c>
      <c r="C4027" s="13" t="s">
        <v>20764</v>
      </c>
      <c r="D4027" s="13" t="s">
        <v>20765</v>
      </c>
      <c r="E4027" s="13" t="s">
        <v>20766</v>
      </c>
      <c r="F4027" s="13" t="s">
        <v>20767</v>
      </c>
      <c r="G4027" s="13" t="s">
        <v>20768</v>
      </c>
    </row>
    <row r="4028" customFormat="false" ht="15" hidden="false" customHeight="true" outlineLevel="0" collapsed="false">
      <c r="A4028" s="13" t="s">
        <v>211</v>
      </c>
      <c r="B4028" s="11" t="s">
        <v>11554</v>
      </c>
      <c r="C4028" s="13" t="s">
        <v>20769</v>
      </c>
      <c r="D4028" s="13" t="s">
        <v>20770</v>
      </c>
      <c r="E4028" s="13" t="s">
        <v>20771</v>
      </c>
      <c r="F4028" s="13" t="s">
        <v>20772</v>
      </c>
      <c r="G4028" s="13" t="s">
        <v>20773</v>
      </c>
    </row>
    <row r="4029" customFormat="false" ht="15" hidden="false" customHeight="true" outlineLevel="0" collapsed="false">
      <c r="A4029" s="13" t="s">
        <v>211</v>
      </c>
      <c r="B4029" s="11" t="s">
        <v>11576</v>
      </c>
      <c r="C4029" s="13" t="s">
        <v>20774</v>
      </c>
      <c r="D4029" s="13" t="s">
        <v>20775</v>
      </c>
      <c r="E4029" s="13" t="s">
        <v>20776</v>
      </c>
      <c r="F4029" s="13" t="s">
        <v>20777</v>
      </c>
      <c r="G4029" s="13" t="s">
        <v>20778</v>
      </c>
    </row>
    <row r="4030" customFormat="false" ht="15" hidden="false" customHeight="true" outlineLevel="0" collapsed="false">
      <c r="A4030" s="13" t="s">
        <v>211</v>
      </c>
      <c r="B4030" s="11" t="s">
        <v>11570</v>
      </c>
      <c r="C4030" s="13" t="s">
        <v>20779</v>
      </c>
      <c r="D4030" s="13" t="s">
        <v>20780</v>
      </c>
      <c r="E4030" s="13" t="s">
        <v>20781</v>
      </c>
      <c r="F4030" s="13" t="s">
        <v>20782</v>
      </c>
      <c r="G4030" s="13" t="s">
        <v>20783</v>
      </c>
    </row>
    <row r="4031" customFormat="false" ht="15" hidden="false" customHeight="true" outlineLevel="0" collapsed="false">
      <c r="A4031" s="13" t="s">
        <v>211</v>
      </c>
      <c r="B4031" s="11" t="s">
        <v>11548</v>
      </c>
      <c r="C4031" s="13" t="s">
        <v>20784</v>
      </c>
      <c r="D4031" s="13" t="s">
        <v>20785</v>
      </c>
      <c r="E4031" s="13" t="s">
        <v>20786</v>
      </c>
      <c r="F4031" s="13" t="s">
        <v>20787</v>
      </c>
      <c r="G4031" s="13" t="s">
        <v>20788</v>
      </c>
    </row>
    <row r="4032" customFormat="false" ht="15" hidden="false" customHeight="true" outlineLevel="0" collapsed="false">
      <c r="A4032" s="13" t="s">
        <v>211</v>
      </c>
      <c r="B4032" s="11" t="s">
        <v>11588</v>
      </c>
      <c r="C4032" s="13" t="s">
        <v>20789</v>
      </c>
      <c r="D4032" s="13" t="s">
        <v>20790</v>
      </c>
      <c r="E4032" s="13" t="s">
        <v>20791</v>
      </c>
      <c r="F4032" s="13" t="s">
        <v>20792</v>
      </c>
      <c r="G4032" s="13" t="s">
        <v>20793</v>
      </c>
    </row>
    <row r="4033" customFormat="false" ht="15" hidden="false" customHeight="true" outlineLevel="0" collapsed="false">
      <c r="A4033" s="13" t="s">
        <v>211</v>
      </c>
      <c r="B4033" s="11" t="s">
        <v>11582</v>
      </c>
      <c r="C4033" s="13" t="s">
        <v>4963</v>
      </c>
      <c r="D4033" s="13" t="s">
        <v>20794</v>
      </c>
      <c r="E4033" s="13" t="s">
        <v>20795</v>
      </c>
      <c r="F4033" s="13" t="s">
        <v>20796</v>
      </c>
      <c r="G4033" s="13" t="s">
        <v>20797</v>
      </c>
    </row>
    <row r="4034" customFormat="false" ht="15" hidden="false" customHeight="true" outlineLevel="0" collapsed="false">
      <c r="A4034" s="13" t="s">
        <v>211</v>
      </c>
      <c r="B4034" s="11" t="s">
        <v>11560</v>
      </c>
      <c r="C4034" s="13" t="s">
        <v>697</v>
      </c>
      <c r="D4034" s="13" t="s">
        <v>20798</v>
      </c>
      <c r="E4034" s="13" t="s">
        <v>1457</v>
      </c>
      <c r="F4034" s="13" t="s">
        <v>12017</v>
      </c>
      <c r="G4034" s="13" t="s">
        <v>20799</v>
      </c>
    </row>
    <row r="4035" customFormat="false" ht="15" hidden="false" customHeight="true" outlineLevel="0" collapsed="false">
      <c r="A4035" s="13" t="s">
        <v>211</v>
      </c>
      <c r="B4035" s="11" t="s">
        <v>11671</v>
      </c>
      <c r="C4035" s="13" t="s">
        <v>20800</v>
      </c>
      <c r="D4035" s="13" t="s">
        <v>20801</v>
      </c>
      <c r="E4035" s="13" t="s">
        <v>13656</v>
      </c>
      <c r="F4035" s="13" t="s">
        <v>11642</v>
      </c>
      <c r="G4035" s="13" t="s">
        <v>20802</v>
      </c>
    </row>
    <row r="4036" customFormat="false" ht="15" hidden="false" customHeight="true" outlineLevel="0" collapsed="false">
      <c r="A4036" s="13" t="s">
        <v>211</v>
      </c>
      <c r="B4036" s="11" t="s">
        <v>11610</v>
      </c>
      <c r="C4036" s="13" t="s">
        <v>20803</v>
      </c>
      <c r="D4036" s="13" t="s">
        <v>20804</v>
      </c>
      <c r="E4036" s="13" t="s">
        <v>8672</v>
      </c>
      <c r="F4036" s="13" t="s">
        <v>20805</v>
      </c>
      <c r="G4036" s="13" t="s">
        <v>20806</v>
      </c>
    </row>
    <row r="4037" customFormat="false" ht="15" hidden="false" customHeight="true" outlineLevel="0" collapsed="false">
      <c r="A4037" s="13" t="s">
        <v>211</v>
      </c>
      <c r="B4037" s="11" t="s">
        <v>11622</v>
      </c>
      <c r="C4037" s="13" t="s">
        <v>20807</v>
      </c>
      <c r="D4037" s="13" t="s">
        <v>20808</v>
      </c>
      <c r="E4037" s="13" t="s">
        <v>13657</v>
      </c>
      <c r="F4037" s="13" t="s">
        <v>20809</v>
      </c>
      <c r="G4037" s="13" t="s">
        <v>20810</v>
      </c>
    </row>
    <row r="4038" customFormat="false" ht="15" hidden="false" customHeight="true" outlineLevel="0" collapsed="false">
      <c r="A4038" s="13" t="s">
        <v>211</v>
      </c>
      <c r="B4038" s="11" t="s">
        <v>11634</v>
      </c>
      <c r="C4038" s="13" t="s">
        <v>20811</v>
      </c>
      <c r="D4038" s="13" t="s">
        <v>20812</v>
      </c>
      <c r="E4038" s="13" t="s">
        <v>16823</v>
      </c>
      <c r="F4038" s="13" t="s">
        <v>20813</v>
      </c>
      <c r="G4038" s="13" t="s">
        <v>20814</v>
      </c>
    </row>
    <row r="4039" customFormat="false" ht="15" hidden="false" customHeight="true" outlineLevel="0" collapsed="false">
      <c r="A4039" s="13" t="s">
        <v>211</v>
      </c>
      <c r="B4039" s="11" t="s">
        <v>11628</v>
      </c>
      <c r="C4039" s="13" t="s">
        <v>20815</v>
      </c>
      <c r="D4039" s="13" t="s">
        <v>20816</v>
      </c>
      <c r="E4039" s="13" t="s">
        <v>20817</v>
      </c>
      <c r="F4039" s="13" t="s">
        <v>20818</v>
      </c>
      <c r="G4039" s="13" t="s">
        <v>20819</v>
      </c>
    </row>
    <row r="4040" customFormat="false" ht="15" hidden="false" customHeight="true" outlineLevel="0" collapsed="false">
      <c r="A4040" s="13" t="s">
        <v>211</v>
      </c>
      <c r="B4040" s="11" t="s">
        <v>11616</v>
      </c>
      <c r="C4040" s="13" t="s">
        <v>20820</v>
      </c>
      <c r="D4040" s="13" t="s">
        <v>20821</v>
      </c>
      <c r="E4040" s="13" t="s">
        <v>20822</v>
      </c>
      <c r="F4040" s="13" t="s">
        <v>20823</v>
      </c>
      <c r="G4040" s="13" t="s">
        <v>20824</v>
      </c>
    </row>
    <row r="4041" customFormat="false" ht="15" hidden="false" customHeight="true" outlineLevel="0" collapsed="false">
      <c r="A4041" s="13" t="s">
        <v>211</v>
      </c>
      <c r="B4041" s="11" t="s">
        <v>11645</v>
      </c>
      <c r="C4041" s="13" t="s">
        <v>12160</v>
      </c>
      <c r="D4041" s="13" t="s">
        <v>20825</v>
      </c>
      <c r="E4041" s="13" t="s">
        <v>20673</v>
      </c>
      <c r="F4041" s="13" t="s">
        <v>20826</v>
      </c>
      <c r="G4041" s="13" t="s">
        <v>20827</v>
      </c>
    </row>
    <row r="4042" customFormat="false" ht="15" hidden="false" customHeight="true" outlineLevel="0" collapsed="false">
      <c r="A4042" s="13" t="s">
        <v>211</v>
      </c>
      <c r="B4042" s="11" t="s">
        <v>11639</v>
      </c>
      <c r="C4042" s="13" t="s">
        <v>20828</v>
      </c>
      <c r="D4042" s="13" t="s">
        <v>20829</v>
      </c>
      <c r="E4042" s="13" t="s">
        <v>12645</v>
      </c>
      <c r="F4042" s="13" t="s">
        <v>20830</v>
      </c>
      <c r="G4042" s="13" t="s">
        <v>20831</v>
      </c>
    </row>
    <row r="4043" customFormat="false" ht="15" hidden="false" customHeight="true" outlineLevel="0" collapsed="false">
      <c r="A4043" s="13" t="s">
        <v>211</v>
      </c>
      <c r="B4043" s="11" t="s">
        <v>11661</v>
      </c>
      <c r="C4043" s="13" t="s">
        <v>20832</v>
      </c>
      <c r="D4043" s="13" t="s">
        <v>20833</v>
      </c>
      <c r="E4043" s="13" t="s">
        <v>20834</v>
      </c>
      <c r="F4043" s="13" t="s">
        <v>20835</v>
      </c>
      <c r="G4043" s="13" t="s">
        <v>20836</v>
      </c>
    </row>
    <row r="4044" customFormat="false" ht="15" hidden="false" customHeight="true" outlineLevel="0" collapsed="false">
      <c r="A4044" s="13" t="s">
        <v>211</v>
      </c>
      <c r="B4044" s="11" t="s">
        <v>11688</v>
      </c>
      <c r="C4044" s="13" t="s">
        <v>20837</v>
      </c>
      <c r="D4044" s="13" t="s">
        <v>20838</v>
      </c>
      <c r="E4044" s="13" t="s">
        <v>20839</v>
      </c>
      <c r="F4044" s="13" t="s">
        <v>20840</v>
      </c>
      <c r="G4044" s="13" t="s">
        <v>20841</v>
      </c>
    </row>
    <row r="4045" customFormat="false" ht="15" hidden="false" customHeight="true" outlineLevel="0" collapsed="false">
      <c r="A4045" s="13" t="s">
        <v>211</v>
      </c>
      <c r="B4045" s="11" t="s">
        <v>11594</v>
      </c>
      <c r="C4045" s="13" t="s">
        <v>20842</v>
      </c>
      <c r="D4045" s="13" t="s">
        <v>20843</v>
      </c>
      <c r="E4045" s="13" t="s">
        <v>20844</v>
      </c>
      <c r="F4045" s="13" t="s">
        <v>20845</v>
      </c>
      <c r="G4045" s="13" t="s">
        <v>20846</v>
      </c>
    </row>
    <row r="4046" customFormat="false" ht="15" hidden="false" customHeight="true" outlineLevel="0" collapsed="false">
      <c r="A4046" s="13" t="s">
        <v>211</v>
      </c>
      <c r="B4046" s="11" t="s">
        <v>11656</v>
      </c>
      <c r="C4046" s="13" t="s">
        <v>8694</v>
      </c>
      <c r="D4046" s="13" t="s">
        <v>20847</v>
      </c>
      <c r="E4046" s="13" t="s">
        <v>20848</v>
      </c>
      <c r="F4046" s="13" t="s">
        <v>20849</v>
      </c>
      <c r="G4046" s="13" t="s">
        <v>20850</v>
      </c>
    </row>
    <row r="4047" customFormat="false" ht="15" hidden="false" customHeight="true" outlineLevel="0" collapsed="false">
      <c r="A4047" s="13" t="s">
        <v>211</v>
      </c>
      <c r="B4047" s="11" t="s">
        <v>11606</v>
      </c>
      <c r="C4047" s="13" t="s">
        <v>15154</v>
      </c>
      <c r="D4047" s="13" t="s">
        <v>20851</v>
      </c>
      <c r="E4047" s="13" t="s">
        <v>3042</v>
      </c>
      <c r="F4047" s="13" t="s">
        <v>3987</v>
      </c>
      <c r="G4047" s="13" t="s">
        <v>20852</v>
      </c>
    </row>
    <row r="4048" customFormat="false" ht="15" hidden="false" customHeight="true" outlineLevel="0" collapsed="false">
      <c r="A4048" s="13" t="s">
        <v>211</v>
      </c>
      <c r="B4048" s="11" t="s">
        <v>11722</v>
      </c>
      <c r="C4048" s="13" t="s">
        <v>20853</v>
      </c>
      <c r="D4048" s="13" t="s">
        <v>20854</v>
      </c>
      <c r="E4048" s="13" t="s">
        <v>20855</v>
      </c>
      <c r="F4048" s="13" t="s">
        <v>20856</v>
      </c>
      <c r="G4048" s="13" t="s">
        <v>20857</v>
      </c>
    </row>
    <row r="4049" customFormat="false" ht="15" hidden="false" customHeight="true" outlineLevel="0" collapsed="false">
      <c r="A4049" s="13" t="s">
        <v>211</v>
      </c>
      <c r="B4049" s="11" t="s">
        <v>11760</v>
      </c>
      <c r="C4049" s="13" t="s">
        <v>20858</v>
      </c>
      <c r="D4049" s="13" t="s">
        <v>20859</v>
      </c>
      <c r="E4049" s="13" t="s">
        <v>4464</v>
      </c>
      <c r="F4049" s="13" t="s">
        <v>20860</v>
      </c>
      <c r="G4049" s="13" t="s">
        <v>20861</v>
      </c>
    </row>
    <row r="4050" customFormat="false" ht="15" hidden="false" customHeight="true" outlineLevel="0" collapsed="false">
      <c r="A4050" s="13" t="s">
        <v>211</v>
      </c>
      <c r="B4050" s="11" t="s">
        <v>11700</v>
      </c>
      <c r="C4050" s="13" t="s">
        <v>20862</v>
      </c>
      <c r="D4050" s="13" t="s">
        <v>20863</v>
      </c>
      <c r="E4050" s="13" t="s">
        <v>12295</v>
      </c>
      <c r="F4050" s="13" t="s">
        <v>12090</v>
      </c>
      <c r="G4050" s="13" t="s">
        <v>20864</v>
      </c>
    </row>
    <row r="4051" customFormat="false" ht="15" hidden="false" customHeight="true" outlineLevel="0" collapsed="false">
      <c r="A4051" s="13" t="s">
        <v>211</v>
      </c>
      <c r="B4051" s="11" t="s">
        <v>12274</v>
      </c>
      <c r="C4051" s="13" t="s">
        <v>3042</v>
      </c>
      <c r="D4051" s="13" t="s">
        <v>20865</v>
      </c>
      <c r="E4051" s="13" t="s">
        <v>1871</v>
      </c>
      <c r="F4051" s="13" t="s">
        <v>1871</v>
      </c>
      <c r="G4051" s="13" t="s">
        <v>20865</v>
      </c>
    </row>
    <row r="4052" customFormat="false" ht="15" hidden="false" customHeight="true" outlineLevel="0" collapsed="false">
      <c r="A4052" s="13" t="s">
        <v>211</v>
      </c>
      <c r="B4052" s="11" t="s">
        <v>11733</v>
      </c>
      <c r="C4052" s="13" t="s">
        <v>20866</v>
      </c>
      <c r="D4052" s="13" t="s">
        <v>20867</v>
      </c>
      <c r="E4052" s="13" t="s">
        <v>20868</v>
      </c>
      <c r="F4052" s="13" t="s">
        <v>4860</v>
      </c>
      <c r="G4052" s="13" t="s">
        <v>20869</v>
      </c>
    </row>
    <row r="4053" customFormat="false" ht="15" hidden="false" customHeight="true" outlineLevel="0" collapsed="false">
      <c r="A4053" s="13" t="s">
        <v>211</v>
      </c>
      <c r="B4053" s="11" t="s">
        <v>11682</v>
      </c>
      <c r="C4053" s="13" t="s">
        <v>15870</v>
      </c>
      <c r="D4053" s="13" t="s">
        <v>20870</v>
      </c>
      <c r="E4053" s="13" t="s">
        <v>20871</v>
      </c>
      <c r="F4053" s="13" t="s">
        <v>20872</v>
      </c>
      <c r="G4053" s="13" t="s">
        <v>20873</v>
      </c>
    </row>
    <row r="4054" customFormat="false" ht="15" hidden="false" customHeight="true" outlineLevel="0" collapsed="false">
      <c r="A4054" s="13" t="s">
        <v>211</v>
      </c>
      <c r="B4054" s="11" t="s">
        <v>11677</v>
      </c>
      <c r="C4054" s="13" t="s">
        <v>20874</v>
      </c>
      <c r="D4054" s="13" t="s">
        <v>20875</v>
      </c>
      <c r="E4054" s="13" t="s">
        <v>20876</v>
      </c>
      <c r="F4054" s="13" t="s">
        <v>20877</v>
      </c>
      <c r="G4054" s="13" t="s">
        <v>20878</v>
      </c>
    </row>
    <row r="4055" customFormat="false" ht="15" hidden="false" customHeight="true" outlineLevel="0" collapsed="false">
      <c r="A4055" s="13" t="s">
        <v>211</v>
      </c>
      <c r="B4055" s="11" t="s">
        <v>11667</v>
      </c>
      <c r="C4055" s="13" t="s">
        <v>20879</v>
      </c>
      <c r="D4055" s="13" t="s">
        <v>20880</v>
      </c>
      <c r="E4055" s="13" t="s">
        <v>11956</v>
      </c>
      <c r="F4055" s="13" t="s">
        <v>20881</v>
      </c>
      <c r="G4055" s="13" t="s">
        <v>20882</v>
      </c>
    </row>
    <row r="4056" customFormat="false" ht="15" hidden="false" customHeight="true" outlineLevel="0" collapsed="false">
      <c r="A4056" s="13" t="s">
        <v>211</v>
      </c>
      <c r="B4056" s="11" t="s">
        <v>11743</v>
      </c>
      <c r="C4056" s="13" t="s">
        <v>17645</v>
      </c>
      <c r="D4056" s="13" t="s">
        <v>20883</v>
      </c>
      <c r="E4056" s="13" t="s">
        <v>6895</v>
      </c>
      <c r="F4056" s="13" t="s">
        <v>20884</v>
      </c>
      <c r="G4056" s="13" t="s">
        <v>20885</v>
      </c>
    </row>
    <row r="4057" customFormat="false" ht="15" hidden="false" customHeight="true" outlineLevel="0" collapsed="false">
      <c r="A4057" s="13" t="s">
        <v>211</v>
      </c>
      <c r="B4057" s="11" t="s">
        <v>11710</v>
      </c>
      <c r="C4057" s="13" t="s">
        <v>13592</v>
      </c>
      <c r="D4057" s="13" t="s">
        <v>20886</v>
      </c>
      <c r="E4057" s="13" t="s">
        <v>12093</v>
      </c>
      <c r="F4057" s="13" t="s">
        <v>20887</v>
      </c>
      <c r="G4057" s="13" t="s">
        <v>20888</v>
      </c>
    </row>
    <row r="4058" customFormat="false" ht="15" hidden="false" customHeight="true" outlineLevel="0" collapsed="false">
      <c r="A4058" s="13" t="s">
        <v>211</v>
      </c>
      <c r="B4058" s="11" t="s">
        <v>11770</v>
      </c>
      <c r="C4058" s="13" t="s">
        <v>14638</v>
      </c>
      <c r="D4058" s="13" t="s">
        <v>20889</v>
      </c>
      <c r="E4058" s="13" t="s">
        <v>13619</v>
      </c>
      <c r="F4058" s="13" t="s">
        <v>20890</v>
      </c>
      <c r="G4058" s="13" t="s">
        <v>20891</v>
      </c>
    </row>
    <row r="4059" customFormat="false" ht="15" hidden="false" customHeight="true" outlineLevel="0" collapsed="false">
      <c r="A4059" s="13" t="s">
        <v>211</v>
      </c>
      <c r="B4059" s="11" t="s">
        <v>11706</v>
      </c>
      <c r="C4059" s="13" t="s">
        <v>11608</v>
      </c>
      <c r="D4059" s="13" t="s">
        <v>20892</v>
      </c>
      <c r="E4059" s="13" t="s">
        <v>12295</v>
      </c>
      <c r="F4059" s="13" t="s">
        <v>1871</v>
      </c>
      <c r="G4059" s="13" t="s">
        <v>20893</v>
      </c>
    </row>
    <row r="4060" customFormat="false" ht="15" hidden="false" customHeight="true" outlineLevel="0" collapsed="false">
      <c r="A4060" s="13" t="s">
        <v>211</v>
      </c>
      <c r="B4060" s="11" t="s">
        <v>11895</v>
      </c>
      <c r="C4060" s="13" t="s">
        <v>20894</v>
      </c>
      <c r="D4060" s="13" t="s">
        <v>20895</v>
      </c>
      <c r="E4060" s="13" t="s">
        <v>15045</v>
      </c>
      <c r="F4060" s="13" t="s">
        <v>20896</v>
      </c>
      <c r="G4060" s="13" t="s">
        <v>20897</v>
      </c>
    </row>
    <row r="4061" customFormat="false" ht="15" hidden="false" customHeight="true" outlineLevel="0" collapsed="false">
      <c r="A4061" s="13" t="s">
        <v>211</v>
      </c>
      <c r="B4061" s="11" t="s">
        <v>11694</v>
      </c>
      <c r="C4061" s="13" t="s">
        <v>20898</v>
      </c>
      <c r="D4061" s="13" t="s">
        <v>20899</v>
      </c>
      <c r="E4061" s="13" t="s">
        <v>14220</v>
      </c>
      <c r="F4061" s="13" t="s">
        <v>20900</v>
      </c>
      <c r="G4061" s="13" t="s">
        <v>20901</v>
      </c>
    </row>
    <row r="4062" customFormat="false" ht="15" hidden="false" customHeight="true" outlineLevel="0" collapsed="false">
      <c r="A4062" s="13" t="s">
        <v>211</v>
      </c>
      <c r="B4062" s="11" t="s">
        <v>11787</v>
      </c>
      <c r="C4062" s="13" t="s">
        <v>20902</v>
      </c>
      <c r="D4062" s="13" t="s">
        <v>20903</v>
      </c>
      <c r="E4062" s="13" t="s">
        <v>15573</v>
      </c>
      <c r="F4062" s="13" t="s">
        <v>20904</v>
      </c>
      <c r="G4062" s="13" t="s">
        <v>20905</v>
      </c>
    </row>
    <row r="4063" customFormat="false" ht="15" hidden="false" customHeight="true" outlineLevel="0" collapsed="false">
      <c r="A4063" s="13" t="s">
        <v>211</v>
      </c>
      <c r="B4063" s="11" t="s">
        <v>11737</v>
      </c>
      <c r="C4063" s="13" t="s">
        <v>14982</v>
      </c>
      <c r="D4063" s="13" t="s">
        <v>20906</v>
      </c>
      <c r="E4063" s="13" t="s">
        <v>20907</v>
      </c>
      <c r="F4063" s="13" t="s">
        <v>20908</v>
      </c>
      <c r="G4063" s="13" t="s">
        <v>20909</v>
      </c>
    </row>
    <row r="4064" customFormat="false" ht="15" hidden="false" customHeight="true" outlineLevel="0" collapsed="false">
      <c r="A4064" s="13" t="s">
        <v>211</v>
      </c>
      <c r="B4064" s="11" t="s">
        <v>11822</v>
      </c>
      <c r="C4064" s="13" t="s">
        <v>19747</v>
      </c>
      <c r="D4064" s="13" t="s">
        <v>20910</v>
      </c>
      <c r="E4064" s="13" t="s">
        <v>11752</v>
      </c>
      <c r="F4064" s="13" t="s">
        <v>11685</v>
      </c>
      <c r="G4064" s="13" t="s">
        <v>20911</v>
      </c>
    </row>
    <row r="4065" customFormat="false" ht="15" hidden="false" customHeight="true" outlineLevel="0" collapsed="false">
      <c r="A4065" s="13" t="s">
        <v>211</v>
      </c>
      <c r="B4065" s="11" t="s">
        <v>11754</v>
      </c>
      <c r="C4065" s="13" t="s">
        <v>19978</v>
      </c>
      <c r="D4065" s="13" t="s">
        <v>20912</v>
      </c>
      <c r="E4065" s="13" t="s">
        <v>12088</v>
      </c>
      <c r="F4065" s="13" t="s">
        <v>20913</v>
      </c>
      <c r="G4065" s="13" t="s">
        <v>20914</v>
      </c>
    </row>
    <row r="4066" customFormat="false" ht="15" hidden="false" customHeight="true" outlineLevel="0" collapsed="false">
      <c r="A4066" s="13" t="s">
        <v>211</v>
      </c>
      <c r="B4066" s="11" t="s">
        <v>11716</v>
      </c>
      <c r="C4066" s="13" t="s">
        <v>13448</v>
      </c>
      <c r="D4066" s="13" t="s">
        <v>20915</v>
      </c>
      <c r="E4066" s="13" t="s">
        <v>14794</v>
      </c>
      <c r="F4066" s="13" t="s">
        <v>20916</v>
      </c>
      <c r="G4066" s="13" t="s">
        <v>20917</v>
      </c>
    </row>
    <row r="4067" customFormat="false" ht="15" hidden="false" customHeight="true" outlineLevel="0" collapsed="false">
      <c r="A4067" s="13" t="s">
        <v>211</v>
      </c>
      <c r="B4067" s="11" t="s">
        <v>11728</v>
      </c>
      <c r="C4067" s="13" t="s">
        <v>16863</v>
      </c>
      <c r="D4067" s="13" t="s">
        <v>20918</v>
      </c>
      <c r="E4067" s="13" t="s">
        <v>13006</v>
      </c>
      <c r="F4067" s="13" t="s">
        <v>20919</v>
      </c>
      <c r="G4067" s="13" t="s">
        <v>20920</v>
      </c>
    </row>
    <row r="4068" customFormat="false" ht="15" hidden="false" customHeight="true" outlineLevel="0" collapsed="false">
      <c r="A4068" s="13" t="s">
        <v>211</v>
      </c>
      <c r="B4068" s="11" t="s">
        <v>11827</v>
      </c>
      <c r="C4068" s="13" t="s">
        <v>20921</v>
      </c>
      <c r="D4068" s="13" t="s">
        <v>20922</v>
      </c>
      <c r="E4068" s="13" t="s">
        <v>12176</v>
      </c>
      <c r="F4068" s="13" t="s">
        <v>20923</v>
      </c>
      <c r="G4068" s="13" t="s">
        <v>20924</v>
      </c>
    </row>
    <row r="4069" customFormat="false" ht="15" hidden="false" customHeight="true" outlineLevel="0" collapsed="false">
      <c r="A4069" s="13" t="s">
        <v>211</v>
      </c>
      <c r="B4069" s="11" t="s">
        <v>11844</v>
      </c>
      <c r="C4069" s="13" t="s">
        <v>20925</v>
      </c>
      <c r="D4069" s="13" t="s">
        <v>20926</v>
      </c>
      <c r="E4069" s="13" t="s">
        <v>11922</v>
      </c>
      <c r="F4069" s="13" t="s">
        <v>20927</v>
      </c>
      <c r="G4069" s="13" t="s">
        <v>20928</v>
      </c>
    </row>
    <row r="4070" customFormat="false" ht="15" hidden="false" customHeight="true" outlineLevel="0" collapsed="false">
      <c r="A4070" s="13" t="s">
        <v>211</v>
      </c>
      <c r="B4070" s="11" t="s">
        <v>11799</v>
      </c>
      <c r="C4070" s="13" t="s">
        <v>20929</v>
      </c>
      <c r="D4070" s="13" t="s">
        <v>20930</v>
      </c>
      <c r="E4070" s="13" t="s">
        <v>20931</v>
      </c>
      <c r="F4070" s="13" t="s">
        <v>20932</v>
      </c>
      <c r="G4070" s="13" t="s">
        <v>20933</v>
      </c>
    </row>
    <row r="4071" customFormat="false" ht="15" hidden="false" customHeight="true" outlineLevel="0" collapsed="false">
      <c r="A4071" s="13" t="s">
        <v>211</v>
      </c>
      <c r="B4071" s="11" t="s">
        <v>11838</v>
      </c>
      <c r="C4071" s="13" t="s">
        <v>20934</v>
      </c>
      <c r="D4071" s="13" t="s">
        <v>20935</v>
      </c>
      <c r="E4071" s="13" t="s">
        <v>12735</v>
      </c>
      <c r="F4071" s="13" t="s">
        <v>20936</v>
      </c>
      <c r="G4071" s="13" t="s">
        <v>20937</v>
      </c>
    </row>
    <row r="4072" customFormat="false" ht="15" hidden="false" customHeight="true" outlineLevel="0" collapsed="false">
      <c r="A4072" s="13" t="s">
        <v>211</v>
      </c>
      <c r="B4072" s="11" t="s">
        <v>11915</v>
      </c>
      <c r="C4072" s="13" t="s">
        <v>6327</v>
      </c>
      <c r="D4072" s="13" t="s">
        <v>20938</v>
      </c>
      <c r="E4072" s="13" t="s">
        <v>12875</v>
      </c>
      <c r="F4072" s="13" t="s">
        <v>20939</v>
      </c>
      <c r="G4072" s="13" t="s">
        <v>20940</v>
      </c>
    </row>
    <row r="4073" customFormat="false" ht="15" hidden="false" customHeight="true" outlineLevel="0" collapsed="false">
      <c r="A4073" s="13" t="s">
        <v>211</v>
      </c>
      <c r="B4073" s="11" t="s">
        <v>11781</v>
      </c>
      <c r="C4073" s="13" t="s">
        <v>20685</v>
      </c>
      <c r="D4073" s="13" t="s">
        <v>20941</v>
      </c>
      <c r="E4073" s="13" t="s">
        <v>11916</v>
      </c>
      <c r="F4073" s="13" t="s">
        <v>20942</v>
      </c>
      <c r="G4073" s="13" t="s">
        <v>20943</v>
      </c>
    </row>
    <row r="4074" customFormat="false" ht="15" hidden="false" customHeight="true" outlineLevel="0" collapsed="false">
      <c r="A4074" s="13" t="s">
        <v>211</v>
      </c>
      <c r="B4074" s="11" t="s">
        <v>11866</v>
      </c>
      <c r="C4074" s="13" t="s">
        <v>20944</v>
      </c>
      <c r="D4074" s="13" t="s">
        <v>20945</v>
      </c>
      <c r="E4074" s="13" t="s">
        <v>5032</v>
      </c>
      <c r="F4074" s="13" t="s">
        <v>20946</v>
      </c>
      <c r="G4074" s="13" t="s">
        <v>20947</v>
      </c>
    </row>
    <row r="4075" customFormat="false" ht="15" hidden="false" customHeight="true" outlineLevel="0" collapsed="false">
      <c r="A4075" s="13" t="s">
        <v>211</v>
      </c>
      <c r="B4075" s="11" t="s">
        <v>11878</v>
      </c>
      <c r="C4075" s="13" t="s">
        <v>20948</v>
      </c>
      <c r="D4075" s="13" t="s">
        <v>20949</v>
      </c>
      <c r="E4075" s="13" t="s">
        <v>15166</v>
      </c>
      <c r="F4075" s="13" t="s">
        <v>20950</v>
      </c>
      <c r="G4075" s="13" t="s">
        <v>20951</v>
      </c>
    </row>
    <row r="4076" customFormat="false" ht="15" hidden="false" customHeight="true" outlineLevel="0" collapsed="false">
      <c r="A4076" s="13" t="s">
        <v>211</v>
      </c>
      <c r="B4076" s="11" t="s">
        <v>12061</v>
      </c>
      <c r="C4076" s="13" t="s">
        <v>13589</v>
      </c>
      <c r="D4076" s="13" t="s">
        <v>20952</v>
      </c>
      <c r="E4076" s="13" t="s">
        <v>1612</v>
      </c>
      <c r="F4076" s="13" t="s">
        <v>20953</v>
      </c>
      <c r="G4076" s="13" t="s">
        <v>20954</v>
      </c>
    </row>
    <row r="4077" customFormat="false" ht="15" hidden="false" customHeight="true" outlineLevel="0" collapsed="false">
      <c r="A4077" s="13" t="s">
        <v>211</v>
      </c>
      <c r="B4077" s="11" t="s">
        <v>11810</v>
      </c>
      <c r="C4077" s="13" t="s">
        <v>14177</v>
      </c>
      <c r="D4077" s="13" t="s">
        <v>20955</v>
      </c>
      <c r="E4077" s="13" t="s">
        <v>20956</v>
      </c>
      <c r="F4077" s="13" t="s">
        <v>20957</v>
      </c>
      <c r="G4077" s="13" t="s">
        <v>20958</v>
      </c>
    </row>
    <row r="4078" customFormat="false" ht="15" hidden="false" customHeight="true" outlineLevel="0" collapsed="false">
      <c r="A4078" s="13" t="s">
        <v>211</v>
      </c>
      <c r="B4078" s="11" t="s">
        <v>11804</v>
      </c>
      <c r="C4078" s="13" t="s">
        <v>1139</v>
      </c>
      <c r="D4078" s="13" t="s">
        <v>20959</v>
      </c>
      <c r="E4078" s="13" t="s">
        <v>14760</v>
      </c>
      <c r="F4078" s="13" t="s">
        <v>20960</v>
      </c>
      <c r="G4078" s="13" t="s">
        <v>20961</v>
      </c>
    </row>
    <row r="4079" customFormat="false" ht="15" hidden="false" customHeight="true" outlineLevel="0" collapsed="false">
      <c r="A4079" s="13" t="s">
        <v>211</v>
      </c>
      <c r="B4079" s="11" t="s">
        <v>11650</v>
      </c>
      <c r="C4079" s="13" t="s">
        <v>16835</v>
      </c>
      <c r="D4079" s="13" t="s">
        <v>20962</v>
      </c>
      <c r="E4079" s="13" t="s">
        <v>14997</v>
      </c>
      <c r="F4079" s="13" t="s">
        <v>20963</v>
      </c>
      <c r="G4079" s="13" t="s">
        <v>20964</v>
      </c>
    </row>
    <row r="4080" customFormat="false" ht="15" hidden="false" customHeight="true" outlineLevel="0" collapsed="false">
      <c r="A4080" s="13" t="s">
        <v>211</v>
      </c>
      <c r="B4080" s="11" t="s">
        <v>11855</v>
      </c>
      <c r="C4080" s="13" t="s">
        <v>11876</v>
      </c>
      <c r="D4080" s="13" t="s">
        <v>20965</v>
      </c>
      <c r="E4080" s="13" t="s">
        <v>20966</v>
      </c>
      <c r="F4080" s="13" t="s">
        <v>20967</v>
      </c>
      <c r="G4080" s="13" t="s">
        <v>20968</v>
      </c>
    </row>
    <row r="4081" customFormat="false" ht="15" hidden="false" customHeight="true" outlineLevel="0" collapsed="false">
      <c r="A4081" s="13" t="s">
        <v>211</v>
      </c>
      <c r="B4081" s="11" t="s">
        <v>11850</v>
      </c>
      <c r="C4081" s="13" t="s">
        <v>12014</v>
      </c>
      <c r="D4081" s="13" t="s">
        <v>20969</v>
      </c>
      <c r="E4081" s="13" t="s">
        <v>9133</v>
      </c>
      <c r="F4081" s="13" t="s">
        <v>20970</v>
      </c>
      <c r="G4081" s="13" t="s">
        <v>20971</v>
      </c>
    </row>
    <row r="4082" customFormat="false" ht="15" hidden="false" customHeight="true" outlineLevel="0" collapsed="false">
      <c r="A4082" s="13" t="s">
        <v>211</v>
      </c>
      <c r="B4082" s="11" t="s">
        <v>11833</v>
      </c>
      <c r="C4082" s="13" t="s">
        <v>16038</v>
      </c>
      <c r="D4082" s="13" t="s">
        <v>20972</v>
      </c>
      <c r="E4082" s="13" t="s">
        <v>2571</v>
      </c>
      <c r="F4082" s="13" t="s">
        <v>20973</v>
      </c>
      <c r="G4082" s="13" t="s">
        <v>20974</v>
      </c>
    </row>
    <row r="4083" customFormat="false" ht="15" hidden="false" customHeight="true" outlineLevel="0" collapsed="false">
      <c r="A4083" s="13" t="s">
        <v>211</v>
      </c>
      <c r="B4083" s="11" t="s">
        <v>11921</v>
      </c>
      <c r="C4083" s="13" t="s">
        <v>8960</v>
      </c>
      <c r="D4083" s="13" t="s">
        <v>20975</v>
      </c>
      <c r="E4083" s="13" t="s">
        <v>12966</v>
      </c>
      <c r="F4083" s="13" t="s">
        <v>20976</v>
      </c>
      <c r="G4083" s="13" t="s">
        <v>20977</v>
      </c>
    </row>
    <row r="4084" customFormat="false" ht="15" hidden="false" customHeight="true" outlineLevel="0" collapsed="false">
      <c r="A4084" s="13" t="s">
        <v>211</v>
      </c>
      <c r="B4084" s="11" t="s">
        <v>11900</v>
      </c>
      <c r="C4084" s="13" t="s">
        <v>14382</v>
      </c>
      <c r="D4084" s="13" t="s">
        <v>20978</v>
      </c>
      <c r="E4084" s="13" t="s">
        <v>14105</v>
      </c>
      <c r="F4084" s="13" t="s">
        <v>20979</v>
      </c>
      <c r="G4084" s="13" t="s">
        <v>20980</v>
      </c>
    </row>
    <row r="4085" customFormat="false" ht="15" hidden="false" customHeight="true" outlineLevel="0" collapsed="false">
      <c r="A4085" s="13" t="s">
        <v>211</v>
      </c>
      <c r="B4085" s="11" t="s">
        <v>12143</v>
      </c>
      <c r="C4085" s="13" t="s">
        <v>13018</v>
      </c>
      <c r="D4085" s="13" t="s">
        <v>20981</v>
      </c>
      <c r="E4085" s="13" t="s">
        <v>12161</v>
      </c>
      <c r="F4085" s="13" t="s">
        <v>5397</v>
      </c>
      <c r="G4085" s="13" t="s">
        <v>20982</v>
      </c>
    </row>
    <row r="4086" customFormat="false" ht="15" hidden="false" customHeight="true" outlineLevel="0" collapsed="false">
      <c r="A4086" s="13" t="s">
        <v>211</v>
      </c>
      <c r="B4086" s="11" t="s">
        <v>11927</v>
      </c>
      <c r="C4086" s="13" t="s">
        <v>20983</v>
      </c>
      <c r="D4086" s="13" t="s">
        <v>20984</v>
      </c>
      <c r="E4086" s="13" t="s">
        <v>12244</v>
      </c>
      <c r="F4086" s="13" t="s">
        <v>20985</v>
      </c>
      <c r="G4086" s="13" t="s">
        <v>20986</v>
      </c>
    </row>
    <row r="4087" customFormat="false" ht="15" hidden="false" customHeight="true" outlineLevel="0" collapsed="false">
      <c r="A4087" s="13" t="s">
        <v>211</v>
      </c>
      <c r="B4087" s="11" t="s">
        <v>11872</v>
      </c>
      <c r="C4087" s="13" t="s">
        <v>20987</v>
      </c>
      <c r="D4087" s="13" t="s">
        <v>20988</v>
      </c>
      <c r="E4087" s="13" t="s">
        <v>8665</v>
      </c>
      <c r="F4087" s="13" t="s">
        <v>20989</v>
      </c>
      <c r="G4087" s="13" t="s">
        <v>20990</v>
      </c>
    </row>
    <row r="4088" customFormat="false" ht="15" hidden="false" customHeight="true" outlineLevel="0" collapsed="false">
      <c r="A4088" s="13" t="s">
        <v>211</v>
      </c>
      <c r="B4088" s="11" t="s">
        <v>11776</v>
      </c>
      <c r="C4088" s="13" t="s">
        <v>8650</v>
      </c>
      <c r="D4088" s="13" t="s">
        <v>20991</v>
      </c>
      <c r="E4088" s="13" t="s">
        <v>13052</v>
      </c>
      <c r="F4088" s="13" t="s">
        <v>20992</v>
      </c>
      <c r="G4088" s="13" t="s">
        <v>20993</v>
      </c>
    </row>
    <row r="4089" customFormat="false" ht="15" hidden="false" customHeight="true" outlineLevel="0" collapsed="false">
      <c r="A4089" s="13" t="s">
        <v>211</v>
      </c>
      <c r="B4089" s="11" t="s">
        <v>11953</v>
      </c>
      <c r="C4089" s="13" t="s">
        <v>20994</v>
      </c>
      <c r="D4089" s="13" t="s">
        <v>20995</v>
      </c>
      <c r="E4089" s="13" t="s">
        <v>14713</v>
      </c>
      <c r="F4089" s="13" t="s">
        <v>13036</v>
      </c>
      <c r="G4089" s="13" t="s">
        <v>20996</v>
      </c>
    </row>
    <row r="4090" customFormat="false" ht="15" hidden="false" customHeight="true" outlineLevel="0" collapsed="false">
      <c r="A4090" s="13" t="s">
        <v>211</v>
      </c>
      <c r="B4090" s="11" t="s">
        <v>11890</v>
      </c>
      <c r="C4090" s="13" t="s">
        <v>20997</v>
      </c>
      <c r="D4090" s="13" t="s">
        <v>20998</v>
      </c>
      <c r="E4090" s="13" t="s">
        <v>14035</v>
      </c>
      <c r="F4090" s="13" t="s">
        <v>20999</v>
      </c>
      <c r="G4090" s="13" t="s">
        <v>21000</v>
      </c>
    </row>
    <row r="4091" customFormat="false" ht="15" hidden="false" customHeight="true" outlineLevel="0" collapsed="false">
      <c r="A4091" s="13" t="s">
        <v>211</v>
      </c>
      <c r="B4091" s="11" t="s">
        <v>11816</v>
      </c>
      <c r="C4091" s="13" t="s">
        <v>13639</v>
      </c>
      <c r="D4091" s="13" t="s">
        <v>21001</v>
      </c>
      <c r="E4091" s="13" t="s">
        <v>14511</v>
      </c>
      <c r="F4091" s="13" t="s">
        <v>21002</v>
      </c>
      <c r="G4091" s="13" t="s">
        <v>21003</v>
      </c>
    </row>
    <row r="4092" customFormat="false" ht="15" hidden="false" customHeight="true" outlineLevel="0" collapsed="false">
      <c r="A4092" s="13" t="s">
        <v>211</v>
      </c>
      <c r="B4092" s="11" t="s">
        <v>11941</v>
      </c>
      <c r="C4092" s="13" t="s">
        <v>21004</v>
      </c>
      <c r="D4092" s="13" t="s">
        <v>21005</v>
      </c>
      <c r="E4092" s="13" t="s">
        <v>12115</v>
      </c>
      <c r="F4092" s="13" t="s">
        <v>21006</v>
      </c>
      <c r="G4092" s="13" t="s">
        <v>21007</v>
      </c>
    </row>
    <row r="4093" customFormat="false" ht="15" hidden="false" customHeight="true" outlineLevel="0" collapsed="false">
      <c r="A4093" s="13" t="s">
        <v>211</v>
      </c>
      <c r="B4093" s="11" t="s">
        <v>11904</v>
      </c>
      <c r="C4093" s="13" t="s">
        <v>17881</v>
      </c>
      <c r="D4093" s="13" t="s">
        <v>21008</v>
      </c>
      <c r="E4093" s="13" t="s">
        <v>21009</v>
      </c>
      <c r="F4093" s="13" t="s">
        <v>21010</v>
      </c>
      <c r="G4093" s="13" t="s">
        <v>14233</v>
      </c>
    </row>
    <row r="4094" customFormat="false" ht="15" hidden="false" customHeight="true" outlineLevel="0" collapsed="false">
      <c r="A4094" s="13" t="s">
        <v>211</v>
      </c>
      <c r="B4094" s="11" t="s">
        <v>11950</v>
      </c>
      <c r="C4094" s="13" t="s">
        <v>21011</v>
      </c>
      <c r="D4094" s="13" t="s">
        <v>16593</v>
      </c>
      <c r="E4094" s="13" t="s">
        <v>1871</v>
      </c>
      <c r="F4094" s="13" t="s">
        <v>1871</v>
      </c>
      <c r="G4094" s="13" t="s">
        <v>16593</v>
      </c>
    </row>
    <row r="4095" customFormat="false" ht="15" hidden="false" customHeight="true" outlineLevel="0" collapsed="false">
      <c r="A4095" s="13" t="s">
        <v>211</v>
      </c>
      <c r="B4095" s="11" t="s">
        <v>12046</v>
      </c>
      <c r="C4095" s="13" t="s">
        <v>13988</v>
      </c>
      <c r="D4095" s="13" t="s">
        <v>21012</v>
      </c>
      <c r="E4095" s="13" t="s">
        <v>13511</v>
      </c>
      <c r="F4095" s="13" t="s">
        <v>21013</v>
      </c>
      <c r="G4095" s="13" t="s">
        <v>21014</v>
      </c>
    </row>
    <row r="4096" customFormat="false" ht="15" hidden="false" customHeight="true" outlineLevel="0" collapsed="false">
      <c r="A4096" s="13" t="s">
        <v>211</v>
      </c>
      <c r="B4096" s="11" t="s">
        <v>11910</v>
      </c>
      <c r="C4096" s="13" t="s">
        <v>13554</v>
      </c>
      <c r="D4096" s="13" t="s">
        <v>21015</v>
      </c>
      <c r="E4096" s="13" t="s">
        <v>13643</v>
      </c>
      <c r="F4096" s="13" t="s">
        <v>12127</v>
      </c>
      <c r="G4096" s="13" t="s">
        <v>21016</v>
      </c>
    </row>
    <row r="4097" customFormat="false" ht="15" hidden="false" customHeight="true" outlineLevel="0" collapsed="false">
      <c r="A4097" s="13" t="s">
        <v>211</v>
      </c>
      <c r="B4097" s="11" t="s">
        <v>11932</v>
      </c>
      <c r="C4097" s="13" t="s">
        <v>21017</v>
      </c>
      <c r="D4097" s="13" t="s">
        <v>21018</v>
      </c>
      <c r="E4097" s="13" t="s">
        <v>14111</v>
      </c>
      <c r="F4097" s="13" t="s">
        <v>21019</v>
      </c>
      <c r="G4097" s="13" t="s">
        <v>21020</v>
      </c>
    </row>
    <row r="4098" customFormat="false" ht="15" hidden="false" customHeight="true" outlineLevel="0" collapsed="false">
      <c r="A4098" s="13" t="s">
        <v>211</v>
      </c>
      <c r="B4098" s="11" t="s">
        <v>12036</v>
      </c>
      <c r="C4098" s="13" t="s">
        <v>14755</v>
      </c>
      <c r="D4098" s="13" t="s">
        <v>21021</v>
      </c>
      <c r="E4098" s="13" t="s">
        <v>13494</v>
      </c>
      <c r="F4098" s="13" t="s">
        <v>21022</v>
      </c>
      <c r="G4098" s="13" t="s">
        <v>21023</v>
      </c>
    </row>
    <row r="4099" customFormat="false" ht="15" hidden="false" customHeight="true" outlineLevel="0" collapsed="false">
      <c r="A4099" s="13" t="s">
        <v>211</v>
      </c>
      <c r="B4099" s="11" t="s">
        <v>11964</v>
      </c>
      <c r="C4099" s="13" t="s">
        <v>21024</v>
      </c>
      <c r="D4099" s="13" t="s">
        <v>21025</v>
      </c>
      <c r="E4099" s="13" t="s">
        <v>16868</v>
      </c>
      <c r="F4099" s="13" t="s">
        <v>21026</v>
      </c>
      <c r="G4099" s="13" t="s">
        <v>21027</v>
      </c>
    </row>
    <row r="4100" customFormat="false" ht="15" hidden="false" customHeight="true" outlineLevel="0" collapsed="false">
      <c r="A4100" s="13" t="s">
        <v>211</v>
      </c>
      <c r="B4100" s="11" t="s">
        <v>11937</v>
      </c>
      <c r="C4100" s="13" t="s">
        <v>20636</v>
      </c>
      <c r="D4100" s="13" t="s">
        <v>21028</v>
      </c>
      <c r="E4100" s="13" t="s">
        <v>12813</v>
      </c>
      <c r="F4100" s="13" t="s">
        <v>21029</v>
      </c>
      <c r="G4100" s="13" t="s">
        <v>21030</v>
      </c>
    </row>
    <row r="4101" customFormat="false" ht="15" hidden="false" customHeight="true" outlineLevel="0" collapsed="false">
      <c r="A4101" s="13" t="s">
        <v>211</v>
      </c>
      <c r="B4101" s="11" t="s">
        <v>12173</v>
      </c>
      <c r="C4101" s="13" t="s">
        <v>15360</v>
      </c>
      <c r="D4101" s="13" t="s">
        <v>21031</v>
      </c>
      <c r="E4101" s="13" t="s">
        <v>12161</v>
      </c>
      <c r="F4101" s="13" t="s">
        <v>11608</v>
      </c>
      <c r="G4101" s="13" t="s">
        <v>21032</v>
      </c>
    </row>
    <row r="4102" customFormat="false" ht="15" hidden="false" customHeight="true" outlineLevel="0" collapsed="false">
      <c r="A4102" s="13" t="s">
        <v>211</v>
      </c>
      <c r="B4102" s="11" t="s">
        <v>11861</v>
      </c>
      <c r="C4102" s="13" t="s">
        <v>13337</v>
      </c>
      <c r="D4102" s="13" t="s">
        <v>21033</v>
      </c>
      <c r="E4102" s="13" t="s">
        <v>12867</v>
      </c>
      <c r="F4102" s="13" t="s">
        <v>21034</v>
      </c>
      <c r="G4102" s="13" t="s">
        <v>21035</v>
      </c>
    </row>
    <row r="4103" customFormat="false" ht="15" hidden="false" customHeight="true" outlineLevel="0" collapsed="false">
      <c r="A4103" s="13" t="s">
        <v>211</v>
      </c>
      <c r="B4103" s="11" t="s">
        <v>12040</v>
      </c>
      <c r="C4103" s="13" t="s">
        <v>12042</v>
      </c>
      <c r="D4103" s="13" t="s">
        <v>21036</v>
      </c>
      <c r="E4103" s="13" t="s">
        <v>11708</v>
      </c>
      <c r="F4103" s="13" t="s">
        <v>1614</v>
      </c>
      <c r="G4103" s="13" t="s">
        <v>21037</v>
      </c>
    </row>
    <row r="4104" customFormat="false" ht="15" hidden="false" customHeight="true" outlineLevel="0" collapsed="false">
      <c r="A4104" s="13" t="s">
        <v>211</v>
      </c>
      <c r="B4104" s="11" t="s">
        <v>12000</v>
      </c>
      <c r="C4104" s="13" t="s">
        <v>8201</v>
      </c>
      <c r="D4104" s="13" t="s">
        <v>21038</v>
      </c>
      <c r="E4104" s="13" t="s">
        <v>12132</v>
      </c>
      <c r="F4104" s="13" t="s">
        <v>21039</v>
      </c>
      <c r="G4104" s="13" t="s">
        <v>1678</v>
      </c>
    </row>
    <row r="4105" customFormat="false" ht="15" hidden="false" customHeight="true" outlineLevel="0" collapsed="false">
      <c r="A4105" s="13" t="s">
        <v>211</v>
      </c>
      <c r="B4105" s="11" t="s">
        <v>11985</v>
      </c>
      <c r="C4105" s="13" t="s">
        <v>7071</v>
      </c>
      <c r="D4105" s="13" t="s">
        <v>19157</v>
      </c>
      <c r="E4105" s="13" t="s">
        <v>1938</v>
      </c>
      <c r="F4105" s="13" t="s">
        <v>2673</v>
      </c>
      <c r="G4105" s="13" t="s">
        <v>21040</v>
      </c>
    </row>
    <row r="4106" customFormat="false" ht="15" hidden="false" customHeight="true" outlineLevel="0" collapsed="false">
      <c r="A4106" s="13" t="s">
        <v>211</v>
      </c>
      <c r="B4106" s="11" t="s">
        <v>11945</v>
      </c>
      <c r="C4106" s="13" t="s">
        <v>15086</v>
      </c>
      <c r="D4106" s="13" t="s">
        <v>21041</v>
      </c>
      <c r="E4106" s="13" t="s">
        <v>5673</v>
      </c>
      <c r="F4106" s="13" t="s">
        <v>21042</v>
      </c>
      <c r="G4106" s="13" t="s">
        <v>21043</v>
      </c>
    </row>
    <row r="4107" customFormat="false" ht="15" hidden="false" customHeight="true" outlineLevel="0" collapsed="false">
      <c r="A4107" s="13" t="s">
        <v>211</v>
      </c>
      <c r="B4107" s="11" t="s">
        <v>11793</v>
      </c>
      <c r="C4107" s="13" t="s">
        <v>8667</v>
      </c>
      <c r="D4107" s="13" t="s">
        <v>5077</v>
      </c>
      <c r="E4107" s="13" t="s">
        <v>3833</v>
      </c>
      <c r="F4107" s="13" t="s">
        <v>20858</v>
      </c>
      <c r="G4107" s="13" t="s">
        <v>21044</v>
      </c>
    </row>
    <row r="4108" customFormat="false" ht="15" hidden="false" customHeight="true" outlineLevel="0" collapsed="false">
      <c r="A4108" s="13" t="s">
        <v>211</v>
      </c>
      <c r="B4108" s="11" t="s">
        <v>11764</v>
      </c>
      <c r="C4108" s="13" t="s">
        <v>17380</v>
      </c>
      <c r="D4108" s="13" t="s">
        <v>21045</v>
      </c>
      <c r="E4108" s="13" t="s">
        <v>12115</v>
      </c>
      <c r="F4108" s="13" t="s">
        <v>21046</v>
      </c>
      <c r="G4108" s="13" t="s">
        <v>21047</v>
      </c>
    </row>
    <row r="4109" customFormat="false" ht="15" hidden="false" customHeight="true" outlineLevel="0" collapsed="false">
      <c r="A4109" s="13" t="s">
        <v>211</v>
      </c>
      <c r="B4109" s="11" t="s">
        <v>12016</v>
      </c>
      <c r="C4109" s="13" t="s">
        <v>12345</v>
      </c>
      <c r="D4109" s="13" t="s">
        <v>21048</v>
      </c>
      <c r="E4109" s="13" t="s">
        <v>13631</v>
      </c>
      <c r="F4109" s="13" t="s">
        <v>21049</v>
      </c>
      <c r="G4109" s="13" t="s">
        <v>21050</v>
      </c>
    </row>
    <row r="4110" customFormat="false" ht="15" hidden="false" customHeight="true" outlineLevel="0" collapsed="false">
      <c r="A4110" s="13" t="s">
        <v>211</v>
      </c>
      <c r="B4110" s="11" t="s">
        <v>12006</v>
      </c>
      <c r="C4110" s="13" t="s">
        <v>11947</v>
      </c>
      <c r="D4110" s="13" t="s">
        <v>21051</v>
      </c>
      <c r="E4110" s="13" t="s">
        <v>12031</v>
      </c>
      <c r="F4110" s="13" t="s">
        <v>21052</v>
      </c>
      <c r="G4110" s="13" t="s">
        <v>21053</v>
      </c>
    </row>
    <row r="4111" customFormat="false" ht="15" hidden="false" customHeight="true" outlineLevel="0" collapsed="false">
      <c r="A4111" s="13" t="s">
        <v>211</v>
      </c>
      <c r="B4111" s="11" t="s">
        <v>11959</v>
      </c>
      <c r="C4111" s="13" t="s">
        <v>12714</v>
      </c>
      <c r="D4111" s="13" t="s">
        <v>21054</v>
      </c>
      <c r="E4111" s="13" t="s">
        <v>11825</v>
      </c>
      <c r="F4111" s="13" t="s">
        <v>21055</v>
      </c>
      <c r="G4111" s="13" t="s">
        <v>21056</v>
      </c>
    </row>
    <row r="4112" customFormat="false" ht="15" hidden="false" customHeight="true" outlineLevel="0" collapsed="false">
      <c r="A4112" s="13" t="s">
        <v>211</v>
      </c>
      <c r="B4112" s="11" t="s">
        <v>11990</v>
      </c>
      <c r="C4112" s="13" t="s">
        <v>2610</v>
      </c>
      <c r="D4112" s="13" t="s">
        <v>21057</v>
      </c>
      <c r="E4112" s="13" t="s">
        <v>12985</v>
      </c>
      <c r="F4112" s="13" t="s">
        <v>18129</v>
      </c>
      <c r="G4112" s="13" t="s">
        <v>21058</v>
      </c>
    </row>
    <row r="4113" customFormat="false" ht="15" hidden="false" customHeight="true" outlineLevel="0" collapsed="false">
      <c r="A4113" s="13" t="s">
        <v>211</v>
      </c>
      <c r="B4113" s="11" t="s">
        <v>11995</v>
      </c>
      <c r="C4113" s="13" t="s">
        <v>12546</v>
      </c>
      <c r="D4113" s="13" t="s">
        <v>21059</v>
      </c>
      <c r="E4113" s="13" t="s">
        <v>11796</v>
      </c>
      <c r="F4113" s="13" t="s">
        <v>21060</v>
      </c>
      <c r="G4113" s="13" t="s">
        <v>21061</v>
      </c>
    </row>
    <row r="4114" customFormat="false" ht="15" hidden="false" customHeight="true" outlineLevel="0" collapsed="false">
      <c r="A4114" s="13" t="s">
        <v>211</v>
      </c>
      <c r="B4114" s="11" t="s">
        <v>12076</v>
      </c>
      <c r="C4114" s="13" t="s">
        <v>12031</v>
      </c>
      <c r="D4114" s="13" t="s">
        <v>21062</v>
      </c>
      <c r="E4114" s="13" t="s">
        <v>12053</v>
      </c>
      <c r="F4114" s="13" t="s">
        <v>21063</v>
      </c>
      <c r="G4114" s="13" t="s">
        <v>21064</v>
      </c>
    </row>
    <row r="4115" customFormat="false" ht="15" hidden="false" customHeight="true" outlineLevel="0" collapsed="false">
      <c r="A4115" s="13" t="s">
        <v>211</v>
      </c>
      <c r="B4115" s="11" t="s">
        <v>11975</v>
      </c>
      <c r="C4115" s="13" t="s">
        <v>13654</v>
      </c>
      <c r="D4115" s="13" t="s">
        <v>21065</v>
      </c>
      <c r="E4115" s="13" t="s">
        <v>12108</v>
      </c>
      <c r="F4115" s="13" t="s">
        <v>21066</v>
      </c>
      <c r="G4115" s="13" t="s">
        <v>21067</v>
      </c>
    </row>
    <row r="4116" customFormat="false" ht="15" hidden="false" customHeight="true" outlineLevel="0" collapsed="false">
      <c r="A4116" s="13" t="s">
        <v>211</v>
      </c>
      <c r="B4116" s="11" t="s">
        <v>12027</v>
      </c>
      <c r="C4116" s="13" t="s">
        <v>12126</v>
      </c>
      <c r="D4116" s="13" t="s">
        <v>21068</v>
      </c>
      <c r="E4116" s="13" t="s">
        <v>13661</v>
      </c>
      <c r="F4116" s="13" t="s">
        <v>21069</v>
      </c>
      <c r="G4116" s="13" t="s">
        <v>21070</v>
      </c>
    </row>
    <row r="4117" customFormat="false" ht="15" hidden="false" customHeight="true" outlineLevel="0" collapsed="false">
      <c r="A4117" s="13" t="s">
        <v>211</v>
      </c>
      <c r="B4117" s="11" t="s">
        <v>11980</v>
      </c>
      <c r="C4117" s="13" t="s">
        <v>7543</v>
      </c>
      <c r="D4117" s="13" t="s">
        <v>21071</v>
      </c>
      <c r="E4117" s="13" t="s">
        <v>11971</v>
      </c>
      <c r="F4117" s="13" t="s">
        <v>15492</v>
      </c>
      <c r="G4117" s="13" t="s">
        <v>21072</v>
      </c>
    </row>
    <row r="4118" customFormat="false" ht="15" hidden="false" customHeight="true" outlineLevel="0" collapsed="false">
      <c r="A4118" s="13" t="s">
        <v>211</v>
      </c>
      <c r="B4118" s="11" t="s">
        <v>12010</v>
      </c>
      <c r="C4118" s="13" t="s">
        <v>4266</v>
      </c>
      <c r="D4118" s="13" t="s">
        <v>21073</v>
      </c>
      <c r="E4118" s="13" t="s">
        <v>9133</v>
      </c>
      <c r="F4118" s="13" t="s">
        <v>21074</v>
      </c>
      <c r="G4118" s="13" t="s">
        <v>21075</v>
      </c>
    </row>
    <row r="4119" customFormat="false" ht="15" hidden="false" customHeight="true" outlineLevel="0" collapsed="false">
      <c r="A4119" s="13" t="s">
        <v>211</v>
      </c>
      <c r="B4119" s="11" t="s">
        <v>12065</v>
      </c>
      <c r="C4119" s="13" t="s">
        <v>16913</v>
      </c>
      <c r="D4119" s="13" t="s">
        <v>21076</v>
      </c>
      <c r="E4119" s="13" t="s">
        <v>3361</v>
      </c>
      <c r="F4119" s="13" t="s">
        <v>2874</v>
      </c>
      <c r="G4119" s="13" t="s">
        <v>21077</v>
      </c>
    </row>
    <row r="4120" customFormat="false" ht="15" hidden="false" customHeight="true" outlineLevel="0" collapsed="false">
      <c r="A4120" s="13" t="s">
        <v>211</v>
      </c>
      <c r="B4120" s="11" t="s">
        <v>12056</v>
      </c>
      <c r="C4120" s="13" t="s">
        <v>11924</v>
      </c>
      <c r="D4120" s="13" t="s">
        <v>21078</v>
      </c>
      <c r="E4120" s="13" t="s">
        <v>4933</v>
      </c>
      <c r="F4120" s="13" t="s">
        <v>21079</v>
      </c>
      <c r="G4120" s="13" t="s">
        <v>18556</v>
      </c>
    </row>
    <row r="4121" customFormat="false" ht="15" hidden="false" customHeight="true" outlineLevel="0" collapsed="false">
      <c r="A4121" s="13" t="s">
        <v>211</v>
      </c>
      <c r="B4121" s="11" t="s">
        <v>12030</v>
      </c>
      <c r="C4121" s="13" t="s">
        <v>14140</v>
      </c>
      <c r="D4121" s="13" t="s">
        <v>21080</v>
      </c>
      <c r="E4121" s="13" t="s">
        <v>19692</v>
      </c>
      <c r="F4121" s="13" t="s">
        <v>14704</v>
      </c>
      <c r="G4121" s="13" t="s">
        <v>4247</v>
      </c>
    </row>
    <row r="4122" customFormat="false" ht="15" hidden="false" customHeight="true" outlineLevel="0" collapsed="false">
      <c r="A4122" s="13" t="s">
        <v>211</v>
      </c>
      <c r="B4122" s="11" t="s">
        <v>12238</v>
      </c>
      <c r="C4122" s="13" t="s">
        <v>11749</v>
      </c>
      <c r="D4122" s="13" t="s">
        <v>21081</v>
      </c>
      <c r="E4122" s="13" t="s">
        <v>11708</v>
      </c>
      <c r="F4122" s="13" t="s">
        <v>12161</v>
      </c>
      <c r="G4122" s="13" t="s">
        <v>21082</v>
      </c>
    </row>
    <row r="4123" customFormat="false" ht="15" hidden="false" customHeight="true" outlineLevel="0" collapsed="false">
      <c r="A4123" s="13" t="s">
        <v>211</v>
      </c>
      <c r="B4123" s="11" t="s">
        <v>11884</v>
      </c>
      <c r="C4123" s="13" t="s">
        <v>12120</v>
      </c>
      <c r="D4123" s="13" t="s">
        <v>21083</v>
      </c>
      <c r="E4123" s="13" t="s">
        <v>12546</v>
      </c>
      <c r="F4123" s="13" t="s">
        <v>21084</v>
      </c>
      <c r="G4123" s="13" t="s">
        <v>21085</v>
      </c>
    </row>
    <row r="4124" customFormat="false" ht="15" hidden="false" customHeight="true" outlineLevel="0" collapsed="false">
      <c r="A4124" s="13" t="s">
        <v>211</v>
      </c>
      <c r="B4124" s="11" t="s">
        <v>12097</v>
      </c>
      <c r="C4124" s="13" t="s">
        <v>12001</v>
      </c>
      <c r="D4124" s="13" t="s">
        <v>21086</v>
      </c>
      <c r="E4124" s="13" t="s">
        <v>11971</v>
      </c>
      <c r="F4124" s="13" t="s">
        <v>19228</v>
      </c>
      <c r="G4124" s="13" t="s">
        <v>21087</v>
      </c>
    </row>
    <row r="4125" customFormat="false" ht="15" hidden="false" customHeight="true" outlineLevel="0" collapsed="false">
      <c r="A4125" s="13" t="s">
        <v>211</v>
      </c>
      <c r="B4125" s="11" t="s">
        <v>12159</v>
      </c>
      <c r="C4125" s="13" t="s">
        <v>13049</v>
      </c>
      <c r="D4125" s="13" t="s">
        <v>21088</v>
      </c>
      <c r="E4125" s="13" t="s">
        <v>333</v>
      </c>
      <c r="F4125" s="13" t="s">
        <v>1162</v>
      </c>
      <c r="G4125" s="13" t="s">
        <v>21089</v>
      </c>
    </row>
    <row r="4126" customFormat="false" ht="15" hidden="false" customHeight="true" outlineLevel="0" collapsed="false">
      <c r="A4126" s="13" t="s">
        <v>211</v>
      </c>
      <c r="B4126" s="11" t="s">
        <v>12107</v>
      </c>
      <c r="C4126" s="13" t="s">
        <v>12361</v>
      </c>
      <c r="D4126" s="13" t="s">
        <v>21090</v>
      </c>
      <c r="E4126" s="13" t="s">
        <v>14080</v>
      </c>
      <c r="F4126" s="13" t="s">
        <v>21091</v>
      </c>
      <c r="G4126" s="13" t="s">
        <v>21092</v>
      </c>
    </row>
    <row r="4127" customFormat="false" ht="15" hidden="false" customHeight="true" outlineLevel="0" collapsed="false">
      <c r="A4127" s="13" t="s">
        <v>211</v>
      </c>
      <c r="B4127" s="11" t="s">
        <v>12102</v>
      </c>
      <c r="C4127" s="13" t="s">
        <v>14711</v>
      </c>
      <c r="D4127" s="13" t="s">
        <v>21093</v>
      </c>
      <c r="E4127" s="13" t="s">
        <v>15379</v>
      </c>
      <c r="F4127" s="13" t="s">
        <v>21094</v>
      </c>
      <c r="G4127" s="13" t="s">
        <v>21095</v>
      </c>
    </row>
    <row r="4128" customFormat="false" ht="15" hidden="false" customHeight="true" outlineLevel="0" collapsed="false">
      <c r="A4128" s="13" t="s">
        <v>211</v>
      </c>
      <c r="B4128" s="11" t="s">
        <v>12155</v>
      </c>
      <c r="C4128" s="13" t="s">
        <v>3794</v>
      </c>
      <c r="D4128" s="13" t="s">
        <v>21096</v>
      </c>
      <c r="E4128" s="13" t="s">
        <v>3042</v>
      </c>
      <c r="F4128" s="13" t="s">
        <v>12853</v>
      </c>
      <c r="G4128" s="13" t="s">
        <v>21097</v>
      </c>
    </row>
    <row r="4129" customFormat="false" ht="15" hidden="false" customHeight="true" outlineLevel="0" collapsed="false">
      <c r="A4129" s="13" t="s">
        <v>211</v>
      </c>
      <c r="B4129" s="11" t="s">
        <v>12070</v>
      </c>
      <c r="C4129" s="13" t="s">
        <v>12210</v>
      </c>
      <c r="D4129" s="13" t="s">
        <v>21098</v>
      </c>
      <c r="E4129" s="13" t="s">
        <v>6895</v>
      </c>
      <c r="F4129" s="13" t="s">
        <v>2874</v>
      </c>
      <c r="G4129" s="13" t="s">
        <v>21099</v>
      </c>
    </row>
    <row r="4130" customFormat="false" ht="15" hidden="false" customHeight="true" outlineLevel="0" collapsed="false">
      <c r="A4130" s="13" t="s">
        <v>211</v>
      </c>
      <c r="B4130" s="11" t="s">
        <v>12255</v>
      </c>
      <c r="C4130" s="13" t="s">
        <v>12367</v>
      </c>
      <c r="D4130" s="13" t="s">
        <v>21100</v>
      </c>
      <c r="E4130" s="13" t="s">
        <v>7110</v>
      </c>
      <c r="F4130" s="13" t="s">
        <v>21101</v>
      </c>
      <c r="G4130" s="13" t="s">
        <v>21102</v>
      </c>
    </row>
    <row r="4131" customFormat="false" ht="15" hidden="false" customHeight="true" outlineLevel="0" collapsed="false">
      <c r="A4131" s="13" t="s">
        <v>211</v>
      </c>
      <c r="B4131" s="11" t="s">
        <v>12080</v>
      </c>
      <c r="C4131" s="13" t="s">
        <v>12145</v>
      </c>
      <c r="D4131" s="13" t="s">
        <v>21103</v>
      </c>
      <c r="E4131" s="13" t="s">
        <v>1871</v>
      </c>
      <c r="F4131" s="13" t="s">
        <v>1871</v>
      </c>
      <c r="G4131" s="13" t="s">
        <v>21103</v>
      </c>
    </row>
    <row r="4132" customFormat="false" ht="15" hidden="false" customHeight="true" outlineLevel="0" collapsed="false">
      <c r="A4132" s="13" t="s">
        <v>211</v>
      </c>
      <c r="B4132" s="11" t="s">
        <v>12266</v>
      </c>
      <c r="C4132" s="13" t="s">
        <v>3361</v>
      </c>
      <c r="D4132" s="13" t="s">
        <v>15277</v>
      </c>
      <c r="E4132" s="13" t="s">
        <v>12090</v>
      </c>
      <c r="F4132" s="13" t="s">
        <v>18798</v>
      </c>
      <c r="G4132" s="13" t="s">
        <v>21104</v>
      </c>
    </row>
    <row r="4133" customFormat="false" ht="15" hidden="false" customHeight="true" outlineLevel="0" collapsed="false">
      <c r="A4133" s="13" t="s">
        <v>211</v>
      </c>
      <c r="B4133" s="11" t="s">
        <v>12196</v>
      </c>
      <c r="C4133" s="13" t="s">
        <v>15763</v>
      </c>
      <c r="D4133" s="13" t="s">
        <v>21105</v>
      </c>
      <c r="E4133" s="13" t="s">
        <v>12161</v>
      </c>
      <c r="F4133" s="13" t="s">
        <v>14252</v>
      </c>
      <c r="G4133" s="13" t="s">
        <v>21106</v>
      </c>
    </row>
    <row r="4134" customFormat="false" ht="15" hidden="false" customHeight="true" outlineLevel="0" collapsed="false">
      <c r="A4134" s="13" t="s">
        <v>211</v>
      </c>
      <c r="B4134" s="11" t="s">
        <v>12022</v>
      </c>
      <c r="C4134" s="13" t="s">
        <v>557</v>
      </c>
      <c r="D4134" s="13" t="s">
        <v>21107</v>
      </c>
      <c r="E4134" s="13" t="s">
        <v>11708</v>
      </c>
      <c r="F4134" s="13" t="s">
        <v>12108</v>
      </c>
      <c r="G4134" s="13" t="s">
        <v>12091</v>
      </c>
    </row>
    <row r="4135" customFormat="false" ht="15" hidden="false" customHeight="true" outlineLevel="0" collapsed="false">
      <c r="A4135" s="13" t="s">
        <v>211</v>
      </c>
      <c r="B4135" s="11" t="s">
        <v>12123</v>
      </c>
      <c r="C4135" s="13" t="s">
        <v>3042</v>
      </c>
      <c r="D4135" s="13" t="s">
        <v>21108</v>
      </c>
      <c r="E4135" s="13" t="s">
        <v>12090</v>
      </c>
      <c r="F4135" s="13" t="s">
        <v>15227</v>
      </c>
      <c r="G4135" s="13" t="s">
        <v>21109</v>
      </c>
    </row>
    <row r="4136" customFormat="false" ht="15" hidden="false" customHeight="true" outlineLevel="0" collapsed="false">
      <c r="A4136" s="13" t="s">
        <v>211</v>
      </c>
      <c r="B4136" s="11" t="s">
        <v>12082</v>
      </c>
      <c r="C4136" s="13" t="s">
        <v>15379</v>
      </c>
      <c r="D4136" s="13" t="s">
        <v>21110</v>
      </c>
      <c r="E4136" s="13" t="s">
        <v>12377</v>
      </c>
      <c r="F4136" s="13" t="s">
        <v>16984</v>
      </c>
      <c r="G4136" s="13" t="s">
        <v>21111</v>
      </c>
    </row>
    <row r="4137" customFormat="false" ht="15" hidden="false" customHeight="true" outlineLevel="0" collapsed="false">
      <c r="A4137" s="13" t="s">
        <v>211</v>
      </c>
      <c r="B4137" s="11" t="s">
        <v>12138</v>
      </c>
      <c r="C4137" s="13" t="s">
        <v>17357</v>
      </c>
      <c r="D4137" s="13" t="s">
        <v>15815</v>
      </c>
      <c r="E4137" s="13" t="s">
        <v>12135</v>
      </c>
      <c r="F4137" s="13" t="s">
        <v>12128</v>
      </c>
      <c r="G4137" s="13" t="s">
        <v>21112</v>
      </c>
    </row>
    <row r="4138" customFormat="false" ht="15" hidden="false" customHeight="true" outlineLevel="0" collapsed="false">
      <c r="A4138" s="13" t="s">
        <v>211</v>
      </c>
      <c r="B4138" s="11" t="s">
        <v>12177</v>
      </c>
      <c r="C4138" s="13" t="s">
        <v>12815</v>
      </c>
      <c r="D4138" s="13" t="s">
        <v>10636</v>
      </c>
      <c r="E4138" s="13" t="s">
        <v>1871</v>
      </c>
      <c r="F4138" s="13" t="s">
        <v>1871</v>
      </c>
      <c r="G4138" s="13" t="s">
        <v>10636</v>
      </c>
    </row>
    <row r="4139" customFormat="false" ht="15" hidden="false" customHeight="true" outlineLevel="0" collapsed="false">
      <c r="A4139" s="13" t="s">
        <v>211</v>
      </c>
      <c r="B4139" s="11" t="s">
        <v>12044</v>
      </c>
      <c r="C4139" s="13" t="s">
        <v>7739</v>
      </c>
      <c r="D4139" s="13" t="s">
        <v>21113</v>
      </c>
      <c r="E4139" s="13" t="s">
        <v>1871</v>
      </c>
      <c r="F4139" s="13" t="s">
        <v>1871</v>
      </c>
      <c r="G4139" s="13" t="s">
        <v>21113</v>
      </c>
    </row>
    <row r="4140" customFormat="false" ht="15" hidden="false" customHeight="true" outlineLevel="0" collapsed="false">
      <c r="A4140" s="13" t="s">
        <v>211</v>
      </c>
      <c r="B4140" s="11" t="s">
        <v>12243</v>
      </c>
      <c r="C4140" s="13" t="s">
        <v>3361</v>
      </c>
      <c r="D4140" s="13" t="s">
        <v>21114</v>
      </c>
      <c r="E4140" s="13" t="s">
        <v>11703</v>
      </c>
      <c r="F4140" s="13" t="s">
        <v>11784</v>
      </c>
      <c r="G4140" s="13" t="s">
        <v>21115</v>
      </c>
    </row>
    <row r="4141" customFormat="false" ht="15" hidden="false" customHeight="true" outlineLevel="0" collapsed="false">
      <c r="A4141" s="13" t="s">
        <v>211</v>
      </c>
      <c r="B4141" s="11" t="s">
        <v>12194</v>
      </c>
      <c r="C4141" s="13" t="s">
        <v>12244</v>
      </c>
      <c r="D4141" s="13" t="s">
        <v>21116</v>
      </c>
      <c r="E4141" s="13" t="s">
        <v>11708</v>
      </c>
      <c r="F4141" s="13" t="s">
        <v>1871</v>
      </c>
      <c r="G4141" s="13" t="s">
        <v>21116</v>
      </c>
    </row>
    <row r="4142" customFormat="false" ht="15" hidden="false" customHeight="true" outlineLevel="0" collapsed="false">
      <c r="A4142" s="13" t="s">
        <v>211</v>
      </c>
      <c r="B4142" s="11" t="s">
        <v>12147</v>
      </c>
      <c r="C4142" s="13" t="s">
        <v>13368</v>
      </c>
      <c r="D4142" s="13" t="s">
        <v>21117</v>
      </c>
      <c r="E4142" s="13" t="s">
        <v>12053</v>
      </c>
      <c r="F4142" s="13" t="s">
        <v>20212</v>
      </c>
      <c r="G4142" s="13" t="s">
        <v>19719</v>
      </c>
    </row>
    <row r="4143" customFormat="false" ht="15" hidden="false" customHeight="true" outlineLevel="0" collapsed="false">
      <c r="A4143" s="13" t="s">
        <v>211</v>
      </c>
      <c r="B4143" s="11" t="s">
        <v>12118</v>
      </c>
      <c r="C4143" s="13" t="s">
        <v>13659</v>
      </c>
      <c r="D4143" s="13" t="s">
        <v>21118</v>
      </c>
      <c r="E4143" s="13" t="s">
        <v>2576</v>
      </c>
      <c r="F4143" s="13" t="s">
        <v>21119</v>
      </c>
      <c r="G4143" s="13" t="s">
        <v>21120</v>
      </c>
    </row>
    <row r="4144" customFormat="false" ht="15" hidden="false" customHeight="true" outlineLevel="0" collapsed="false">
      <c r="A4144" s="13" t="s">
        <v>211</v>
      </c>
      <c r="B4144" s="11" t="s">
        <v>12185</v>
      </c>
      <c r="C4144" s="13" t="s">
        <v>12075</v>
      </c>
      <c r="D4144" s="13" t="s">
        <v>21121</v>
      </c>
      <c r="E4144" s="13" t="s">
        <v>11887</v>
      </c>
      <c r="F4144" s="13" t="s">
        <v>21122</v>
      </c>
      <c r="G4144" s="13" t="s">
        <v>21123</v>
      </c>
    </row>
    <row r="4145" customFormat="false" ht="15" hidden="false" customHeight="true" outlineLevel="0" collapsed="false">
      <c r="A4145" s="13" t="s">
        <v>211</v>
      </c>
      <c r="B4145" s="11" t="s">
        <v>12179</v>
      </c>
      <c r="C4145" s="13" t="s">
        <v>13046</v>
      </c>
      <c r="D4145" s="13" t="s">
        <v>21124</v>
      </c>
      <c r="E4145" s="13" t="s">
        <v>21125</v>
      </c>
      <c r="F4145" s="13" t="s">
        <v>18820</v>
      </c>
      <c r="G4145" s="13" t="s">
        <v>18320</v>
      </c>
    </row>
    <row r="4146" customFormat="false" ht="15" hidden="false" customHeight="true" outlineLevel="0" collapsed="false">
      <c r="A4146" s="13" t="s">
        <v>211</v>
      </c>
      <c r="B4146" s="11" t="s">
        <v>11748</v>
      </c>
      <c r="C4146" s="13" t="s">
        <v>12970</v>
      </c>
      <c r="D4146" s="13" t="s">
        <v>16568</v>
      </c>
      <c r="E4146" s="13" t="s">
        <v>12241</v>
      </c>
      <c r="F4146" s="13" t="s">
        <v>5399</v>
      </c>
      <c r="G4146" s="13" t="s">
        <v>21126</v>
      </c>
    </row>
    <row r="4147" customFormat="false" ht="15" hidden="false" customHeight="true" outlineLevel="0" collapsed="false">
      <c r="A4147" s="13" t="s">
        <v>211</v>
      </c>
      <c r="B4147" s="11" t="s">
        <v>12320</v>
      </c>
      <c r="C4147" s="13" t="s">
        <v>12960</v>
      </c>
      <c r="D4147" s="13" t="s">
        <v>21127</v>
      </c>
      <c r="E4147" s="13" t="s">
        <v>11751</v>
      </c>
      <c r="F4147" s="13" t="s">
        <v>12377</v>
      </c>
      <c r="G4147" s="13" t="s">
        <v>13553</v>
      </c>
    </row>
    <row r="4148" customFormat="false" ht="15" hidden="false" customHeight="true" outlineLevel="0" collapsed="false">
      <c r="A4148" s="13" t="s">
        <v>211</v>
      </c>
      <c r="B4148" s="11" t="s">
        <v>12234</v>
      </c>
      <c r="C4148" s="13" t="s">
        <v>12919</v>
      </c>
      <c r="D4148" s="13" t="s">
        <v>21128</v>
      </c>
      <c r="E4148" s="13" t="s">
        <v>11708</v>
      </c>
      <c r="F4148" s="13" t="s">
        <v>3987</v>
      </c>
      <c r="G4148" s="13" t="s">
        <v>21129</v>
      </c>
    </row>
    <row r="4149" customFormat="false" ht="15" hidden="false" customHeight="true" outlineLevel="0" collapsed="false">
      <c r="A4149" s="13" t="s">
        <v>211</v>
      </c>
      <c r="B4149" s="11" t="s">
        <v>12051</v>
      </c>
      <c r="C4149" s="13" t="s">
        <v>12990</v>
      </c>
      <c r="D4149" s="13" t="s">
        <v>21130</v>
      </c>
      <c r="E4149" s="13" t="s">
        <v>3987</v>
      </c>
      <c r="F4149" s="13" t="s">
        <v>21131</v>
      </c>
      <c r="G4149" s="13" t="s">
        <v>13031</v>
      </c>
    </row>
    <row r="4150" customFormat="false" ht="15" hidden="false" customHeight="true" outlineLevel="0" collapsed="false">
      <c r="A4150" s="13" t="s">
        <v>211</v>
      </c>
      <c r="B4150" s="11" t="s">
        <v>12087</v>
      </c>
      <c r="C4150" s="13" t="s">
        <v>8199</v>
      </c>
      <c r="D4150" s="13" t="s">
        <v>14093</v>
      </c>
      <c r="E4150" s="13" t="s">
        <v>11708</v>
      </c>
      <c r="F4150" s="13" t="s">
        <v>11751</v>
      </c>
      <c r="G4150" s="13" t="s">
        <v>21132</v>
      </c>
    </row>
    <row r="4151" customFormat="false" ht="15" hidden="false" customHeight="true" outlineLevel="0" collapsed="false">
      <c r="A4151" s="13" t="s">
        <v>211</v>
      </c>
      <c r="B4151" s="11" t="s">
        <v>12092</v>
      </c>
      <c r="C4151" s="13" t="s">
        <v>12584</v>
      </c>
      <c r="D4151" s="13" t="s">
        <v>12694</v>
      </c>
      <c r="E4151" s="13" t="s">
        <v>12846</v>
      </c>
      <c r="F4151" s="13" t="s">
        <v>21133</v>
      </c>
      <c r="G4151" s="13" t="s">
        <v>21134</v>
      </c>
    </row>
    <row r="4152" customFormat="false" ht="15" hidden="false" customHeight="true" outlineLevel="0" collapsed="false">
      <c r="A4152" s="13" t="s">
        <v>211</v>
      </c>
      <c r="B4152" s="11" t="s">
        <v>12279</v>
      </c>
      <c r="C4152" s="13" t="s">
        <v>11563</v>
      </c>
      <c r="D4152" s="13" t="s">
        <v>15861</v>
      </c>
      <c r="E4152" s="13" t="s">
        <v>1132</v>
      </c>
      <c r="F4152" s="13" t="s">
        <v>21135</v>
      </c>
      <c r="G4152" s="13" t="s">
        <v>21136</v>
      </c>
    </row>
    <row r="4153" customFormat="false" ht="15" hidden="false" customHeight="true" outlineLevel="0" collapsed="false">
      <c r="A4153" s="13" t="s">
        <v>211</v>
      </c>
      <c r="B4153" s="11" t="s">
        <v>12166</v>
      </c>
      <c r="C4153" s="13" t="s">
        <v>12362</v>
      </c>
      <c r="D4153" s="13" t="s">
        <v>21137</v>
      </c>
      <c r="E4153" s="13" t="s">
        <v>12244</v>
      </c>
      <c r="F4153" s="13" t="s">
        <v>21138</v>
      </c>
      <c r="G4153" s="13" t="s">
        <v>21139</v>
      </c>
    </row>
    <row r="4154" customFormat="false" ht="15" hidden="false" customHeight="true" outlineLevel="0" collapsed="false">
      <c r="A4154" s="13" t="s">
        <v>211</v>
      </c>
      <c r="B4154" s="11" t="s">
        <v>12207</v>
      </c>
      <c r="C4154" s="13" t="s">
        <v>15154</v>
      </c>
      <c r="D4154" s="13" t="s">
        <v>13788</v>
      </c>
      <c r="E4154" s="13" t="s">
        <v>333</v>
      </c>
      <c r="F4154" s="13" t="s">
        <v>14819</v>
      </c>
      <c r="G4154" s="13" t="s">
        <v>20200</v>
      </c>
    </row>
    <row r="4155" customFormat="false" ht="15" hidden="false" customHeight="true" outlineLevel="0" collapsed="false">
      <c r="A4155" s="13" t="s">
        <v>211</v>
      </c>
      <c r="B4155" s="11" t="s">
        <v>12130</v>
      </c>
      <c r="C4155" s="13" t="s">
        <v>12001</v>
      </c>
      <c r="D4155" s="13" t="s">
        <v>16714</v>
      </c>
      <c r="E4155" s="13" t="s">
        <v>11971</v>
      </c>
      <c r="F4155" s="13" t="s">
        <v>12253</v>
      </c>
      <c r="G4155" s="13" t="s">
        <v>21140</v>
      </c>
    </row>
    <row r="4156" customFormat="false" ht="15" hidden="false" customHeight="true" outlineLevel="0" collapsed="false">
      <c r="A4156" s="13" t="s">
        <v>211</v>
      </c>
      <c r="B4156" s="11" t="s">
        <v>12248</v>
      </c>
      <c r="C4156" s="13" t="s">
        <v>977</v>
      </c>
      <c r="D4156" s="13" t="s">
        <v>21141</v>
      </c>
      <c r="E4156" s="13" t="s">
        <v>11708</v>
      </c>
      <c r="F4156" s="13" t="s">
        <v>12867</v>
      </c>
      <c r="G4156" s="13" t="s">
        <v>21142</v>
      </c>
    </row>
    <row r="4157" customFormat="false" ht="15" hidden="false" customHeight="true" outlineLevel="0" collapsed="false">
      <c r="A4157" s="13" t="s">
        <v>211</v>
      </c>
      <c r="B4157" s="11" t="s">
        <v>12112</v>
      </c>
      <c r="C4157" s="13" t="s">
        <v>12903</v>
      </c>
      <c r="D4157" s="13" t="s">
        <v>18133</v>
      </c>
      <c r="E4157" s="13" t="s">
        <v>8204</v>
      </c>
      <c r="F4157" s="13" t="s">
        <v>21143</v>
      </c>
      <c r="G4157" s="13" t="s">
        <v>21144</v>
      </c>
    </row>
    <row r="4158" customFormat="false" ht="15" hidden="false" customHeight="true" outlineLevel="0" collapsed="false">
      <c r="A4158" s="13" t="s">
        <v>211</v>
      </c>
      <c r="B4158" s="11" t="s">
        <v>12125</v>
      </c>
      <c r="C4158" s="13" t="s">
        <v>14048</v>
      </c>
      <c r="D4158" s="13" t="s">
        <v>13345</v>
      </c>
      <c r="E4158" s="13" t="s">
        <v>11751</v>
      </c>
      <c r="F4158" s="13" t="s">
        <v>12209</v>
      </c>
      <c r="G4158" s="13" t="s">
        <v>21145</v>
      </c>
    </row>
    <row r="4159" customFormat="false" ht="15" hidden="false" customHeight="true" outlineLevel="0" collapsed="false">
      <c r="A4159" s="13" t="s">
        <v>211</v>
      </c>
      <c r="B4159" s="11" t="s">
        <v>12169</v>
      </c>
      <c r="C4159" s="13" t="s">
        <v>12375</v>
      </c>
      <c r="D4159" s="13" t="s">
        <v>20200</v>
      </c>
      <c r="E4159" s="13" t="s">
        <v>12161</v>
      </c>
      <c r="F4159" s="13" t="s">
        <v>12377</v>
      </c>
      <c r="G4159" s="13" t="s">
        <v>11951</v>
      </c>
    </row>
    <row r="4160" customFormat="false" ht="15" hidden="false" customHeight="true" outlineLevel="0" collapsed="false">
      <c r="A4160" s="13" t="s">
        <v>211</v>
      </c>
      <c r="B4160" s="11" t="s">
        <v>12205</v>
      </c>
      <c r="C4160" s="13" t="s">
        <v>1715</v>
      </c>
      <c r="D4160" s="13" t="s">
        <v>13583</v>
      </c>
      <c r="E4160" s="13" t="s">
        <v>11708</v>
      </c>
      <c r="F4160" s="13" t="s">
        <v>12295</v>
      </c>
      <c r="G4160" s="13" t="s">
        <v>21146</v>
      </c>
    </row>
    <row r="4161" customFormat="false" ht="15" hidden="false" customHeight="true" outlineLevel="0" collapsed="false">
      <c r="A4161" s="13" t="s">
        <v>211</v>
      </c>
      <c r="B4161" s="11" t="s">
        <v>12217</v>
      </c>
      <c r="C4161" s="13" t="s">
        <v>21147</v>
      </c>
      <c r="D4161" s="13" t="s">
        <v>21053</v>
      </c>
      <c r="E4161" s="13" t="s">
        <v>11751</v>
      </c>
      <c r="F4161" s="13" t="s">
        <v>16870</v>
      </c>
      <c r="G4161" s="13" t="s">
        <v>21148</v>
      </c>
    </row>
    <row r="4162" customFormat="false" ht="15" hidden="false" customHeight="true" outlineLevel="0" collapsed="false">
      <c r="A4162" s="13" t="s">
        <v>211</v>
      </c>
      <c r="B4162" s="11" t="s">
        <v>12221</v>
      </c>
      <c r="C4162" s="13" t="s">
        <v>13048</v>
      </c>
      <c r="D4162" s="13" t="s">
        <v>12181</v>
      </c>
      <c r="E4162" s="13" t="s">
        <v>4933</v>
      </c>
      <c r="F4162" s="13" t="s">
        <v>21149</v>
      </c>
      <c r="G4162" s="13" t="s">
        <v>21150</v>
      </c>
    </row>
    <row r="4163" customFormat="false" ht="15" hidden="false" customHeight="true" outlineLevel="0" collapsed="false">
      <c r="A4163" s="13" t="s">
        <v>211</v>
      </c>
      <c r="B4163" s="11" t="s">
        <v>12152</v>
      </c>
      <c r="C4163" s="13" t="s">
        <v>3514</v>
      </c>
      <c r="D4163" s="13" t="s">
        <v>16380</v>
      </c>
      <c r="E4163" s="13" t="s">
        <v>550</v>
      </c>
      <c r="F4163" s="13" t="s">
        <v>20506</v>
      </c>
      <c r="G4163" s="13" t="s">
        <v>21151</v>
      </c>
    </row>
    <row r="4164" customFormat="false" ht="15" hidden="false" customHeight="true" outlineLevel="0" collapsed="false">
      <c r="A4164" s="13" t="s">
        <v>211</v>
      </c>
      <c r="B4164" s="11" t="s">
        <v>12214</v>
      </c>
      <c r="C4164" s="13" t="s">
        <v>12053</v>
      </c>
      <c r="D4164" s="13" t="s">
        <v>15026</v>
      </c>
      <c r="E4164" s="13" t="s">
        <v>1871</v>
      </c>
      <c r="F4164" s="13" t="s">
        <v>4775</v>
      </c>
      <c r="G4164" s="13" t="s">
        <v>2859</v>
      </c>
    </row>
    <row r="4165" customFormat="false" ht="15" hidden="false" customHeight="true" outlineLevel="0" collapsed="false">
      <c r="A4165" s="13" t="s">
        <v>211</v>
      </c>
      <c r="B4165" s="11" t="s">
        <v>12191</v>
      </c>
      <c r="C4165" s="13" t="s">
        <v>2093</v>
      </c>
      <c r="D4165" s="13" t="s">
        <v>16589</v>
      </c>
      <c r="E4165" s="13" t="s">
        <v>1871</v>
      </c>
      <c r="F4165" s="13" t="s">
        <v>1871</v>
      </c>
      <c r="G4165" s="13" t="s">
        <v>16589</v>
      </c>
    </row>
    <row r="4166" customFormat="false" ht="15" hidden="false" customHeight="true" outlineLevel="0" collapsed="false">
      <c r="A4166" s="13" t="s">
        <v>211</v>
      </c>
      <c r="B4166" s="11" t="s">
        <v>12164</v>
      </c>
      <c r="C4166" s="13" t="s">
        <v>12093</v>
      </c>
      <c r="D4166" s="13" t="s">
        <v>16368</v>
      </c>
      <c r="E4166" s="13" t="s">
        <v>1871</v>
      </c>
      <c r="F4166" s="13" t="s">
        <v>11708</v>
      </c>
      <c r="G4166" s="13" t="s">
        <v>21152</v>
      </c>
    </row>
    <row r="4167" customFormat="false" ht="15" hidden="false" customHeight="true" outlineLevel="0" collapsed="false">
      <c r="A4167" s="13" t="s">
        <v>211</v>
      </c>
      <c r="B4167" s="11" t="s">
        <v>12354</v>
      </c>
      <c r="C4167" s="13" t="s">
        <v>12375</v>
      </c>
      <c r="D4167" s="13" t="s">
        <v>14532</v>
      </c>
      <c r="E4167" s="13" t="s">
        <v>12295</v>
      </c>
      <c r="F4167" s="13" t="s">
        <v>14084</v>
      </c>
      <c r="G4167" s="13" t="s">
        <v>20483</v>
      </c>
    </row>
    <row r="4168" customFormat="false" ht="15" hidden="false" customHeight="true" outlineLevel="0" collapsed="false">
      <c r="A4168" s="13" t="s">
        <v>211</v>
      </c>
      <c r="B4168" s="11" t="s">
        <v>12282</v>
      </c>
      <c r="C4168" s="13" t="s">
        <v>6339</v>
      </c>
      <c r="D4168" s="13" t="s">
        <v>14389</v>
      </c>
      <c r="E4168" s="13" t="s">
        <v>6339</v>
      </c>
      <c r="F4168" s="13" t="s">
        <v>21153</v>
      </c>
      <c r="G4168" s="13" t="s">
        <v>15373</v>
      </c>
    </row>
    <row r="4169" customFormat="false" ht="15" hidden="false" customHeight="true" outlineLevel="0" collapsed="false">
      <c r="A4169" s="13" t="s">
        <v>211</v>
      </c>
      <c r="B4169" s="11" t="s">
        <v>12200</v>
      </c>
      <c r="C4169" s="13" t="s">
        <v>12362</v>
      </c>
      <c r="D4169" s="13" t="s">
        <v>15708</v>
      </c>
      <c r="E4169" s="13" t="s">
        <v>11703</v>
      </c>
      <c r="F4169" s="13" t="s">
        <v>12113</v>
      </c>
      <c r="G4169" s="13" t="s">
        <v>13954</v>
      </c>
    </row>
    <row r="4170" customFormat="false" ht="15" hidden="false" customHeight="true" outlineLevel="0" collapsed="false">
      <c r="A4170" s="13" t="s">
        <v>211</v>
      </c>
      <c r="B4170" s="11" t="s">
        <v>12226</v>
      </c>
      <c r="C4170" s="13" t="s">
        <v>12377</v>
      </c>
      <c r="D4170" s="13" t="s">
        <v>13939</v>
      </c>
      <c r="E4170" s="13" t="s">
        <v>12209</v>
      </c>
      <c r="F4170" s="13" t="s">
        <v>7739</v>
      </c>
      <c r="G4170" s="13" t="s">
        <v>19696</v>
      </c>
    </row>
    <row r="4171" customFormat="false" ht="15" hidden="false" customHeight="true" outlineLevel="0" collapsed="false">
      <c r="A4171" s="13" t="s">
        <v>211</v>
      </c>
      <c r="B4171" s="11" t="s">
        <v>12271</v>
      </c>
      <c r="C4171" s="13" t="s">
        <v>17885</v>
      </c>
      <c r="D4171" s="13" t="s">
        <v>16405</v>
      </c>
      <c r="E4171" s="13" t="s">
        <v>3514</v>
      </c>
      <c r="F4171" s="13" t="s">
        <v>4560</v>
      </c>
      <c r="G4171" s="13" t="s">
        <v>21154</v>
      </c>
    </row>
    <row r="4172" customFormat="false" ht="15" hidden="false" customHeight="true" outlineLevel="0" collapsed="false">
      <c r="A4172" s="13" t="s">
        <v>211</v>
      </c>
      <c r="B4172" s="11" t="s">
        <v>12336</v>
      </c>
      <c r="C4172" s="13" t="s">
        <v>13053</v>
      </c>
      <c r="D4172" s="13" t="s">
        <v>20686</v>
      </c>
      <c r="E4172" s="13" t="s">
        <v>2093</v>
      </c>
      <c r="F4172" s="13" t="s">
        <v>13600</v>
      </c>
      <c r="G4172" s="13" t="s">
        <v>14450</v>
      </c>
    </row>
    <row r="4173" customFormat="false" ht="15" hidden="false" customHeight="true" outlineLevel="0" collapsed="false">
      <c r="A4173" s="13" t="s">
        <v>211</v>
      </c>
      <c r="B4173" s="11" t="s">
        <v>12229</v>
      </c>
      <c r="C4173" s="13" t="s">
        <v>5712</v>
      </c>
      <c r="D4173" s="13" t="s">
        <v>12227</v>
      </c>
      <c r="E4173" s="13" t="s">
        <v>12025</v>
      </c>
      <c r="F4173" s="13" t="s">
        <v>21155</v>
      </c>
      <c r="G4173" s="13" t="s">
        <v>21156</v>
      </c>
    </row>
    <row r="4174" customFormat="false" ht="15" hidden="false" customHeight="true" outlineLevel="0" collapsed="false">
      <c r="A4174" s="13" t="s">
        <v>211</v>
      </c>
      <c r="B4174" s="11" t="s">
        <v>12318</v>
      </c>
      <c r="C4174" s="13" t="s">
        <v>4913</v>
      </c>
      <c r="D4174" s="13" t="s">
        <v>13002</v>
      </c>
      <c r="E4174" s="13" t="s">
        <v>11708</v>
      </c>
      <c r="F4174" s="13" t="s">
        <v>12161</v>
      </c>
      <c r="G4174" s="13" t="s">
        <v>14219</v>
      </c>
    </row>
    <row r="4175" customFormat="false" ht="15" hidden="false" customHeight="true" outlineLevel="0" collapsed="false">
      <c r="A4175" s="13" t="s">
        <v>211</v>
      </c>
      <c r="B4175" s="11" t="s">
        <v>12312</v>
      </c>
      <c r="C4175" s="13" t="s">
        <v>12896</v>
      </c>
      <c r="D4175" s="13" t="s">
        <v>12249</v>
      </c>
      <c r="E4175" s="13" t="s">
        <v>697</v>
      </c>
      <c r="F4175" s="13" t="s">
        <v>21157</v>
      </c>
      <c r="G4175" s="13" t="s">
        <v>21158</v>
      </c>
    </row>
    <row r="4176" customFormat="false" ht="15" hidden="false" customHeight="true" outlineLevel="0" collapsed="false">
      <c r="A4176" s="13" t="s">
        <v>211</v>
      </c>
      <c r="B4176" s="11" t="s">
        <v>12383</v>
      </c>
      <c r="C4176" s="13" t="s">
        <v>4775</v>
      </c>
      <c r="D4176" s="13" t="s">
        <v>15880</v>
      </c>
      <c r="E4176" s="13" t="s">
        <v>1871</v>
      </c>
      <c r="F4176" s="13" t="s">
        <v>1871</v>
      </c>
      <c r="G4176" s="13" t="s">
        <v>13623</v>
      </c>
    </row>
    <row r="4177" customFormat="false" ht="15" hidden="false" customHeight="true" outlineLevel="0" collapsed="false">
      <c r="A4177" s="13" t="s">
        <v>211</v>
      </c>
      <c r="B4177" s="11" t="s">
        <v>12309</v>
      </c>
      <c r="C4177" s="13" t="s">
        <v>12215</v>
      </c>
      <c r="D4177" s="13" t="s">
        <v>13625</v>
      </c>
      <c r="E4177" s="13" t="s">
        <v>12209</v>
      </c>
      <c r="F4177" s="13" t="s">
        <v>21159</v>
      </c>
      <c r="G4177" s="13" t="s">
        <v>14665</v>
      </c>
    </row>
    <row r="4178" customFormat="false" ht="15" hidden="false" customHeight="true" outlineLevel="0" collapsed="false">
      <c r="A4178" s="13" t="s">
        <v>211</v>
      </c>
      <c r="B4178" s="11" t="s">
        <v>12259</v>
      </c>
      <c r="C4178" s="13" t="s">
        <v>11563</v>
      </c>
      <c r="D4178" s="13" t="s">
        <v>17631</v>
      </c>
      <c r="E4178" s="13" t="s">
        <v>11708</v>
      </c>
      <c r="F4178" s="13" t="s">
        <v>3042</v>
      </c>
      <c r="G4178" s="13" t="s">
        <v>13004</v>
      </c>
    </row>
    <row r="4179" customFormat="false" ht="15" hidden="false" customHeight="true" outlineLevel="0" collapsed="false">
      <c r="A4179" s="13" t="s">
        <v>211</v>
      </c>
      <c r="B4179" s="11" t="s">
        <v>12288</v>
      </c>
      <c r="C4179" s="13" t="s">
        <v>333</v>
      </c>
      <c r="D4179" s="13" t="s">
        <v>13602</v>
      </c>
      <c r="E4179" s="13" t="s">
        <v>12161</v>
      </c>
      <c r="F4179" s="13" t="s">
        <v>11674</v>
      </c>
      <c r="G4179" s="13" t="s">
        <v>14250</v>
      </c>
    </row>
    <row r="4180" customFormat="false" ht="15" hidden="false" customHeight="true" outlineLevel="0" collapsed="false">
      <c r="A4180" s="13" t="s">
        <v>211</v>
      </c>
      <c r="B4180" s="11" t="s">
        <v>12252</v>
      </c>
      <c r="C4180" s="13" t="s">
        <v>3987</v>
      </c>
      <c r="D4180" s="13" t="s">
        <v>14167</v>
      </c>
      <c r="E4180" s="13" t="s">
        <v>12135</v>
      </c>
      <c r="F4180" s="13" t="s">
        <v>12230</v>
      </c>
      <c r="G4180" s="13" t="s">
        <v>21160</v>
      </c>
    </row>
    <row r="4181" customFormat="false" ht="15" hidden="false" customHeight="true" outlineLevel="0" collapsed="false">
      <c r="A4181" s="13" t="s">
        <v>211</v>
      </c>
      <c r="B4181" s="11" t="s">
        <v>12134</v>
      </c>
      <c r="C4181" s="13" t="s">
        <v>12161</v>
      </c>
      <c r="D4181" s="13" t="s">
        <v>14161</v>
      </c>
      <c r="E4181" s="13" t="s">
        <v>1871</v>
      </c>
      <c r="F4181" s="13" t="s">
        <v>1871</v>
      </c>
      <c r="G4181" s="13" t="s">
        <v>14161</v>
      </c>
    </row>
    <row r="4182" customFormat="false" ht="15" hidden="false" customHeight="true" outlineLevel="0" collapsed="false">
      <c r="A4182" s="13" t="s">
        <v>211</v>
      </c>
      <c r="B4182" s="11" t="s">
        <v>12265</v>
      </c>
      <c r="C4182" s="13" t="s">
        <v>6800</v>
      </c>
      <c r="D4182" s="13" t="s">
        <v>18820</v>
      </c>
      <c r="E4182" s="13" t="s">
        <v>1871</v>
      </c>
      <c r="F4182" s="13" t="s">
        <v>1871</v>
      </c>
      <c r="G4182" s="13" t="s">
        <v>18820</v>
      </c>
    </row>
    <row r="4183" customFormat="false" ht="15" hidden="false" customHeight="true" outlineLevel="0" collapsed="false">
      <c r="A4183" s="13" t="s">
        <v>211</v>
      </c>
      <c r="B4183" s="11" t="s">
        <v>12348</v>
      </c>
      <c r="C4183" s="13" t="s">
        <v>1715</v>
      </c>
      <c r="D4183" s="13" t="s">
        <v>11841</v>
      </c>
      <c r="E4183" s="13" t="s">
        <v>4775</v>
      </c>
      <c r="F4183" s="13" t="s">
        <v>21161</v>
      </c>
      <c r="G4183" s="13" t="s">
        <v>21162</v>
      </c>
    </row>
    <row r="4184" customFormat="false" ht="15" hidden="false" customHeight="true" outlineLevel="0" collapsed="false">
      <c r="A4184" s="13" t="s">
        <v>211</v>
      </c>
      <c r="B4184" s="11" t="s">
        <v>12315</v>
      </c>
      <c r="C4184" s="13" t="s">
        <v>11752</v>
      </c>
      <c r="D4184" s="13" t="s">
        <v>14241</v>
      </c>
      <c r="E4184" s="13" t="s">
        <v>4775</v>
      </c>
      <c r="F4184" s="13" t="s">
        <v>12145</v>
      </c>
      <c r="G4184" s="13" t="s">
        <v>14629</v>
      </c>
    </row>
    <row r="4185" customFormat="false" ht="15" hidden="false" customHeight="true" outlineLevel="0" collapsed="false">
      <c r="A4185" s="13" t="s">
        <v>211</v>
      </c>
      <c r="B4185" s="11" t="s">
        <v>12323</v>
      </c>
      <c r="C4185" s="13" t="s">
        <v>4775</v>
      </c>
      <c r="D4185" s="13" t="s">
        <v>13440</v>
      </c>
      <c r="E4185" s="13" t="s">
        <v>1871</v>
      </c>
      <c r="F4185" s="13" t="s">
        <v>1871</v>
      </c>
      <c r="G4185" s="13" t="s">
        <v>13440</v>
      </c>
    </row>
    <row r="4186" customFormat="false" ht="15" hidden="false" customHeight="true" outlineLevel="0" collapsed="false">
      <c r="A4186" s="13" t="s">
        <v>211</v>
      </c>
      <c r="B4186" s="11" t="s">
        <v>12342</v>
      </c>
      <c r="C4186" s="13" t="s">
        <v>12239</v>
      </c>
      <c r="D4186" s="13" t="s">
        <v>12958</v>
      </c>
      <c r="E4186" s="13" t="s">
        <v>11751</v>
      </c>
      <c r="F4186" s="13" t="s">
        <v>21163</v>
      </c>
      <c r="G4186" s="13" t="s">
        <v>21164</v>
      </c>
    </row>
    <row r="4187" customFormat="false" ht="15" hidden="false" customHeight="true" outlineLevel="0" collapsed="false">
      <c r="A4187" s="13" t="s">
        <v>211</v>
      </c>
      <c r="B4187" s="11" t="s">
        <v>12276</v>
      </c>
      <c r="C4187" s="13" t="s">
        <v>12901</v>
      </c>
      <c r="D4187" s="13" t="s">
        <v>4449</v>
      </c>
      <c r="E4187" s="13" t="s">
        <v>12295</v>
      </c>
      <c r="F4187" s="13" t="s">
        <v>333</v>
      </c>
      <c r="G4187" s="13" t="s">
        <v>17374</v>
      </c>
    </row>
    <row r="4188" customFormat="false" ht="15" hidden="false" customHeight="true" outlineLevel="0" collapsed="false">
      <c r="A4188" s="13" t="s">
        <v>211</v>
      </c>
      <c r="B4188" s="11" t="s">
        <v>12327</v>
      </c>
      <c r="C4188" s="13" t="s">
        <v>2093</v>
      </c>
      <c r="D4188" s="13" t="s">
        <v>13878</v>
      </c>
      <c r="E4188" s="13" t="s">
        <v>12241</v>
      </c>
      <c r="F4188" s="13" t="s">
        <v>11703</v>
      </c>
      <c r="G4188" s="13" t="s">
        <v>12251</v>
      </c>
    </row>
    <row r="4189" customFormat="false" ht="15" hidden="false" customHeight="true" outlineLevel="0" collapsed="false">
      <c r="A4189" s="13" t="s">
        <v>211</v>
      </c>
      <c r="B4189" s="11" t="s">
        <v>12307</v>
      </c>
      <c r="C4189" s="13" t="s">
        <v>1132</v>
      </c>
      <c r="D4189" s="13" t="s">
        <v>12251</v>
      </c>
      <c r="E4189" s="13" t="s">
        <v>12295</v>
      </c>
      <c r="F4189" s="13" t="s">
        <v>13589</v>
      </c>
      <c r="G4189" s="13" t="s">
        <v>16379</v>
      </c>
    </row>
    <row r="4190" customFormat="false" ht="15" hidden="false" customHeight="true" outlineLevel="0" collapsed="false">
      <c r="A4190" s="13" t="s">
        <v>211</v>
      </c>
      <c r="B4190" s="11" t="s">
        <v>12300</v>
      </c>
      <c r="C4190" s="13" t="s">
        <v>1457</v>
      </c>
      <c r="D4190" s="13" t="s">
        <v>12251</v>
      </c>
      <c r="E4190" s="13" t="s">
        <v>4933</v>
      </c>
      <c r="F4190" s="13" t="s">
        <v>21165</v>
      </c>
      <c r="G4190" s="13" t="s">
        <v>21166</v>
      </c>
    </row>
    <row r="4191" customFormat="false" ht="15" hidden="false" customHeight="true" outlineLevel="0" collapsed="false">
      <c r="A4191" s="13" t="s">
        <v>211</v>
      </c>
      <c r="B4191" s="11" t="s">
        <v>12365</v>
      </c>
      <c r="C4191" s="13" t="s">
        <v>11751</v>
      </c>
      <c r="D4191" s="13" t="s">
        <v>20506</v>
      </c>
      <c r="E4191" s="13" t="s">
        <v>1871</v>
      </c>
      <c r="F4191" s="13" t="s">
        <v>1871</v>
      </c>
      <c r="G4191" s="13" t="s">
        <v>20506</v>
      </c>
    </row>
    <row r="4192" customFormat="false" ht="15" hidden="false" customHeight="true" outlineLevel="0" collapsed="false">
      <c r="A4192" s="13" t="s">
        <v>211</v>
      </c>
      <c r="B4192" s="11" t="s">
        <v>12292</v>
      </c>
      <c r="C4192" s="13" t="s">
        <v>12239</v>
      </c>
      <c r="D4192" s="13" t="s">
        <v>15254</v>
      </c>
      <c r="E4192" s="13" t="s">
        <v>1871</v>
      </c>
      <c r="F4192" s="13" t="s">
        <v>1871</v>
      </c>
      <c r="G4192" s="13" t="s">
        <v>15254</v>
      </c>
    </row>
    <row r="4193" customFormat="false" ht="15" hidden="false" customHeight="true" outlineLevel="0" collapsed="false">
      <c r="A4193" s="13" t="s">
        <v>211</v>
      </c>
      <c r="B4193" s="11" t="s">
        <v>12332</v>
      </c>
      <c r="C4193" s="13" t="s">
        <v>13050</v>
      </c>
      <c r="D4193" s="13" t="s">
        <v>13039</v>
      </c>
      <c r="E4193" s="13" t="s">
        <v>12209</v>
      </c>
      <c r="F4193" s="13" t="s">
        <v>12714</v>
      </c>
      <c r="G4193" s="13" t="s">
        <v>21167</v>
      </c>
    </row>
    <row r="4194" customFormat="false" ht="15" hidden="false" customHeight="true" outlineLevel="0" collapsed="false">
      <c r="A4194" s="13" t="s">
        <v>211</v>
      </c>
      <c r="B4194" s="11" t="s">
        <v>12351</v>
      </c>
      <c r="C4194" s="13" t="s">
        <v>3042</v>
      </c>
      <c r="D4194" s="13" t="s">
        <v>15779</v>
      </c>
      <c r="E4194" s="13" t="s">
        <v>1871</v>
      </c>
      <c r="F4194" s="13" t="s">
        <v>1871</v>
      </c>
      <c r="G4194" s="13" t="s">
        <v>15779</v>
      </c>
    </row>
    <row r="4195" customFormat="false" ht="15" hidden="false" customHeight="true" outlineLevel="0" collapsed="false">
      <c r="A4195" s="13" t="s">
        <v>211</v>
      </c>
      <c r="B4195" s="11" t="s">
        <v>12293</v>
      </c>
      <c r="C4195" s="13" t="s">
        <v>12754</v>
      </c>
      <c r="D4195" s="13" t="s">
        <v>15357</v>
      </c>
      <c r="E4195" s="13" t="s">
        <v>12295</v>
      </c>
      <c r="F4195" s="13" t="s">
        <v>21168</v>
      </c>
      <c r="G4195" s="13" t="s">
        <v>21169</v>
      </c>
    </row>
    <row r="4196" customFormat="false" ht="15" hidden="false" customHeight="true" outlineLevel="0" collapsed="false">
      <c r="A4196" s="13" t="s">
        <v>211</v>
      </c>
      <c r="B4196" s="11" t="s">
        <v>12370</v>
      </c>
      <c r="C4196" s="13" t="s">
        <v>333</v>
      </c>
      <c r="D4196" s="13" t="s">
        <v>6327</v>
      </c>
      <c r="E4196" s="13" t="s">
        <v>11703</v>
      </c>
      <c r="F4196" s="13" t="s">
        <v>14382</v>
      </c>
      <c r="G4196" s="13" t="s">
        <v>21170</v>
      </c>
    </row>
    <row r="4197" customFormat="false" ht="15" hidden="false" customHeight="true" outlineLevel="0" collapsed="false">
      <c r="A4197" s="13" t="s">
        <v>211</v>
      </c>
      <c r="B4197" s="11" t="s">
        <v>11970</v>
      </c>
      <c r="C4197" s="13" t="s">
        <v>6339</v>
      </c>
      <c r="D4197" s="13" t="s">
        <v>16351</v>
      </c>
      <c r="E4197" s="13" t="s">
        <v>1938</v>
      </c>
      <c r="F4197" s="13" t="s">
        <v>16133</v>
      </c>
      <c r="G4197" s="13" t="s">
        <v>21171</v>
      </c>
    </row>
    <row r="4198" customFormat="false" ht="15" hidden="false" customHeight="true" outlineLevel="0" collapsed="false">
      <c r="A4198" s="13" t="s">
        <v>211</v>
      </c>
      <c r="B4198" s="11" t="s">
        <v>12268</v>
      </c>
      <c r="C4198" s="13" t="s">
        <v>12375</v>
      </c>
      <c r="D4198" s="13" t="s">
        <v>536</v>
      </c>
      <c r="E4198" s="13" t="s">
        <v>4775</v>
      </c>
      <c r="F4198" s="13" t="s">
        <v>3044</v>
      </c>
      <c r="G4198" s="13" t="s">
        <v>12244</v>
      </c>
    </row>
    <row r="4199" customFormat="false" ht="15" hidden="false" customHeight="true" outlineLevel="0" collapsed="false">
      <c r="A4199" s="13" t="s">
        <v>211</v>
      </c>
      <c r="B4199" s="11" t="s">
        <v>12298</v>
      </c>
      <c r="C4199" s="13" t="s">
        <v>4929</v>
      </c>
      <c r="D4199" s="13" t="s">
        <v>15899</v>
      </c>
      <c r="E4199" s="13" t="s">
        <v>11751</v>
      </c>
      <c r="F4199" s="13" t="s">
        <v>12058</v>
      </c>
      <c r="G4199" s="13" t="s">
        <v>13529</v>
      </c>
    </row>
    <row r="4200" customFormat="false" ht="15" hidden="false" customHeight="true" outlineLevel="0" collapsed="false">
      <c r="A4200" s="13" t="s">
        <v>211</v>
      </c>
      <c r="B4200" s="11" t="s">
        <v>12285</v>
      </c>
      <c r="C4200" s="13" t="s">
        <v>12135</v>
      </c>
      <c r="D4200" s="13" t="s">
        <v>12737</v>
      </c>
      <c r="E4200" s="13" t="s">
        <v>11751</v>
      </c>
      <c r="F4200" s="13" t="s">
        <v>21172</v>
      </c>
      <c r="G4200" s="13" t="s">
        <v>21173</v>
      </c>
    </row>
    <row r="4201" customFormat="false" ht="15" hidden="false" customHeight="true" outlineLevel="0" collapsed="false">
      <c r="A4201" s="13" t="s">
        <v>211</v>
      </c>
      <c r="B4201" s="11" t="s">
        <v>12360</v>
      </c>
      <c r="C4201" s="13" t="s">
        <v>6800</v>
      </c>
      <c r="D4201" s="13" t="s">
        <v>15665</v>
      </c>
      <c r="E4201" s="13" t="s">
        <v>1871</v>
      </c>
      <c r="F4201" s="13" t="s">
        <v>1871</v>
      </c>
      <c r="G4201" s="13" t="s">
        <v>15665</v>
      </c>
    </row>
    <row r="4202" customFormat="false" ht="15" hidden="false" customHeight="true" outlineLevel="0" collapsed="false">
      <c r="A4202" s="13" t="s">
        <v>211</v>
      </c>
      <c r="B4202" s="11" t="s">
        <v>12290</v>
      </c>
      <c r="C4202" s="13" t="s">
        <v>8665</v>
      </c>
      <c r="D4202" s="13" t="s">
        <v>13467</v>
      </c>
      <c r="E4202" s="13" t="s">
        <v>11751</v>
      </c>
      <c r="F4202" s="13" t="s">
        <v>2417</v>
      </c>
      <c r="G4202" s="13" t="s">
        <v>15719</v>
      </c>
    </row>
    <row r="4203" customFormat="false" ht="15" hidden="false" customHeight="true" outlineLevel="0" collapsed="false">
      <c r="A4203" s="13" t="s">
        <v>211</v>
      </c>
      <c r="B4203" s="11" t="s">
        <v>12374</v>
      </c>
      <c r="C4203" s="13" t="s">
        <v>12295</v>
      </c>
      <c r="D4203" s="13" t="s">
        <v>13511</v>
      </c>
      <c r="E4203" s="13" t="s">
        <v>11751</v>
      </c>
      <c r="F4203" s="13" t="s">
        <v>11708</v>
      </c>
      <c r="G4203" s="13" t="s">
        <v>17835</v>
      </c>
    </row>
    <row r="4204" customFormat="false" ht="15" hidden="false" customHeight="true" outlineLevel="0" collapsed="false">
      <c r="A4204" s="13" t="s">
        <v>211</v>
      </c>
      <c r="B4204" s="11" t="s">
        <v>12344</v>
      </c>
      <c r="C4204" s="13" t="s">
        <v>12135</v>
      </c>
      <c r="D4204" s="13" t="s">
        <v>14673</v>
      </c>
      <c r="E4204" s="13" t="s">
        <v>12135</v>
      </c>
      <c r="F4204" s="13" t="s">
        <v>12088</v>
      </c>
      <c r="G4204" s="13" t="s">
        <v>1137</v>
      </c>
    </row>
    <row r="4205" customFormat="false" ht="15" hidden="false" customHeight="true" outlineLevel="0" collapsed="false">
      <c r="A4205" s="13" t="s">
        <v>211</v>
      </c>
      <c r="B4205" s="11" t="s">
        <v>12325</v>
      </c>
      <c r="C4205" s="13" t="s">
        <v>11708</v>
      </c>
      <c r="D4205" s="13" t="s">
        <v>2673</v>
      </c>
      <c r="E4205" s="13" t="s">
        <v>11708</v>
      </c>
      <c r="F4205" s="13" t="s">
        <v>11751</v>
      </c>
      <c r="G4205" s="13" t="s">
        <v>14749</v>
      </c>
    </row>
    <row r="4206" customFormat="false" ht="15" hidden="false" customHeight="true" outlineLevel="0" collapsed="false">
      <c r="A4206" s="13" t="s">
        <v>211</v>
      </c>
      <c r="B4206" s="11" t="s">
        <v>12329</v>
      </c>
      <c r="C4206" s="13" t="s">
        <v>11875</v>
      </c>
      <c r="D4206" s="13" t="s">
        <v>15817</v>
      </c>
      <c r="E4206" s="13" t="s">
        <v>11751</v>
      </c>
      <c r="F4206" s="13" t="s">
        <v>12960</v>
      </c>
      <c r="G4206" s="13" t="s">
        <v>13049</v>
      </c>
    </row>
    <row r="4207" customFormat="false" ht="15" hidden="false" customHeight="true" outlineLevel="0" collapsed="false">
      <c r="A4207" s="13" t="s">
        <v>211</v>
      </c>
      <c r="B4207" s="11" t="s">
        <v>12212</v>
      </c>
      <c r="C4207" s="13" t="s">
        <v>1938</v>
      </c>
      <c r="D4207" s="13" t="s">
        <v>12867</v>
      </c>
      <c r="E4207" s="13" t="s">
        <v>11751</v>
      </c>
      <c r="F4207" s="13" t="s">
        <v>12209</v>
      </c>
      <c r="G4207" s="13" t="s">
        <v>13557</v>
      </c>
    </row>
    <row r="4208" customFormat="false" ht="15" hidden="false" customHeight="true" outlineLevel="0" collapsed="false">
      <c r="A4208" s="13" t="s">
        <v>211</v>
      </c>
      <c r="B4208" s="11" t="s">
        <v>12387</v>
      </c>
      <c r="C4208" s="13" t="s">
        <v>12244</v>
      </c>
      <c r="D4208" s="13" t="s">
        <v>4913</v>
      </c>
      <c r="E4208" s="13" t="s">
        <v>1871</v>
      </c>
      <c r="F4208" s="13" t="s">
        <v>1871</v>
      </c>
      <c r="G4208" s="13" t="s">
        <v>4913</v>
      </c>
    </row>
    <row r="4209" customFormat="false" ht="15" hidden="false" customHeight="true" outlineLevel="0" collapsed="false">
      <c r="A4209" s="13" t="s">
        <v>211</v>
      </c>
      <c r="B4209" s="11" t="s">
        <v>12388</v>
      </c>
      <c r="C4209" s="13" t="s">
        <v>12241</v>
      </c>
      <c r="D4209" s="13" t="s">
        <v>14125</v>
      </c>
      <c r="E4209" s="13" t="s">
        <v>1871</v>
      </c>
      <c r="F4209" s="13" t="s">
        <v>1871</v>
      </c>
      <c r="G4209" s="13" t="s">
        <v>14125</v>
      </c>
    </row>
    <row r="4210" customFormat="false" ht="15" hidden="false" customHeight="true" outlineLevel="0" collapsed="false">
      <c r="A4210" s="13" t="s">
        <v>211</v>
      </c>
      <c r="B4210" s="11" t="s">
        <v>12363</v>
      </c>
      <c r="C4210" s="13" t="s">
        <v>12090</v>
      </c>
      <c r="D4210" s="13" t="s">
        <v>12013</v>
      </c>
      <c r="E4210" s="13" t="s">
        <v>1871</v>
      </c>
      <c r="F4210" s="13" t="s">
        <v>1871</v>
      </c>
      <c r="G4210" s="13" t="s">
        <v>12013</v>
      </c>
    </row>
    <row r="4211" customFormat="false" ht="15" hidden="false" customHeight="true" outlineLevel="0" collapsed="false">
      <c r="A4211" s="13" t="s">
        <v>211</v>
      </c>
      <c r="B4211" s="11" t="s">
        <v>12340</v>
      </c>
      <c r="C4211" s="13" t="s">
        <v>333</v>
      </c>
      <c r="D4211" s="13" t="s">
        <v>12985</v>
      </c>
      <c r="E4211" s="13" t="s">
        <v>1871</v>
      </c>
      <c r="F4211" s="13" t="s">
        <v>1871</v>
      </c>
      <c r="G4211" s="13" t="s">
        <v>12985</v>
      </c>
    </row>
    <row r="4212" customFormat="false" ht="15" hidden="false" customHeight="true" outlineLevel="0" collapsed="false">
      <c r="A4212" s="13" t="s">
        <v>211</v>
      </c>
      <c r="B4212" s="11" t="s">
        <v>12376</v>
      </c>
      <c r="C4212" s="13" t="s">
        <v>12161</v>
      </c>
      <c r="D4212" s="13" t="s">
        <v>12031</v>
      </c>
      <c r="E4212" s="13" t="s">
        <v>12090</v>
      </c>
      <c r="F4212" s="13" t="s">
        <v>13560</v>
      </c>
      <c r="G4212" s="13" t="s">
        <v>18826</v>
      </c>
    </row>
    <row r="4213" customFormat="false" ht="15" hidden="false" customHeight="true" outlineLevel="0" collapsed="false">
      <c r="A4213" s="13" t="s">
        <v>211</v>
      </c>
      <c r="B4213" s="11" t="s">
        <v>12304</v>
      </c>
      <c r="C4213" s="13" t="s">
        <v>12053</v>
      </c>
      <c r="D4213" s="13" t="s">
        <v>13053</v>
      </c>
      <c r="E4213" s="13" t="s">
        <v>4775</v>
      </c>
      <c r="F4213" s="13" t="s">
        <v>13024</v>
      </c>
      <c r="G4213" s="13" t="s">
        <v>21174</v>
      </c>
    </row>
    <row r="4214" customFormat="false" ht="15" hidden="false" customHeight="true" outlineLevel="0" collapsed="false">
      <c r="A4214" s="13" t="s">
        <v>211</v>
      </c>
      <c r="B4214" s="11" t="s">
        <v>12331</v>
      </c>
      <c r="C4214" s="13" t="s">
        <v>12025</v>
      </c>
      <c r="D4214" s="13" t="s">
        <v>2571</v>
      </c>
      <c r="E4214" s="13" t="s">
        <v>1871</v>
      </c>
      <c r="F4214" s="13" t="s">
        <v>1871</v>
      </c>
      <c r="G4214" s="13" t="s">
        <v>2571</v>
      </c>
    </row>
    <row r="4215" customFormat="false" ht="15" hidden="false" customHeight="true" outlineLevel="0" collapsed="false">
      <c r="A4215" s="13" t="s">
        <v>211</v>
      </c>
      <c r="B4215" s="11" t="s">
        <v>12422</v>
      </c>
      <c r="C4215" s="13" t="s">
        <v>12135</v>
      </c>
      <c r="D4215" s="13" t="s">
        <v>12901</v>
      </c>
      <c r="E4215" s="13" t="s">
        <v>1871</v>
      </c>
      <c r="F4215" s="13" t="s">
        <v>1871</v>
      </c>
      <c r="G4215" s="13" t="s">
        <v>12901</v>
      </c>
    </row>
    <row r="4216" customFormat="false" ht="15" hidden="false" customHeight="true" outlineLevel="0" collapsed="false">
      <c r="A4216" s="13" t="s">
        <v>211</v>
      </c>
      <c r="B4216" s="11" t="s">
        <v>12373</v>
      </c>
      <c r="C4216" s="13" t="s">
        <v>4775</v>
      </c>
      <c r="D4216" s="13" t="s">
        <v>13006</v>
      </c>
      <c r="E4216" s="13" t="s">
        <v>12241</v>
      </c>
      <c r="F4216" s="13" t="s">
        <v>11751</v>
      </c>
      <c r="G4216" s="13" t="s">
        <v>12058</v>
      </c>
    </row>
    <row r="4217" customFormat="false" ht="15" hidden="false" customHeight="true" outlineLevel="0" collapsed="false">
      <c r="A4217" s="13" t="s">
        <v>211</v>
      </c>
      <c r="B4217" s="11" t="s">
        <v>12378</v>
      </c>
      <c r="C4217" s="13" t="s">
        <v>1938</v>
      </c>
      <c r="D4217" s="13" t="s">
        <v>12058</v>
      </c>
      <c r="E4217" s="13" t="s">
        <v>12209</v>
      </c>
      <c r="F4217" s="13" t="s">
        <v>13613</v>
      </c>
      <c r="G4217" s="13" t="s">
        <v>21175</v>
      </c>
    </row>
    <row r="4218" customFormat="false" ht="15" hidden="false" customHeight="true" outlineLevel="0" collapsed="false">
      <c r="A4218" s="13" t="s">
        <v>211</v>
      </c>
      <c r="B4218" s="11" t="s">
        <v>12353</v>
      </c>
      <c r="C4218" s="13" t="s">
        <v>12209</v>
      </c>
      <c r="D4218" s="13" t="s">
        <v>4459</v>
      </c>
      <c r="E4218" s="13" t="s">
        <v>1871</v>
      </c>
      <c r="F4218" s="13" t="s">
        <v>1871</v>
      </c>
      <c r="G4218" s="13" t="s">
        <v>4459</v>
      </c>
    </row>
    <row r="4219" customFormat="false" ht="15" hidden="false" customHeight="true" outlineLevel="0" collapsed="false">
      <c r="A4219" s="13" t="s">
        <v>211</v>
      </c>
      <c r="B4219" s="11" t="s">
        <v>12393</v>
      </c>
      <c r="C4219" s="13" t="s">
        <v>11708</v>
      </c>
      <c r="D4219" s="13" t="s">
        <v>12960</v>
      </c>
      <c r="E4219" s="13" t="s">
        <v>11708</v>
      </c>
      <c r="F4219" s="13" t="s">
        <v>1871</v>
      </c>
      <c r="G4219" s="13" t="s">
        <v>12960</v>
      </c>
    </row>
    <row r="4220" customFormat="false" ht="15" hidden="false" customHeight="true" outlineLevel="0" collapsed="false">
      <c r="A4220" s="13" t="s">
        <v>211</v>
      </c>
      <c r="B4220" s="11" t="s">
        <v>12385</v>
      </c>
      <c r="C4220" s="13" t="s">
        <v>12090</v>
      </c>
      <c r="D4220" s="13" t="s">
        <v>11752</v>
      </c>
      <c r="E4220" s="13" t="s">
        <v>11708</v>
      </c>
      <c r="F4220" s="13" t="s">
        <v>333</v>
      </c>
      <c r="G4220" s="13" t="s">
        <v>1457</v>
      </c>
    </row>
    <row r="4221" customFormat="false" ht="15" hidden="false" customHeight="true" outlineLevel="0" collapsed="false">
      <c r="A4221" s="13" t="s">
        <v>211</v>
      </c>
      <c r="B4221" s="11" t="s">
        <v>12396</v>
      </c>
      <c r="C4221" s="13" t="s">
        <v>12058</v>
      </c>
      <c r="D4221" s="13" t="s">
        <v>6800</v>
      </c>
      <c r="E4221" s="13" t="s">
        <v>1871</v>
      </c>
      <c r="F4221" s="13" t="s">
        <v>1871</v>
      </c>
      <c r="G4221" s="13" t="s">
        <v>6800</v>
      </c>
    </row>
    <row r="4222" customFormat="false" ht="15" hidden="false" customHeight="true" outlineLevel="0" collapsed="false">
      <c r="A4222" s="13" t="s">
        <v>211</v>
      </c>
      <c r="B4222" s="11" t="s">
        <v>12395</v>
      </c>
      <c r="C4222" s="13" t="s">
        <v>12090</v>
      </c>
      <c r="D4222" s="13" t="s">
        <v>11875</v>
      </c>
      <c r="E4222" s="13" t="s">
        <v>1871</v>
      </c>
      <c r="F4222" s="13" t="s">
        <v>1871</v>
      </c>
      <c r="G4222" s="13" t="s">
        <v>11875</v>
      </c>
    </row>
    <row r="4223" customFormat="false" ht="15" hidden="false" customHeight="true" outlineLevel="0" collapsed="false">
      <c r="A4223" s="13" t="s">
        <v>211</v>
      </c>
      <c r="B4223" s="11" t="s">
        <v>12420</v>
      </c>
      <c r="C4223" s="13" t="s">
        <v>11708</v>
      </c>
      <c r="D4223" s="13" t="s">
        <v>12053</v>
      </c>
      <c r="E4223" s="13" t="s">
        <v>333</v>
      </c>
      <c r="F4223" s="13" t="s">
        <v>12796</v>
      </c>
      <c r="G4223" s="13" t="s">
        <v>21176</v>
      </c>
    </row>
    <row r="4224" customFormat="false" ht="15" hidden="false" customHeight="true" outlineLevel="0" collapsed="false">
      <c r="A4224" s="13" t="s">
        <v>211</v>
      </c>
      <c r="B4224" s="11" t="s">
        <v>12389</v>
      </c>
      <c r="C4224" s="13" t="s">
        <v>333</v>
      </c>
      <c r="D4224" s="13" t="s">
        <v>1938</v>
      </c>
      <c r="E4224" s="13" t="s">
        <v>11751</v>
      </c>
      <c r="F4224" s="13" t="s">
        <v>13658</v>
      </c>
      <c r="G4224" s="13" t="s">
        <v>21177</v>
      </c>
    </row>
    <row r="4225" customFormat="false" ht="15" hidden="false" customHeight="true" outlineLevel="0" collapsed="false">
      <c r="A4225" s="13" t="s">
        <v>211</v>
      </c>
      <c r="B4225" s="11" t="s">
        <v>12356</v>
      </c>
      <c r="C4225" s="13" t="s">
        <v>11708</v>
      </c>
      <c r="D4225" s="13" t="s">
        <v>1938</v>
      </c>
      <c r="E4225" s="13" t="s">
        <v>1871</v>
      </c>
      <c r="F4225" s="13" t="s">
        <v>1871</v>
      </c>
      <c r="G4225" s="13" t="s">
        <v>1938</v>
      </c>
    </row>
    <row r="4226" customFormat="false" ht="15" hidden="false" customHeight="true" outlineLevel="0" collapsed="false">
      <c r="A4226" s="13" t="s">
        <v>211</v>
      </c>
      <c r="B4226" s="11" t="s">
        <v>12394</v>
      </c>
      <c r="C4226" s="13" t="s">
        <v>11708</v>
      </c>
      <c r="D4226" s="13" t="s">
        <v>12209</v>
      </c>
      <c r="E4226" s="13" t="s">
        <v>1871</v>
      </c>
      <c r="F4226" s="13" t="s">
        <v>1871</v>
      </c>
      <c r="G4226" s="13" t="s">
        <v>12209</v>
      </c>
    </row>
    <row r="4227" customFormat="false" ht="15" hidden="false" customHeight="true" outlineLevel="0" collapsed="false">
      <c r="A4227" s="13" t="s">
        <v>211</v>
      </c>
      <c r="B4227" s="11" t="s">
        <v>12412</v>
      </c>
      <c r="C4227" s="13" t="s">
        <v>12295</v>
      </c>
      <c r="D4227" s="13" t="s">
        <v>4775</v>
      </c>
      <c r="E4227" s="13" t="s">
        <v>12053</v>
      </c>
      <c r="F4227" s="13" t="s">
        <v>13162</v>
      </c>
      <c r="G4227" s="13" t="s">
        <v>21178</v>
      </c>
    </row>
    <row r="4228" customFormat="false" ht="15" hidden="false" customHeight="true" outlineLevel="0" collapsed="false">
      <c r="A4228" s="13" t="s">
        <v>211</v>
      </c>
      <c r="B4228" s="11" t="s">
        <v>12401</v>
      </c>
      <c r="C4228" s="13" t="s">
        <v>11751</v>
      </c>
      <c r="D4228" s="13" t="s">
        <v>4775</v>
      </c>
      <c r="E4228" s="13" t="s">
        <v>1871</v>
      </c>
      <c r="F4228" s="13" t="s">
        <v>1871</v>
      </c>
      <c r="G4228" s="13" t="s">
        <v>4775</v>
      </c>
    </row>
    <row r="4229" customFormat="false" ht="15" hidden="false" customHeight="true" outlineLevel="0" collapsed="false">
      <c r="A4229" s="13" t="s">
        <v>211</v>
      </c>
      <c r="B4229" s="11" t="s">
        <v>12384</v>
      </c>
      <c r="C4229" s="13" t="s">
        <v>550</v>
      </c>
      <c r="D4229" s="13" t="s">
        <v>12135</v>
      </c>
      <c r="E4229" s="13" t="s">
        <v>1871</v>
      </c>
      <c r="F4229" s="13" t="s">
        <v>1871</v>
      </c>
      <c r="G4229" s="13" t="s">
        <v>12135</v>
      </c>
    </row>
    <row r="4230" customFormat="false" ht="15" hidden="false" customHeight="true" outlineLevel="0" collapsed="false">
      <c r="A4230" s="13" t="s">
        <v>211</v>
      </c>
      <c r="B4230" s="11" t="s">
        <v>12263</v>
      </c>
      <c r="C4230" s="13" t="s">
        <v>11751</v>
      </c>
      <c r="D4230" s="13" t="s">
        <v>12295</v>
      </c>
      <c r="E4230" s="13" t="s">
        <v>1871</v>
      </c>
      <c r="F4230" s="13" t="s">
        <v>1871</v>
      </c>
      <c r="G4230" s="13" t="s">
        <v>12295</v>
      </c>
    </row>
    <row r="4231" customFormat="false" ht="15" hidden="false" customHeight="true" outlineLevel="0" collapsed="false">
      <c r="A4231" s="13" t="s">
        <v>211</v>
      </c>
      <c r="B4231" s="11" t="s">
        <v>12358</v>
      </c>
      <c r="C4231" s="13" t="s">
        <v>11708</v>
      </c>
      <c r="D4231" s="13" t="s">
        <v>12241</v>
      </c>
      <c r="E4231" s="13" t="s">
        <v>11703</v>
      </c>
      <c r="F4231" s="13" t="s">
        <v>1938</v>
      </c>
      <c r="G4231" s="13" t="s">
        <v>12411</v>
      </c>
    </row>
    <row r="4232" customFormat="false" ht="15" hidden="false" customHeight="true" outlineLevel="0" collapsed="false">
      <c r="A4232" s="13" t="s">
        <v>211</v>
      </c>
      <c r="B4232" s="11" t="s">
        <v>12392</v>
      </c>
      <c r="C4232" s="13" t="s">
        <v>12135</v>
      </c>
      <c r="D4232" s="13" t="s">
        <v>12090</v>
      </c>
      <c r="E4232" s="13" t="s">
        <v>1871</v>
      </c>
      <c r="F4232" s="13" t="s">
        <v>1871</v>
      </c>
      <c r="G4232" s="13" t="s">
        <v>12090</v>
      </c>
    </row>
    <row r="4233" customFormat="false" ht="15" hidden="false" customHeight="true" outlineLevel="0" collapsed="false">
      <c r="A4233" s="13" t="s">
        <v>211</v>
      </c>
      <c r="B4233" s="11" t="s">
        <v>13067</v>
      </c>
      <c r="C4233" s="13" t="s">
        <v>12161</v>
      </c>
      <c r="D4233" s="13" t="s">
        <v>11708</v>
      </c>
      <c r="E4233" s="13" t="s">
        <v>1871</v>
      </c>
      <c r="F4233" s="13" t="s">
        <v>1871</v>
      </c>
      <c r="G4233" s="13" t="s">
        <v>11708</v>
      </c>
    </row>
    <row r="4234" customFormat="false" ht="15" hidden="false" customHeight="true" outlineLevel="0" collapsed="false">
      <c r="A4234" s="13" t="s">
        <v>211</v>
      </c>
      <c r="B4234" s="11" t="s">
        <v>12398</v>
      </c>
      <c r="C4234" s="13" t="s">
        <v>12135</v>
      </c>
      <c r="D4234" s="13" t="s">
        <v>11708</v>
      </c>
      <c r="E4234" s="13" t="s">
        <v>1871</v>
      </c>
      <c r="F4234" s="13" t="s">
        <v>1871</v>
      </c>
      <c r="G4234" s="13" t="s">
        <v>11708</v>
      </c>
    </row>
    <row r="4235" customFormat="false" ht="15" hidden="false" customHeight="true" outlineLevel="0" collapsed="false">
      <c r="A4235" s="13" t="s">
        <v>211</v>
      </c>
      <c r="B4235" s="11" t="s">
        <v>18840</v>
      </c>
      <c r="C4235" s="13" t="s">
        <v>11708</v>
      </c>
      <c r="D4235" s="13" t="s">
        <v>11708</v>
      </c>
      <c r="E4235" s="13" t="s">
        <v>1871</v>
      </c>
      <c r="F4235" s="13" t="s">
        <v>1871</v>
      </c>
      <c r="G4235" s="13" t="s">
        <v>11708</v>
      </c>
    </row>
    <row r="4236" customFormat="false" ht="15" hidden="false" customHeight="true" outlineLevel="0" collapsed="false">
      <c r="A4236" s="13" t="s">
        <v>211</v>
      </c>
      <c r="B4236" s="11" t="s">
        <v>12410</v>
      </c>
      <c r="C4236" s="13" t="s">
        <v>11751</v>
      </c>
      <c r="D4236" s="13" t="s">
        <v>1871</v>
      </c>
      <c r="E4236" s="13" t="s">
        <v>12090</v>
      </c>
      <c r="F4236" s="13" t="s">
        <v>11752</v>
      </c>
      <c r="G4236" s="13" t="s">
        <v>21179</v>
      </c>
    </row>
    <row r="4237" customFormat="false" ht="15" hidden="false" customHeight="true" outlineLevel="0" collapsed="false">
      <c r="A4237" s="13" t="s">
        <v>211</v>
      </c>
      <c r="B4237" s="11" t="s">
        <v>12399</v>
      </c>
      <c r="C4237" s="13" t="s">
        <v>12090</v>
      </c>
      <c r="D4237" s="13" t="s">
        <v>1871</v>
      </c>
      <c r="E4237" s="13" t="s">
        <v>1871</v>
      </c>
      <c r="F4237" s="13" t="s">
        <v>1871</v>
      </c>
      <c r="G4237" s="13" t="s">
        <v>1871</v>
      </c>
    </row>
    <row r="4238" customFormat="false" ht="15" hidden="false" customHeight="true" outlineLevel="0" collapsed="false">
      <c r="A4238" s="13" t="s">
        <v>211</v>
      </c>
      <c r="B4238" s="11" t="s">
        <v>12405</v>
      </c>
      <c r="C4238" s="13" t="s">
        <v>11751</v>
      </c>
      <c r="D4238" s="13" t="s">
        <v>1871</v>
      </c>
      <c r="E4238" s="13" t="s">
        <v>11708</v>
      </c>
      <c r="F4238" s="13" t="s">
        <v>1871</v>
      </c>
      <c r="G4238" s="13" t="s">
        <v>1871</v>
      </c>
    </row>
    <row r="4239" customFormat="false" ht="15" hidden="false" customHeight="true" outlineLevel="0" collapsed="false">
      <c r="A4239" s="13" t="s">
        <v>211</v>
      </c>
      <c r="B4239" s="11" t="s">
        <v>13674</v>
      </c>
      <c r="C4239" s="13" t="s">
        <v>1871</v>
      </c>
      <c r="D4239" s="13" t="s">
        <v>1871</v>
      </c>
      <c r="E4239" s="13" t="s">
        <v>11708</v>
      </c>
      <c r="F4239" s="13" t="s">
        <v>11751</v>
      </c>
      <c r="G4239" s="13" t="s">
        <v>12413</v>
      </c>
    </row>
    <row r="4240" customFormat="false" ht="15" hidden="false" customHeight="true" outlineLevel="0" collapsed="false">
      <c r="A4240" s="13" t="s">
        <v>211</v>
      </c>
      <c r="B4240" s="11" t="s">
        <v>12424</v>
      </c>
      <c r="C4240" s="13" t="s">
        <v>1871</v>
      </c>
      <c r="D4240" s="13" t="s">
        <v>1871</v>
      </c>
      <c r="E4240" s="13" t="s">
        <v>1871</v>
      </c>
      <c r="F4240" s="13" t="s">
        <v>11708</v>
      </c>
      <c r="G4240" s="13" t="s">
        <v>12406</v>
      </c>
    </row>
    <row r="4241" customFormat="false" ht="15" hidden="false" customHeight="true" outlineLevel="0" collapsed="false">
      <c r="A4241" s="13" t="s">
        <v>211</v>
      </c>
      <c r="B4241" s="11" t="s">
        <v>12381</v>
      </c>
      <c r="C4241" s="13" t="s">
        <v>1871</v>
      </c>
      <c r="D4241" s="13" t="s">
        <v>1871</v>
      </c>
      <c r="E4241" s="13" t="s">
        <v>11751</v>
      </c>
      <c r="F4241" s="13" t="s">
        <v>9133</v>
      </c>
      <c r="G4241" s="13" t="s">
        <v>14832</v>
      </c>
    </row>
    <row r="4242" customFormat="false" ht="15" hidden="false" customHeight="true" outlineLevel="0" collapsed="false">
      <c r="A4242" s="13" t="s">
        <v>211</v>
      </c>
      <c r="B4242" s="11" t="s">
        <v>13059</v>
      </c>
      <c r="C4242" s="13" t="s">
        <v>1871</v>
      </c>
      <c r="D4242" s="13" t="s">
        <v>1871</v>
      </c>
      <c r="E4242" s="13" t="s">
        <v>1871</v>
      </c>
      <c r="F4242" s="13" t="s">
        <v>1871</v>
      </c>
      <c r="G4242" s="13" t="s">
        <v>1871</v>
      </c>
    </row>
    <row r="4243" customFormat="false" ht="15" hidden="false" customHeight="true" outlineLevel="0" collapsed="false">
      <c r="A4243" s="13" t="s">
        <v>211</v>
      </c>
      <c r="B4243" s="11" t="s">
        <v>13068</v>
      </c>
      <c r="C4243" s="13" t="s">
        <v>1871</v>
      </c>
      <c r="D4243" s="13" t="s">
        <v>1871</v>
      </c>
      <c r="E4243" s="13" t="s">
        <v>1871</v>
      </c>
      <c r="F4243" s="13" t="s">
        <v>1871</v>
      </c>
      <c r="G4243" s="13" t="s">
        <v>1871</v>
      </c>
    </row>
    <row r="4244" customFormat="false" ht="15" hidden="false" customHeight="true" outlineLevel="0" collapsed="false">
      <c r="A4244" s="13" t="s">
        <v>211</v>
      </c>
      <c r="B4244" s="11" t="s">
        <v>14267</v>
      </c>
      <c r="C4244" s="13" t="s">
        <v>1871</v>
      </c>
      <c r="D4244" s="13" t="s">
        <v>1871</v>
      </c>
      <c r="E4244" s="13" t="s">
        <v>1871</v>
      </c>
      <c r="F4244" s="13" t="s">
        <v>1871</v>
      </c>
      <c r="G4244" s="13" t="s">
        <v>1871</v>
      </c>
    </row>
    <row r="4245" customFormat="false" ht="15" hidden="false" customHeight="true" outlineLevel="0" collapsed="false">
      <c r="A4245" s="13" t="s">
        <v>211</v>
      </c>
      <c r="B4245" s="11" t="s">
        <v>12414</v>
      </c>
      <c r="C4245" s="13" t="s">
        <v>1871</v>
      </c>
      <c r="D4245" s="13" t="s">
        <v>1871</v>
      </c>
      <c r="E4245" s="13" t="s">
        <v>11751</v>
      </c>
      <c r="F4245" s="13" t="s">
        <v>11875</v>
      </c>
      <c r="G4245" s="13" t="s">
        <v>21180</v>
      </c>
    </row>
    <row r="4246" customFormat="false" ht="15" hidden="false" customHeight="true" outlineLevel="0" collapsed="false">
      <c r="A4246" s="13" t="s">
        <v>211</v>
      </c>
      <c r="B4246" s="11" t="s">
        <v>12417</v>
      </c>
      <c r="C4246" s="13" t="s">
        <v>1871</v>
      </c>
      <c r="D4246" s="13" t="s">
        <v>1871</v>
      </c>
      <c r="E4246" s="13" t="s">
        <v>11751</v>
      </c>
      <c r="F4246" s="13" t="s">
        <v>12090</v>
      </c>
      <c r="G4246" s="13" t="s">
        <v>12386</v>
      </c>
    </row>
    <row r="4247" customFormat="false" ht="15" hidden="false" customHeight="true" outlineLevel="0" collapsed="false">
      <c r="A4247" s="13" t="s">
        <v>211</v>
      </c>
      <c r="B4247" s="11" t="s">
        <v>12402</v>
      </c>
      <c r="C4247" s="13" t="s">
        <v>1871</v>
      </c>
      <c r="D4247" s="13" t="s">
        <v>1871</v>
      </c>
      <c r="E4247" s="13" t="s">
        <v>1871</v>
      </c>
      <c r="F4247" s="13" t="s">
        <v>12090</v>
      </c>
      <c r="G4247" s="13" t="s">
        <v>12386</v>
      </c>
    </row>
    <row r="4248" customFormat="false" ht="15" hidden="false" customHeight="true" outlineLevel="0" collapsed="false">
      <c r="A4248" s="13" t="s">
        <v>211</v>
      </c>
      <c r="B4248" s="11" t="s">
        <v>12366</v>
      </c>
      <c r="C4248" s="13" t="s">
        <v>1871</v>
      </c>
      <c r="D4248" s="13" t="s">
        <v>1871</v>
      </c>
      <c r="E4248" s="13" t="s">
        <v>11708</v>
      </c>
      <c r="F4248" s="13" t="s">
        <v>3514</v>
      </c>
      <c r="G4248" s="13" t="s">
        <v>21181</v>
      </c>
    </row>
    <row r="4249" customFormat="false" ht="15" hidden="false" customHeight="true" outlineLevel="0" collapsed="false">
      <c r="A4249" s="13" t="s">
        <v>219</v>
      </c>
      <c r="B4249" s="11" t="s">
        <v>11482</v>
      </c>
      <c r="C4249" s="13" t="s">
        <v>21182</v>
      </c>
      <c r="D4249" s="13" t="s">
        <v>21183</v>
      </c>
      <c r="E4249" s="13" t="s">
        <v>21184</v>
      </c>
      <c r="F4249" s="13" t="s">
        <v>21185</v>
      </c>
      <c r="G4249" s="13" t="s">
        <v>21186</v>
      </c>
    </row>
    <row r="4250" customFormat="false" ht="15" hidden="false" customHeight="true" outlineLevel="0" collapsed="false">
      <c r="A4250" s="13" t="s">
        <v>219</v>
      </c>
      <c r="B4250" s="11" t="s">
        <v>11476</v>
      </c>
      <c r="C4250" s="13" t="s">
        <v>21187</v>
      </c>
      <c r="D4250" s="13" t="s">
        <v>21188</v>
      </c>
      <c r="E4250" s="13" t="s">
        <v>21189</v>
      </c>
      <c r="F4250" s="13" t="s">
        <v>21190</v>
      </c>
      <c r="G4250" s="13" t="s">
        <v>21191</v>
      </c>
    </row>
    <row r="4251" customFormat="false" ht="15" hidden="false" customHeight="true" outlineLevel="0" collapsed="false">
      <c r="A4251" s="13" t="s">
        <v>219</v>
      </c>
      <c r="B4251" s="11" t="s">
        <v>11488</v>
      </c>
      <c r="C4251" s="13" t="s">
        <v>21192</v>
      </c>
      <c r="D4251" s="13" t="s">
        <v>21193</v>
      </c>
      <c r="E4251" s="13" t="s">
        <v>21194</v>
      </c>
      <c r="F4251" s="13" t="s">
        <v>21195</v>
      </c>
      <c r="G4251" s="13" t="s">
        <v>21196</v>
      </c>
    </row>
    <row r="4252" customFormat="false" ht="15" hidden="false" customHeight="true" outlineLevel="0" collapsed="false">
      <c r="A4252" s="13" t="s">
        <v>219</v>
      </c>
      <c r="B4252" s="11" t="s">
        <v>11506</v>
      </c>
      <c r="C4252" s="13" t="s">
        <v>21197</v>
      </c>
      <c r="D4252" s="13" t="s">
        <v>21198</v>
      </c>
      <c r="E4252" s="13" t="s">
        <v>21199</v>
      </c>
      <c r="F4252" s="13" t="s">
        <v>21200</v>
      </c>
      <c r="G4252" s="13" t="s">
        <v>21201</v>
      </c>
    </row>
    <row r="4253" customFormat="false" ht="15" hidden="false" customHeight="true" outlineLevel="0" collapsed="false">
      <c r="A4253" s="13" t="s">
        <v>219</v>
      </c>
      <c r="B4253" s="11" t="s">
        <v>11494</v>
      </c>
      <c r="C4253" s="13" t="s">
        <v>21202</v>
      </c>
      <c r="D4253" s="13" t="s">
        <v>21203</v>
      </c>
      <c r="E4253" s="13" t="s">
        <v>21204</v>
      </c>
      <c r="F4253" s="13" t="s">
        <v>21205</v>
      </c>
      <c r="G4253" s="13" t="s">
        <v>21206</v>
      </c>
    </row>
    <row r="4254" customFormat="false" ht="15" hidden="false" customHeight="true" outlineLevel="0" collapsed="false">
      <c r="A4254" s="13" t="s">
        <v>219</v>
      </c>
      <c r="B4254" s="11" t="s">
        <v>11600</v>
      </c>
      <c r="C4254" s="13" t="s">
        <v>21207</v>
      </c>
      <c r="D4254" s="13" t="s">
        <v>21208</v>
      </c>
      <c r="E4254" s="13" t="s">
        <v>21209</v>
      </c>
      <c r="F4254" s="13" t="s">
        <v>21210</v>
      </c>
      <c r="G4254" s="13" t="s">
        <v>21211</v>
      </c>
    </row>
    <row r="4255" customFormat="false" ht="15" hidden="false" customHeight="true" outlineLevel="0" collapsed="false">
      <c r="A4255" s="13" t="s">
        <v>219</v>
      </c>
      <c r="B4255" s="11" t="s">
        <v>11500</v>
      </c>
      <c r="C4255" s="13" t="s">
        <v>21212</v>
      </c>
      <c r="D4255" s="13" t="s">
        <v>21213</v>
      </c>
      <c r="E4255" s="13" t="s">
        <v>21214</v>
      </c>
      <c r="F4255" s="13" t="s">
        <v>21215</v>
      </c>
      <c r="G4255" s="13" t="s">
        <v>21216</v>
      </c>
    </row>
    <row r="4256" customFormat="false" ht="15" hidden="false" customHeight="true" outlineLevel="0" collapsed="false">
      <c r="A4256" s="13" t="s">
        <v>219</v>
      </c>
      <c r="B4256" s="11" t="s">
        <v>11512</v>
      </c>
      <c r="C4256" s="13" t="s">
        <v>21217</v>
      </c>
      <c r="D4256" s="13" t="s">
        <v>21218</v>
      </c>
      <c r="E4256" s="13" t="s">
        <v>21219</v>
      </c>
      <c r="F4256" s="13" t="s">
        <v>21220</v>
      </c>
      <c r="G4256" s="13" t="s">
        <v>21221</v>
      </c>
    </row>
    <row r="4257" customFormat="false" ht="15" hidden="false" customHeight="true" outlineLevel="0" collapsed="false">
      <c r="A4257" s="13" t="s">
        <v>219</v>
      </c>
      <c r="B4257" s="11" t="s">
        <v>11530</v>
      </c>
      <c r="C4257" s="13" t="s">
        <v>21222</v>
      </c>
      <c r="D4257" s="13" t="s">
        <v>21223</v>
      </c>
      <c r="E4257" s="13" t="s">
        <v>21224</v>
      </c>
      <c r="F4257" s="13" t="s">
        <v>21225</v>
      </c>
      <c r="G4257" s="13" t="s">
        <v>21226</v>
      </c>
    </row>
    <row r="4258" customFormat="false" ht="15" hidden="false" customHeight="true" outlineLevel="0" collapsed="false">
      <c r="A4258" s="13" t="s">
        <v>219</v>
      </c>
      <c r="B4258" s="11" t="s">
        <v>11518</v>
      </c>
      <c r="C4258" s="13" t="s">
        <v>21227</v>
      </c>
      <c r="D4258" s="13" t="s">
        <v>21228</v>
      </c>
      <c r="E4258" s="13" t="s">
        <v>21229</v>
      </c>
      <c r="F4258" s="13" t="s">
        <v>21230</v>
      </c>
      <c r="G4258" s="13" t="s">
        <v>21231</v>
      </c>
    </row>
    <row r="4259" customFormat="false" ht="15" hidden="false" customHeight="true" outlineLevel="0" collapsed="false">
      <c r="A4259" s="13" t="s">
        <v>219</v>
      </c>
      <c r="B4259" s="11" t="s">
        <v>11542</v>
      </c>
      <c r="C4259" s="13" t="s">
        <v>1550</v>
      </c>
      <c r="D4259" s="13" t="s">
        <v>21232</v>
      </c>
      <c r="E4259" s="13" t="s">
        <v>17665</v>
      </c>
      <c r="F4259" s="13" t="s">
        <v>21233</v>
      </c>
      <c r="G4259" s="13" t="s">
        <v>21234</v>
      </c>
    </row>
    <row r="4260" customFormat="false" ht="15" hidden="false" customHeight="true" outlineLevel="0" collapsed="false">
      <c r="A4260" s="13" t="s">
        <v>219</v>
      </c>
      <c r="B4260" s="11" t="s">
        <v>11536</v>
      </c>
      <c r="C4260" s="13" t="s">
        <v>21235</v>
      </c>
      <c r="D4260" s="13" t="s">
        <v>21236</v>
      </c>
      <c r="E4260" s="13" t="s">
        <v>21237</v>
      </c>
      <c r="F4260" s="13" t="s">
        <v>21238</v>
      </c>
      <c r="G4260" s="13" t="s">
        <v>21239</v>
      </c>
    </row>
    <row r="4261" customFormat="false" ht="15" hidden="false" customHeight="true" outlineLevel="0" collapsed="false">
      <c r="A4261" s="13" t="s">
        <v>219</v>
      </c>
      <c r="B4261" s="11" t="s">
        <v>11524</v>
      </c>
      <c r="C4261" s="13" t="s">
        <v>21240</v>
      </c>
      <c r="D4261" s="13" t="s">
        <v>21241</v>
      </c>
      <c r="E4261" s="13" t="s">
        <v>17739</v>
      </c>
      <c r="F4261" s="13" t="s">
        <v>21242</v>
      </c>
      <c r="G4261" s="13" t="s">
        <v>21243</v>
      </c>
    </row>
    <row r="4262" customFormat="false" ht="15" hidden="false" customHeight="true" outlineLevel="0" collapsed="false">
      <c r="A4262" s="13" t="s">
        <v>219</v>
      </c>
      <c r="B4262" s="11" t="s">
        <v>11565</v>
      </c>
      <c r="C4262" s="13" t="s">
        <v>21244</v>
      </c>
      <c r="D4262" s="13" t="s">
        <v>21245</v>
      </c>
      <c r="E4262" s="13" t="s">
        <v>21246</v>
      </c>
      <c r="F4262" s="13" t="s">
        <v>21247</v>
      </c>
      <c r="G4262" s="13" t="s">
        <v>21248</v>
      </c>
    </row>
    <row r="4263" customFormat="false" ht="15" hidden="false" customHeight="true" outlineLevel="0" collapsed="false">
      <c r="A4263" s="13" t="s">
        <v>219</v>
      </c>
      <c r="B4263" s="11" t="s">
        <v>11576</v>
      </c>
      <c r="C4263" s="13" t="s">
        <v>21249</v>
      </c>
      <c r="D4263" s="13" t="s">
        <v>21250</v>
      </c>
      <c r="E4263" s="13" t="s">
        <v>21251</v>
      </c>
      <c r="F4263" s="13" t="s">
        <v>21252</v>
      </c>
      <c r="G4263" s="13" t="s">
        <v>21253</v>
      </c>
    </row>
    <row r="4264" customFormat="false" ht="15" hidden="false" customHeight="true" outlineLevel="0" collapsed="false">
      <c r="A4264" s="13" t="s">
        <v>219</v>
      </c>
      <c r="B4264" s="11" t="s">
        <v>11548</v>
      </c>
      <c r="C4264" s="13" t="s">
        <v>14044</v>
      </c>
      <c r="D4264" s="13" t="s">
        <v>21254</v>
      </c>
      <c r="E4264" s="13" t="s">
        <v>21255</v>
      </c>
      <c r="F4264" s="13" t="s">
        <v>21256</v>
      </c>
      <c r="G4264" s="13" t="s">
        <v>21257</v>
      </c>
    </row>
    <row r="4265" customFormat="false" ht="15" hidden="false" customHeight="true" outlineLevel="0" collapsed="false">
      <c r="A4265" s="13" t="s">
        <v>219</v>
      </c>
      <c r="B4265" s="11" t="s">
        <v>11554</v>
      </c>
      <c r="C4265" s="13" t="s">
        <v>21258</v>
      </c>
      <c r="D4265" s="13" t="s">
        <v>21259</v>
      </c>
      <c r="E4265" s="13" t="s">
        <v>16367</v>
      </c>
      <c r="F4265" s="13" t="s">
        <v>21260</v>
      </c>
      <c r="G4265" s="13" t="s">
        <v>21261</v>
      </c>
    </row>
    <row r="4266" customFormat="false" ht="15" hidden="false" customHeight="true" outlineLevel="0" collapsed="false">
      <c r="A4266" s="13" t="s">
        <v>219</v>
      </c>
      <c r="B4266" s="11" t="s">
        <v>11582</v>
      </c>
      <c r="C4266" s="13" t="s">
        <v>13439</v>
      </c>
      <c r="D4266" s="13" t="s">
        <v>21262</v>
      </c>
      <c r="E4266" s="13" t="s">
        <v>21263</v>
      </c>
      <c r="F4266" s="13" t="s">
        <v>21264</v>
      </c>
      <c r="G4266" s="13" t="s">
        <v>21265</v>
      </c>
    </row>
    <row r="4267" customFormat="false" ht="15" hidden="false" customHeight="true" outlineLevel="0" collapsed="false">
      <c r="A4267" s="13" t="s">
        <v>219</v>
      </c>
      <c r="B4267" s="11" t="s">
        <v>11570</v>
      </c>
      <c r="C4267" s="13" t="s">
        <v>21266</v>
      </c>
      <c r="D4267" s="13" t="s">
        <v>21267</v>
      </c>
      <c r="E4267" s="13" t="s">
        <v>21268</v>
      </c>
      <c r="F4267" s="13" t="s">
        <v>21269</v>
      </c>
      <c r="G4267" s="13" t="s">
        <v>21270</v>
      </c>
    </row>
    <row r="4268" customFormat="false" ht="15" hidden="false" customHeight="true" outlineLevel="0" collapsed="false">
      <c r="A4268" s="13" t="s">
        <v>219</v>
      </c>
      <c r="B4268" s="11" t="s">
        <v>11560</v>
      </c>
      <c r="C4268" s="13" t="s">
        <v>12901</v>
      </c>
      <c r="D4268" s="13" t="s">
        <v>21271</v>
      </c>
      <c r="E4268" s="13" t="s">
        <v>4775</v>
      </c>
      <c r="F4268" s="13" t="s">
        <v>12241</v>
      </c>
      <c r="G4268" s="13" t="s">
        <v>21272</v>
      </c>
    </row>
    <row r="4269" customFormat="false" ht="15" hidden="false" customHeight="true" outlineLevel="0" collapsed="false">
      <c r="A4269" s="13" t="s">
        <v>219</v>
      </c>
      <c r="B4269" s="11" t="s">
        <v>11588</v>
      </c>
      <c r="C4269" s="13" t="s">
        <v>21273</v>
      </c>
      <c r="D4269" s="13" t="s">
        <v>21274</v>
      </c>
      <c r="E4269" s="13" t="s">
        <v>21275</v>
      </c>
      <c r="F4269" s="13" t="s">
        <v>21276</v>
      </c>
      <c r="G4269" s="13" t="s">
        <v>21277</v>
      </c>
    </row>
    <row r="4270" customFormat="false" ht="15" hidden="false" customHeight="true" outlineLevel="0" collapsed="false">
      <c r="A4270" s="13" t="s">
        <v>219</v>
      </c>
      <c r="B4270" s="11" t="s">
        <v>11610</v>
      </c>
      <c r="C4270" s="13" t="s">
        <v>8885</v>
      </c>
      <c r="D4270" s="13" t="s">
        <v>21278</v>
      </c>
      <c r="E4270" s="13" t="s">
        <v>15084</v>
      </c>
      <c r="F4270" s="13" t="s">
        <v>21279</v>
      </c>
      <c r="G4270" s="13" t="s">
        <v>21280</v>
      </c>
    </row>
    <row r="4271" customFormat="false" ht="15" hidden="false" customHeight="true" outlineLevel="0" collapsed="false">
      <c r="A4271" s="13" t="s">
        <v>219</v>
      </c>
      <c r="B4271" s="11" t="s">
        <v>11594</v>
      </c>
      <c r="C4271" s="13" t="s">
        <v>12751</v>
      </c>
      <c r="D4271" s="13" t="s">
        <v>21281</v>
      </c>
      <c r="E4271" s="13" t="s">
        <v>21282</v>
      </c>
      <c r="F4271" s="13" t="s">
        <v>21283</v>
      </c>
      <c r="G4271" s="13" t="s">
        <v>21284</v>
      </c>
    </row>
    <row r="4272" customFormat="false" ht="15" hidden="false" customHeight="true" outlineLevel="0" collapsed="false">
      <c r="A4272" s="13" t="s">
        <v>219</v>
      </c>
      <c r="B4272" s="11" t="s">
        <v>11634</v>
      </c>
      <c r="C4272" s="13" t="s">
        <v>21285</v>
      </c>
      <c r="D4272" s="13" t="s">
        <v>21286</v>
      </c>
      <c r="E4272" s="13" t="s">
        <v>12333</v>
      </c>
      <c r="F4272" s="13" t="s">
        <v>21287</v>
      </c>
      <c r="G4272" s="13" t="s">
        <v>21288</v>
      </c>
    </row>
    <row r="4273" customFormat="false" ht="15" hidden="false" customHeight="true" outlineLevel="0" collapsed="false">
      <c r="A4273" s="13" t="s">
        <v>219</v>
      </c>
      <c r="B4273" s="11" t="s">
        <v>11628</v>
      </c>
      <c r="C4273" s="13" t="s">
        <v>20004</v>
      </c>
      <c r="D4273" s="13" t="s">
        <v>21289</v>
      </c>
      <c r="E4273" s="13" t="s">
        <v>21290</v>
      </c>
      <c r="F4273" s="13" t="s">
        <v>21291</v>
      </c>
      <c r="G4273" s="13" t="s">
        <v>21292</v>
      </c>
    </row>
    <row r="4274" customFormat="false" ht="15" hidden="false" customHeight="true" outlineLevel="0" collapsed="false">
      <c r="A4274" s="13" t="s">
        <v>219</v>
      </c>
      <c r="B4274" s="11" t="s">
        <v>11656</v>
      </c>
      <c r="C4274" s="13" t="s">
        <v>21293</v>
      </c>
      <c r="D4274" s="13" t="s">
        <v>21294</v>
      </c>
      <c r="E4274" s="13" t="s">
        <v>16749</v>
      </c>
      <c r="F4274" s="13" t="s">
        <v>21295</v>
      </c>
      <c r="G4274" s="13" t="s">
        <v>21296</v>
      </c>
    </row>
    <row r="4275" customFormat="false" ht="15" hidden="false" customHeight="true" outlineLevel="0" collapsed="false">
      <c r="A4275" s="13" t="s">
        <v>219</v>
      </c>
      <c r="B4275" s="11" t="s">
        <v>11616</v>
      </c>
      <c r="C4275" s="13" t="s">
        <v>21297</v>
      </c>
      <c r="D4275" s="13" t="s">
        <v>21298</v>
      </c>
      <c r="E4275" s="13" t="s">
        <v>21299</v>
      </c>
      <c r="F4275" s="13" t="s">
        <v>21300</v>
      </c>
      <c r="G4275" s="13" t="s">
        <v>21301</v>
      </c>
    </row>
    <row r="4276" customFormat="false" ht="15" hidden="false" customHeight="true" outlineLevel="0" collapsed="false">
      <c r="A4276" s="13" t="s">
        <v>219</v>
      </c>
      <c r="B4276" s="11" t="s">
        <v>11606</v>
      </c>
      <c r="C4276" s="13" t="s">
        <v>12910</v>
      </c>
      <c r="D4276" s="13" t="s">
        <v>21302</v>
      </c>
      <c r="E4276" s="13" t="s">
        <v>12244</v>
      </c>
      <c r="F4276" s="13" t="s">
        <v>14036</v>
      </c>
      <c r="G4276" s="13" t="s">
        <v>21303</v>
      </c>
    </row>
    <row r="4277" customFormat="false" ht="15" hidden="false" customHeight="true" outlineLevel="0" collapsed="false">
      <c r="A4277" s="13" t="s">
        <v>219</v>
      </c>
      <c r="B4277" s="11" t="s">
        <v>11688</v>
      </c>
      <c r="C4277" s="13" t="s">
        <v>21304</v>
      </c>
      <c r="D4277" s="13" t="s">
        <v>21305</v>
      </c>
      <c r="E4277" s="13" t="s">
        <v>21306</v>
      </c>
      <c r="F4277" s="13" t="s">
        <v>21307</v>
      </c>
      <c r="G4277" s="13" t="s">
        <v>21308</v>
      </c>
    </row>
    <row r="4278" customFormat="false" ht="15" hidden="false" customHeight="true" outlineLevel="0" collapsed="false">
      <c r="A4278" s="13" t="s">
        <v>219</v>
      </c>
      <c r="B4278" s="11" t="s">
        <v>11622</v>
      </c>
      <c r="C4278" s="13" t="s">
        <v>17305</v>
      </c>
      <c r="D4278" s="13" t="s">
        <v>21309</v>
      </c>
      <c r="E4278" s="13" t="s">
        <v>19628</v>
      </c>
      <c r="F4278" s="13" t="s">
        <v>21310</v>
      </c>
      <c r="G4278" s="13" t="s">
        <v>21311</v>
      </c>
    </row>
    <row r="4279" customFormat="false" ht="15" hidden="false" customHeight="true" outlineLevel="0" collapsed="false">
      <c r="A4279" s="13" t="s">
        <v>219</v>
      </c>
      <c r="B4279" s="11" t="s">
        <v>11661</v>
      </c>
      <c r="C4279" s="13" t="s">
        <v>21312</v>
      </c>
      <c r="D4279" s="13" t="s">
        <v>21313</v>
      </c>
      <c r="E4279" s="13" t="s">
        <v>21314</v>
      </c>
      <c r="F4279" s="13" t="s">
        <v>21315</v>
      </c>
      <c r="G4279" s="13" t="s">
        <v>21316</v>
      </c>
    </row>
    <row r="4280" customFormat="false" ht="15" hidden="false" customHeight="true" outlineLevel="0" collapsed="false">
      <c r="A4280" s="13" t="s">
        <v>219</v>
      </c>
      <c r="B4280" s="11" t="s">
        <v>11639</v>
      </c>
      <c r="C4280" s="13" t="s">
        <v>21317</v>
      </c>
      <c r="D4280" s="13" t="s">
        <v>21318</v>
      </c>
      <c r="E4280" s="13" t="s">
        <v>8965</v>
      </c>
      <c r="F4280" s="13" t="s">
        <v>21319</v>
      </c>
      <c r="G4280" s="13" t="s">
        <v>21320</v>
      </c>
    </row>
    <row r="4281" customFormat="false" ht="15" hidden="false" customHeight="true" outlineLevel="0" collapsed="false">
      <c r="A4281" s="13" t="s">
        <v>219</v>
      </c>
      <c r="B4281" s="11" t="s">
        <v>11743</v>
      </c>
      <c r="C4281" s="13" t="s">
        <v>12662</v>
      </c>
      <c r="D4281" s="13" t="s">
        <v>21321</v>
      </c>
      <c r="E4281" s="13" t="s">
        <v>15366</v>
      </c>
      <c r="F4281" s="13" t="s">
        <v>21322</v>
      </c>
      <c r="G4281" s="13" t="s">
        <v>21323</v>
      </c>
    </row>
    <row r="4282" customFormat="false" ht="15" hidden="false" customHeight="true" outlineLevel="0" collapsed="false">
      <c r="A4282" s="13" t="s">
        <v>219</v>
      </c>
      <c r="B4282" s="11" t="s">
        <v>11645</v>
      </c>
      <c r="C4282" s="13" t="s">
        <v>12953</v>
      </c>
      <c r="D4282" s="13" t="s">
        <v>21324</v>
      </c>
      <c r="E4282" s="13" t="s">
        <v>13301</v>
      </c>
      <c r="F4282" s="13" t="s">
        <v>21325</v>
      </c>
      <c r="G4282" s="13" t="s">
        <v>21326</v>
      </c>
    </row>
    <row r="4283" customFormat="false" ht="15" hidden="false" customHeight="true" outlineLevel="0" collapsed="false">
      <c r="A4283" s="13" t="s">
        <v>219</v>
      </c>
      <c r="B4283" s="11" t="s">
        <v>11895</v>
      </c>
      <c r="C4283" s="13" t="s">
        <v>18117</v>
      </c>
      <c r="D4283" s="13" t="s">
        <v>21327</v>
      </c>
      <c r="E4283" s="13" t="s">
        <v>12247</v>
      </c>
      <c r="F4283" s="13" t="s">
        <v>21328</v>
      </c>
      <c r="G4283" s="13" t="s">
        <v>21329</v>
      </c>
    </row>
    <row r="4284" customFormat="false" ht="15" hidden="false" customHeight="true" outlineLevel="0" collapsed="false">
      <c r="A4284" s="13" t="s">
        <v>219</v>
      </c>
      <c r="B4284" s="11" t="s">
        <v>11706</v>
      </c>
      <c r="C4284" s="13" t="s">
        <v>11563</v>
      </c>
      <c r="D4284" s="13" t="s">
        <v>21330</v>
      </c>
      <c r="E4284" s="13" t="s">
        <v>12295</v>
      </c>
      <c r="F4284" s="13" t="s">
        <v>12090</v>
      </c>
      <c r="G4284" s="13" t="s">
        <v>21331</v>
      </c>
    </row>
    <row r="4285" customFormat="false" ht="15" hidden="false" customHeight="true" outlineLevel="0" collapsed="false">
      <c r="A4285" s="13" t="s">
        <v>219</v>
      </c>
      <c r="B4285" s="11" t="s">
        <v>11722</v>
      </c>
      <c r="C4285" s="13" t="s">
        <v>21332</v>
      </c>
      <c r="D4285" s="13" t="s">
        <v>21333</v>
      </c>
      <c r="E4285" s="13" t="s">
        <v>14411</v>
      </c>
      <c r="F4285" s="13" t="s">
        <v>21334</v>
      </c>
      <c r="G4285" s="13" t="s">
        <v>21335</v>
      </c>
    </row>
    <row r="4286" customFormat="false" ht="15" hidden="false" customHeight="true" outlineLevel="0" collapsed="false">
      <c r="A4286" s="13" t="s">
        <v>219</v>
      </c>
      <c r="B4286" s="11" t="s">
        <v>12274</v>
      </c>
      <c r="C4286" s="13" t="s">
        <v>4929</v>
      </c>
      <c r="D4286" s="13" t="s">
        <v>21336</v>
      </c>
      <c r="E4286" s="13" t="s">
        <v>11751</v>
      </c>
      <c r="F4286" s="13" t="s">
        <v>11708</v>
      </c>
      <c r="G4286" s="13" t="s">
        <v>21337</v>
      </c>
    </row>
    <row r="4287" customFormat="false" ht="15" hidden="false" customHeight="true" outlineLevel="0" collapsed="false">
      <c r="A4287" s="13" t="s">
        <v>219</v>
      </c>
      <c r="B4287" s="11" t="s">
        <v>11760</v>
      </c>
      <c r="C4287" s="13" t="s">
        <v>17867</v>
      </c>
      <c r="D4287" s="13" t="s">
        <v>21338</v>
      </c>
      <c r="E4287" s="13" t="s">
        <v>14511</v>
      </c>
      <c r="F4287" s="13" t="s">
        <v>21339</v>
      </c>
      <c r="G4287" s="13" t="s">
        <v>3534</v>
      </c>
    </row>
    <row r="4288" customFormat="false" ht="15" hidden="false" customHeight="true" outlineLevel="0" collapsed="false">
      <c r="A4288" s="13" t="s">
        <v>219</v>
      </c>
      <c r="B4288" s="11" t="s">
        <v>11700</v>
      </c>
      <c r="C4288" s="13" t="s">
        <v>21340</v>
      </c>
      <c r="D4288" s="13" t="s">
        <v>21341</v>
      </c>
      <c r="E4288" s="13" t="s">
        <v>4775</v>
      </c>
      <c r="F4288" s="13" t="s">
        <v>11796</v>
      </c>
      <c r="G4288" s="13" t="s">
        <v>21342</v>
      </c>
    </row>
    <row r="4289" customFormat="false" ht="15" hidden="false" customHeight="true" outlineLevel="0" collapsed="false">
      <c r="A4289" s="13" t="s">
        <v>219</v>
      </c>
      <c r="B4289" s="11" t="s">
        <v>11682</v>
      </c>
      <c r="C4289" s="13" t="s">
        <v>13819</v>
      </c>
      <c r="D4289" s="13" t="s">
        <v>21343</v>
      </c>
      <c r="E4289" s="13" t="s">
        <v>13001</v>
      </c>
      <c r="F4289" s="13" t="s">
        <v>21344</v>
      </c>
      <c r="G4289" s="13" t="s">
        <v>21345</v>
      </c>
    </row>
    <row r="4290" customFormat="false" ht="15" hidden="false" customHeight="true" outlineLevel="0" collapsed="false">
      <c r="A4290" s="13" t="s">
        <v>219</v>
      </c>
      <c r="B4290" s="11" t="s">
        <v>11650</v>
      </c>
      <c r="C4290" s="13" t="s">
        <v>18341</v>
      </c>
      <c r="D4290" s="13" t="s">
        <v>21346</v>
      </c>
      <c r="E4290" s="13" t="s">
        <v>21347</v>
      </c>
      <c r="F4290" s="13" t="s">
        <v>21348</v>
      </c>
      <c r="G4290" s="13" t="s">
        <v>18208</v>
      </c>
    </row>
    <row r="4291" customFormat="false" ht="15" hidden="false" customHeight="true" outlineLevel="0" collapsed="false">
      <c r="A4291" s="13" t="s">
        <v>219</v>
      </c>
      <c r="B4291" s="11" t="s">
        <v>11694</v>
      </c>
      <c r="C4291" s="13" t="s">
        <v>21349</v>
      </c>
      <c r="D4291" s="13" t="s">
        <v>21350</v>
      </c>
      <c r="E4291" s="13" t="s">
        <v>21351</v>
      </c>
      <c r="F4291" s="13" t="s">
        <v>21352</v>
      </c>
      <c r="G4291" s="13" t="s">
        <v>21353</v>
      </c>
    </row>
    <row r="4292" customFormat="false" ht="15" hidden="false" customHeight="true" outlineLevel="0" collapsed="false">
      <c r="A4292" s="13" t="s">
        <v>219</v>
      </c>
      <c r="B4292" s="11" t="s">
        <v>11710</v>
      </c>
      <c r="C4292" s="13" t="s">
        <v>21354</v>
      </c>
      <c r="D4292" s="13" t="s">
        <v>21355</v>
      </c>
      <c r="E4292" s="13" t="s">
        <v>1715</v>
      </c>
      <c r="F4292" s="13" t="s">
        <v>21356</v>
      </c>
      <c r="G4292" s="13" t="s">
        <v>21357</v>
      </c>
    </row>
    <row r="4293" customFormat="false" ht="15" hidden="false" customHeight="true" outlineLevel="0" collapsed="false">
      <c r="A4293" s="13" t="s">
        <v>219</v>
      </c>
      <c r="B4293" s="11" t="s">
        <v>11787</v>
      </c>
      <c r="C4293" s="13" t="s">
        <v>20551</v>
      </c>
      <c r="D4293" s="13" t="s">
        <v>21358</v>
      </c>
      <c r="E4293" s="13" t="s">
        <v>16873</v>
      </c>
      <c r="F4293" s="13" t="s">
        <v>21359</v>
      </c>
      <c r="G4293" s="13" t="s">
        <v>21360</v>
      </c>
    </row>
    <row r="4294" customFormat="false" ht="15" hidden="false" customHeight="true" outlineLevel="0" collapsed="false">
      <c r="A4294" s="13" t="s">
        <v>219</v>
      </c>
      <c r="B4294" s="11" t="s">
        <v>11677</v>
      </c>
      <c r="C4294" s="13" t="s">
        <v>21361</v>
      </c>
      <c r="D4294" s="13" t="s">
        <v>21362</v>
      </c>
      <c r="E4294" s="13" t="s">
        <v>17362</v>
      </c>
      <c r="F4294" s="13" t="s">
        <v>21363</v>
      </c>
      <c r="G4294" s="13" t="s">
        <v>21364</v>
      </c>
    </row>
    <row r="4295" customFormat="false" ht="15" hidden="false" customHeight="true" outlineLevel="0" collapsed="false">
      <c r="A4295" s="13" t="s">
        <v>219</v>
      </c>
      <c r="B4295" s="11" t="s">
        <v>11667</v>
      </c>
      <c r="C4295" s="13" t="s">
        <v>21365</v>
      </c>
      <c r="D4295" s="13" t="s">
        <v>21366</v>
      </c>
      <c r="E4295" s="13" t="s">
        <v>5399</v>
      </c>
      <c r="F4295" s="13" t="s">
        <v>21367</v>
      </c>
      <c r="G4295" s="13" t="s">
        <v>21368</v>
      </c>
    </row>
    <row r="4296" customFormat="false" ht="15" hidden="false" customHeight="true" outlineLevel="0" collapsed="false">
      <c r="A4296" s="13" t="s">
        <v>219</v>
      </c>
      <c r="B4296" s="11" t="s">
        <v>11827</v>
      </c>
      <c r="C4296" s="13" t="s">
        <v>21369</v>
      </c>
      <c r="D4296" s="13" t="s">
        <v>21370</v>
      </c>
      <c r="E4296" s="13" t="s">
        <v>12550</v>
      </c>
      <c r="F4296" s="13" t="s">
        <v>21371</v>
      </c>
      <c r="G4296" s="13" t="s">
        <v>21372</v>
      </c>
    </row>
    <row r="4297" customFormat="false" ht="15" hidden="false" customHeight="true" outlineLevel="0" collapsed="false">
      <c r="A4297" s="13" t="s">
        <v>219</v>
      </c>
      <c r="B4297" s="11" t="s">
        <v>11737</v>
      </c>
      <c r="C4297" s="13" t="s">
        <v>14086</v>
      </c>
      <c r="D4297" s="13" t="s">
        <v>21373</v>
      </c>
      <c r="E4297" s="13" t="s">
        <v>14706</v>
      </c>
      <c r="F4297" s="13" t="s">
        <v>21374</v>
      </c>
      <c r="G4297" s="13" t="s">
        <v>21375</v>
      </c>
    </row>
    <row r="4298" customFormat="false" ht="15" hidden="false" customHeight="true" outlineLevel="0" collapsed="false">
      <c r="A4298" s="13" t="s">
        <v>219</v>
      </c>
      <c r="B4298" s="11" t="s">
        <v>11770</v>
      </c>
      <c r="C4298" s="13" t="s">
        <v>21376</v>
      </c>
      <c r="D4298" s="13" t="s">
        <v>21377</v>
      </c>
      <c r="E4298" s="13" t="s">
        <v>6164</v>
      </c>
      <c r="F4298" s="13" t="s">
        <v>21378</v>
      </c>
      <c r="G4298" s="13" t="s">
        <v>21379</v>
      </c>
    </row>
    <row r="4299" customFormat="false" ht="15" hidden="false" customHeight="true" outlineLevel="0" collapsed="false">
      <c r="A4299" s="13" t="s">
        <v>219</v>
      </c>
      <c r="B4299" s="11" t="s">
        <v>11754</v>
      </c>
      <c r="C4299" s="13" t="s">
        <v>21380</v>
      </c>
      <c r="D4299" s="13" t="s">
        <v>21381</v>
      </c>
      <c r="E4299" s="13" t="s">
        <v>13664</v>
      </c>
      <c r="F4299" s="13" t="s">
        <v>8472</v>
      </c>
      <c r="G4299" s="13" t="s">
        <v>21382</v>
      </c>
    </row>
    <row r="4300" customFormat="false" ht="15" hidden="false" customHeight="true" outlineLevel="0" collapsed="false">
      <c r="A4300" s="13" t="s">
        <v>219</v>
      </c>
      <c r="B4300" s="11" t="s">
        <v>11822</v>
      </c>
      <c r="C4300" s="13" t="s">
        <v>11986</v>
      </c>
      <c r="D4300" s="13" t="s">
        <v>21383</v>
      </c>
      <c r="E4300" s="13" t="s">
        <v>1612</v>
      </c>
      <c r="F4300" s="13" t="s">
        <v>17206</v>
      </c>
      <c r="G4300" s="13" t="s">
        <v>21384</v>
      </c>
    </row>
    <row r="4301" customFormat="false" ht="15" hidden="false" customHeight="true" outlineLevel="0" collapsed="false">
      <c r="A4301" s="13" t="s">
        <v>219</v>
      </c>
      <c r="B4301" s="11" t="s">
        <v>11716</v>
      </c>
      <c r="C4301" s="13" t="s">
        <v>19740</v>
      </c>
      <c r="D4301" s="13" t="s">
        <v>21385</v>
      </c>
      <c r="E4301" s="13" t="s">
        <v>21386</v>
      </c>
      <c r="F4301" s="13" t="s">
        <v>21387</v>
      </c>
      <c r="G4301" s="13" t="s">
        <v>21388</v>
      </c>
    </row>
    <row r="4302" customFormat="false" ht="15" hidden="false" customHeight="true" outlineLevel="0" collapsed="false">
      <c r="A4302" s="13" t="s">
        <v>219</v>
      </c>
      <c r="B4302" s="11" t="s">
        <v>11748</v>
      </c>
      <c r="C4302" s="13" t="s">
        <v>12145</v>
      </c>
      <c r="D4302" s="13" t="s">
        <v>21389</v>
      </c>
      <c r="E4302" s="13" t="s">
        <v>12295</v>
      </c>
      <c r="F4302" s="13" t="s">
        <v>11708</v>
      </c>
      <c r="G4302" s="13" t="s">
        <v>21389</v>
      </c>
    </row>
    <row r="4303" customFormat="false" ht="15" hidden="false" customHeight="true" outlineLevel="0" collapsed="false">
      <c r="A4303" s="13" t="s">
        <v>219</v>
      </c>
      <c r="B4303" s="11" t="s">
        <v>11728</v>
      </c>
      <c r="C4303" s="13" t="s">
        <v>3026</v>
      </c>
      <c r="D4303" s="13" t="s">
        <v>21390</v>
      </c>
      <c r="E4303" s="13" t="s">
        <v>697</v>
      </c>
      <c r="F4303" s="13" t="s">
        <v>21391</v>
      </c>
      <c r="G4303" s="13" t="s">
        <v>21392</v>
      </c>
    </row>
    <row r="4304" customFormat="false" ht="15" hidden="false" customHeight="true" outlineLevel="0" collapsed="false">
      <c r="A4304" s="13" t="s">
        <v>219</v>
      </c>
      <c r="B4304" s="11" t="s">
        <v>11855</v>
      </c>
      <c r="C4304" s="13" t="s">
        <v>21393</v>
      </c>
      <c r="D4304" s="13" t="s">
        <v>21394</v>
      </c>
      <c r="E4304" s="13" t="s">
        <v>13421</v>
      </c>
      <c r="F4304" s="13" t="s">
        <v>21395</v>
      </c>
      <c r="G4304" s="13" t="s">
        <v>21396</v>
      </c>
    </row>
    <row r="4305" customFormat="false" ht="15" hidden="false" customHeight="true" outlineLevel="0" collapsed="false">
      <c r="A4305" s="13" t="s">
        <v>219</v>
      </c>
      <c r="B4305" s="11" t="s">
        <v>11776</v>
      </c>
      <c r="C4305" s="13" t="s">
        <v>16368</v>
      </c>
      <c r="D4305" s="13" t="s">
        <v>21397</v>
      </c>
      <c r="E4305" s="13" t="s">
        <v>6436</v>
      </c>
      <c r="F4305" s="13" t="s">
        <v>21398</v>
      </c>
      <c r="G4305" s="13" t="s">
        <v>21399</v>
      </c>
    </row>
    <row r="4306" customFormat="false" ht="15" hidden="false" customHeight="true" outlineLevel="0" collapsed="false">
      <c r="A4306" s="13" t="s">
        <v>219</v>
      </c>
      <c r="B4306" s="11" t="s">
        <v>11866</v>
      </c>
      <c r="C4306" s="13" t="s">
        <v>13995</v>
      </c>
      <c r="D4306" s="13" t="s">
        <v>21400</v>
      </c>
      <c r="E4306" s="13" t="s">
        <v>12357</v>
      </c>
      <c r="F4306" s="13" t="s">
        <v>21401</v>
      </c>
      <c r="G4306" s="13" t="s">
        <v>21402</v>
      </c>
    </row>
    <row r="4307" customFormat="false" ht="15" hidden="false" customHeight="true" outlineLevel="0" collapsed="false">
      <c r="A4307" s="13" t="s">
        <v>219</v>
      </c>
      <c r="B4307" s="11" t="s">
        <v>11733</v>
      </c>
      <c r="C4307" s="13" t="s">
        <v>15524</v>
      </c>
      <c r="D4307" s="13" t="s">
        <v>21403</v>
      </c>
      <c r="E4307" s="13" t="s">
        <v>21404</v>
      </c>
      <c r="F4307" s="13" t="s">
        <v>21405</v>
      </c>
      <c r="G4307" s="13" t="s">
        <v>21406</v>
      </c>
    </row>
    <row r="4308" customFormat="false" ht="15" hidden="false" customHeight="true" outlineLevel="0" collapsed="false">
      <c r="A4308" s="13" t="s">
        <v>219</v>
      </c>
      <c r="B4308" s="11" t="s">
        <v>11838</v>
      </c>
      <c r="C4308" s="13" t="s">
        <v>21407</v>
      </c>
      <c r="D4308" s="13" t="s">
        <v>21408</v>
      </c>
      <c r="E4308" s="13" t="s">
        <v>18358</v>
      </c>
      <c r="F4308" s="13" t="s">
        <v>21409</v>
      </c>
      <c r="G4308" s="13" t="s">
        <v>21410</v>
      </c>
    </row>
    <row r="4309" customFormat="false" ht="15" hidden="false" customHeight="true" outlineLevel="0" collapsed="false">
      <c r="A4309" s="13" t="s">
        <v>219</v>
      </c>
      <c r="B4309" s="11" t="s">
        <v>11781</v>
      </c>
      <c r="C4309" s="13" t="s">
        <v>14802</v>
      </c>
      <c r="D4309" s="13" t="s">
        <v>21411</v>
      </c>
      <c r="E4309" s="13" t="s">
        <v>2610</v>
      </c>
      <c r="F4309" s="13" t="s">
        <v>6852</v>
      </c>
      <c r="G4309" s="13" t="s">
        <v>21412</v>
      </c>
    </row>
    <row r="4310" customFormat="false" ht="15" hidden="false" customHeight="true" outlineLevel="0" collapsed="false">
      <c r="A4310" s="13" t="s">
        <v>219</v>
      </c>
      <c r="B4310" s="11" t="s">
        <v>11799</v>
      </c>
      <c r="C4310" s="13" t="s">
        <v>20213</v>
      </c>
      <c r="D4310" s="13" t="s">
        <v>21413</v>
      </c>
      <c r="E4310" s="13" t="s">
        <v>21414</v>
      </c>
      <c r="F4310" s="13" t="s">
        <v>21415</v>
      </c>
      <c r="G4310" s="13" t="s">
        <v>21416</v>
      </c>
    </row>
    <row r="4311" customFormat="false" ht="15" hidden="false" customHeight="true" outlineLevel="0" collapsed="false">
      <c r="A4311" s="13" t="s">
        <v>219</v>
      </c>
      <c r="B4311" s="11" t="s">
        <v>11844</v>
      </c>
      <c r="C4311" s="13" t="s">
        <v>11557</v>
      </c>
      <c r="D4311" s="13" t="s">
        <v>21417</v>
      </c>
      <c r="E4311" s="13" t="s">
        <v>12541</v>
      </c>
      <c r="F4311" s="13" t="s">
        <v>21418</v>
      </c>
      <c r="G4311" s="13" t="s">
        <v>21419</v>
      </c>
    </row>
    <row r="4312" customFormat="false" ht="15" hidden="false" customHeight="true" outlineLevel="0" collapsed="false">
      <c r="A4312" s="13" t="s">
        <v>219</v>
      </c>
      <c r="B4312" s="11" t="s">
        <v>11810</v>
      </c>
      <c r="C4312" s="13" t="s">
        <v>21420</v>
      </c>
      <c r="D4312" s="13" t="s">
        <v>21421</v>
      </c>
      <c r="E4312" s="13" t="s">
        <v>21422</v>
      </c>
      <c r="F4312" s="13" t="s">
        <v>21423</v>
      </c>
      <c r="G4312" s="13" t="s">
        <v>16903</v>
      </c>
    </row>
    <row r="4313" customFormat="false" ht="15" hidden="false" customHeight="true" outlineLevel="0" collapsed="false">
      <c r="A4313" s="13" t="s">
        <v>219</v>
      </c>
      <c r="B4313" s="11" t="s">
        <v>11878</v>
      </c>
      <c r="C4313" s="13" t="s">
        <v>14423</v>
      </c>
      <c r="D4313" s="13" t="s">
        <v>21424</v>
      </c>
      <c r="E4313" s="13" t="s">
        <v>16775</v>
      </c>
      <c r="F4313" s="13" t="s">
        <v>21425</v>
      </c>
      <c r="G4313" s="13" t="s">
        <v>21426</v>
      </c>
    </row>
    <row r="4314" customFormat="false" ht="15" hidden="false" customHeight="true" outlineLevel="0" collapsed="false">
      <c r="A4314" s="13" t="s">
        <v>219</v>
      </c>
      <c r="B4314" s="11" t="s">
        <v>11833</v>
      </c>
      <c r="C4314" s="13" t="s">
        <v>14205</v>
      </c>
      <c r="D4314" s="13" t="s">
        <v>21427</v>
      </c>
      <c r="E4314" s="13" t="s">
        <v>7267</v>
      </c>
      <c r="F4314" s="13" t="s">
        <v>21428</v>
      </c>
      <c r="G4314" s="13" t="s">
        <v>21429</v>
      </c>
    </row>
    <row r="4315" customFormat="false" ht="15" hidden="false" customHeight="true" outlineLevel="0" collapsed="false">
      <c r="A4315" s="13" t="s">
        <v>219</v>
      </c>
      <c r="B4315" s="11" t="s">
        <v>11927</v>
      </c>
      <c r="C4315" s="13" t="s">
        <v>12277</v>
      </c>
      <c r="D4315" s="13" t="s">
        <v>21430</v>
      </c>
      <c r="E4315" s="13" t="s">
        <v>3987</v>
      </c>
      <c r="F4315" s="13" t="s">
        <v>21431</v>
      </c>
      <c r="G4315" s="13" t="s">
        <v>21432</v>
      </c>
    </row>
    <row r="4316" customFormat="false" ht="15" hidden="false" customHeight="true" outlineLevel="0" collapsed="false">
      <c r="A4316" s="13" t="s">
        <v>219</v>
      </c>
      <c r="B4316" s="11" t="s">
        <v>11804</v>
      </c>
      <c r="C4316" s="13" t="s">
        <v>5890</v>
      </c>
      <c r="D4316" s="13" t="s">
        <v>21433</v>
      </c>
      <c r="E4316" s="13" t="s">
        <v>12357</v>
      </c>
      <c r="F4316" s="13" t="s">
        <v>19659</v>
      </c>
      <c r="G4316" s="13" t="s">
        <v>21434</v>
      </c>
    </row>
    <row r="4317" customFormat="false" ht="15" hidden="false" customHeight="true" outlineLevel="0" collapsed="false">
      <c r="A4317" s="13" t="s">
        <v>219</v>
      </c>
      <c r="B4317" s="11" t="s">
        <v>11921</v>
      </c>
      <c r="C4317" s="13" t="s">
        <v>21435</v>
      </c>
      <c r="D4317" s="13" t="s">
        <v>21436</v>
      </c>
      <c r="E4317" s="13" t="s">
        <v>6610</v>
      </c>
      <c r="F4317" s="13" t="s">
        <v>21437</v>
      </c>
      <c r="G4317" s="13" t="s">
        <v>12913</v>
      </c>
    </row>
    <row r="4318" customFormat="false" ht="15" hidden="false" customHeight="true" outlineLevel="0" collapsed="false">
      <c r="A4318" s="13" t="s">
        <v>219</v>
      </c>
      <c r="B4318" s="11" t="s">
        <v>11872</v>
      </c>
      <c r="C4318" s="13" t="s">
        <v>21438</v>
      </c>
      <c r="D4318" s="13" t="s">
        <v>21439</v>
      </c>
      <c r="E4318" s="13" t="s">
        <v>550</v>
      </c>
      <c r="F4318" s="13" t="s">
        <v>21440</v>
      </c>
      <c r="G4318" s="13" t="s">
        <v>21441</v>
      </c>
    </row>
    <row r="4319" customFormat="false" ht="15" hidden="false" customHeight="true" outlineLevel="0" collapsed="false">
      <c r="A4319" s="13" t="s">
        <v>219</v>
      </c>
      <c r="B4319" s="11" t="s">
        <v>12061</v>
      </c>
      <c r="C4319" s="13" t="s">
        <v>557</v>
      </c>
      <c r="D4319" s="13" t="s">
        <v>21442</v>
      </c>
      <c r="E4319" s="13" t="s">
        <v>12058</v>
      </c>
      <c r="F4319" s="13" t="s">
        <v>21443</v>
      </c>
      <c r="G4319" s="13" t="s">
        <v>21444</v>
      </c>
    </row>
    <row r="4320" customFormat="false" ht="15" hidden="false" customHeight="true" outlineLevel="0" collapsed="false">
      <c r="A4320" s="13" t="s">
        <v>219</v>
      </c>
      <c r="B4320" s="11" t="s">
        <v>11953</v>
      </c>
      <c r="C4320" s="13" t="s">
        <v>14172</v>
      </c>
      <c r="D4320" s="13" t="s">
        <v>21445</v>
      </c>
      <c r="E4320" s="13" t="s">
        <v>12031</v>
      </c>
      <c r="F4320" s="13" t="s">
        <v>12267</v>
      </c>
      <c r="G4320" s="13" t="s">
        <v>21446</v>
      </c>
    </row>
    <row r="4321" customFormat="false" ht="15" hidden="false" customHeight="true" outlineLevel="0" collapsed="false">
      <c r="A4321" s="13" t="s">
        <v>219</v>
      </c>
      <c r="B4321" s="11" t="s">
        <v>11904</v>
      </c>
      <c r="C4321" s="13" t="s">
        <v>14015</v>
      </c>
      <c r="D4321" s="13" t="s">
        <v>21447</v>
      </c>
      <c r="E4321" s="13" t="s">
        <v>14387</v>
      </c>
      <c r="F4321" s="13" t="s">
        <v>21448</v>
      </c>
      <c r="G4321" s="13" t="s">
        <v>21449</v>
      </c>
    </row>
    <row r="4322" customFormat="false" ht="15" hidden="false" customHeight="true" outlineLevel="0" collapsed="false">
      <c r="A4322" s="13" t="s">
        <v>219</v>
      </c>
      <c r="B4322" s="11" t="s">
        <v>11900</v>
      </c>
      <c r="C4322" s="13" t="s">
        <v>21450</v>
      </c>
      <c r="D4322" s="13" t="s">
        <v>21451</v>
      </c>
      <c r="E4322" s="13" t="s">
        <v>4560</v>
      </c>
      <c r="F4322" s="13" t="s">
        <v>21452</v>
      </c>
      <c r="G4322" s="13" t="s">
        <v>21453</v>
      </c>
    </row>
    <row r="4323" customFormat="false" ht="15" hidden="false" customHeight="true" outlineLevel="0" collapsed="false">
      <c r="A4323" s="13" t="s">
        <v>219</v>
      </c>
      <c r="B4323" s="11" t="s">
        <v>11764</v>
      </c>
      <c r="C4323" s="13" t="s">
        <v>15342</v>
      </c>
      <c r="D4323" s="13" t="s">
        <v>21454</v>
      </c>
      <c r="E4323" s="13" t="s">
        <v>3514</v>
      </c>
      <c r="F4323" s="13" t="s">
        <v>21455</v>
      </c>
      <c r="G4323" s="13" t="s">
        <v>21456</v>
      </c>
    </row>
    <row r="4324" customFormat="false" ht="15" hidden="false" customHeight="true" outlineLevel="0" collapsed="false">
      <c r="A4324" s="13" t="s">
        <v>219</v>
      </c>
      <c r="B4324" s="11" t="s">
        <v>11861</v>
      </c>
      <c r="C4324" s="13" t="s">
        <v>11918</v>
      </c>
      <c r="D4324" s="13" t="s">
        <v>21457</v>
      </c>
      <c r="E4324" s="13" t="s">
        <v>3991</v>
      </c>
      <c r="F4324" s="13" t="s">
        <v>21458</v>
      </c>
      <c r="G4324" s="13" t="s">
        <v>21459</v>
      </c>
    </row>
    <row r="4325" customFormat="false" ht="15" hidden="false" customHeight="true" outlineLevel="0" collapsed="false">
      <c r="A4325" s="13" t="s">
        <v>219</v>
      </c>
      <c r="B4325" s="11" t="s">
        <v>11816</v>
      </c>
      <c r="C4325" s="13" t="s">
        <v>15072</v>
      </c>
      <c r="D4325" s="13" t="s">
        <v>21460</v>
      </c>
      <c r="E4325" s="13" t="s">
        <v>12236</v>
      </c>
      <c r="F4325" s="13" t="s">
        <v>21461</v>
      </c>
      <c r="G4325" s="13" t="s">
        <v>21462</v>
      </c>
    </row>
    <row r="4326" customFormat="false" ht="15" hidden="false" customHeight="true" outlineLevel="0" collapsed="false">
      <c r="A4326" s="13" t="s">
        <v>219</v>
      </c>
      <c r="B4326" s="11" t="s">
        <v>11910</v>
      </c>
      <c r="C4326" s="13" t="s">
        <v>8477</v>
      </c>
      <c r="D4326" s="13" t="s">
        <v>21463</v>
      </c>
      <c r="E4326" s="13" t="s">
        <v>12833</v>
      </c>
      <c r="F4326" s="13" t="s">
        <v>21464</v>
      </c>
      <c r="G4326" s="13" t="s">
        <v>21465</v>
      </c>
    </row>
    <row r="4327" customFormat="false" ht="15" hidden="false" customHeight="true" outlineLevel="0" collapsed="false">
      <c r="A4327" s="13" t="s">
        <v>219</v>
      </c>
      <c r="B4327" s="11" t="s">
        <v>11941</v>
      </c>
      <c r="C4327" s="13" t="s">
        <v>18539</v>
      </c>
      <c r="D4327" s="13" t="s">
        <v>21466</v>
      </c>
      <c r="E4327" s="13" t="s">
        <v>6800</v>
      </c>
      <c r="F4327" s="13" t="s">
        <v>11993</v>
      </c>
      <c r="G4327" s="13" t="s">
        <v>21467</v>
      </c>
    </row>
    <row r="4328" customFormat="false" ht="15" hidden="false" customHeight="true" outlineLevel="0" collapsed="false">
      <c r="A4328" s="13" t="s">
        <v>219</v>
      </c>
      <c r="B4328" s="11" t="s">
        <v>11950</v>
      </c>
      <c r="C4328" s="13" t="s">
        <v>18055</v>
      </c>
      <c r="D4328" s="13" t="s">
        <v>21468</v>
      </c>
      <c r="E4328" s="13" t="s">
        <v>11708</v>
      </c>
      <c r="F4328" s="13" t="s">
        <v>1871</v>
      </c>
      <c r="G4328" s="13" t="s">
        <v>21468</v>
      </c>
    </row>
    <row r="4329" customFormat="false" ht="15" hidden="false" customHeight="true" outlineLevel="0" collapsed="false">
      <c r="A4329" s="13" t="s">
        <v>219</v>
      </c>
      <c r="B4329" s="11" t="s">
        <v>11890</v>
      </c>
      <c r="C4329" s="13" t="s">
        <v>18360</v>
      </c>
      <c r="D4329" s="13" t="s">
        <v>21469</v>
      </c>
      <c r="E4329" s="13" t="s">
        <v>12819</v>
      </c>
      <c r="F4329" s="13" t="s">
        <v>18689</v>
      </c>
      <c r="G4329" s="13" t="s">
        <v>21470</v>
      </c>
    </row>
    <row r="4330" customFormat="false" ht="15" hidden="false" customHeight="true" outlineLevel="0" collapsed="false">
      <c r="A4330" s="13" t="s">
        <v>219</v>
      </c>
      <c r="B4330" s="11" t="s">
        <v>11915</v>
      </c>
      <c r="C4330" s="13" t="s">
        <v>14077</v>
      </c>
      <c r="D4330" s="13" t="s">
        <v>21471</v>
      </c>
      <c r="E4330" s="13" t="s">
        <v>14572</v>
      </c>
      <c r="F4330" s="13" t="s">
        <v>21472</v>
      </c>
      <c r="G4330" s="13" t="s">
        <v>16366</v>
      </c>
    </row>
    <row r="4331" customFormat="false" ht="15" hidden="false" customHeight="true" outlineLevel="0" collapsed="false">
      <c r="A4331" s="13" t="s">
        <v>219</v>
      </c>
      <c r="B4331" s="11" t="s">
        <v>11945</v>
      </c>
      <c r="C4331" s="13" t="s">
        <v>21473</v>
      </c>
      <c r="D4331" s="13" t="s">
        <v>21474</v>
      </c>
      <c r="E4331" s="13" t="s">
        <v>1417</v>
      </c>
      <c r="F4331" s="13" t="s">
        <v>21475</v>
      </c>
      <c r="G4331" s="13" t="s">
        <v>21476</v>
      </c>
    </row>
    <row r="4332" customFormat="false" ht="15" hidden="false" customHeight="true" outlineLevel="0" collapsed="false">
      <c r="A4332" s="13" t="s">
        <v>219</v>
      </c>
      <c r="B4332" s="11" t="s">
        <v>12046</v>
      </c>
      <c r="C4332" s="13" t="s">
        <v>12830</v>
      </c>
      <c r="D4332" s="13" t="s">
        <v>21477</v>
      </c>
      <c r="E4332" s="13" t="s">
        <v>12990</v>
      </c>
      <c r="F4332" s="13" t="s">
        <v>6756</v>
      </c>
      <c r="G4332" s="13" t="s">
        <v>21478</v>
      </c>
    </row>
    <row r="4333" customFormat="false" ht="15" hidden="false" customHeight="true" outlineLevel="0" collapsed="false">
      <c r="A4333" s="13" t="s">
        <v>219</v>
      </c>
      <c r="B4333" s="11" t="s">
        <v>12143</v>
      </c>
      <c r="C4333" s="13" t="s">
        <v>13665</v>
      </c>
      <c r="D4333" s="13" t="s">
        <v>21479</v>
      </c>
      <c r="E4333" s="13" t="s">
        <v>11703</v>
      </c>
      <c r="F4333" s="13" t="s">
        <v>12326</v>
      </c>
      <c r="G4333" s="13" t="s">
        <v>21480</v>
      </c>
    </row>
    <row r="4334" customFormat="false" ht="15" hidden="false" customHeight="true" outlineLevel="0" collapsed="false">
      <c r="A4334" s="13" t="s">
        <v>219</v>
      </c>
      <c r="B4334" s="11" t="s">
        <v>11937</v>
      </c>
      <c r="C4334" s="13" t="s">
        <v>21481</v>
      </c>
      <c r="D4334" s="13" t="s">
        <v>21482</v>
      </c>
      <c r="E4334" s="13" t="s">
        <v>17357</v>
      </c>
      <c r="F4334" s="13" t="s">
        <v>21483</v>
      </c>
      <c r="G4334" s="13" t="s">
        <v>21484</v>
      </c>
    </row>
    <row r="4335" customFormat="false" ht="15" hidden="false" customHeight="true" outlineLevel="0" collapsed="false">
      <c r="A4335" s="13" t="s">
        <v>219</v>
      </c>
      <c r="B4335" s="11" t="s">
        <v>11850</v>
      </c>
      <c r="C4335" s="13" t="s">
        <v>14802</v>
      </c>
      <c r="D4335" s="13" t="s">
        <v>21485</v>
      </c>
      <c r="E4335" s="13" t="s">
        <v>3361</v>
      </c>
      <c r="F4335" s="13" t="s">
        <v>21486</v>
      </c>
      <c r="G4335" s="13" t="s">
        <v>21487</v>
      </c>
    </row>
    <row r="4336" customFormat="false" ht="15" hidden="false" customHeight="true" outlineLevel="0" collapsed="false">
      <c r="A4336" s="13" t="s">
        <v>219</v>
      </c>
      <c r="B4336" s="11" t="s">
        <v>12076</v>
      </c>
      <c r="C4336" s="13" t="s">
        <v>14713</v>
      </c>
      <c r="D4336" s="13" t="s">
        <v>21488</v>
      </c>
      <c r="E4336" s="13" t="s">
        <v>12209</v>
      </c>
      <c r="F4336" s="13" t="s">
        <v>21489</v>
      </c>
      <c r="G4336" s="13" t="s">
        <v>21490</v>
      </c>
    </row>
    <row r="4337" customFormat="false" ht="15" hidden="false" customHeight="true" outlineLevel="0" collapsed="false">
      <c r="A4337" s="13" t="s">
        <v>219</v>
      </c>
      <c r="B4337" s="11" t="s">
        <v>11932</v>
      </c>
      <c r="C4337" s="13" t="s">
        <v>15672</v>
      </c>
      <c r="D4337" s="13" t="s">
        <v>21491</v>
      </c>
      <c r="E4337" s="13" t="s">
        <v>14213</v>
      </c>
      <c r="F4337" s="13" t="s">
        <v>21492</v>
      </c>
      <c r="G4337" s="13" t="s">
        <v>21493</v>
      </c>
    </row>
    <row r="4338" customFormat="false" ht="15" hidden="false" customHeight="true" outlineLevel="0" collapsed="false">
      <c r="A4338" s="13" t="s">
        <v>219</v>
      </c>
      <c r="B4338" s="11" t="s">
        <v>11964</v>
      </c>
      <c r="C4338" s="13" t="s">
        <v>13010</v>
      </c>
      <c r="D4338" s="13" t="s">
        <v>21494</v>
      </c>
      <c r="E4338" s="13" t="s">
        <v>16090</v>
      </c>
      <c r="F4338" s="13" t="s">
        <v>21495</v>
      </c>
      <c r="G4338" s="13" t="s">
        <v>21496</v>
      </c>
    </row>
    <row r="4339" customFormat="false" ht="15" hidden="false" customHeight="true" outlineLevel="0" collapsed="false">
      <c r="A4339" s="13" t="s">
        <v>219</v>
      </c>
      <c r="B4339" s="11" t="s">
        <v>12000</v>
      </c>
      <c r="C4339" s="13" t="s">
        <v>19628</v>
      </c>
      <c r="D4339" s="13" t="s">
        <v>21497</v>
      </c>
      <c r="E4339" s="13" t="s">
        <v>14191</v>
      </c>
      <c r="F4339" s="13" t="s">
        <v>21498</v>
      </c>
      <c r="G4339" s="13" t="s">
        <v>21499</v>
      </c>
    </row>
    <row r="4340" customFormat="false" ht="15" hidden="false" customHeight="true" outlineLevel="0" collapsed="false">
      <c r="A4340" s="13" t="s">
        <v>219</v>
      </c>
      <c r="B4340" s="11" t="s">
        <v>11793</v>
      </c>
      <c r="C4340" s="13" t="s">
        <v>12330</v>
      </c>
      <c r="D4340" s="13" t="s">
        <v>21500</v>
      </c>
      <c r="E4340" s="13" t="s">
        <v>3833</v>
      </c>
      <c r="F4340" s="13" t="s">
        <v>17876</v>
      </c>
      <c r="G4340" s="13" t="s">
        <v>21501</v>
      </c>
    </row>
    <row r="4341" customFormat="false" ht="15" hidden="false" customHeight="true" outlineLevel="0" collapsed="false">
      <c r="A4341" s="13" t="s">
        <v>219</v>
      </c>
      <c r="B4341" s="11" t="s">
        <v>12006</v>
      </c>
      <c r="C4341" s="13" t="s">
        <v>13554</v>
      </c>
      <c r="D4341" s="13" t="s">
        <v>21502</v>
      </c>
      <c r="E4341" s="13" t="s">
        <v>13665</v>
      </c>
      <c r="F4341" s="13" t="s">
        <v>21503</v>
      </c>
      <c r="G4341" s="13" t="s">
        <v>21504</v>
      </c>
    </row>
    <row r="4342" customFormat="false" ht="15" hidden="false" customHeight="true" outlineLevel="0" collapsed="false">
      <c r="A4342" s="13" t="s">
        <v>219</v>
      </c>
      <c r="B4342" s="11" t="s">
        <v>11990</v>
      </c>
      <c r="C4342" s="13" t="s">
        <v>15129</v>
      </c>
      <c r="D4342" s="13" t="s">
        <v>21505</v>
      </c>
      <c r="E4342" s="13" t="s">
        <v>12896</v>
      </c>
      <c r="F4342" s="13" t="s">
        <v>21506</v>
      </c>
      <c r="G4342" s="13" t="s">
        <v>21507</v>
      </c>
    </row>
    <row r="4343" customFormat="false" ht="15" hidden="false" customHeight="true" outlineLevel="0" collapsed="false">
      <c r="A4343" s="13" t="s">
        <v>219</v>
      </c>
      <c r="B4343" s="11" t="s">
        <v>11959</v>
      </c>
      <c r="C4343" s="13" t="s">
        <v>15348</v>
      </c>
      <c r="D4343" s="13" t="s">
        <v>21508</v>
      </c>
      <c r="E4343" s="13" t="s">
        <v>16403</v>
      </c>
      <c r="F4343" s="13" t="s">
        <v>21509</v>
      </c>
      <c r="G4343" s="13" t="s">
        <v>21510</v>
      </c>
    </row>
    <row r="4344" customFormat="false" ht="15" hidden="false" customHeight="true" outlineLevel="0" collapsed="false">
      <c r="A4344" s="13" t="s">
        <v>219</v>
      </c>
      <c r="B4344" s="11" t="s">
        <v>11995</v>
      </c>
      <c r="C4344" s="13" t="s">
        <v>12050</v>
      </c>
      <c r="D4344" s="13" t="s">
        <v>21511</v>
      </c>
      <c r="E4344" s="13" t="s">
        <v>6800</v>
      </c>
      <c r="F4344" s="13" t="s">
        <v>21512</v>
      </c>
      <c r="G4344" s="13" t="s">
        <v>21513</v>
      </c>
    </row>
    <row r="4345" customFormat="false" ht="15" hidden="false" customHeight="true" outlineLevel="0" collapsed="false">
      <c r="A4345" s="13" t="s">
        <v>219</v>
      </c>
      <c r="B4345" s="11" t="s">
        <v>12065</v>
      </c>
      <c r="C4345" s="13" t="s">
        <v>15890</v>
      </c>
      <c r="D4345" s="13" t="s">
        <v>21514</v>
      </c>
      <c r="E4345" s="13" t="s">
        <v>12260</v>
      </c>
      <c r="F4345" s="13" t="s">
        <v>17019</v>
      </c>
      <c r="G4345" s="13" t="s">
        <v>21515</v>
      </c>
    </row>
    <row r="4346" customFormat="false" ht="15" hidden="false" customHeight="true" outlineLevel="0" collapsed="false">
      <c r="A4346" s="13" t="s">
        <v>219</v>
      </c>
      <c r="B4346" s="11" t="s">
        <v>12173</v>
      </c>
      <c r="C4346" s="13" t="s">
        <v>11862</v>
      </c>
      <c r="D4346" s="13" t="s">
        <v>21516</v>
      </c>
      <c r="E4346" s="13" t="s">
        <v>12241</v>
      </c>
      <c r="F4346" s="13" t="s">
        <v>1457</v>
      </c>
      <c r="G4346" s="13" t="s">
        <v>21517</v>
      </c>
    </row>
    <row r="4347" customFormat="false" ht="15" hidden="false" customHeight="true" outlineLevel="0" collapsed="false">
      <c r="A4347" s="13" t="s">
        <v>219</v>
      </c>
      <c r="B4347" s="11" t="s">
        <v>11671</v>
      </c>
      <c r="C4347" s="13" t="s">
        <v>13444</v>
      </c>
      <c r="D4347" s="13" t="s">
        <v>21518</v>
      </c>
      <c r="E4347" s="13" t="s">
        <v>11977</v>
      </c>
      <c r="F4347" s="13" t="s">
        <v>21519</v>
      </c>
      <c r="G4347" s="13" t="s">
        <v>21520</v>
      </c>
    </row>
    <row r="4348" customFormat="false" ht="15" hidden="false" customHeight="true" outlineLevel="0" collapsed="false">
      <c r="A4348" s="13" t="s">
        <v>219</v>
      </c>
      <c r="B4348" s="11" t="s">
        <v>12238</v>
      </c>
      <c r="C4348" s="13" t="s">
        <v>8670</v>
      </c>
      <c r="D4348" s="13" t="s">
        <v>21521</v>
      </c>
      <c r="E4348" s="13" t="s">
        <v>12295</v>
      </c>
      <c r="F4348" s="13" t="s">
        <v>3991</v>
      </c>
      <c r="G4348" s="13" t="s">
        <v>21522</v>
      </c>
    </row>
    <row r="4349" customFormat="false" ht="15" hidden="false" customHeight="true" outlineLevel="0" collapsed="false">
      <c r="A4349" s="13" t="s">
        <v>219</v>
      </c>
      <c r="B4349" s="11" t="s">
        <v>12010</v>
      </c>
      <c r="C4349" s="13" t="s">
        <v>7265</v>
      </c>
      <c r="D4349" s="13" t="s">
        <v>21523</v>
      </c>
      <c r="E4349" s="13" t="s">
        <v>12013</v>
      </c>
      <c r="F4349" s="13" t="s">
        <v>21524</v>
      </c>
      <c r="G4349" s="13" t="s">
        <v>21525</v>
      </c>
    </row>
    <row r="4350" customFormat="false" ht="15" hidden="false" customHeight="true" outlineLevel="0" collapsed="false">
      <c r="A4350" s="13" t="s">
        <v>219</v>
      </c>
      <c r="B4350" s="11" t="s">
        <v>11985</v>
      </c>
      <c r="C4350" s="13" t="s">
        <v>21526</v>
      </c>
      <c r="D4350" s="13" t="s">
        <v>11571</v>
      </c>
      <c r="E4350" s="13" t="s">
        <v>12295</v>
      </c>
      <c r="F4350" s="13" t="s">
        <v>13430</v>
      </c>
      <c r="G4350" s="13" t="s">
        <v>21527</v>
      </c>
    </row>
    <row r="4351" customFormat="false" ht="15" hidden="false" customHeight="true" outlineLevel="0" collapsed="false">
      <c r="A4351" s="13" t="s">
        <v>219</v>
      </c>
      <c r="B4351" s="11" t="s">
        <v>12044</v>
      </c>
      <c r="C4351" s="13" t="s">
        <v>2571</v>
      </c>
      <c r="D4351" s="13" t="s">
        <v>21528</v>
      </c>
      <c r="E4351" s="13" t="s">
        <v>1871</v>
      </c>
      <c r="F4351" s="13" t="s">
        <v>1871</v>
      </c>
      <c r="G4351" s="13" t="s">
        <v>21528</v>
      </c>
    </row>
    <row r="4352" customFormat="false" ht="15" hidden="false" customHeight="true" outlineLevel="0" collapsed="false">
      <c r="A4352" s="13" t="s">
        <v>219</v>
      </c>
      <c r="B4352" s="11" t="s">
        <v>11975</v>
      </c>
      <c r="C4352" s="13" t="s">
        <v>21529</v>
      </c>
      <c r="D4352" s="13" t="s">
        <v>21530</v>
      </c>
      <c r="E4352" s="13" t="s">
        <v>12813</v>
      </c>
      <c r="F4352" s="13" t="s">
        <v>21531</v>
      </c>
      <c r="G4352" s="13" t="s">
        <v>21532</v>
      </c>
    </row>
    <row r="4353" customFormat="false" ht="15" hidden="false" customHeight="true" outlineLevel="0" collapsed="false">
      <c r="A4353" s="13" t="s">
        <v>219</v>
      </c>
      <c r="B4353" s="11" t="s">
        <v>12016</v>
      </c>
      <c r="C4353" s="13" t="s">
        <v>15321</v>
      </c>
      <c r="D4353" s="13" t="s">
        <v>17578</v>
      </c>
      <c r="E4353" s="13" t="s">
        <v>16910</v>
      </c>
      <c r="F4353" s="13" t="s">
        <v>21533</v>
      </c>
      <c r="G4353" s="13" t="s">
        <v>21534</v>
      </c>
    </row>
    <row r="4354" customFormat="false" ht="15" hidden="false" customHeight="true" outlineLevel="0" collapsed="false">
      <c r="A4354" s="13" t="s">
        <v>219</v>
      </c>
      <c r="B4354" s="11" t="s">
        <v>12102</v>
      </c>
      <c r="C4354" s="13" t="s">
        <v>15364</v>
      </c>
      <c r="D4354" s="13" t="s">
        <v>21535</v>
      </c>
      <c r="E4354" s="13" t="s">
        <v>8301</v>
      </c>
      <c r="F4354" s="13" t="s">
        <v>21536</v>
      </c>
      <c r="G4354" s="13" t="s">
        <v>21537</v>
      </c>
    </row>
    <row r="4355" customFormat="false" ht="15" hidden="false" customHeight="true" outlineLevel="0" collapsed="false">
      <c r="A4355" s="13" t="s">
        <v>219</v>
      </c>
      <c r="B4355" s="11" t="s">
        <v>12036</v>
      </c>
      <c r="C4355" s="13" t="s">
        <v>13012</v>
      </c>
      <c r="D4355" s="13" t="s">
        <v>21538</v>
      </c>
      <c r="E4355" s="13" t="s">
        <v>9166</v>
      </c>
      <c r="F4355" s="13" t="s">
        <v>1139</v>
      </c>
      <c r="G4355" s="13" t="s">
        <v>21539</v>
      </c>
    </row>
    <row r="4356" customFormat="false" ht="15" hidden="false" customHeight="true" outlineLevel="0" collapsed="false">
      <c r="A4356" s="13" t="s">
        <v>219</v>
      </c>
      <c r="B4356" s="11" t="s">
        <v>11884</v>
      </c>
      <c r="C4356" s="13" t="s">
        <v>13515</v>
      </c>
      <c r="D4356" s="13" t="s">
        <v>21540</v>
      </c>
      <c r="E4356" s="13" t="s">
        <v>1614</v>
      </c>
      <c r="F4356" s="13" t="s">
        <v>14684</v>
      </c>
      <c r="G4356" s="13" t="s">
        <v>21541</v>
      </c>
    </row>
    <row r="4357" customFormat="false" ht="15" hidden="false" customHeight="true" outlineLevel="0" collapsed="false">
      <c r="A4357" s="13" t="s">
        <v>219</v>
      </c>
      <c r="B4357" s="11" t="s">
        <v>11980</v>
      </c>
      <c r="C4357" s="13" t="s">
        <v>12748</v>
      </c>
      <c r="D4357" s="13" t="s">
        <v>21542</v>
      </c>
      <c r="E4357" s="13" t="s">
        <v>12244</v>
      </c>
      <c r="F4357" s="13" t="s">
        <v>21543</v>
      </c>
      <c r="G4357" s="13" t="s">
        <v>21544</v>
      </c>
    </row>
    <row r="4358" customFormat="false" ht="15" hidden="false" customHeight="true" outlineLevel="0" collapsed="false">
      <c r="A4358" s="13" t="s">
        <v>219</v>
      </c>
      <c r="B4358" s="11" t="s">
        <v>12056</v>
      </c>
      <c r="C4358" s="13" t="s">
        <v>12341</v>
      </c>
      <c r="D4358" s="13" t="s">
        <v>21545</v>
      </c>
      <c r="E4358" s="13" t="s">
        <v>557</v>
      </c>
      <c r="F4358" s="13" t="s">
        <v>21546</v>
      </c>
      <c r="G4358" s="13" t="s">
        <v>21547</v>
      </c>
    </row>
    <row r="4359" customFormat="false" ht="15" hidden="false" customHeight="true" outlineLevel="0" collapsed="false">
      <c r="A4359" s="13" t="s">
        <v>219</v>
      </c>
      <c r="B4359" s="11" t="s">
        <v>12040</v>
      </c>
      <c r="C4359" s="13" t="s">
        <v>12960</v>
      </c>
      <c r="D4359" s="13" t="s">
        <v>21548</v>
      </c>
      <c r="E4359" s="13" t="s">
        <v>1871</v>
      </c>
      <c r="F4359" s="13" t="s">
        <v>1871</v>
      </c>
      <c r="G4359" s="13" t="s">
        <v>21548</v>
      </c>
    </row>
    <row r="4360" customFormat="false" ht="15" hidden="false" customHeight="true" outlineLevel="0" collapsed="false">
      <c r="A4360" s="13" t="s">
        <v>219</v>
      </c>
      <c r="B4360" s="11" t="s">
        <v>12070</v>
      </c>
      <c r="C4360" s="13" t="s">
        <v>21549</v>
      </c>
      <c r="D4360" s="13" t="s">
        <v>21550</v>
      </c>
      <c r="E4360" s="13" t="s">
        <v>13494</v>
      </c>
      <c r="F4360" s="13" t="s">
        <v>21551</v>
      </c>
      <c r="G4360" s="13" t="s">
        <v>20457</v>
      </c>
    </row>
    <row r="4361" customFormat="false" ht="15" hidden="false" customHeight="true" outlineLevel="0" collapsed="false">
      <c r="A4361" s="13" t="s">
        <v>219</v>
      </c>
      <c r="B4361" s="11" t="s">
        <v>12097</v>
      </c>
      <c r="C4361" s="13" t="s">
        <v>14554</v>
      </c>
      <c r="D4361" s="13" t="s">
        <v>21552</v>
      </c>
      <c r="E4361" s="13" t="s">
        <v>11561</v>
      </c>
      <c r="F4361" s="13" t="s">
        <v>21553</v>
      </c>
      <c r="G4361" s="13" t="s">
        <v>21554</v>
      </c>
    </row>
    <row r="4362" customFormat="false" ht="15" hidden="false" customHeight="true" outlineLevel="0" collapsed="false">
      <c r="A4362" s="13" t="s">
        <v>219</v>
      </c>
      <c r="B4362" s="11" t="s">
        <v>12022</v>
      </c>
      <c r="C4362" s="13" t="s">
        <v>12728</v>
      </c>
      <c r="D4362" s="13" t="s">
        <v>12848</v>
      </c>
      <c r="E4362" s="13" t="s">
        <v>12135</v>
      </c>
      <c r="F4362" s="13" t="s">
        <v>12235</v>
      </c>
      <c r="G4362" s="13" t="s">
        <v>20832</v>
      </c>
    </row>
    <row r="4363" customFormat="false" ht="15" hidden="false" customHeight="true" outlineLevel="0" collapsed="false">
      <c r="A4363" s="13" t="s">
        <v>219</v>
      </c>
      <c r="B4363" s="11" t="s">
        <v>12194</v>
      </c>
      <c r="C4363" s="13" t="s">
        <v>12244</v>
      </c>
      <c r="D4363" s="13" t="s">
        <v>21555</v>
      </c>
      <c r="E4363" s="13" t="s">
        <v>11751</v>
      </c>
      <c r="F4363" s="13" t="s">
        <v>11971</v>
      </c>
      <c r="G4363" s="13" t="s">
        <v>21556</v>
      </c>
    </row>
    <row r="4364" customFormat="false" ht="15" hidden="false" customHeight="true" outlineLevel="0" collapsed="false">
      <c r="A4364" s="13" t="s">
        <v>219</v>
      </c>
      <c r="B4364" s="11" t="s">
        <v>12030</v>
      </c>
      <c r="C4364" s="13" t="s">
        <v>12174</v>
      </c>
      <c r="D4364" s="13" t="s">
        <v>21557</v>
      </c>
      <c r="E4364" s="13" t="s">
        <v>14240</v>
      </c>
      <c r="F4364" s="13" t="s">
        <v>21558</v>
      </c>
      <c r="G4364" s="13" t="s">
        <v>12898</v>
      </c>
    </row>
    <row r="4365" customFormat="false" ht="15" hidden="false" customHeight="true" outlineLevel="0" collapsed="false">
      <c r="A4365" s="13" t="s">
        <v>219</v>
      </c>
      <c r="B4365" s="11" t="s">
        <v>12080</v>
      </c>
      <c r="C4365" s="13" t="s">
        <v>11924</v>
      </c>
      <c r="D4365" s="13" t="s">
        <v>8731</v>
      </c>
      <c r="E4365" s="13" t="s">
        <v>1871</v>
      </c>
      <c r="F4365" s="13" t="s">
        <v>1871</v>
      </c>
      <c r="G4365" s="13" t="s">
        <v>8731</v>
      </c>
    </row>
    <row r="4366" customFormat="false" ht="15" hidden="false" customHeight="true" outlineLevel="0" collapsed="false">
      <c r="A4366" s="13" t="s">
        <v>219</v>
      </c>
      <c r="B4366" s="11" t="s">
        <v>12107</v>
      </c>
      <c r="C4366" s="13" t="s">
        <v>12362</v>
      </c>
      <c r="D4366" s="13" t="s">
        <v>21559</v>
      </c>
      <c r="E4366" s="13" t="s">
        <v>5399</v>
      </c>
      <c r="F4366" s="13" t="s">
        <v>14019</v>
      </c>
      <c r="G4366" s="13" t="s">
        <v>21560</v>
      </c>
    </row>
    <row r="4367" customFormat="false" ht="15" hidden="false" customHeight="true" outlineLevel="0" collapsed="false">
      <c r="A4367" s="13" t="s">
        <v>219</v>
      </c>
      <c r="B4367" s="11" t="s">
        <v>12130</v>
      </c>
      <c r="C4367" s="13" t="s">
        <v>14084</v>
      </c>
      <c r="D4367" s="13" t="s">
        <v>21561</v>
      </c>
      <c r="E4367" s="13" t="s">
        <v>11561</v>
      </c>
      <c r="F4367" s="13" t="s">
        <v>12815</v>
      </c>
      <c r="G4367" s="13" t="s">
        <v>21562</v>
      </c>
    </row>
    <row r="4368" customFormat="false" ht="15" hidden="false" customHeight="true" outlineLevel="0" collapsed="false">
      <c r="A4368" s="13" t="s">
        <v>219</v>
      </c>
      <c r="B4368" s="11" t="s">
        <v>12125</v>
      </c>
      <c r="C4368" s="13" t="s">
        <v>14255</v>
      </c>
      <c r="D4368" s="13" t="s">
        <v>21563</v>
      </c>
      <c r="E4368" s="13" t="s">
        <v>11751</v>
      </c>
      <c r="F4368" s="13" t="s">
        <v>16928</v>
      </c>
      <c r="G4368" s="13" t="s">
        <v>21564</v>
      </c>
    </row>
    <row r="4369" customFormat="false" ht="15" hidden="false" customHeight="true" outlineLevel="0" collapsed="false">
      <c r="A4369" s="13" t="s">
        <v>219</v>
      </c>
      <c r="B4369" s="11" t="s">
        <v>12027</v>
      </c>
      <c r="C4369" s="13" t="s">
        <v>4933</v>
      </c>
      <c r="D4369" s="13" t="s">
        <v>21565</v>
      </c>
      <c r="E4369" s="13" t="s">
        <v>11746</v>
      </c>
      <c r="F4369" s="13" t="s">
        <v>21566</v>
      </c>
      <c r="G4369" s="13" t="s">
        <v>21567</v>
      </c>
    </row>
    <row r="4370" customFormat="false" ht="15" hidden="false" customHeight="true" outlineLevel="0" collapsed="false">
      <c r="A4370" s="13" t="s">
        <v>219</v>
      </c>
      <c r="B4370" s="11" t="s">
        <v>12159</v>
      </c>
      <c r="C4370" s="13" t="s">
        <v>13600</v>
      </c>
      <c r="D4370" s="13" t="s">
        <v>21568</v>
      </c>
      <c r="E4370" s="13" t="s">
        <v>12135</v>
      </c>
      <c r="F4370" s="13" t="s">
        <v>14003</v>
      </c>
      <c r="G4370" s="13" t="s">
        <v>11187</v>
      </c>
    </row>
    <row r="4371" customFormat="false" ht="15" hidden="false" customHeight="true" outlineLevel="0" collapsed="false">
      <c r="A4371" s="13" t="s">
        <v>219</v>
      </c>
      <c r="B4371" s="11" t="s">
        <v>12118</v>
      </c>
      <c r="C4371" s="13" t="s">
        <v>12050</v>
      </c>
      <c r="D4371" s="13" t="s">
        <v>15538</v>
      </c>
      <c r="E4371" s="13" t="s">
        <v>13162</v>
      </c>
      <c r="F4371" s="13" t="s">
        <v>21569</v>
      </c>
      <c r="G4371" s="13" t="s">
        <v>21570</v>
      </c>
    </row>
    <row r="4372" customFormat="false" ht="15" hidden="false" customHeight="true" outlineLevel="0" collapsed="false">
      <c r="A4372" s="13" t="s">
        <v>219</v>
      </c>
      <c r="B4372" s="11" t="s">
        <v>12185</v>
      </c>
      <c r="C4372" s="13" t="s">
        <v>18150</v>
      </c>
      <c r="D4372" s="13" t="s">
        <v>19684</v>
      </c>
      <c r="E4372" s="13" t="s">
        <v>16809</v>
      </c>
      <c r="F4372" s="13" t="s">
        <v>15751</v>
      </c>
      <c r="G4372" s="13" t="s">
        <v>21571</v>
      </c>
    </row>
    <row r="4373" customFormat="false" ht="15" hidden="false" customHeight="true" outlineLevel="0" collapsed="false">
      <c r="A4373" s="13" t="s">
        <v>219</v>
      </c>
      <c r="B4373" s="11" t="s">
        <v>12092</v>
      </c>
      <c r="C4373" s="13" t="s">
        <v>12364</v>
      </c>
      <c r="D4373" s="13" t="s">
        <v>4281</v>
      </c>
      <c r="E4373" s="13" t="s">
        <v>12960</v>
      </c>
      <c r="F4373" s="13" t="s">
        <v>14085</v>
      </c>
      <c r="G4373" s="13" t="s">
        <v>21572</v>
      </c>
    </row>
    <row r="4374" customFormat="false" ht="15" hidden="false" customHeight="true" outlineLevel="0" collapsed="false">
      <c r="A4374" s="13" t="s">
        <v>219</v>
      </c>
      <c r="B4374" s="11" t="s">
        <v>12155</v>
      </c>
      <c r="C4374" s="13" t="s">
        <v>13659</v>
      </c>
      <c r="D4374" s="13" t="s">
        <v>21573</v>
      </c>
      <c r="E4374" s="13" t="s">
        <v>4929</v>
      </c>
      <c r="F4374" s="13" t="s">
        <v>12294</v>
      </c>
      <c r="G4374" s="13" t="s">
        <v>21574</v>
      </c>
    </row>
    <row r="4375" customFormat="false" ht="15" hidden="false" customHeight="true" outlineLevel="0" collapsed="false">
      <c r="A4375" s="13" t="s">
        <v>219</v>
      </c>
      <c r="B4375" s="11" t="s">
        <v>12164</v>
      </c>
      <c r="C4375" s="13" t="s">
        <v>12896</v>
      </c>
      <c r="D4375" s="13" t="s">
        <v>21575</v>
      </c>
      <c r="E4375" s="13" t="s">
        <v>11708</v>
      </c>
      <c r="F4375" s="13" t="s">
        <v>1871</v>
      </c>
      <c r="G4375" s="13" t="s">
        <v>21575</v>
      </c>
    </row>
    <row r="4376" customFormat="false" ht="15" hidden="false" customHeight="true" outlineLevel="0" collapsed="false">
      <c r="A4376" s="13" t="s">
        <v>219</v>
      </c>
      <c r="B4376" s="11" t="s">
        <v>12191</v>
      </c>
      <c r="C4376" s="13" t="s">
        <v>4929</v>
      </c>
      <c r="D4376" s="13" t="s">
        <v>21576</v>
      </c>
      <c r="E4376" s="13" t="s">
        <v>1871</v>
      </c>
      <c r="F4376" s="13" t="s">
        <v>1871</v>
      </c>
      <c r="G4376" s="13" t="s">
        <v>21576</v>
      </c>
    </row>
    <row r="4377" customFormat="false" ht="15" hidden="false" customHeight="true" outlineLevel="0" collapsed="false">
      <c r="A4377" s="13" t="s">
        <v>219</v>
      </c>
      <c r="B4377" s="11" t="s">
        <v>12221</v>
      </c>
      <c r="C4377" s="13" t="s">
        <v>13048</v>
      </c>
      <c r="D4377" s="13" t="s">
        <v>21577</v>
      </c>
      <c r="E4377" s="13" t="s">
        <v>14189</v>
      </c>
      <c r="F4377" s="13" t="s">
        <v>21578</v>
      </c>
      <c r="G4377" s="13" t="s">
        <v>21579</v>
      </c>
    </row>
    <row r="4378" customFormat="false" ht="15" hidden="false" customHeight="true" outlineLevel="0" collapsed="false">
      <c r="A4378" s="13" t="s">
        <v>219</v>
      </c>
      <c r="B4378" s="11" t="s">
        <v>12229</v>
      </c>
      <c r="C4378" s="13" t="s">
        <v>3514</v>
      </c>
      <c r="D4378" s="13" t="s">
        <v>21580</v>
      </c>
      <c r="E4378" s="13" t="s">
        <v>3042</v>
      </c>
      <c r="F4378" s="13" t="s">
        <v>21581</v>
      </c>
      <c r="G4378" s="13" t="s">
        <v>21582</v>
      </c>
    </row>
    <row r="4379" customFormat="false" ht="15" hidden="false" customHeight="true" outlineLevel="0" collapsed="false">
      <c r="A4379" s="13" t="s">
        <v>219</v>
      </c>
      <c r="B4379" s="11" t="s">
        <v>12200</v>
      </c>
      <c r="C4379" s="13" t="s">
        <v>13050</v>
      </c>
      <c r="D4379" s="13" t="s">
        <v>21583</v>
      </c>
      <c r="E4379" s="13" t="s">
        <v>4775</v>
      </c>
      <c r="F4379" s="13" t="s">
        <v>12053</v>
      </c>
      <c r="G4379" s="13" t="s">
        <v>13535</v>
      </c>
    </row>
    <row r="4380" customFormat="false" ht="15" hidden="false" customHeight="true" outlineLevel="0" collapsed="false">
      <c r="A4380" s="13" t="s">
        <v>219</v>
      </c>
      <c r="B4380" s="11" t="s">
        <v>12255</v>
      </c>
      <c r="C4380" s="13" t="s">
        <v>12896</v>
      </c>
      <c r="D4380" s="13" t="s">
        <v>19016</v>
      </c>
      <c r="E4380" s="13" t="s">
        <v>697</v>
      </c>
      <c r="F4380" s="13" t="s">
        <v>21584</v>
      </c>
      <c r="G4380" s="13" t="s">
        <v>21585</v>
      </c>
    </row>
    <row r="4381" customFormat="false" ht="15" hidden="false" customHeight="true" outlineLevel="0" collapsed="false">
      <c r="A4381" s="13" t="s">
        <v>219</v>
      </c>
      <c r="B4381" s="11" t="s">
        <v>12051</v>
      </c>
      <c r="C4381" s="13" t="s">
        <v>12180</v>
      </c>
      <c r="D4381" s="13" t="s">
        <v>21586</v>
      </c>
      <c r="E4381" s="13" t="s">
        <v>3042</v>
      </c>
      <c r="F4381" s="13" t="s">
        <v>21587</v>
      </c>
      <c r="G4381" s="13" t="s">
        <v>6833</v>
      </c>
    </row>
    <row r="4382" customFormat="false" ht="15" hidden="false" customHeight="true" outlineLevel="0" collapsed="false">
      <c r="A4382" s="13" t="s">
        <v>219</v>
      </c>
      <c r="B4382" s="11" t="s">
        <v>12196</v>
      </c>
      <c r="C4382" s="13" t="s">
        <v>13047</v>
      </c>
      <c r="D4382" s="13" t="s">
        <v>21588</v>
      </c>
      <c r="E4382" s="13" t="s">
        <v>12135</v>
      </c>
      <c r="F4382" s="13" t="s">
        <v>8190</v>
      </c>
      <c r="G4382" s="13" t="s">
        <v>15307</v>
      </c>
    </row>
    <row r="4383" customFormat="false" ht="15" hidden="false" customHeight="true" outlineLevel="0" collapsed="false">
      <c r="A4383" s="13" t="s">
        <v>219</v>
      </c>
      <c r="B4383" s="11" t="s">
        <v>12123</v>
      </c>
      <c r="C4383" s="13" t="s">
        <v>12544</v>
      </c>
      <c r="D4383" s="13" t="s">
        <v>2840</v>
      </c>
      <c r="E4383" s="13" t="s">
        <v>11751</v>
      </c>
      <c r="F4383" s="13" t="s">
        <v>12201</v>
      </c>
      <c r="G4383" s="13" t="s">
        <v>18974</v>
      </c>
    </row>
    <row r="4384" customFormat="false" ht="15" hidden="false" customHeight="true" outlineLevel="0" collapsed="false">
      <c r="A4384" s="13" t="s">
        <v>219</v>
      </c>
      <c r="B4384" s="11" t="s">
        <v>12087</v>
      </c>
      <c r="C4384" s="13" t="s">
        <v>12171</v>
      </c>
      <c r="D4384" s="13" t="s">
        <v>21589</v>
      </c>
      <c r="E4384" s="13" t="s">
        <v>11703</v>
      </c>
      <c r="F4384" s="13" t="s">
        <v>17888</v>
      </c>
      <c r="G4384" s="13" t="s">
        <v>7303</v>
      </c>
    </row>
    <row r="4385" customFormat="false" ht="15" hidden="false" customHeight="true" outlineLevel="0" collapsed="false">
      <c r="A4385" s="13" t="s">
        <v>219</v>
      </c>
      <c r="B4385" s="11" t="s">
        <v>12138</v>
      </c>
      <c r="C4385" s="13" t="s">
        <v>9133</v>
      </c>
      <c r="D4385" s="13" t="s">
        <v>21590</v>
      </c>
      <c r="E4385" s="13" t="s">
        <v>12135</v>
      </c>
      <c r="F4385" s="13" t="s">
        <v>14494</v>
      </c>
      <c r="G4385" s="13" t="s">
        <v>21591</v>
      </c>
    </row>
    <row r="4386" customFormat="false" ht="15" hidden="false" customHeight="true" outlineLevel="0" collapsed="false">
      <c r="A4386" s="13" t="s">
        <v>219</v>
      </c>
      <c r="B4386" s="11" t="s">
        <v>12147</v>
      </c>
      <c r="C4386" s="13" t="s">
        <v>14667</v>
      </c>
      <c r="D4386" s="13" t="s">
        <v>21592</v>
      </c>
      <c r="E4386" s="13" t="s">
        <v>11561</v>
      </c>
      <c r="F4386" s="13" t="s">
        <v>21593</v>
      </c>
      <c r="G4386" s="13" t="s">
        <v>16871</v>
      </c>
    </row>
    <row r="4387" customFormat="false" ht="15" hidden="false" customHeight="true" outlineLevel="0" collapsed="false">
      <c r="A4387" s="13" t="s">
        <v>219</v>
      </c>
      <c r="B4387" s="11" t="s">
        <v>12082</v>
      </c>
      <c r="C4387" s="13" t="s">
        <v>15379</v>
      </c>
      <c r="D4387" s="13" t="s">
        <v>21594</v>
      </c>
      <c r="E4387" s="13" t="s">
        <v>11608</v>
      </c>
      <c r="F4387" s="13" t="s">
        <v>13597</v>
      </c>
      <c r="G4387" s="13" t="s">
        <v>20472</v>
      </c>
    </row>
    <row r="4388" customFormat="false" ht="15" hidden="false" customHeight="true" outlineLevel="0" collapsed="false">
      <c r="A4388" s="13" t="s">
        <v>219</v>
      </c>
      <c r="B4388" s="11" t="s">
        <v>12179</v>
      </c>
      <c r="C4388" s="13" t="s">
        <v>15817</v>
      </c>
      <c r="D4388" s="13" t="s">
        <v>21595</v>
      </c>
      <c r="E4388" s="13" t="s">
        <v>15072</v>
      </c>
      <c r="F4388" s="13" t="s">
        <v>12033</v>
      </c>
      <c r="G4388" s="13" t="s">
        <v>21596</v>
      </c>
    </row>
    <row r="4389" customFormat="false" ht="15" hidden="false" customHeight="true" outlineLevel="0" collapsed="false">
      <c r="A4389" s="13" t="s">
        <v>219</v>
      </c>
      <c r="B4389" s="11" t="s">
        <v>12166</v>
      </c>
      <c r="C4389" s="13" t="s">
        <v>4913</v>
      </c>
      <c r="D4389" s="13" t="s">
        <v>21597</v>
      </c>
      <c r="E4389" s="13" t="s">
        <v>2417</v>
      </c>
      <c r="F4389" s="13" t="s">
        <v>21598</v>
      </c>
      <c r="G4389" s="13" t="s">
        <v>21599</v>
      </c>
    </row>
    <row r="4390" customFormat="false" ht="15" hidden="false" customHeight="true" outlineLevel="0" collapsed="false">
      <c r="A4390" s="13" t="s">
        <v>219</v>
      </c>
      <c r="B4390" s="11" t="s">
        <v>12205</v>
      </c>
      <c r="C4390" s="13" t="s">
        <v>7739</v>
      </c>
      <c r="D4390" s="13" t="s">
        <v>21600</v>
      </c>
      <c r="E4390" s="13" t="s">
        <v>11708</v>
      </c>
      <c r="F4390" s="13" t="s">
        <v>1871</v>
      </c>
      <c r="G4390" s="13" t="s">
        <v>21600</v>
      </c>
    </row>
    <row r="4391" customFormat="false" ht="15" hidden="false" customHeight="true" outlineLevel="0" collapsed="false">
      <c r="A4391" s="13" t="s">
        <v>219</v>
      </c>
      <c r="B4391" s="11" t="s">
        <v>12169</v>
      </c>
      <c r="C4391" s="13" t="s">
        <v>12357</v>
      </c>
      <c r="D4391" s="13" t="s">
        <v>21601</v>
      </c>
      <c r="E4391" s="13" t="s">
        <v>4775</v>
      </c>
      <c r="F4391" s="13" t="s">
        <v>12090</v>
      </c>
      <c r="G4391" s="13" t="s">
        <v>18784</v>
      </c>
    </row>
    <row r="4392" customFormat="false" ht="15" hidden="false" customHeight="true" outlineLevel="0" collapsed="false">
      <c r="A4392" s="13" t="s">
        <v>219</v>
      </c>
      <c r="B4392" s="11" t="s">
        <v>12214</v>
      </c>
      <c r="C4392" s="13" t="s">
        <v>3042</v>
      </c>
      <c r="D4392" s="13" t="s">
        <v>18784</v>
      </c>
      <c r="E4392" s="13" t="s">
        <v>1871</v>
      </c>
      <c r="F4392" s="13" t="s">
        <v>1871</v>
      </c>
      <c r="G4392" s="13" t="s">
        <v>18784</v>
      </c>
    </row>
    <row r="4393" customFormat="false" ht="15" hidden="false" customHeight="true" outlineLevel="0" collapsed="false">
      <c r="A4393" s="13" t="s">
        <v>219</v>
      </c>
      <c r="B4393" s="11" t="s">
        <v>12243</v>
      </c>
      <c r="C4393" s="13" t="s">
        <v>3361</v>
      </c>
      <c r="D4393" s="13" t="s">
        <v>16362</v>
      </c>
      <c r="E4393" s="13" t="s">
        <v>4775</v>
      </c>
      <c r="F4393" s="13" t="s">
        <v>21602</v>
      </c>
      <c r="G4393" s="13" t="s">
        <v>17373</v>
      </c>
    </row>
    <row r="4394" customFormat="false" ht="15" hidden="false" customHeight="true" outlineLevel="0" collapsed="false">
      <c r="A4394" s="13" t="s">
        <v>219</v>
      </c>
      <c r="B4394" s="11" t="s">
        <v>12112</v>
      </c>
      <c r="C4394" s="13" t="s">
        <v>15227</v>
      </c>
      <c r="D4394" s="13" t="s">
        <v>21603</v>
      </c>
      <c r="E4394" s="13" t="s">
        <v>11563</v>
      </c>
      <c r="F4394" s="13" t="s">
        <v>21604</v>
      </c>
      <c r="G4394" s="13" t="s">
        <v>12310</v>
      </c>
    </row>
    <row r="4395" customFormat="false" ht="15" hidden="false" customHeight="true" outlineLevel="0" collapsed="false">
      <c r="A4395" s="13" t="s">
        <v>219</v>
      </c>
      <c r="B4395" s="11" t="s">
        <v>12348</v>
      </c>
      <c r="C4395" s="13" t="s">
        <v>12896</v>
      </c>
      <c r="D4395" s="13" t="s">
        <v>14180</v>
      </c>
      <c r="E4395" s="13" t="s">
        <v>12209</v>
      </c>
      <c r="F4395" s="13" t="s">
        <v>21605</v>
      </c>
      <c r="G4395" s="13" t="s">
        <v>21606</v>
      </c>
    </row>
    <row r="4396" customFormat="false" ht="15" hidden="false" customHeight="true" outlineLevel="0" collapsed="false">
      <c r="A4396" s="13" t="s">
        <v>219</v>
      </c>
      <c r="B4396" s="11" t="s">
        <v>12152</v>
      </c>
      <c r="C4396" s="13" t="s">
        <v>14121</v>
      </c>
      <c r="D4396" s="13" t="s">
        <v>16376</v>
      </c>
      <c r="E4396" s="13" t="s">
        <v>12025</v>
      </c>
      <c r="F4396" s="13" t="s">
        <v>14242</v>
      </c>
      <c r="G4396" s="13" t="s">
        <v>13207</v>
      </c>
    </row>
    <row r="4397" customFormat="false" ht="15" hidden="false" customHeight="true" outlineLevel="0" collapsed="false">
      <c r="A4397" s="13" t="s">
        <v>219</v>
      </c>
      <c r="B4397" s="11" t="s">
        <v>12265</v>
      </c>
      <c r="C4397" s="13" t="s">
        <v>11971</v>
      </c>
      <c r="D4397" s="13" t="s">
        <v>21607</v>
      </c>
      <c r="E4397" s="13" t="s">
        <v>1871</v>
      </c>
      <c r="F4397" s="13" t="s">
        <v>1871</v>
      </c>
      <c r="G4397" s="13" t="s">
        <v>21607</v>
      </c>
    </row>
    <row r="4398" customFormat="false" ht="15" hidden="false" customHeight="true" outlineLevel="0" collapsed="false">
      <c r="A4398" s="13" t="s">
        <v>219</v>
      </c>
      <c r="B4398" s="11" t="s">
        <v>12318</v>
      </c>
      <c r="C4398" s="13" t="s">
        <v>12772</v>
      </c>
      <c r="D4398" s="13" t="s">
        <v>15561</v>
      </c>
      <c r="E4398" s="13" t="s">
        <v>11708</v>
      </c>
      <c r="F4398" s="13" t="s">
        <v>11751</v>
      </c>
      <c r="G4398" s="13" t="s">
        <v>21608</v>
      </c>
    </row>
    <row r="4399" customFormat="false" ht="15" hidden="false" customHeight="true" outlineLevel="0" collapsed="false">
      <c r="A4399" s="13" t="s">
        <v>219</v>
      </c>
      <c r="B4399" s="11" t="s">
        <v>12217</v>
      </c>
      <c r="C4399" s="13" t="s">
        <v>11719</v>
      </c>
      <c r="D4399" s="13" t="s">
        <v>21609</v>
      </c>
      <c r="E4399" s="13" t="s">
        <v>12241</v>
      </c>
      <c r="F4399" s="13" t="s">
        <v>21610</v>
      </c>
      <c r="G4399" s="13" t="s">
        <v>21611</v>
      </c>
    </row>
    <row r="4400" customFormat="false" ht="15" hidden="false" customHeight="true" outlineLevel="0" collapsed="false">
      <c r="A4400" s="13" t="s">
        <v>219</v>
      </c>
      <c r="B4400" s="11" t="s">
        <v>12177</v>
      </c>
      <c r="C4400" s="13" t="s">
        <v>1715</v>
      </c>
      <c r="D4400" s="13" t="s">
        <v>15883</v>
      </c>
      <c r="E4400" s="13" t="s">
        <v>11751</v>
      </c>
      <c r="F4400" s="13" t="s">
        <v>1871</v>
      </c>
      <c r="G4400" s="13" t="s">
        <v>15883</v>
      </c>
    </row>
    <row r="4401" customFormat="false" ht="15" hidden="false" customHeight="true" outlineLevel="0" collapsed="false">
      <c r="A4401" s="13" t="s">
        <v>219</v>
      </c>
      <c r="B4401" s="11" t="s">
        <v>12315</v>
      </c>
      <c r="C4401" s="13" t="s">
        <v>1132</v>
      </c>
      <c r="D4401" s="13" t="s">
        <v>21612</v>
      </c>
      <c r="E4401" s="13" t="s">
        <v>1938</v>
      </c>
      <c r="F4401" s="13" t="s">
        <v>7110</v>
      </c>
      <c r="G4401" s="13" t="s">
        <v>15298</v>
      </c>
    </row>
    <row r="4402" customFormat="false" ht="15" hidden="false" customHeight="true" outlineLevel="0" collapsed="false">
      <c r="A4402" s="13" t="s">
        <v>219</v>
      </c>
      <c r="B4402" s="11" t="s">
        <v>12234</v>
      </c>
      <c r="C4402" s="13" t="s">
        <v>13494</v>
      </c>
      <c r="D4402" s="13" t="s">
        <v>11717</v>
      </c>
      <c r="E4402" s="13" t="s">
        <v>12295</v>
      </c>
      <c r="F4402" s="13" t="s">
        <v>11807</v>
      </c>
      <c r="G4402" s="13" t="s">
        <v>15333</v>
      </c>
    </row>
    <row r="4403" customFormat="false" ht="15" hidden="false" customHeight="true" outlineLevel="0" collapsed="false">
      <c r="A4403" s="13" t="s">
        <v>219</v>
      </c>
      <c r="B4403" s="11" t="s">
        <v>12271</v>
      </c>
      <c r="C4403" s="13" t="s">
        <v>14805</v>
      </c>
      <c r="D4403" s="13" t="s">
        <v>21613</v>
      </c>
      <c r="E4403" s="13" t="s">
        <v>3361</v>
      </c>
      <c r="F4403" s="13" t="s">
        <v>2132</v>
      </c>
      <c r="G4403" s="13" t="s">
        <v>18306</v>
      </c>
    </row>
    <row r="4404" customFormat="false" ht="15" hidden="false" customHeight="true" outlineLevel="0" collapsed="false">
      <c r="A4404" s="13" t="s">
        <v>219</v>
      </c>
      <c r="B4404" s="11" t="s">
        <v>12340</v>
      </c>
      <c r="C4404" s="13" t="s">
        <v>550</v>
      </c>
      <c r="D4404" s="13" t="s">
        <v>15020</v>
      </c>
      <c r="E4404" s="13" t="s">
        <v>11708</v>
      </c>
      <c r="F4404" s="13" t="s">
        <v>1871</v>
      </c>
      <c r="G4404" s="13" t="s">
        <v>15020</v>
      </c>
    </row>
    <row r="4405" customFormat="false" ht="15" hidden="false" customHeight="true" outlineLevel="0" collapsed="false">
      <c r="A4405" s="13" t="s">
        <v>219</v>
      </c>
      <c r="B4405" s="11" t="s">
        <v>12259</v>
      </c>
      <c r="C4405" s="13" t="s">
        <v>11824</v>
      </c>
      <c r="D4405" s="13" t="s">
        <v>21614</v>
      </c>
      <c r="E4405" s="13" t="s">
        <v>1871</v>
      </c>
      <c r="F4405" s="13" t="s">
        <v>1871</v>
      </c>
      <c r="G4405" s="13" t="s">
        <v>21614</v>
      </c>
    </row>
    <row r="4406" customFormat="false" ht="15" hidden="false" customHeight="true" outlineLevel="0" collapsed="false">
      <c r="A4406" s="13" t="s">
        <v>219</v>
      </c>
      <c r="B4406" s="11" t="s">
        <v>12282</v>
      </c>
      <c r="C4406" s="13" t="s">
        <v>12058</v>
      </c>
      <c r="D4406" s="13" t="s">
        <v>17862</v>
      </c>
      <c r="E4406" s="13" t="s">
        <v>977</v>
      </c>
      <c r="F4406" s="13" t="s">
        <v>21615</v>
      </c>
      <c r="G4406" s="13" t="s">
        <v>21616</v>
      </c>
    </row>
    <row r="4407" customFormat="false" ht="15" hidden="false" customHeight="true" outlineLevel="0" collapsed="false">
      <c r="A4407" s="13" t="s">
        <v>219</v>
      </c>
      <c r="B4407" s="11" t="s">
        <v>12354</v>
      </c>
      <c r="C4407" s="13" t="s">
        <v>2093</v>
      </c>
      <c r="D4407" s="13" t="s">
        <v>21351</v>
      </c>
      <c r="E4407" s="13" t="s">
        <v>12295</v>
      </c>
      <c r="F4407" s="13" t="s">
        <v>15227</v>
      </c>
      <c r="G4407" s="13" t="s">
        <v>18817</v>
      </c>
    </row>
    <row r="4408" customFormat="false" ht="15" hidden="false" customHeight="true" outlineLevel="0" collapsed="false">
      <c r="A4408" s="13" t="s">
        <v>219</v>
      </c>
      <c r="B4408" s="11" t="s">
        <v>12320</v>
      </c>
      <c r="C4408" s="13" t="s">
        <v>12115</v>
      </c>
      <c r="D4408" s="13" t="s">
        <v>7285</v>
      </c>
      <c r="E4408" s="13" t="s">
        <v>12241</v>
      </c>
      <c r="F4408" s="13" t="s">
        <v>12058</v>
      </c>
      <c r="G4408" s="13" t="s">
        <v>20220</v>
      </c>
    </row>
    <row r="4409" customFormat="false" ht="15" hidden="false" customHeight="true" outlineLevel="0" collapsed="false">
      <c r="A4409" s="13" t="s">
        <v>219</v>
      </c>
      <c r="B4409" s="11" t="s">
        <v>12323</v>
      </c>
      <c r="C4409" s="13" t="s">
        <v>1938</v>
      </c>
      <c r="D4409" s="13" t="s">
        <v>21617</v>
      </c>
      <c r="E4409" s="13" t="s">
        <v>1871</v>
      </c>
      <c r="F4409" s="13" t="s">
        <v>1871</v>
      </c>
      <c r="G4409" s="13" t="s">
        <v>21617</v>
      </c>
    </row>
    <row r="4410" customFormat="false" ht="15" hidden="false" customHeight="true" outlineLevel="0" collapsed="false">
      <c r="A4410" s="13" t="s">
        <v>219</v>
      </c>
      <c r="B4410" s="11" t="s">
        <v>12226</v>
      </c>
      <c r="C4410" s="13" t="s">
        <v>12375</v>
      </c>
      <c r="D4410" s="13" t="s">
        <v>21473</v>
      </c>
      <c r="E4410" s="13" t="s">
        <v>12090</v>
      </c>
      <c r="F4410" s="13" t="s">
        <v>9133</v>
      </c>
      <c r="G4410" s="13" t="s">
        <v>21024</v>
      </c>
    </row>
    <row r="4411" customFormat="false" ht="15" hidden="false" customHeight="true" outlineLevel="0" collapsed="false">
      <c r="A4411" s="13" t="s">
        <v>219</v>
      </c>
      <c r="B4411" s="11" t="s">
        <v>12387</v>
      </c>
      <c r="C4411" s="13" t="s">
        <v>1457</v>
      </c>
      <c r="D4411" s="13" t="s">
        <v>15880</v>
      </c>
      <c r="E4411" s="13" t="s">
        <v>1871</v>
      </c>
      <c r="F4411" s="13" t="s">
        <v>1871</v>
      </c>
      <c r="G4411" s="13" t="s">
        <v>15880</v>
      </c>
    </row>
    <row r="4412" customFormat="false" ht="15" hidden="false" customHeight="true" outlineLevel="0" collapsed="false">
      <c r="A4412" s="13" t="s">
        <v>219</v>
      </c>
      <c r="B4412" s="11" t="s">
        <v>12248</v>
      </c>
      <c r="C4412" s="13" t="s">
        <v>6800</v>
      </c>
      <c r="D4412" s="13" t="s">
        <v>21618</v>
      </c>
      <c r="E4412" s="13" t="s">
        <v>11751</v>
      </c>
      <c r="F4412" s="13" t="s">
        <v>13052</v>
      </c>
      <c r="G4412" s="13" t="s">
        <v>15697</v>
      </c>
    </row>
    <row r="4413" customFormat="false" ht="15" hidden="false" customHeight="true" outlineLevel="0" collapsed="false">
      <c r="A4413" s="13" t="s">
        <v>219</v>
      </c>
      <c r="B4413" s="11" t="s">
        <v>12309</v>
      </c>
      <c r="C4413" s="13" t="s">
        <v>11713</v>
      </c>
      <c r="D4413" s="13" t="s">
        <v>21619</v>
      </c>
      <c r="E4413" s="13" t="s">
        <v>12025</v>
      </c>
      <c r="F4413" s="13" t="s">
        <v>19034</v>
      </c>
      <c r="G4413" s="13" t="s">
        <v>21620</v>
      </c>
    </row>
    <row r="4414" customFormat="false" ht="15" hidden="false" customHeight="true" outlineLevel="0" collapsed="false">
      <c r="A4414" s="13" t="s">
        <v>219</v>
      </c>
      <c r="B4414" s="11" t="s">
        <v>12300</v>
      </c>
      <c r="C4414" s="13" t="s">
        <v>333</v>
      </c>
      <c r="D4414" s="13" t="s">
        <v>13625</v>
      </c>
      <c r="E4414" s="13" t="s">
        <v>11807</v>
      </c>
      <c r="F4414" s="13" t="s">
        <v>21621</v>
      </c>
      <c r="G4414" s="13" t="s">
        <v>21622</v>
      </c>
    </row>
    <row r="4415" customFormat="false" ht="15" hidden="false" customHeight="true" outlineLevel="0" collapsed="false">
      <c r="A4415" s="13" t="s">
        <v>219</v>
      </c>
      <c r="B4415" s="11" t="s">
        <v>12327</v>
      </c>
      <c r="C4415" s="13" t="s">
        <v>8204</v>
      </c>
      <c r="D4415" s="13" t="s">
        <v>21623</v>
      </c>
      <c r="E4415" s="13" t="s">
        <v>4775</v>
      </c>
      <c r="F4415" s="13" t="s">
        <v>21624</v>
      </c>
      <c r="G4415" s="13" t="s">
        <v>21625</v>
      </c>
    </row>
    <row r="4416" customFormat="false" ht="15" hidden="false" customHeight="true" outlineLevel="0" collapsed="false">
      <c r="A4416" s="13" t="s">
        <v>219</v>
      </c>
      <c r="B4416" s="11" t="s">
        <v>12279</v>
      </c>
      <c r="C4416" s="13" t="s">
        <v>8199</v>
      </c>
      <c r="D4416" s="13" t="s">
        <v>5902</v>
      </c>
      <c r="E4416" s="13" t="s">
        <v>11971</v>
      </c>
      <c r="F4416" s="13" t="s">
        <v>17862</v>
      </c>
      <c r="G4416" s="13" t="s">
        <v>21626</v>
      </c>
    </row>
    <row r="4417" customFormat="false" ht="15" hidden="false" customHeight="true" outlineLevel="0" collapsed="false">
      <c r="A4417" s="13" t="s">
        <v>219</v>
      </c>
      <c r="B4417" s="11" t="s">
        <v>12268</v>
      </c>
      <c r="C4417" s="13" t="s">
        <v>4929</v>
      </c>
      <c r="D4417" s="13" t="s">
        <v>15856</v>
      </c>
      <c r="E4417" s="13" t="s">
        <v>11703</v>
      </c>
      <c r="F4417" s="13" t="s">
        <v>18366</v>
      </c>
      <c r="G4417" s="13" t="s">
        <v>19762</v>
      </c>
    </row>
    <row r="4418" customFormat="false" ht="15" hidden="false" customHeight="true" outlineLevel="0" collapsed="false">
      <c r="A4418" s="13" t="s">
        <v>219</v>
      </c>
      <c r="B4418" s="11" t="s">
        <v>12336</v>
      </c>
      <c r="C4418" s="13" t="s">
        <v>12093</v>
      </c>
      <c r="D4418" s="13" t="s">
        <v>15856</v>
      </c>
      <c r="E4418" s="13" t="s">
        <v>12846</v>
      </c>
      <c r="F4418" s="13" t="s">
        <v>18346</v>
      </c>
      <c r="G4418" s="13" t="s">
        <v>21627</v>
      </c>
    </row>
    <row r="4419" customFormat="false" ht="15" hidden="false" customHeight="true" outlineLevel="0" collapsed="false">
      <c r="A4419" s="13" t="s">
        <v>219</v>
      </c>
      <c r="B4419" s="11" t="s">
        <v>12266</v>
      </c>
      <c r="C4419" s="13" t="s">
        <v>977</v>
      </c>
      <c r="D4419" s="13" t="s">
        <v>13288</v>
      </c>
      <c r="E4419" s="13" t="s">
        <v>12135</v>
      </c>
      <c r="F4419" s="13" t="s">
        <v>12306</v>
      </c>
      <c r="G4419" s="13" t="s">
        <v>13598</v>
      </c>
    </row>
    <row r="4420" customFormat="false" ht="15" hidden="false" customHeight="true" outlineLevel="0" collapsed="false">
      <c r="A4420" s="13" t="s">
        <v>219</v>
      </c>
      <c r="B4420" s="11" t="s">
        <v>12212</v>
      </c>
      <c r="C4420" s="13" t="s">
        <v>12241</v>
      </c>
      <c r="D4420" s="13" t="s">
        <v>14015</v>
      </c>
      <c r="E4420" s="13" t="s">
        <v>1871</v>
      </c>
      <c r="F4420" s="13" t="s">
        <v>1871</v>
      </c>
      <c r="G4420" s="13" t="s">
        <v>14015</v>
      </c>
    </row>
    <row r="4421" customFormat="false" ht="15" hidden="false" customHeight="true" outlineLevel="0" collapsed="false">
      <c r="A4421" s="13" t="s">
        <v>219</v>
      </c>
      <c r="B4421" s="11" t="s">
        <v>12207</v>
      </c>
      <c r="C4421" s="13" t="s">
        <v>12361</v>
      </c>
      <c r="D4421" s="13" t="s">
        <v>14038</v>
      </c>
      <c r="E4421" s="13" t="s">
        <v>1938</v>
      </c>
      <c r="F4421" s="13" t="s">
        <v>12113</v>
      </c>
      <c r="G4421" s="13" t="s">
        <v>18584</v>
      </c>
    </row>
    <row r="4422" customFormat="false" ht="15" hidden="false" customHeight="true" outlineLevel="0" collapsed="false">
      <c r="A4422" s="13" t="s">
        <v>219</v>
      </c>
      <c r="B4422" s="11" t="s">
        <v>11970</v>
      </c>
      <c r="C4422" s="13" t="s">
        <v>4459</v>
      </c>
      <c r="D4422" s="13" t="s">
        <v>14038</v>
      </c>
      <c r="E4422" s="13" t="s">
        <v>11703</v>
      </c>
      <c r="F4422" s="13" t="s">
        <v>12227</v>
      </c>
      <c r="G4422" s="13" t="s">
        <v>21628</v>
      </c>
    </row>
    <row r="4423" customFormat="false" ht="15" hidden="false" customHeight="true" outlineLevel="0" collapsed="false">
      <c r="A4423" s="13" t="s">
        <v>219</v>
      </c>
      <c r="B4423" s="11" t="s">
        <v>12293</v>
      </c>
      <c r="C4423" s="13" t="s">
        <v>7110</v>
      </c>
      <c r="D4423" s="13" t="s">
        <v>15166</v>
      </c>
      <c r="E4423" s="13" t="s">
        <v>12135</v>
      </c>
      <c r="F4423" s="13" t="s">
        <v>13630</v>
      </c>
      <c r="G4423" s="13" t="s">
        <v>11825</v>
      </c>
    </row>
    <row r="4424" customFormat="false" ht="15" hidden="false" customHeight="true" outlineLevel="0" collapsed="false">
      <c r="A4424" s="13" t="s">
        <v>219</v>
      </c>
      <c r="B4424" s="11" t="s">
        <v>12332</v>
      </c>
      <c r="C4424" s="13" t="s">
        <v>12272</v>
      </c>
      <c r="D4424" s="13" t="s">
        <v>20143</v>
      </c>
      <c r="E4424" s="13" t="s">
        <v>11875</v>
      </c>
      <c r="F4424" s="13" t="s">
        <v>3620</v>
      </c>
      <c r="G4424" s="13" t="s">
        <v>21629</v>
      </c>
    </row>
    <row r="4425" customFormat="false" ht="15" hidden="false" customHeight="true" outlineLevel="0" collapsed="false">
      <c r="A4425" s="13" t="s">
        <v>219</v>
      </c>
      <c r="B4425" s="11" t="s">
        <v>12276</v>
      </c>
      <c r="C4425" s="13" t="s">
        <v>13656</v>
      </c>
      <c r="D4425" s="13" t="s">
        <v>18348</v>
      </c>
      <c r="E4425" s="13" t="s">
        <v>12241</v>
      </c>
      <c r="F4425" s="13" t="s">
        <v>13051</v>
      </c>
      <c r="G4425" s="13" t="s">
        <v>1134</v>
      </c>
    </row>
    <row r="4426" customFormat="false" ht="15" hidden="false" customHeight="true" outlineLevel="0" collapsed="false">
      <c r="A4426" s="13" t="s">
        <v>219</v>
      </c>
      <c r="B4426" s="11" t="s">
        <v>12344</v>
      </c>
      <c r="C4426" s="13" t="s">
        <v>12241</v>
      </c>
      <c r="D4426" s="13" t="s">
        <v>15145</v>
      </c>
      <c r="E4426" s="13" t="s">
        <v>12241</v>
      </c>
      <c r="F4426" s="13" t="s">
        <v>14753</v>
      </c>
      <c r="G4426" s="13" t="s">
        <v>13011</v>
      </c>
    </row>
    <row r="4427" customFormat="false" ht="15" hidden="false" customHeight="true" outlineLevel="0" collapsed="false">
      <c r="A4427" s="13" t="s">
        <v>219</v>
      </c>
      <c r="B4427" s="11" t="s">
        <v>12342</v>
      </c>
      <c r="C4427" s="13" t="s">
        <v>12042</v>
      </c>
      <c r="D4427" s="13" t="s">
        <v>3989</v>
      </c>
      <c r="E4427" s="13" t="s">
        <v>11751</v>
      </c>
      <c r="F4427" s="13" t="s">
        <v>21630</v>
      </c>
      <c r="G4427" s="13" t="s">
        <v>21631</v>
      </c>
    </row>
    <row r="4428" customFormat="false" ht="15" hidden="false" customHeight="true" outlineLevel="0" collapsed="false">
      <c r="A4428" s="13" t="s">
        <v>219</v>
      </c>
      <c r="B4428" s="11" t="s">
        <v>12312</v>
      </c>
      <c r="C4428" s="13" t="s">
        <v>11713</v>
      </c>
      <c r="D4428" s="13" t="s">
        <v>13919</v>
      </c>
      <c r="E4428" s="13" t="s">
        <v>12896</v>
      </c>
      <c r="F4428" s="13" t="s">
        <v>13609</v>
      </c>
      <c r="G4428" s="13" t="s">
        <v>21632</v>
      </c>
    </row>
    <row r="4429" customFormat="false" ht="15" hidden="false" customHeight="true" outlineLevel="0" collapsed="false">
      <c r="A4429" s="13" t="s">
        <v>219</v>
      </c>
      <c r="B4429" s="11" t="s">
        <v>12298</v>
      </c>
      <c r="C4429" s="13" t="s">
        <v>11751</v>
      </c>
      <c r="D4429" s="13" t="s">
        <v>9131</v>
      </c>
      <c r="E4429" s="13" t="s">
        <v>12090</v>
      </c>
      <c r="F4429" s="13" t="s">
        <v>6629</v>
      </c>
      <c r="G4429" s="13" t="s">
        <v>21633</v>
      </c>
    </row>
    <row r="4430" customFormat="false" ht="15" hidden="false" customHeight="true" outlineLevel="0" collapsed="false">
      <c r="A4430" s="13" t="s">
        <v>219</v>
      </c>
      <c r="B4430" s="11" t="s">
        <v>12252</v>
      </c>
      <c r="C4430" s="13" t="s">
        <v>12244</v>
      </c>
      <c r="D4430" s="13" t="s">
        <v>15683</v>
      </c>
      <c r="E4430" s="13" t="s">
        <v>12090</v>
      </c>
      <c r="F4430" s="13" t="s">
        <v>12241</v>
      </c>
      <c r="G4430" s="13" t="s">
        <v>11891</v>
      </c>
    </row>
    <row r="4431" customFormat="false" ht="15" hidden="false" customHeight="true" outlineLevel="0" collapsed="false">
      <c r="A4431" s="13" t="s">
        <v>219</v>
      </c>
      <c r="B4431" s="11" t="s">
        <v>12325</v>
      </c>
      <c r="C4431" s="13" t="s">
        <v>1457</v>
      </c>
      <c r="D4431" s="13" t="s">
        <v>13012</v>
      </c>
      <c r="E4431" s="13" t="s">
        <v>1871</v>
      </c>
      <c r="F4431" s="13" t="s">
        <v>11708</v>
      </c>
      <c r="G4431" s="13" t="s">
        <v>13012</v>
      </c>
    </row>
    <row r="4432" customFormat="false" ht="15" hidden="false" customHeight="true" outlineLevel="0" collapsed="false">
      <c r="A4432" s="13" t="s">
        <v>219</v>
      </c>
      <c r="B4432" s="11" t="s">
        <v>12288</v>
      </c>
      <c r="C4432" s="13" t="s">
        <v>12025</v>
      </c>
      <c r="D4432" s="13" t="s">
        <v>13012</v>
      </c>
      <c r="E4432" s="13" t="s">
        <v>12241</v>
      </c>
      <c r="F4432" s="13" t="s">
        <v>12844</v>
      </c>
      <c r="G4432" s="13" t="s">
        <v>12800</v>
      </c>
    </row>
    <row r="4433" customFormat="false" ht="15" hidden="false" customHeight="true" outlineLevel="0" collapsed="false">
      <c r="A4433" s="13" t="s">
        <v>219</v>
      </c>
      <c r="B4433" s="11" t="s">
        <v>12329</v>
      </c>
      <c r="C4433" s="13" t="s">
        <v>3987</v>
      </c>
      <c r="D4433" s="13" t="s">
        <v>14813</v>
      </c>
      <c r="E4433" s="13" t="s">
        <v>11708</v>
      </c>
      <c r="F4433" s="13" t="s">
        <v>1457</v>
      </c>
      <c r="G4433" s="13" t="s">
        <v>12979</v>
      </c>
    </row>
    <row r="4434" customFormat="false" ht="15" hidden="false" customHeight="true" outlineLevel="0" collapsed="false">
      <c r="A4434" s="13" t="s">
        <v>219</v>
      </c>
      <c r="B4434" s="11" t="s">
        <v>12307</v>
      </c>
      <c r="C4434" s="13" t="s">
        <v>8665</v>
      </c>
      <c r="D4434" s="13" t="s">
        <v>17277</v>
      </c>
      <c r="E4434" s="13" t="s">
        <v>11708</v>
      </c>
      <c r="F4434" s="13" t="s">
        <v>11751</v>
      </c>
      <c r="G4434" s="13" t="s">
        <v>1115</v>
      </c>
    </row>
    <row r="4435" customFormat="false" ht="15" hidden="false" customHeight="true" outlineLevel="0" collapsed="false">
      <c r="A4435" s="13" t="s">
        <v>219</v>
      </c>
      <c r="B4435" s="11" t="s">
        <v>12384</v>
      </c>
      <c r="C4435" s="13" t="s">
        <v>4775</v>
      </c>
      <c r="D4435" s="13" t="s">
        <v>14554</v>
      </c>
      <c r="E4435" s="13" t="s">
        <v>11708</v>
      </c>
      <c r="F4435" s="13" t="s">
        <v>1871</v>
      </c>
      <c r="G4435" s="13" t="s">
        <v>14554</v>
      </c>
    </row>
    <row r="4436" customFormat="false" ht="15" hidden="false" customHeight="true" outlineLevel="0" collapsed="false">
      <c r="A4436" s="13" t="s">
        <v>219</v>
      </c>
      <c r="B4436" s="11" t="s">
        <v>12331</v>
      </c>
      <c r="C4436" s="13" t="s">
        <v>12209</v>
      </c>
      <c r="D4436" s="13" t="s">
        <v>4560</v>
      </c>
      <c r="E4436" s="13" t="s">
        <v>11708</v>
      </c>
      <c r="F4436" s="13" t="s">
        <v>11708</v>
      </c>
      <c r="G4436" s="13" t="s">
        <v>16823</v>
      </c>
    </row>
    <row r="4437" customFormat="false" ht="15" hidden="false" customHeight="true" outlineLevel="0" collapsed="false">
      <c r="A4437" s="13" t="s">
        <v>219</v>
      </c>
      <c r="B4437" s="11" t="s">
        <v>12290</v>
      </c>
      <c r="C4437" s="13" t="s">
        <v>12960</v>
      </c>
      <c r="D4437" s="13" t="s">
        <v>18345</v>
      </c>
      <c r="E4437" s="13" t="s">
        <v>12090</v>
      </c>
      <c r="F4437" s="13" t="s">
        <v>697</v>
      </c>
      <c r="G4437" s="13" t="s">
        <v>13661</v>
      </c>
    </row>
    <row r="4438" customFormat="false" ht="15" hidden="false" customHeight="true" outlineLevel="0" collapsed="false">
      <c r="A4438" s="13" t="s">
        <v>219</v>
      </c>
      <c r="B4438" s="11" t="s">
        <v>12351</v>
      </c>
      <c r="C4438" s="13" t="s">
        <v>6800</v>
      </c>
      <c r="D4438" s="13" t="s">
        <v>12873</v>
      </c>
      <c r="E4438" s="13" t="s">
        <v>11708</v>
      </c>
      <c r="F4438" s="13" t="s">
        <v>1871</v>
      </c>
      <c r="G4438" s="13" t="s">
        <v>12873</v>
      </c>
    </row>
    <row r="4439" customFormat="false" ht="15" hidden="false" customHeight="true" outlineLevel="0" collapsed="false">
      <c r="A4439" s="13" t="s">
        <v>219</v>
      </c>
      <c r="B4439" s="11" t="s">
        <v>12378</v>
      </c>
      <c r="C4439" s="13" t="s">
        <v>12295</v>
      </c>
      <c r="D4439" s="13" t="s">
        <v>12023</v>
      </c>
      <c r="E4439" s="13" t="s">
        <v>4775</v>
      </c>
      <c r="F4439" s="13" t="s">
        <v>16910</v>
      </c>
      <c r="G4439" s="13" t="s">
        <v>21634</v>
      </c>
    </row>
    <row r="4440" customFormat="false" ht="15" hidden="false" customHeight="true" outlineLevel="0" collapsed="false">
      <c r="A4440" s="13" t="s">
        <v>219</v>
      </c>
      <c r="B4440" s="11" t="s">
        <v>12353</v>
      </c>
      <c r="C4440" s="13" t="s">
        <v>12025</v>
      </c>
      <c r="D4440" s="13" t="s">
        <v>11911</v>
      </c>
      <c r="E4440" s="13" t="s">
        <v>1871</v>
      </c>
      <c r="F4440" s="13" t="s">
        <v>1871</v>
      </c>
      <c r="G4440" s="13" t="s">
        <v>11911</v>
      </c>
    </row>
    <row r="4441" customFormat="false" ht="15" hidden="false" customHeight="true" outlineLevel="0" collapsed="false">
      <c r="A4441" s="13" t="s">
        <v>219</v>
      </c>
      <c r="B4441" s="11" t="s">
        <v>12363</v>
      </c>
      <c r="C4441" s="13" t="s">
        <v>12025</v>
      </c>
      <c r="D4441" s="13" t="s">
        <v>12883</v>
      </c>
      <c r="E4441" s="13" t="s">
        <v>1871</v>
      </c>
      <c r="F4441" s="13" t="s">
        <v>1871</v>
      </c>
      <c r="G4441" s="13" t="s">
        <v>12883</v>
      </c>
    </row>
    <row r="4442" customFormat="false" ht="15" hidden="false" customHeight="true" outlineLevel="0" collapsed="false">
      <c r="A4442" s="13" t="s">
        <v>219</v>
      </c>
      <c r="B4442" s="11" t="s">
        <v>12285</v>
      </c>
      <c r="C4442" s="13" t="s">
        <v>12241</v>
      </c>
      <c r="D4442" s="13" t="s">
        <v>13557</v>
      </c>
      <c r="E4442" s="13" t="s">
        <v>1871</v>
      </c>
      <c r="F4442" s="13" t="s">
        <v>1871</v>
      </c>
      <c r="G4442" s="13" t="s">
        <v>13557</v>
      </c>
    </row>
    <row r="4443" customFormat="false" ht="15" hidden="false" customHeight="true" outlineLevel="0" collapsed="false">
      <c r="A4443" s="13" t="s">
        <v>219</v>
      </c>
      <c r="B4443" s="11" t="s">
        <v>12373</v>
      </c>
      <c r="C4443" s="13" t="s">
        <v>11703</v>
      </c>
      <c r="D4443" s="13" t="s">
        <v>14221</v>
      </c>
      <c r="E4443" s="13" t="s">
        <v>11708</v>
      </c>
      <c r="F4443" s="13" t="s">
        <v>12090</v>
      </c>
      <c r="G4443" s="13" t="s">
        <v>5032</v>
      </c>
    </row>
    <row r="4444" customFormat="false" ht="15" hidden="false" customHeight="true" outlineLevel="0" collapsed="false">
      <c r="A4444" s="13" t="s">
        <v>219</v>
      </c>
      <c r="B4444" s="11" t="s">
        <v>12366</v>
      </c>
      <c r="C4444" s="13" t="s">
        <v>12090</v>
      </c>
      <c r="D4444" s="13" t="s">
        <v>14221</v>
      </c>
      <c r="E4444" s="13" t="s">
        <v>1871</v>
      </c>
      <c r="F4444" s="13" t="s">
        <v>1871</v>
      </c>
      <c r="G4444" s="13" t="s">
        <v>14221</v>
      </c>
    </row>
    <row r="4445" customFormat="false" ht="15" hidden="false" customHeight="true" outlineLevel="0" collapsed="false">
      <c r="A4445" s="13" t="s">
        <v>219</v>
      </c>
      <c r="B4445" s="11" t="s">
        <v>12360</v>
      </c>
      <c r="C4445" s="13" t="s">
        <v>4775</v>
      </c>
      <c r="D4445" s="13" t="s">
        <v>3047</v>
      </c>
      <c r="E4445" s="13" t="s">
        <v>11751</v>
      </c>
      <c r="F4445" s="13" t="s">
        <v>11708</v>
      </c>
      <c r="G4445" s="13" t="s">
        <v>2098</v>
      </c>
    </row>
    <row r="4446" customFormat="false" ht="15" hidden="false" customHeight="true" outlineLevel="0" collapsed="false">
      <c r="A4446" s="13" t="s">
        <v>219</v>
      </c>
      <c r="B4446" s="11" t="s">
        <v>12370</v>
      </c>
      <c r="C4446" s="13" t="s">
        <v>12135</v>
      </c>
      <c r="D4446" s="13" t="s">
        <v>12680</v>
      </c>
      <c r="E4446" s="13" t="s">
        <v>333</v>
      </c>
      <c r="F4446" s="13" t="s">
        <v>21635</v>
      </c>
      <c r="G4446" s="13" t="s">
        <v>21636</v>
      </c>
    </row>
    <row r="4447" customFormat="false" ht="15" hidden="false" customHeight="true" outlineLevel="0" collapsed="false">
      <c r="A4447" s="13" t="s">
        <v>219</v>
      </c>
      <c r="B4447" s="11" t="s">
        <v>12358</v>
      </c>
      <c r="C4447" s="13" t="s">
        <v>12090</v>
      </c>
      <c r="D4447" s="13" t="s">
        <v>12896</v>
      </c>
      <c r="E4447" s="13" t="s">
        <v>12025</v>
      </c>
      <c r="F4447" s="13" t="s">
        <v>11752</v>
      </c>
      <c r="G4447" s="13" t="s">
        <v>12042</v>
      </c>
    </row>
    <row r="4448" customFormat="false" ht="15" hidden="false" customHeight="true" outlineLevel="0" collapsed="false">
      <c r="A4448" s="13" t="s">
        <v>219</v>
      </c>
      <c r="B4448" s="11" t="s">
        <v>12376</v>
      </c>
      <c r="C4448" s="13" t="s">
        <v>12135</v>
      </c>
      <c r="D4448" s="13" t="s">
        <v>5399</v>
      </c>
      <c r="E4448" s="13" t="s">
        <v>11708</v>
      </c>
      <c r="F4448" s="13" t="s">
        <v>11708</v>
      </c>
      <c r="G4448" s="13" t="s">
        <v>557</v>
      </c>
    </row>
    <row r="4449" customFormat="false" ht="15" hidden="false" customHeight="true" outlineLevel="0" collapsed="false">
      <c r="A4449" s="13" t="s">
        <v>219</v>
      </c>
      <c r="B4449" s="11" t="s">
        <v>12356</v>
      </c>
      <c r="C4449" s="13" t="s">
        <v>11708</v>
      </c>
      <c r="D4449" s="13" t="s">
        <v>8199</v>
      </c>
      <c r="E4449" s="13" t="s">
        <v>1871</v>
      </c>
      <c r="F4449" s="13" t="s">
        <v>1871</v>
      </c>
      <c r="G4449" s="13" t="s">
        <v>8199</v>
      </c>
    </row>
    <row r="4450" customFormat="false" ht="15" hidden="false" customHeight="true" outlineLevel="0" collapsed="false">
      <c r="A4450" s="13" t="s">
        <v>219</v>
      </c>
      <c r="B4450" s="11" t="s">
        <v>12422</v>
      </c>
      <c r="C4450" s="13" t="s">
        <v>11708</v>
      </c>
      <c r="D4450" s="13" t="s">
        <v>1612</v>
      </c>
      <c r="E4450" s="13" t="s">
        <v>1871</v>
      </c>
      <c r="F4450" s="13" t="s">
        <v>1871</v>
      </c>
      <c r="G4450" s="13" t="s">
        <v>1612</v>
      </c>
    </row>
    <row r="4451" customFormat="false" ht="15" hidden="false" customHeight="true" outlineLevel="0" collapsed="false">
      <c r="A4451" s="13" t="s">
        <v>219</v>
      </c>
      <c r="B4451" s="11" t="s">
        <v>12292</v>
      </c>
      <c r="C4451" s="13" t="s">
        <v>13484</v>
      </c>
      <c r="D4451" s="13" t="s">
        <v>12115</v>
      </c>
      <c r="E4451" s="13" t="s">
        <v>12090</v>
      </c>
      <c r="F4451" s="13" t="s">
        <v>1871</v>
      </c>
      <c r="G4451" s="13" t="s">
        <v>12115</v>
      </c>
    </row>
    <row r="4452" customFormat="false" ht="15" hidden="false" customHeight="true" outlineLevel="0" collapsed="false">
      <c r="A4452" s="13" t="s">
        <v>219</v>
      </c>
      <c r="B4452" s="11" t="s">
        <v>12365</v>
      </c>
      <c r="C4452" s="13" t="s">
        <v>11708</v>
      </c>
      <c r="D4452" s="13" t="s">
        <v>3833</v>
      </c>
      <c r="E4452" s="13" t="s">
        <v>1871</v>
      </c>
      <c r="F4452" s="13" t="s">
        <v>1871</v>
      </c>
      <c r="G4452" s="13" t="s">
        <v>3833</v>
      </c>
    </row>
    <row r="4453" customFormat="false" ht="15" hidden="false" customHeight="true" outlineLevel="0" collapsed="false">
      <c r="A4453" s="13" t="s">
        <v>219</v>
      </c>
      <c r="B4453" s="11" t="s">
        <v>12383</v>
      </c>
      <c r="C4453" s="13" t="s">
        <v>12135</v>
      </c>
      <c r="D4453" s="13" t="s">
        <v>12544</v>
      </c>
      <c r="E4453" s="13" t="s">
        <v>1871</v>
      </c>
      <c r="F4453" s="13" t="s">
        <v>1871</v>
      </c>
      <c r="G4453" s="13" t="s">
        <v>12544</v>
      </c>
    </row>
    <row r="4454" customFormat="false" ht="15" hidden="false" customHeight="true" outlineLevel="0" collapsed="false">
      <c r="A4454" s="13" t="s">
        <v>219</v>
      </c>
      <c r="B4454" s="11" t="s">
        <v>12263</v>
      </c>
      <c r="C4454" s="13" t="s">
        <v>12295</v>
      </c>
      <c r="D4454" s="13" t="s">
        <v>12544</v>
      </c>
      <c r="E4454" s="13" t="s">
        <v>1871</v>
      </c>
      <c r="F4454" s="13" t="s">
        <v>1871</v>
      </c>
      <c r="G4454" s="13" t="s">
        <v>12544</v>
      </c>
    </row>
    <row r="4455" customFormat="false" ht="15" hidden="false" customHeight="true" outlineLevel="0" collapsed="false">
      <c r="A4455" s="13" t="s">
        <v>219</v>
      </c>
      <c r="B4455" s="11" t="s">
        <v>12304</v>
      </c>
      <c r="C4455" s="13" t="s">
        <v>12161</v>
      </c>
      <c r="D4455" s="13" t="s">
        <v>11561</v>
      </c>
      <c r="E4455" s="13" t="s">
        <v>12161</v>
      </c>
      <c r="F4455" s="13" t="s">
        <v>15361</v>
      </c>
      <c r="G4455" s="13" t="s">
        <v>21637</v>
      </c>
    </row>
    <row r="4456" customFormat="false" ht="15" hidden="false" customHeight="true" outlineLevel="0" collapsed="false">
      <c r="A4456" s="13" t="s">
        <v>219</v>
      </c>
      <c r="B4456" s="11" t="s">
        <v>12385</v>
      </c>
      <c r="C4456" s="13" t="s">
        <v>12090</v>
      </c>
      <c r="D4456" s="13" t="s">
        <v>11796</v>
      </c>
      <c r="E4456" s="13" t="s">
        <v>11708</v>
      </c>
      <c r="F4456" s="13" t="s">
        <v>333</v>
      </c>
      <c r="G4456" s="13" t="s">
        <v>4775</v>
      </c>
    </row>
    <row r="4457" customFormat="false" ht="15" hidden="false" customHeight="true" outlineLevel="0" collapsed="false">
      <c r="A4457" s="13" t="s">
        <v>219</v>
      </c>
      <c r="B4457" s="11" t="s">
        <v>12396</v>
      </c>
      <c r="C4457" s="13" t="s">
        <v>12377</v>
      </c>
      <c r="D4457" s="13" t="s">
        <v>12244</v>
      </c>
      <c r="E4457" s="13" t="s">
        <v>1871</v>
      </c>
      <c r="F4457" s="13" t="s">
        <v>13658</v>
      </c>
      <c r="G4457" s="13" t="s">
        <v>21638</v>
      </c>
    </row>
    <row r="4458" customFormat="false" ht="15" hidden="false" customHeight="true" outlineLevel="0" collapsed="false">
      <c r="A4458" s="13" t="s">
        <v>219</v>
      </c>
      <c r="B4458" s="11" t="s">
        <v>12134</v>
      </c>
      <c r="C4458" s="13" t="s">
        <v>11751</v>
      </c>
      <c r="D4458" s="13" t="s">
        <v>1457</v>
      </c>
      <c r="E4458" s="13" t="s">
        <v>1871</v>
      </c>
      <c r="F4458" s="13" t="s">
        <v>1871</v>
      </c>
      <c r="G4458" s="13" t="s">
        <v>1457</v>
      </c>
    </row>
    <row r="4459" customFormat="false" ht="15" hidden="false" customHeight="true" outlineLevel="0" collapsed="false">
      <c r="A4459" s="13" t="s">
        <v>219</v>
      </c>
      <c r="B4459" s="11" t="s">
        <v>12412</v>
      </c>
      <c r="C4459" s="13" t="s">
        <v>12161</v>
      </c>
      <c r="D4459" s="13" t="s">
        <v>333</v>
      </c>
      <c r="E4459" s="13" t="s">
        <v>11875</v>
      </c>
      <c r="F4459" s="13" t="s">
        <v>1938</v>
      </c>
      <c r="G4459" s="13" t="s">
        <v>12241</v>
      </c>
    </row>
    <row r="4460" customFormat="false" ht="15" hidden="false" customHeight="true" outlineLevel="0" collapsed="false">
      <c r="A4460" s="13" t="s">
        <v>219</v>
      </c>
      <c r="B4460" s="11" t="s">
        <v>12420</v>
      </c>
      <c r="C4460" s="13" t="s">
        <v>11708</v>
      </c>
      <c r="D4460" s="13" t="s">
        <v>12053</v>
      </c>
      <c r="E4460" s="13" t="s">
        <v>12295</v>
      </c>
      <c r="F4460" s="13" t="s">
        <v>12846</v>
      </c>
      <c r="G4460" s="13" t="s">
        <v>13671</v>
      </c>
    </row>
    <row r="4461" customFormat="false" ht="15" hidden="false" customHeight="true" outlineLevel="0" collapsed="false">
      <c r="A4461" s="13" t="s">
        <v>219</v>
      </c>
      <c r="B4461" s="11" t="s">
        <v>12410</v>
      </c>
      <c r="C4461" s="13" t="s">
        <v>12090</v>
      </c>
      <c r="D4461" s="13" t="s">
        <v>12209</v>
      </c>
      <c r="E4461" s="13" t="s">
        <v>1871</v>
      </c>
      <c r="F4461" s="13" t="s">
        <v>1871</v>
      </c>
      <c r="G4461" s="13" t="s">
        <v>12209</v>
      </c>
    </row>
    <row r="4462" customFormat="false" ht="15" hidden="false" customHeight="true" outlineLevel="0" collapsed="false">
      <c r="A4462" s="13" t="s">
        <v>219</v>
      </c>
      <c r="B4462" s="11" t="s">
        <v>12414</v>
      </c>
      <c r="C4462" s="13" t="s">
        <v>11708</v>
      </c>
      <c r="D4462" s="13" t="s">
        <v>4775</v>
      </c>
      <c r="E4462" s="13" t="s">
        <v>11708</v>
      </c>
      <c r="F4462" s="13" t="s">
        <v>1871</v>
      </c>
      <c r="G4462" s="13" t="s">
        <v>4775</v>
      </c>
    </row>
    <row r="4463" customFormat="false" ht="15" hidden="false" customHeight="true" outlineLevel="0" collapsed="false">
      <c r="A4463" s="13" t="s">
        <v>219</v>
      </c>
      <c r="B4463" s="11" t="s">
        <v>12394</v>
      </c>
      <c r="C4463" s="13" t="s">
        <v>12295</v>
      </c>
      <c r="D4463" s="13" t="s">
        <v>12161</v>
      </c>
      <c r="E4463" s="13" t="s">
        <v>1871</v>
      </c>
      <c r="F4463" s="13" t="s">
        <v>1871</v>
      </c>
      <c r="G4463" s="13" t="s">
        <v>12161</v>
      </c>
    </row>
    <row r="4464" customFormat="false" ht="15" hidden="false" customHeight="true" outlineLevel="0" collapsed="false">
      <c r="A4464" s="13" t="s">
        <v>219</v>
      </c>
      <c r="B4464" s="11" t="s">
        <v>12389</v>
      </c>
      <c r="C4464" s="13" t="s">
        <v>12135</v>
      </c>
      <c r="D4464" s="13" t="s">
        <v>12241</v>
      </c>
      <c r="E4464" s="13" t="s">
        <v>11708</v>
      </c>
      <c r="F4464" s="13" t="s">
        <v>12295</v>
      </c>
      <c r="G4464" s="13" t="s">
        <v>12406</v>
      </c>
    </row>
    <row r="4465" customFormat="false" ht="15" hidden="false" customHeight="true" outlineLevel="0" collapsed="false">
      <c r="A4465" s="13" t="s">
        <v>219</v>
      </c>
      <c r="B4465" s="11" t="s">
        <v>12388</v>
      </c>
      <c r="C4465" s="13" t="s">
        <v>12241</v>
      </c>
      <c r="D4465" s="13" t="s">
        <v>12090</v>
      </c>
      <c r="E4465" s="13" t="s">
        <v>11708</v>
      </c>
      <c r="F4465" s="13" t="s">
        <v>12680</v>
      </c>
      <c r="G4465" s="13" t="s">
        <v>21639</v>
      </c>
    </row>
    <row r="4466" customFormat="false" ht="15" hidden="false" customHeight="true" outlineLevel="0" collapsed="false">
      <c r="A4466" s="13" t="s">
        <v>219</v>
      </c>
      <c r="B4466" s="11" t="s">
        <v>12424</v>
      </c>
      <c r="C4466" s="13" t="s">
        <v>11708</v>
      </c>
      <c r="D4466" s="13" t="s">
        <v>11751</v>
      </c>
      <c r="E4466" s="13" t="s">
        <v>1871</v>
      </c>
      <c r="F4466" s="13" t="s">
        <v>1871</v>
      </c>
      <c r="G4466" s="13" t="s">
        <v>11751</v>
      </c>
    </row>
    <row r="4467" customFormat="false" ht="15" hidden="false" customHeight="true" outlineLevel="0" collapsed="false">
      <c r="A4467" s="13" t="s">
        <v>219</v>
      </c>
      <c r="B4467" s="11" t="s">
        <v>12399</v>
      </c>
      <c r="C4467" s="13" t="s">
        <v>12090</v>
      </c>
      <c r="D4467" s="13" t="s">
        <v>11708</v>
      </c>
      <c r="E4467" s="13" t="s">
        <v>12241</v>
      </c>
      <c r="F4467" s="13" t="s">
        <v>12241</v>
      </c>
      <c r="G4467" s="13" t="s">
        <v>12386</v>
      </c>
    </row>
    <row r="4468" customFormat="false" ht="15" hidden="false" customHeight="true" outlineLevel="0" collapsed="false">
      <c r="A4468" s="13" t="s">
        <v>219</v>
      </c>
      <c r="B4468" s="11" t="s">
        <v>12392</v>
      </c>
      <c r="C4468" s="13" t="s">
        <v>11708</v>
      </c>
      <c r="D4468" s="13" t="s">
        <v>1871</v>
      </c>
      <c r="E4468" s="13" t="s">
        <v>1871</v>
      </c>
      <c r="F4468" s="13" t="s">
        <v>1871</v>
      </c>
      <c r="G4468" s="13" t="s">
        <v>1871</v>
      </c>
    </row>
    <row r="4469" customFormat="false" ht="15" hidden="false" customHeight="true" outlineLevel="0" collapsed="false">
      <c r="A4469" s="13" t="s">
        <v>219</v>
      </c>
      <c r="B4469" s="11" t="s">
        <v>13067</v>
      </c>
      <c r="C4469" s="13" t="s">
        <v>12090</v>
      </c>
      <c r="D4469" s="13" t="s">
        <v>1871</v>
      </c>
      <c r="E4469" s="13" t="s">
        <v>11751</v>
      </c>
      <c r="F4469" s="13" t="s">
        <v>12161</v>
      </c>
      <c r="G4469" s="13" t="s">
        <v>12411</v>
      </c>
    </row>
    <row r="4470" customFormat="false" ht="15" hidden="false" customHeight="true" outlineLevel="0" collapsed="false">
      <c r="A4470" s="13" t="s">
        <v>219</v>
      </c>
      <c r="B4470" s="11" t="s">
        <v>12408</v>
      </c>
      <c r="C4470" s="13" t="s">
        <v>11708</v>
      </c>
      <c r="D4470" s="13" t="s">
        <v>1871</v>
      </c>
      <c r="E4470" s="13" t="s">
        <v>1871</v>
      </c>
      <c r="F4470" s="13" t="s">
        <v>1871</v>
      </c>
      <c r="G4470" s="13" t="s">
        <v>1871</v>
      </c>
    </row>
    <row r="4471" customFormat="false" ht="15" hidden="false" customHeight="true" outlineLevel="0" collapsed="false">
      <c r="A4471" s="13" t="s">
        <v>219</v>
      </c>
      <c r="B4471" s="11" t="s">
        <v>12398</v>
      </c>
      <c r="C4471" s="13" t="s">
        <v>11708</v>
      </c>
      <c r="D4471" s="13" t="s">
        <v>1871</v>
      </c>
      <c r="E4471" s="13" t="s">
        <v>1871</v>
      </c>
      <c r="F4471" s="13" t="s">
        <v>1871</v>
      </c>
      <c r="G4471" s="13" t="s">
        <v>1871</v>
      </c>
    </row>
    <row r="4472" customFormat="false" ht="15" hidden="false" customHeight="true" outlineLevel="0" collapsed="false">
      <c r="A4472" s="13" t="s">
        <v>219</v>
      </c>
      <c r="B4472" s="11" t="s">
        <v>12401</v>
      </c>
      <c r="C4472" s="13" t="s">
        <v>1871</v>
      </c>
      <c r="D4472" s="13" t="s">
        <v>1871</v>
      </c>
      <c r="E4472" s="13" t="s">
        <v>11708</v>
      </c>
      <c r="F4472" s="13" t="s">
        <v>12090</v>
      </c>
      <c r="G4472" s="13" t="s">
        <v>12386</v>
      </c>
    </row>
    <row r="4473" customFormat="false" ht="15" hidden="false" customHeight="true" outlineLevel="0" collapsed="false">
      <c r="A4473" s="13" t="s">
        <v>219</v>
      </c>
      <c r="B4473" s="11" t="s">
        <v>12405</v>
      </c>
      <c r="C4473" s="13" t="s">
        <v>1871</v>
      </c>
      <c r="D4473" s="13" t="s">
        <v>1871</v>
      </c>
      <c r="E4473" s="13" t="s">
        <v>11751</v>
      </c>
      <c r="F4473" s="13" t="s">
        <v>11708</v>
      </c>
      <c r="G4473" s="13" t="s">
        <v>12406</v>
      </c>
    </row>
    <row r="4474" customFormat="false" ht="15" hidden="false" customHeight="true" outlineLevel="0" collapsed="false">
      <c r="A4474" s="13" t="s">
        <v>219</v>
      </c>
      <c r="B4474" s="11" t="s">
        <v>12393</v>
      </c>
      <c r="C4474" s="13" t="s">
        <v>1871</v>
      </c>
      <c r="D4474" s="13" t="s">
        <v>1871</v>
      </c>
      <c r="E4474" s="13" t="s">
        <v>11708</v>
      </c>
      <c r="F4474" s="13" t="s">
        <v>11708</v>
      </c>
      <c r="G4474" s="13" t="s">
        <v>12406</v>
      </c>
    </row>
    <row r="4475" customFormat="false" ht="15" hidden="false" customHeight="true" outlineLevel="0" collapsed="false">
      <c r="A4475" s="13" t="s">
        <v>219</v>
      </c>
      <c r="B4475" s="11" t="s">
        <v>12417</v>
      </c>
      <c r="C4475" s="13" t="s">
        <v>1871</v>
      </c>
      <c r="D4475" s="13" t="s">
        <v>1871</v>
      </c>
      <c r="E4475" s="13" t="s">
        <v>12241</v>
      </c>
      <c r="F4475" s="13" t="s">
        <v>4933</v>
      </c>
      <c r="G4475" s="13" t="s">
        <v>21640</v>
      </c>
    </row>
    <row r="4476" customFormat="false" ht="15" hidden="false" customHeight="true" outlineLevel="0" collapsed="false">
      <c r="A4476" s="13" t="s">
        <v>219</v>
      </c>
      <c r="B4476" s="11" t="s">
        <v>14833</v>
      </c>
      <c r="C4476" s="13" t="s">
        <v>1871</v>
      </c>
      <c r="D4476" s="13" t="s">
        <v>1871</v>
      </c>
      <c r="E4476" s="13" t="s">
        <v>1871</v>
      </c>
      <c r="F4476" s="13" t="s">
        <v>1871</v>
      </c>
      <c r="G4476" s="13" t="s">
        <v>1871</v>
      </c>
    </row>
    <row r="4477" customFormat="false" ht="15" hidden="false" customHeight="true" outlineLevel="0" collapsed="false">
      <c r="A4477" s="13" t="s">
        <v>219</v>
      </c>
      <c r="B4477" s="11" t="s">
        <v>14837</v>
      </c>
      <c r="C4477" s="13" t="s">
        <v>1871</v>
      </c>
      <c r="D4477" s="13" t="s">
        <v>1871</v>
      </c>
      <c r="E4477" s="13" t="s">
        <v>11708</v>
      </c>
      <c r="F4477" s="13" t="s">
        <v>1871</v>
      </c>
      <c r="G4477" s="13" t="s">
        <v>1871</v>
      </c>
    </row>
    <row r="4478" customFormat="false" ht="15" hidden="false" customHeight="true" outlineLevel="0" collapsed="false">
      <c r="A4478" s="13" t="s">
        <v>219</v>
      </c>
      <c r="B4478" s="11" t="s">
        <v>12402</v>
      </c>
      <c r="C4478" s="13" t="s">
        <v>1871</v>
      </c>
      <c r="D4478" s="13" t="s">
        <v>1871</v>
      </c>
      <c r="E4478" s="13" t="s">
        <v>12090</v>
      </c>
      <c r="F4478" s="13" t="s">
        <v>12985</v>
      </c>
      <c r="G4478" s="13" t="s">
        <v>20693</v>
      </c>
    </row>
    <row r="4479" customFormat="false" ht="15" hidden="false" customHeight="true" outlineLevel="0" collapsed="false">
      <c r="A4479" s="13" t="s">
        <v>219</v>
      </c>
      <c r="B4479" s="11" t="s">
        <v>12374</v>
      </c>
      <c r="C4479" s="13" t="s">
        <v>1871</v>
      </c>
      <c r="D4479" s="13" t="s">
        <v>1871</v>
      </c>
      <c r="E4479" s="13" t="s">
        <v>1871</v>
      </c>
      <c r="F4479" s="13" t="s">
        <v>1871</v>
      </c>
      <c r="G4479" s="13" t="s">
        <v>1871</v>
      </c>
    </row>
    <row r="4480" customFormat="false" ht="15" hidden="false" customHeight="true" outlineLevel="0" collapsed="false">
      <c r="A4480" s="13" t="s">
        <v>219</v>
      </c>
      <c r="B4480" s="11" t="s">
        <v>13068</v>
      </c>
      <c r="C4480" s="13" t="s">
        <v>1871</v>
      </c>
      <c r="D4480" s="13" t="s">
        <v>1871</v>
      </c>
      <c r="E4480" s="13" t="s">
        <v>11708</v>
      </c>
      <c r="F4480" s="13" t="s">
        <v>1871</v>
      </c>
      <c r="G4480" s="13" t="s">
        <v>1871</v>
      </c>
    </row>
    <row r="4481" customFormat="false" ht="15" hidden="false" customHeight="true" outlineLevel="0" collapsed="false">
      <c r="A4481" s="13" t="s">
        <v>219</v>
      </c>
      <c r="B4481" s="11" t="s">
        <v>14272</v>
      </c>
      <c r="C4481" s="13" t="s">
        <v>1871</v>
      </c>
      <c r="D4481" s="13" t="s">
        <v>1871</v>
      </c>
      <c r="E4481" s="13" t="s">
        <v>11708</v>
      </c>
      <c r="F4481" s="13" t="s">
        <v>12053</v>
      </c>
      <c r="G4481" s="13" t="s">
        <v>12419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1" min="1" style="10" width="13"/>
  </cols>
  <sheetData>
    <row r="1" customFormat="false" ht="15" hidden="false" customHeight="true" outlineLevel="0" collapsed="false">
      <c r="A1" s="15" t="s">
        <v>21641</v>
      </c>
    </row>
    <row r="2" customFormat="false" ht="15" hidden="false" customHeight="true" outlineLevel="0" collapsed="false">
      <c r="A2" s="16" t="s">
        <v>46</v>
      </c>
      <c r="B2" s="16" t="s">
        <v>21642</v>
      </c>
      <c r="C2" s="16" t="s">
        <v>21643</v>
      </c>
      <c r="D2" s="16" t="s">
        <v>47</v>
      </c>
      <c r="E2" s="16" t="s">
        <v>48</v>
      </c>
      <c r="F2" s="16" t="s">
        <v>49</v>
      </c>
      <c r="G2" s="16" t="s">
        <v>50</v>
      </c>
      <c r="H2" s="16" t="s">
        <v>51</v>
      </c>
      <c r="I2" s="16" t="s">
        <v>232</v>
      </c>
      <c r="J2" s="16" t="s">
        <v>233</v>
      </c>
      <c r="K2" s="16" t="s">
        <v>54</v>
      </c>
    </row>
    <row r="3" customFormat="false" ht="15" hidden="false" customHeight="true" outlineLevel="0" collapsed="false">
      <c r="A3" s="11" t="str">
        <f aca="false">TRIM('수출입 총괄'!A7)</f>
        <v>2025.01</v>
      </c>
      <c r="B3" s="17" t="n">
        <f aca="false">IFERROR(VALUE(LEFT(A3,4)),"")</f>
        <v>2025</v>
      </c>
      <c r="C3" s="17" t="n">
        <f aca="false">IFERROR(VALUE(RIGHT(A3,2)),"")</f>
        <v>1</v>
      </c>
      <c r="D3" s="18" t="n">
        <f aca="false">IFERROR(VALUE(SUBSTITUTE(TRIM('수출입 총괄'!B7),",","")),"")</f>
        <v>20</v>
      </c>
      <c r="E3" s="19" t="n">
        <f aca="false">IFERROR(VALUE(SUBSTITUTE(TRIM('수출입 총괄'!C7),",","")),"")</f>
        <v>924441</v>
      </c>
      <c r="F3" s="18" t="n">
        <f aca="false">IFERROR(VALUE(SUBSTITUTE(TRIM('수출입 총괄'!D7),",","")),"")</f>
        <v>14986301.7</v>
      </c>
      <c r="G3" s="19" t="n">
        <f aca="false">IFERROR(VALUE(SUBSTITUTE(TRIM('수출입 총괄'!E7),",","")),"")</f>
        <v>49176984</v>
      </c>
      <c r="H3" s="19" t="n">
        <f aca="false">IFERROR(VALUE(SUBSTITUTE(TRIM('수출입 총괄'!F7),",","")),"")</f>
        <v>3847092</v>
      </c>
      <c r="I3" s="18" t="n">
        <f aca="false">IFERROR(VALUE(SUBSTITUTE(TRIM('수출입 총괄'!G7),",","")),"")</f>
        <v>47927337.6</v>
      </c>
      <c r="J3" s="19" t="n">
        <f aca="false">IFERROR(VALUE(SUBSTITUTE(TRIM('수출입 총괄'!H7),",","")),"")</f>
        <v>51172292</v>
      </c>
      <c r="K3" s="19" t="n">
        <f aca="false">IFERROR(VALUE(SUBSTITUTE(TRIM('수출입 총괄'!I7),",","")),"")</f>
        <v>-1995308</v>
      </c>
    </row>
    <row r="4" customFormat="false" ht="15" hidden="false" customHeight="true" outlineLevel="0" collapsed="false">
      <c r="A4" s="11" t="str">
        <f aca="false">TRIM('수출입 총괄'!A8)</f>
        <v>2025.02</v>
      </c>
      <c r="B4" s="17" t="n">
        <f aca="false">IFERROR(VALUE(LEFT(A4,4)),"")</f>
        <v>2025</v>
      </c>
      <c r="C4" s="17" t="n">
        <f aca="false">IFERROR(VALUE(RIGHT(A4,2)),"")</f>
        <v>2</v>
      </c>
      <c r="D4" s="18" t="n">
        <f aca="false">IFERROR(VALUE(SUBSTITUTE(TRIM('수출입 총괄'!B8),",","")),"")</f>
        <v>22</v>
      </c>
      <c r="E4" s="19" t="n">
        <f aca="false">IFERROR(VALUE(SUBSTITUTE(TRIM('수출입 총괄'!C8),",","")),"")</f>
        <v>1014431</v>
      </c>
      <c r="F4" s="18" t="n">
        <f aca="false">IFERROR(VALUE(SUBSTITUTE(TRIM('수출입 총괄'!D8),",","")),"")</f>
        <v>16151895.1</v>
      </c>
      <c r="G4" s="19" t="n">
        <f aca="false">IFERROR(VALUE(SUBSTITUTE(TRIM('수출입 총괄'!E8),",","")),"")</f>
        <v>52292301</v>
      </c>
      <c r="H4" s="19" t="n">
        <f aca="false">IFERROR(VALUE(SUBSTITUTE(TRIM('수출입 총괄'!F8),",","")),"")</f>
        <v>3982365</v>
      </c>
      <c r="I4" s="18" t="n">
        <f aca="false">IFERROR(VALUE(SUBSTITUTE(TRIM('수출입 총괄'!G8),",","")),"")</f>
        <v>41535200.5</v>
      </c>
      <c r="J4" s="19" t="n">
        <f aca="false">IFERROR(VALUE(SUBSTITUTE(TRIM('수출입 총괄'!H8),",","")),"")</f>
        <v>48328741</v>
      </c>
      <c r="K4" s="19" t="n">
        <f aca="false">IFERROR(VALUE(SUBSTITUTE(TRIM('수출입 총괄'!I8),",","")),"")</f>
        <v>3963560</v>
      </c>
    </row>
    <row r="5" customFormat="false" ht="15" hidden="false" customHeight="true" outlineLevel="0" collapsed="false">
      <c r="A5" s="11" t="str">
        <f aca="false">TRIM('수출입 총괄'!A9)</f>
        <v>2025.03</v>
      </c>
      <c r="B5" s="17" t="n">
        <f aca="false">IFERROR(VALUE(LEFT(A5,4)),"")</f>
        <v>2025</v>
      </c>
      <c r="C5" s="17" t="n">
        <f aca="false">IFERROR(VALUE(RIGHT(A5,2)),"")</f>
        <v>3</v>
      </c>
      <c r="D5" s="18" t="n">
        <f aca="false">IFERROR(VALUE(SUBSTITUTE(TRIM('수출입 총괄'!B9),",","")),"")</f>
        <v>22</v>
      </c>
      <c r="E5" s="19" t="n">
        <f aca="false">IFERROR(VALUE(SUBSTITUTE(TRIM('수출입 총괄'!C9),",","")),"")</f>
        <v>1236266</v>
      </c>
      <c r="F5" s="18" t="n">
        <f aca="false">IFERROR(VALUE(SUBSTITUTE(TRIM('수출입 총괄'!D9),",","")),"")</f>
        <v>15702059.6</v>
      </c>
      <c r="G5" s="19" t="n">
        <f aca="false">IFERROR(VALUE(SUBSTITUTE(TRIM('수출입 총괄'!E9),",","")),"")</f>
        <v>58064562</v>
      </c>
      <c r="H5" s="19" t="n">
        <f aca="false">IFERROR(VALUE(SUBSTITUTE(TRIM('수출입 총괄'!F9),",","")),"")</f>
        <v>4558238</v>
      </c>
      <c r="I5" s="18" t="n">
        <f aca="false">IFERROR(VALUE(SUBSTITUTE(TRIM('수출입 총괄'!G9),",","")),"")</f>
        <v>41960252.6</v>
      </c>
      <c r="J5" s="19" t="n">
        <f aca="false">IFERROR(VALUE(SUBSTITUTE(TRIM('수출입 총괄'!H9),",","")),"")</f>
        <v>53341032</v>
      </c>
      <c r="K5" s="19" t="n">
        <f aca="false">IFERROR(VALUE(SUBSTITUTE(TRIM('수출입 총괄'!I9),",","")),"")</f>
        <v>4723530</v>
      </c>
    </row>
    <row r="6" customFormat="false" ht="15" hidden="false" customHeight="true" outlineLevel="0" collapsed="false">
      <c r="A6" s="11" t="str">
        <f aca="false">TRIM('수출입 총괄'!A10)</f>
        <v>2025.04</v>
      </c>
      <c r="B6" s="17" t="n">
        <f aca="false">IFERROR(VALUE(LEFT(A6,4)),"")</f>
        <v>2025</v>
      </c>
      <c r="C6" s="17" t="n">
        <f aca="false">IFERROR(VALUE(RIGHT(A6,2)),"")</f>
        <v>4</v>
      </c>
      <c r="D6" s="18" t="n">
        <f aca="false">IFERROR(VALUE(SUBSTITUTE(TRIM('수출입 총괄'!B10),",","")),"")</f>
        <v>24</v>
      </c>
      <c r="E6" s="19" t="n">
        <f aca="false">IFERROR(VALUE(SUBSTITUTE(TRIM('수출입 총괄'!C10),",","")),"")</f>
        <v>1088160</v>
      </c>
      <c r="F6" s="18" t="n">
        <f aca="false">IFERROR(VALUE(SUBSTITUTE(TRIM('수출입 총괄'!D10),",","")),"")</f>
        <v>17527804.9</v>
      </c>
      <c r="G6" s="19" t="n">
        <f aca="false">IFERROR(VALUE(SUBSTITUTE(TRIM('수출입 총괄'!E10),",","")),"")</f>
        <v>58035745</v>
      </c>
      <c r="H6" s="19" t="n">
        <f aca="false">IFERROR(VALUE(SUBSTITUTE(TRIM('수출입 총괄'!F10),",","")),"")</f>
        <v>4601632</v>
      </c>
      <c r="I6" s="18" t="n">
        <f aca="false">IFERROR(VALUE(SUBSTITUTE(TRIM('수출입 총괄'!G10),",","")),"")</f>
        <v>45256630</v>
      </c>
      <c r="J6" s="19" t="n">
        <f aca="false">IFERROR(VALUE(SUBSTITUTE(TRIM('수출입 총괄'!H10),",","")),"")</f>
        <v>53232716</v>
      </c>
      <c r="K6" s="19" t="n">
        <f aca="false">IFERROR(VALUE(SUBSTITUTE(TRIM('수출입 총괄'!I10),",","")),"")</f>
        <v>4803029</v>
      </c>
    </row>
    <row r="7" customFormat="false" ht="15" hidden="false" customHeight="true" outlineLevel="0" collapsed="false">
      <c r="A7" s="11" t="str">
        <f aca="false">TRIM('수출입 총괄'!A11)</f>
        <v>2025.05</v>
      </c>
      <c r="B7" s="17" t="n">
        <f aca="false">IFERROR(VALUE(LEFT(A7,4)),"")</f>
        <v>2025</v>
      </c>
      <c r="C7" s="17" t="n">
        <f aca="false">IFERROR(VALUE(RIGHT(A7,2)),"")</f>
        <v>5</v>
      </c>
      <c r="D7" s="18" t="n">
        <f aca="false">IFERROR(VALUE(SUBSTITUTE(TRIM('수출입 총괄'!B11),",","")),"")</f>
        <v>21.5</v>
      </c>
      <c r="E7" s="19" t="n">
        <f aca="false">IFERROR(VALUE(SUBSTITUTE(TRIM('수출입 총괄'!C11),",","")),"")</f>
        <v>1034785</v>
      </c>
      <c r="F7" s="18" t="n">
        <f aca="false">IFERROR(VALUE(SUBSTITUTE(TRIM('수출입 총괄'!D11),",","")),"")</f>
        <v>16573462.9</v>
      </c>
      <c r="G7" s="19" t="n">
        <f aca="false">IFERROR(VALUE(SUBSTITUTE(TRIM('수출입 총괄'!E11),",","")),"")</f>
        <v>57261063</v>
      </c>
      <c r="H7" s="19" t="n">
        <f aca="false">IFERROR(VALUE(SUBSTITUTE(TRIM('수출입 총괄'!F11),",","")),"")</f>
        <v>4586252</v>
      </c>
      <c r="I7" s="18" t="n">
        <f aca="false">IFERROR(VALUE(SUBSTITUTE(TRIM('수출입 총괄'!G11),",","")),"")</f>
        <v>43030473.8</v>
      </c>
      <c r="J7" s="19" t="n">
        <f aca="false">IFERROR(VALUE(SUBSTITUTE(TRIM('수출입 총괄'!H11),",","")),"")</f>
        <v>50345116</v>
      </c>
      <c r="K7" s="19" t="n">
        <f aca="false">IFERROR(VALUE(SUBSTITUTE(TRIM('수출입 총괄'!I11),",","")),"")</f>
        <v>6915946</v>
      </c>
    </row>
    <row r="8" customFormat="false" ht="15" hidden="false" customHeight="true" outlineLevel="0" collapsed="false">
      <c r="A8" s="11" t="str">
        <f aca="false">TRIM('수출입 총괄'!A12)</f>
        <v>2025.06</v>
      </c>
      <c r="B8" s="17" t="n">
        <f aca="false">IFERROR(VALUE(LEFT(A8,4)),"")</f>
        <v>2025</v>
      </c>
      <c r="C8" s="17" t="n">
        <f aca="false">IFERROR(VALUE(RIGHT(A8,2)),"")</f>
        <v>6</v>
      </c>
      <c r="D8" s="18" t="n">
        <f aca="false">IFERROR(VALUE(SUBSTITUTE(TRIM('수출입 총괄'!B12),",","")),"")</f>
        <v>21</v>
      </c>
      <c r="E8" s="19" t="n">
        <f aca="false">IFERROR(VALUE(SUBSTITUTE(TRIM('수출입 총괄'!C12),",","")),"")</f>
        <v>1328545</v>
      </c>
      <c r="F8" s="18" t="n">
        <f aca="false">IFERROR(VALUE(SUBSTITUTE(TRIM('수출입 총괄'!D12),",","")),"")</f>
        <v>16221157</v>
      </c>
      <c r="G8" s="19" t="n">
        <f aca="false">IFERROR(VALUE(SUBSTITUTE(TRIM('수출입 총괄'!E12),",","")),"")</f>
        <v>59833797</v>
      </c>
      <c r="H8" s="19" t="n">
        <f aca="false">IFERROR(VALUE(SUBSTITUTE(TRIM('수출입 총괄'!F12),",","")),"")</f>
        <v>4272361</v>
      </c>
      <c r="I8" s="18" t="n">
        <f aca="false">IFERROR(VALUE(SUBSTITUTE(TRIM('수출입 총괄'!G12),",","")),"")</f>
        <v>42728885.3</v>
      </c>
      <c r="J8" s="19" t="n">
        <f aca="false">IFERROR(VALUE(SUBSTITUTE(TRIM('수출입 총괄'!H12),",","")),"")</f>
        <v>50825746</v>
      </c>
      <c r="K8" s="19" t="n">
        <f aca="false">IFERROR(VALUE(SUBSTITUTE(TRIM('수출입 총괄'!I12),",","")),"")</f>
        <v>9008051</v>
      </c>
    </row>
    <row r="9" customFormat="false" ht="15" hidden="false" customHeight="true" outlineLevel="0" collapsed="false">
      <c r="A9" s="11" t="str">
        <f aca="false">TRIM('수출입 총괄'!A13)</f>
        <v>2025.07</v>
      </c>
      <c r="B9" s="17" t="n">
        <f aca="false">IFERROR(VALUE(LEFT(A9,4)),"")</f>
        <v>2025</v>
      </c>
      <c r="C9" s="17" t="n">
        <f aca="false">IFERROR(VALUE(RIGHT(A9,2)),"")</f>
        <v>7</v>
      </c>
      <c r="D9" s="18" t="n">
        <f aca="false">IFERROR(VALUE(SUBSTITUTE(TRIM('수출입 총괄'!B13),",","")),"")</f>
        <v>25</v>
      </c>
      <c r="E9" s="19" t="n">
        <f aca="false">IFERROR(VALUE(SUBSTITUTE(TRIM('수출입 총괄'!C13),",","")),"")</f>
        <v>1177196</v>
      </c>
      <c r="F9" s="18" t="n">
        <f aca="false">IFERROR(VALUE(SUBSTITUTE(TRIM('수출입 총괄'!D13),",","")),"")</f>
        <v>17580838.3</v>
      </c>
      <c r="G9" s="19" t="n">
        <f aca="false">IFERROR(VALUE(SUBSTITUTE(TRIM('수출입 총괄'!E13),",","")),"")</f>
        <v>60724322</v>
      </c>
      <c r="H9" s="19" t="n">
        <f aca="false">IFERROR(VALUE(SUBSTITUTE(TRIM('수출입 총괄'!F13),",","")),"")</f>
        <v>4754616</v>
      </c>
      <c r="I9" s="18" t="n">
        <f aca="false">IFERROR(VALUE(SUBSTITUTE(TRIM('수출입 총괄'!G13),",","")),"")</f>
        <v>47540216</v>
      </c>
      <c r="J9" s="19" t="n">
        <f aca="false">IFERROR(VALUE(SUBSTITUTE(TRIM('수출입 총괄'!H13),",","")),"")</f>
        <v>54210371</v>
      </c>
      <c r="K9" s="19" t="n">
        <f aca="false">IFERROR(VALUE(SUBSTITUTE(TRIM('수출입 총괄'!I13),",","")),"")</f>
        <v>6513951</v>
      </c>
    </row>
    <row r="10" customFormat="false" ht="15" hidden="false" customHeight="true" outlineLevel="0" collapsed="false">
      <c r="A10" s="11" t="str">
        <f aca="false">TRIM('수출입 총괄'!A14)</f>
        <v>2025.08</v>
      </c>
      <c r="B10" s="17" t="n">
        <f aca="false">IFERROR(VALUE(LEFT(A10,4)),"")</f>
        <v>2025</v>
      </c>
      <c r="C10" s="17" t="n">
        <f aca="false">IFERROR(VALUE(RIGHT(A10,2)),"")</f>
        <v>8</v>
      </c>
      <c r="D10" s="18" t="n">
        <f aca="false">IFERROR(VALUE(SUBSTITUTE(TRIM('수출입 총괄'!B14),",","")),"")</f>
        <v>22.5</v>
      </c>
      <c r="E10" s="19" t="n">
        <f aca="false">IFERROR(VALUE(SUBSTITUTE(TRIM('수출입 총괄'!C14),",","")),"")</f>
        <v>1058881</v>
      </c>
      <c r="F10" s="18" t="n">
        <f aca="false">IFERROR(VALUE(SUBSTITUTE(TRIM('수출입 총괄'!D14),",","")),"")</f>
        <v>17118673.9</v>
      </c>
      <c r="G10" s="19" t="n">
        <f aca="false">IFERROR(VALUE(SUBSTITUTE(TRIM('수출입 총괄'!E14),",","")),"")</f>
        <v>58259332</v>
      </c>
      <c r="H10" s="19" t="n">
        <f aca="false">IFERROR(VALUE(SUBSTITUTE(TRIM('수출입 총괄'!F14),",","")),"")</f>
        <v>4524180</v>
      </c>
      <c r="I10" s="18" t="n">
        <f aca="false">IFERROR(VALUE(SUBSTITUTE(TRIM('수출입 총괄'!G14),",","")),"")</f>
        <v>48641920.6</v>
      </c>
      <c r="J10" s="19" t="n">
        <f aca="false">IFERROR(VALUE(SUBSTITUTE(TRIM('수출입 총괄'!H14),",","")),"")</f>
        <v>51856624</v>
      </c>
      <c r="K10" s="19" t="n">
        <f aca="false">IFERROR(VALUE(SUBSTITUTE(TRIM('수출입 총괄'!I14),",","")),"")</f>
        <v>6402708</v>
      </c>
    </row>
    <row r="11" customFormat="false" ht="15" hidden="false" customHeight="true" outlineLevel="0" collapsed="false">
      <c r="A11" s="11" t="str">
        <f aca="false">TRIM('수출입 총괄'!A15)</f>
        <v>2025.09</v>
      </c>
      <c r="B11" s="17" t="n">
        <f aca="false">IFERROR(VALUE(LEFT(A11,4)),"")</f>
        <v>2025</v>
      </c>
      <c r="C11" s="17" t="n">
        <f aca="false">IFERROR(VALUE(RIGHT(A11,2)),"")</f>
        <v>9</v>
      </c>
      <c r="D11" s="18" t="n">
        <f aca="false">IFERROR(VALUE(SUBSTITUTE(TRIM('수출입 총괄'!B15),",","")),"")</f>
        <v>24</v>
      </c>
      <c r="E11" s="19" t="n">
        <f aca="false">IFERROR(VALUE(SUBSTITUTE(TRIM('수출입 총괄'!C15),",","")),"")</f>
        <v>1451822</v>
      </c>
      <c r="F11" s="18" t="n">
        <f aca="false">IFERROR(VALUE(SUBSTITUTE(TRIM('수출입 총괄'!D15),",","")),"")</f>
        <v>18076703.2</v>
      </c>
      <c r="G11" s="19" t="n">
        <f aca="false">IFERROR(VALUE(SUBSTITUTE(TRIM('수출입 총괄'!E15),",","")),"")</f>
        <v>65904118</v>
      </c>
      <c r="H11" s="19" t="n">
        <f aca="false">IFERROR(VALUE(SUBSTITUTE(TRIM('수출입 총괄'!F15),",","")),"")</f>
        <v>4986893</v>
      </c>
      <c r="I11" s="18" t="n">
        <f aca="false">IFERROR(VALUE(SUBSTITUTE(TRIM('수출입 총괄'!G15),",","")),"")</f>
        <v>47278338.2</v>
      </c>
      <c r="J11" s="19" t="n">
        <f aca="false">IFERROR(VALUE(SUBSTITUTE(TRIM('수출입 총괄'!H15),",","")),"")</f>
        <v>56419614</v>
      </c>
      <c r="K11" s="19" t="n">
        <f aca="false">IFERROR(VALUE(SUBSTITUTE(TRIM('수출입 총괄'!I15),",","")),"")</f>
        <v>9484504</v>
      </c>
    </row>
    <row r="12" customFormat="false" ht="15" hidden="false" customHeight="true" outlineLevel="0" collapsed="false">
      <c r="A12" s="11" t="str">
        <f aca="false">TRIM('수출입 총괄'!A16)</f>
        <v>2025.10</v>
      </c>
      <c r="B12" s="17" t="n">
        <f aca="false">IFERROR(VALUE(LEFT(A12,4)),"")</f>
        <v>2025</v>
      </c>
      <c r="C12" s="17" t="n">
        <f aca="false">IFERROR(VALUE(RIGHT(A12,2)),"")</f>
        <v>10</v>
      </c>
      <c r="D12" s="18" t="n">
        <f aca="false">IFERROR(VALUE(SUBSTITUTE(TRIM('수출입 총괄'!B16),",","")),"")</f>
        <v>20</v>
      </c>
      <c r="E12" s="19" t="n">
        <f aca="false">IFERROR(VALUE(SUBSTITUTE(TRIM('수출입 총괄'!C16),",","")),"")</f>
        <v>1040165</v>
      </c>
      <c r="F12" s="18" t="n">
        <f aca="false">IFERROR(VALUE(SUBSTITUTE(TRIM('수출입 총괄'!D16),",","")),"")</f>
        <v>16017317.9</v>
      </c>
      <c r="G12" s="19" t="n">
        <f aca="false">IFERROR(VALUE(SUBSTITUTE(TRIM('수출입 총괄'!E16),",","")),"")</f>
        <v>59511578</v>
      </c>
      <c r="H12" s="19" t="n">
        <f aca="false">IFERROR(VALUE(SUBSTITUTE(TRIM('수출입 총괄'!F16),",","")),"")</f>
        <v>4655160</v>
      </c>
      <c r="I12" s="18" t="n">
        <f aca="false">IFERROR(VALUE(SUBSTITUTE(TRIM('수출입 총괄'!G16),",","")),"")</f>
        <v>47575893.6</v>
      </c>
      <c r="J12" s="19" t="n">
        <f aca="false">IFERROR(VALUE(SUBSTITUTE(TRIM('수출입 총괄'!H16),",","")),"")</f>
        <v>53510827</v>
      </c>
      <c r="K12" s="19" t="n">
        <f aca="false">IFERROR(VALUE(SUBSTITUTE(TRIM('수출입 총괄'!I16),",","")),"")</f>
        <v>6000751</v>
      </c>
    </row>
    <row r="13" customFormat="false" ht="15" hidden="false" customHeight="true" outlineLevel="0" collapsed="false">
      <c r="A13" s="11" t="str">
        <f aca="false">TRIM('수출입 총괄'!A17)</f>
        <v>2025.11</v>
      </c>
      <c r="B13" s="17" t="n">
        <f aca="false">IFERROR(VALUE(LEFT(A13,4)),"")</f>
        <v>2025</v>
      </c>
      <c r="C13" s="17" t="n">
        <f aca="false">IFERROR(VALUE(RIGHT(A13,2)),"")</f>
        <v>11</v>
      </c>
      <c r="D13" s="18" t="n">
        <f aca="false">IFERROR(VALUE(SUBSTITUTE(TRIM('수출입 총괄'!B17),",","")),"")</f>
        <v>22.5</v>
      </c>
      <c r="E13" s="19" t="n">
        <f aca="false">IFERROR(VALUE(SUBSTITUTE(TRIM('수출입 총괄'!C17),",","")),"")</f>
        <v>1152460</v>
      </c>
      <c r="F13" s="18" t="n">
        <f aca="false">IFERROR(VALUE(SUBSTITUTE(TRIM('수출입 총괄'!D17),",","")),"")</f>
        <v>14605096.4</v>
      </c>
      <c r="G13" s="19" t="n">
        <f aca="false">IFERROR(VALUE(SUBSTITUTE(TRIM('수출입 총괄'!E17),",","")),"")</f>
        <v>60752618</v>
      </c>
      <c r="H13" s="19" t="n">
        <f aca="false">IFERROR(VALUE(SUBSTITUTE(TRIM('수출입 총괄'!F17),",","")),"")</f>
        <v>4883281</v>
      </c>
      <c r="I13" s="18" t="n">
        <f aca="false">IFERROR(VALUE(SUBSTITUTE(TRIM('수출입 총괄'!G17),",","")),"")</f>
        <v>43553038.8</v>
      </c>
      <c r="J13" s="19" t="n">
        <f aca="false">IFERROR(VALUE(SUBSTITUTE(TRIM('수출입 총괄'!H17),",","")),"")</f>
        <v>51284605</v>
      </c>
      <c r="K13" s="19" t="n">
        <f aca="false">IFERROR(VALUE(SUBSTITUTE(TRIM('수출입 총괄'!I17),",","")),"")</f>
        <v>9468013</v>
      </c>
    </row>
    <row r="14" customFormat="false" ht="15" hidden="false" customHeight="true" outlineLevel="0" collapsed="false">
      <c r="A14" s="11" t="str">
        <f aca="false">TRIM('수출입 총괄'!A18)</f>
        <v>2025.12</v>
      </c>
      <c r="B14" s="17" t="n">
        <f aca="false">IFERROR(VALUE(LEFT(A14,4)),"")</f>
        <v>2025</v>
      </c>
      <c r="C14" s="17" t="n">
        <f aca="false">IFERROR(VALUE(RIGHT(A14,2)),"")</f>
        <v>12</v>
      </c>
      <c r="D14" s="18" t="n">
        <f aca="false">IFERROR(VALUE(SUBSTITUTE(TRIM('수출입 총괄'!B18),",","")),"")</f>
        <v>24</v>
      </c>
      <c r="E14" s="19" t="n">
        <f aca="false">IFERROR(VALUE(SUBSTITUTE(TRIM('수출입 총괄'!C18),",","")),"")</f>
        <v>1275309</v>
      </c>
      <c r="F14" s="18" t="n">
        <f aca="false">IFERROR(VALUE(SUBSTITUTE(TRIM('수출입 총괄'!D18),",","")),"")</f>
        <v>17977895.8</v>
      </c>
      <c r="G14" s="19" t="n">
        <f aca="false">IFERROR(VALUE(SUBSTITUTE(TRIM('수출입 총괄'!E18),",","")),"")</f>
        <v>69513624</v>
      </c>
      <c r="H14" s="19" t="n">
        <f aca="false">IFERROR(VALUE(SUBSTITUTE(TRIM('수출입 총괄'!F18),",","")),"")</f>
        <v>4883706</v>
      </c>
      <c r="I14" s="18" t="n">
        <f aca="false">IFERROR(VALUE(SUBSTITUTE(TRIM('수출입 총괄'!G18),",","")),"")</f>
        <v>47510406.2</v>
      </c>
      <c r="J14" s="19" t="n">
        <f aca="false">IFERROR(VALUE(SUBSTITUTE(TRIM('수출입 총괄'!H18),",","")),"")</f>
        <v>57367684</v>
      </c>
      <c r="K14" s="19" t="n">
        <f aca="false">IFERROR(VALUE(SUBSTITUTE(TRIM('수출입 총괄'!I18),",","")),"")</f>
        <v>12145941</v>
      </c>
    </row>
    <row r="15" customFormat="false" ht="15" hidden="false" customHeight="true" outlineLevel="0" collapsed="false">
      <c r="A15" s="11" t="str">
        <f aca="false">TRIM('수출입 총괄'!A19)</f>
        <v>2026.01</v>
      </c>
      <c r="B15" s="17" t="n">
        <f aca="false">IFERROR(VALUE(LEFT(A15,4)),"")</f>
        <v>2026</v>
      </c>
      <c r="C15" s="17" t="n">
        <f aca="false">IFERROR(VALUE(RIGHT(A15,2)),"")</f>
        <v>1</v>
      </c>
      <c r="D15" s="18" t="n">
        <f aca="false">IFERROR(VALUE(SUBSTITUTE(TRIM('수출입 총괄'!B19),",","")),"")</f>
        <v>23.5</v>
      </c>
      <c r="E15" s="19" t="n">
        <f aca="false">IFERROR(VALUE(SUBSTITUTE(TRIM('수출입 총괄'!C19),",","")),"")</f>
        <v>1027989</v>
      </c>
      <c r="F15" s="18" t="n">
        <f aca="false">IFERROR(VALUE(SUBSTITUTE(TRIM('수출입 총괄'!D19),",","")),"")</f>
        <v>16739947.8</v>
      </c>
      <c r="G15" s="19" t="n">
        <f aca="false">IFERROR(VALUE(SUBSTITUTE(TRIM('수출입 총괄'!E19),",","")),"")</f>
        <v>65843937</v>
      </c>
      <c r="H15" s="19" t="n">
        <f aca="false">IFERROR(VALUE(SUBSTITUTE(TRIM('수출입 총괄'!F19),",","")),"")</f>
        <v>4936713</v>
      </c>
      <c r="I15" s="18" t="n">
        <f aca="false">IFERROR(VALUE(SUBSTITUTE(TRIM('수출입 총괄'!G19),",","")),"")</f>
        <v>50015116.3</v>
      </c>
      <c r="J15" s="19" t="n">
        <f aca="false">IFERROR(VALUE(SUBSTITUTE(TRIM('수출입 총괄'!H19),",","")),"")</f>
        <v>57143469</v>
      </c>
      <c r="K15" s="19" t="n">
        <f aca="false">IFERROR(VALUE(SUBSTITUTE(TRIM('수출입 총괄'!I19),",","")),"")</f>
        <v>8700468</v>
      </c>
    </row>
    <row r="16" customFormat="false" ht="15" hidden="false" customHeight="true" outlineLevel="0" collapsed="false">
      <c r="A16" s="11" t="str">
        <f aca="false">TRIM('수출입 총괄'!A20)</f>
        <v>2026.02</v>
      </c>
      <c r="B16" s="17" t="n">
        <f aca="false">IFERROR(VALUE(LEFT(A16,4)),"")</f>
        <v>2026</v>
      </c>
      <c r="C16" s="17" t="n">
        <f aca="false">IFERROR(VALUE(RIGHT(A16,2)),"")</f>
        <v>2</v>
      </c>
      <c r="D16" s="18" t="n">
        <f aca="false">IFERROR(VALUE(SUBSTITUTE(TRIM('수출입 총괄'!B20),",","")),"")</f>
        <v>19</v>
      </c>
      <c r="E16" s="19" t="n">
        <f aca="false">IFERROR(VALUE(SUBSTITUTE(TRIM('수출입 총괄'!C20),",","")),"")</f>
        <v>970132</v>
      </c>
      <c r="F16" s="18" t="n">
        <f aca="false">IFERROR(VALUE(SUBSTITUTE(TRIM('수출입 총괄'!D20),",","")),"")</f>
        <v>15601517.8</v>
      </c>
      <c r="G16" s="19" t="n">
        <f aca="false">IFERROR(VALUE(SUBSTITUTE(TRIM('수출입 총괄'!E20),",","")),"")</f>
        <v>67642547</v>
      </c>
      <c r="H16" s="19" t="n">
        <f aca="false">IFERROR(VALUE(SUBSTITUTE(TRIM('수출입 총괄'!F20),",","")),"")</f>
        <v>4102805</v>
      </c>
      <c r="I16" s="18" t="n">
        <f aca="false">IFERROR(VALUE(SUBSTITUTE(TRIM('수출입 총괄'!G20),",","")),"")</f>
        <v>43303286.9</v>
      </c>
      <c r="J16" s="19" t="n">
        <f aca="false">IFERROR(VALUE(SUBSTITUTE(TRIM('수출입 총괄'!H20),",","")),"")</f>
        <v>51933913</v>
      </c>
      <c r="K16" s="19" t="n">
        <f aca="false">IFERROR(VALUE(SUBSTITUTE(TRIM('수출입 총괄'!I20),",","")),"")</f>
        <v>15708634</v>
      </c>
    </row>
    <row r="17" customFormat="false" ht="15" hidden="false" customHeight="true" outlineLevel="0" collapsed="false">
      <c r="A17" s="11" t="str">
        <f aca="false">TRIM('수출입 총괄'!A21)</f>
        <v>2026.03</v>
      </c>
      <c r="B17" s="17" t="n">
        <f aca="false">IFERROR(VALUE(LEFT(A17,4)),"")</f>
        <v>2026</v>
      </c>
      <c r="C17" s="17" t="n">
        <f aca="false">IFERROR(VALUE(RIGHT(A17,2)),"")</f>
        <v>3</v>
      </c>
      <c r="D17" s="18" t="n">
        <f aca="false">IFERROR(VALUE(SUBSTITUTE(TRIM('수출입 총괄'!B21),",","")),"")</f>
        <v>23</v>
      </c>
      <c r="E17" s="19" t="n">
        <f aca="false">IFERROR(VALUE(SUBSTITUTE(TRIM('수출입 총괄'!C21),",","")),"")</f>
        <v>1439801</v>
      </c>
      <c r="F17" s="18" t="n">
        <f aca="false">IFERROR(VALUE(SUBSTITUTE(TRIM('수출입 총괄'!D21),",","")),"")</f>
        <v>16180252</v>
      </c>
      <c r="G17" s="19" t="n">
        <f aca="false">IFERROR(VALUE(SUBSTITUTE(TRIM('수출입 총괄'!E21),",","")),"")</f>
        <v>87333128</v>
      </c>
      <c r="H17" s="19" t="n">
        <f aca="false">IFERROR(VALUE(SUBSTITUTE(TRIM('수출입 총괄'!F21),",","")),"")</f>
        <v>5237532</v>
      </c>
      <c r="I17" s="18" t="n">
        <f aca="false">IFERROR(VALUE(SUBSTITUTE(TRIM('수출입 총괄'!G21),",","")),"")</f>
        <v>43965413.1</v>
      </c>
      <c r="J17" s="19" t="n">
        <f aca="false">IFERROR(VALUE(SUBSTITUTE(TRIM('수출입 총괄'!H21),",","")),"")</f>
        <v>60753446</v>
      </c>
      <c r="K17" s="19" t="n">
        <f aca="false">IFERROR(VALUE(SUBSTITUTE(TRIM('수출입 총괄'!I21),",","")),"")</f>
        <v>26579682</v>
      </c>
    </row>
    <row r="18" customFormat="false" ht="15" hidden="false" customHeight="true" outlineLevel="0" collapsed="false">
      <c r="A18" s="11" t="str">
        <f aca="false">TRIM('수출입 총괄'!A22)</f>
        <v>2026.04</v>
      </c>
      <c r="B18" s="17" t="n">
        <f aca="false">IFERROR(VALUE(LEFT(A18,4)),"")</f>
        <v>2026</v>
      </c>
      <c r="C18" s="17" t="n">
        <f aca="false">IFERROR(VALUE(RIGHT(A18,2)),"")</f>
        <v>4</v>
      </c>
      <c r="D18" s="18" t="n">
        <f aca="false">IFERROR(VALUE(SUBSTITUTE(TRIM('수출입 총괄'!B22),",","")),"")</f>
        <v>24</v>
      </c>
      <c r="E18" s="19" t="n">
        <f aca="false">IFERROR(VALUE(SUBSTITUTE(TRIM('수출입 총괄'!C22),",","")),"")</f>
        <v>1130727</v>
      </c>
      <c r="F18" s="18" t="n">
        <f aca="false">IFERROR(VALUE(SUBSTITUTE(TRIM('수출입 총괄'!D22),",","")),"")</f>
        <v>14413704.2</v>
      </c>
      <c r="G18" s="19" t="n">
        <f aca="false">IFERROR(VALUE(SUBSTITUTE(TRIM('수출입 총괄'!E22),",","")),"")</f>
        <v>85751883</v>
      </c>
      <c r="H18" s="19" t="n">
        <f aca="false">IFERROR(VALUE(SUBSTITUTE(TRIM('수출입 총괄'!F22),",","")),"")</f>
        <v>5105811</v>
      </c>
      <c r="I18" s="18" t="n">
        <f aca="false">IFERROR(VALUE(SUBSTITUTE(TRIM('수출입 총괄'!G22),",","")),"")</f>
        <v>41998480.7</v>
      </c>
      <c r="J18" s="19" t="n">
        <f aca="false">IFERROR(VALUE(SUBSTITUTE(TRIM('수출입 총괄'!H22),",","")),"")</f>
        <v>62104908</v>
      </c>
      <c r="K18" s="19" t="n">
        <f aca="false">IFERROR(VALUE(SUBSTITUTE(TRIM('수출입 총괄'!I22),",","")),"")</f>
        <v>23646975</v>
      </c>
    </row>
    <row r="19" customFormat="false" ht="15" hidden="false" customHeight="true" outlineLevel="0" collapsed="false">
      <c r="A19" s="11" t="str">
        <f aca="false">TRIM('수출입 총괄'!A23)</f>
        <v>2026.05</v>
      </c>
      <c r="B19" s="17" t="n">
        <f aca="false">IFERROR(VALUE(LEFT(A19,4)),"")</f>
        <v>2026</v>
      </c>
      <c r="C19" s="17" t="n">
        <f aca="false">IFERROR(VALUE(RIGHT(A19,2)),"")</f>
        <v>5</v>
      </c>
      <c r="D19" s="18" t="n">
        <f aca="false">IFERROR(VALUE(SUBSTITUTE(TRIM('수출입 총괄'!B23),",","")),"")</f>
        <v>20.5</v>
      </c>
      <c r="E19" s="19" t="n">
        <f aca="false">IFERROR(VALUE(SUBSTITUTE(TRIM('수출입 총괄'!C23),",","")),"")</f>
        <v>993936</v>
      </c>
      <c r="F19" s="18" t="n">
        <f aca="false">IFERROR(VALUE(SUBSTITUTE(TRIM('수출입 총괄'!D23),",","")),"")</f>
        <v>13589511.3</v>
      </c>
      <c r="G19" s="19" t="n">
        <f aca="false">IFERROR(VALUE(SUBSTITUTE(TRIM('수출입 총괄'!E23),",","")),"")</f>
        <v>87576083</v>
      </c>
      <c r="H19" s="19" t="n">
        <f aca="false">IFERROR(VALUE(SUBSTITUTE(TRIM('수출입 총괄'!F23),",","")),"")</f>
        <v>4874306</v>
      </c>
      <c r="I19" s="18" t="n">
        <f aca="false">IFERROR(VALUE(SUBSTITUTE(TRIM('수출입 총괄'!G23),",","")),"")</f>
        <v>39727515.1</v>
      </c>
      <c r="J19" s="19" t="n">
        <f aca="false">IFERROR(VALUE(SUBSTITUTE(TRIM('수출입 총괄'!H23),",","")),"")</f>
        <v>60748350</v>
      </c>
      <c r="K19" s="19" t="n">
        <f aca="false">IFERROR(VALUE(SUBSTITUTE(TRIM('수출입 총괄'!I23),",","")),"")</f>
        <v>26827733</v>
      </c>
    </row>
    <row r="20" customFormat="false" ht="15" hidden="false" customHeight="true" outlineLevel="0" collapsed="false">
      <c r="A20" s="11" t="str">
        <f aca="false">TRIM('수출입 총괄'!A24)</f>
        <v>2026.06</v>
      </c>
      <c r="B20" s="17" t="n">
        <f aca="false">IFERROR(VALUE(LEFT(A20,4)),"")</f>
        <v>2026</v>
      </c>
      <c r="C20" s="17" t="n">
        <f aca="false">IFERROR(VALUE(RIGHT(A20,2)),"")</f>
        <v>6</v>
      </c>
      <c r="D20" s="18" t="n">
        <f aca="false">IFERROR(VALUE(SUBSTITUTE(TRIM('수출입 총괄'!B24),",","")),"")</f>
        <v>22.5</v>
      </c>
      <c r="E20" s="19" t="n">
        <f aca="false">IFERROR(VALUE(SUBSTITUTE(TRIM('수출입 총괄'!C24),",","")),"")</f>
        <v>1245865</v>
      </c>
      <c r="F20" s="18" t="n">
        <f aca="false">IFERROR(VALUE(SUBSTITUTE(TRIM('수출입 총괄'!D24),",","")),"")</f>
        <v>15687925.9</v>
      </c>
      <c r="G20" s="19" t="n">
        <f aca="false">IFERROR(VALUE(SUBSTITUTE(TRIM('수출입 총괄'!E24),",","")),"")</f>
        <v>101956159</v>
      </c>
      <c r="H20" s="19" t="n">
        <f aca="false">IFERROR(VALUE(SUBSTITUTE(TRIM('수출입 총괄'!F24),",","")),"")</f>
        <v>5044182</v>
      </c>
      <c r="I20" s="18" t="n">
        <f aca="false">IFERROR(VALUE(SUBSTITUTE(TRIM('수출입 총괄'!G24),",","")),"")</f>
        <v>43689062.2</v>
      </c>
      <c r="J20" s="19" t="n">
        <f aca="false">IFERROR(VALUE(SUBSTITUTE(TRIM('수출입 총괄'!H24),",","")),"")</f>
        <v>66051586</v>
      </c>
      <c r="K20" s="19" t="n">
        <f aca="false">IFERROR(VALUE(SUBSTITUTE(TRIM('수출입 총괄'!I24),",","")),"")</f>
        <v>35904573</v>
      </c>
    </row>
    <row r="21" customFormat="false" ht="15" hidden="false" customHeight="true" outlineLevel="0" collapsed="false">
      <c r="A21" s="11" t="str">
        <f aca="false">TRIM('수출입 총괄'!A25)</f>
        <v>2026.07</v>
      </c>
      <c r="B21" s="17" t="n">
        <f aca="false">IFERROR(VALUE(LEFT(A21,4)),"")</f>
        <v>2026</v>
      </c>
      <c r="C21" s="17" t="n">
        <f aca="false">IFERROR(VALUE(RIGHT(A21,2)),"")</f>
        <v>7</v>
      </c>
      <c r="D21" s="18" t="n">
        <f aca="false">IFERROR(VALUE(SUBSTITUTE(TRIM('수출입 총괄'!B25),",","")),"")</f>
        <v>24</v>
      </c>
      <c r="E21" s="19" t="n">
        <f aca="false">IFERROR(VALUE(SUBSTITUTE(TRIM('수출입 총괄'!C25),",","")),"")</f>
        <v>1111934</v>
      </c>
      <c r="F21" s="18" t="n">
        <f aca="false">IFERROR(VALUE(SUBSTITUTE(TRIM('수출입 총괄'!D25),",","")),"")</f>
        <v>17660680.7</v>
      </c>
      <c r="G21" s="19" t="n">
        <f aca="false">IFERROR(VALUE(SUBSTITUTE(TRIM('수출입 총괄'!E25),",","")),"")</f>
        <v>98959099</v>
      </c>
      <c r="H21" s="19" t="n">
        <f aca="false">IFERROR(VALUE(SUBSTITUTE(TRIM('수출입 총괄'!F25),",","")),"")</f>
        <v>5158848</v>
      </c>
      <c r="I21" s="18" t="n">
        <f aca="false">IFERROR(VALUE(SUBSTITUTE(TRIM('수출입 총괄'!G25),",","")),"")</f>
        <v>51144176.2</v>
      </c>
      <c r="J21" s="19" t="n">
        <f aca="false">IFERROR(VALUE(SUBSTITUTE(TRIM('수출입 총괄'!H25),",","")),"")</f>
        <v>68567473</v>
      </c>
      <c r="K21" s="19" t="n">
        <f aca="false">IFERROR(VALUE(SUBSTITUTE(TRIM('수출입 총괄'!I25),",","")),"")</f>
        <v>30391625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10" width="13"/>
    <col collapsed="false" customWidth="true" hidden="false" outlineLevel="0" max="4" min="4" style="10" width="30"/>
    <col collapsed="false" customWidth="true" hidden="false" outlineLevel="0" max="6" min="5" style="10" width="13"/>
  </cols>
  <sheetData>
    <row r="1" customFormat="false" ht="15" hidden="false" customHeight="true" outlineLevel="0" collapsed="false">
      <c r="A1" s="15" t="s">
        <v>21641</v>
      </c>
    </row>
    <row r="2" customFormat="false" ht="15" hidden="false" customHeight="true" outlineLevel="0" collapsed="false">
      <c r="A2" s="16" t="s">
        <v>46</v>
      </c>
      <c r="B2" s="16" t="s">
        <v>21642</v>
      </c>
      <c r="C2" s="16" t="s">
        <v>21643</v>
      </c>
      <c r="D2" s="16" t="s">
        <v>9383</v>
      </c>
      <c r="E2" s="16" t="s">
        <v>49</v>
      </c>
      <c r="F2" s="16" t="s">
        <v>50</v>
      </c>
    </row>
    <row r="3" customFormat="false" ht="15" hidden="false" customHeight="true" outlineLevel="0" collapsed="false">
      <c r="A3" s="11" t="str">
        <f aca="false">TRIM('수출입 실적(성질별)'!A7)</f>
        <v>2025.01</v>
      </c>
      <c r="B3" s="17" t="n">
        <f aca="false">IFERROR(VALUE(LEFT(A3,4)),"")</f>
        <v>2025</v>
      </c>
      <c r="C3" s="17" t="n">
        <f aca="false">IFERROR(VALUE(RIGHT(A3,2)),"")</f>
        <v>1</v>
      </c>
      <c r="D3" s="11" t="str">
        <f aca="false">TRIM('수출입 실적(성질별)'!C7)</f>
        <v>1. 식료 및 직접소비재</v>
      </c>
      <c r="E3" s="18" t="n">
        <f aca="false">IFERROR(VALUE(SUBSTITUTE(TRIM('수출입 실적(성질별)'!D7),",","")),"")</f>
        <v>291911</v>
      </c>
      <c r="F3" s="19" t="n">
        <f aca="false">IFERROR(VALUE(SUBSTITUTE(TRIM('수출입 실적(성질별)'!E7),",","")),"")</f>
        <v>845494</v>
      </c>
    </row>
    <row r="4" customFormat="false" ht="15" hidden="false" customHeight="true" outlineLevel="0" collapsed="false">
      <c r="A4" s="11" t="str">
        <f aca="false">TRIM('수출입 실적(성질별)'!A8)</f>
        <v>2025.01</v>
      </c>
      <c r="B4" s="17" t="n">
        <f aca="false">IFERROR(VALUE(LEFT(A4,4)),"")</f>
        <v>2025</v>
      </c>
      <c r="C4" s="17" t="n">
        <f aca="false">IFERROR(VALUE(RIGHT(A4,2)),"")</f>
        <v>1</v>
      </c>
      <c r="D4" s="11" t="str">
        <f aca="false">TRIM('수출입 실적(성질별)'!C8)</f>
        <v>2. 원료 및 연료</v>
      </c>
      <c r="E4" s="18" t="n">
        <f aca="false">IFERROR(VALUE(SUBSTITUTE(TRIM('수출입 실적(성질별)'!D8),",","")),"")</f>
        <v>5564057.8</v>
      </c>
      <c r="F4" s="19" t="n">
        <f aca="false">IFERROR(VALUE(SUBSTITUTE(TRIM('수출입 실적(성질별)'!E8),",","")),"")</f>
        <v>4217118</v>
      </c>
    </row>
    <row r="5" customFormat="false" ht="15" hidden="false" customHeight="true" outlineLevel="0" collapsed="false">
      <c r="A5" s="11" t="str">
        <f aca="false">TRIM('수출입 실적(성질별)'!A9)</f>
        <v>2025.01</v>
      </c>
      <c r="B5" s="17" t="n">
        <f aca="false">IFERROR(VALUE(LEFT(A5,4)),"")</f>
        <v>2025</v>
      </c>
      <c r="C5" s="17" t="n">
        <f aca="false">IFERROR(VALUE(RIGHT(A5,2)),"")</f>
        <v>1</v>
      </c>
      <c r="D5" s="11" t="str">
        <f aca="false">TRIM('수출입 실적(성질별)'!C9)</f>
        <v>3. 경공업품</v>
      </c>
      <c r="E5" s="18" t="n">
        <f aca="false">IFERROR(VALUE(SUBSTITUTE(TRIM('수출입 실적(성질별)'!D9),",","")),"")</f>
        <v>850551.9</v>
      </c>
      <c r="F5" s="19" t="n">
        <f aca="false">IFERROR(VALUE(SUBSTITUTE(TRIM('수출입 실적(성질별)'!E9),",","")),"")</f>
        <v>2443890</v>
      </c>
    </row>
    <row r="6" customFormat="false" ht="15" hidden="false" customHeight="true" outlineLevel="0" collapsed="false">
      <c r="A6" s="11" t="str">
        <f aca="false">TRIM('수출입 실적(성질별)'!A10)</f>
        <v>2025.01</v>
      </c>
      <c r="B6" s="17" t="n">
        <f aca="false">IFERROR(VALUE(LEFT(A6,4)),"")</f>
        <v>2025</v>
      </c>
      <c r="C6" s="17" t="n">
        <f aca="false">IFERROR(VALUE(RIGHT(A6,2)),"")</f>
        <v>1</v>
      </c>
      <c r="D6" s="11" t="str">
        <f aca="false">TRIM('수출입 실적(성질별)'!C10)</f>
        <v>가. 섬유원료</v>
      </c>
      <c r="E6" s="18" t="n">
        <f aca="false">IFERROR(VALUE(SUBSTITUTE(TRIM('수출입 실적(성질별)'!D10),",","")),"")</f>
        <v>51662</v>
      </c>
      <c r="F6" s="19" t="n">
        <f aca="false">IFERROR(VALUE(SUBSTITUTE(TRIM('수출입 실적(성질별)'!E10),",","")),"")</f>
        <v>77004</v>
      </c>
    </row>
    <row r="7" customFormat="false" ht="15" hidden="false" customHeight="true" outlineLevel="0" collapsed="false">
      <c r="A7" s="11" t="str">
        <f aca="false">TRIM('수출입 실적(성질별)'!A11)</f>
        <v>2025.01</v>
      </c>
      <c r="B7" s="17" t="n">
        <f aca="false">IFERROR(VALUE(LEFT(A7,4)),"")</f>
        <v>2025</v>
      </c>
      <c r="C7" s="17" t="n">
        <f aca="false">IFERROR(VALUE(RIGHT(A7,2)),"")</f>
        <v>1</v>
      </c>
      <c r="D7" s="11" t="str">
        <f aca="false">TRIM('수출입 실적(성질별)'!C11)</f>
        <v>나. 섬유사</v>
      </c>
      <c r="E7" s="18" t="n">
        <f aca="false">IFERROR(VALUE(SUBSTITUTE(TRIM('수출입 실적(성질별)'!D11),",","")),"")</f>
        <v>17074.6</v>
      </c>
      <c r="F7" s="19" t="n">
        <f aca="false">IFERROR(VALUE(SUBSTITUTE(TRIM('수출입 실적(성질별)'!E11),",","")),"")</f>
        <v>58470</v>
      </c>
    </row>
    <row r="8" customFormat="false" ht="15" hidden="false" customHeight="true" outlineLevel="0" collapsed="false">
      <c r="A8" s="11" t="str">
        <f aca="false">TRIM('수출입 실적(성질별)'!A12)</f>
        <v>2025.01</v>
      </c>
      <c r="B8" s="17" t="n">
        <f aca="false">IFERROR(VALUE(LEFT(A8,4)),"")</f>
        <v>2025</v>
      </c>
      <c r="C8" s="17" t="n">
        <f aca="false">IFERROR(VALUE(RIGHT(A8,2)),"")</f>
        <v>1</v>
      </c>
      <c r="D8" s="11" t="str">
        <f aca="false">TRIM('수출입 실적(성질별)'!C12)</f>
        <v>다. 직 물</v>
      </c>
      <c r="E8" s="18" t="n">
        <f aca="false">IFERROR(VALUE(SUBSTITUTE(TRIM('수출입 실적(성질별)'!D12),",","")),"")</f>
        <v>27683.3</v>
      </c>
      <c r="F8" s="19" t="n">
        <f aca="false">IFERROR(VALUE(SUBSTITUTE(TRIM('수출입 실적(성질별)'!E12),",","")),"")</f>
        <v>259146</v>
      </c>
    </row>
    <row r="9" customFormat="false" ht="15" hidden="false" customHeight="true" outlineLevel="0" collapsed="false">
      <c r="A9" s="11" t="str">
        <f aca="false">TRIM('수출입 실적(성질별)'!A13)</f>
        <v>2025.01</v>
      </c>
      <c r="B9" s="17" t="n">
        <f aca="false">IFERROR(VALUE(LEFT(A9,4)),"")</f>
        <v>2025</v>
      </c>
      <c r="C9" s="17" t="n">
        <f aca="false">IFERROR(VALUE(RIGHT(A9,2)),"")</f>
        <v>1</v>
      </c>
      <c r="D9" s="11" t="str">
        <f aca="false">TRIM('수출입 실적(성질별)'!C13)</f>
        <v>라. 기타 섬유제품</v>
      </c>
      <c r="E9" s="18" t="n">
        <f aca="false">IFERROR(VALUE(SUBSTITUTE(TRIM('수출입 실적(성질별)'!D13),",","")),"")</f>
        <v>19915.9</v>
      </c>
      <c r="F9" s="19" t="n">
        <f aca="false">IFERROR(VALUE(SUBSTITUTE(TRIM('수출입 실적(성질별)'!E13),",","")),"")</f>
        <v>158212</v>
      </c>
    </row>
    <row r="10" customFormat="false" ht="15" hidden="false" customHeight="true" outlineLevel="0" collapsed="false">
      <c r="A10" s="11" t="str">
        <f aca="false">TRIM('수출입 실적(성질별)'!A14)</f>
        <v>2025.01</v>
      </c>
      <c r="B10" s="17" t="n">
        <f aca="false">IFERROR(VALUE(LEFT(A10,4)),"")</f>
        <v>2025</v>
      </c>
      <c r="C10" s="17" t="n">
        <f aca="false">IFERROR(VALUE(RIGHT(A10,2)),"")</f>
        <v>1</v>
      </c>
      <c r="D10" s="11" t="str">
        <f aca="false">TRIM('수출입 실적(성질별)'!C14)</f>
        <v>마. 의 류</v>
      </c>
      <c r="E10" s="18" t="n">
        <f aca="false">IFERROR(VALUE(SUBSTITUTE(TRIM('수출입 실적(성질별)'!D14),",","")),"")</f>
        <v>4976.6</v>
      </c>
      <c r="F10" s="19" t="n">
        <f aca="false">IFERROR(VALUE(SUBSTITUTE(TRIM('수출입 실적(성질별)'!E14),",","")),"")</f>
        <v>125396</v>
      </c>
    </row>
    <row r="11" customFormat="false" ht="15" hidden="false" customHeight="true" outlineLevel="0" collapsed="false">
      <c r="A11" s="11" t="str">
        <f aca="false">TRIM('수출입 실적(성질별)'!A15)</f>
        <v>2025.01</v>
      </c>
      <c r="B11" s="17" t="n">
        <f aca="false">IFERROR(VALUE(LEFT(A11,4)),"")</f>
        <v>2025</v>
      </c>
      <c r="C11" s="17" t="n">
        <f aca="false">IFERROR(VALUE(RIGHT(A11,2)),"")</f>
        <v>1</v>
      </c>
      <c r="D11" s="11" t="str">
        <f aca="false">TRIM('수출입 실적(성질별)'!C15)</f>
        <v>바. 목제품</v>
      </c>
      <c r="E11" s="18" t="n">
        <f aca="false">IFERROR(VALUE(SUBSTITUTE(TRIM('수출입 실적(성질별)'!D15),",","")),"")</f>
        <v>14907.5</v>
      </c>
      <c r="F11" s="19" t="n">
        <f aca="false">IFERROR(VALUE(SUBSTITUTE(TRIM('수출입 실적(성질별)'!E15),",","")),"")</f>
        <v>81070</v>
      </c>
    </row>
    <row r="12" customFormat="false" ht="15" hidden="false" customHeight="true" outlineLevel="0" collapsed="false">
      <c r="A12" s="11" t="str">
        <f aca="false">TRIM('수출입 실적(성질별)'!A16)</f>
        <v>2025.01</v>
      </c>
      <c r="B12" s="17" t="n">
        <f aca="false">IFERROR(VALUE(LEFT(A12,4)),"")</f>
        <v>2025</v>
      </c>
      <c r="C12" s="17" t="n">
        <f aca="false">IFERROR(VALUE(RIGHT(A12,2)),"")</f>
        <v>1</v>
      </c>
      <c r="D12" s="11" t="str">
        <f aca="false">TRIM('수출입 실적(성질별)'!C16)</f>
        <v>사. 가죽, 고무 및 신발류</v>
      </c>
      <c r="E12" s="18" t="n">
        <f aca="false">IFERROR(VALUE(SUBSTITUTE(TRIM('수출입 실적(성질별)'!D16),",","")),"")</f>
        <v>70212.9</v>
      </c>
      <c r="F12" s="19" t="n">
        <f aca="false">IFERROR(VALUE(SUBSTITUTE(TRIM('수출입 실적(성질별)'!E16),",","")),"")</f>
        <v>381884</v>
      </c>
    </row>
    <row r="13" customFormat="false" ht="15" hidden="false" customHeight="true" outlineLevel="0" collapsed="false">
      <c r="A13" s="11" t="str">
        <f aca="false">TRIM('수출입 실적(성질별)'!A17)</f>
        <v>2025.01</v>
      </c>
      <c r="B13" s="17" t="n">
        <f aca="false">IFERROR(VALUE(LEFT(A13,4)),"")</f>
        <v>2025</v>
      </c>
      <c r="C13" s="17" t="n">
        <f aca="false">IFERROR(VALUE(RIGHT(A13,2)),"")</f>
        <v>1</v>
      </c>
      <c r="D13" s="11" t="str">
        <f aca="false">TRIM('수출입 실적(성질별)'!C17)</f>
        <v>아. 귀금속 및 보석류</v>
      </c>
      <c r="E13" s="18" t="n">
        <f aca="false">IFERROR(VALUE(SUBSTITUTE(TRIM('수출입 실적(성질별)'!D17),",","")),"")</f>
        <v>388.5</v>
      </c>
      <c r="F13" s="19" t="n">
        <f aca="false">IFERROR(VALUE(SUBSTITUTE(TRIM('수출입 실적(성질별)'!E17),",","")),"")</f>
        <v>267386</v>
      </c>
    </row>
    <row r="14" customFormat="false" ht="15" hidden="false" customHeight="true" outlineLevel="0" collapsed="false">
      <c r="A14" s="11" t="str">
        <f aca="false">TRIM('수출입 실적(성질별)'!A18)</f>
        <v>2025.01</v>
      </c>
      <c r="B14" s="17" t="n">
        <f aca="false">IFERROR(VALUE(LEFT(A14,4)),"")</f>
        <v>2025</v>
      </c>
      <c r="C14" s="17" t="n">
        <f aca="false">IFERROR(VALUE(RIGHT(A14,2)),"")</f>
        <v>1</v>
      </c>
      <c r="D14" s="11" t="str">
        <f aca="false">TRIM('수출입 실적(성질별)'!C18)</f>
        <v>자. 기타 비금속 광물제품</v>
      </c>
      <c r="E14" s="18" t="n">
        <f aca="false">IFERROR(VALUE(SUBSTITUTE(TRIM('수출입 실적(성질별)'!D18),",","")),"")</f>
        <v>312313.3</v>
      </c>
      <c r="F14" s="19" t="n">
        <f aca="false">IFERROR(VALUE(SUBSTITUTE(TRIM('수출입 실적(성질별)'!E18),",","")),"")</f>
        <v>192040</v>
      </c>
    </row>
    <row r="15" customFormat="false" ht="15" hidden="false" customHeight="true" outlineLevel="0" collapsed="false">
      <c r="A15" s="11" t="str">
        <f aca="false">TRIM('수출입 실적(성질별)'!A19)</f>
        <v>2025.01</v>
      </c>
      <c r="B15" s="17" t="n">
        <f aca="false">IFERROR(VALUE(LEFT(A15,4)),"")</f>
        <v>2025</v>
      </c>
      <c r="C15" s="17" t="n">
        <f aca="false">IFERROR(VALUE(RIGHT(A15,2)),"")</f>
        <v>1</v>
      </c>
      <c r="D15" s="11" t="str">
        <f aca="false">TRIM('수출입 실적(성질별)'!C19)</f>
        <v>차. 완구, 운동용구 및 악기</v>
      </c>
      <c r="E15" s="18" t="n">
        <f aca="false">IFERROR(VALUE(SUBSTITUTE(TRIM('수출입 실적(성질별)'!D19),",","")),"")</f>
        <v>2130.9</v>
      </c>
      <c r="F15" s="19" t="n">
        <f aca="false">IFERROR(VALUE(SUBSTITUTE(TRIM('수출입 실적(성질별)'!E19),",","")),"")</f>
        <v>43560</v>
      </c>
    </row>
    <row r="16" customFormat="false" ht="15" hidden="false" customHeight="true" outlineLevel="0" collapsed="false">
      <c r="A16" s="11" t="str">
        <f aca="false">TRIM('수출입 실적(성질별)'!A20)</f>
        <v>2025.01</v>
      </c>
      <c r="B16" s="17" t="n">
        <f aca="false">IFERROR(VALUE(LEFT(A16,4)),"")</f>
        <v>2025</v>
      </c>
      <c r="C16" s="17" t="n">
        <f aca="false">IFERROR(VALUE(RIGHT(A16,2)),"")</f>
        <v>1</v>
      </c>
      <c r="D16" s="11" t="str">
        <f aca="false">TRIM('수출입 실적(성질별)'!C20)</f>
        <v>카. 기 타</v>
      </c>
      <c r="E16" s="18" t="n">
        <f aca="false">IFERROR(VALUE(SUBSTITUTE(TRIM('수출입 실적(성질별)'!D20),",","")),"")</f>
        <v>329286.6</v>
      </c>
      <c r="F16" s="19" t="n">
        <f aca="false">IFERROR(VALUE(SUBSTITUTE(TRIM('수출입 실적(성질별)'!E20),",","")),"")</f>
        <v>799722</v>
      </c>
    </row>
    <row r="17" customFormat="false" ht="15" hidden="false" customHeight="true" outlineLevel="0" collapsed="false">
      <c r="A17" s="11" t="str">
        <f aca="false">TRIM('수출입 실적(성질별)'!A21)</f>
        <v>2025.01</v>
      </c>
      <c r="B17" s="17" t="n">
        <f aca="false">IFERROR(VALUE(LEFT(A17,4)),"")</f>
        <v>2025</v>
      </c>
      <c r="C17" s="17" t="n">
        <f aca="false">IFERROR(VALUE(RIGHT(A17,2)),"")</f>
        <v>1</v>
      </c>
      <c r="D17" s="11" t="str">
        <f aca="false">TRIM('수출입 실적(성질별)'!C21)</f>
        <v>4. 중화학 공업품</v>
      </c>
      <c r="E17" s="18" t="n">
        <f aca="false">IFERROR(VALUE(SUBSTITUTE(TRIM('수출입 실적(성질별)'!D21),",","")),"")</f>
        <v>8279781</v>
      </c>
      <c r="F17" s="19" t="n">
        <f aca="false">IFERROR(VALUE(SUBSTITUTE(TRIM('수출입 실적(성질별)'!E21),",","")),"")</f>
        <v>41670482</v>
      </c>
    </row>
    <row r="18" customFormat="false" ht="15" hidden="false" customHeight="true" outlineLevel="0" collapsed="false">
      <c r="A18" s="11" t="str">
        <f aca="false">TRIM('수출입 실적(성질별)'!A22)</f>
        <v>2025.01</v>
      </c>
      <c r="B18" s="17" t="n">
        <f aca="false">IFERROR(VALUE(LEFT(A18,4)),"")</f>
        <v>2025</v>
      </c>
      <c r="C18" s="17" t="n">
        <f aca="false">IFERROR(VALUE(RIGHT(A18,2)),"")</f>
        <v>1</v>
      </c>
      <c r="D18" s="11" t="str">
        <f aca="false">TRIM('수출입 실적(성질별)'!C22)</f>
        <v>가. 화공품</v>
      </c>
      <c r="E18" s="18" t="n">
        <f aca="false">IFERROR(VALUE(SUBSTITUTE(TRIM('수출입 실적(성질별)'!D22),",","")),"")</f>
        <v>3662573.2</v>
      </c>
      <c r="F18" s="19" t="n">
        <f aca="false">IFERROR(VALUE(SUBSTITUTE(TRIM('수출입 실적(성질별)'!E22),",","")),"")</f>
        <v>6185060</v>
      </c>
    </row>
    <row r="19" customFormat="false" ht="15" hidden="false" customHeight="true" outlineLevel="0" collapsed="false">
      <c r="A19" s="11" t="str">
        <f aca="false">TRIM('수출입 실적(성질별)'!A23)</f>
        <v>2025.01</v>
      </c>
      <c r="B19" s="17" t="n">
        <f aca="false">IFERROR(VALUE(LEFT(A19,4)),"")</f>
        <v>2025</v>
      </c>
      <c r="C19" s="17" t="n">
        <f aca="false">IFERROR(VALUE(RIGHT(A19,2)),"")</f>
        <v>1</v>
      </c>
      <c r="D19" s="11" t="str">
        <f aca="false">TRIM('수출입 실적(성질별)'!C23)</f>
        <v>나. 철강제품</v>
      </c>
      <c r="E19" s="18" t="n">
        <f aca="false">IFERROR(VALUE(SUBSTITUTE(TRIM('수출입 실적(성질별)'!D23),",","")),"")</f>
        <v>2709623.4</v>
      </c>
      <c r="F19" s="19" t="n">
        <f aca="false">IFERROR(VALUE(SUBSTITUTE(TRIM('수출입 실적(성질별)'!E23),",","")),"")</f>
        <v>3731804</v>
      </c>
    </row>
    <row r="20" customFormat="false" ht="15" hidden="false" customHeight="true" outlineLevel="0" collapsed="false">
      <c r="A20" s="11" t="str">
        <f aca="false">TRIM('수출입 실적(성질별)'!A24)</f>
        <v>2025.01</v>
      </c>
      <c r="B20" s="17" t="n">
        <f aca="false">IFERROR(VALUE(LEFT(A20,4)),"")</f>
        <v>2025</v>
      </c>
      <c r="C20" s="17" t="n">
        <f aca="false">IFERROR(VALUE(RIGHT(A20,2)),"")</f>
        <v>1</v>
      </c>
      <c r="D20" s="11" t="str">
        <f aca="false">TRIM('수출입 실적(성질별)'!C24)</f>
        <v>다. 기계류와 정밀기기</v>
      </c>
      <c r="E20" s="18" t="n">
        <f aca="false">IFERROR(VALUE(SUBSTITUTE(TRIM('수출입 실적(성질별)'!D24),",","")),"")</f>
        <v>311686.9</v>
      </c>
      <c r="F20" s="19" t="n">
        <f aca="false">IFERROR(VALUE(SUBSTITUTE(TRIM('수출입 실적(성질별)'!E24),",","")),"")</f>
        <v>4881354</v>
      </c>
    </row>
    <row r="21" customFormat="false" ht="15" hidden="false" customHeight="true" outlineLevel="0" collapsed="false">
      <c r="A21" s="11" t="str">
        <f aca="false">TRIM('수출입 실적(성질별)'!A25)</f>
        <v>2025.01</v>
      </c>
      <c r="B21" s="17" t="n">
        <f aca="false">IFERROR(VALUE(LEFT(A21,4)),"")</f>
        <v>2025</v>
      </c>
      <c r="C21" s="17" t="n">
        <f aca="false">IFERROR(VALUE(RIGHT(A21,2)),"")</f>
        <v>1</v>
      </c>
      <c r="D21" s="11" t="str">
        <f aca="false">TRIM('수출입 실적(성질별)'!C25)</f>
        <v>라. 전기, 전자제품</v>
      </c>
      <c r="E21" s="18" t="n">
        <f aca="false">IFERROR(VALUE(SUBSTITUTE(TRIM('수출입 실적(성질별)'!D25),",","")),"")</f>
        <v>195338.7</v>
      </c>
      <c r="F21" s="19" t="n">
        <f aca="false">IFERROR(VALUE(SUBSTITUTE(TRIM('수출입 실적(성질별)'!E25),",","")),"")</f>
        <v>16025153</v>
      </c>
    </row>
    <row r="22" customFormat="false" ht="15" hidden="false" customHeight="true" outlineLevel="0" collapsed="false">
      <c r="A22" s="11" t="str">
        <f aca="false">TRIM('수출입 실적(성질별)'!A26)</f>
        <v>2025.01</v>
      </c>
      <c r="B22" s="17" t="n">
        <f aca="false">IFERROR(VALUE(LEFT(A22,4)),"")</f>
        <v>2025</v>
      </c>
      <c r="C22" s="17" t="n">
        <f aca="false">IFERROR(VALUE(RIGHT(A22,2)),"")</f>
        <v>1</v>
      </c>
      <c r="D22" s="11" t="str">
        <f aca="false">TRIM('수출입 실적(성질별)'!C26)</f>
        <v>마. 수송장비</v>
      </c>
      <c r="E22" s="18" t="n">
        <f aca="false">IFERROR(VALUE(SUBSTITUTE(TRIM('수출입 실적(성질별)'!D26),",","")),"")</f>
        <v>1346407.3</v>
      </c>
      <c r="F22" s="19" t="n">
        <f aca="false">IFERROR(VALUE(SUBSTITUTE(TRIM('수출입 실적(성질별)'!E26),",","")),"")</f>
        <v>9319434</v>
      </c>
    </row>
    <row r="23" customFormat="false" ht="15" hidden="false" customHeight="true" outlineLevel="0" collapsed="false">
      <c r="A23" s="11" t="str">
        <f aca="false">TRIM('수출입 실적(성질별)'!A27)</f>
        <v>2025.01</v>
      </c>
      <c r="B23" s="17" t="n">
        <f aca="false">IFERROR(VALUE(LEFT(A23,4)),"")</f>
        <v>2025</v>
      </c>
      <c r="C23" s="17" t="n">
        <f aca="false">IFERROR(VALUE(RIGHT(A23,2)),"")</f>
        <v>1</v>
      </c>
      <c r="D23" s="11" t="str">
        <f aca="false">TRIM('수출입 실적(성질별)'!C27)</f>
        <v>바. 기 타</v>
      </c>
      <c r="E23" s="18" t="n">
        <f aca="false">IFERROR(VALUE(SUBSTITUTE(TRIM('수출입 실적(성질별)'!D27),",","")),"")</f>
        <v>54151.6</v>
      </c>
      <c r="F23" s="19" t="n">
        <f aca="false">IFERROR(VALUE(SUBSTITUTE(TRIM('수출입 실적(성질별)'!E27),",","")),"")</f>
        <v>1527677</v>
      </c>
    </row>
    <row r="24" customFormat="false" ht="15" hidden="false" customHeight="true" outlineLevel="0" collapsed="false">
      <c r="A24" s="11" t="str">
        <f aca="false">TRIM('수출입 실적(성질별)'!A28)</f>
        <v>2025.02</v>
      </c>
      <c r="B24" s="17" t="n">
        <f aca="false">IFERROR(VALUE(LEFT(A24,4)),"")</f>
        <v>2025</v>
      </c>
      <c r="C24" s="17" t="n">
        <f aca="false">IFERROR(VALUE(RIGHT(A24,2)),"")</f>
        <v>2</v>
      </c>
      <c r="D24" s="11" t="str">
        <f aca="false">TRIM('수출입 실적(성질별)'!C28)</f>
        <v>1. 식료 및 직접소비재</v>
      </c>
      <c r="E24" s="18" t="n">
        <f aca="false">IFERROR(VALUE(SUBSTITUTE(TRIM('수출입 실적(성질별)'!D28),",","")),"")</f>
        <v>330470.3</v>
      </c>
      <c r="F24" s="19" t="n">
        <f aca="false">IFERROR(VALUE(SUBSTITUTE(TRIM('수출입 실적(성질별)'!E28),",","")),"")</f>
        <v>999036</v>
      </c>
    </row>
    <row r="25" customFormat="false" ht="15" hidden="false" customHeight="true" outlineLevel="0" collapsed="false">
      <c r="A25" s="11" t="str">
        <f aca="false">TRIM('수출입 실적(성질별)'!A29)</f>
        <v>2025.02</v>
      </c>
      <c r="B25" s="17" t="n">
        <f aca="false">IFERROR(VALUE(LEFT(A25,4)),"")</f>
        <v>2025</v>
      </c>
      <c r="C25" s="17" t="n">
        <f aca="false">IFERROR(VALUE(RIGHT(A25,2)),"")</f>
        <v>2</v>
      </c>
      <c r="D25" s="11" t="str">
        <f aca="false">TRIM('수출입 실적(성질별)'!C29)</f>
        <v>2. 원료 및 연료</v>
      </c>
      <c r="E25" s="18" t="n">
        <f aca="false">IFERROR(VALUE(SUBSTITUTE(TRIM('수출입 실적(성질별)'!D29),",","")),"")</f>
        <v>6238505.1</v>
      </c>
      <c r="F25" s="19" t="n">
        <f aca="false">IFERROR(VALUE(SUBSTITUTE(TRIM('수출입 실적(성질별)'!E29),",","")),"")</f>
        <v>4637327</v>
      </c>
    </row>
    <row r="26" customFormat="false" ht="15" hidden="false" customHeight="true" outlineLevel="0" collapsed="false">
      <c r="A26" s="11" t="str">
        <f aca="false">TRIM('수출입 실적(성질별)'!A30)</f>
        <v>2025.02</v>
      </c>
      <c r="B26" s="17" t="n">
        <f aca="false">IFERROR(VALUE(LEFT(A26,4)),"")</f>
        <v>2025</v>
      </c>
      <c r="C26" s="17" t="n">
        <f aca="false">IFERROR(VALUE(RIGHT(A26,2)),"")</f>
        <v>2</v>
      </c>
      <c r="D26" s="11" t="str">
        <f aca="false">TRIM('수출입 실적(성질별)'!C30)</f>
        <v>3. 경공업품</v>
      </c>
      <c r="E26" s="18" t="n">
        <f aca="false">IFERROR(VALUE(SUBSTITUTE(TRIM('수출입 실적(성질별)'!D30),",","")),"")</f>
        <v>978282.6</v>
      </c>
      <c r="F26" s="19" t="n">
        <f aca="false">IFERROR(VALUE(SUBSTITUTE(TRIM('수출입 실적(성질별)'!E30),",","")),"")</f>
        <v>2843243</v>
      </c>
    </row>
    <row r="27" customFormat="false" ht="15" hidden="false" customHeight="true" outlineLevel="0" collapsed="false">
      <c r="A27" s="11" t="str">
        <f aca="false">TRIM('수출입 실적(성질별)'!A31)</f>
        <v>2025.02</v>
      </c>
      <c r="B27" s="17" t="n">
        <f aca="false">IFERROR(VALUE(LEFT(A27,4)),"")</f>
        <v>2025</v>
      </c>
      <c r="C27" s="17" t="n">
        <f aca="false">IFERROR(VALUE(RIGHT(A27,2)),"")</f>
        <v>2</v>
      </c>
      <c r="D27" s="11" t="str">
        <f aca="false">TRIM('수출입 실적(성질별)'!C31)</f>
        <v>가. 섬유원료</v>
      </c>
      <c r="E27" s="18" t="n">
        <f aca="false">IFERROR(VALUE(SUBSTITUTE(TRIM('수출입 실적(성질별)'!D31),",","")),"")</f>
        <v>61576.7</v>
      </c>
      <c r="F27" s="19" t="n">
        <f aca="false">IFERROR(VALUE(SUBSTITUTE(TRIM('수출입 실적(성질별)'!E31),",","")),"")</f>
        <v>89985</v>
      </c>
    </row>
    <row r="28" customFormat="false" ht="15" hidden="false" customHeight="true" outlineLevel="0" collapsed="false">
      <c r="A28" s="11" t="str">
        <f aca="false">TRIM('수출입 실적(성질별)'!A32)</f>
        <v>2025.02</v>
      </c>
      <c r="B28" s="17" t="n">
        <f aca="false">IFERROR(VALUE(LEFT(A28,4)),"")</f>
        <v>2025</v>
      </c>
      <c r="C28" s="17" t="n">
        <f aca="false">IFERROR(VALUE(RIGHT(A28,2)),"")</f>
        <v>2</v>
      </c>
      <c r="D28" s="11" t="str">
        <f aca="false">TRIM('수출입 실적(성질별)'!C32)</f>
        <v>나. 섬유사</v>
      </c>
      <c r="E28" s="18" t="n">
        <f aca="false">IFERROR(VALUE(SUBSTITUTE(TRIM('수출입 실적(성질별)'!D32),",","")),"")</f>
        <v>19591.2</v>
      </c>
      <c r="F28" s="19" t="n">
        <f aca="false">IFERROR(VALUE(SUBSTITUTE(TRIM('수출입 실적(성질별)'!E32),",","")),"")</f>
        <v>64958</v>
      </c>
    </row>
    <row r="29" customFormat="false" ht="15" hidden="false" customHeight="true" outlineLevel="0" collapsed="false">
      <c r="A29" s="11" t="str">
        <f aca="false">TRIM('수출입 실적(성질별)'!A33)</f>
        <v>2025.02</v>
      </c>
      <c r="B29" s="17" t="n">
        <f aca="false">IFERROR(VALUE(LEFT(A29,4)),"")</f>
        <v>2025</v>
      </c>
      <c r="C29" s="17" t="n">
        <f aca="false">IFERROR(VALUE(RIGHT(A29,2)),"")</f>
        <v>2</v>
      </c>
      <c r="D29" s="11" t="str">
        <f aca="false">TRIM('수출입 실적(성질별)'!C33)</f>
        <v>다. 직 물</v>
      </c>
      <c r="E29" s="18" t="n">
        <f aca="false">IFERROR(VALUE(SUBSTITUTE(TRIM('수출입 실적(성질별)'!D33),",","")),"")</f>
        <v>30346.2</v>
      </c>
      <c r="F29" s="19" t="n">
        <f aca="false">IFERROR(VALUE(SUBSTITUTE(TRIM('수출입 실적(성질별)'!E33),",","")),"")</f>
        <v>283260</v>
      </c>
    </row>
    <row r="30" customFormat="false" ht="15" hidden="false" customHeight="true" outlineLevel="0" collapsed="false">
      <c r="A30" s="11" t="str">
        <f aca="false">TRIM('수출입 실적(성질별)'!A34)</f>
        <v>2025.02</v>
      </c>
      <c r="B30" s="17" t="n">
        <f aca="false">IFERROR(VALUE(LEFT(A30,4)),"")</f>
        <v>2025</v>
      </c>
      <c r="C30" s="17" t="n">
        <f aca="false">IFERROR(VALUE(RIGHT(A30,2)),"")</f>
        <v>2</v>
      </c>
      <c r="D30" s="11" t="str">
        <f aca="false">TRIM('수출입 실적(성질별)'!C34)</f>
        <v>라. 기타 섬유제품</v>
      </c>
      <c r="E30" s="18" t="n">
        <f aca="false">IFERROR(VALUE(SUBSTITUTE(TRIM('수출입 실적(성질별)'!D34),",","")),"")</f>
        <v>22260.7</v>
      </c>
      <c r="F30" s="19" t="n">
        <f aca="false">IFERROR(VALUE(SUBSTITUTE(TRIM('수출입 실적(성질별)'!E34),",","")),"")</f>
        <v>177504</v>
      </c>
    </row>
    <row r="31" customFormat="false" ht="15" hidden="false" customHeight="true" outlineLevel="0" collapsed="false">
      <c r="A31" s="11" t="str">
        <f aca="false">TRIM('수출입 실적(성질별)'!A35)</f>
        <v>2025.02</v>
      </c>
      <c r="B31" s="17" t="n">
        <f aca="false">IFERROR(VALUE(LEFT(A31,4)),"")</f>
        <v>2025</v>
      </c>
      <c r="C31" s="17" t="n">
        <f aca="false">IFERROR(VALUE(RIGHT(A31,2)),"")</f>
        <v>2</v>
      </c>
      <c r="D31" s="11" t="str">
        <f aca="false">TRIM('수출입 실적(성질별)'!C35)</f>
        <v>마. 의 류</v>
      </c>
      <c r="E31" s="18" t="n">
        <f aca="false">IFERROR(VALUE(SUBSTITUTE(TRIM('수출입 실적(성질별)'!D35),",","")),"")</f>
        <v>5151.2</v>
      </c>
      <c r="F31" s="19" t="n">
        <f aca="false">IFERROR(VALUE(SUBSTITUTE(TRIM('수출입 실적(성질별)'!E35),",","")),"")</f>
        <v>140020</v>
      </c>
    </row>
    <row r="32" customFormat="false" ht="15" hidden="false" customHeight="true" outlineLevel="0" collapsed="false">
      <c r="A32" s="11" t="str">
        <f aca="false">TRIM('수출입 실적(성질별)'!A36)</f>
        <v>2025.02</v>
      </c>
      <c r="B32" s="17" t="n">
        <f aca="false">IFERROR(VALUE(LEFT(A32,4)),"")</f>
        <v>2025</v>
      </c>
      <c r="C32" s="17" t="n">
        <f aca="false">IFERROR(VALUE(RIGHT(A32,2)),"")</f>
        <v>2</v>
      </c>
      <c r="D32" s="11" t="str">
        <f aca="false">TRIM('수출입 실적(성질별)'!C36)</f>
        <v>바. 목제품</v>
      </c>
      <c r="E32" s="18" t="n">
        <f aca="false">IFERROR(VALUE(SUBSTITUTE(TRIM('수출입 실적(성질별)'!D36),",","")),"")</f>
        <v>16545.1</v>
      </c>
      <c r="F32" s="19" t="n">
        <f aca="false">IFERROR(VALUE(SUBSTITUTE(TRIM('수출입 실적(성질별)'!E36),",","")),"")</f>
        <v>93249</v>
      </c>
    </row>
    <row r="33" customFormat="false" ht="15" hidden="false" customHeight="true" outlineLevel="0" collapsed="false">
      <c r="A33" s="11" t="str">
        <f aca="false">TRIM('수출입 실적(성질별)'!A37)</f>
        <v>2025.02</v>
      </c>
      <c r="B33" s="17" t="n">
        <f aca="false">IFERROR(VALUE(LEFT(A33,4)),"")</f>
        <v>2025</v>
      </c>
      <c r="C33" s="17" t="n">
        <f aca="false">IFERROR(VALUE(RIGHT(A33,2)),"")</f>
        <v>2</v>
      </c>
      <c r="D33" s="11" t="str">
        <f aca="false">TRIM('수출입 실적(성질별)'!C37)</f>
        <v>사. 가죽, 고무 및 신발류</v>
      </c>
      <c r="E33" s="18" t="n">
        <f aca="false">IFERROR(VALUE(SUBSTITUTE(TRIM('수출입 실적(성질별)'!D37),",","")),"")</f>
        <v>76596.3</v>
      </c>
      <c r="F33" s="19" t="n">
        <f aca="false">IFERROR(VALUE(SUBSTITUTE(TRIM('수출입 실적(성질별)'!E37),",","")),"")</f>
        <v>413496</v>
      </c>
    </row>
    <row r="34" customFormat="false" ht="15" hidden="false" customHeight="true" outlineLevel="0" collapsed="false">
      <c r="A34" s="11" t="str">
        <f aca="false">TRIM('수출입 실적(성질별)'!A38)</f>
        <v>2025.02</v>
      </c>
      <c r="B34" s="17" t="n">
        <f aca="false">IFERROR(VALUE(LEFT(A34,4)),"")</f>
        <v>2025</v>
      </c>
      <c r="C34" s="17" t="n">
        <f aca="false">IFERROR(VALUE(RIGHT(A34,2)),"")</f>
        <v>2</v>
      </c>
      <c r="D34" s="11" t="str">
        <f aca="false">TRIM('수출입 실적(성질별)'!C38)</f>
        <v>아. 귀금속 및 보석류</v>
      </c>
      <c r="E34" s="18" t="n">
        <f aca="false">IFERROR(VALUE(SUBSTITUTE(TRIM('수출입 실적(성질별)'!D38),",","")),"")</f>
        <v>290.4</v>
      </c>
      <c r="F34" s="19" t="n">
        <f aca="false">IFERROR(VALUE(SUBSTITUTE(TRIM('수출입 실적(성질별)'!E38),",","")),"")</f>
        <v>343477</v>
      </c>
    </row>
    <row r="35" customFormat="false" ht="15" hidden="false" customHeight="true" outlineLevel="0" collapsed="false">
      <c r="A35" s="11" t="str">
        <f aca="false">TRIM('수출입 실적(성질별)'!A39)</f>
        <v>2025.02</v>
      </c>
      <c r="B35" s="17" t="n">
        <f aca="false">IFERROR(VALUE(LEFT(A35,4)),"")</f>
        <v>2025</v>
      </c>
      <c r="C35" s="17" t="n">
        <f aca="false">IFERROR(VALUE(RIGHT(A35,2)),"")</f>
        <v>2</v>
      </c>
      <c r="D35" s="11" t="str">
        <f aca="false">TRIM('수출입 실적(성질별)'!C39)</f>
        <v>자. 기타 비금속 광물제품</v>
      </c>
      <c r="E35" s="18" t="n">
        <f aca="false">IFERROR(VALUE(SUBSTITUTE(TRIM('수출입 실적(성질별)'!D39),",","")),"")</f>
        <v>337082.6</v>
      </c>
      <c r="F35" s="19" t="n">
        <f aca="false">IFERROR(VALUE(SUBSTITUTE(TRIM('수출입 실적(성질별)'!E39),",","")),"")</f>
        <v>198937</v>
      </c>
    </row>
    <row r="36" customFormat="false" ht="15" hidden="false" customHeight="true" outlineLevel="0" collapsed="false">
      <c r="A36" s="11" t="str">
        <f aca="false">TRIM('수출입 실적(성질별)'!A40)</f>
        <v>2025.02</v>
      </c>
      <c r="B36" s="17" t="n">
        <f aca="false">IFERROR(VALUE(LEFT(A36,4)),"")</f>
        <v>2025</v>
      </c>
      <c r="C36" s="17" t="n">
        <f aca="false">IFERROR(VALUE(RIGHT(A36,2)),"")</f>
        <v>2</v>
      </c>
      <c r="D36" s="11" t="str">
        <f aca="false">TRIM('수출입 실적(성질별)'!C40)</f>
        <v>차. 완구, 운동용구 및 악기</v>
      </c>
      <c r="E36" s="18" t="n">
        <f aca="false">IFERROR(VALUE(SUBSTITUTE(TRIM('수출입 실적(성질별)'!D40),",","")),"")</f>
        <v>2533.5</v>
      </c>
      <c r="F36" s="19" t="n">
        <f aca="false">IFERROR(VALUE(SUBSTITUTE(TRIM('수출입 실적(성질별)'!E40),",","")),"")</f>
        <v>48516</v>
      </c>
    </row>
    <row r="37" customFormat="false" ht="15" hidden="false" customHeight="true" outlineLevel="0" collapsed="false">
      <c r="A37" s="11" t="str">
        <f aca="false">TRIM('수출입 실적(성질별)'!A41)</f>
        <v>2025.02</v>
      </c>
      <c r="B37" s="17" t="n">
        <f aca="false">IFERROR(VALUE(LEFT(A37,4)),"")</f>
        <v>2025</v>
      </c>
      <c r="C37" s="17" t="n">
        <f aca="false">IFERROR(VALUE(RIGHT(A37,2)),"")</f>
        <v>2</v>
      </c>
      <c r="D37" s="11" t="str">
        <f aca="false">TRIM('수출입 실적(성질별)'!C41)</f>
        <v>카. 기 타</v>
      </c>
      <c r="E37" s="18" t="n">
        <f aca="false">IFERROR(VALUE(SUBSTITUTE(TRIM('수출입 실적(성질별)'!D41),",","")),"")</f>
        <v>406308.8</v>
      </c>
      <c r="F37" s="19" t="n">
        <f aca="false">IFERROR(VALUE(SUBSTITUTE(TRIM('수출입 실적(성질별)'!E41),",","")),"")</f>
        <v>989840</v>
      </c>
    </row>
    <row r="38" customFormat="false" ht="15" hidden="false" customHeight="true" outlineLevel="0" collapsed="false">
      <c r="A38" s="11" t="str">
        <f aca="false">TRIM('수출입 실적(성질별)'!A42)</f>
        <v>2025.02</v>
      </c>
      <c r="B38" s="17" t="n">
        <f aca="false">IFERROR(VALUE(LEFT(A38,4)),"")</f>
        <v>2025</v>
      </c>
      <c r="C38" s="17" t="n">
        <f aca="false">IFERROR(VALUE(RIGHT(A38,2)),"")</f>
        <v>2</v>
      </c>
      <c r="D38" s="11" t="str">
        <f aca="false">TRIM('수출입 실적(성질별)'!C42)</f>
        <v>4. 중화학 공업품</v>
      </c>
      <c r="E38" s="18" t="n">
        <f aca="false">IFERROR(VALUE(SUBSTITUTE(TRIM('수출입 실적(성질별)'!D42),",","")),"")</f>
        <v>8604637</v>
      </c>
      <c r="F38" s="19" t="n">
        <f aca="false">IFERROR(VALUE(SUBSTITUTE(TRIM('수출입 실적(성질별)'!E42),",","")),"")</f>
        <v>43812695</v>
      </c>
    </row>
    <row r="39" customFormat="false" ht="15" hidden="false" customHeight="true" outlineLevel="0" collapsed="false">
      <c r="A39" s="11" t="str">
        <f aca="false">TRIM('수출입 실적(성질별)'!A43)</f>
        <v>2025.02</v>
      </c>
      <c r="B39" s="17" t="n">
        <f aca="false">IFERROR(VALUE(LEFT(A39,4)),"")</f>
        <v>2025</v>
      </c>
      <c r="C39" s="17" t="n">
        <f aca="false">IFERROR(VALUE(RIGHT(A39,2)),"")</f>
        <v>2</v>
      </c>
      <c r="D39" s="11" t="str">
        <f aca="false">TRIM('수출입 실적(성질별)'!C43)</f>
        <v>가. 화공품</v>
      </c>
      <c r="E39" s="18" t="n">
        <f aca="false">IFERROR(VALUE(SUBSTITUTE(TRIM('수출입 실적(성질별)'!D43),",","")),"")</f>
        <v>3820860.9</v>
      </c>
      <c r="F39" s="19" t="n">
        <f aca="false">IFERROR(VALUE(SUBSTITUTE(TRIM('수출입 실적(성질별)'!E43),",","")),"")</f>
        <v>6730305</v>
      </c>
    </row>
    <row r="40" customFormat="false" ht="15" hidden="false" customHeight="true" outlineLevel="0" collapsed="false">
      <c r="A40" s="11" t="str">
        <f aca="false">TRIM('수출입 실적(성질별)'!A44)</f>
        <v>2025.02</v>
      </c>
      <c r="B40" s="17" t="n">
        <f aca="false">IFERROR(VALUE(LEFT(A40,4)),"")</f>
        <v>2025</v>
      </c>
      <c r="C40" s="17" t="n">
        <f aca="false">IFERROR(VALUE(RIGHT(A40,2)),"")</f>
        <v>2</v>
      </c>
      <c r="D40" s="11" t="str">
        <f aca="false">TRIM('수출입 실적(성질별)'!C44)</f>
        <v>나. 철강제품</v>
      </c>
      <c r="E40" s="18" t="n">
        <f aca="false">IFERROR(VALUE(SUBSTITUTE(TRIM('수출입 실적(성질별)'!D44),",","")),"")</f>
        <v>2666260.2</v>
      </c>
      <c r="F40" s="19" t="n">
        <f aca="false">IFERROR(VALUE(SUBSTITUTE(TRIM('수출입 실적(성질별)'!E44),",","")),"")</f>
        <v>3778184</v>
      </c>
    </row>
    <row r="41" customFormat="false" ht="15" hidden="false" customHeight="true" outlineLevel="0" collapsed="false">
      <c r="A41" s="11" t="str">
        <f aca="false">TRIM('수출입 실적(성질별)'!A45)</f>
        <v>2025.02</v>
      </c>
      <c r="B41" s="17" t="n">
        <f aca="false">IFERROR(VALUE(LEFT(A41,4)),"")</f>
        <v>2025</v>
      </c>
      <c r="C41" s="17" t="n">
        <f aca="false">IFERROR(VALUE(RIGHT(A41,2)),"")</f>
        <v>2</v>
      </c>
      <c r="D41" s="11" t="str">
        <f aca="false">TRIM('수출입 실적(성질별)'!C45)</f>
        <v>다. 기계류와 정밀기기</v>
      </c>
      <c r="E41" s="18" t="n">
        <f aca="false">IFERROR(VALUE(SUBSTITUTE(TRIM('수출입 실적(성질별)'!D45),",","")),"")</f>
        <v>349632</v>
      </c>
      <c r="F41" s="19" t="n">
        <f aca="false">IFERROR(VALUE(SUBSTITUTE(TRIM('수출입 실적(성질별)'!E45),",","")),"")</f>
        <v>5679089</v>
      </c>
    </row>
    <row r="42" customFormat="false" ht="15" hidden="false" customHeight="true" outlineLevel="0" collapsed="false">
      <c r="A42" s="11" t="str">
        <f aca="false">TRIM('수출입 실적(성질별)'!A46)</f>
        <v>2025.02</v>
      </c>
      <c r="B42" s="17" t="n">
        <f aca="false">IFERROR(VALUE(LEFT(A42,4)),"")</f>
        <v>2025</v>
      </c>
      <c r="C42" s="17" t="n">
        <f aca="false">IFERROR(VALUE(RIGHT(A42,2)),"")</f>
        <v>2</v>
      </c>
      <c r="D42" s="11" t="str">
        <f aca="false">TRIM('수출입 실적(성질별)'!C46)</f>
        <v>라. 전기, 전자제품</v>
      </c>
      <c r="E42" s="18" t="n">
        <f aca="false">IFERROR(VALUE(SUBSTITUTE(TRIM('수출입 실적(성질별)'!D46),",","")),"")</f>
        <v>238300.6</v>
      </c>
      <c r="F42" s="19" t="n">
        <f aca="false">IFERROR(VALUE(SUBSTITUTE(TRIM('수출입 실적(성질별)'!E46),",","")),"")</f>
        <v>16319141</v>
      </c>
    </row>
    <row r="43" customFormat="false" ht="15" hidden="false" customHeight="true" outlineLevel="0" collapsed="false">
      <c r="A43" s="11" t="str">
        <f aca="false">TRIM('수출입 실적(성질별)'!A47)</f>
        <v>2025.02</v>
      </c>
      <c r="B43" s="17" t="n">
        <f aca="false">IFERROR(VALUE(LEFT(A43,4)),"")</f>
        <v>2025</v>
      </c>
      <c r="C43" s="17" t="n">
        <f aca="false">IFERROR(VALUE(RIGHT(A43,2)),"")</f>
        <v>2</v>
      </c>
      <c r="D43" s="11" t="str">
        <f aca="false">TRIM('수출입 실적(성질별)'!C47)</f>
        <v>마. 수송장비</v>
      </c>
      <c r="E43" s="18" t="n">
        <f aca="false">IFERROR(VALUE(SUBSTITUTE(TRIM('수출입 실적(성질별)'!D47),",","")),"")</f>
        <v>1468663</v>
      </c>
      <c r="F43" s="19" t="n">
        <f aca="false">IFERROR(VALUE(SUBSTITUTE(TRIM('수출입 실적(성질별)'!E47),",","")),"")</f>
        <v>9576774</v>
      </c>
    </row>
    <row r="44" customFormat="false" ht="15" hidden="false" customHeight="true" outlineLevel="0" collapsed="false">
      <c r="A44" s="11" t="str">
        <f aca="false">TRIM('수출입 실적(성질별)'!A48)</f>
        <v>2025.02</v>
      </c>
      <c r="B44" s="17" t="n">
        <f aca="false">IFERROR(VALUE(LEFT(A44,4)),"")</f>
        <v>2025</v>
      </c>
      <c r="C44" s="17" t="n">
        <f aca="false">IFERROR(VALUE(RIGHT(A44,2)),"")</f>
        <v>2</v>
      </c>
      <c r="D44" s="11" t="str">
        <f aca="false">TRIM('수출입 실적(성질별)'!C48)</f>
        <v>바. 기 타</v>
      </c>
      <c r="E44" s="18" t="n">
        <f aca="false">IFERROR(VALUE(SUBSTITUTE(TRIM('수출입 실적(성질별)'!D48),",","")),"")</f>
        <v>60920.3</v>
      </c>
      <c r="F44" s="19" t="n">
        <f aca="false">IFERROR(VALUE(SUBSTITUTE(TRIM('수출입 실적(성질별)'!E48),",","")),"")</f>
        <v>1729202</v>
      </c>
    </row>
    <row r="45" customFormat="false" ht="15" hidden="false" customHeight="true" outlineLevel="0" collapsed="false">
      <c r="A45" s="11" t="str">
        <f aca="false">TRIM('수출입 실적(성질별)'!A49)</f>
        <v>2025.03</v>
      </c>
      <c r="B45" s="17" t="n">
        <f aca="false">IFERROR(VALUE(LEFT(A45,4)),"")</f>
        <v>2025</v>
      </c>
      <c r="C45" s="17" t="n">
        <f aca="false">IFERROR(VALUE(RIGHT(A45,2)),"")</f>
        <v>3</v>
      </c>
      <c r="D45" s="11" t="str">
        <f aca="false">TRIM('수출입 실적(성질별)'!C49)</f>
        <v>1. 식료 및 직접소비재</v>
      </c>
      <c r="E45" s="18" t="n">
        <f aca="false">IFERROR(VALUE(SUBSTITUTE(TRIM('수출입 실적(성질별)'!D49),",","")),"")</f>
        <v>342666</v>
      </c>
      <c r="F45" s="19" t="n">
        <f aca="false">IFERROR(VALUE(SUBSTITUTE(TRIM('수출입 실적(성질별)'!E49),",","")),"")</f>
        <v>1007486</v>
      </c>
    </row>
    <row r="46" customFormat="false" ht="15" hidden="false" customHeight="true" outlineLevel="0" collapsed="false">
      <c r="A46" s="11" t="str">
        <f aca="false">TRIM('수출입 실적(성질별)'!A50)</f>
        <v>2025.03</v>
      </c>
      <c r="B46" s="17" t="n">
        <f aca="false">IFERROR(VALUE(LEFT(A46,4)),"")</f>
        <v>2025</v>
      </c>
      <c r="C46" s="17" t="n">
        <f aca="false">IFERROR(VALUE(RIGHT(A46,2)),"")</f>
        <v>3</v>
      </c>
      <c r="D46" s="11" t="str">
        <f aca="false">TRIM('수출입 실적(성질별)'!C50)</f>
        <v>2. 원료 및 연료</v>
      </c>
      <c r="E46" s="18" t="n">
        <f aca="false">IFERROR(VALUE(SUBSTITUTE(TRIM('수출입 실적(성질별)'!D50),",","")),"")</f>
        <v>5534551.5</v>
      </c>
      <c r="F46" s="19" t="n">
        <f aca="false">IFERROR(VALUE(SUBSTITUTE(TRIM('수출입 실적(성질별)'!E50),",","")),"")</f>
        <v>4081553</v>
      </c>
    </row>
    <row r="47" customFormat="false" ht="15" hidden="false" customHeight="true" outlineLevel="0" collapsed="false">
      <c r="A47" s="11" t="str">
        <f aca="false">TRIM('수출입 실적(성질별)'!A51)</f>
        <v>2025.03</v>
      </c>
      <c r="B47" s="17" t="n">
        <f aca="false">IFERROR(VALUE(LEFT(A47,4)),"")</f>
        <v>2025</v>
      </c>
      <c r="C47" s="17" t="n">
        <f aca="false">IFERROR(VALUE(RIGHT(A47,2)),"")</f>
        <v>3</v>
      </c>
      <c r="D47" s="11" t="str">
        <f aca="false">TRIM('수출입 실적(성질별)'!C51)</f>
        <v>3. 경공업품</v>
      </c>
      <c r="E47" s="18" t="n">
        <f aca="false">IFERROR(VALUE(SUBSTITUTE(TRIM('수출입 실적(성질별)'!D51),",","")),"")</f>
        <v>970876.7</v>
      </c>
      <c r="F47" s="19" t="n">
        <f aca="false">IFERROR(VALUE(SUBSTITUTE(TRIM('수출입 실적(성질별)'!E51),",","")),"")</f>
        <v>2767033</v>
      </c>
    </row>
    <row r="48" customFormat="false" ht="15" hidden="false" customHeight="true" outlineLevel="0" collapsed="false">
      <c r="A48" s="11" t="str">
        <f aca="false">TRIM('수출입 실적(성질별)'!A52)</f>
        <v>2025.03</v>
      </c>
      <c r="B48" s="17" t="n">
        <f aca="false">IFERROR(VALUE(LEFT(A48,4)),"")</f>
        <v>2025</v>
      </c>
      <c r="C48" s="17" t="n">
        <f aca="false">IFERROR(VALUE(RIGHT(A48,2)),"")</f>
        <v>3</v>
      </c>
      <c r="D48" s="11" t="str">
        <f aca="false">TRIM('수출입 실적(성질별)'!C52)</f>
        <v>가. 섬유원료</v>
      </c>
      <c r="E48" s="18" t="n">
        <f aca="false">IFERROR(VALUE(SUBSTITUTE(TRIM('수출입 실적(성질별)'!D52),",","")),"")</f>
        <v>57406.3</v>
      </c>
      <c r="F48" s="19" t="n">
        <f aca="false">IFERROR(VALUE(SUBSTITUTE(TRIM('수출입 실적(성질별)'!E52),",","")),"")</f>
        <v>83447</v>
      </c>
    </row>
    <row r="49" customFormat="false" ht="15" hidden="false" customHeight="true" outlineLevel="0" collapsed="false">
      <c r="A49" s="11" t="str">
        <f aca="false">TRIM('수출입 실적(성질별)'!A53)</f>
        <v>2025.03</v>
      </c>
      <c r="B49" s="17" t="n">
        <f aca="false">IFERROR(VALUE(LEFT(A49,4)),"")</f>
        <v>2025</v>
      </c>
      <c r="C49" s="17" t="n">
        <f aca="false">IFERROR(VALUE(RIGHT(A49,2)),"")</f>
        <v>3</v>
      </c>
      <c r="D49" s="11" t="str">
        <f aca="false">TRIM('수출입 실적(성질별)'!C53)</f>
        <v>나. 섬유사</v>
      </c>
      <c r="E49" s="18" t="n">
        <f aca="false">IFERROR(VALUE(SUBSTITUTE(TRIM('수출입 실적(성질별)'!D53),",","")),"")</f>
        <v>18139.9</v>
      </c>
      <c r="F49" s="19" t="n">
        <f aca="false">IFERROR(VALUE(SUBSTITUTE(TRIM('수출입 실적(성질별)'!E53),",","")),"")</f>
        <v>61952</v>
      </c>
    </row>
    <row r="50" customFormat="false" ht="15" hidden="false" customHeight="true" outlineLevel="0" collapsed="false">
      <c r="A50" s="11" t="str">
        <f aca="false">TRIM('수출입 실적(성질별)'!A54)</f>
        <v>2025.03</v>
      </c>
      <c r="B50" s="17" t="n">
        <f aca="false">IFERROR(VALUE(LEFT(A50,4)),"")</f>
        <v>2025</v>
      </c>
      <c r="C50" s="17" t="n">
        <f aca="false">IFERROR(VALUE(RIGHT(A50,2)),"")</f>
        <v>3</v>
      </c>
      <c r="D50" s="11" t="str">
        <f aca="false">TRIM('수출입 실적(성질별)'!C54)</f>
        <v>다. 직 물</v>
      </c>
      <c r="E50" s="18" t="n">
        <f aca="false">IFERROR(VALUE(SUBSTITUTE(TRIM('수출입 실적(성질별)'!D54),",","")),"")</f>
        <v>30629.2</v>
      </c>
      <c r="F50" s="19" t="n">
        <f aca="false">IFERROR(VALUE(SUBSTITUTE(TRIM('수출입 실적(성질별)'!E54),",","")),"")</f>
        <v>282964</v>
      </c>
    </row>
    <row r="51" customFormat="false" ht="15" hidden="false" customHeight="true" outlineLevel="0" collapsed="false">
      <c r="A51" s="11" t="str">
        <f aca="false">TRIM('수출입 실적(성질별)'!A55)</f>
        <v>2025.03</v>
      </c>
      <c r="B51" s="17" t="n">
        <f aca="false">IFERROR(VALUE(LEFT(A51,4)),"")</f>
        <v>2025</v>
      </c>
      <c r="C51" s="17" t="n">
        <f aca="false">IFERROR(VALUE(RIGHT(A51,2)),"")</f>
        <v>3</v>
      </c>
      <c r="D51" s="11" t="str">
        <f aca="false">TRIM('수출입 실적(성질별)'!C55)</f>
        <v>라. 기타 섬유제품</v>
      </c>
      <c r="E51" s="18" t="n">
        <f aca="false">IFERROR(VALUE(SUBSTITUTE(TRIM('수출입 실적(성질별)'!D55),",","")),"")</f>
        <v>23186.3</v>
      </c>
      <c r="F51" s="19" t="n">
        <f aca="false">IFERROR(VALUE(SUBSTITUTE(TRIM('수출입 실적(성질별)'!E55),",","")),"")</f>
        <v>184304</v>
      </c>
    </row>
    <row r="52" customFormat="false" ht="15" hidden="false" customHeight="true" outlineLevel="0" collapsed="false">
      <c r="A52" s="11" t="str">
        <f aca="false">TRIM('수출입 실적(성질별)'!A56)</f>
        <v>2025.03</v>
      </c>
      <c r="B52" s="17" t="n">
        <f aca="false">IFERROR(VALUE(LEFT(A52,4)),"")</f>
        <v>2025</v>
      </c>
      <c r="C52" s="17" t="n">
        <f aca="false">IFERROR(VALUE(RIGHT(A52,2)),"")</f>
        <v>3</v>
      </c>
      <c r="D52" s="11" t="str">
        <f aca="false">TRIM('수출입 실적(성질별)'!C56)</f>
        <v>마. 의 류</v>
      </c>
      <c r="E52" s="18" t="n">
        <f aca="false">IFERROR(VALUE(SUBSTITUTE(TRIM('수출입 실적(성질별)'!D56),",","")),"")</f>
        <v>5474.7</v>
      </c>
      <c r="F52" s="19" t="n">
        <f aca="false">IFERROR(VALUE(SUBSTITUTE(TRIM('수출입 실적(성질별)'!E56),",","")),"")</f>
        <v>151966</v>
      </c>
    </row>
    <row r="53" customFormat="false" ht="15" hidden="false" customHeight="true" outlineLevel="0" collapsed="false">
      <c r="A53" s="11" t="str">
        <f aca="false">TRIM('수출입 실적(성질별)'!A57)</f>
        <v>2025.03</v>
      </c>
      <c r="B53" s="17" t="n">
        <f aca="false">IFERROR(VALUE(LEFT(A53,4)),"")</f>
        <v>2025</v>
      </c>
      <c r="C53" s="17" t="n">
        <f aca="false">IFERROR(VALUE(RIGHT(A53,2)),"")</f>
        <v>3</v>
      </c>
      <c r="D53" s="11" t="str">
        <f aca="false">TRIM('수출입 실적(성질별)'!C57)</f>
        <v>바. 목제품</v>
      </c>
      <c r="E53" s="18" t="n">
        <f aca="false">IFERROR(VALUE(SUBSTITUTE(TRIM('수출입 실적(성질별)'!D57),",","")),"")</f>
        <v>18076.2</v>
      </c>
      <c r="F53" s="19" t="n">
        <f aca="false">IFERROR(VALUE(SUBSTITUTE(TRIM('수출입 실적(성질별)'!E57),",","")),"")</f>
        <v>102054</v>
      </c>
    </row>
    <row r="54" customFormat="false" ht="15" hidden="false" customHeight="true" outlineLevel="0" collapsed="false">
      <c r="A54" s="11" t="str">
        <f aca="false">TRIM('수출입 실적(성질별)'!A58)</f>
        <v>2025.03</v>
      </c>
      <c r="B54" s="17" t="n">
        <f aca="false">IFERROR(VALUE(LEFT(A54,4)),"")</f>
        <v>2025</v>
      </c>
      <c r="C54" s="17" t="n">
        <f aca="false">IFERROR(VALUE(RIGHT(A54,2)),"")</f>
        <v>3</v>
      </c>
      <c r="D54" s="11" t="str">
        <f aca="false">TRIM('수출입 실적(성질별)'!C58)</f>
        <v>사. 가죽, 고무 및 신발류</v>
      </c>
      <c r="E54" s="18" t="n">
        <f aca="false">IFERROR(VALUE(SUBSTITUTE(TRIM('수출입 실적(성질별)'!D58),",","")),"")</f>
        <v>77569.6</v>
      </c>
      <c r="F54" s="19" t="n">
        <f aca="false">IFERROR(VALUE(SUBSTITUTE(TRIM('수출입 실적(성질별)'!E58),",","")),"")</f>
        <v>418959</v>
      </c>
    </row>
    <row r="55" customFormat="false" ht="15" hidden="false" customHeight="true" outlineLevel="0" collapsed="false">
      <c r="A55" s="11" t="str">
        <f aca="false">TRIM('수출입 실적(성질별)'!A59)</f>
        <v>2025.03</v>
      </c>
      <c r="B55" s="17" t="n">
        <f aca="false">IFERROR(VALUE(LEFT(A55,4)),"")</f>
        <v>2025</v>
      </c>
      <c r="C55" s="17" t="n">
        <f aca="false">IFERROR(VALUE(RIGHT(A55,2)),"")</f>
        <v>3</v>
      </c>
      <c r="D55" s="11" t="str">
        <f aca="false">TRIM('수출입 실적(성질별)'!C59)</f>
        <v>아. 귀금속 및 보석류</v>
      </c>
      <c r="E55" s="18" t="n">
        <f aca="false">IFERROR(VALUE(SUBSTITUTE(TRIM('수출입 실적(성질별)'!D59),",","")),"")</f>
        <v>278.7</v>
      </c>
      <c r="F55" s="19" t="n">
        <f aca="false">IFERROR(VALUE(SUBSTITUTE(TRIM('수출입 실적(성질별)'!E59),",","")),"")</f>
        <v>285405</v>
      </c>
    </row>
    <row r="56" customFormat="false" ht="15" hidden="false" customHeight="true" outlineLevel="0" collapsed="false">
      <c r="A56" s="11" t="str">
        <f aca="false">TRIM('수출입 실적(성질별)'!A60)</f>
        <v>2025.03</v>
      </c>
      <c r="B56" s="17" t="n">
        <f aca="false">IFERROR(VALUE(LEFT(A56,4)),"")</f>
        <v>2025</v>
      </c>
      <c r="C56" s="17" t="n">
        <f aca="false">IFERROR(VALUE(RIGHT(A56,2)),"")</f>
        <v>3</v>
      </c>
      <c r="D56" s="11" t="str">
        <f aca="false">TRIM('수출입 실적(성질별)'!C60)</f>
        <v>자. 기타 비금속 광물제품</v>
      </c>
      <c r="E56" s="18" t="n">
        <f aca="false">IFERROR(VALUE(SUBSTITUTE(TRIM('수출입 실적(성질별)'!D60),",","")),"")</f>
        <v>367001.3</v>
      </c>
      <c r="F56" s="19" t="n">
        <f aca="false">IFERROR(VALUE(SUBSTITUTE(TRIM('수출입 실적(성질별)'!E60),",","")),"")</f>
        <v>195080</v>
      </c>
    </row>
    <row r="57" customFormat="false" ht="15" hidden="false" customHeight="true" outlineLevel="0" collapsed="false">
      <c r="A57" s="11" t="str">
        <f aca="false">TRIM('수출입 실적(성질별)'!A61)</f>
        <v>2025.03</v>
      </c>
      <c r="B57" s="17" t="n">
        <f aca="false">IFERROR(VALUE(LEFT(A57,4)),"")</f>
        <v>2025</v>
      </c>
      <c r="C57" s="17" t="n">
        <f aca="false">IFERROR(VALUE(RIGHT(A57,2)),"")</f>
        <v>3</v>
      </c>
      <c r="D57" s="11" t="str">
        <f aca="false">TRIM('수출입 실적(성질별)'!C61)</f>
        <v>차. 완구, 운동용구 및 악기</v>
      </c>
      <c r="E57" s="18" t="n">
        <f aca="false">IFERROR(VALUE(SUBSTITUTE(TRIM('수출입 실적(성질별)'!D61),",","")),"")</f>
        <v>2265.5</v>
      </c>
      <c r="F57" s="19" t="n">
        <f aca="false">IFERROR(VALUE(SUBSTITUTE(TRIM('수출입 실적(성질별)'!E61),",","")),"")</f>
        <v>49110</v>
      </c>
    </row>
    <row r="58" customFormat="false" ht="15" hidden="false" customHeight="true" outlineLevel="0" collapsed="false">
      <c r="A58" s="11" t="str">
        <f aca="false">TRIM('수출입 실적(성질별)'!A62)</f>
        <v>2025.03</v>
      </c>
      <c r="B58" s="17" t="n">
        <f aca="false">IFERROR(VALUE(LEFT(A58,4)),"")</f>
        <v>2025</v>
      </c>
      <c r="C58" s="17" t="n">
        <f aca="false">IFERROR(VALUE(RIGHT(A58,2)),"")</f>
        <v>3</v>
      </c>
      <c r="D58" s="11" t="str">
        <f aca="false">TRIM('수출입 실적(성질별)'!C62)</f>
        <v>카. 기 타</v>
      </c>
      <c r="E58" s="18" t="n">
        <f aca="false">IFERROR(VALUE(SUBSTITUTE(TRIM('수출입 실적(성질별)'!D62),",","")),"")</f>
        <v>370849</v>
      </c>
      <c r="F58" s="19" t="n">
        <f aca="false">IFERROR(VALUE(SUBSTITUTE(TRIM('수출입 실적(성질별)'!E62),",","")),"")</f>
        <v>951791</v>
      </c>
    </row>
    <row r="59" customFormat="false" ht="15" hidden="false" customHeight="true" outlineLevel="0" collapsed="false">
      <c r="A59" s="11" t="str">
        <f aca="false">TRIM('수출입 실적(성질별)'!A63)</f>
        <v>2025.03</v>
      </c>
      <c r="B59" s="17" t="n">
        <f aca="false">IFERROR(VALUE(LEFT(A59,4)),"")</f>
        <v>2025</v>
      </c>
      <c r="C59" s="17" t="n">
        <f aca="false">IFERROR(VALUE(RIGHT(A59,2)),"")</f>
        <v>3</v>
      </c>
      <c r="D59" s="11" t="str">
        <f aca="false">TRIM('수출입 실적(성질별)'!C63)</f>
        <v>4. 중화학 공업품</v>
      </c>
      <c r="E59" s="18" t="n">
        <f aca="false">IFERROR(VALUE(SUBSTITUTE(TRIM('수출입 실적(성질별)'!D63),",","")),"")</f>
        <v>8853965.3</v>
      </c>
      <c r="F59" s="19" t="n">
        <f aca="false">IFERROR(VALUE(SUBSTITUTE(TRIM('수출입 실적(성질별)'!E63),",","")),"")</f>
        <v>50208489</v>
      </c>
    </row>
    <row r="60" customFormat="false" ht="15" hidden="false" customHeight="true" outlineLevel="0" collapsed="false">
      <c r="A60" s="11" t="str">
        <f aca="false">TRIM('수출입 실적(성질별)'!A64)</f>
        <v>2025.03</v>
      </c>
      <c r="B60" s="17" t="n">
        <f aca="false">IFERROR(VALUE(LEFT(A60,4)),"")</f>
        <v>2025</v>
      </c>
      <c r="C60" s="17" t="n">
        <f aca="false">IFERROR(VALUE(RIGHT(A60,2)),"")</f>
        <v>3</v>
      </c>
      <c r="D60" s="11" t="str">
        <f aca="false">TRIM('수출입 실적(성질별)'!C64)</f>
        <v>가. 화공품</v>
      </c>
      <c r="E60" s="18" t="n">
        <f aca="false">IFERROR(VALUE(SUBSTITUTE(TRIM('수출입 실적(성질별)'!D64),",","")),"")</f>
        <v>3620148.3</v>
      </c>
      <c r="F60" s="19" t="n">
        <f aca="false">IFERROR(VALUE(SUBSTITUTE(TRIM('수출입 실적(성질별)'!E64),",","")),"")</f>
        <v>6674941</v>
      </c>
    </row>
    <row r="61" customFormat="false" ht="15" hidden="false" customHeight="true" outlineLevel="0" collapsed="false">
      <c r="A61" s="11" t="str">
        <f aca="false">TRIM('수출입 실적(성질별)'!A65)</f>
        <v>2025.03</v>
      </c>
      <c r="B61" s="17" t="n">
        <f aca="false">IFERROR(VALUE(LEFT(A61,4)),"")</f>
        <v>2025</v>
      </c>
      <c r="C61" s="17" t="n">
        <f aca="false">IFERROR(VALUE(RIGHT(A61,2)),"")</f>
        <v>3</v>
      </c>
      <c r="D61" s="11" t="str">
        <f aca="false">TRIM('수출입 실적(성질별)'!C65)</f>
        <v>나. 철강제품</v>
      </c>
      <c r="E61" s="18" t="n">
        <f aca="false">IFERROR(VALUE(SUBSTITUTE(TRIM('수출입 실적(성질별)'!D65),",","")),"")</f>
        <v>2627738.5</v>
      </c>
      <c r="F61" s="19" t="n">
        <f aca="false">IFERROR(VALUE(SUBSTITUTE(TRIM('수출입 실적(성질별)'!E65),",","")),"")</f>
        <v>3874596</v>
      </c>
    </row>
    <row r="62" customFormat="false" ht="15" hidden="false" customHeight="true" outlineLevel="0" collapsed="false">
      <c r="A62" s="11" t="str">
        <f aca="false">TRIM('수출입 실적(성질별)'!A66)</f>
        <v>2025.03</v>
      </c>
      <c r="B62" s="17" t="n">
        <f aca="false">IFERROR(VALUE(LEFT(A62,4)),"")</f>
        <v>2025</v>
      </c>
      <c r="C62" s="17" t="n">
        <f aca="false">IFERROR(VALUE(RIGHT(A62,2)),"")</f>
        <v>3</v>
      </c>
      <c r="D62" s="11" t="str">
        <f aca="false">TRIM('수출입 실적(성질별)'!C66)</f>
        <v>다. 기계류와 정밀기기</v>
      </c>
      <c r="E62" s="18" t="n">
        <f aca="false">IFERROR(VALUE(SUBSTITUTE(TRIM('수출입 실적(성질별)'!D66),",","")),"")</f>
        <v>368158.8</v>
      </c>
      <c r="F62" s="19" t="n">
        <f aca="false">IFERROR(VALUE(SUBSTITUTE(TRIM('수출입 실적(성질별)'!E66),",","")),"")</f>
        <v>6050031</v>
      </c>
    </row>
    <row r="63" customFormat="false" ht="15" hidden="false" customHeight="true" outlineLevel="0" collapsed="false">
      <c r="A63" s="11" t="str">
        <f aca="false">TRIM('수출입 실적(성질별)'!A67)</f>
        <v>2025.03</v>
      </c>
      <c r="B63" s="17" t="n">
        <f aca="false">IFERROR(VALUE(LEFT(A63,4)),"")</f>
        <v>2025</v>
      </c>
      <c r="C63" s="17" t="n">
        <f aca="false">IFERROR(VALUE(RIGHT(A63,2)),"")</f>
        <v>3</v>
      </c>
      <c r="D63" s="11" t="str">
        <f aca="false">TRIM('수출입 실적(성질별)'!C67)</f>
        <v>라. 전기, 전자제품</v>
      </c>
      <c r="E63" s="18" t="n">
        <f aca="false">IFERROR(VALUE(SUBSTITUTE(TRIM('수출입 실적(성질별)'!D67),",","")),"")</f>
        <v>242712.6</v>
      </c>
      <c r="F63" s="19" t="n">
        <f aca="false">IFERROR(VALUE(SUBSTITUTE(TRIM('수출입 실적(성질별)'!E67),",","")),"")</f>
        <v>20350815</v>
      </c>
    </row>
    <row r="64" customFormat="false" ht="15" hidden="false" customHeight="true" outlineLevel="0" collapsed="false">
      <c r="A64" s="11" t="str">
        <f aca="false">TRIM('수출입 실적(성질별)'!A68)</f>
        <v>2025.03</v>
      </c>
      <c r="B64" s="17" t="n">
        <f aca="false">IFERROR(VALUE(LEFT(A64,4)),"")</f>
        <v>2025</v>
      </c>
      <c r="C64" s="17" t="n">
        <f aca="false">IFERROR(VALUE(RIGHT(A64,2)),"")</f>
        <v>3</v>
      </c>
      <c r="D64" s="11" t="str">
        <f aca="false">TRIM('수출입 실적(성질별)'!C68)</f>
        <v>마. 수송장비</v>
      </c>
      <c r="E64" s="18" t="n">
        <f aca="false">IFERROR(VALUE(SUBSTITUTE(TRIM('수출입 실적(성질별)'!D68),",","")),"")</f>
        <v>1925611.8</v>
      </c>
      <c r="F64" s="19" t="n">
        <f aca="false">IFERROR(VALUE(SUBSTITUTE(TRIM('수출입 실적(성질별)'!E68),",","")),"")</f>
        <v>11399373</v>
      </c>
    </row>
    <row r="65" customFormat="false" ht="15" hidden="false" customHeight="true" outlineLevel="0" collapsed="false">
      <c r="A65" s="11" t="str">
        <f aca="false">TRIM('수출입 실적(성질별)'!A69)</f>
        <v>2025.03</v>
      </c>
      <c r="B65" s="17" t="n">
        <f aca="false">IFERROR(VALUE(LEFT(A65,4)),"")</f>
        <v>2025</v>
      </c>
      <c r="C65" s="17" t="n">
        <f aca="false">IFERROR(VALUE(RIGHT(A65,2)),"")</f>
        <v>3</v>
      </c>
      <c r="D65" s="11" t="str">
        <f aca="false">TRIM('수출입 실적(성질별)'!C69)</f>
        <v>바. 기 타</v>
      </c>
      <c r="E65" s="18" t="n">
        <f aca="false">IFERROR(VALUE(SUBSTITUTE(TRIM('수출입 실적(성질별)'!D69),",","")),"")</f>
        <v>69595.2</v>
      </c>
      <c r="F65" s="19" t="n">
        <f aca="false">IFERROR(VALUE(SUBSTITUTE(TRIM('수출입 실적(성질별)'!E69),",","")),"")</f>
        <v>1858734</v>
      </c>
    </row>
    <row r="66" customFormat="false" ht="15" hidden="false" customHeight="true" outlineLevel="0" collapsed="false">
      <c r="A66" s="11" t="str">
        <f aca="false">TRIM('수출입 실적(성질별)'!A70)</f>
        <v>2025.04</v>
      </c>
      <c r="B66" s="17" t="n">
        <f aca="false">IFERROR(VALUE(LEFT(A66,4)),"")</f>
        <v>2025</v>
      </c>
      <c r="C66" s="17" t="n">
        <f aca="false">IFERROR(VALUE(RIGHT(A66,2)),"")</f>
        <v>4</v>
      </c>
      <c r="D66" s="11" t="str">
        <f aca="false">TRIM('수출입 실적(성질별)'!C70)</f>
        <v>1. 식료 및 직접소비재</v>
      </c>
      <c r="E66" s="18" t="n">
        <f aca="false">IFERROR(VALUE(SUBSTITUTE(TRIM('수출입 실적(성질별)'!D70),",","")),"")</f>
        <v>402173.7</v>
      </c>
      <c r="F66" s="19" t="n">
        <f aca="false">IFERROR(VALUE(SUBSTITUTE(TRIM('수출입 실적(성질별)'!E70),",","")),"")</f>
        <v>1120286</v>
      </c>
    </row>
    <row r="67" customFormat="false" ht="15" hidden="false" customHeight="true" outlineLevel="0" collapsed="false">
      <c r="A67" s="11" t="str">
        <f aca="false">TRIM('수출입 실적(성질별)'!A71)</f>
        <v>2025.04</v>
      </c>
      <c r="B67" s="17" t="n">
        <f aca="false">IFERROR(VALUE(LEFT(A67,4)),"")</f>
        <v>2025</v>
      </c>
      <c r="C67" s="17" t="n">
        <f aca="false">IFERROR(VALUE(RIGHT(A67,2)),"")</f>
        <v>4</v>
      </c>
      <c r="D67" s="11" t="str">
        <f aca="false">TRIM('수출입 실적(성질별)'!C71)</f>
        <v>2. 원료 및 연료</v>
      </c>
      <c r="E67" s="18" t="n">
        <f aca="false">IFERROR(VALUE(SUBSTITUTE(TRIM('수출입 실적(성질별)'!D71),",","")),"")</f>
        <v>6612331.2</v>
      </c>
      <c r="F67" s="19" t="n">
        <f aca="false">IFERROR(VALUE(SUBSTITUTE(TRIM('수출입 실적(성질별)'!E71),",","")),"")</f>
        <v>4532206</v>
      </c>
    </row>
    <row r="68" customFormat="false" ht="15" hidden="false" customHeight="true" outlineLevel="0" collapsed="false">
      <c r="A68" s="11" t="str">
        <f aca="false">TRIM('수출입 실적(성질별)'!A72)</f>
        <v>2025.04</v>
      </c>
      <c r="B68" s="17" t="n">
        <f aca="false">IFERROR(VALUE(LEFT(A68,4)),"")</f>
        <v>2025</v>
      </c>
      <c r="C68" s="17" t="n">
        <f aca="false">IFERROR(VALUE(RIGHT(A68,2)),"")</f>
        <v>4</v>
      </c>
      <c r="D68" s="11" t="str">
        <f aca="false">TRIM('수출입 실적(성질별)'!C72)</f>
        <v>3. 경공업품</v>
      </c>
      <c r="E68" s="18" t="n">
        <f aca="false">IFERROR(VALUE(SUBSTITUTE(TRIM('수출입 실적(성질별)'!D72),",","")),"")</f>
        <v>1232639.9</v>
      </c>
      <c r="F68" s="19" t="n">
        <f aca="false">IFERROR(VALUE(SUBSTITUTE(TRIM('수출입 실적(성질별)'!E72),",","")),"")</f>
        <v>3148358</v>
      </c>
    </row>
    <row r="69" customFormat="false" ht="15" hidden="false" customHeight="true" outlineLevel="0" collapsed="false">
      <c r="A69" s="11" t="str">
        <f aca="false">TRIM('수출입 실적(성질별)'!A73)</f>
        <v>2025.04</v>
      </c>
      <c r="B69" s="17" t="n">
        <f aca="false">IFERROR(VALUE(LEFT(A69,4)),"")</f>
        <v>2025</v>
      </c>
      <c r="C69" s="17" t="n">
        <f aca="false">IFERROR(VALUE(RIGHT(A69,2)),"")</f>
        <v>4</v>
      </c>
      <c r="D69" s="11" t="str">
        <f aca="false">TRIM('수출입 실적(성질별)'!C73)</f>
        <v>가. 섬유원료</v>
      </c>
      <c r="E69" s="18" t="n">
        <f aca="false">IFERROR(VALUE(SUBSTITUTE(TRIM('수출입 실적(성질별)'!D73),",","")),"")</f>
        <v>62419.2</v>
      </c>
      <c r="F69" s="19" t="n">
        <f aca="false">IFERROR(VALUE(SUBSTITUTE(TRIM('수출입 실적(성질별)'!E73),",","")),"")</f>
        <v>95271</v>
      </c>
    </row>
    <row r="70" customFormat="false" ht="15" hidden="false" customHeight="true" outlineLevel="0" collapsed="false">
      <c r="A70" s="11" t="str">
        <f aca="false">TRIM('수출입 실적(성질별)'!A74)</f>
        <v>2025.04</v>
      </c>
      <c r="B70" s="17" t="n">
        <f aca="false">IFERROR(VALUE(LEFT(A70,4)),"")</f>
        <v>2025</v>
      </c>
      <c r="C70" s="17" t="n">
        <f aca="false">IFERROR(VALUE(RIGHT(A70,2)),"")</f>
        <v>4</v>
      </c>
      <c r="D70" s="11" t="str">
        <f aca="false">TRIM('수출입 실적(성질별)'!C74)</f>
        <v>나. 섬유사</v>
      </c>
      <c r="E70" s="18" t="n">
        <f aca="false">IFERROR(VALUE(SUBSTITUTE(TRIM('수출입 실적(성질별)'!D74),",","")),"")</f>
        <v>19657.7</v>
      </c>
      <c r="F70" s="19" t="n">
        <f aca="false">IFERROR(VALUE(SUBSTITUTE(TRIM('수출입 실적(성질별)'!E74),",","")),"")</f>
        <v>70373</v>
      </c>
    </row>
    <row r="71" customFormat="false" ht="15" hidden="false" customHeight="true" outlineLevel="0" collapsed="false">
      <c r="A71" s="11" t="str">
        <f aca="false">TRIM('수출입 실적(성질별)'!A75)</f>
        <v>2025.04</v>
      </c>
      <c r="B71" s="17" t="n">
        <f aca="false">IFERROR(VALUE(LEFT(A71,4)),"")</f>
        <v>2025</v>
      </c>
      <c r="C71" s="17" t="n">
        <f aca="false">IFERROR(VALUE(RIGHT(A71,2)),"")</f>
        <v>4</v>
      </c>
      <c r="D71" s="11" t="str">
        <f aca="false">TRIM('수출입 실적(성질별)'!C75)</f>
        <v>다. 직 물</v>
      </c>
      <c r="E71" s="18" t="n">
        <f aca="false">IFERROR(VALUE(SUBSTITUTE(TRIM('수출입 실적(성질별)'!D75),",","")),"")</f>
        <v>32939.9</v>
      </c>
      <c r="F71" s="19" t="n">
        <f aca="false">IFERROR(VALUE(SUBSTITUTE(TRIM('수출입 실적(성질별)'!E75),",","")),"")</f>
        <v>312143</v>
      </c>
    </row>
    <row r="72" customFormat="false" ht="15" hidden="false" customHeight="true" outlineLevel="0" collapsed="false">
      <c r="A72" s="11" t="str">
        <f aca="false">TRIM('수출입 실적(성질별)'!A76)</f>
        <v>2025.04</v>
      </c>
      <c r="B72" s="17" t="n">
        <f aca="false">IFERROR(VALUE(LEFT(A72,4)),"")</f>
        <v>2025</v>
      </c>
      <c r="C72" s="17" t="n">
        <f aca="false">IFERROR(VALUE(RIGHT(A72,2)),"")</f>
        <v>4</v>
      </c>
      <c r="D72" s="11" t="str">
        <f aca="false">TRIM('수출입 실적(성질별)'!C76)</f>
        <v>라. 기타 섬유제품</v>
      </c>
      <c r="E72" s="18" t="n">
        <f aca="false">IFERROR(VALUE(SUBSTITUTE(TRIM('수출입 실적(성질별)'!D76),",","")),"")</f>
        <v>25840.2</v>
      </c>
      <c r="F72" s="19" t="n">
        <f aca="false">IFERROR(VALUE(SUBSTITUTE(TRIM('수출입 실적(성질별)'!E76),",","")),"")</f>
        <v>208059</v>
      </c>
    </row>
    <row r="73" customFormat="false" ht="15" hidden="false" customHeight="true" outlineLevel="0" collapsed="false">
      <c r="A73" s="11" t="str">
        <f aca="false">TRIM('수출입 실적(성질별)'!A77)</f>
        <v>2025.04</v>
      </c>
      <c r="B73" s="17" t="n">
        <f aca="false">IFERROR(VALUE(LEFT(A73,4)),"")</f>
        <v>2025</v>
      </c>
      <c r="C73" s="17" t="n">
        <f aca="false">IFERROR(VALUE(RIGHT(A73,2)),"")</f>
        <v>4</v>
      </c>
      <c r="D73" s="11" t="str">
        <f aca="false">TRIM('수출입 실적(성질별)'!C77)</f>
        <v>마. 의 류</v>
      </c>
      <c r="E73" s="18" t="n">
        <f aca="false">IFERROR(VALUE(SUBSTITUTE(TRIM('수출입 실적(성질별)'!D77),",","")),"")</f>
        <v>6290</v>
      </c>
      <c r="F73" s="19" t="n">
        <f aca="false">IFERROR(VALUE(SUBSTITUTE(TRIM('수출입 실적(성질별)'!E77),",","")),"")</f>
        <v>165402</v>
      </c>
    </row>
    <row r="74" customFormat="false" ht="15" hidden="false" customHeight="true" outlineLevel="0" collapsed="false">
      <c r="A74" s="11" t="str">
        <f aca="false">TRIM('수출입 실적(성질별)'!A78)</f>
        <v>2025.04</v>
      </c>
      <c r="B74" s="17" t="n">
        <f aca="false">IFERROR(VALUE(LEFT(A74,4)),"")</f>
        <v>2025</v>
      </c>
      <c r="C74" s="17" t="n">
        <f aca="false">IFERROR(VALUE(RIGHT(A74,2)),"")</f>
        <v>4</v>
      </c>
      <c r="D74" s="11" t="str">
        <f aca="false">TRIM('수출입 실적(성질별)'!C78)</f>
        <v>바. 목제품</v>
      </c>
      <c r="E74" s="18" t="n">
        <f aca="false">IFERROR(VALUE(SUBSTITUTE(TRIM('수출입 실적(성질별)'!D78),",","")),"")</f>
        <v>18823</v>
      </c>
      <c r="F74" s="19" t="n">
        <f aca="false">IFERROR(VALUE(SUBSTITUTE(TRIM('수출입 실적(성질별)'!E78),",","")),"")</f>
        <v>105406</v>
      </c>
    </row>
    <row r="75" customFormat="false" ht="15" hidden="false" customHeight="true" outlineLevel="0" collapsed="false">
      <c r="A75" s="11" t="str">
        <f aca="false">TRIM('수출입 실적(성질별)'!A79)</f>
        <v>2025.04</v>
      </c>
      <c r="B75" s="17" t="n">
        <f aca="false">IFERROR(VALUE(LEFT(A75,4)),"")</f>
        <v>2025</v>
      </c>
      <c r="C75" s="17" t="n">
        <f aca="false">IFERROR(VALUE(RIGHT(A75,2)),"")</f>
        <v>4</v>
      </c>
      <c r="D75" s="11" t="str">
        <f aca="false">TRIM('수출입 실적(성질별)'!C79)</f>
        <v>사. 가죽, 고무 및 신발류</v>
      </c>
      <c r="E75" s="18" t="n">
        <f aca="false">IFERROR(VALUE(SUBSTITUTE(TRIM('수출입 실적(성질별)'!D79),",","")),"")</f>
        <v>80630.3</v>
      </c>
      <c r="F75" s="19" t="n">
        <f aca="false">IFERROR(VALUE(SUBSTITUTE(TRIM('수출입 실적(성질별)'!E79),",","")),"")</f>
        <v>464042</v>
      </c>
    </row>
    <row r="76" customFormat="false" ht="15" hidden="false" customHeight="true" outlineLevel="0" collapsed="false">
      <c r="A76" s="11" t="str">
        <f aca="false">TRIM('수출입 실적(성질별)'!A80)</f>
        <v>2025.04</v>
      </c>
      <c r="B76" s="17" t="n">
        <f aca="false">IFERROR(VALUE(LEFT(A76,4)),"")</f>
        <v>2025</v>
      </c>
      <c r="C76" s="17" t="n">
        <f aca="false">IFERROR(VALUE(RIGHT(A76,2)),"")</f>
        <v>4</v>
      </c>
      <c r="D76" s="11" t="str">
        <f aca="false">TRIM('수출입 실적(성질별)'!C80)</f>
        <v>아. 귀금속 및 보석류</v>
      </c>
      <c r="E76" s="18" t="n">
        <f aca="false">IFERROR(VALUE(SUBSTITUTE(TRIM('수출입 실적(성질별)'!D80),",","")),"")</f>
        <v>313.4</v>
      </c>
      <c r="F76" s="19" t="n">
        <f aca="false">IFERROR(VALUE(SUBSTITUTE(TRIM('수출입 실적(성질별)'!E80),",","")),"")</f>
        <v>419455</v>
      </c>
    </row>
    <row r="77" customFormat="false" ht="15" hidden="false" customHeight="true" outlineLevel="0" collapsed="false">
      <c r="A77" s="11" t="str">
        <f aca="false">TRIM('수출입 실적(성질별)'!A81)</f>
        <v>2025.04</v>
      </c>
      <c r="B77" s="17" t="n">
        <f aca="false">IFERROR(VALUE(LEFT(A77,4)),"")</f>
        <v>2025</v>
      </c>
      <c r="C77" s="17" t="n">
        <f aca="false">IFERROR(VALUE(RIGHT(A77,2)),"")</f>
        <v>4</v>
      </c>
      <c r="D77" s="11" t="str">
        <f aca="false">TRIM('수출입 실적(성질별)'!C81)</f>
        <v>자. 기타 비금속 광물제품</v>
      </c>
      <c r="E77" s="18" t="n">
        <f aca="false">IFERROR(VALUE(SUBSTITUTE(TRIM('수출입 실적(성질별)'!D81),",","")),"")</f>
        <v>565519.3</v>
      </c>
      <c r="F77" s="19" t="n">
        <f aca="false">IFERROR(VALUE(SUBSTITUTE(TRIM('수출입 실적(성질별)'!E81),",","")),"")</f>
        <v>223645</v>
      </c>
    </row>
    <row r="78" customFormat="false" ht="15" hidden="false" customHeight="true" outlineLevel="0" collapsed="false">
      <c r="A78" s="11" t="str">
        <f aca="false">TRIM('수출입 실적(성질별)'!A82)</f>
        <v>2025.04</v>
      </c>
      <c r="B78" s="17" t="n">
        <f aca="false">IFERROR(VALUE(LEFT(A78,4)),"")</f>
        <v>2025</v>
      </c>
      <c r="C78" s="17" t="n">
        <f aca="false">IFERROR(VALUE(RIGHT(A78,2)),"")</f>
        <v>4</v>
      </c>
      <c r="D78" s="11" t="str">
        <f aca="false">TRIM('수출입 실적(성질별)'!C82)</f>
        <v>차. 완구, 운동용구 및 악기</v>
      </c>
      <c r="E78" s="18" t="n">
        <f aca="false">IFERROR(VALUE(SUBSTITUTE(TRIM('수출입 실적(성질별)'!D82),",","")),"")</f>
        <v>2477.2</v>
      </c>
      <c r="F78" s="19" t="n">
        <f aca="false">IFERROR(VALUE(SUBSTITUTE(TRIM('수출입 실적(성질별)'!E82),",","")),"")</f>
        <v>51276</v>
      </c>
    </row>
    <row r="79" customFormat="false" ht="15" hidden="false" customHeight="true" outlineLevel="0" collapsed="false">
      <c r="A79" s="11" t="str">
        <f aca="false">TRIM('수출입 실적(성질별)'!A83)</f>
        <v>2025.04</v>
      </c>
      <c r="B79" s="17" t="n">
        <f aca="false">IFERROR(VALUE(LEFT(A79,4)),"")</f>
        <v>2025</v>
      </c>
      <c r="C79" s="17" t="n">
        <f aca="false">IFERROR(VALUE(RIGHT(A79,2)),"")</f>
        <v>4</v>
      </c>
      <c r="D79" s="11" t="str">
        <f aca="false">TRIM('수출입 실적(성질별)'!C83)</f>
        <v>카. 기 타</v>
      </c>
      <c r="E79" s="18" t="n">
        <f aca="false">IFERROR(VALUE(SUBSTITUTE(TRIM('수출입 실적(성질별)'!D83),",","")),"")</f>
        <v>417729.6</v>
      </c>
      <c r="F79" s="19" t="n">
        <f aca="false">IFERROR(VALUE(SUBSTITUTE(TRIM('수출입 실적(성질별)'!E83),",","")),"")</f>
        <v>1033287</v>
      </c>
    </row>
    <row r="80" customFormat="false" ht="15" hidden="false" customHeight="true" outlineLevel="0" collapsed="false">
      <c r="A80" s="11" t="str">
        <f aca="false">TRIM('수출입 실적(성질별)'!A84)</f>
        <v>2025.04</v>
      </c>
      <c r="B80" s="17" t="n">
        <f aca="false">IFERROR(VALUE(LEFT(A80,4)),"")</f>
        <v>2025</v>
      </c>
      <c r="C80" s="17" t="n">
        <f aca="false">IFERROR(VALUE(RIGHT(A80,2)),"")</f>
        <v>4</v>
      </c>
      <c r="D80" s="11" t="str">
        <f aca="false">TRIM('수출입 실적(성질별)'!C84)</f>
        <v>4. 중화학 공업품</v>
      </c>
      <c r="E80" s="18" t="n">
        <f aca="false">IFERROR(VALUE(SUBSTITUTE(TRIM('수출입 실적(성질별)'!D84),",","")),"")</f>
        <v>9280660.1</v>
      </c>
      <c r="F80" s="19" t="n">
        <f aca="false">IFERROR(VALUE(SUBSTITUTE(TRIM('수출입 실적(성질별)'!E84),",","")),"")</f>
        <v>49234895</v>
      </c>
    </row>
    <row r="81" customFormat="false" ht="15" hidden="false" customHeight="true" outlineLevel="0" collapsed="false">
      <c r="A81" s="11" t="str">
        <f aca="false">TRIM('수출입 실적(성질별)'!A85)</f>
        <v>2025.04</v>
      </c>
      <c r="B81" s="17" t="n">
        <f aca="false">IFERROR(VALUE(LEFT(A81,4)),"")</f>
        <v>2025</v>
      </c>
      <c r="C81" s="17" t="n">
        <f aca="false">IFERROR(VALUE(RIGHT(A81,2)),"")</f>
        <v>4</v>
      </c>
      <c r="D81" s="11" t="str">
        <f aca="false">TRIM('수출입 실적(성질별)'!C85)</f>
        <v>가. 화공품</v>
      </c>
      <c r="E81" s="18" t="n">
        <f aca="false">IFERROR(VALUE(SUBSTITUTE(TRIM('수출입 실적(성질별)'!D85),",","")),"")</f>
        <v>3897926.5</v>
      </c>
      <c r="F81" s="19" t="n">
        <f aca="false">IFERROR(VALUE(SUBSTITUTE(TRIM('수출입 실적(성질별)'!E85),",","")),"")</f>
        <v>6959463</v>
      </c>
    </row>
    <row r="82" customFormat="false" ht="15" hidden="false" customHeight="true" outlineLevel="0" collapsed="false">
      <c r="A82" s="11" t="str">
        <f aca="false">TRIM('수출입 실적(성질별)'!A86)</f>
        <v>2025.04</v>
      </c>
      <c r="B82" s="17" t="n">
        <f aca="false">IFERROR(VALUE(LEFT(A82,4)),"")</f>
        <v>2025</v>
      </c>
      <c r="C82" s="17" t="n">
        <f aca="false">IFERROR(VALUE(RIGHT(A82,2)),"")</f>
        <v>4</v>
      </c>
      <c r="D82" s="11" t="str">
        <f aca="false">TRIM('수출입 실적(성질별)'!C86)</f>
        <v>나. 철강제품</v>
      </c>
      <c r="E82" s="18" t="n">
        <f aca="false">IFERROR(VALUE(SUBSTITUTE(TRIM('수출입 실적(성질별)'!D86),",","")),"")</f>
        <v>3013194</v>
      </c>
      <c r="F82" s="19" t="n">
        <f aca="false">IFERROR(VALUE(SUBSTITUTE(TRIM('수출입 실적(성질별)'!E86),",","")),"")</f>
        <v>4360393</v>
      </c>
    </row>
    <row r="83" customFormat="false" ht="15" hidden="false" customHeight="true" outlineLevel="0" collapsed="false">
      <c r="A83" s="11" t="str">
        <f aca="false">TRIM('수출입 실적(성질별)'!A87)</f>
        <v>2025.04</v>
      </c>
      <c r="B83" s="17" t="n">
        <f aca="false">IFERROR(VALUE(LEFT(A83,4)),"")</f>
        <v>2025</v>
      </c>
      <c r="C83" s="17" t="n">
        <f aca="false">IFERROR(VALUE(RIGHT(A83,2)),"")</f>
        <v>4</v>
      </c>
      <c r="D83" s="11" t="str">
        <f aca="false">TRIM('수출입 실적(성질별)'!C87)</f>
        <v>다. 기계류와 정밀기기</v>
      </c>
      <c r="E83" s="18" t="n">
        <f aca="false">IFERROR(VALUE(SUBSTITUTE(TRIM('수출입 실적(성질별)'!D87),",","")),"")</f>
        <v>402873.4</v>
      </c>
      <c r="F83" s="19" t="n">
        <f aca="false">IFERROR(VALUE(SUBSTITUTE(TRIM('수출입 실적(성질별)'!E87),",","")),"")</f>
        <v>6411232</v>
      </c>
    </row>
    <row r="84" customFormat="false" ht="15" hidden="false" customHeight="true" outlineLevel="0" collapsed="false">
      <c r="A84" s="11" t="str">
        <f aca="false">TRIM('수출입 실적(성질별)'!A88)</f>
        <v>2025.04</v>
      </c>
      <c r="B84" s="17" t="n">
        <f aca="false">IFERROR(VALUE(LEFT(A84,4)),"")</f>
        <v>2025</v>
      </c>
      <c r="C84" s="17" t="n">
        <f aca="false">IFERROR(VALUE(RIGHT(A84,2)),"")</f>
        <v>4</v>
      </c>
      <c r="D84" s="11" t="str">
        <f aca="false">TRIM('수출입 실적(성질별)'!C88)</f>
        <v>라. 전기, 전자제품</v>
      </c>
      <c r="E84" s="18" t="n">
        <f aca="false">IFERROR(VALUE(SUBSTITUTE(TRIM('수출입 실적(성질별)'!D88),",","")),"")</f>
        <v>263507.9</v>
      </c>
      <c r="F84" s="19" t="n">
        <f aca="false">IFERROR(VALUE(SUBSTITUTE(TRIM('수출입 실적(성질별)'!E88),",","")),"")</f>
        <v>18681042</v>
      </c>
    </row>
    <row r="85" customFormat="false" ht="15" hidden="false" customHeight="true" outlineLevel="0" collapsed="false">
      <c r="A85" s="11" t="str">
        <f aca="false">TRIM('수출입 실적(성질별)'!A89)</f>
        <v>2025.04</v>
      </c>
      <c r="B85" s="17" t="n">
        <f aca="false">IFERROR(VALUE(LEFT(A85,4)),"")</f>
        <v>2025</v>
      </c>
      <c r="C85" s="17" t="n">
        <f aca="false">IFERROR(VALUE(RIGHT(A85,2)),"")</f>
        <v>4</v>
      </c>
      <c r="D85" s="11" t="str">
        <f aca="false">TRIM('수출입 실적(성질별)'!C89)</f>
        <v>마. 수송장비</v>
      </c>
      <c r="E85" s="18" t="n">
        <f aca="false">IFERROR(VALUE(SUBSTITUTE(TRIM('수출입 실적(성질별)'!D89),",","")),"")</f>
        <v>1630528.2</v>
      </c>
      <c r="F85" s="19" t="n">
        <f aca="false">IFERROR(VALUE(SUBSTITUTE(TRIM('수출입 실적(성질별)'!E89),",","")),"")</f>
        <v>10715839</v>
      </c>
    </row>
    <row r="86" customFormat="false" ht="15" hidden="false" customHeight="true" outlineLevel="0" collapsed="false">
      <c r="A86" s="11" t="str">
        <f aca="false">TRIM('수출입 실적(성질별)'!A90)</f>
        <v>2025.04</v>
      </c>
      <c r="B86" s="17" t="n">
        <f aca="false">IFERROR(VALUE(LEFT(A86,4)),"")</f>
        <v>2025</v>
      </c>
      <c r="C86" s="17" t="n">
        <f aca="false">IFERROR(VALUE(RIGHT(A86,2)),"")</f>
        <v>4</v>
      </c>
      <c r="D86" s="11" t="str">
        <f aca="false">TRIM('수출입 실적(성질별)'!C90)</f>
        <v>바. 기 타</v>
      </c>
      <c r="E86" s="18" t="n">
        <f aca="false">IFERROR(VALUE(SUBSTITUTE(TRIM('수출입 실적(성질별)'!D90),",","")),"")</f>
        <v>72630</v>
      </c>
      <c r="F86" s="19" t="n">
        <f aca="false">IFERROR(VALUE(SUBSTITUTE(TRIM('수출입 실적(성질별)'!E90),",","")),"")</f>
        <v>2106925</v>
      </c>
    </row>
    <row r="87" customFormat="false" ht="15" hidden="false" customHeight="true" outlineLevel="0" collapsed="false">
      <c r="A87" s="11" t="str">
        <f aca="false">TRIM('수출입 실적(성질별)'!A91)</f>
        <v>2025.05</v>
      </c>
      <c r="B87" s="17" t="n">
        <f aca="false">IFERROR(VALUE(LEFT(A87,4)),"")</f>
        <v>2025</v>
      </c>
      <c r="C87" s="17" t="n">
        <f aca="false">IFERROR(VALUE(RIGHT(A87,2)),"")</f>
        <v>5</v>
      </c>
      <c r="D87" s="11" t="str">
        <f aca="false">TRIM('수출입 실적(성질별)'!C91)</f>
        <v>1. 식료 및 직접소비재</v>
      </c>
      <c r="E87" s="18" t="n">
        <f aca="false">IFERROR(VALUE(SUBSTITUTE(TRIM('수출입 실적(성질별)'!D91),",","")),"")</f>
        <v>368977.9</v>
      </c>
      <c r="F87" s="19" t="n">
        <f aca="false">IFERROR(VALUE(SUBSTITUTE(TRIM('수출입 실적(성질별)'!E91),",","")),"")</f>
        <v>1030401</v>
      </c>
    </row>
    <row r="88" customFormat="false" ht="15" hidden="false" customHeight="true" outlineLevel="0" collapsed="false">
      <c r="A88" s="11" t="str">
        <f aca="false">TRIM('수출입 실적(성질별)'!A92)</f>
        <v>2025.05</v>
      </c>
      <c r="B88" s="17" t="n">
        <f aca="false">IFERROR(VALUE(LEFT(A88,4)),"")</f>
        <v>2025</v>
      </c>
      <c r="C88" s="17" t="n">
        <f aca="false">IFERROR(VALUE(RIGHT(A88,2)),"")</f>
        <v>5</v>
      </c>
      <c r="D88" s="11" t="str">
        <f aca="false">TRIM('수출입 실적(성질별)'!C92)</f>
        <v>2. 원료 및 연료</v>
      </c>
      <c r="E88" s="18" t="n">
        <f aca="false">IFERROR(VALUE(SUBSTITUTE(TRIM('수출입 실적(성질별)'!D92),",","")),"")</f>
        <v>6567077.1</v>
      </c>
      <c r="F88" s="19" t="n">
        <f aca="false">IFERROR(VALUE(SUBSTITUTE(TRIM('수출입 실적(성질별)'!E92),",","")),"")</f>
        <v>4410634</v>
      </c>
    </row>
    <row r="89" customFormat="false" ht="15" hidden="false" customHeight="true" outlineLevel="0" collapsed="false">
      <c r="A89" s="11" t="str">
        <f aca="false">TRIM('수출입 실적(성질별)'!A93)</f>
        <v>2025.05</v>
      </c>
      <c r="B89" s="17" t="n">
        <f aca="false">IFERROR(VALUE(LEFT(A89,4)),"")</f>
        <v>2025</v>
      </c>
      <c r="C89" s="17" t="n">
        <f aca="false">IFERROR(VALUE(RIGHT(A89,2)),"")</f>
        <v>5</v>
      </c>
      <c r="D89" s="11" t="str">
        <f aca="false">TRIM('수출입 실적(성질별)'!C93)</f>
        <v>3. 경공업품</v>
      </c>
      <c r="E89" s="18" t="n">
        <f aca="false">IFERROR(VALUE(SUBSTITUTE(TRIM('수출입 실적(성질별)'!D93),",","")),"")</f>
        <v>1040787</v>
      </c>
      <c r="F89" s="19" t="n">
        <f aca="false">IFERROR(VALUE(SUBSTITUTE(TRIM('수출입 실적(성질별)'!E93),",","")),"")</f>
        <v>3029705</v>
      </c>
    </row>
    <row r="90" customFormat="false" ht="15" hidden="false" customHeight="true" outlineLevel="0" collapsed="false">
      <c r="A90" s="11" t="str">
        <f aca="false">TRIM('수출입 실적(성질별)'!A94)</f>
        <v>2025.05</v>
      </c>
      <c r="B90" s="17" t="n">
        <f aca="false">IFERROR(VALUE(LEFT(A90,4)),"")</f>
        <v>2025</v>
      </c>
      <c r="C90" s="17" t="n">
        <f aca="false">IFERROR(VALUE(RIGHT(A90,2)),"")</f>
        <v>5</v>
      </c>
      <c r="D90" s="11" t="str">
        <f aca="false">TRIM('수출입 실적(성질별)'!C94)</f>
        <v>가. 섬유원료</v>
      </c>
      <c r="E90" s="18" t="n">
        <f aca="false">IFERROR(VALUE(SUBSTITUTE(TRIM('수출입 실적(성질별)'!D94),",","")),"")</f>
        <v>52277.6</v>
      </c>
      <c r="F90" s="19" t="n">
        <f aca="false">IFERROR(VALUE(SUBSTITUTE(TRIM('수출입 실적(성질별)'!E94),",","")),"")</f>
        <v>81431</v>
      </c>
    </row>
    <row r="91" customFormat="false" ht="15" hidden="false" customHeight="true" outlineLevel="0" collapsed="false">
      <c r="A91" s="11" t="str">
        <f aca="false">TRIM('수출입 실적(성질별)'!A95)</f>
        <v>2025.05</v>
      </c>
      <c r="B91" s="17" t="n">
        <f aca="false">IFERROR(VALUE(LEFT(A91,4)),"")</f>
        <v>2025</v>
      </c>
      <c r="C91" s="17" t="n">
        <f aca="false">IFERROR(VALUE(RIGHT(A91,2)),"")</f>
        <v>5</v>
      </c>
      <c r="D91" s="11" t="str">
        <f aca="false">TRIM('수출입 실적(성질별)'!C95)</f>
        <v>나. 섬유사</v>
      </c>
      <c r="E91" s="18" t="n">
        <f aca="false">IFERROR(VALUE(SUBSTITUTE(TRIM('수출입 실적(성질별)'!D95),",","")),"")</f>
        <v>18296.9</v>
      </c>
      <c r="F91" s="19" t="n">
        <f aca="false">IFERROR(VALUE(SUBSTITUTE(TRIM('수출입 실적(성질별)'!E95),",","")),"")</f>
        <v>68160</v>
      </c>
    </row>
    <row r="92" customFormat="false" ht="15" hidden="false" customHeight="true" outlineLevel="0" collapsed="false">
      <c r="A92" s="11" t="str">
        <f aca="false">TRIM('수출입 실적(성질별)'!A96)</f>
        <v>2025.05</v>
      </c>
      <c r="B92" s="17" t="n">
        <f aca="false">IFERROR(VALUE(LEFT(A92,4)),"")</f>
        <v>2025</v>
      </c>
      <c r="C92" s="17" t="n">
        <f aca="false">IFERROR(VALUE(RIGHT(A92,2)),"")</f>
        <v>5</v>
      </c>
      <c r="D92" s="11" t="str">
        <f aca="false">TRIM('수출입 실적(성질별)'!C96)</f>
        <v>다. 직 물</v>
      </c>
      <c r="E92" s="18" t="n">
        <f aca="false">IFERROR(VALUE(SUBSTITUTE(TRIM('수출입 실적(성질별)'!D96),",","")),"")</f>
        <v>28838.2</v>
      </c>
      <c r="F92" s="19" t="n">
        <f aca="false">IFERROR(VALUE(SUBSTITUTE(TRIM('수출입 실적(성질별)'!E96),",","")),"")</f>
        <v>284602</v>
      </c>
    </row>
    <row r="93" customFormat="false" ht="15" hidden="false" customHeight="true" outlineLevel="0" collapsed="false">
      <c r="A93" s="11" t="str">
        <f aca="false">TRIM('수출입 실적(성질별)'!A97)</f>
        <v>2025.05</v>
      </c>
      <c r="B93" s="17" t="n">
        <f aca="false">IFERROR(VALUE(LEFT(A93,4)),"")</f>
        <v>2025</v>
      </c>
      <c r="C93" s="17" t="n">
        <f aca="false">IFERROR(VALUE(RIGHT(A93,2)),"")</f>
        <v>5</v>
      </c>
      <c r="D93" s="11" t="str">
        <f aca="false">TRIM('수출입 실적(성질별)'!C97)</f>
        <v>라. 기타 섬유제품</v>
      </c>
      <c r="E93" s="18" t="n">
        <f aca="false">IFERROR(VALUE(SUBSTITUTE(TRIM('수출입 실적(성질별)'!D97),",","")),"")</f>
        <v>23439.3</v>
      </c>
      <c r="F93" s="19" t="n">
        <f aca="false">IFERROR(VALUE(SUBSTITUTE(TRIM('수출입 실적(성질별)'!E97),",","")),"")</f>
        <v>189050</v>
      </c>
    </row>
    <row r="94" customFormat="false" ht="15" hidden="false" customHeight="true" outlineLevel="0" collapsed="false">
      <c r="A94" s="11" t="str">
        <f aca="false">TRIM('수출입 실적(성질별)'!A98)</f>
        <v>2025.05</v>
      </c>
      <c r="B94" s="17" t="n">
        <f aca="false">IFERROR(VALUE(LEFT(A94,4)),"")</f>
        <v>2025</v>
      </c>
      <c r="C94" s="17" t="n">
        <f aca="false">IFERROR(VALUE(RIGHT(A94,2)),"")</f>
        <v>5</v>
      </c>
      <c r="D94" s="11" t="str">
        <f aca="false">TRIM('수출입 실적(성질별)'!C98)</f>
        <v>마. 의 류</v>
      </c>
      <c r="E94" s="18" t="n">
        <f aca="false">IFERROR(VALUE(SUBSTITUTE(TRIM('수출입 실적(성질별)'!D98),",","")),"")</f>
        <v>6097.3</v>
      </c>
      <c r="F94" s="19" t="n">
        <f aca="false">IFERROR(VALUE(SUBSTITUTE(TRIM('수출입 실적(성질별)'!E98),",","")),"")</f>
        <v>169252</v>
      </c>
    </row>
    <row r="95" customFormat="false" ht="15" hidden="false" customHeight="true" outlineLevel="0" collapsed="false">
      <c r="A95" s="11" t="str">
        <f aca="false">TRIM('수출입 실적(성질별)'!A99)</f>
        <v>2025.05</v>
      </c>
      <c r="B95" s="17" t="n">
        <f aca="false">IFERROR(VALUE(LEFT(A95,4)),"")</f>
        <v>2025</v>
      </c>
      <c r="C95" s="17" t="n">
        <f aca="false">IFERROR(VALUE(RIGHT(A95,2)),"")</f>
        <v>5</v>
      </c>
      <c r="D95" s="11" t="str">
        <f aca="false">TRIM('수출입 실적(성질별)'!C99)</f>
        <v>바. 목제품</v>
      </c>
      <c r="E95" s="18" t="n">
        <f aca="false">IFERROR(VALUE(SUBSTITUTE(TRIM('수출입 실적(성질별)'!D99),",","")),"")</f>
        <v>16429.8</v>
      </c>
      <c r="F95" s="19" t="n">
        <f aca="false">IFERROR(VALUE(SUBSTITUTE(TRIM('수출입 실적(성질별)'!E99),",","")),"")</f>
        <v>96349</v>
      </c>
    </row>
    <row r="96" customFormat="false" ht="15" hidden="false" customHeight="true" outlineLevel="0" collapsed="false">
      <c r="A96" s="11" t="str">
        <f aca="false">TRIM('수출입 실적(성질별)'!A100)</f>
        <v>2025.05</v>
      </c>
      <c r="B96" s="17" t="n">
        <f aca="false">IFERROR(VALUE(LEFT(A96,4)),"")</f>
        <v>2025</v>
      </c>
      <c r="C96" s="17" t="n">
        <f aca="false">IFERROR(VALUE(RIGHT(A96,2)),"")</f>
        <v>5</v>
      </c>
      <c r="D96" s="11" t="str">
        <f aca="false">TRIM('수출입 실적(성질별)'!C100)</f>
        <v>사. 가죽, 고무 및 신발류</v>
      </c>
      <c r="E96" s="18" t="n">
        <f aca="false">IFERROR(VALUE(SUBSTITUTE(TRIM('수출입 실적(성질별)'!D100),",","")),"")</f>
        <v>79696.4</v>
      </c>
      <c r="F96" s="19" t="n">
        <f aca="false">IFERROR(VALUE(SUBSTITUTE(TRIM('수출입 실적(성질별)'!E100),",","")),"")</f>
        <v>460739</v>
      </c>
    </row>
    <row r="97" customFormat="false" ht="15" hidden="false" customHeight="true" outlineLevel="0" collapsed="false">
      <c r="A97" s="11" t="str">
        <f aca="false">TRIM('수출입 실적(성질별)'!A101)</f>
        <v>2025.05</v>
      </c>
      <c r="B97" s="17" t="n">
        <f aca="false">IFERROR(VALUE(LEFT(A97,4)),"")</f>
        <v>2025</v>
      </c>
      <c r="C97" s="17" t="n">
        <f aca="false">IFERROR(VALUE(RIGHT(A97,2)),"")</f>
        <v>5</v>
      </c>
      <c r="D97" s="11" t="str">
        <f aca="false">TRIM('수출입 실적(성질별)'!C101)</f>
        <v>아. 귀금속 및 보석류</v>
      </c>
      <c r="E97" s="18" t="n">
        <f aca="false">IFERROR(VALUE(SUBSTITUTE(TRIM('수출입 실적(성질별)'!D101),",","")),"")</f>
        <v>315.4</v>
      </c>
      <c r="F97" s="19" t="n">
        <f aca="false">IFERROR(VALUE(SUBSTITUTE(TRIM('수출입 실적(성질별)'!E101),",","")),"")</f>
        <v>469846</v>
      </c>
    </row>
    <row r="98" customFormat="false" ht="15" hidden="false" customHeight="true" outlineLevel="0" collapsed="false">
      <c r="A98" s="11" t="str">
        <f aca="false">TRIM('수출입 실적(성질별)'!A102)</f>
        <v>2025.05</v>
      </c>
      <c r="B98" s="17" t="n">
        <f aca="false">IFERROR(VALUE(LEFT(A98,4)),"")</f>
        <v>2025</v>
      </c>
      <c r="C98" s="17" t="n">
        <f aca="false">IFERROR(VALUE(RIGHT(A98,2)),"")</f>
        <v>5</v>
      </c>
      <c r="D98" s="11" t="str">
        <f aca="false">TRIM('수출입 실적(성질별)'!C102)</f>
        <v>자. 기타 비금속 광물제품</v>
      </c>
      <c r="E98" s="18" t="n">
        <f aca="false">IFERROR(VALUE(SUBSTITUTE(TRIM('수출입 실적(성질별)'!D102),",","")),"")</f>
        <v>440601.2</v>
      </c>
      <c r="F98" s="19" t="n">
        <f aca="false">IFERROR(VALUE(SUBSTITUTE(TRIM('수출입 실적(성질별)'!E102),",","")),"")</f>
        <v>205487</v>
      </c>
    </row>
    <row r="99" customFormat="false" ht="15" hidden="false" customHeight="true" outlineLevel="0" collapsed="false">
      <c r="A99" s="11" t="str">
        <f aca="false">TRIM('수출입 실적(성질별)'!A103)</f>
        <v>2025.05</v>
      </c>
      <c r="B99" s="17" t="n">
        <f aca="false">IFERROR(VALUE(LEFT(A99,4)),"")</f>
        <v>2025</v>
      </c>
      <c r="C99" s="17" t="n">
        <f aca="false">IFERROR(VALUE(RIGHT(A99,2)),"")</f>
        <v>5</v>
      </c>
      <c r="D99" s="11" t="str">
        <f aca="false">TRIM('수출입 실적(성질별)'!C103)</f>
        <v>차. 완구, 운동용구 및 악기</v>
      </c>
      <c r="E99" s="18" t="n">
        <f aca="false">IFERROR(VALUE(SUBSTITUTE(TRIM('수출입 실적(성질별)'!D103),",","")),"")</f>
        <v>2342</v>
      </c>
      <c r="F99" s="19" t="n">
        <f aca="false">IFERROR(VALUE(SUBSTITUTE(TRIM('수출입 실적(성질별)'!E103),",","")),"")</f>
        <v>50437</v>
      </c>
    </row>
    <row r="100" customFormat="false" ht="15" hidden="false" customHeight="true" outlineLevel="0" collapsed="false">
      <c r="A100" s="11" t="str">
        <f aca="false">TRIM('수출입 실적(성질별)'!A104)</f>
        <v>2025.05</v>
      </c>
      <c r="B100" s="17" t="n">
        <f aca="false">IFERROR(VALUE(LEFT(A100,4)),"")</f>
        <v>2025</v>
      </c>
      <c r="C100" s="17" t="n">
        <f aca="false">IFERROR(VALUE(RIGHT(A100,2)),"")</f>
        <v>5</v>
      </c>
      <c r="D100" s="11" t="str">
        <f aca="false">TRIM('수출입 실적(성질별)'!C104)</f>
        <v>카. 기 타</v>
      </c>
      <c r="E100" s="18" t="n">
        <f aca="false">IFERROR(VALUE(SUBSTITUTE(TRIM('수출입 실적(성질별)'!D104),",","")),"")</f>
        <v>372452.8</v>
      </c>
      <c r="F100" s="19" t="n">
        <f aca="false">IFERROR(VALUE(SUBSTITUTE(TRIM('수출입 실적(성질별)'!E104),",","")),"")</f>
        <v>954354</v>
      </c>
    </row>
    <row r="101" customFormat="false" ht="15" hidden="false" customHeight="true" outlineLevel="0" collapsed="false">
      <c r="A101" s="11" t="str">
        <f aca="false">TRIM('수출입 실적(성질별)'!A105)</f>
        <v>2025.05</v>
      </c>
      <c r="B101" s="17" t="n">
        <f aca="false">IFERROR(VALUE(LEFT(A101,4)),"")</f>
        <v>2025</v>
      </c>
      <c r="C101" s="17" t="n">
        <f aca="false">IFERROR(VALUE(RIGHT(A101,2)),"")</f>
        <v>5</v>
      </c>
      <c r="D101" s="11" t="str">
        <f aca="false">TRIM('수출입 실적(성질별)'!C105)</f>
        <v>4. 중화학 공업품</v>
      </c>
      <c r="E101" s="18" t="n">
        <f aca="false">IFERROR(VALUE(SUBSTITUTE(TRIM('수출입 실적(성질별)'!D105),",","")),"")</f>
        <v>8596620.9</v>
      </c>
      <c r="F101" s="19" t="n">
        <f aca="false">IFERROR(VALUE(SUBSTITUTE(TRIM('수출입 실적(성질별)'!E105),",","")),"")</f>
        <v>48790323</v>
      </c>
    </row>
    <row r="102" customFormat="false" ht="15" hidden="false" customHeight="true" outlineLevel="0" collapsed="false">
      <c r="A102" s="11" t="str">
        <f aca="false">TRIM('수출입 실적(성질별)'!A106)</f>
        <v>2025.05</v>
      </c>
      <c r="B102" s="17" t="n">
        <f aca="false">IFERROR(VALUE(LEFT(A102,4)),"")</f>
        <v>2025</v>
      </c>
      <c r="C102" s="17" t="n">
        <f aca="false">IFERROR(VALUE(RIGHT(A102,2)),"")</f>
        <v>5</v>
      </c>
      <c r="D102" s="11" t="str">
        <f aca="false">TRIM('수출입 실적(성질별)'!C106)</f>
        <v>가. 화공품</v>
      </c>
      <c r="E102" s="18" t="n">
        <f aca="false">IFERROR(VALUE(SUBSTITUTE(TRIM('수출입 실적(성질별)'!D106),",","")),"")</f>
        <v>3526161.1</v>
      </c>
      <c r="F102" s="19" t="n">
        <f aca="false">IFERROR(VALUE(SUBSTITUTE(TRIM('수출입 실적(성질별)'!E106),",","")),"")</f>
        <v>6315526</v>
      </c>
    </row>
    <row r="103" customFormat="false" ht="15" hidden="false" customHeight="true" outlineLevel="0" collapsed="false">
      <c r="A103" s="11" t="str">
        <f aca="false">TRIM('수출입 실적(성질별)'!A107)</f>
        <v>2025.05</v>
      </c>
      <c r="B103" s="17" t="n">
        <f aca="false">IFERROR(VALUE(LEFT(A103,4)),"")</f>
        <v>2025</v>
      </c>
      <c r="C103" s="17" t="n">
        <f aca="false">IFERROR(VALUE(RIGHT(A103,2)),"")</f>
        <v>5</v>
      </c>
      <c r="D103" s="11" t="str">
        <f aca="false">TRIM('수출입 실적(성질별)'!C107)</f>
        <v>나. 철강제품</v>
      </c>
      <c r="E103" s="18" t="n">
        <f aca="false">IFERROR(VALUE(SUBSTITUTE(TRIM('수출입 실적(성질별)'!D107),",","")),"")</f>
        <v>2646342.5</v>
      </c>
      <c r="F103" s="19" t="n">
        <f aca="false">IFERROR(VALUE(SUBSTITUTE(TRIM('수출입 실적(성질별)'!E107),",","")),"")</f>
        <v>3789307</v>
      </c>
    </row>
    <row r="104" customFormat="false" ht="15" hidden="false" customHeight="true" outlineLevel="0" collapsed="false">
      <c r="A104" s="11" t="str">
        <f aca="false">TRIM('수출입 실적(성질별)'!A108)</f>
        <v>2025.05</v>
      </c>
      <c r="B104" s="17" t="n">
        <f aca="false">IFERROR(VALUE(LEFT(A104,4)),"")</f>
        <v>2025</v>
      </c>
      <c r="C104" s="17" t="n">
        <f aca="false">IFERROR(VALUE(RIGHT(A104,2)),"")</f>
        <v>5</v>
      </c>
      <c r="D104" s="11" t="str">
        <f aca="false">TRIM('수출입 실적(성질별)'!C108)</f>
        <v>다. 기계류와 정밀기기</v>
      </c>
      <c r="E104" s="18" t="n">
        <f aca="false">IFERROR(VALUE(SUBSTITUTE(TRIM('수출입 실적(성질별)'!D108),",","")),"")</f>
        <v>355412.8</v>
      </c>
      <c r="F104" s="19" t="n">
        <f aca="false">IFERROR(VALUE(SUBSTITUTE(TRIM('수출입 실적(성질별)'!E108),",","")),"")</f>
        <v>5874413</v>
      </c>
    </row>
    <row r="105" customFormat="false" ht="15" hidden="false" customHeight="true" outlineLevel="0" collapsed="false">
      <c r="A105" s="11" t="str">
        <f aca="false">TRIM('수출입 실적(성질별)'!A109)</f>
        <v>2025.05</v>
      </c>
      <c r="B105" s="17" t="n">
        <f aca="false">IFERROR(VALUE(LEFT(A105,4)),"")</f>
        <v>2025</v>
      </c>
      <c r="C105" s="17" t="n">
        <f aca="false">IFERROR(VALUE(RIGHT(A105,2)),"")</f>
        <v>5</v>
      </c>
      <c r="D105" s="11" t="str">
        <f aca="false">TRIM('수출입 실적(성질별)'!C109)</f>
        <v>라. 전기, 전자제품</v>
      </c>
      <c r="E105" s="18" t="n">
        <f aca="false">IFERROR(VALUE(SUBSTITUTE(TRIM('수출입 실적(성질별)'!D109),",","")),"")</f>
        <v>221951.9</v>
      </c>
      <c r="F105" s="19" t="n">
        <f aca="false">IFERROR(VALUE(SUBSTITUTE(TRIM('수출입 실적(성질별)'!E109),",","")),"")</f>
        <v>20664289</v>
      </c>
    </row>
    <row r="106" customFormat="false" ht="15" hidden="false" customHeight="true" outlineLevel="0" collapsed="false">
      <c r="A106" s="11" t="str">
        <f aca="false">TRIM('수출입 실적(성질별)'!A110)</f>
        <v>2025.05</v>
      </c>
      <c r="B106" s="17" t="n">
        <f aca="false">IFERROR(VALUE(LEFT(A106,4)),"")</f>
        <v>2025</v>
      </c>
      <c r="C106" s="17" t="n">
        <f aca="false">IFERROR(VALUE(RIGHT(A106,2)),"")</f>
        <v>5</v>
      </c>
      <c r="D106" s="11" t="str">
        <f aca="false">TRIM('수출입 실적(성질별)'!C110)</f>
        <v>마. 수송장비</v>
      </c>
      <c r="E106" s="18" t="n">
        <f aca="false">IFERROR(VALUE(SUBSTITUTE(TRIM('수출입 실적(성질별)'!D110),",","")),"")</f>
        <v>1777846.2</v>
      </c>
      <c r="F106" s="19" t="n">
        <f aca="false">IFERROR(VALUE(SUBSTITUTE(TRIM('수출입 실적(성질별)'!E110),",","")),"")</f>
        <v>10376891</v>
      </c>
    </row>
    <row r="107" customFormat="false" ht="15" hidden="false" customHeight="true" outlineLevel="0" collapsed="false">
      <c r="A107" s="11" t="str">
        <f aca="false">TRIM('수출입 실적(성질별)'!A111)</f>
        <v>2025.05</v>
      </c>
      <c r="B107" s="17" t="n">
        <f aca="false">IFERROR(VALUE(LEFT(A107,4)),"")</f>
        <v>2025</v>
      </c>
      <c r="C107" s="17" t="n">
        <f aca="false">IFERROR(VALUE(RIGHT(A107,2)),"")</f>
        <v>5</v>
      </c>
      <c r="D107" s="11" t="str">
        <f aca="false">TRIM('수출입 실적(성질별)'!C111)</f>
        <v>바. 기 타</v>
      </c>
      <c r="E107" s="18" t="n">
        <f aca="false">IFERROR(VALUE(SUBSTITUTE(TRIM('수출입 실적(성질별)'!D111),",","")),"")</f>
        <v>68906.4</v>
      </c>
      <c r="F107" s="19" t="n">
        <f aca="false">IFERROR(VALUE(SUBSTITUTE(TRIM('수출입 실적(성질별)'!E111),",","")),"")</f>
        <v>1769896</v>
      </c>
    </row>
    <row r="108" customFormat="false" ht="15" hidden="false" customHeight="true" outlineLevel="0" collapsed="false">
      <c r="A108" s="11" t="str">
        <f aca="false">TRIM('수출입 실적(성질별)'!A112)</f>
        <v>2025.06</v>
      </c>
      <c r="B108" s="17" t="n">
        <f aca="false">IFERROR(VALUE(LEFT(A108,4)),"")</f>
        <v>2025</v>
      </c>
      <c r="C108" s="17" t="n">
        <f aca="false">IFERROR(VALUE(RIGHT(A108,2)),"")</f>
        <v>6</v>
      </c>
      <c r="D108" s="11" t="str">
        <f aca="false">TRIM('수출입 실적(성질별)'!C112)</f>
        <v>1. 식료 및 직접소비재</v>
      </c>
      <c r="E108" s="18" t="n">
        <f aca="false">IFERROR(VALUE(SUBSTITUTE(TRIM('수출입 실적(성질별)'!D112),",","")),"")</f>
        <v>340172</v>
      </c>
      <c r="F108" s="19" t="n">
        <f aca="false">IFERROR(VALUE(SUBSTITUTE(TRIM('수출입 실적(성질별)'!E112),",","")),"")</f>
        <v>992676</v>
      </c>
    </row>
    <row r="109" customFormat="false" ht="15" hidden="false" customHeight="true" outlineLevel="0" collapsed="false">
      <c r="A109" s="11" t="str">
        <f aca="false">TRIM('수출입 실적(성질별)'!A113)</f>
        <v>2025.06</v>
      </c>
      <c r="B109" s="17" t="n">
        <f aca="false">IFERROR(VALUE(LEFT(A109,4)),"")</f>
        <v>2025</v>
      </c>
      <c r="C109" s="17" t="n">
        <f aca="false">IFERROR(VALUE(RIGHT(A109,2)),"")</f>
        <v>6</v>
      </c>
      <c r="D109" s="11" t="str">
        <f aca="false">TRIM('수출입 실적(성질별)'!C113)</f>
        <v>2. 원료 및 연료</v>
      </c>
      <c r="E109" s="18" t="n">
        <f aca="false">IFERROR(VALUE(SUBSTITUTE(TRIM('수출입 실적(성질별)'!D113),",","")),"")</f>
        <v>6467676.8</v>
      </c>
      <c r="F109" s="19" t="n">
        <f aca="false">IFERROR(VALUE(SUBSTITUTE(TRIM('수출입 실적(성질별)'!E113),",","")),"")</f>
        <v>4633952</v>
      </c>
    </row>
    <row r="110" customFormat="false" ht="15" hidden="false" customHeight="true" outlineLevel="0" collapsed="false">
      <c r="A110" s="11" t="str">
        <f aca="false">TRIM('수출입 실적(성질별)'!A114)</f>
        <v>2025.06</v>
      </c>
      <c r="B110" s="17" t="n">
        <f aca="false">IFERROR(VALUE(LEFT(A110,4)),"")</f>
        <v>2025</v>
      </c>
      <c r="C110" s="17" t="n">
        <f aca="false">IFERROR(VALUE(RIGHT(A110,2)),"")</f>
        <v>6</v>
      </c>
      <c r="D110" s="11" t="str">
        <f aca="false">TRIM('수출입 실적(성질별)'!C114)</f>
        <v>3. 경공업품</v>
      </c>
      <c r="E110" s="18" t="n">
        <f aca="false">IFERROR(VALUE(SUBSTITUTE(TRIM('수출입 실적(성질별)'!D114),",","")),"")</f>
        <v>865404.2</v>
      </c>
      <c r="F110" s="19" t="n">
        <f aca="false">IFERROR(VALUE(SUBSTITUTE(TRIM('수출입 실적(성질별)'!E114),",","")),"")</f>
        <v>2963407</v>
      </c>
    </row>
    <row r="111" customFormat="false" ht="15" hidden="false" customHeight="true" outlineLevel="0" collapsed="false">
      <c r="A111" s="11" t="str">
        <f aca="false">TRIM('수출입 실적(성질별)'!A115)</f>
        <v>2025.06</v>
      </c>
      <c r="B111" s="17" t="n">
        <f aca="false">IFERROR(VALUE(LEFT(A111,4)),"")</f>
        <v>2025</v>
      </c>
      <c r="C111" s="17" t="n">
        <f aca="false">IFERROR(VALUE(RIGHT(A111,2)),"")</f>
        <v>6</v>
      </c>
      <c r="D111" s="11" t="str">
        <f aca="false">TRIM('수출입 실적(성질별)'!C115)</f>
        <v>가. 섬유원료</v>
      </c>
      <c r="E111" s="18" t="n">
        <f aca="false">IFERROR(VALUE(SUBSTITUTE(TRIM('수출입 실적(성질별)'!D115),",","")),"")</f>
        <v>43698.8</v>
      </c>
      <c r="F111" s="19" t="n">
        <f aca="false">IFERROR(VALUE(SUBSTITUTE(TRIM('수출입 실적(성질별)'!E115),",","")),"")</f>
        <v>69428</v>
      </c>
    </row>
    <row r="112" customFormat="false" ht="15" hidden="false" customHeight="true" outlineLevel="0" collapsed="false">
      <c r="A112" s="11" t="str">
        <f aca="false">TRIM('수출입 실적(성질별)'!A116)</f>
        <v>2025.06</v>
      </c>
      <c r="B112" s="17" t="n">
        <f aca="false">IFERROR(VALUE(LEFT(A112,4)),"")</f>
        <v>2025</v>
      </c>
      <c r="C112" s="17" t="n">
        <f aca="false">IFERROR(VALUE(RIGHT(A112,2)),"")</f>
        <v>6</v>
      </c>
      <c r="D112" s="11" t="str">
        <f aca="false">TRIM('수출입 실적(성질별)'!C116)</f>
        <v>나. 섬유사</v>
      </c>
      <c r="E112" s="18" t="n">
        <f aca="false">IFERROR(VALUE(SUBSTITUTE(TRIM('수출입 실적(성질별)'!D116),",","")),"")</f>
        <v>16257.4</v>
      </c>
      <c r="F112" s="19" t="n">
        <f aca="false">IFERROR(VALUE(SUBSTITUTE(TRIM('수출입 실적(성질별)'!E116),",","")),"")</f>
        <v>61158</v>
      </c>
    </row>
    <row r="113" customFormat="false" ht="15" hidden="false" customHeight="true" outlineLevel="0" collapsed="false">
      <c r="A113" s="11" t="str">
        <f aca="false">TRIM('수출입 실적(성질별)'!A117)</f>
        <v>2025.06</v>
      </c>
      <c r="B113" s="17" t="n">
        <f aca="false">IFERROR(VALUE(LEFT(A113,4)),"")</f>
        <v>2025</v>
      </c>
      <c r="C113" s="17" t="n">
        <f aca="false">IFERROR(VALUE(RIGHT(A113,2)),"")</f>
        <v>6</v>
      </c>
      <c r="D113" s="11" t="str">
        <f aca="false">TRIM('수출입 실적(성질별)'!C117)</f>
        <v>다. 직 물</v>
      </c>
      <c r="E113" s="18" t="n">
        <f aca="false">IFERROR(VALUE(SUBSTITUTE(TRIM('수출입 실적(성질별)'!D117),",","")),"")</f>
        <v>27729.1</v>
      </c>
      <c r="F113" s="19" t="n">
        <f aca="false">IFERROR(VALUE(SUBSTITUTE(TRIM('수출입 실적(성질별)'!E117),",","")),"")</f>
        <v>267923</v>
      </c>
    </row>
    <row r="114" customFormat="false" ht="15" hidden="false" customHeight="true" outlineLevel="0" collapsed="false">
      <c r="A114" s="11" t="str">
        <f aca="false">TRIM('수출입 실적(성질별)'!A118)</f>
        <v>2025.06</v>
      </c>
      <c r="B114" s="17" t="n">
        <f aca="false">IFERROR(VALUE(LEFT(A114,4)),"")</f>
        <v>2025</v>
      </c>
      <c r="C114" s="17" t="n">
        <f aca="false">IFERROR(VALUE(RIGHT(A114,2)),"")</f>
        <v>6</v>
      </c>
      <c r="D114" s="11" t="str">
        <f aca="false">TRIM('수출입 실적(성질별)'!C118)</f>
        <v>라. 기타 섬유제품</v>
      </c>
      <c r="E114" s="18" t="n">
        <f aca="false">IFERROR(VALUE(SUBSTITUTE(TRIM('수출입 실적(성질별)'!D118),",","")),"")</f>
        <v>22464.5</v>
      </c>
      <c r="F114" s="19" t="n">
        <f aca="false">IFERROR(VALUE(SUBSTITUTE(TRIM('수출입 실적(성질별)'!E118),",","")),"")</f>
        <v>183363</v>
      </c>
    </row>
    <row r="115" customFormat="false" ht="15" hidden="false" customHeight="true" outlineLevel="0" collapsed="false">
      <c r="A115" s="11" t="str">
        <f aca="false">TRIM('수출입 실적(성질별)'!A119)</f>
        <v>2025.06</v>
      </c>
      <c r="B115" s="17" t="n">
        <f aca="false">IFERROR(VALUE(LEFT(A115,4)),"")</f>
        <v>2025</v>
      </c>
      <c r="C115" s="17" t="n">
        <f aca="false">IFERROR(VALUE(RIGHT(A115,2)),"")</f>
        <v>6</v>
      </c>
      <c r="D115" s="11" t="str">
        <f aca="false">TRIM('수출입 실적(성질별)'!C119)</f>
        <v>마. 의 류</v>
      </c>
      <c r="E115" s="18" t="n">
        <f aca="false">IFERROR(VALUE(SUBSTITUTE(TRIM('수출입 실적(성질별)'!D119),",","")),"")</f>
        <v>5713.1</v>
      </c>
      <c r="F115" s="19" t="n">
        <f aca="false">IFERROR(VALUE(SUBSTITUTE(TRIM('수출입 실적(성질별)'!E119),",","")),"")</f>
        <v>161652</v>
      </c>
    </row>
    <row r="116" customFormat="false" ht="15" hidden="false" customHeight="true" outlineLevel="0" collapsed="false">
      <c r="A116" s="11" t="str">
        <f aca="false">TRIM('수출입 실적(성질별)'!A120)</f>
        <v>2025.06</v>
      </c>
      <c r="B116" s="17" t="n">
        <f aca="false">IFERROR(VALUE(LEFT(A116,4)),"")</f>
        <v>2025</v>
      </c>
      <c r="C116" s="17" t="n">
        <f aca="false">IFERROR(VALUE(RIGHT(A116,2)),"")</f>
        <v>6</v>
      </c>
      <c r="D116" s="11" t="str">
        <f aca="false">TRIM('수출입 실적(성질별)'!C120)</f>
        <v>바. 목제품</v>
      </c>
      <c r="E116" s="18" t="n">
        <f aca="false">IFERROR(VALUE(SUBSTITUTE(TRIM('수출입 실적(성질별)'!D120),",","")),"")</f>
        <v>16587.5</v>
      </c>
      <c r="F116" s="19" t="n">
        <f aca="false">IFERROR(VALUE(SUBSTITUTE(TRIM('수출입 실적(성질별)'!E120),",","")),"")</f>
        <v>95539</v>
      </c>
    </row>
    <row r="117" customFormat="false" ht="15" hidden="false" customHeight="true" outlineLevel="0" collapsed="false">
      <c r="A117" s="11" t="str">
        <f aca="false">TRIM('수출입 실적(성질별)'!A121)</f>
        <v>2025.06</v>
      </c>
      <c r="B117" s="17" t="n">
        <f aca="false">IFERROR(VALUE(LEFT(A117,4)),"")</f>
        <v>2025</v>
      </c>
      <c r="C117" s="17" t="n">
        <f aca="false">IFERROR(VALUE(RIGHT(A117,2)),"")</f>
        <v>6</v>
      </c>
      <c r="D117" s="11" t="str">
        <f aca="false">TRIM('수출입 실적(성질별)'!C121)</f>
        <v>사. 가죽, 고무 및 신발류</v>
      </c>
      <c r="E117" s="18" t="n">
        <f aca="false">IFERROR(VALUE(SUBSTITUTE(TRIM('수출입 실적(성질별)'!D121),",","")),"")</f>
        <v>74856.6</v>
      </c>
      <c r="F117" s="19" t="n">
        <f aca="false">IFERROR(VALUE(SUBSTITUTE(TRIM('수출입 실적(성질별)'!E121),",","")),"")</f>
        <v>424242</v>
      </c>
    </row>
    <row r="118" customFormat="false" ht="15" hidden="false" customHeight="true" outlineLevel="0" collapsed="false">
      <c r="A118" s="11" t="str">
        <f aca="false">TRIM('수출입 실적(성질별)'!A122)</f>
        <v>2025.06</v>
      </c>
      <c r="B118" s="17" t="n">
        <f aca="false">IFERROR(VALUE(LEFT(A118,4)),"")</f>
        <v>2025</v>
      </c>
      <c r="C118" s="17" t="n">
        <f aca="false">IFERROR(VALUE(RIGHT(A118,2)),"")</f>
        <v>6</v>
      </c>
      <c r="D118" s="11" t="str">
        <f aca="false">TRIM('수출입 실적(성질별)'!C122)</f>
        <v>아. 귀금속 및 보석류</v>
      </c>
      <c r="E118" s="18" t="n">
        <f aca="false">IFERROR(VALUE(SUBSTITUTE(TRIM('수출입 실적(성질별)'!D122),",","")),"")</f>
        <v>324.5</v>
      </c>
      <c r="F118" s="19" t="n">
        <f aca="false">IFERROR(VALUE(SUBSTITUTE(TRIM('수출입 실적(성질별)'!E122),",","")),"")</f>
        <v>535201</v>
      </c>
    </row>
    <row r="119" customFormat="false" ht="15" hidden="false" customHeight="true" outlineLevel="0" collapsed="false">
      <c r="A119" s="11" t="str">
        <f aca="false">TRIM('수출입 실적(성질별)'!A123)</f>
        <v>2025.06</v>
      </c>
      <c r="B119" s="17" t="n">
        <f aca="false">IFERROR(VALUE(LEFT(A119,4)),"")</f>
        <v>2025</v>
      </c>
      <c r="C119" s="17" t="n">
        <f aca="false">IFERROR(VALUE(RIGHT(A119,2)),"")</f>
        <v>6</v>
      </c>
      <c r="D119" s="11" t="str">
        <f aca="false">TRIM('수출입 실적(성질별)'!C123)</f>
        <v>자. 기타 비금속 광물제품</v>
      </c>
      <c r="E119" s="18" t="n">
        <f aca="false">IFERROR(VALUE(SUBSTITUTE(TRIM('수출입 실적(성질별)'!D123),",","")),"")</f>
        <v>309634.6</v>
      </c>
      <c r="F119" s="19" t="n">
        <f aca="false">IFERROR(VALUE(SUBSTITUTE(TRIM('수출입 실적(성질별)'!E123),",","")),"")</f>
        <v>202554</v>
      </c>
    </row>
    <row r="120" customFormat="false" ht="15" hidden="false" customHeight="true" outlineLevel="0" collapsed="false">
      <c r="A120" s="11" t="str">
        <f aca="false">TRIM('수출입 실적(성질별)'!A124)</f>
        <v>2025.06</v>
      </c>
      <c r="B120" s="17" t="n">
        <f aca="false">IFERROR(VALUE(LEFT(A120,4)),"")</f>
        <v>2025</v>
      </c>
      <c r="C120" s="17" t="n">
        <f aca="false">IFERROR(VALUE(RIGHT(A120,2)),"")</f>
        <v>6</v>
      </c>
      <c r="D120" s="11" t="str">
        <f aca="false">TRIM('수출입 실적(성질별)'!C124)</f>
        <v>차. 완구, 운동용구 및 악기</v>
      </c>
      <c r="E120" s="18" t="n">
        <f aca="false">IFERROR(VALUE(SUBSTITUTE(TRIM('수출입 실적(성질별)'!D124),",","")),"")</f>
        <v>2487.4</v>
      </c>
      <c r="F120" s="19" t="n">
        <f aca="false">IFERROR(VALUE(SUBSTITUTE(TRIM('수출입 실적(성질별)'!E124),",","")),"")</f>
        <v>56899</v>
      </c>
    </row>
    <row r="121" customFormat="false" ht="15" hidden="false" customHeight="true" outlineLevel="0" collapsed="false">
      <c r="A121" s="11" t="str">
        <f aca="false">TRIM('수출입 실적(성질별)'!A125)</f>
        <v>2025.06</v>
      </c>
      <c r="B121" s="17" t="n">
        <f aca="false">IFERROR(VALUE(LEFT(A121,4)),"")</f>
        <v>2025</v>
      </c>
      <c r="C121" s="17" t="n">
        <f aca="false">IFERROR(VALUE(RIGHT(A121,2)),"")</f>
        <v>6</v>
      </c>
      <c r="D121" s="11" t="str">
        <f aca="false">TRIM('수출입 실적(성질별)'!C125)</f>
        <v>카. 기 타</v>
      </c>
      <c r="E121" s="18" t="n">
        <f aca="false">IFERROR(VALUE(SUBSTITUTE(TRIM('수출입 실적(성질별)'!D125),",","")),"")</f>
        <v>345650.8</v>
      </c>
      <c r="F121" s="19" t="n">
        <f aca="false">IFERROR(VALUE(SUBSTITUTE(TRIM('수출입 실적(성질별)'!E125),",","")),"")</f>
        <v>905447</v>
      </c>
    </row>
    <row r="122" customFormat="false" ht="15" hidden="false" customHeight="true" outlineLevel="0" collapsed="false">
      <c r="A122" s="11" t="str">
        <f aca="false">TRIM('수출입 실적(성질별)'!A126)</f>
        <v>2025.06</v>
      </c>
      <c r="B122" s="17" t="n">
        <f aca="false">IFERROR(VALUE(LEFT(A122,4)),"")</f>
        <v>2025</v>
      </c>
      <c r="C122" s="17" t="n">
        <f aca="false">IFERROR(VALUE(RIGHT(A122,2)),"")</f>
        <v>6</v>
      </c>
      <c r="D122" s="11" t="str">
        <f aca="false">TRIM('수출입 실적(성질별)'!C126)</f>
        <v>4. 중화학 공업품</v>
      </c>
      <c r="E122" s="18" t="n">
        <f aca="false">IFERROR(VALUE(SUBSTITUTE(TRIM('수출입 실적(성질별)'!D126),",","")),"")</f>
        <v>8547904.1</v>
      </c>
      <c r="F122" s="19" t="n">
        <f aca="false">IFERROR(VALUE(SUBSTITUTE(TRIM('수출입 실적(성질별)'!E126),",","")),"")</f>
        <v>51243762</v>
      </c>
    </row>
    <row r="123" customFormat="false" ht="15" hidden="false" customHeight="true" outlineLevel="0" collapsed="false">
      <c r="A123" s="11" t="str">
        <f aca="false">TRIM('수출입 실적(성질별)'!A127)</f>
        <v>2025.06</v>
      </c>
      <c r="B123" s="17" t="n">
        <f aca="false">IFERROR(VALUE(LEFT(A123,4)),"")</f>
        <v>2025</v>
      </c>
      <c r="C123" s="17" t="n">
        <f aca="false">IFERROR(VALUE(RIGHT(A123,2)),"")</f>
        <v>6</v>
      </c>
      <c r="D123" s="11" t="str">
        <f aca="false">TRIM('수출입 실적(성질별)'!C127)</f>
        <v>가. 화공품</v>
      </c>
      <c r="E123" s="18" t="n">
        <f aca="false">IFERROR(VALUE(SUBSTITUTE(TRIM('수출입 실적(성질별)'!D127),",","")),"")</f>
        <v>3705969.5</v>
      </c>
      <c r="F123" s="19" t="n">
        <f aca="false">IFERROR(VALUE(SUBSTITUTE(TRIM('수출입 실적(성질별)'!E127),",","")),"")</f>
        <v>6649574</v>
      </c>
    </row>
    <row r="124" customFormat="false" ht="15" hidden="false" customHeight="true" outlineLevel="0" collapsed="false">
      <c r="A124" s="11" t="str">
        <f aca="false">TRIM('수출입 실적(성질별)'!A128)</f>
        <v>2025.06</v>
      </c>
      <c r="B124" s="17" t="n">
        <f aca="false">IFERROR(VALUE(LEFT(A124,4)),"")</f>
        <v>2025</v>
      </c>
      <c r="C124" s="17" t="n">
        <f aca="false">IFERROR(VALUE(RIGHT(A124,2)),"")</f>
        <v>6</v>
      </c>
      <c r="D124" s="11" t="str">
        <f aca="false">TRIM('수출입 실적(성질별)'!C128)</f>
        <v>나. 철강제품</v>
      </c>
      <c r="E124" s="18" t="n">
        <f aca="false">IFERROR(VALUE(SUBSTITUTE(TRIM('수출입 실적(성질별)'!D128),",","")),"")</f>
        <v>2433009.3</v>
      </c>
      <c r="F124" s="19" t="n">
        <f aca="false">IFERROR(VALUE(SUBSTITUTE(TRIM('수출입 실적(성질별)'!E128),",","")),"")</f>
        <v>3694192</v>
      </c>
    </row>
    <row r="125" customFormat="false" ht="15" hidden="false" customHeight="true" outlineLevel="0" collapsed="false">
      <c r="A125" s="11" t="str">
        <f aca="false">TRIM('수출입 실적(성질별)'!A129)</f>
        <v>2025.06</v>
      </c>
      <c r="B125" s="17" t="n">
        <f aca="false">IFERROR(VALUE(LEFT(A125,4)),"")</f>
        <v>2025</v>
      </c>
      <c r="C125" s="17" t="n">
        <f aca="false">IFERROR(VALUE(RIGHT(A125,2)),"")</f>
        <v>6</v>
      </c>
      <c r="D125" s="11" t="str">
        <f aca="false">TRIM('수출입 실적(성질별)'!C129)</f>
        <v>다. 기계류와 정밀기기</v>
      </c>
      <c r="E125" s="18" t="n">
        <f aca="false">IFERROR(VALUE(SUBSTITUTE(TRIM('수출입 실적(성질별)'!D129),",","")),"")</f>
        <v>345911.4</v>
      </c>
      <c r="F125" s="19" t="n">
        <f aca="false">IFERROR(VALUE(SUBSTITUTE(TRIM('수출입 실적(성질별)'!E129),",","")),"")</f>
        <v>6030989</v>
      </c>
    </row>
    <row r="126" customFormat="false" ht="15" hidden="false" customHeight="true" outlineLevel="0" collapsed="false">
      <c r="A126" s="11" t="str">
        <f aca="false">TRIM('수출입 실적(성질별)'!A130)</f>
        <v>2025.06</v>
      </c>
      <c r="B126" s="17" t="n">
        <f aca="false">IFERROR(VALUE(LEFT(A126,4)),"")</f>
        <v>2025</v>
      </c>
      <c r="C126" s="17" t="n">
        <f aca="false">IFERROR(VALUE(RIGHT(A126,2)),"")</f>
        <v>6</v>
      </c>
      <c r="D126" s="11" t="str">
        <f aca="false">TRIM('수출입 실적(성질별)'!C130)</f>
        <v>라. 전기, 전자제품</v>
      </c>
      <c r="E126" s="18" t="n">
        <f aca="false">IFERROR(VALUE(SUBSTITUTE(TRIM('수출입 실적(성질별)'!D130),",","")),"")</f>
        <v>236396.7</v>
      </c>
      <c r="F126" s="19" t="n">
        <f aca="false">IFERROR(VALUE(SUBSTITUTE(TRIM('수출입 실적(성질별)'!E130),",","")),"")</f>
        <v>21960767</v>
      </c>
    </row>
    <row r="127" customFormat="false" ht="15" hidden="false" customHeight="true" outlineLevel="0" collapsed="false">
      <c r="A127" s="11" t="str">
        <f aca="false">TRIM('수출입 실적(성질별)'!A131)</f>
        <v>2025.06</v>
      </c>
      <c r="B127" s="17" t="n">
        <f aca="false">IFERROR(VALUE(LEFT(A127,4)),"")</f>
        <v>2025</v>
      </c>
      <c r="C127" s="17" t="n">
        <f aca="false">IFERROR(VALUE(RIGHT(A127,2)),"")</f>
        <v>6</v>
      </c>
      <c r="D127" s="11" t="str">
        <f aca="false">TRIM('수출입 실적(성질별)'!C131)</f>
        <v>마. 수송장비</v>
      </c>
      <c r="E127" s="18" t="n">
        <f aca="false">IFERROR(VALUE(SUBSTITUTE(TRIM('수출입 실적(성질별)'!D131),",","")),"")</f>
        <v>1754145.2</v>
      </c>
      <c r="F127" s="19" t="n">
        <f aca="false">IFERROR(VALUE(SUBSTITUTE(TRIM('수출입 실적(성질별)'!E131),",","")),"")</f>
        <v>10712362</v>
      </c>
    </row>
    <row r="128" customFormat="false" ht="15" hidden="false" customHeight="true" outlineLevel="0" collapsed="false">
      <c r="A128" s="11" t="str">
        <f aca="false">TRIM('수출입 실적(성질별)'!A132)</f>
        <v>2025.06</v>
      </c>
      <c r="B128" s="17" t="n">
        <f aca="false">IFERROR(VALUE(LEFT(A128,4)),"")</f>
        <v>2025</v>
      </c>
      <c r="C128" s="17" t="n">
        <f aca="false">IFERROR(VALUE(RIGHT(A128,2)),"")</f>
        <v>6</v>
      </c>
      <c r="D128" s="11" t="str">
        <f aca="false">TRIM('수출입 실적(성질별)'!C132)</f>
        <v>바. 기 타</v>
      </c>
      <c r="E128" s="18" t="n">
        <f aca="false">IFERROR(VALUE(SUBSTITUTE(TRIM('수출입 실적(성질별)'!D132),",","")),"")</f>
        <v>72472</v>
      </c>
      <c r="F128" s="19" t="n">
        <f aca="false">IFERROR(VALUE(SUBSTITUTE(TRIM('수출입 실적(성질별)'!E132),",","")),"")</f>
        <v>2195878</v>
      </c>
    </row>
    <row r="129" customFormat="false" ht="15" hidden="false" customHeight="true" outlineLevel="0" collapsed="false">
      <c r="A129" s="11" t="str">
        <f aca="false">TRIM('수출입 실적(성질별)'!A133)</f>
        <v>2025.07</v>
      </c>
      <c r="B129" s="17" t="n">
        <f aca="false">IFERROR(VALUE(LEFT(A129,4)),"")</f>
        <v>2025</v>
      </c>
      <c r="C129" s="17" t="n">
        <f aca="false">IFERROR(VALUE(RIGHT(A129,2)),"")</f>
        <v>7</v>
      </c>
      <c r="D129" s="11" t="str">
        <f aca="false">TRIM('수출입 실적(성질별)'!C133)</f>
        <v>1. 식료 및 직접소비재</v>
      </c>
      <c r="E129" s="18" t="n">
        <f aca="false">IFERROR(VALUE(SUBSTITUTE(TRIM('수출입 실적(성질별)'!D133),",","")),"")</f>
        <v>364758.4</v>
      </c>
      <c r="F129" s="19" t="n">
        <f aca="false">IFERROR(VALUE(SUBSTITUTE(TRIM('수출입 실적(성질별)'!E133),",","")),"")</f>
        <v>1054480</v>
      </c>
    </row>
    <row r="130" customFormat="false" ht="15" hidden="false" customHeight="true" outlineLevel="0" collapsed="false">
      <c r="A130" s="11" t="str">
        <f aca="false">TRIM('수출입 실적(성질별)'!A134)</f>
        <v>2025.07</v>
      </c>
      <c r="B130" s="17" t="n">
        <f aca="false">IFERROR(VALUE(LEFT(A130,4)),"")</f>
        <v>2025</v>
      </c>
      <c r="C130" s="17" t="n">
        <f aca="false">IFERROR(VALUE(RIGHT(A130,2)),"")</f>
        <v>7</v>
      </c>
      <c r="D130" s="11" t="str">
        <f aca="false">TRIM('수출입 실적(성질별)'!C134)</f>
        <v>2. 원료 및 연료</v>
      </c>
      <c r="E130" s="18" t="n">
        <f aca="false">IFERROR(VALUE(SUBSTITUTE(TRIM('수출입 실적(성질별)'!D134),",","")),"")</f>
        <v>7025246.5</v>
      </c>
      <c r="F130" s="19" t="n">
        <f aca="false">IFERROR(VALUE(SUBSTITUTE(TRIM('수출입 실적(성질별)'!E134),",","")),"")</f>
        <v>5238632</v>
      </c>
    </row>
    <row r="131" customFormat="false" ht="15" hidden="false" customHeight="true" outlineLevel="0" collapsed="false">
      <c r="A131" s="11" t="str">
        <f aca="false">TRIM('수출입 실적(성질별)'!A135)</f>
        <v>2025.07</v>
      </c>
      <c r="B131" s="17" t="n">
        <f aca="false">IFERROR(VALUE(LEFT(A131,4)),"")</f>
        <v>2025</v>
      </c>
      <c r="C131" s="17" t="n">
        <f aca="false">IFERROR(VALUE(RIGHT(A131,2)),"")</f>
        <v>7</v>
      </c>
      <c r="D131" s="11" t="str">
        <f aca="false">TRIM('수출입 실적(성질별)'!C135)</f>
        <v>3. 경공업품</v>
      </c>
      <c r="E131" s="18" t="n">
        <f aca="false">IFERROR(VALUE(SUBSTITUTE(TRIM('수출입 실적(성질별)'!D135),",","")),"")</f>
        <v>1037978.6</v>
      </c>
      <c r="F131" s="19" t="n">
        <f aca="false">IFERROR(VALUE(SUBSTITUTE(TRIM('수출입 실적(성질별)'!E135),",","")),"")</f>
        <v>3056603</v>
      </c>
    </row>
    <row r="132" customFormat="false" ht="15" hidden="false" customHeight="true" outlineLevel="0" collapsed="false">
      <c r="A132" s="11" t="str">
        <f aca="false">TRIM('수출입 실적(성질별)'!A136)</f>
        <v>2025.07</v>
      </c>
      <c r="B132" s="17" t="n">
        <f aca="false">IFERROR(VALUE(LEFT(A132,4)),"")</f>
        <v>2025</v>
      </c>
      <c r="C132" s="17" t="n">
        <f aca="false">IFERROR(VALUE(RIGHT(A132,2)),"")</f>
        <v>7</v>
      </c>
      <c r="D132" s="11" t="str">
        <f aca="false">TRIM('수출입 실적(성질별)'!C136)</f>
        <v>가. 섬유원료</v>
      </c>
      <c r="E132" s="18" t="n">
        <f aca="false">IFERROR(VALUE(SUBSTITUTE(TRIM('수출입 실적(성질별)'!D136),",","")),"")</f>
        <v>50502.7</v>
      </c>
      <c r="F132" s="19" t="n">
        <f aca="false">IFERROR(VALUE(SUBSTITUTE(TRIM('수출입 실적(성질별)'!E136),",","")),"")</f>
        <v>78073</v>
      </c>
    </row>
    <row r="133" customFormat="false" ht="15" hidden="false" customHeight="true" outlineLevel="0" collapsed="false">
      <c r="A133" s="11" t="str">
        <f aca="false">TRIM('수출입 실적(성질별)'!A137)</f>
        <v>2025.07</v>
      </c>
      <c r="B133" s="17" t="n">
        <f aca="false">IFERROR(VALUE(LEFT(A133,4)),"")</f>
        <v>2025</v>
      </c>
      <c r="C133" s="17" t="n">
        <f aca="false">IFERROR(VALUE(RIGHT(A133,2)),"")</f>
        <v>7</v>
      </c>
      <c r="D133" s="11" t="str">
        <f aca="false">TRIM('수출입 실적(성질별)'!C137)</f>
        <v>나. 섬유사</v>
      </c>
      <c r="E133" s="18" t="n">
        <f aca="false">IFERROR(VALUE(SUBSTITUTE(TRIM('수출입 실적(성질별)'!D137),",","")),"")</f>
        <v>17708.1</v>
      </c>
      <c r="F133" s="19" t="n">
        <f aca="false">IFERROR(VALUE(SUBSTITUTE(TRIM('수출입 실적(성질별)'!E137),",","")),"")</f>
        <v>61635</v>
      </c>
    </row>
    <row r="134" customFormat="false" ht="15" hidden="false" customHeight="true" outlineLevel="0" collapsed="false">
      <c r="A134" s="11" t="str">
        <f aca="false">TRIM('수출입 실적(성질별)'!A138)</f>
        <v>2025.07</v>
      </c>
      <c r="B134" s="17" t="n">
        <f aca="false">IFERROR(VALUE(LEFT(A134,4)),"")</f>
        <v>2025</v>
      </c>
      <c r="C134" s="17" t="n">
        <f aca="false">IFERROR(VALUE(RIGHT(A134,2)),"")</f>
        <v>7</v>
      </c>
      <c r="D134" s="11" t="str">
        <f aca="false">TRIM('수출입 실적(성질별)'!C138)</f>
        <v>다. 직 물</v>
      </c>
      <c r="E134" s="18" t="n">
        <f aca="false">IFERROR(VALUE(SUBSTITUTE(TRIM('수출입 실적(성질별)'!D138),",","")),"")</f>
        <v>31011.9</v>
      </c>
      <c r="F134" s="19" t="n">
        <f aca="false">IFERROR(VALUE(SUBSTITUTE(TRIM('수출입 실적(성질별)'!E138),",","")),"")</f>
        <v>295501</v>
      </c>
    </row>
    <row r="135" customFormat="false" ht="15" hidden="false" customHeight="true" outlineLevel="0" collapsed="false">
      <c r="A135" s="11" t="str">
        <f aca="false">TRIM('수출입 실적(성질별)'!A139)</f>
        <v>2025.07</v>
      </c>
      <c r="B135" s="17" t="n">
        <f aca="false">IFERROR(VALUE(LEFT(A135,4)),"")</f>
        <v>2025</v>
      </c>
      <c r="C135" s="17" t="n">
        <f aca="false">IFERROR(VALUE(RIGHT(A135,2)),"")</f>
        <v>7</v>
      </c>
      <c r="D135" s="11" t="str">
        <f aca="false">TRIM('수출입 실적(성질별)'!C139)</f>
        <v>라. 기타 섬유제품</v>
      </c>
      <c r="E135" s="18" t="n">
        <f aca="false">IFERROR(VALUE(SUBSTITUTE(TRIM('수출입 실적(성질별)'!D139),",","")),"")</f>
        <v>23359.8</v>
      </c>
      <c r="F135" s="19" t="n">
        <f aca="false">IFERROR(VALUE(SUBSTITUTE(TRIM('수출입 실적(성질별)'!E139),",","")),"")</f>
        <v>180643</v>
      </c>
    </row>
    <row r="136" customFormat="false" ht="15" hidden="false" customHeight="true" outlineLevel="0" collapsed="false">
      <c r="A136" s="11" t="str">
        <f aca="false">TRIM('수출입 실적(성질별)'!A140)</f>
        <v>2025.07</v>
      </c>
      <c r="B136" s="17" t="n">
        <f aca="false">IFERROR(VALUE(LEFT(A136,4)),"")</f>
        <v>2025</v>
      </c>
      <c r="C136" s="17" t="n">
        <f aca="false">IFERROR(VALUE(RIGHT(A136,2)),"")</f>
        <v>7</v>
      </c>
      <c r="D136" s="11" t="str">
        <f aca="false">TRIM('수출입 실적(성질별)'!C140)</f>
        <v>마. 의 류</v>
      </c>
      <c r="E136" s="18" t="n">
        <f aca="false">IFERROR(VALUE(SUBSTITUTE(TRIM('수출입 실적(성질별)'!D140),",","")),"")</f>
        <v>5332.1</v>
      </c>
      <c r="F136" s="19" t="n">
        <f aca="false">IFERROR(VALUE(SUBSTITUTE(TRIM('수출입 실적(성질별)'!E140),",","")),"")</f>
        <v>157969</v>
      </c>
    </row>
    <row r="137" customFormat="false" ht="15" hidden="false" customHeight="true" outlineLevel="0" collapsed="false">
      <c r="A137" s="11" t="str">
        <f aca="false">TRIM('수출입 실적(성질별)'!A141)</f>
        <v>2025.07</v>
      </c>
      <c r="B137" s="17" t="n">
        <f aca="false">IFERROR(VALUE(LEFT(A137,4)),"")</f>
        <v>2025</v>
      </c>
      <c r="C137" s="17" t="n">
        <f aca="false">IFERROR(VALUE(RIGHT(A137,2)),"")</f>
        <v>7</v>
      </c>
      <c r="D137" s="11" t="str">
        <f aca="false">TRIM('수출입 실적(성질별)'!C141)</f>
        <v>바. 목제품</v>
      </c>
      <c r="E137" s="18" t="n">
        <f aca="false">IFERROR(VALUE(SUBSTITUTE(TRIM('수출입 실적(성질별)'!D141),",","")),"")</f>
        <v>18219.8</v>
      </c>
      <c r="F137" s="19" t="n">
        <f aca="false">IFERROR(VALUE(SUBSTITUTE(TRIM('수출입 실적(성질별)'!E141),",","")),"")</f>
        <v>107535</v>
      </c>
    </row>
    <row r="138" customFormat="false" ht="15" hidden="false" customHeight="true" outlineLevel="0" collapsed="false">
      <c r="A138" s="11" t="str">
        <f aca="false">TRIM('수출입 실적(성질별)'!A142)</f>
        <v>2025.07</v>
      </c>
      <c r="B138" s="17" t="n">
        <f aca="false">IFERROR(VALUE(LEFT(A138,4)),"")</f>
        <v>2025</v>
      </c>
      <c r="C138" s="17" t="n">
        <f aca="false">IFERROR(VALUE(RIGHT(A138,2)),"")</f>
        <v>7</v>
      </c>
      <c r="D138" s="11" t="str">
        <f aca="false">TRIM('수출입 실적(성질별)'!C142)</f>
        <v>사. 가죽, 고무 및 신발류</v>
      </c>
      <c r="E138" s="18" t="n">
        <f aca="false">IFERROR(VALUE(SUBSTITUTE(TRIM('수출입 실적(성질별)'!D142),",","")),"")</f>
        <v>72701.4</v>
      </c>
      <c r="F138" s="19" t="n">
        <f aca="false">IFERROR(VALUE(SUBSTITUTE(TRIM('수출입 실적(성질별)'!E142),",","")),"")</f>
        <v>428978</v>
      </c>
    </row>
    <row r="139" customFormat="false" ht="15" hidden="false" customHeight="true" outlineLevel="0" collapsed="false">
      <c r="A139" s="11" t="str">
        <f aca="false">TRIM('수출입 실적(성질별)'!A143)</f>
        <v>2025.07</v>
      </c>
      <c r="B139" s="17" t="n">
        <f aca="false">IFERROR(VALUE(LEFT(A139,4)),"")</f>
        <v>2025</v>
      </c>
      <c r="C139" s="17" t="n">
        <f aca="false">IFERROR(VALUE(RIGHT(A139,2)),"")</f>
        <v>7</v>
      </c>
      <c r="D139" s="11" t="str">
        <f aca="false">TRIM('수출입 실적(성질별)'!C143)</f>
        <v>아. 귀금속 및 보석류</v>
      </c>
      <c r="E139" s="18" t="n">
        <f aca="false">IFERROR(VALUE(SUBSTITUTE(TRIM('수출입 실적(성질별)'!D143),",","")),"")</f>
        <v>403.3</v>
      </c>
      <c r="F139" s="19" t="n">
        <f aca="false">IFERROR(VALUE(SUBSTITUTE(TRIM('수출입 실적(성질별)'!E143),",","")),"")</f>
        <v>472994</v>
      </c>
    </row>
    <row r="140" customFormat="false" ht="15" hidden="false" customHeight="true" outlineLevel="0" collapsed="false">
      <c r="A140" s="11" t="str">
        <f aca="false">TRIM('수출입 실적(성질별)'!A144)</f>
        <v>2025.07</v>
      </c>
      <c r="B140" s="17" t="n">
        <f aca="false">IFERROR(VALUE(LEFT(A140,4)),"")</f>
        <v>2025</v>
      </c>
      <c r="C140" s="17" t="n">
        <f aca="false">IFERROR(VALUE(RIGHT(A140,2)),"")</f>
        <v>7</v>
      </c>
      <c r="D140" s="11" t="str">
        <f aca="false">TRIM('수출입 실적(성질별)'!C144)</f>
        <v>자. 기타 비금속 광물제품</v>
      </c>
      <c r="E140" s="18" t="n">
        <f aca="false">IFERROR(VALUE(SUBSTITUTE(TRIM('수출입 실적(성질별)'!D144),",","")),"")</f>
        <v>432871.3</v>
      </c>
      <c r="F140" s="19" t="n">
        <f aca="false">IFERROR(VALUE(SUBSTITUTE(TRIM('수출입 실적(성질별)'!E144),",","")),"")</f>
        <v>219904</v>
      </c>
    </row>
    <row r="141" customFormat="false" ht="15" hidden="false" customHeight="true" outlineLevel="0" collapsed="false">
      <c r="A141" s="11" t="str">
        <f aca="false">TRIM('수출입 실적(성질별)'!A145)</f>
        <v>2025.07</v>
      </c>
      <c r="B141" s="17" t="n">
        <f aca="false">IFERROR(VALUE(LEFT(A141,4)),"")</f>
        <v>2025</v>
      </c>
      <c r="C141" s="17" t="n">
        <f aca="false">IFERROR(VALUE(RIGHT(A141,2)),"")</f>
        <v>7</v>
      </c>
      <c r="D141" s="11" t="str">
        <f aca="false">TRIM('수출입 실적(성질별)'!C145)</f>
        <v>차. 완구, 운동용구 및 악기</v>
      </c>
      <c r="E141" s="18" t="n">
        <f aca="false">IFERROR(VALUE(SUBSTITUTE(TRIM('수출입 실적(성질별)'!D145),",","")),"")</f>
        <v>2519.1</v>
      </c>
      <c r="F141" s="19" t="n">
        <f aca="false">IFERROR(VALUE(SUBSTITUTE(TRIM('수출입 실적(성질별)'!E145),",","")),"")</f>
        <v>56421</v>
      </c>
    </row>
    <row r="142" customFormat="false" ht="15" hidden="false" customHeight="true" outlineLevel="0" collapsed="false">
      <c r="A142" s="11" t="str">
        <f aca="false">TRIM('수출입 실적(성질별)'!A146)</f>
        <v>2025.07</v>
      </c>
      <c r="B142" s="17" t="n">
        <f aca="false">IFERROR(VALUE(LEFT(A142,4)),"")</f>
        <v>2025</v>
      </c>
      <c r="C142" s="17" t="n">
        <f aca="false">IFERROR(VALUE(RIGHT(A142,2)),"")</f>
        <v>7</v>
      </c>
      <c r="D142" s="11" t="str">
        <f aca="false">TRIM('수출입 실적(성질별)'!C146)</f>
        <v>카. 기 타</v>
      </c>
      <c r="E142" s="18" t="n">
        <f aca="false">IFERROR(VALUE(SUBSTITUTE(TRIM('수출입 실적(성질별)'!D146),",","")),"")</f>
        <v>383349</v>
      </c>
      <c r="F142" s="19" t="n">
        <f aca="false">IFERROR(VALUE(SUBSTITUTE(TRIM('수출입 실적(성질별)'!E146),",","")),"")</f>
        <v>996950</v>
      </c>
    </row>
    <row r="143" customFormat="false" ht="15" hidden="false" customHeight="true" outlineLevel="0" collapsed="false">
      <c r="A143" s="11" t="str">
        <f aca="false">TRIM('수출입 실적(성질별)'!A147)</f>
        <v>2025.07</v>
      </c>
      <c r="B143" s="17" t="n">
        <f aca="false">IFERROR(VALUE(LEFT(A143,4)),"")</f>
        <v>2025</v>
      </c>
      <c r="C143" s="17" t="n">
        <f aca="false">IFERROR(VALUE(RIGHT(A143,2)),"")</f>
        <v>7</v>
      </c>
      <c r="D143" s="11" t="str">
        <f aca="false">TRIM('수출입 실적(성질별)'!C147)</f>
        <v>4. 중화학 공업품</v>
      </c>
      <c r="E143" s="18" t="n">
        <f aca="false">IFERROR(VALUE(SUBSTITUTE(TRIM('수출입 실적(성질별)'!D147),",","")),"")</f>
        <v>9152854.8</v>
      </c>
      <c r="F143" s="19" t="n">
        <f aca="false">IFERROR(VALUE(SUBSTITUTE(TRIM('수출입 실적(성질별)'!E147),",","")),"")</f>
        <v>51374607</v>
      </c>
    </row>
    <row r="144" customFormat="false" ht="15" hidden="false" customHeight="true" outlineLevel="0" collapsed="false">
      <c r="A144" s="11" t="str">
        <f aca="false">TRIM('수출입 실적(성질별)'!A148)</f>
        <v>2025.07</v>
      </c>
      <c r="B144" s="17" t="n">
        <f aca="false">IFERROR(VALUE(LEFT(A144,4)),"")</f>
        <v>2025</v>
      </c>
      <c r="C144" s="17" t="n">
        <f aca="false">IFERROR(VALUE(RIGHT(A144,2)),"")</f>
        <v>7</v>
      </c>
      <c r="D144" s="11" t="str">
        <f aca="false">TRIM('수출입 실적(성질별)'!C148)</f>
        <v>가. 화공품</v>
      </c>
      <c r="E144" s="18" t="n">
        <f aca="false">IFERROR(VALUE(SUBSTITUTE(TRIM('수출입 실적(성질별)'!D148),",","")),"")</f>
        <v>4035225.8</v>
      </c>
      <c r="F144" s="19" t="n">
        <f aca="false">IFERROR(VALUE(SUBSTITUTE(TRIM('수출입 실적(성질별)'!E148),",","")),"")</f>
        <v>6699693</v>
      </c>
    </row>
    <row r="145" customFormat="false" ht="15" hidden="false" customHeight="true" outlineLevel="0" collapsed="false">
      <c r="A145" s="11" t="str">
        <f aca="false">TRIM('수출입 실적(성질별)'!A149)</f>
        <v>2025.07</v>
      </c>
      <c r="B145" s="17" t="n">
        <f aca="false">IFERROR(VALUE(LEFT(A145,4)),"")</f>
        <v>2025</v>
      </c>
      <c r="C145" s="17" t="n">
        <f aca="false">IFERROR(VALUE(RIGHT(A145,2)),"")</f>
        <v>7</v>
      </c>
      <c r="D145" s="11" t="str">
        <f aca="false">TRIM('수출입 실적(성질별)'!C149)</f>
        <v>나. 철강제품</v>
      </c>
      <c r="E145" s="18" t="n">
        <f aca="false">IFERROR(VALUE(SUBSTITUTE(TRIM('수출입 실적(성질별)'!D149),",","")),"")</f>
        <v>2816711.9</v>
      </c>
      <c r="F145" s="19" t="n">
        <f aca="false">IFERROR(VALUE(SUBSTITUTE(TRIM('수출입 실적(성질별)'!E149),",","")),"")</f>
        <v>4188696</v>
      </c>
    </row>
    <row r="146" customFormat="false" ht="15" hidden="false" customHeight="true" outlineLevel="0" collapsed="false">
      <c r="A146" s="11" t="str">
        <f aca="false">TRIM('수출입 실적(성질별)'!A150)</f>
        <v>2025.07</v>
      </c>
      <c r="B146" s="17" t="n">
        <f aca="false">IFERROR(VALUE(LEFT(A146,4)),"")</f>
        <v>2025</v>
      </c>
      <c r="C146" s="17" t="n">
        <f aca="false">IFERROR(VALUE(RIGHT(A146,2)),"")</f>
        <v>7</v>
      </c>
      <c r="D146" s="11" t="str">
        <f aca="false">TRIM('수출입 실적(성질별)'!C150)</f>
        <v>다. 기계류와 정밀기기</v>
      </c>
      <c r="E146" s="18" t="n">
        <f aca="false">IFERROR(VALUE(SUBSTITUTE(TRIM('수출입 실적(성질별)'!D150),",","")),"")</f>
        <v>383429</v>
      </c>
      <c r="F146" s="19" t="n">
        <f aca="false">IFERROR(VALUE(SUBSTITUTE(TRIM('수출입 실적(성질별)'!E150),",","")),"")</f>
        <v>6328940</v>
      </c>
    </row>
    <row r="147" customFormat="false" ht="15" hidden="false" customHeight="true" outlineLevel="0" collapsed="false">
      <c r="A147" s="11" t="str">
        <f aca="false">TRIM('수출입 실적(성질별)'!A151)</f>
        <v>2025.07</v>
      </c>
      <c r="B147" s="17" t="n">
        <f aca="false">IFERROR(VALUE(LEFT(A147,4)),"")</f>
        <v>2025</v>
      </c>
      <c r="C147" s="17" t="n">
        <f aca="false">IFERROR(VALUE(RIGHT(A147,2)),"")</f>
        <v>7</v>
      </c>
      <c r="D147" s="11" t="str">
        <f aca="false">TRIM('수출입 실적(성질별)'!C151)</f>
        <v>라. 전기, 전자제품</v>
      </c>
      <c r="E147" s="18" t="n">
        <f aca="false">IFERROR(VALUE(SUBSTITUTE(TRIM('수출입 실적(성질별)'!D151),",","")),"")</f>
        <v>249849.5</v>
      </c>
      <c r="F147" s="19" t="n">
        <f aca="false">IFERROR(VALUE(SUBSTITUTE(TRIM('수출입 실적(성질별)'!E151),",","")),"")</f>
        <v>22054413</v>
      </c>
    </row>
    <row r="148" customFormat="false" ht="15" hidden="false" customHeight="true" outlineLevel="0" collapsed="false">
      <c r="A148" s="11" t="str">
        <f aca="false">TRIM('수출입 실적(성질별)'!A152)</f>
        <v>2025.07</v>
      </c>
      <c r="B148" s="17" t="n">
        <f aca="false">IFERROR(VALUE(LEFT(A148,4)),"")</f>
        <v>2025</v>
      </c>
      <c r="C148" s="17" t="n">
        <f aca="false">IFERROR(VALUE(RIGHT(A148,2)),"")</f>
        <v>7</v>
      </c>
      <c r="D148" s="11" t="str">
        <f aca="false">TRIM('수출입 실적(성질별)'!C152)</f>
        <v>마. 수송장비</v>
      </c>
      <c r="E148" s="18" t="n">
        <f aca="false">IFERROR(VALUE(SUBSTITUTE(TRIM('수출입 실적(성질별)'!D152),",","")),"")</f>
        <v>1599509.8</v>
      </c>
      <c r="F148" s="19" t="n">
        <f aca="false">IFERROR(VALUE(SUBSTITUTE(TRIM('수출입 실적(성질별)'!E152),",","")),"")</f>
        <v>10047917</v>
      </c>
    </row>
    <row r="149" customFormat="false" ht="15" hidden="false" customHeight="true" outlineLevel="0" collapsed="false">
      <c r="A149" s="11" t="str">
        <f aca="false">TRIM('수출입 실적(성질별)'!A153)</f>
        <v>2025.07</v>
      </c>
      <c r="B149" s="17" t="n">
        <f aca="false">IFERROR(VALUE(LEFT(A149,4)),"")</f>
        <v>2025</v>
      </c>
      <c r="C149" s="17" t="n">
        <f aca="false">IFERROR(VALUE(RIGHT(A149,2)),"")</f>
        <v>7</v>
      </c>
      <c r="D149" s="11" t="str">
        <f aca="false">TRIM('수출입 실적(성질별)'!C153)</f>
        <v>바. 기 타</v>
      </c>
      <c r="E149" s="18" t="n">
        <f aca="false">IFERROR(VALUE(SUBSTITUTE(TRIM('수출입 실적(성질별)'!D153),",","")),"")</f>
        <v>68128.9</v>
      </c>
      <c r="F149" s="19" t="n">
        <f aca="false">IFERROR(VALUE(SUBSTITUTE(TRIM('수출입 실적(성질별)'!E153),",","")),"")</f>
        <v>2054949</v>
      </c>
    </row>
    <row r="150" customFormat="false" ht="15" hidden="false" customHeight="true" outlineLevel="0" collapsed="false">
      <c r="A150" s="11" t="str">
        <f aca="false">TRIM('수출입 실적(성질별)'!A154)</f>
        <v>2025.08</v>
      </c>
      <c r="B150" s="17" t="n">
        <f aca="false">IFERROR(VALUE(LEFT(A150,4)),"")</f>
        <v>2025</v>
      </c>
      <c r="C150" s="17" t="n">
        <f aca="false">IFERROR(VALUE(RIGHT(A150,2)),"")</f>
        <v>8</v>
      </c>
      <c r="D150" s="11" t="str">
        <f aca="false">TRIM('수출입 실적(성질별)'!C154)</f>
        <v>1. 식료 및 직접소비재</v>
      </c>
      <c r="E150" s="18" t="n">
        <f aca="false">IFERROR(VALUE(SUBSTITUTE(TRIM('수출입 실적(성질별)'!D154),",","")),"")</f>
        <v>352123.5</v>
      </c>
      <c r="F150" s="19" t="n">
        <f aca="false">IFERROR(VALUE(SUBSTITUTE(TRIM('수출입 실적(성질별)'!E154),",","")),"")</f>
        <v>954742</v>
      </c>
    </row>
    <row r="151" customFormat="false" ht="15" hidden="false" customHeight="true" outlineLevel="0" collapsed="false">
      <c r="A151" s="11" t="str">
        <f aca="false">TRIM('수출입 실적(성질별)'!A155)</f>
        <v>2025.08</v>
      </c>
      <c r="B151" s="17" t="n">
        <f aca="false">IFERROR(VALUE(LEFT(A151,4)),"")</f>
        <v>2025</v>
      </c>
      <c r="C151" s="17" t="n">
        <f aca="false">IFERROR(VALUE(RIGHT(A151,2)),"")</f>
        <v>8</v>
      </c>
      <c r="D151" s="11" t="str">
        <f aca="false">TRIM('수출입 실적(성질별)'!C155)</f>
        <v>2. 원료 및 연료</v>
      </c>
      <c r="E151" s="18" t="n">
        <f aca="false">IFERROR(VALUE(SUBSTITUTE(TRIM('수출입 실적(성질별)'!D155),",","")),"")</f>
        <v>6973050.2</v>
      </c>
      <c r="F151" s="19" t="n">
        <f aca="false">IFERROR(VALUE(SUBSTITUTE(TRIM('수출입 실적(성질별)'!E155),",","")),"")</f>
        <v>4996545</v>
      </c>
    </row>
    <row r="152" customFormat="false" ht="15" hidden="false" customHeight="true" outlineLevel="0" collapsed="false">
      <c r="A152" s="11" t="str">
        <f aca="false">TRIM('수출입 실적(성질별)'!A156)</f>
        <v>2025.08</v>
      </c>
      <c r="B152" s="17" t="n">
        <f aca="false">IFERROR(VALUE(LEFT(A152,4)),"")</f>
        <v>2025</v>
      </c>
      <c r="C152" s="17" t="n">
        <f aca="false">IFERROR(VALUE(RIGHT(A152,2)),"")</f>
        <v>8</v>
      </c>
      <c r="D152" s="11" t="str">
        <f aca="false">TRIM('수출입 실적(성질별)'!C156)</f>
        <v>3. 경공업품</v>
      </c>
      <c r="E152" s="18" t="n">
        <f aca="false">IFERROR(VALUE(SUBSTITUTE(TRIM('수출입 실적(성질별)'!D156),",","")),"")</f>
        <v>1058051.1</v>
      </c>
      <c r="F152" s="19" t="n">
        <f aca="false">IFERROR(VALUE(SUBSTITUTE(TRIM('수출입 실적(성질별)'!E156),",","")),"")</f>
        <v>2683825</v>
      </c>
    </row>
    <row r="153" customFormat="false" ht="15" hidden="false" customHeight="true" outlineLevel="0" collapsed="false">
      <c r="A153" s="11" t="str">
        <f aca="false">TRIM('수출입 실적(성질별)'!A157)</f>
        <v>2025.08</v>
      </c>
      <c r="B153" s="17" t="n">
        <f aca="false">IFERROR(VALUE(LEFT(A153,4)),"")</f>
        <v>2025</v>
      </c>
      <c r="C153" s="17" t="n">
        <f aca="false">IFERROR(VALUE(RIGHT(A153,2)),"")</f>
        <v>8</v>
      </c>
      <c r="D153" s="11" t="str">
        <f aca="false">TRIM('수출입 실적(성질별)'!C157)</f>
        <v>가. 섬유원료</v>
      </c>
      <c r="E153" s="18" t="n">
        <f aca="false">IFERROR(VALUE(SUBSTITUTE(TRIM('수출입 실적(성질별)'!D157),",","")),"")</f>
        <v>46408.7</v>
      </c>
      <c r="F153" s="19" t="n">
        <f aca="false">IFERROR(VALUE(SUBSTITUTE(TRIM('수출입 실적(성질별)'!E157),",","")),"")</f>
        <v>70526</v>
      </c>
    </row>
    <row r="154" customFormat="false" ht="15" hidden="false" customHeight="true" outlineLevel="0" collapsed="false">
      <c r="A154" s="11" t="str">
        <f aca="false">TRIM('수출입 실적(성질별)'!A158)</f>
        <v>2025.08</v>
      </c>
      <c r="B154" s="17" t="n">
        <f aca="false">IFERROR(VALUE(LEFT(A154,4)),"")</f>
        <v>2025</v>
      </c>
      <c r="C154" s="17" t="n">
        <f aca="false">IFERROR(VALUE(RIGHT(A154,2)),"")</f>
        <v>8</v>
      </c>
      <c r="D154" s="11" t="str">
        <f aca="false">TRIM('수출입 실적(성질별)'!C158)</f>
        <v>나. 섬유사</v>
      </c>
      <c r="E154" s="18" t="n">
        <f aca="false">IFERROR(VALUE(SUBSTITUTE(TRIM('수출입 실적(성질별)'!D158),",","")),"")</f>
        <v>15334</v>
      </c>
      <c r="F154" s="19" t="n">
        <f aca="false">IFERROR(VALUE(SUBSTITUTE(TRIM('수출입 실적(성질별)'!E158),",","")),"")</f>
        <v>52844</v>
      </c>
    </row>
    <row r="155" customFormat="false" ht="15" hidden="false" customHeight="true" outlineLevel="0" collapsed="false">
      <c r="A155" s="11" t="str">
        <f aca="false">TRIM('수출입 실적(성질별)'!A159)</f>
        <v>2025.08</v>
      </c>
      <c r="B155" s="17" t="n">
        <f aca="false">IFERROR(VALUE(LEFT(A155,4)),"")</f>
        <v>2025</v>
      </c>
      <c r="C155" s="17" t="n">
        <f aca="false">IFERROR(VALUE(RIGHT(A155,2)),"")</f>
        <v>8</v>
      </c>
      <c r="D155" s="11" t="str">
        <f aca="false">TRIM('수출입 실적(성질별)'!C159)</f>
        <v>다. 직 물</v>
      </c>
      <c r="E155" s="18" t="n">
        <f aca="false">IFERROR(VALUE(SUBSTITUTE(TRIM('수출입 실적(성질별)'!D159),",","")),"")</f>
        <v>24686.9</v>
      </c>
      <c r="F155" s="19" t="n">
        <f aca="false">IFERROR(VALUE(SUBSTITUTE(TRIM('수출입 실적(성질별)'!E159),",","")),"")</f>
        <v>234377</v>
      </c>
    </row>
    <row r="156" customFormat="false" ht="15" hidden="false" customHeight="true" outlineLevel="0" collapsed="false">
      <c r="A156" s="11" t="str">
        <f aca="false">TRIM('수출입 실적(성질별)'!A160)</f>
        <v>2025.08</v>
      </c>
      <c r="B156" s="17" t="n">
        <f aca="false">IFERROR(VALUE(LEFT(A156,4)),"")</f>
        <v>2025</v>
      </c>
      <c r="C156" s="17" t="n">
        <f aca="false">IFERROR(VALUE(RIGHT(A156,2)),"")</f>
        <v>8</v>
      </c>
      <c r="D156" s="11" t="str">
        <f aca="false">TRIM('수출입 실적(성질별)'!C160)</f>
        <v>라. 기타 섬유제품</v>
      </c>
      <c r="E156" s="18" t="n">
        <f aca="false">IFERROR(VALUE(SUBSTITUTE(TRIM('수출입 실적(성질별)'!D160),",","")),"")</f>
        <v>18725.8</v>
      </c>
      <c r="F156" s="19" t="n">
        <f aca="false">IFERROR(VALUE(SUBSTITUTE(TRIM('수출입 실적(성질별)'!E160),",","")),"")</f>
        <v>148333</v>
      </c>
    </row>
    <row r="157" customFormat="false" ht="15" hidden="false" customHeight="true" outlineLevel="0" collapsed="false">
      <c r="A157" s="11" t="str">
        <f aca="false">TRIM('수출입 실적(성질별)'!A161)</f>
        <v>2025.08</v>
      </c>
      <c r="B157" s="17" t="n">
        <f aca="false">IFERROR(VALUE(LEFT(A157,4)),"")</f>
        <v>2025</v>
      </c>
      <c r="C157" s="17" t="n">
        <f aca="false">IFERROR(VALUE(RIGHT(A157,2)),"")</f>
        <v>8</v>
      </c>
      <c r="D157" s="11" t="str">
        <f aca="false">TRIM('수출입 실적(성질별)'!C161)</f>
        <v>마. 의 류</v>
      </c>
      <c r="E157" s="18" t="n">
        <f aca="false">IFERROR(VALUE(SUBSTITUTE(TRIM('수출입 실적(성질별)'!D161),",","")),"")</f>
        <v>5086.4</v>
      </c>
      <c r="F157" s="19" t="n">
        <f aca="false">IFERROR(VALUE(SUBSTITUTE(TRIM('수출입 실적(성질별)'!E161),",","")),"")</f>
        <v>138589</v>
      </c>
    </row>
    <row r="158" customFormat="false" ht="15" hidden="false" customHeight="true" outlineLevel="0" collapsed="false">
      <c r="A158" s="11" t="str">
        <f aca="false">TRIM('수출입 실적(성질별)'!A162)</f>
        <v>2025.08</v>
      </c>
      <c r="B158" s="17" t="n">
        <f aca="false">IFERROR(VALUE(LEFT(A158,4)),"")</f>
        <v>2025</v>
      </c>
      <c r="C158" s="17" t="n">
        <f aca="false">IFERROR(VALUE(RIGHT(A158,2)),"")</f>
        <v>8</v>
      </c>
      <c r="D158" s="11" t="str">
        <f aca="false">TRIM('수출입 실적(성질별)'!C162)</f>
        <v>바. 목제품</v>
      </c>
      <c r="E158" s="18" t="n">
        <f aca="false">IFERROR(VALUE(SUBSTITUTE(TRIM('수출입 실적(성질별)'!D162),",","")),"")</f>
        <v>16415.8</v>
      </c>
      <c r="F158" s="19" t="n">
        <f aca="false">IFERROR(VALUE(SUBSTITUTE(TRIM('수출입 실적(성질별)'!E162),",","")),"")</f>
        <v>91898</v>
      </c>
    </row>
    <row r="159" customFormat="false" ht="15" hidden="false" customHeight="true" outlineLevel="0" collapsed="false">
      <c r="A159" s="11" t="str">
        <f aca="false">TRIM('수출입 실적(성질별)'!A163)</f>
        <v>2025.08</v>
      </c>
      <c r="B159" s="17" t="n">
        <f aca="false">IFERROR(VALUE(LEFT(A159,4)),"")</f>
        <v>2025</v>
      </c>
      <c r="C159" s="17" t="n">
        <f aca="false">IFERROR(VALUE(RIGHT(A159,2)),"")</f>
        <v>8</v>
      </c>
      <c r="D159" s="11" t="str">
        <f aca="false">TRIM('수출입 실적(성질별)'!C163)</f>
        <v>사. 가죽, 고무 및 신발류</v>
      </c>
      <c r="E159" s="18" t="n">
        <f aca="false">IFERROR(VALUE(SUBSTITUTE(TRIM('수출입 실적(성질별)'!D163),",","")),"")</f>
        <v>58085.8</v>
      </c>
      <c r="F159" s="19" t="n">
        <f aca="false">IFERROR(VALUE(SUBSTITUTE(TRIM('수출입 실적(성질별)'!E163),",","")),"")</f>
        <v>325645</v>
      </c>
    </row>
    <row r="160" customFormat="false" ht="15" hidden="false" customHeight="true" outlineLevel="0" collapsed="false">
      <c r="A160" s="11" t="str">
        <f aca="false">TRIM('수출입 실적(성질별)'!A164)</f>
        <v>2025.08</v>
      </c>
      <c r="B160" s="17" t="n">
        <f aca="false">IFERROR(VALUE(LEFT(A160,4)),"")</f>
        <v>2025</v>
      </c>
      <c r="C160" s="17" t="n">
        <f aca="false">IFERROR(VALUE(RIGHT(A160,2)),"")</f>
        <v>8</v>
      </c>
      <c r="D160" s="11" t="str">
        <f aca="false">TRIM('수출입 실적(성질별)'!C164)</f>
        <v>아. 귀금속 및 보석류</v>
      </c>
      <c r="E160" s="18" t="n">
        <f aca="false">IFERROR(VALUE(SUBSTITUTE(TRIM('수출입 실적(성질별)'!D164),",","")),"")</f>
        <v>316.4</v>
      </c>
      <c r="F160" s="19" t="n">
        <f aca="false">IFERROR(VALUE(SUBSTITUTE(TRIM('수출입 실적(성질별)'!E164),",","")),"")</f>
        <v>491288</v>
      </c>
    </row>
    <row r="161" customFormat="false" ht="15" hidden="false" customHeight="true" outlineLevel="0" collapsed="false">
      <c r="A161" s="11" t="str">
        <f aca="false">TRIM('수출입 실적(성질별)'!A165)</f>
        <v>2025.08</v>
      </c>
      <c r="B161" s="17" t="n">
        <f aca="false">IFERROR(VALUE(LEFT(A161,4)),"")</f>
        <v>2025</v>
      </c>
      <c r="C161" s="17" t="n">
        <f aca="false">IFERROR(VALUE(RIGHT(A161,2)),"")</f>
        <v>8</v>
      </c>
      <c r="D161" s="11" t="str">
        <f aca="false">TRIM('수출입 실적(성질별)'!C165)</f>
        <v>자. 기타 비금속 광물제품</v>
      </c>
      <c r="E161" s="18" t="n">
        <f aca="false">IFERROR(VALUE(SUBSTITUTE(TRIM('수출입 실적(성질별)'!D165),",","")),"")</f>
        <v>521680.5</v>
      </c>
      <c r="F161" s="19" t="n">
        <f aca="false">IFERROR(VALUE(SUBSTITUTE(TRIM('수출입 실적(성질별)'!E165),",","")),"")</f>
        <v>200229</v>
      </c>
    </row>
    <row r="162" customFormat="false" ht="15" hidden="false" customHeight="true" outlineLevel="0" collapsed="false">
      <c r="A162" s="11" t="str">
        <f aca="false">TRIM('수출입 실적(성질별)'!A166)</f>
        <v>2025.08</v>
      </c>
      <c r="B162" s="17" t="n">
        <f aca="false">IFERROR(VALUE(LEFT(A162,4)),"")</f>
        <v>2025</v>
      </c>
      <c r="C162" s="17" t="n">
        <f aca="false">IFERROR(VALUE(RIGHT(A162,2)),"")</f>
        <v>8</v>
      </c>
      <c r="D162" s="11" t="str">
        <f aca="false">TRIM('수출입 실적(성질별)'!C166)</f>
        <v>차. 완구, 운동용구 및 악기</v>
      </c>
      <c r="E162" s="18" t="n">
        <f aca="false">IFERROR(VALUE(SUBSTITUTE(TRIM('수출입 실적(성질별)'!D166),",","")),"")</f>
        <v>2407.3</v>
      </c>
      <c r="F162" s="19" t="n">
        <f aca="false">IFERROR(VALUE(SUBSTITUTE(TRIM('수출입 실적(성질별)'!E166),",","")),"")</f>
        <v>48331</v>
      </c>
    </row>
    <row r="163" customFormat="false" ht="15" hidden="false" customHeight="true" outlineLevel="0" collapsed="false">
      <c r="A163" s="11" t="str">
        <f aca="false">TRIM('수출입 실적(성질별)'!A167)</f>
        <v>2025.08</v>
      </c>
      <c r="B163" s="17" t="n">
        <f aca="false">IFERROR(VALUE(LEFT(A163,4)),"")</f>
        <v>2025</v>
      </c>
      <c r="C163" s="17" t="n">
        <f aca="false">IFERROR(VALUE(RIGHT(A163,2)),"")</f>
        <v>8</v>
      </c>
      <c r="D163" s="11" t="str">
        <f aca="false">TRIM('수출입 실적(성질별)'!C167)</f>
        <v>카. 기 타</v>
      </c>
      <c r="E163" s="18" t="n">
        <f aca="false">IFERROR(VALUE(SUBSTITUTE(TRIM('수출입 실적(성질별)'!D167),",","")),"")</f>
        <v>348903.5</v>
      </c>
      <c r="F163" s="19" t="n">
        <f aca="false">IFERROR(VALUE(SUBSTITUTE(TRIM('수출입 실적(성질별)'!E167),",","")),"")</f>
        <v>881765</v>
      </c>
    </row>
    <row r="164" customFormat="false" ht="15" hidden="false" customHeight="true" outlineLevel="0" collapsed="false">
      <c r="A164" s="11" t="str">
        <f aca="false">TRIM('수출입 실적(성질별)'!A168)</f>
        <v>2025.08</v>
      </c>
      <c r="B164" s="17" t="n">
        <f aca="false">IFERROR(VALUE(LEFT(A164,4)),"")</f>
        <v>2025</v>
      </c>
      <c r="C164" s="17" t="n">
        <f aca="false">IFERROR(VALUE(RIGHT(A164,2)),"")</f>
        <v>8</v>
      </c>
      <c r="D164" s="11" t="str">
        <f aca="false">TRIM('수출입 실적(성질별)'!C168)</f>
        <v>4. 중화학 공업품</v>
      </c>
      <c r="E164" s="18" t="n">
        <f aca="false">IFERROR(VALUE(SUBSTITUTE(TRIM('수출입 실적(성질별)'!D168),",","")),"")</f>
        <v>8735449.1</v>
      </c>
      <c r="F164" s="19" t="n">
        <f aca="false">IFERROR(VALUE(SUBSTITUTE(TRIM('수출입 실적(성질별)'!E168),",","")),"")</f>
        <v>49624221</v>
      </c>
    </row>
    <row r="165" customFormat="false" ht="15" hidden="false" customHeight="true" outlineLevel="0" collapsed="false">
      <c r="A165" s="11" t="str">
        <f aca="false">TRIM('수출입 실적(성질별)'!A169)</f>
        <v>2025.08</v>
      </c>
      <c r="B165" s="17" t="n">
        <f aca="false">IFERROR(VALUE(LEFT(A165,4)),"")</f>
        <v>2025</v>
      </c>
      <c r="C165" s="17" t="n">
        <f aca="false">IFERROR(VALUE(RIGHT(A165,2)),"")</f>
        <v>8</v>
      </c>
      <c r="D165" s="11" t="str">
        <f aca="false">TRIM('수출입 실적(성질별)'!C169)</f>
        <v>가. 화공품</v>
      </c>
      <c r="E165" s="18" t="n">
        <f aca="false">IFERROR(VALUE(SUBSTITUTE(TRIM('수출입 실적(성질별)'!D169),",","")),"")</f>
        <v>3786449.2</v>
      </c>
      <c r="F165" s="19" t="n">
        <f aca="false">IFERROR(VALUE(SUBSTITUTE(TRIM('수출입 실적(성질별)'!E169),",","")),"")</f>
        <v>6276342</v>
      </c>
    </row>
    <row r="166" customFormat="false" ht="15" hidden="false" customHeight="true" outlineLevel="0" collapsed="false">
      <c r="A166" s="11" t="str">
        <f aca="false">TRIM('수출입 실적(성질별)'!A170)</f>
        <v>2025.08</v>
      </c>
      <c r="B166" s="17" t="n">
        <f aca="false">IFERROR(VALUE(LEFT(A166,4)),"")</f>
        <v>2025</v>
      </c>
      <c r="C166" s="17" t="n">
        <f aca="false">IFERROR(VALUE(RIGHT(A166,2)),"")</f>
        <v>8</v>
      </c>
      <c r="D166" s="11" t="str">
        <f aca="false">TRIM('수출입 실적(성질별)'!C170)</f>
        <v>나. 철강제품</v>
      </c>
      <c r="E166" s="18" t="n">
        <f aca="false">IFERROR(VALUE(SUBSTITUTE(TRIM('수출입 실적(성질별)'!D170),",","")),"")</f>
        <v>2537762.9</v>
      </c>
      <c r="F166" s="19" t="n">
        <f aca="false">IFERROR(VALUE(SUBSTITUTE(TRIM('수출입 실적(성질별)'!E170),",","")),"")</f>
        <v>3560149</v>
      </c>
    </row>
    <row r="167" customFormat="false" ht="15" hidden="false" customHeight="true" outlineLevel="0" collapsed="false">
      <c r="A167" s="11" t="str">
        <f aca="false">TRIM('수출입 실적(성질별)'!A171)</f>
        <v>2025.08</v>
      </c>
      <c r="B167" s="17" t="n">
        <f aca="false">IFERROR(VALUE(LEFT(A167,4)),"")</f>
        <v>2025</v>
      </c>
      <c r="C167" s="17" t="n">
        <f aca="false">IFERROR(VALUE(RIGHT(A167,2)),"")</f>
        <v>8</v>
      </c>
      <c r="D167" s="11" t="str">
        <f aca="false">TRIM('수출입 실적(성질별)'!C171)</f>
        <v>다. 기계류와 정밀기기</v>
      </c>
      <c r="E167" s="18" t="n">
        <f aca="false">IFERROR(VALUE(SUBSTITUTE(TRIM('수출입 실적(성질별)'!D171),",","")),"")</f>
        <v>315230.6</v>
      </c>
      <c r="F167" s="19" t="n">
        <f aca="false">IFERROR(VALUE(SUBSTITUTE(TRIM('수출입 실적(성질별)'!E171),",","")),"")</f>
        <v>5245973</v>
      </c>
    </row>
    <row r="168" customFormat="false" ht="15" hidden="false" customHeight="true" outlineLevel="0" collapsed="false">
      <c r="A168" s="11" t="str">
        <f aca="false">TRIM('수출입 실적(성질별)'!A172)</f>
        <v>2025.08</v>
      </c>
      <c r="B168" s="17" t="n">
        <f aca="false">IFERROR(VALUE(LEFT(A168,4)),"")</f>
        <v>2025</v>
      </c>
      <c r="C168" s="17" t="n">
        <f aca="false">IFERROR(VALUE(RIGHT(A168,2)),"")</f>
        <v>8</v>
      </c>
      <c r="D168" s="11" t="str">
        <f aca="false">TRIM('수출입 실적(성질별)'!C172)</f>
        <v>라. 전기, 전자제품</v>
      </c>
      <c r="E168" s="18" t="n">
        <f aca="false">IFERROR(VALUE(SUBSTITUTE(TRIM('수출입 실적(성질별)'!D172),",","")),"")</f>
        <v>204576.1</v>
      </c>
      <c r="F168" s="19" t="n">
        <f aca="false">IFERROR(VALUE(SUBSTITUTE(TRIM('수출입 실적(성질별)'!E172),",","")),"")</f>
        <v>22635594</v>
      </c>
    </row>
    <row r="169" customFormat="false" ht="15" hidden="false" customHeight="true" outlineLevel="0" collapsed="false">
      <c r="A169" s="11" t="str">
        <f aca="false">TRIM('수출입 실적(성질별)'!A173)</f>
        <v>2025.08</v>
      </c>
      <c r="B169" s="17" t="n">
        <f aca="false">IFERROR(VALUE(LEFT(A169,4)),"")</f>
        <v>2025</v>
      </c>
      <c r="C169" s="17" t="n">
        <f aca="false">IFERROR(VALUE(RIGHT(A169,2)),"")</f>
        <v>8</v>
      </c>
      <c r="D169" s="11" t="str">
        <f aca="false">TRIM('수출입 실적(성질별)'!C173)</f>
        <v>마. 수송장비</v>
      </c>
      <c r="E169" s="18" t="n">
        <f aca="false">IFERROR(VALUE(SUBSTITUTE(TRIM('수출입 실적(성질별)'!D173),",","")),"")</f>
        <v>1829410.2</v>
      </c>
      <c r="F169" s="19" t="n">
        <f aca="false">IFERROR(VALUE(SUBSTITUTE(TRIM('수출입 실적(성질별)'!E173),",","")),"")</f>
        <v>10380351</v>
      </c>
    </row>
    <row r="170" customFormat="false" ht="15" hidden="false" customHeight="true" outlineLevel="0" collapsed="false">
      <c r="A170" s="11" t="str">
        <f aca="false">TRIM('수출입 실적(성질별)'!A174)</f>
        <v>2025.08</v>
      </c>
      <c r="B170" s="17" t="n">
        <f aca="false">IFERROR(VALUE(LEFT(A170,4)),"")</f>
        <v>2025</v>
      </c>
      <c r="C170" s="17" t="n">
        <f aca="false">IFERROR(VALUE(RIGHT(A170,2)),"")</f>
        <v>8</v>
      </c>
      <c r="D170" s="11" t="str">
        <f aca="false">TRIM('수출입 실적(성질별)'!C174)</f>
        <v>바. 기 타</v>
      </c>
      <c r="E170" s="18" t="n">
        <f aca="false">IFERROR(VALUE(SUBSTITUTE(TRIM('수출입 실적(성질별)'!D174),",","")),"")</f>
        <v>62020</v>
      </c>
      <c r="F170" s="19" t="n">
        <f aca="false">IFERROR(VALUE(SUBSTITUTE(TRIM('수출입 실적(성질별)'!E174),",","")),"")</f>
        <v>1525811</v>
      </c>
    </row>
    <row r="171" customFormat="false" ht="15" hidden="false" customHeight="true" outlineLevel="0" collapsed="false">
      <c r="A171" s="11" t="str">
        <f aca="false">TRIM('수출입 실적(성질별)'!A175)</f>
        <v>2025.09</v>
      </c>
      <c r="B171" s="17" t="n">
        <f aca="false">IFERROR(VALUE(LEFT(A171,4)),"")</f>
        <v>2025</v>
      </c>
      <c r="C171" s="17" t="n">
        <f aca="false">IFERROR(VALUE(RIGHT(A171,2)),"")</f>
        <v>9</v>
      </c>
      <c r="D171" s="11" t="str">
        <f aca="false">TRIM('수출입 실적(성질별)'!C175)</f>
        <v>1. 식료 및 직접소비재</v>
      </c>
      <c r="E171" s="18" t="n">
        <f aca="false">IFERROR(VALUE(SUBSTITUTE(TRIM('수출입 실적(성질별)'!D175),",","")),"")</f>
        <v>454799.7</v>
      </c>
      <c r="F171" s="19" t="n">
        <f aca="false">IFERROR(VALUE(SUBSTITUTE(TRIM('수출입 실적(성질별)'!E175),",","")),"")</f>
        <v>1156240</v>
      </c>
    </row>
    <row r="172" customFormat="false" ht="15" hidden="false" customHeight="true" outlineLevel="0" collapsed="false">
      <c r="A172" s="11" t="str">
        <f aca="false">TRIM('수출입 실적(성질별)'!A176)</f>
        <v>2025.09</v>
      </c>
      <c r="B172" s="17" t="n">
        <f aca="false">IFERROR(VALUE(LEFT(A172,4)),"")</f>
        <v>2025</v>
      </c>
      <c r="C172" s="17" t="n">
        <f aca="false">IFERROR(VALUE(RIGHT(A172,2)),"")</f>
        <v>9</v>
      </c>
      <c r="D172" s="11" t="str">
        <f aca="false">TRIM('수출입 실적(성질별)'!C176)</f>
        <v>2. 원료 및 연료</v>
      </c>
      <c r="E172" s="18" t="n">
        <f aca="false">IFERROR(VALUE(SUBSTITUTE(TRIM('수출입 실적(성질별)'!D176),",","")),"")</f>
        <v>7037857.4</v>
      </c>
      <c r="F172" s="19" t="n">
        <f aca="false">IFERROR(VALUE(SUBSTITUTE(TRIM('수출입 실적(성질별)'!E176),",","")),"")</f>
        <v>5082762</v>
      </c>
    </row>
    <row r="173" customFormat="false" ht="15" hidden="false" customHeight="true" outlineLevel="0" collapsed="false">
      <c r="A173" s="11" t="str">
        <f aca="false">TRIM('수출입 실적(성질별)'!A177)</f>
        <v>2025.09</v>
      </c>
      <c r="B173" s="17" t="n">
        <f aca="false">IFERROR(VALUE(LEFT(A173,4)),"")</f>
        <v>2025</v>
      </c>
      <c r="C173" s="17" t="n">
        <f aca="false">IFERROR(VALUE(RIGHT(A173,2)),"")</f>
        <v>9</v>
      </c>
      <c r="D173" s="11" t="str">
        <f aca="false">TRIM('수출입 실적(성질별)'!C177)</f>
        <v>3. 경공업품</v>
      </c>
      <c r="E173" s="18" t="n">
        <f aca="false">IFERROR(VALUE(SUBSTITUTE(TRIM('수출입 실적(성질별)'!D177),",","")),"")</f>
        <v>1047709.3</v>
      </c>
      <c r="F173" s="19" t="n">
        <f aca="false">IFERROR(VALUE(SUBSTITUTE(TRIM('수출입 실적(성질별)'!E177),",","")),"")</f>
        <v>3031835</v>
      </c>
    </row>
    <row r="174" customFormat="false" ht="15" hidden="false" customHeight="true" outlineLevel="0" collapsed="false">
      <c r="A174" s="11" t="str">
        <f aca="false">TRIM('수출입 실적(성질별)'!A178)</f>
        <v>2025.09</v>
      </c>
      <c r="B174" s="17" t="n">
        <f aca="false">IFERROR(VALUE(LEFT(A174,4)),"")</f>
        <v>2025</v>
      </c>
      <c r="C174" s="17" t="n">
        <f aca="false">IFERROR(VALUE(RIGHT(A174,2)),"")</f>
        <v>9</v>
      </c>
      <c r="D174" s="11" t="str">
        <f aca="false">TRIM('수출입 실적(성질별)'!C178)</f>
        <v>가. 섬유원료</v>
      </c>
      <c r="E174" s="18" t="n">
        <f aca="false">IFERROR(VALUE(SUBSTITUTE(TRIM('수출입 실적(성질별)'!D178),",","")),"")</f>
        <v>55612.5</v>
      </c>
      <c r="F174" s="19" t="n">
        <f aca="false">IFERROR(VALUE(SUBSTITUTE(TRIM('수출입 실적(성질별)'!E178),",","")),"")</f>
        <v>86826</v>
      </c>
    </row>
    <row r="175" customFormat="false" ht="15" hidden="false" customHeight="true" outlineLevel="0" collapsed="false">
      <c r="A175" s="11" t="str">
        <f aca="false">TRIM('수출입 실적(성질별)'!A179)</f>
        <v>2025.09</v>
      </c>
      <c r="B175" s="17" t="n">
        <f aca="false">IFERROR(VALUE(LEFT(A175,4)),"")</f>
        <v>2025</v>
      </c>
      <c r="C175" s="17" t="n">
        <f aca="false">IFERROR(VALUE(RIGHT(A175,2)),"")</f>
        <v>9</v>
      </c>
      <c r="D175" s="11" t="str">
        <f aca="false">TRIM('수출입 실적(성질별)'!C179)</f>
        <v>나. 섬유사</v>
      </c>
      <c r="E175" s="18" t="n">
        <f aca="false">IFERROR(VALUE(SUBSTITUTE(TRIM('수출입 실적(성질별)'!D179),",","")),"")</f>
        <v>18941.8</v>
      </c>
      <c r="F175" s="19" t="n">
        <f aca="false">IFERROR(VALUE(SUBSTITUTE(TRIM('수출입 실적(성질별)'!E179),",","")),"")</f>
        <v>60604</v>
      </c>
    </row>
    <row r="176" customFormat="false" ht="15" hidden="false" customHeight="true" outlineLevel="0" collapsed="false">
      <c r="A176" s="11" t="str">
        <f aca="false">TRIM('수출입 실적(성질별)'!A180)</f>
        <v>2025.09</v>
      </c>
      <c r="B176" s="17" t="n">
        <f aca="false">IFERROR(VALUE(LEFT(A176,4)),"")</f>
        <v>2025</v>
      </c>
      <c r="C176" s="17" t="n">
        <f aca="false">IFERROR(VALUE(RIGHT(A176,2)),"")</f>
        <v>9</v>
      </c>
      <c r="D176" s="11" t="str">
        <f aca="false">TRIM('수출입 실적(성질별)'!C180)</f>
        <v>다. 직 물</v>
      </c>
      <c r="E176" s="18" t="n">
        <f aca="false">IFERROR(VALUE(SUBSTITUTE(TRIM('수출입 실적(성질별)'!D180),",","")),"")</f>
        <v>30594.4</v>
      </c>
      <c r="F176" s="19" t="n">
        <f aca="false">IFERROR(VALUE(SUBSTITUTE(TRIM('수출입 실적(성질별)'!E180),",","")),"")</f>
        <v>297769</v>
      </c>
    </row>
    <row r="177" customFormat="false" ht="15" hidden="false" customHeight="true" outlineLevel="0" collapsed="false">
      <c r="A177" s="11" t="str">
        <f aca="false">TRIM('수출입 실적(성질별)'!A181)</f>
        <v>2025.09</v>
      </c>
      <c r="B177" s="17" t="n">
        <f aca="false">IFERROR(VALUE(LEFT(A177,4)),"")</f>
        <v>2025</v>
      </c>
      <c r="C177" s="17" t="n">
        <f aca="false">IFERROR(VALUE(RIGHT(A177,2)),"")</f>
        <v>9</v>
      </c>
      <c r="D177" s="11" t="str">
        <f aca="false">TRIM('수출입 실적(성질별)'!C181)</f>
        <v>라. 기타 섬유제품</v>
      </c>
      <c r="E177" s="18" t="n">
        <f aca="false">IFERROR(VALUE(SUBSTITUTE(TRIM('수출입 실적(성질별)'!D181),",","")),"")</f>
        <v>25400.7</v>
      </c>
      <c r="F177" s="19" t="n">
        <f aca="false">IFERROR(VALUE(SUBSTITUTE(TRIM('수출입 실적(성질별)'!E181),",","")),"")</f>
        <v>192634</v>
      </c>
    </row>
    <row r="178" customFormat="false" ht="15" hidden="false" customHeight="true" outlineLevel="0" collapsed="false">
      <c r="A178" s="11" t="str">
        <f aca="false">TRIM('수출입 실적(성질별)'!A182)</f>
        <v>2025.09</v>
      </c>
      <c r="B178" s="17" t="n">
        <f aca="false">IFERROR(VALUE(LEFT(A178,4)),"")</f>
        <v>2025</v>
      </c>
      <c r="C178" s="17" t="n">
        <f aca="false">IFERROR(VALUE(RIGHT(A178,2)),"")</f>
        <v>9</v>
      </c>
      <c r="D178" s="11" t="str">
        <f aca="false">TRIM('수출입 실적(성질별)'!C182)</f>
        <v>마. 의 류</v>
      </c>
      <c r="E178" s="18" t="n">
        <f aca="false">IFERROR(VALUE(SUBSTITUTE(TRIM('수출입 실적(성질별)'!D182),",","")),"")</f>
        <v>6024.4</v>
      </c>
      <c r="F178" s="19" t="n">
        <f aca="false">IFERROR(VALUE(SUBSTITUTE(TRIM('수출입 실적(성질별)'!E182),",","")),"")</f>
        <v>175374</v>
      </c>
    </row>
    <row r="179" customFormat="false" ht="15" hidden="false" customHeight="true" outlineLevel="0" collapsed="false">
      <c r="A179" s="11" t="str">
        <f aca="false">TRIM('수출입 실적(성질별)'!A183)</f>
        <v>2025.09</v>
      </c>
      <c r="B179" s="17" t="n">
        <f aca="false">IFERROR(VALUE(LEFT(A179,4)),"")</f>
        <v>2025</v>
      </c>
      <c r="C179" s="17" t="n">
        <f aca="false">IFERROR(VALUE(RIGHT(A179,2)),"")</f>
        <v>9</v>
      </c>
      <c r="D179" s="11" t="str">
        <f aca="false">TRIM('수출입 실적(성질별)'!C183)</f>
        <v>바. 목제품</v>
      </c>
      <c r="E179" s="18" t="n">
        <f aca="false">IFERROR(VALUE(SUBSTITUTE(TRIM('수출입 실적(성질별)'!D183),",","")),"")</f>
        <v>18746.3</v>
      </c>
      <c r="F179" s="19" t="n">
        <f aca="false">IFERROR(VALUE(SUBSTITUTE(TRIM('수출입 실적(성질별)'!E183),",","")),"")</f>
        <v>107136</v>
      </c>
    </row>
    <row r="180" customFormat="false" ht="15" hidden="false" customHeight="true" outlineLevel="0" collapsed="false">
      <c r="A180" s="11" t="str">
        <f aca="false">TRIM('수출입 실적(성질별)'!A184)</f>
        <v>2025.09</v>
      </c>
      <c r="B180" s="17" t="n">
        <f aca="false">IFERROR(VALUE(LEFT(A180,4)),"")</f>
        <v>2025</v>
      </c>
      <c r="C180" s="17" t="n">
        <f aca="false">IFERROR(VALUE(RIGHT(A180,2)),"")</f>
        <v>9</v>
      </c>
      <c r="D180" s="11" t="str">
        <f aca="false">TRIM('수출입 실적(성질별)'!C184)</f>
        <v>사. 가죽, 고무 및 신발류</v>
      </c>
      <c r="E180" s="18" t="n">
        <f aca="false">IFERROR(VALUE(SUBSTITUTE(TRIM('수출입 실적(성질별)'!D184),",","")),"")</f>
        <v>68051.3</v>
      </c>
      <c r="F180" s="19" t="n">
        <f aca="false">IFERROR(VALUE(SUBSTITUTE(TRIM('수출입 실적(성질별)'!E184),",","")),"")</f>
        <v>374780</v>
      </c>
    </row>
    <row r="181" customFormat="false" ht="15" hidden="false" customHeight="true" outlineLevel="0" collapsed="false">
      <c r="A181" s="11" t="str">
        <f aca="false">TRIM('수출입 실적(성질별)'!A185)</f>
        <v>2025.09</v>
      </c>
      <c r="B181" s="17" t="n">
        <f aca="false">IFERROR(VALUE(LEFT(A181,4)),"")</f>
        <v>2025</v>
      </c>
      <c r="C181" s="17" t="n">
        <f aca="false">IFERROR(VALUE(RIGHT(A181,2)),"")</f>
        <v>9</v>
      </c>
      <c r="D181" s="11" t="str">
        <f aca="false">TRIM('수출입 실적(성질별)'!C185)</f>
        <v>아. 귀금속 및 보석류</v>
      </c>
      <c r="E181" s="18" t="n">
        <f aca="false">IFERROR(VALUE(SUBSTITUTE(TRIM('수출입 실적(성질별)'!D185),",","")),"")</f>
        <v>333.7</v>
      </c>
      <c r="F181" s="19" t="n">
        <f aca="false">IFERROR(VALUE(SUBSTITUTE(TRIM('수출입 실적(성질별)'!E185),",","")),"")</f>
        <v>380169</v>
      </c>
    </row>
    <row r="182" customFormat="false" ht="15" hidden="false" customHeight="true" outlineLevel="0" collapsed="false">
      <c r="A182" s="11" t="str">
        <f aca="false">TRIM('수출입 실적(성질별)'!A186)</f>
        <v>2025.09</v>
      </c>
      <c r="B182" s="17" t="n">
        <f aca="false">IFERROR(VALUE(LEFT(A182,4)),"")</f>
        <v>2025</v>
      </c>
      <c r="C182" s="17" t="n">
        <f aca="false">IFERROR(VALUE(RIGHT(A182,2)),"")</f>
        <v>9</v>
      </c>
      <c r="D182" s="11" t="str">
        <f aca="false">TRIM('수출입 실적(성질별)'!C186)</f>
        <v>자. 기타 비금속 광물제품</v>
      </c>
      <c r="E182" s="18" t="n">
        <f aca="false">IFERROR(VALUE(SUBSTITUTE(TRIM('수출입 실적(성질별)'!D186),",","")),"")</f>
        <v>432439.7</v>
      </c>
      <c r="F182" s="19" t="n">
        <f aca="false">IFERROR(VALUE(SUBSTITUTE(TRIM('수출입 실적(성질별)'!E186),",","")),"")</f>
        <v>217241</v>
      </c>
    </row>
    <row r="183" customFormat="false" ht="15" hidden="false" customHeight="true" outlineLevel="0" collapsed="false">
      <c r="A183" s="11" t="str">
        <f aca="false">TRIM('수출입 실적(성질별)'!A187)</f>
        <v>2025.09</v>
      </c>
      <c r="B183" s="17" t="n">
        <f aca="false">IFERROR(VALUE(LEFT(A183,4)),"")</f>
        <v>2025</v>
      </c>
      <c r="C183" s="17" t="n">
        <f aca="false">IFERROR(VALUE(RIGHT(A183,2)),"")</f>
        <v>9</v>
      </c>
      <c r="D183" s="11" t="str">
        <f aca="false">TRIM('수출입 실적(성질별)'!C187)</f>
        <v>차. 완구, 운동용구 및 악기</v>
      </c>
      <c r="E183" s="18" t="n">
        <f aca="false">IFERROR(VALUE(SUBSTITUTE(TRIM('수출입 실적(성질별)'!D187),",","")),"")</f>
        <v>2937.8</v>
      </c>
      <c r="F183" s="19" t="n">
        <f aca="false">IFERROR(VALUE(SUBSTITUTE(TRIM('수출입 실적(성질별)'!E187),",","")),"")</f>
        <v>67873</v>
      </c>
    </row>
    <row r="184" customFormat="false" ht="15" hidden="false" customHeight="true" outlineLevel="0" collapsed="false">
      <c r="A184" s="11" t="str">
        <f aca="false">TRIM('수출입 실적(성질별)'!A188)</f>
        <v>2025.09</v>
      </c>
      <c r="B184" s="17" t="n">
        <f aca="false">IFERROR(VALUE(LEFT(A184,4)),"")</f>
        <v>2025</v>
      </c>
      <c r="C184" s="17" t="n">
        <f aca="false">IFERROR(VALUE(RIGHT(A184,2)),"")</f>
        <v>9</v>
      </c>
      <c r="D184" s="11" t="str">
        <f aca="false">TRIM('수출입 실적(성질별)'!C188)</f>
        <v>카. 기 타</v>
      </c>
      <c r="E184" s="18" t="n">
        <f aca="false">IFERROR(VALUE(SUBSTITUTE(TRIM('수출입 실적(성질별)'!D188),",","")),"")</f>
        <v>388626.7</v>
      </c>
      <c r="F184" s="19" t="n">
        <f aca="false">IFERROR(VALUE(SUBSTITUTE(TRIM('수출입 실적(성질별)'!E188),",","")),"")</f>
        <v>1071430</v>
      </c>
    </row>
    <row r="185" customFormat="false" ht="15" hidden="false" customHeight="true" outlineLevel="0" collapsed="false">
      <c r="A185" s="11" t="str">
        <f aca="false">TRIM('수출입 실적(성질별)'!A189)</f>
        <v>2025.09</v>
      </c>
      <c r="B185" s="17" t="n">
        <f aca="false">IFERROR(VALUE(LEFT(A185,4)),"")</f>
        <v>2025</v>
      </c>
      <c r="C185" s="17" t="n">
        <f aca="false">IFERROR(VALUE(RIGHT(A185,2)),"")</f>
        <v>9</v>
      </c>
      <c r="D185" s="11" t="str">
        <f aca="false">TRIM('수출입 실적(성질별)'!C189)</f>
        <v>4. 중화학 공업품</v>
      </c>
      <c r="E185" s="18" t="n">
        <f aca="false">IFERROR(VALUE(SUBSTITUTE(TRIM('수출입 실적(성질별)'!D189),",","")),"")</f>
        <v>9536336.8</v>
      </c>
      <c r="F185" s="19" t="n">
        <f aca="false">IFERROR(VALUE(SUBSTITUTE(TRIM('수출입 실적(성질별)'!E189),",","")),"")</f>
        <v>56633281</v>
      </c>
    </row>
    <row r="186" customFormat="false" ht="15" hidden="false" customHeight="true" outlineLevel="0" collapsed="false">
      <c r="A186" s="11" t="str">
        <f aca="false">TRIM('수출입 실적(성질별)'!A190)</f>
        <v>2025.09</v>
      </c>
      <c r="B186" s="17" t="n">
        <f aca="false">IFERROR(VALUE(LEFT(A186,4)),"")</f>
        <v>2025</v>
      </c>
      <c r="C186" s="17" t="n">
        <f aca="false">IFERROR(VALUE(RIGHT(A186,2)),"")</f>
        <v>9</v>
      </c>
      <c r="D186" s="11" t="str">
        <f aca="false">TRIM('수출입 실적(성질별)'!C190)</f>
        <v>가. 화공품</v>
      </c>
      <c r="E186" s="18" t="n">
        <f aca="false">IFERROR(VALUE(SUBSTITUTE(TRIM('수출입 실적(성질별)'!D190),",","")),"")</f>
        <v>4078775.2</v>
      </c>
      <c r="F186" s="19" t="n">
        <f aca="false">IFERROR(VALUE(SUBSTITUTE(TRIM('수출입 실적(성질별)'!E190),",","")),"")</f>
        <v>7224691</v>
      </c>
    </row>
    <row r="187" customFormat="false" ht="15" hidden="false" customHeight="true" outlineLevel="0" collapsed="false">
      <c r="A187" s="11" t="str">
        <f aca="false">TRIM('수출입 실적(성질별)'!A191)</f>
        <v>2025.09</v>
      </c>
      <c r="B187" s="17" t="n">
        <f aca="false">IFERROR(VALUE(LEFT(A187,4)),"")</f>
        <v>2025</v>
      </c>
      <c r="C187" s="17" t="n">
        <f aca="false">IFERROR(VALUE(RIGHT(A187,2)),"")</f>
        <v>9</v>
      </c>
      <c r="D187" s="11" t="str">
        <f aca="false">TRIM('수출입 실적(성질별)'!C191)</f>
        <v>나. 철강제품</v>
      </c>
      <c r="E187" s="18" t="n">
        <f aca="false">IFERROR(VALUE(SUBSTITUTE(TRIM('수출입 실적(성질별)'!D191),",","")),"")</f>
        <v>2875989.9</v>
      </c>
      <c r="F187" s="19" t="n">
        <f aca="false">IFERROR(VALUE(SUBSTITUTE(TRIM('수출입 실적(성질별)'!E191),",","")),"")</f>
        <v>4010790</v>
      </c>
    </row>
    <row r="188" customFormat="false" ht="15" hidden="false" customHeight="true" outlineLevel="0" collapsed="false">
      <c r="A188" s="11" t="str">
        <f aca="false">TRIM('수출입 실적(성질별)'!A192)</f>
        <v>2025.09</v>
      </c>
      <c r="B188" s="17" t="n">
        <f aca="false">IFERROR(VALUE(LEFT(A188,4)),"")</f>
        <v>2025</v>
      </c>
      <c r="C188" s="17" t="n">
        <f aca="false">IFERROR(VALUE(RIGHT(A188,2)),"")</f>
        <v>9</v>
      </c>
      <c r="D188" s="11" t="str">
        <f aca="false">TRIM('수출입 실적(성질별)'!C192)</f>
        <v>다. 기계류와 정밀기기</v>
      </c>
      <c r="E188" s="18" t="n">
        <f aca="false">IFERROR(VALUE(SUBSTITUTE(TRIM('수출입 실적(성질별)'!D192),",","")),"")</f>
        <v>388590</v>
      </c>
      <c r="F188" s="19" t="n">
        <f aca="false">IFERROR(VALUE(SUBSTITUTE(TRIM('수출입 실적(성질별)'!E192),",","")),"")</f>
        <v>6199108</v>
      </c>
    </row>
    <row r="189" customFormat="false" ht="15" hidden="false" customHeight="true" outlineLevel="0" collapsed="false">
      <c r="A189" s="11" t="str">
        <f aca="false">TRIM('수출입 실적(성질별)'!A193)</f>
        <v>2025.09</v>
      </c>
      <c r="B189" s="17" t="n">
        <f aca="false">IFERROR(VALUE(LEFT(A189,4)),"")</f>
        <v>2025</v>
      </c>
      <c r="C189" s="17" t="n">
        <f aca="false">IFERROR(VALUE(RIGHT(A189,2)),"")</f>
        <v>9</v>
      </c>
      <c r="D189" s="11" t="str">
        <f aca="false">TRIM('수출입 실적(성질별)'!C193)</f>
        <v>라. 전기, 전자제품</v>
      </c>
      <c r="E189" s="18" t="n">
        <f aca="false">IFERROR(VALUE(SUBSTITUTE(TRIM('수출입 실적(성질별)'!D193),",","")),"")</f>
        <v>256728.5</v>
      </c>
      <c r="F189" s="19" t="n">
        <f aca="false">IFERROR(VALUE(SUBSTITUTE(TRIM('수출입 실적(성질별)'!E193),",","")),"")</f>
        <v>25056049</v>
      </c>
    </row>
    <row r="190" customFormat="false" ht="15" hidden="false" customHeight="true" outlineLevel="0" collapsed="false">
      <c r="A190" s="11" t="str">
        <f aca="false">TRIM('수출입 실적(성질별)'!A194)</f>
        <v>2025.09</v>
      </c>
      <c r="B190" s="17" t="n">
        <f aca="false">IFERROR(VALUE(LEFT(A190,4)),"")</f>
        <v>2025</v>
      </c>
      <c r="C190" s="17" t="n">
        <f aca="false">IFERROR(VALUE(RIGHT(A190,2)),"")</f>
        <v>9</v>
      </c>
      <c r="D190" s="11" t="str">
        <f aca="false">TRIM('수출입 실적(성질별)'!C194)</f>
        <v>마. 수송장비</v>
      </c>
      <c r="E190" s="18" t="n">
        <f aca="false">IFERROR(VALUE(SUBSTITUTE(TRIM('수출입 실적(성질별)'!D194),",","")),"")</f>
        <v>1849499.8</v>
      </c>
      <c r="F190" s="19" t="n">
        <f aca="false">IFERROR(VALUE(SUBSTITUTE(TRIM('수출입 실적(성질별)'!E194),",","")),"")</f>
        <v>11419883</v>
      </c>
    </row>
    <row r="191" customFormat="false" ht="15" hidden="false" customHeight="true" outlineLevel="0" collapsed="false">
      <c r="A191" s="11" t="str">
        <f aca="false">TRIM('수출입 실적(성질별)'!A195)</f>
        <v>2025.09</v>
      </c>
      <c r="B191" s="17" t="n">
        <f aca="false">IFERROR(VALUE(LEFT(A191,4)),"")</f>
        <v>2025</v>
      </c>
      <c r="C191" s="17" t="n">
        <f aca="false">IFERROR(VALUE(RIGHT(A191,2)),"")</f>
        <v>9</v>
      </c>
      <c r="D191" s="11" t="str">
        <f aca="false">TRIM('수출입 실적(성질별)'!C195)</f>
        <v>바. 기 타</v>
      </c>
      <c r="E191" s="18" t="n">
        <f aca="false">IFERROR(VALUE(SUBSTITUTE(TRIM('수출입 실적(성질별)'!D195),",","")),"")</f>
        <v>86753.3</v>
      </c>
      <c r="F191" s="19" t="n">
        <f aca="false">IFERROR(VALUE(SUBSTITUTE(TRIM('수출입 실적(성질별)'!E195),",","")),"")</f>
        <v>2722758</v>
      </c>
    </row>
    <row r="192" customFormat="false" ht="15" hidden="false" customHeight="true" outlineLevel="0" collapsed="false">
      <c r="A192" s="11" t="str">
        <f aca="false">TRIM('수출입 실적(성질별)'!A196)</f>
        <v>2025.10</v>
      </c>
      <c r="B192" s="17" t="n">
        <f aca="false">IFERROR(VALUE(LEFT(A192,4)),"")</f>
        <v>2025</v>
      </c>
      <c r="C192" s="17" t="n">
        <f aca="false">IFERROR(VALUE(RIGHT(A192,2)),"")</f>
        <v>10</v>
      </c>
      <c r="D192" s="11" t="str">
        <f aca="false">TRIM('수출입 실적(성질별)'!C196)</f>
        <v>1. 식료 및 직접소비재</v>
      </c>
      <c r="E192" s="18" t="n">
        <f aca="false">IFERROR(VALUE(SUBSTITUTE(TRIM('수출입 실적(성질별)'!D196),",","")),"")</f>
        <v>345299.3</v>
      </c>
      <c r="F192" s="19" t="n">
        <f aca="false">IFERROR(VALUE(SUBSTITUTE(TRIM('수출입 실적(성질별)'!E196),",","")),"")</f>
        <v>982583</v>
      </c>
    </row>
    <row r="193" customFormat="false" ht="15" hidden="false" customHeight="true" outlineLevel="0" collapsed="false">
      <c r="A193" s="11" t="str">
        <f aca="false">TRIM('수출입 실적(성질별)'!A197)</f>
        <v>2025.10</v>
      </c>
      <c r="B193" s="17" t="n">
        <f aca="false">IFERROR(VALUE(LEFT(A193,4)),"")</f>
        <v>2025</v>
      </c>
      <c r="C193" s="17" t="n">
        <f aca="false">IFERROR(VALUE(RIGHT(A193,2)),"")</f>
        <v>10</v>
      </c>
      <c r="D193" s="11" t="str">
        <f aca="false">TRIM('수출입 실적(성질별)'!C197)</f>
        <v>2. 원료 및 연료</v>
      </c>
      <c r="E193" s="18" t="n">
        <f aca="false">IFERROR(VALUE(SUBSTITUTE(TRIM('수출입 실적(성질별)'!D197),",","")),"")</f>
        <v>6391271.1</v>
      </c>
      <c r="F193" s="19" t="n">
        <f aca="false">IFERROR(VALUE(SUBSTITUTE(TRIM('수출입 실적(성질별)'!E197),",","")),"")</f>
        <v>4636820</v>
      </c>
    </row>
    <row r="194" customFormat="false" ht="15" hidden="false" customHeight="true" outlineLevel="0" collapsed="false">
      <c r="A194" s="11" t="str">
        <f aca="false">TRIM('수출입 실적(성질별)'!A198)</f>
        <v>2025.10</v>
      </c>
      <c r="B194" s="17" t="n">
        <f aca="false">IFERROR(VALUE(LEFT(A194,4)),"")</f>
        <v>2025</v>
      </c>
      <c r="C194" s="17" t="n">
        <f aca="false">IFERROR(VALUE(RIGHT(A194,2)),"")</f>
        <v>10</v>
      </c>
      <c r="D194" s="11" t="str">
        <f aca="false">TRIM('수출입 실적(성질별)'!C198)</f>
        <v>3. 경공업품</v>
      </c>
      <c r="E194" s="18" t="n">
        <f aca="false">IFERROR(VALUE(SUBSTITUTE(TRIM('수출입 실적(성질별)'!D198),",","")),"")</f>
        <v>1008726.9</v>
      </c>
      <c r="F194" s="19" t="n">
        <f aca="false">IFERROR(VALUE(SUBSTITUTE(TRIM('수출입 실적(성질별)'!E198),",","")),"")</f>
        <v>2949713</v>
      </c>
    </row>
    <row r="195" customFormat="false" ht="15" hidden="false" customHeight="true" outlineLevel="0" collapsed="false">
      <c r="A195" s="11" t="str">
        <f aca="false">TRIM('수출입 실적(성질별)'!A199)</f>
        <v>2025.10</v>
      </c>
      <c r="B195" s="17" t="n">
        <f aca="false">IFERROR(VALUE(LEFT(A195,4)),"")</f>
        <v>2025</v>
      </c>
      <c r="C195" s="17" t="n">
        <f aca="false">IFERROR(VALUE(RIGHT(A195,2)),"")</f>
        <v>10</v>
      </c>
      <c r="D195" s="11" t="str">
        <f aca="false">TRIM('수출입 실적(성질별)'!C199)</f>
        <v>가. 섬유원료</v>
      </c>
      <c r="E195" s="18" t="n">
        <f aca="false">IFERROR(VALUE(SUBSTITUTE(TRIM('수출입 실적(성질별)'!D199),",","")),"")</f>
        <v>47617.9</v>
      </c>
      <c r="F195" s="19" t="n">
        <f aca="false">IFERROR(VALUE(SUBSTITUTE(TRIM('수출입 실적(성질별)'!E199),",","")),"")</f>
        <v>69889</v>
      </c>
    </row>
    <row r="196" customFormat="false" ht="15" hidden="false" customHeight="true" outlineLevel="0" collapsed="false">
      <c r="A196" s="11" t="str">
        <f aca="false">TRIM('수출입 실적(성질별)'!A200)</f>
        <v>2025.10</v>
      </c>
      <c r="B196" s="17" t="n">
        <f aca="false">IFERROR(VALUE(LEFT(A196,4)),"")</f>
        <v>2025</v>
      </c>
      <c r="C196" s="17" t="n">
        <f aca="false">IFERROR(VALUE(RIGHT(A196,2)),"")</f>
        <v>10</v>
      </c>
      <c r="D196" s="11" t="str">
        <f aca="false">TRIM('수출입 실적(성질별)'!C200)</f>
        <v>나. 섬유사</v>
      </c>
      <c r="E196" s="18" t="n">
        <f aca="false">IFERROR(VALUE(SUBSTITUTE(TRIM('수출입 실적(성질별)'!D200),",","")),"")</f>
        <v>15382.6</v>
      </c>
      <c r="F196" s="19" t="n">
        <f aca="false">IFERROR(VALUE(SUBSTITUTE(TRIM('수출입 실적(성질별)'!E200),",","")),"")</f>
        <v>56424</v>
      </c>
    </row>
    <row r="197" customFormat="false" ht="15" hidden="false" customHeight="true" outlineLevel="0" collapsed="false">
      <c r="A197" s="11" t="str">
        <f aca="false">TRIM('수출입 실적(성질별)'!A201)</f>
        <v>2025.10</v>
      </c>
      <c r="B197" s="17" t="n">
        <f aca="false">IFERROR(VALUE(LEFT(A197,4)),"")</f>
        <v>2025</v>
      </c>
      <c r="C197" s="17" t="n">
        <f aca="false">IFERROR(VALUE(RIGHT(A197,2)),"")</f>
        <v>10</v>
      </c>
      <c r="D197" s="11" t="str">
        <f aca="false">TRIM('수출입 실적(성질별)'!C201)</f>
        <v>다. 직 물</v>
      </c>
      <c r="E197" s="18" t="n">
        <f aca="false">IFERROR(VALUE(SUBSTITUTE(TRIM('수출입 실적(성질별)'!D201),",","")),"")</f>
        <v>24313.9</v>
      </c>
      <c r="F197" s="19" t="n">
        <f aca="false">IFERROR(VALUE(SUBSTITUTE(TRIM('수출입 실적(성질별)'!E201),",","")),"")</f>
        <v>240323</v>
      </c>
    </row>
    <row r="198" customFormat="false" ht="15" hidden="false" customHeight="true" outlineLevel="0" collapsed="false">
      <c r="A198" s="11" t="str">
        <f aca="false">TRIM('수출입 실적(성질별)'!A202)</f>
        <v>2025.10</v>
      </c>
      <c r="B198" s="17" t="n">
        <f aca="false">IFERROR(VALUE(LEFT(A198,4)),"")</f>
        <v>2025</v>
      </c>
      <c r="C198" s="17" t="n">
        <f aca="false">IFERROR(VALUE(RIGHT(A198,2)),"")</f>
        <v>10</v>
      </c>
      <c r="D198" s="11" t="str">
        <f aca="false">TRIM('수출입 실적(성질별)'!C202)</f>
        <v>라. 기타 섬유제품</v>
      </c>
      <c r="E198" s="18" t="n">
        <f aca="false">IFERROR(VALUE(SUBSTITUTE(TRIM('수출입 실적(성질별)'!D202),",","")),"")</f>
        <v>19103</v>
      </c>
      <c r="F198" s="19" t="n">
        <f aca="false">IFERROR(VALUE(SUBSTITUTE(TRIM('수출입 실적(성질별)'!E202),",","")),"")</f>
        <v>150173</v>
      </c>
    </row>
    <row r="199" customFormat="false" ht="15" hidden="false" customHeight="true" outlineLevel="0" collapsed="false">
      <c r="A199" s="11" t="str">
        <f aca="false">TRIM('수출입 실적(성질별)'!A203)</f>
        <v>2025.10</v>
      </c>
      <c r="B199" s="17" t="n">
        <f aca="false">IFERROR(VALUE(LEFT(A199,4)),"")</f>
        <v>2025</v>
      </c>
      <c r="C199" s="17" t="n">
        <f aca="false">IFERROR(VALUE(RIGHT(A199,2)),"")</f>
        <v>10</v>
      </c>
      <c r="D199" s="11" t="str">
        <f aca="false">TRIM('수출입 실적(성질별)'!C203)</f>
        <v>마. 의 류</v>
      </c>
      <c r="E199" s="18" t="n">
        <f aca="false">IFERROR(VALUE(SUBSTITUTE(TRIM('수출입 실적(성질별)'!D203),",","")),"")</f>
        <v>5632.5</v>
      </c>
      <c r="F199" s="19" t="n">
        <f aca="false">IFERROR(VALUE(SUBSTITUTE(TRIM('수출입 실적(성질별)'!E203),",","")),"")</f>
        <v>153647</v>
      </c>
    </row>
    <row r="200" customFormat="false" ht="15" hidden="false" customHeight="true" outlineLevel="0" collapsed="false">
      <c r="A200" s="11" t="str">
        <f aca="false">TRIM('수출입 실적(성질별)'!A204)</f>
        <v>2025.10</v>
      </c>
      <c r="B200" s="17" t="n">
        <f aca="false">IFERROR(VALUE(LEFT(A200,4)),"")</f>
        <v>2025</v>
      </c>
      <c r="C200" s="17" t="n">
        <f aca="false">IFERROR(VALUE(RIGHT(A200,2)),"")</f>
        <v>10</v>
      </c>
      <c r="D200" s="11" t="str">
        <f aca="false">TRIM('수출입 실적(성질별)'!C204)</f>
        <v>바. 목제품</v>
      </c>
      <c r="E200" s="18" t="n">
        <f aca="false">IFERROR(VALUE(SUBSTITUTE(TRIM('수출입 실적(성질별)'!D204),",","")),"")</f>
        <v>14615.5</v>
      </c>
      <c r="F200" s="19" t="n">
        <f aca="false">IFERROR(VALUE(SUBSTITUTE(TRIM('수출입 실적(성질별)'!E204),",","")),"")</f>
        <v>84319</v>
      </c>
    </row>
    <row r="201" customFormat="false" ht="15" hidden="false" customHeight="true" outlineLevel="0" collapsed="false">
      <c r="A201" s="11" t="str">
        <f aca="false">TRIM('수출입 실적(성질별)'!A205)</f>
        <v>2025.10</v>
      </c>
      <c r="B201" s="17" t="n">
        <f aca="false">IFERROR(VALUE(LEFT(A201,4)),"")</f>
        <v>2025</v>
      </c>
      <c r="C201" s="17" t="n">
        <f aca="false">IFERROR(VALUE(RIGHT(A201,2)),"")</f>
        <v>10</v>
      </c>
      <c r="D201" s="11" t="str">
        <f aca="false">TRIM('수출입 실적(성질별)'!C205)</f>
        <v>사. 가죽, 고무 및 신발류</v>
      </c>
      <c r="E201" s="18" t="n">
        <f aca="false">IFERROR(VALUE(SUBSTITUTE(TRIM('수출입 실적(성질별)'!D205),",","")),"")</f>
        <v>58308.4</v>
      </c>
      <c r="F201" s="19" t="n">
        <f aca="false">IFERROR(VALUE(SUBSTITUTE(TRIM('수출입 실적(성질별)'!E205),",","")),"")</f>
        <v>320184</v>
      </c>
    </row>
    <row r="202" customFormat="false" ht="15" hidden="false" customHeight="true" outlineLevel="0" collapsed="false">
      <c r="A202" s="11" t="str">
        <f aca="false">TRIM('수출입 실적(성질별)'!A206)</f>
        <v>2025.10</v>
      </c>
      <c r="B202" s="17" t="n">
        <f aca="false">IFERROR(VALUE(LEFT(A202,4)),"")</f>
        <v>2025</v>
      </c>
      <c r="C202" s="17" t="n">
        <f aca="false">IFERROR(VALUE(RIGHT(A202,2)),"")</f>
        <v>10</v>
      </c>
      <c r="D202" s="11" t="str">
        <f aca="false">TRIM('수출입 실적(성질별)'!C206)</f>
        <v>아. 귀금속 및 보석류</v>
      </c>
      <c r="E202" s="18" t="n">
        <f aca="false">IFERROR(VALUE(SUBSTITUTE(TRIM('수출입 실적(성질별)'!D206),",","")),"")</f>
        <v>253.4</v>
      </c>
      <c r="F202" s="19" t="n">
        <f aca="false">IFERROR(VALUE(SUBSTITUTE(TRIM('수출입 실적(성질별)'!E206),",","")),"")</f>
        <v>561464</v>
      </c>
    </row>
    <row r="203" customFormat="false" ht="15" hidden="false" customHeight="true" outlineLevel="0" collapsed="false">
      <c r="A203" s="11" t="str">
        <f aca="false">TRIM('수출입 실적(성질별)'!A207)</f>
        <v>2025.10</v>
      </c>
      <c r="B203" s="17" t="n">
        <f aca="false">IFERROR(VALUE(LEFT(A203,4)),"")</f>
        <v>2025</v>
      </c>
      <c r="C203" s="17" t="n">
        <f aca="false">IFERROR(VALUE(RIGHT(A203,2)),"")</f>
        <v>10</v>
      </c>
      <c r="D203" s="11" t="str">
        <f aca="false">TRIM('수출입 실적(성질별)'!C207)</f>
        <v>자. 기타 비금속 광물제품</v>
      </c>
      <c r="E203" s="18" t="n">
        <f aca="false">IFERROR(VALUE(SUBSTITUTE(TRIM('수출입 실적(성질별)'!D207),",","")),"")</f>
        <v>482242</v>
      </c>
      <c r="F203" s="19" t="n">
        <f aca="false">IFERROR(VALUE(SUBSTITUTE(TRIM('수출입 실적(성질별)'!E207),",","")),"")</f>
        <v>199948</v>
      </c>
    </row>
    <row r="204" customFormat="false" ht="15" hidden="false" customHeight="true" outlineLevel="0" collapsed="false">
      <c r="A204" s="11" t="str">
        <f aca="false">TRIM('수출입 실적(성질별)'!A208)</f>
        <v>2025.10</v>
      </c>
      <c r="B204" s="17" t="n">
        <f aca="false">IFERROR(VALUE(LEFT(A204,4)),"")</f>
        <v>2025</v>
      </c>
      <c r="C204" s="17" t="n">
        <f aca="false">IFERROR(VALUE(RIGHT(A204,2)),"")</f>
        <v>10</v>
      </c>
      <c r="D204" s="11" t="str">
        <f aca="false">TRIM('수출입 실적(성질별)'!C208)</f>
        <v>차. 완구, 운동용구 및 악기</v>
      </c>
      <c r="E204" s="18" t="n">
        <f aca="false">IFERROR(VALUE(SUBSTITUTE(TRIM('수출입 실적(성질별)'!D208),",","")),"")</f>
        <v>2195.6</v>
      </c>
      <c r="F204" s="19" t="n">
        <f aca="false">IFERROR(VALUE(SUBSTITUTE(TRIM('수출입 실적(성질별)'!E208),",","")),"")</f>
        <v>49895</v>
      </c>
    </row>
    <row r="205" customFormat="false" ht="15" hidden="false" customHeight="true" outlineLevel="0" collapsed="false">
      <c r="A205" s="11" t="str">
        <f aca="false">TRIM('수출입 실적(성질별)'!A209)</f>
        <v>2025.10</v>
      </c>
      <c r="B205" s="17" t="n">
        <f aca="false">IFERROR(VALUE(LEFT(A205,4)),"")</f>
        <v>2025</v>
      </c>
      <c r="C205" s="17" t="n">
        <f aca="false">IFERROR(VALUE(RIGHT(A205,2)),"")</f>
        <v>10</v>
      </c>
      <c r="D205" s="11" t="str">
        <f aca="false">TRIM('수출입 실적(성질별)'!C209)</f>
        <v>카. 기 타</v>
      </c>
      <c r="E205" s="18" t="n">
        <f aca="false">IFERROR(VALUE(SUBSTITUTE(TRIM('수출입 실적(성질별)'!D209),",","")),"")</f>
        <v>339062.1</v>
      </c>
      <c r="F205" s="19" t="n">
        <f aca="false">IFERROR(VALUE(SUBSTITUTE(TRIM('수출입 실적(성질별)'!E209),",","")),"")</f>
        <v>1063447</v>
      </c>
    </row>
    <row r="206" customFormat="false" ht="15" hidden="false" customHeight="true" outlineLevel="0" collapsed="false">
      <c r="A206" s="11" t="str">
        <f aca="false">TRIM('수출입 실적(성질별)'!A210)</f>
        <v>2025.10</v>
      </c>
      <c r="B206" s="17" t="n">
        <f aca="false">IFERROR(VALUE(LEFT(A206,4)),"")</f>
        <v>2025</v>
      </c>
      <c r="C206" s="17" t="n">
        <f aca="false">IFERROR(VALUE(RIGHT(A206,2)),"")</f>
        <v>10</v>
      </c>
      <c r="D206" s="11" t="str">
        <f aca="false">TRIM('수출입 실적(성질별)'!C210)</f>
        <v>4. 중화학 공업품</v>
      </c>
      <c r="E206" s="18" t="n">
        <f aca="false">IFERROR(VALUE(SUBSTITUTE(TRIM('수출입 실적(성질별)'!D210),",","")),"")</f>
        <v>8272020.7</v>
      </c>
      <c r="F206" s="19" t="n">
        <f aca="false">IFERROR(VALUE(SUBSTITUTE(TRIM('수출입 실적(성질별)'!E210),",","")),"")</f>
        <v>50942462</v>
      </c>
    </row>
    <row r="207" customFormat="false" ht="15" hidden="false" customHeight="true" outlineLevel="0" collapsed="false">
      <c r="A207" s="11" t="str">
        <f aca="false">TRIM('수출입 실적(성질별)'!A211)</f>
        <v>2025.10</v>
      </c>
      <c r="B207" s="17" t="n">
        <f aca="false">IFERROR(VALUE(LEFT(A207,4)),"")</f>
        <v>2025</v>
      </c>
      <c r="C207" s="17" t="n">
        <f aca="false">IFERROR(VALUE(RIGHT(A207,2)),"")</f>
        <v>10</v>
      </c>
      <c r="D207" s="11" t="str">
        <f aca="false">TRIM('수출입 실적(성질별)'!C211)</f>
        <v>가. 화공품</v>
      </c>
      <c r="E207" s="18" t="n">
        <f aca="false">IFERROR(VALUE(SUBSTITUTE(TRIM('수출입 실적(성질별)'!D211),",","")),"")</f>
        <v>3597889.8</v>
      </c>
      <c r="F207" s="19" t="n">
        <f aca="false">IFERROR(VALUE(SUBSTITUTE(TRIM('수출입 실적(성질별)'!E211),",","")),"")</f>
        <v>5826215</v>
      </c>
    </row>
    <row r="208" customFormat="false" ht="15" hidden="false" customHeight="true" outlineLevel="0" collapsed="false">
      <c r="A208" s="11" t="str">
        <f aca="false">TRIM('수출입 실적(성질별)'!A212)</f>
        <v>2025.10</v>
      </c>
      <c r="B208" s="17" t="n">
        <f aca="false">IFERROR(VALUE(LEFT(A208,4)),"")</f>
        <v>2025</v>
      </c>
      <c r="C208" s="17" t="n">
        <f aca="false">IFERROR(VALUE(RIGHT(A208,2)),"")</f>
        <v>10</v>
      </c>
      <c r="D208" s="11" t="str">
        <f aca="false">TRIM('수출입 실적(성질별)'!C212)</f>
        <v>나. 철강제품</v>
      </c>
      <c r="E208" s="18" t="n">
        <f aca="false">IFERROR(VALUE(SUBSTITUTE(TRIM('수출입 실적(성질별)'!D212),",","")),"")</f>
        <v>2460899.2</v>
      </c>
      <c r="F208" s="19" t="n">
        <f aca="false">IFERROR(VALUE(SUBSTITUTE(TRIM('수출입 실적(성질별)'!E212),",","")),"")</f>
        <v>3497302</v>
      </c>
    </row>
    <row r="209" customFormat="false" ht="15" hidden="false" customHeight="true" outlineLevel="0" collapsed="false">
      <c r="A209" s="11" t="str">
        <f aca="false">TRIM('수출입 실적(성질별)'!A213)</f>
        <v>2025.10</v>
      </c>
      <c r="B209" s="17" t="n">
        <f aca="false">IFERROR(VALUE(LEFT(A209,4)),"")</f>
        <v>2025</v>
      </c>
      <c r="C209" s="17" t="n">
        <f aca="false">IFERROR(VALUE(RIGHT(A209,2)),"")</f>
        <v>10</v>
      </c>
      <c r="D209" s="11" t="str">
        <f aca="false">TRIM('수출입 실적(성질별)'!C213)</f>
        <v>다. 기계류와 정밀기기</v>
      </c>
      <c r="E209" s="18" t="n">
        <f aca="false">IFERROR(VALUE(SUBSTITUTE(TRIM('수출입 실적(성질별)'!D213),",","")),"")</f>
        <v>296144.9</v>
      </c>
      <c r="F209" s="19" t="n">
        <f aca="false">IFERROR(VALUE(SUBSTITUTE(TRIM('수출입 실적(성질별)'!E213),",","")),"")</f>
        <v>5008382</v>
      </c>
    </row>
    <row r="210" customFormat="false" ht="15" hidden="false" customHeight="true" outlineLevel="0" collapsed="false">
      <c r="A210" s="11" t="str">
        <f aca="false">TRIM('수출입 실적(성질별)'!A214)</f>
        <v>2025.10</v>
      </c>
      <c r="B210" s="17" t="n">
        <f aca="false">IFERROR(VALUE(LEFT(A210,4)),"")</f>
        <v>2025</v>
      </c>
      <c r="C210" s="17" t="n">
        <f aca="false">IFERROR(VALUE(RIGHT(A210,2)),"")</f>
        <v>10</v>
      </c>
      <c r="D210" s="11" t="str">
        <f aca="false">TRIM('수출입 실적(성질별)'!C214)</f>
        <v>라. 전기, 전자제품</v>
      </c>
      <c r="E210" s="18" t="n">
        <f aca="false">IFERROR(VALUE(SUBSTITUTE(TRIM('수출입 실적(성질별)'!D214),",","")),"")</f>
        <v>196652.6</v>
      </c>
      <c r="F210" s="19" t="n">
        <f aca="false">IFERROR(VALUE(SUBSTITUTE(TRIM('수출입 실적(성질별)'!E214),",","")),"")</f>
        <v>23014194</v>
      </c>
    </row>
    <row r="211" customFormat="false" ht="15" hidden="false" customHeight="true" outlineLevel="0" collapsed="false">
      <c r="A211" s="11" t="str">
        <f aca="false">TRIM('수출입 실적(성질별)'!A215)</f>
        <v>2025.10</v>
      </c>
      <c r="B211" s="17" t="n">
        <f aca="false">IFERROR(VALUE(LEFT(A211,4)),"")</f>
        <v>2025</v>
      </c>
      <c r="C211" s="17" t="n">
        <f aca="false">IFERROR(VALUE(RIGHT(A211,2)),"")</f>
        <v>10</v>
      </c>
      <c r="D211" s="11" t="str">
        <f aca="false">TRIM('수출입 실적(성질별)'!C215)</f>
        <v>마. 수송장비</v>
      </c>
      <c r="E211" s="18" t="n">
        <f aca="false">IFERROR(VALUE(SUBSTITUTE(TRIM('수출입 실적(성질별)'!D215),",","")),"")</f>
        <v>1655446.1</v>
      </c>
      <c r="F211" s="19" t="n">
        <f aca="false">IFERROR(VALUE(SUBSTITUTE(TRIM('수출입 실적(성질별)'!E215),",","")),"")</f>
        <v>11989564</v>
      </c>
    </row>
    <row r="212" customFormat="false" ht="15" hidden="false" customHeight="true" outlineLevel="0" collapsed="false">
      <c r="A212" s="11" t="str">
        <f aca="false">TRIM('수출입 실적(성질별)'!A216)</f>
        <v>2025.10</v>
      </c>
      <c r="B212" s="17" t="n">
        <f aca="false">IFERROR(VALUE(LEFT(A212,4)),"")</f>
        <v>2025</v>
      </c>
      <c r="C212" s="17" t="n">
        <f aca="false">IFERROR(VALUE(RIGHT(A212,2)),"")</f>
        <v>10</v>
      </c>
      <c r="D212" s="11" t="str">
        <f aca="false">TRIM('수출입 실적(성질별)'!C216)</f>
        <v>바. 기 타</v>
      </c>
      <c r="E212" s="18" t="n">
        <f aca="false">IFERROR(VALUE(SUBSTITUTE(TRIM('수출입 실적(성질별)'!D216),",","")),"")</f>
        <v>64988</v>
      </c>
      <c r="F212" s="19" t="n">
        <f aca="false">IFERROR(VALUE(SUBSTITUTE(TRIM('수출입 실적(성질별)'!E216),",","")),"")</f>
        <v>1606805</v>
      </c>
    </row>
    <row r="213" customFormat="false" ht="15" hidden="false" customHeight="true" outlineLevel="0" collapsed="false">
      <c r="A213" s="11" t="str">
        <f aca="false">TRIM('수출입 실적(성질별)'!A217)</f>
        <v>2025.11</v>
      </c>
      <c r="B213" s="17" t="n">
        <f aca="false">IFERROR(VALUE(LEFT(A213,4)),"")</f>
        <v>2025</v>
      </c>
      <c r="C213" s="17" t="n">
        <f aca="false">IFERROR(VALUE(RIGHT(A213,2)),"")</f>
        <v>11</v>
      </c>
      <c r="D213" s="11" t="str">
        <f aca="false">TRIM('수출입 실적(성질별)'!C217)</f>
        <v>1. 식료 및 직접소비재</v>
      </c>
      <c r="E213" s="18" t="n">
        <f aca="false">IFERROR(VALUE(SUBSTITUTE(TRIM('수출입 실적(성질별)'!D217),",","")),"")</f>
        <v>357943.4</v>
      </c>
      <c r="F213" s="19" t="n">
        <f aca="false">IFERROR(VALUE(SUBSTITUTE(TRIM('수출입 실적(성질별)'!E217),",","")),"")</f>
        <v>1035914</v>
      </c>
    </row>
    <row r="214" customFormat="false" ht="15" hidden="false" customHeight="true" outlineLevel="0" collapsed="false">
      <c r="A214" s="11" t="str">
        <f aca="false">TRIM('수출입 실적(성질별)'!A218)</f>
        <v>2025.11</v>
      </c>
      <c r="B214" s="17" t="n">
        <f aca="false">IFERROR(VALUE(LEFT(A214,4)),"")</f>
        <v>2025</v>
      </c>
      <c r="C214" s="17" t="n">
        <f aca="false">IFERROR(VALUE(RIGHT(A214,2)),"")</f>
        <v>11</v>
      </c>
      <c r="D214" s="11" t="str">
        <f aca="false">TRIM('수출입 실적(성질별)'!C218)</f>
        <v>2. 원료 및 연료</v>
      </c>
      <c r="E214" s="18" t="n">
        <f aca="false">IFERROR(VALUE(SUBSTITUTE(TRIM('수출입 실적(성질별)'!D218),",","")),"")</f>
        <v>5575488</v>
      </c>
      <c r="F214" s="19" t="n">
        <f aca="false">IFERROR(VALUE(SUBSTITUTE(TRIM('수출입 실적(성질별)'!E218),",","")),"")</f>
        <v>4182136</v>
      </c>
    </row>
    <row r="215" customFormat="false" ht="15" hidden="false" customHeight="true" outlineLevel="0" collapsed="false">
      <c r="A215" s="11" t="str">
        <f aca="false">TRIM('수출입 실적(성질별)'!A219)</f>
        <v>2025.11</v>
      </c>
      <c r="B215" s="17" t="n">
        <f aca="false">IFERROR(VALUE(LEFT(A215,4)),"")</f>
        <v>2025</v>
      </c>
      <c r="C215" s="17" t="n">
        <f aca="false">IFERROR(VALUE(RIGHT(A215,2)),"")</f>
        <v>11</v>
      </c>
      <c r="D215" s="11" t="str">
        <f aca="false">TRIM('수출입 실적(성질별)'!C219)</f>
        <v>3. 경공업품</v>
      </c>
      <c r="E215" s="18" t="n">
        <f aca="false">IFERROR(VALUE(SUBSTITUTE(TRIM('수출입 실적(성질별)'!D219),",","")),"")</f>
        <v>878460.7</v>
      </c>
      <c r="F215" s="19" t="n">
        <f aca="false">IFERROR(VALUE(SUBSTITUTE(TRIM('수출입 실적(성질별)'!E219),",","")),"")</f>
        <v>3211353</v>
      </c>
    </row>
    <row r="216" customFormat="false" ht="15" hidden="false" customHeight="true" outlineLevel="0" collapsed="false">
      <c r="A216" s="11" t="str">
        <f aca="false">TRIM('수출입 실적(성질별)'!A220)</f>
        <v>2025.11</v>
      </c>
      <c r="B216" s="17" t="n">
        <f aca="false">IFERROR(VALUE(LEFT(A216,4)),"")</f>
        <v>2025</v>
      </c>
      <c r="C216" s="17" t="n">
        <f aca="false">IFERROR(VALUE(RIGHT(A216,2)),"")</f>
        <v>11</v>
      </c>
      <c r="D216" s="11" t="str">
        <f aca="false">TRIM('수출입 실적(성질별)'!C220)</f>
        <v>가. 섬유원료</v>
      </c>
      <c r="E216" s="18" t="n">
        <f aca="false">IFERROR(VALUE(SUBSTITUTE(TRIM('수출입 실적(성질별)'!D220),",","")),"")</f>
        <v>51469.9</v>
      </c>
      <c r="F216" s="19" t="n">
        <f aca="false">IFERROR(VALUE(SUBSTITUTE(TRIM('수출입 실적(성질별)'!E220),",","")),"")</f>
        <v>75207</v>
      </c>
    </row>
    <row r="217" customFormat="false" ht="15" hidden="false" customHeight="true" outlineLevel="0" collapsed="false">
      <c r="A217" s="11" t="str">
        <f aca="false">TRIM('수출입 실적(성질별)'!A221)</f>
        <v>2025.11</v>
      </c>
      <c r="B217" s="17" t="n">
        <f aca="false">IFERROR(VALUE(LEFT(A217,4)),"")</f>
        <v>2025</v>
      </c>
      <c r="C217" s="17" t="n">
        <f aca="false">IFERROR(VALUE(RIGHT(A217,2)),"")</f>
        <v>11</v>
      </c>
      <c r="D217" s="11" t="str">
        <f aca="false">TRIM('수출입 실적(성질별)'!C221)</f>
        <v>나. 섬유사</v>
      </c>
      <c r="E217" s="18" t="n">
        <f aca="false">IFERROR(VALUE(SUBSTITUTE(TRIM('수출입 실적(성질별)'!D221),",","")),"")</f>
        <v>15822.2</v>
      </c>
      <c r="F217" s="19" t="n">
        <f aca="false">IFERROR(VALUE(SUBSTITUTE(TRIM('수출입 실적(성질별)'!E221),",","")),"")</f>
        <v>57459</v>
      </c>
    </row>
    <row r="218" customFormat="false" ht="15" hidden="false" customHeight="true" outlineLevel="0" collapsed="false">
      <c r="A218" s="11" t="str">
        <f aca="false">TRIM('수출입 실적(성질별)'!A222)</f>
        <v>2025.11</v>
      </c>
      <c r="B218" s="17" t="n">
        <f aca="false">IFERROR(VALUE(LEFT(A218,4)),"")</f>
        <v>2025</v>
      </c>
      <c r="C218" s="17" t="n">
        <f aca="false">IFERROR(VALUE(RIGHT(A218,2)),"")</f>
        <v>11</v>
      </c>
      <c r="D218" s="11" t="str">
        <f aca="false">TRIM('수출입 실적(성질별)'!C222)</f>
        <v>다. 직 물</v>
      </c>
      <c r="E218" s="18" t="n">
        <f aca="false">IFERROR(VALUE(SUBSTITUTE(TRIM('수출입 실적(성질별)'!D222),",","")),"")</f>
        <v>27631.5</v>
      </c>
      <c r="F218" s="19" t="n">
        <f aca="false">IFERROR(VALUE(SUBSTITUTE(TRIM('수출입 실적(성질별)'!E222),",","")),"")</f>
        <v>278451</v>
      </c>
    </row>
    <row r="219" customFormat="false" ht="15" hidden="false" customHeight="true" outlineLevel="0" collapsed="false">
      <c r="A219" s="11" t="str">
        <f aca="false">TRIM('수출입 실적(성질별)'!A223)</f>
        <v>2025.11</v>
      </c>
      <c r="B219" s="17" t="n">
        <f aca="false">IFERROR(VALUE(LEFT(A219,4)),"")</f>
        <v>2025</v>
      </c>
      <c r="C219" s="17" t="n">
        <f aca="false">IFERROR(VALUE(RIGHT(A219,2)),"")</f>
        <v>11</v>
      </c>
      <c r="D219" s="11" t="str">
        <f aca="false">TRIM('수출입 실적(성질별)'!C223)</f>
        <v>라. 기타 섬유제품</v>
      </c>
      <c r="E219" s="18" t="n">
        <f aca="false">IFERROR(VALUE(SUBSTITUTE(TRIM('수출입 실적(성질별)'!D223),",","")),"")</f>
        <v>21156.2</v>
      </c>
      <c r="F219" s="19" t="n">
        <f aca="false">IFERROR(VALUE(SUBSTITUTE(TRIM('수출입 실적(성질별)'!E223),",","")),"")</f>
        <v>162683</v>
      </c>
    </row>
    <row r="220" customFormat="false" ht="15" hidden="false" customHeight="true" outlineLevel="0" collapsed="false">
      <c r="A220" s="11" t="str">
        <f aca="false">TRIM('수출입 실적(성질별)'!A224)</f>
        <v>2025.11</v>
      </c>
      <c r="B220" s="17" t="n">
        <f aca="false">IFERROR(VALUE(LEFT(A220,4)),"")</f>
        <v>2025</v>
      </c>
      <c r="C220" s="17" t="n">
        <f aca="false">IFERROR(VALUE(RIGHT(A220,2)),"")</f>
        <v>11</v>
      </c>
      <c r="D220" s="11" t="str">
        <f aca="false">TRIM('수출입 실적(성질별)'!C224)</f>
        <v>마. 의 류</v>
      </c>
      <c r="E220" s="18" t="n">
        <f aca="false">IFERROR(VALUE(SUBSTITUTE(TRIM('수출입 실적(성질별)'!D224),",","")),"")</f>
        <v>7153.9</v>
      </c>
      <c r="F220" s="19" t="n">
        <f aca="false">IFERROR(VALUE(SUBSTITUTE(TRIM('수출입 실적(성질별)'!E224),",","")),"")</f>
        <v>195650</v>
      </c>
    </row>
    <row r="221" customFormat="false" ht="15" hidden="false" customHeight="true" outlineLevel="0" collapsed="false">
      <c r="A221" s="11" t="str">
        <f aca="false">TRIM('수출입 실적(성질별)'!A225)</f>
        <v>2025.11</v>
      </c>
      <c r="B221" s="17" t="n">
        <f aca="false">IFERROR(VALUE(LEFT(A221,4)),"")</f>
        <v>2025</v>
      </c>
      <c r="C221" s="17" t="n">
        <f aca="false">IFERROR(VALUE(RIGHT(A221,2)),"")</f>
        <v>11</v>
      </c>
      <c r="D221" s="11" t="str">
        <f aca="false">TRIM('수출입 실적(성질별)'!C225)</f>
        <v>바. 목제품</v>
      </c>
      <c r="E221" s="18" t="n">
        <f aca="false">IFERROR(VALUE(SUBSTITUTE(TRIM('수출입 실적(성질별)'!D225),",","")),"")</f>
        <v>15421.6</v>
      </c>
      <c r="F221" s="19" t="n">
        <f aca="false">IFERROR(VALUE(SUBSTITUTE(TRIM('수출입 실적(성질별)'!E225),",","")),"")</f>
        <v>92810</v>
      </c>
    </row>
    <row r="222" customFormat="false" ht="15" hidden="false" customHeight="true" outlineLevel="0" collapsed="false">
      <c r="A222" s="11" t="str">
        <f aca="false">TRIM('수출입 실적(성질별)'!A226)</f>
        <v>2025.11</v>
      </c>
      <c r="B222" s="17" t="n">
        <f aca="false">IFERROR(VALUE(LEFT(A222,4)),"")</f>
        <v>2025</v>
      </c>
      <c r="C222" s="17" t="n">
        <f aca="false">IFERROR(VALUE(RIGHT(A222,2)),"")</f>
        <v>11</v>
      </c>
      <c r="D222" s="11" t="str">
        <f aca="false">TRIM('수출입 실적(성질별)'!C226)</f>
        <v>사. 가죽, 고무 및 신발류</v>
      </c>
      <c r="E222" s="18" t="n">
        <f aca="false">IFERROR(VALUE(SUBSTITUTE(TRIM('수출입 실적(성질별)'!D226),",","")),"")</f>
        <v>61504.2</v>
      </c>
      <c r="F222" s="19" t="n">
        <f aca="false">IFERROR(VALUE(SUBSTITUTE(TRIM('수출입 실적(성질별)'!E226),",","")),"")</f>
        <v>334273</v>
      </c>
    </row>
    <row r="223" customFormat="false" ht="15" hidden="false" customHeight="true" outlineLevel="0" collapsed="false">
      <c r="A223" s="11" t="str">
        <f aca="false">TRIM('수출입 실적(성질별)'!A227)</f>
        <v>2025.11</v>
      </c>
      <c r="B223" s="17" t="n">
        <f aca="false">IFERROR(VALUE(LEFT(A223,4)),"")</f>
        <v>2025</v>
      </c>
      <c r="C223" s="17" t="n">
        <f aca="false">IFERROR(VALUE(RIGHT(A223,2)),"")</f>
        <v>11</v>
      </c>
      <c r="D223" s="11" t="str">
        <f aca="false">TRIM('수출입 실적(성질별)'!C227)</f>
        <v>아. 귀금속 및 보석류</v>
      </c>
      <c r="E223" s="18" t="n">
        <f aca="false">IFERROR(VALUE(SUBSTITUTE(TRIM('수출입 실적(성질별)'!D227),",","")),"")</f>
        <v>292.1</v>
      </c>
      <c r="F223" s="19" t="n">
        <f aca="false">IFERROR(VALUE(SUBSTITUTE(TRIM('수출입 실적(성질별)'!E227),",","")),"")</f>
        <v>597065</v>
      </c>
    </row>
    <row r="224" customFormat="false" ht="15" hidden="false" customHeight="true" outlineLevel="0" collapsed="false">
      <c r="A224" s="11" t="str">
        <f aca="false">TRIM('수출입 실적(성질별)'!A228)</f>
        <v>2025.11</v>
      </c>
      <c r="B224" s="17" t="n">
        <f aca="false">IFERROR(VALUE(LEFT(A224,4)),"")</f>
        <v>2025</v>
      </c>
      <c r="C224" s="17" t="n">
        <f aca="false">IFERROR(VALUE(RIGHT(A224,2)),"")</f>
        <v>11</v>
      </c>
      <c r="D224" s="11" t="str">
        <f aca="false">TRIM('수출입 실적(성질별)'!C228)</f>
        <v>자. 기타 비금속 광물제품</v>
      </c>
      <c r="E224" s="18" t="n">
        <f aca="false">IFERROR(VALUE(SUBSTITUTE(TRIM('수출입 실적(성질별)'!D228),",","")),"")</f>
        <v>334320.9</v>
      </c>
      <c r="F224" s="19" t="n">
        <f aca="false">IFERROR(VALUE(SUBSTITUTE(TRIM('수출입 실적(성질별)'!E228),",","")),"")</f>
        <v>194095</v>
      </c>
    </row>
    <row r="225" customFormat="false" ht="15" hidden="false" customHeight="true" outlineLevel="0" collapsed="false">
      <c r="A225" s="11" t="str">
        <f aca="false">TRIM('수출입 실적(성질별)'!A229)</f>
        <v>2025.11</v>
      </c>
      <c r="B225" s="17" t="n">
        <f aca="false">IFERROR(VALUE(LEFT(A225,4)),"")</f>
        <v>2025</v>
      </c>
      <c r="C225" s="17" t="n">
        <f aca="false">IFERROR(VALUE(RIGHT(A225,2)),"")</f>
        <v>11</v>
      </c>
      <c r="D225" s="11" t="str">
        <f aca="false">TRIM('수출입 실적(성질별)'!C229)</f>
        <v>차. 완구, 운동용구 및 악기</v>
      </c>
      <c r="E225" s="18" t="n">
        <f aca="false">IFERROR(VALUE(SUBSTITUTE(TRIM('수출입 실적(성질별)'!D229),",","")),"")</f>
        <v>2513.5</v>
      </c>
      <c r="F225" s="19" t="n">
        <f aca="false">IFERROR(VALUE(SUBSTITUTE(TRIM('수출입 실적(성질별)'!E229),",","")),"")</f>
        <v>56309</v>
      </c>
    </row>
    <row r="226" customFormat="false" ht="15" hidden="false" customHeight="true" outlineLevel="0" collapsed="false">
      <c r="A226" s="11" t="str">
        <f aca="false">TRIM('수출입 실적(성질별)'!A230)</f>
        <v>2025.11</v>
      </c>
      <c r="B226" s="17" t="n">
        <f aca="false">IFERROR(VALUE(LEFT(A226,4)),"")</f>
        <v>2025</v>
      </c>
      <c r="C226" s="17" t="n">
        <f aca="false">IFERROR(VALUE(RIGHT(A226,2)),"")</f>
        <v>11</v>
      </c>
      <c r="D226" s="11" t="str">
        <f aca="false">TRIM('수출입 실적(성질별)'!C230)</f>
        <v>카. 기 타</v>
      </c>
      <c r="E226" s="18" t="n">
        <f aca="false">IFERROR(VALUE(SUBSTITUTE(TRIM('수출입 실적(성질별)'!D230),",","")),"")</f>
        <v>341174.7</v>
      </c>
      <c r="F226" s="19" t="n">
        <f aca="false">IFERROR(VALUE(SUBSTITUTE(TRIM('수출입 실적(성질별)'!E230),",","")),"")</f>
        <v>1167352</v>
      </c>
    </row>
    <row r="227" customFormat="false" ht="15" hidden="false" customHeight="true" outlineLevel="0" collapsed="false">
      <c r="A227" s="11" t="str">
        <f aca="false">TRIM('수출입 실적(성질별)'!A231)</f>
        <v>2025.11</v>
      </c>
      <c r="B227" s="17" t="n">
        <f aca="false">IFERROR(VALUE(LEFT(A227,4)),"")</f>
        <v>2025</v>
      </c>
      <c r="C227" s="17" t="n">
        <f aca="false">IFERROR(VALUE(RIGHT(A227,2)),"")</f>
        <v>11</v>
      </c>
      <c r="D227" s="11" t="str">
        <f aca="false">TRIM('수출입 실적(성질별)'!C231)</f>
        <v>4. 중화학 공업품</v>
      </c>
      <c r="E227" s="18" t="n">
        <f aca="false">IFERROR(VALUE(SUBSTITUTE(TRIM('수출입 실적(성질별)'!D231),",","")),"")</f>
        <v>7793204.3</v>
      </c>
      <c r="F227" s="19" t="n">
        <f aca="false">IFERROR(VALUE(SUBSTITUTE(TRIM('수출입 실적(성질별)'!E231),",","")),"")</f>
        <v>52323214</v>
      </c>
    </row>
    <row r="228" customFormat="false" ht="15" hidden="false" customHeight="true" outlineLevel="0" collapsed="false">
      <c r="A228" s="11" t="str">
        <f aca="false">TRIM('수출입 실적(성질별)'!A232)</f>
        <v>2025.11</v>
      </c>
      <c r="B228" s="17" t="n">
        <f aca="false">IFERROR(VALUE(LEFT(A228,4)),"")</f>
        <v>2025</v>
      </c>
      <c r="C228" s="17" t="n">
        <f aca="false">IFERROR(VALUE(RIGHT(A228,2)),"")</f>
        <v>11</v>
      </c>
      <c r="D228" s="11" t="str">
        <f aca="false">TRIM('수출입 실적(성질별)'!C232)</f>
        <v>가. 화공품</v>
      </c>
      <c r="E228" s="18" t="n">
        <f aca="false">IFERROR(VALUE(SUBSTITUTE(TRIM('수출입 실적(성질별)'!D232),",","")),"")</f>
        <v>3604621</v>
      </c>
      <c r="F228" s="19" t="n">
        <f aca="false">IFERROR(VALUE(SUBSTITUTE(TRIM('수출입 실적(성질별)'!E232),",","")),"")</f>
        <v>6022876</v>
      </c>
    </row>
    <row r="229" customFormat="false" ht="15" hidden="false" customHeight="true" outlineLevel="0" collapsed="false">
      <c r="A229" s="11" t="str">
        <f aca="false">TRIM('수출입 실적(성질별)'!A233)</f>
        <v>2025.11</v>
      </c>
      <c r="B229" s="17" t="n">
        <f aca="false">IFERROR(VALUE(LEFT(A229,4)),"")</f>
        <v>2025</v>
      </c>
      <c r="C229" s="17" t="n">
        <f aca="false">IFERROR(VALUE(RIGHT(A229,2)),"")</f>
        <v>11</v>
      </c>
      <c r="D229" s="11" t="str">
        <f aca="false">TRIM('수출입 실적(성질별)'!C233)</f>
        <v>나. 철강제품</v>
      </c>
      <c r="E229" s="18" t="n">
        <f aca="false">IFERROR(VALUE(SUBSTITUTE(TRIM('수출입 실적(성질별)'!D233),",","")),"")</f>
        <v>2359552.9</v>
      </c>
      <c r="F229" s="19" t="n">
        <f aca="false">IFERROR(VALUE(SUBSTITUTE(TRIM('수출입 실적(성질별)'!E233),",","")),"")</f>
        <v>3480452</v>
      </c>
    </row>
    <row r="230" customFormat="false" ht="15" hidden="false" customHeight="true" outlineLevel="0" collapsed="false">
      <c r="A230" s="11" t="str">
        <f aca="false">TRIM('수출입 실적(성질별)'!A234)</f>
        <v>2025.11</v>
      </c>
      <c r="B230" s="17" t="n">
        <f aca="false">IFERROR(VALUE(LEFT(A230,4)),"")</f>
        <v>2025</v>
      </c>
      <c r="C230" s="17" t="n">
        <f aca="false">IFERROR(VALUE(RIGHT(A230,2)),"")</f>
        <v>11</v>
      </c>
      <c r="D230" s="11" t="str">
        <f aca="false">TRIM('수출입 실적(성질별)'!C234)</f>
        <v>다. 기계류와 정밀기기</v>
      </c>
      <c r="E230" s="18" t="n">
        <f aca="false">IFERROR(VALUE(SUBSTITUTE(TRIM('수출입 실적(성질별)'!D234),",","")),"")</f>
        <v>351927.9</v>
      </c>
      <c r="F230" s="19" t="n">
        <f aca="false">IFERROR(VALUE(SUBSTITUTE(TRIM('수출입 실적(성질별)'!E234),",","")),"")</f>
        <v>5822852</v>
      </c>
    </row>
    <row r="231" customFormat="false" ht="15" hidden="false" customHeight="true" outlineLevel="0" collapsed="false">
      <c r="A231" s="11" t="str">
        <f aca="false">TRIM('수출입 실적(성질별)'!A235)</f>
        <v>2025.11</v>
      </c>
      <c r="B231" s="17" t="n">
        <f aca="false">IFERROR(VALUE(LEFT(A231,4)),"")</f>
        <v>2025</v>
      </c>
      <c r="C231" s="17" t="n">
        <f aca="false">IFERROR(VALUE(RIGHT(A231,2)),"")</f>
        <v>11</v>
      </c>
      <c r="D231" s="11" t="str">
        <f aca="false">TRIM('수출입 실적(성질별)'!C235)</f>
        <v>라. 전기, 전자제품</v>
      </c>
      <c r="E231" s="18" t="n">
        <f aca="false">IFERROR(VALUE(SUBSTITUTE(TRIM('수출입 실적(성질별)'!D235),",","")),"")</f>
        <v>223659.8</v>
      </c>
      <c r="F231" s="19" t="n">
        <f aca="false">IFERROR(VALUE(SUBSTITUTE(TRIM('수출입 실적(성질별)'!E235),",","")),"")</f>
        <v>25157276</v>
      </c>
    </row>
    <row r="232" customFormat="false" ht="15" hidden="false" customHeight="true" outlineLevel="0" collapsed="false">
      <c r="A232" s="11" t="str">
        <f aca="false">TRIM('수출입 실적(성질별)'!A236)</f>
        <v>2025.11</v>
      </c>
      <c r="B232" s="17" t="n">
        <f aca="false">IFERROR(VALUE(LEFT(A232,4)),"")</f>
        <v>2025</v>
      </c>
      <c r="C232" s="17" t="n">
        <f aca="false">IFERROR(VALUE(RIGHT(A232,2)),"")</f>
        <v>11</v>
      </c>
      <c r="D232" s="11" t="str">
        <f aca="false">TRIM('수출입 실적(성질별)'!C236)</f>
        <v>마. 수송장비</v>
      </c>
      <c r="E232" s="18" t="n">
        <f aca="false">IFERROR(VALUE(SUBSTITUTE(TRIM('수출입 실적(성질별)'!D236),",","")),"")</f>
        <v>1186299.8</v>
      </c>
      <c r="F232" s="19" t="n">
        <f aca="false">IFERROR(VALUE(SUBSTITUTE(TRIM('수출입 실적(성질별)'!E236),",","")),"")</f>
        <v>9965178</v>
      </c>
    </row>
    <row r="233" customFormat="false" ht="15" hidden="false" customHeight="true" outlineLevel="0" collapsed="false">
      <c r="A233" s="11" t="str">
        <f aca="false">TRIM('수출입 실적(성질별)'!A237)</f>
        <v>2025.11</v>
      </c>
      <c r="B233" s="17" t="n">
        <f aca="false">IFERROR(VALUE(LEFT(A233,4)),"")</f>
        <v>2025</v>
      </c>
      <c r="C233" s="17" t="n">
        <f aca="false">IFERROR(VALUE(RIGHT(A233,2)),"")</f>
        <v>11</v>
      </c>
      <c r="D233" s="11" t="str">
        <f aca="false">TRIM('수출입 실적(성질별)'!C237)</f>
        <v>바. 기 타</v>
      </c>
      <c r="E233" s="18" t="n">
        <f aca="false">IFERROR(VALUE(SUBSTITUTE(TRIM('수출입 실적(성질별)'!D237),",","")),"")</f>
        <v>67143</v>
      </c>
      <c r="F233" s="19" t="n">
        <f aca="false">IFERROR(VALUE(SUBSTITUTE(TRIM('수출입 실적(성질별)'!E237),",","")),"")</f>
        <v>1874581</v>
      </c>
    </row>
    <row r="234" customFormat="false" ht="15" hidden="false" customHeight="true" outlineLevel="0" collapsed="false">
      <c r="A234" s="11" t="str">
        <f aca="false">TRIM('수출입 실적(성질별)'!A238)</f>
        <v>2025.12</v>
      </c>
      <c r="B234" s="17" t="n">
        <f aca="false">IFERROR(VALUE(LEFT(A234,4)),"")</f>
        <v>2025</v>
      </c>
      <c r="C234" s="17" t="n">
        <f aca="false">IFERROR(VALUE(RIGHT(A234,2)),"")</f>
        <v>12</v>
      </c>
      <c r="D234" s="11" t="str">
        <f aca="false">TRIM('수출입 실적(성질별)'!C238)</f>
        <v>1. 식료 및 직접소비재</v>
      </c>
      <c r="E234" s="18" t="n">
        <f aca="false">IFERROR(VALUE(SUBSTITUTE(TRIM('수출입 실적(성질별)'!D238),",","")),"")</f>
        <v>387523.7</v>
      </c>
      <c r="F234" s="19" t="n">
        <f aca="false">IFERROR(VALUE(SUBSTITUTE(TRIM('수출입 실적(성질별)'!E238),",","")),"")</f>
        <v>1124957</v>
      </c>
    </row>
    <row r="235" customFormat="false" ht="15" hidden="false" customHeight="true" outlineLevel="0" collapsed="false">
      <c r="A235" s="11" t="str">
        <f aca="false">TRIM('수출입 실적(성질별)'!A239)</f>
        <v>2025.12</v>
      </c>
      <c r="B235" s="17" t="n">
        <f aca="false">IFERROR(VALUE(LEFT(A235,4)),"")</f>
        <v>2025</v>
      </c>
      <c r="C235" s="17" t="n">
        <f aca="false">IFERROR(VALUE(RIGHT(A235,2)),"")</f>
        <v>12</v>
      </c>
      <c r="D235" s="11" t="str">
        <f aca="false">TRIM('수출입 실적(성질별)'!C239)</f>
        <v>2. 원료 및 연료</v>
      </c>
      <c r="E235" s="18" t="n">
        <f aca="false">IFERROR(VALUE(SUBSTITUTE(TRIM('수출입 실적(성질별)'!D239),",","")),"")</f>
        <v>7196816.5</v>
      </c>
      <c r="F235" s="19" t="n">
        <f aca="false">IFERROR(VALUE(SUBSTITUTE(TRIM('수출입 실적(성질별)'!E239),",","")),"")</f>
        <v>5215225</v>
      </c>
    </row>
    <row r="236" customFormat="false" ht="15" hidden="false" customHeight="true" outlineLevel="0" collapsed="false">
      <c r="A236" s="11" t="str">
        <f aca="false">TRIM('수출입 실적(성질별)'!A240)</f>
        <v>2025.12</v>
      </c>
      <c r="B236" s="17" t="n">
        <f aca="false">IFERROR(VALUE(LEFT(A236,4)),"")</f>
        <v>2025</v>
      </c>
      <c r="C236" s="17" t="n">
        <f aca="false">IFERROR(VALUE(RIGHT(A236,2)),"")</f>
        <v>12</v>
      </c>
      <c r="D236" s="11" t="str">
        <f aca="false">TRIM('수출입 실적(성질별)'!C240)</f>
        <v>3. 경공업품</v>
      </c>
      <c r="E236" s="18" t="n">
        <f aca="false">IFERROR(VALUE(SUBSTITUTE(TRIM('수출입 실적(성질별)'!D240),",","")),"")</f>
        <v>1073682.1</v>
      </c>
      <c r="F236" s="19" t="n">
        <f aca="false">IFERROR(VALUE(SUBSTITUTE(TRIM('수출입 실적(성질별)'!E240),",","")),"")</f>
        <v>3167101</v>
      </c>
    </row>
    <row r="237" customFormat="false" ht="15" hidden="false" customHeight="true" outlineLevel="0" collapsed="false">
      <c r="A237" s="11" t="str">
        <f aca="false">TRIM('수출입 실적(성질별)'!A241)</f>
        <v>2025.12</v>
      </c>
      <c r="B237" s="17" t="n">
        <f aca="false">IFERROR(VALUE(LEFT(A237,4)),"")</f>
        <v>2025</v>
      </c>
      <c r="C237" s="17" t="n">
        <f aca="false">IFERROR(VALUE(RIGHT(A237,2)),"")</f>
        <v>12</v>
      </c>
      <c r="D237" s="11" t="str">
        <f aca="false">TRIM('수출입 실적(성질별)'!C241)</f>
        <v>가. 섬유원료</v>
      </c>
      <c r="E237" s="18" t="n">
        <f aca="false">IFERROR(VALUE(SUBSTITUTE(TRIM('수출입 실적(성질별)'!D241),",","")),"")</f>
        <v>53501.1</v>
      </c>
      <c r="F237" s="19" t="n">
        <f aca="false">IFERROR(VALUE(SUBSTITUTE(TRIM('수출입 실적(성질별)'!E241),",","")),"")</f>
        <v>81994</v>
      </c>
    </row>
    <row r="238" customFormat="false" ht="15" hidden="false" customHeight="true" outlineLevel="0" collapsed="false">
      <c r="A238" s="11" t="str">
        <f aca="false">TRIM('수출입 실적(성질별)'!A242)</f>
        <v>2025.12</v>
      </c>
      <c r="B238" s="17" t="n">
        <f aca="false">IFERROR(VALUE(LEFT(A238,4)),"")</f>
        <v>2025</v>
      </c>
      <c r="C238" s="17" t="n">
        <f aca="false">IFERROR(VALUE(RIGHT(A238,2)),"")</f>
        <v>12</v>
      </c>
      <c r="D238" s="11" t="str">
        <f aca="false">TRIM('수출입 실적(성질별)'!C242)</f>
        <v>나. 섬유사</v>
      </c>
      <c r="E238" s="18" t="n">
        <f aca="false">IFERROR(VALUE(SUBSTITUTE(TRIM('수출입 실적(성질별)'!D242),",","")),"")</f>
        <v>17177.9</v>
      </c>
      <c r="F238" s="19" t="n">
        <f aca="false">IFERROR(VALUE(SUBSTITUTE(TRIM('수출입 실적(성질별)'!E242),",","")),"")</f>
        <v>62419</v>
      </c>
    </row>
    <row r="239" customFormat="false" ht="15" hidden="false" customHeight="true" outlineLevel="0" collapsed="false">
      <c r="A239" s="11" t="str">
        <f aca="false">TRIM('수출입 실적(성질별)'!A243)</f>
        <v>2025.12</v>
      </c>
      <c r="B239" s="17" t="n">
        <f aca="false">IFERROR(VALUE(LEFT(A239,4)),"")</f>
        <v>2025</v>
      </c>
      <c r="C239" s="17" t="n">
        <f aca="false">IFERROR(VALUE(RIGHT(A239,2)),"")</f>
        <v>12</v>
      </c>
      <c r="D239" s="11" t="str">
        <f aca="false">TRIM('수출입 실적(성질별)'!C243)</f>
        <v>다. 직 물</v>
      </c>
      <c r="E239" s="18" t="n">
        <f aca="false">IFERROR(VALUE(SUBSTITUTE(TRIM('수출입 실적(성질별)'!D243),",","")),"")</f>
        <v>31909.2</v>
      </c>
      <c r="F239" s="19" t="n">
        <f aca="false">IFERROR(VALUE(SUBSTITUTE(TRIM('수출입 실적(성질별)'!E243),",","")),"")</f>
        <v>309823</v>
      </c>
    </row>
    <row r="240" customFormat="false" ht="15" hidden="false" customHeight="true" outlineLevel="0" collapsed="false">
      <c r="A240" s="11" t="str">
        <f aca="false">TRIM('수출입 실적(성질별)'!A244)</f>
        <v>2025.12</v>
      </c>
      <c r="B240" s="17" t="n">
        <f aca="false">IFERROR(VALUE(LEFT(A240,4)),"")</f>
        <v>2025</v>
      </c>
      <c r="C240" s="17" t="n">
        <f aca="false">IFERROR(VALUE(RIGHT(A240,2)),"")</f>
        <v>12</v>
      </c>
      <c r="D240" s="11" t="str">
        <f aca="false">TRIM('수출입 실적(성질별)'!C244)</f>
        <v>라. 기타 섬유제품</v>
      </c>
      <c r="E240" s="18" t="n">
        <f aca="false">IFERROR(VALUE(SUBSTITUTE(TRIM('수출입 실적(성질별)'!D244),",","")),"")</f>
        <v>24477.9</v>
      </c>
      <c r="F240" s="19" t="n">
        <f aca="false">IFERROR(VALUE(SUBSTITUTE(TRIM('수출입 실적(성질별)'!E244),",","")),"")</f>
        <v>187873</v>
      </c>
    </row>
    <row r="241" customFormat="false" ht="15" hidden="false" customHeight="true" outlineLevel="0" collapsed="false">
      <c r="A241" s="11" t="str">
        <f aca="false">TRIM('수출입 실적(성질별)'!A245)</f>
        <v>2025.12</v>
      </c>
      <c r="B241" s="17" t="n">
        <f aca="false">IFERROR(VALUE(LEFT(A241,4)),"")</f>
        <v>2025</v>
      </c>
      <c r="C241" s="17" t="n">
        <f aca="false">IFERROR(VALUE(RIGHT(A241,2)),"")</f>
        <v>12</v>
      </c>
      <c r="D241" s="11" t="str">
        <f aca="false">TRIM('수출입 실적(성질별)'!C245)</f>
        <v>마. 의 류</v>
      </c>
      <c r="E241" s="18" t="n">
        <f aca="false">IFERROR(VALUE(SUBSTITUTE(TRIM('수출입 실적(성질별)'!D245),",","")),"")</f>
        <v>6872.8</v>
      </c>
      <c r="F241" s="19" t="n">
        <f aca="false">IFERROR(VALUE(SUBSTITUTE(TRIM('수출입 실적(성질별)'!E245),",","")),"")</f>
        <v>195433</v>
      </c>
    </row>
    <row r="242" customFormat="false" ht="15" hidden="false" customHeight="true" outlineLevel="0" collapsed="false">
      <c r="A242" s="11" t="str">
        <f aca="false">TRIM('수출입 실적(성질별)'!A246)</f>
        <v>2025.12</v>
      </c>
      <c r="B242" s="17" t="n">
        <f aca="false">IFERROR(VALUE(LEFT(A242,4)),"")</f>
        <v>2025</v>
      </c>
      <c r="C242" s="17" t="n">
        <f aca="false">IFERROR(VALUE(RIGHT(A242,2)),"")</f>
        <v>12</v>
      </c>
      <c r="D242" s="11" t="str">
        <f aca="false">TRIM('수출입 실적(성질별)'!C246)</f>
        <v>바. 목제품</v>
      </c>
      <c r="E242" s="18" t="n">
        <f aca="false">IFERROR(VALUE(SUBSTITUTE(TRIM('수출입 실적(성질별)'!D246),",","")),"")</f>
        <v>17964.1</v>
      </c>
      <c r="F242" s="19" t="n">
        <f aca="false">IFERROR(VALUE(SUBSTITUTE(TRIM('수출입 실적(성질별)'!E246),",","")),"")</f>
        <v>111019</v>
      </c>
    </row>
    <row r="243" customFormat="false" ht="15" hidden="false" customHeight="true" outlineLevel="0" collapsed="false">
      <c r="A243" s="11" t="str">
        <f aca="false">TRIM('수출입 실적(성질별)'!A247)</f>
        <v>2025.12</v>
      </c>
      <c r="B243" s="17" t="n">
        <f aca="false">IFERROR(VALUE(LEFT(A243,4)),"")</f>
        <v>2025</v>
      </c>
      <c r="C243" s="17" t="n">
        <f aca="false">IFERROR(VALUE(RIGHT(A243,2)),"")</f>
        <v>12</v>
      </c>
      <c r="D243" s="11" t="str">
        <f aca="false">TRIM('수출입 실적(성질별)'!C247)</f>
        <v>사. 가죽, 고무 및 신발류</v>
      </c>
      <c r="E243" s="18" t="n">
        <f aca="false">IFERROR(VALUE(SUBSTITUTE(TRIM('수출입 실적(성질별)'!D247),",","")),"")</f>
        <v>70942.4</v>
      </c>
      <c r="F243" s="19" t="n">
        <f aca="false">IFERROR(VALUE(SUBSTITUTE(TRIM('수출입 실적(성질별)'!E247),",","")),"")</f>
        <v>405025</v>
      </c>
    </row>
    <row r="244" customFormat="false" ht="15" hidden="false" customHeight="true" outlineLevel="0" collapsed="false">
      <c r="A244" s="11" t="str">
        <f aca="false">TRIM('수출입 실적(성질별)'!A248)</f>
        <v>2025.12</v>
      </c>
      <c r="B244" s="17" t="n">
        <f aca="false">IFERROR(VALUE(LEFT(A244,4)),"")</f>
        <v>2025</v>
      </c>
      <c r="C244" s="17" t="n">
        <f aca="false">IFERROR(VALUE(RIGHT(A244,2)),"")</f>
        <v>12</v>
      </c>
      <c r="D244" s="11" t="str">
        <f aca="false">TRIM('수출입 실적(성질별)'!C248)</f>
        <v>아. 귀금속 및 보석류</v>
      </c>
      <c r="E244" s="18" t="n">
        <f aca="false">IFERROR(VALUE(SUBSTITUTE(TRIM('수출입 실적(성질별)'!D248),",","")),"")</f>
        <v>314.1</v>
      </c>
      <c r="F244" s="19" t="n">
        <f aca="false">IFERROR(VALUE(SUBSTITUTE(TRIM('수출입 실적(성질별)'!E248),",","")),"")</f>
        <v>490209</v>
      </c>
    </row>
    <row r="245" customFormat="false" ht="15" hidden="false" customHeight="true" outlineLevel="0" collapsed="false">
      <c r="A245" s="11" t="str">
        <f aca="false">TRIM('수출입 실적(성질별)'!A249)</f>
        <v>2025.12</v>
      </c>
      <c r="B245" s="17" t="n">
        <f aca="false">IFERROR(VALUE(LEFT(A245,4)),"")</f>
        <v>2025</v>
      </c>
      <c r="C245" s="17" t="n">
        <f aca="false">IFERROR(VALUE(RIGHT(A245,2)),"")</f>
        <v>12</v>
      </c>
      <c r="D245" s="11" t="str">
        <f aca="false">TRIM('수출입 실적(성질별)'!C249)</f>
        <v>자. 기타 비금속 광물제품</v>
      </c>
      <c r="E245" s="18" t="n">
        <f aca="false">IFERROR(VALUE(SUBSTITUTE(TRIM('수출입 실적(성질별)'!D249),",","")),"")</f>
        <v>467376.1</v>
      </c>
      <c r="F245" s="19" t="n">
        <f aca="false">IFERROR(VALUE(SUBSTITUTE(TRIM('수출입 실적(성질별)'!E249),",","")),"")</f>
        <v>214106</v>
      </c>
    </row>
    <row r="246" customFormat="false" ht="15" hidden="false" customHeight="true" outlineLevel="0" collapsed="false">
      <c r="A246" s="11" t="str">
        <f aca="false">TRIM('수출입 실적(성질별)'!A250)</f>
        <v>2025.12</v>
      </c>
      <c r="B246" s="17" t="n">
        <f aca="false">IFERROR(VALUE(LEFT(A246,4)),"")</f>
        <v>2025</v>
      </c>
      <c r="C246" s="17" t="n">
        <f aca="false">IFERROR(VALUE(RIGHT(A246,2)),"")</f>
        <v>12</v>
      </c>
      <c r="D246" s="11" t="str">
        <f aca="false">TRIM('수출입 실적(성질별)'!C250)</f>
        <v>차. 완구, 운동용구 및 악기</v>
      </c>
      <c r="E246" s="18" t="n">
        <f aca="false">IFERROR(VALUE(SUBSTITUTE(TRIM('수출입 실적(성질별)'!D250),",","")),"")</f>
        <v>2686.5</v>
      </c>
      <c r="F246" s="19" t="n">
        <f aca="false">IFERROR(VALUE(SUBSTITUTE(TRIM('수출입 실적(성질별)'!E250),",","")),"")</f>
        <v>58457</v>
      </c>
    </row>
    <row r="247" customFormat="false" ht="15" hidden="false" customHeight="true" outlineLevel="0" collapsed="false">
      <c r="A247" s="11" t="str">
        <f aca="false">TRIM('수출입 실적(성질별)'!A251)</f>
        <v>2025.12</v>
      </c>
      <c r="B247" s="17" t="n">
        <f aca="false">IFERROR(VALUE(LEFT(A247,4)),"")</f>
        <v>2025</v>
      </c>
      <c r="C247" s="17" t="n">
        <f aca="false">IFERROR(VALUE(RIGHT(A247,2)),"")</f>
        <v>12</v>
      </c>
      <c r="D247" s="11" t="str">
        <f aca="false">TRIM('수출입 실적(성질별)'!C251)</f>
        <v>카. 기 타</v>
      </c>
      <c r="E247" s="18" t="n">
        <f aca="false">IFERROR(VALUE(SUBSTITUTE(TRIM('수출입 실적(성질별)'!D251),",","")),"")</f>
        <v>380460.1</v>
      </c>
      <c r="F247" s="19" t="n">
        <f aca="false">IFERROR(VALUE(SUBSTITUTE(TRIM('수출입 실적(성질별)'!E251),",","")),"")</f>
        <v>1050743</v>
      </c>
    </row>
    <row r="248" customFormat="false" ht="15" hidden="false" customHeight="true" outlineLevel="0" collapsed="false">
      <c r="A248" s="11" t="str">
        <f aca="false">TRIM('수출입 실적(성질별)'!A252)</f>
        <v>2025.12</v>
      </c>
      <c r="B248" s="17" t="n">
        <f aca="false">IFERROR(VALUE(LEFT(A248,4)),"")</f>
        <v>2025</v>
      </c>
      <c r="C248" s="17" t="n">
        <f aca="false">IFERROR(VALUE(RIGHT(A248,2)),"")</f>
        <v>12</v>
      </c>
      <c r="D248" s="11" t="str">
        <f aca="false">TRIM('수출입 실적(성질별)'!C252)</f>
        <v>4. 중화학 공업품</v>
      </c>
      <c r="E248" s="18" t="n">
        <f aca="false">IFERROR(VALUE(SUBSTITUTE(TRIM('수출입 실적(성질별)'!D252),",","")),"")</f>
        <v>9319873.3</v>
      </c>
      <c r="F248" s="19" t="n">
        <f aca="false">IFERROR(VALUE(SUBSTITUTE(TRIM('수출입 실적(성질별)'!E252),",","")),"")</f>
        <v>60006340</v>
      </c>
    </row>
    <row r="249" customFormat="false" ht="15" hidden="false" customHeight="true" outlineLevel="0" collapsed="false">
      <c r="A249" s="11" t="str">
        <f aca="false">TRIM('수출입 실적(성질별)'!A253)</f>
        <v>2025.12</v>
      </c>
      <c r="B249" s="17" t="n">
        <f aca="false">IFERROR(VALUE(LEFT(A249,4)),"")</f>
        <v>2025</v>
      </c>
      <c r="C249" s="17" t="n">
        <f aca="false">IFERROR(VALUE(RIGHT(A249,2)),"")</f>
        <v>12</v>
      </c>
      <c r="D249" s="11" t="str">
        <f aca="false">TRIM('수출입 실적(성질별)'!C253)</f>
        <v>가. 화공품</v>
      </c>
      <c r="E249" s="18" t="n">
        <f aca="false">IFERROR(VALUE(SUBSTITUTE(TRIM('수출입 실적(성질별)'!D253),",","")),"")</f>
        <v>4155290.9</v>
      </c>
      <c r="F249" s="19" t="n">
        <f aca="false">IFERROR(VALUE(SUBSTITUTE(TRIM('수출입 실적(성질별)'!E253),",","")),"")</f>
        <v>6774079</v>
      </c>
    </row>
    <row r="250" customFormat="false" ht="15" hidden="false" customHeight="true" outlineLevel="0" collapsed="false">
      <c r="A250" s="11" t="str">
        <f aca="false">TRIM('수출입 실적(성질별)'!A254)</f>
        <v>2025.12</v>
      </c>
      <c r="B250" s="17" t="n">
        <f aca="false">IFERROR(VALUE(LEFT(A250,4)),"")</f>
        <v>2025</v>
      </c>
      <c r="C250" s="17" t="n">
        <f aca="false">IFERROR(VALUE(RIGHT(A250,2)),"")</f>
        <v>12</v>
      </c>
      <c r="D250" s="11" t="str">
        <f aca="false">TRIM('수출입 실적(성질별)'!C254)</f>
        <v>나. 철강제품</v>
      </c>
      <c r="E250" s="18" t="n">
        <f aca="false">IFERROR(VALUE(SUBSTITUTE(TRIM('수출입 실적(성질별)'!D254),",","")),"")</f>
        <v>2747806.6</v>
      </c>
      <c r="F250" s="19" t="n">
        <f aca="false">IFERROR(VALUE(SUBSTITUTE(TRIM('수출입 실적(성질별)'!E254),",","")),"")</f>
        <v>4021349</v>
      </c>
    </row>
    <row r="251" customFormat="false" ht="15" hidden="false" customHeight="true" outlineLevel="0" collapsed="false">
      <c r="A251" s="11" t="str">
        <f aca="false">TRIM('수출입 실적(성질별)'!A255)</f>
        <v>2025.12</v>
      </c>
      <c r="B251" s="17" t="n">
        <f aca="false">IFERROR(VALUE(LEFT(A251,4)),"")</f>
        <v>2025</v>
      </c>
      <c r="C251" s="17" t="n">
        <f aca="false">IFERROR(VALUE(RIGHT(A251,2)),"")</f>
        <v>12</v>
      </c>
      <c r="D251" s="11" t="str">
        <f aca="false">TRIM('수출입 실적(성질별)'!C255)</f>
        <v>다. 기계류와 정밀기기</v>
      </c>
      <c r="E251" s="18" t="n">
        <f aca="false">IFERROR(VALUE(SUBSTITUTE(TRIM('수출입 실적(성질별)'!D255),",","")),"")</f>
        <v>391201.2</v>
      </c>
      <c r="F251" s="19" t="n">
        <f aca="false">IFERROR(VALUE(SUBSTITUTE(TRIM('수출입 실적(성질별)'!E255),",","")),"")</f>
        <v>6393682</v>
      </c>
    </row>
    <row r="252" customFormat="false" ht="15" hidden="false" customHeight="true" outlineLevel="0" collapsed="false">
      <c r="A252" s="11" t="str">
        <f aca="false">TRIM('수출입 실적(성질별)'!A256)</f>
        <v>2025.12</v>
      </c>
      <c r="B252" s="17" t="n">
        <f aca="false">IFERROR(VALUE(LEFT(A252,4)),"")</f>
        <v>2025</v>
      </c>
      <c r="C252" s="17" t="n">
        <f aca="false">IFERROR(VALUE(RIGHT(A252,2)),"")</f>
        <v>12</v>
      </c>
      <c r="D252" s="11" t="str">
        <f aca="false">TRIM('수출입 실적(성질별)'!C256)</f>
        <v>라. 전기, 전자제품</v>
      </c>
      <c r="E252" s="18" t="n">
        <f aca="false">IFERROR(VALUE(SUBSTITUTE(TRIM('수출입 실적(성질별)'!D256),",","")),"")</f>
        <v>237795.7</v>
      </c>
      <c r="F252" s="19" t="n">
        <f aca="false">IFERROR(VALUE(SUBSTITUTE(TRIM('수출입 실적(성질별)'!E256),",","")),"")</f>
        <v>29671643</v>
      </c>
    </row>
    <row r="253" customFormat="false" ht="15" hidden="false" customHeight="true" outlineLevel="0" collapsed="false">
      <c r="A253" s="11" t="str">
        <f aca="false">TRIM('수출입 실적(성질별)'!A257)</f>
        <v>2025.12</v>
      </c>
      <c r="B253" s="17" t="n">
        <f aca="false">IFERROR(VALUE(LEFT(A253,4)),"")</f>
        <v>2025</v>
      </c>
      <c r="C253" s="17" t="n">
        <f aca="false">IFERROR(VALUE(RIGHT(A253,2)),"")</f>
        <v>12</v>
      </c>
      <c r="D253" s="11" t="str">
        <f aca="false">TRIM('수출입 실적(성질별)'!C257)</f>
        <v>마. 수송장비</v>
      </c>
      <c r="E253" s="18" t="n">
        <f aca="false">IFERROR(VALUE(SUBSTITUTE(TRIM('수출입 실적(성질별)'!D257),",","")),"")</f>
        <v>1710634</v>
      </c>
      <c r="F253" s="19" t="n">
        <f aca="false">IFERROR(VALUE(SUBSTITUTE(TRIM('수출입 실적(성질별)'!E257),",","")),"")</f>
        <v>11067554</v>
      </c>
    </row>
    <row r="254" customFormat="false" ht="15" hidden="false" customHeight="true" outlineLevel="0" collapsed="false">
      <c r="A254" s="11" t="str">
        <f aca="false">TRIM('수출입 실적(성질별)'!A258)</f>
        <v>2025.12</v>
      </c>
      <c r="B254" s="17" t="n">
        <f aca="false">IFERROR(VALUE(LEFT(A254,4)),"")</f>
        <v>2025</v>
      </c>
      <c r="C254" s="17" t="n">
        <f aca="false">IFERROR(VALUE(RIGHT(A254,2)),"")</f>
        <v>12</v>
      </c>
      <c r="D254" s="11" t="str">
        <f aca="false">TRIM('수출입 실적(성질별)'!C258)</f>
        <v>바. 기 타</v>
      </c>
      <c r="E254" s="18" t="n">
        <f aca="false">IFERROR(VALUE(SUBSTITUTE(TRIM('수출입 실적(성질별)'!D258),",","")),"")</f>
        <v>77144.9</v>
      </c>
      <c r="F254" s="19" t="n">
        <f aca="false">IFERROR(VALUE(SUBSTITUTE(TRIM('수출입 실적(성질별)'!E258),",","")),"")</f>
        <v>2078034</v>
      </c>
    </row>
    <row r="255" customFormat="false" ht="15" hidden="false" customHeight="true" outlineLevel="0" collapsed="false">
      <c r="A255" s="11" t="str">
        <f aca="false">TRIM('수출입 실적(성질별)'!A259)</f>
        <v>2026.01</v>
      </c>
      <c r="B255" s="17" t="n">
        <f aca="false">IFERROR(VALUE(LEFT(A255,4)),"")</f>
        <v>2026</v>
      </c>
      <c r="C255" s="17" t="n">
        <f aca="false">IFERROR(VALUE(RIGHT(A255,2)),"")</f>
        <v>1</v>
      </c>
      <c r="D255" s="11" t="str">
        <f aca="false">TRIM('수출입 실적(성질별)'!C259)</f>
        <v>1. 식료 및 직접소비재</v>
      </c>
      <c r="E255" s="18" t="n">
        <f aca="false">IFERROR(VALUE(SUBSTITUTE(TRIM('수출입 실적(성질별)'!D259),",","")),"")</f>
        <v>305634.2</v>
      </c>
      <c r="F255" s="19" t="n">
        <f aca="false">IFERROR(VALUE(SUBSTITUTE(TRIM('수출입 실적(성질별)'!E259),",","")),"")</f>
        <v>1018552</v>
      </c>
    </row>
    <row r="256" customFormat="false" ht="15" hidden="false" customHeight="true" outlineLevel="0" collapsed="false">
      <c r="A256" s="11" t="str">
        <f aca="false">TRIM('수출입 실적(성질별)'!A260)</f>
        <v>2026.01</v>
      </c>
      <c r="B256" s="17" t="n">
        <f aca="false">IFERROR(VALUE(LEFT(A256,4)),"")</f>
        <v>2026</v>
      </c>
      <c r="C256" s="17" t="n">
        <f aca="false">IFERROR(VALUE(RIGHT(A256,2)),"")</f>
        <v>1</v>
      </c>
      <c r="D256" s="11" t="str">
        <f aca="false">TRIM('수출입 실적(성질별)'!C260)</f>
        <v>2. 원료 및 연료</v>
      </c>
      <c r="E256" s="18" t="n">
        <f aca="false">IFERROR(VALUE(SUBSTITUTE(TRIM('수출입 실적(성질별)'!D260),",","")),"")</f>
        <v>6781530.7</v>
      </c>
      <c r="F256" s="19" t="n">
        <f aca="false">IFERROR(VALUE(SUBSTITUTE(TRIM('수출입 실적(성질별)'!E260),",","")),"")</f>
        <v>4654223</v>
      </c>
    </row>
    <row r="257" customFormat="false" ht="15" hidden="false" customHeight="true" outlineLevel="0" collapsed="false">
      <c r="A257" s="11" t="str">
        <f aca="false">TRIM('수출입 실적(성질별)'!A261)</f>
        <v>2026.01</v>
      </c>
      <c r="B257" s="17" t="n">
        <f aca="false">IFERROR(VALUE(LEFT(A257,4)),"")</f>
        <v>2026</v>
      </c>
      <c r="C257" s="17" t="n">
        <f aca="false">IFERROR(VALUE(RIGHT(A257,2)),"")</f>
        <v>1</v>
      </c>
      <c r="D257" s="11" t="str">
        <f aca="false">TRIM('수출입 실적(성질별)'!C261)</f>
        <v>3. 경공업품</v>
      </c>
      <c r="E257" s="18" t="n">
        <f aca="false">IFERROR(VALUE(SUBSTITUTE(TRIM('수출입 실적(성질별)'!D261),",","")),"")</f>
        <v>818424.6</v>
      </c>
      <c r="F257" s="19" t="n">
        <f aca="false">IFERROR(VALUE(SUBSTITUTE(TRIM('수출입 실적(성질별)'!E261),",","")),"")</f>
        <v>3082056</v>
      </c>
    </row>
    <row r="258" customFormat="false" ht="15" hidden="false" customHeight="true" outlineLevel="0" collapsed="false">
      <c r="A258" s="11" t="str">
        <f aca="false">TRIM('수출입 실적(성질별)'!A262)</f>
        <v>2026.01</v>
      </c>
      <c r="B258" s="17" t="n">
        <f aca="false">IFERROR(VALUE(LEFT(A258,4)),"")</f>
        <v>2026</v>
      </c>
      <c r="C258" s="17" t="n">
        <f aca="false">IFERROR(VALUE(RIGHT(A258,2)),"")</f>
        <v>1</v>
      </c>
      <c r="D258" s="11" t="str">
        <f aca="false">TRIM('수출입 실적(성질별)'!C262)</f>
        <v>가. 섬유원료</v>
      </c>
      <c r="E258" s="18" t="n">
        <f aca="false">IFERROR(VALUE(SUBSTITUTE(TRIM('수출입 실적(성질별)'!D262),",","")),"")</f>
        <v>52997.6</v>
      </c>
      <c r="F258" s="19" t="n">
        <f aca="false">IFERROR(VALUE(SUBSTITUTE(TRIM('수출입 실적(성질별)'!E262),",","")),"")</f>
        <v>81834</v>
      </c>
    </row>
    <row r="259" customFormat="false" ht="15" hidden="false" customHeight="true" outlineLevel="0" collapsed="false">
      <c r="A259" s="11" t="str">
        <f aca="false">TRIM('수출입 실적(성질별)'!A263)</f>
        <v>2026.01</v>
      </c>
      <c r="B259" s="17" t="n">
        <f aca="false">IFERROR(VALUE(LEFT(A259,4)),"")</f>
        <v>2026</v>
      </c>
      <c r="C259" s="17" t="n">
        <f aca="false">IFERROR(VALUE(RIGHT(A259,2)),"")</f>
        <v>1</v>
      </c>
      <c r="D259" s="11" t="str">
        <f aca="false">TRIM('수출입 실적(성질별)'!C263)</f>
        <v>나. 섬유사</v>
      </c>
      <c r="E259" s="18" t="n">
        <f aca="false">IFERROR(VALUE(SUBSTITUTE(TRIM('수출입 실적(성질별)'!D263),",","")),"")</f>
        <v>15913.6</v>
      </c>
      <c r="F259" s="19" t="n">
        <f aca="false">IFERROR(VALUE(SUBSTITUTE(TRIM('수출입 실적(성질별)'!E263),",","")),"")</f>
        <v>59575</v>
      </c>
    </row>
    <row r="260" customFormat="false" ht="15" hidden="false" customHeight="true" outlineLevel="0" collapsed="false">
      <c r="A260" s="11" t="str">
        <f aca="false">TRIM('수출입 실적(성질별)'!A264)</f>
        <v>2026.01</v>
      </c>
      <c r="B260" s="17" t="n">
        <f aca="false">IFERROR(VALUE(LEFT(A260,4)),"")</f>
        <v>2026</v>
      </c>
      <c r="C260" s="17" t="n">
        <f aca="false">IFERROR(VALUE(RIGHT(A260,2)),"")</f>
        <v>1</v>
      </c>
      <c r="D260" s="11" t="str">
        <f aca="false">TRIM('수출입 실적(성질별)'!C264)</f>
        <v>다. 직 물</v>
      </c>
      <c r="E260" s="18" t="n">
        <f aca="false">IFERROR(VALUE(SUBSTITUTE(TRIM('수출입 실적(성질별)'!D264),",","")),"")</f>
        <v>28445.2</v>
      </c>
      <c r="F260" s="19" t="n">
        <f aca="false">IFERROR(VALUE(SUBSTITUTE(TRIM('수출입 실적(성질별)'!E264),",","")),"")</f>
        <v>275298</v>
      </c>
    </row>
    <row r="261" customFormat="false" ht="15" hidden="false" customHeight="true" outlineLevel="0" collapsed="false">
      <c r="A261" s="11" t="str">
        <f aca="false">TRIM('수출입 실적(성질별)'!A265)</f>
        <v>2026.01</v>
      </c>
      <c r="B261" s="17" t="n">
        <f aca="false">IFERROR(VALUE(LEFT(A261,4)),"")</f>
        <v>2026</v>
      </c>
      <c r="C261" s="17" t="n">
        <f aca="false">IFERROR(VALUE(RIGHT(A261,2)),"")</f>
        <v>1</v>
      </c>
      <c r="D261" s="11" t="str">
        <f aca="false">TRIM('수출입 실적(성질별)'!C265)</f>
        <v>라. 기타 섬유제품</v>
      </c>
      <c r="E261" s="18" t="n">
        <f aca="false">IFERROR(VALUE(SUBSTITUTE(TRIM('수출입 실적(성질별)'!D265),",","")),"")</f>
        <v>20395.8</v>
      </c>
      <c r="F261" s="19" t="n">
        <f aca="false">IFERROR(VALUE(SUBSTITUTE(TRIM('수출입 실적(성질별)'!E265),",","")),"")</f>
        <v>159996</v>
      </c>
    </row>
    <row r="262" customFormat="false" ht="15" hidden="false" customHeight="true" outlineLevel="0" collapsed="false">
      <c r="A262" s="11" t="str">
        <f aca="false">TRIM('수출입 실적(성질별)'!A266)</f>
        <v>2026.01</v>
      </c>
      <c r="B262" s="17" t="n">
        <f aca="false">IFERROR(VALUE(LEFT(A262,4)),"")</f>
        <v>2026</v>
      </c>
      <c r="C262" s="17" t="n">
        <f aca="false">IFERROR(VALUE(RIGHT(A262,2)),"")</f>
        <v>1</v>
      </c>
      <c r="D262" s="11" t="str">
        <f aca="false">TRIM('수출입 실적(성질별)'!C266)</f>
        <v>마. 의 류</v>
      </c>
      <c r="E262" s="18" t="n">
        <f aca="false">IFERROR(VALUE(SUBSTITUTE(TRIM('수출입 실적(성질별)'!D266),",","")),"")</f>
        <v>5256</v>
      </c>
      <c r="F262" s="19" t="n">
        <f aca="false">IFERROR(VALUE(SUBSTITUTE(TRIM('수출입 실적(성질별)'!E266),",","")),"")</f>
        <v>145729</v>
      </c>
    </row>
    <row r="263" customFormat="false" ht="15" hidden="false" customHeight="true" outlineLevel="0" collapsed="false">
      <c r="A263" s="11" t="str">
        <f aca="false">TRIM('수출입 실적(성질별)'!A267)</f>
        <v>2026.01</v>
      </c>
      <c r="B263" s="17" t="n">
        <f aca="false">IFERROR(VALUE(LEFT(A263,4)),"")</f>
        <v>2026</v>
      </c>
      <c r="C263" s="17" t="n">
        <f aca="false">IFERROR(VALUE(RIGHT(A263,2)),"")</f>
        <v>1</v>
      </c>
      <c r="D263" s="11" t="str">
        <f aca="false">TRIM('수출입 실적(성질별)'!C267)</f>
        <v>바. 목제품</v>
      </c>
      <c r="E263" s="18" t="n">
        <f aca="false">IFERROR(VALUE(SUBSTITUTE(TRIM('수출입 실적(성질별)'!D267),",","")),"")</f>
        <v>16632.3</v>
      </c>
      <c r="F263" s="19" t="n">
        <f aca="false">IFERROR(VALUE(SUBSTITUTE(TRIM('수출입 실적(성질별)'!E267),",","")),"")</f>
        <v>94526</v>
      </c>
    </row>
    <row r="264" customFormat="false" ht="15" hidden="false" customHeight="true" outlineLevel="0" collapsed="false">
      <c r="A264" s="11" t="str">
        <f aca="false">TRIM('수출입 실적(성질별)'!A268)</f>
        <v>2026.01</v>
      </c>
      <c r="B264" s="17" t="n">
        <f aca="false">IFERROR(VALUE(LEFT(A264,4)),"")</f>
        <v>2026</v>
      </c>
      <c r="C264" s="17" t="n">
        <f aca="false">IFERROR(VALUE(RIGHT(A264,2)),"")</f>
        <v>1</v>
      </c>
      <c r="D264" s="11" t="str">
        <f aca="false">TRIM('수출입 실적(성질별)'!C268)</f>
        <v>사. 가죽, 고무 및 신발류</v>
      </c>
      <c r="E264" s="18" t="n">
        <f aca="false">IFERROR(VALUE(SUBSTITUTE(TRIM('수출입 실적(성질별)'!D268),",","")),"")</f>
        <v>71925.9</v>
      </c>
      <c r="F264" s="19" t="n">
        <f aca="false">IFERROR(VALUE(SUBSTITUTE(TRIM('수출입 실적(성질별)'!E268),",","")),"")</f>
        <v>401578</v>
      </c>
    </row>
    <row r="265" customFormat="false" ht="15" hidden="false" customHeight="true" outlineLevel="0" collapsed="false">
      <c r="A265" s="11" t="str">
        <f aca="false">TRIM('수출입 실적(성질별)'!A269)</f>
        <v>2026.01</v>
      </c>
      <c r="B265" s="17" t="n">
        <f aca="false">IFERROR(VALUE(LEFT(A265,4)),"")</f>
        <v>2026</v>
      </c>
      <c r="C265" s="17" t="n">
        <f aca="false">IFERROR(VALUE(RIGHT(A265,2)),"")</f>
        <v>1</v>
      </c>
      <c r="D265" s="11" t="str">
        <f aca="false">TRIM('수출입 실적(성질별)'!C269)</f>
        <v>아. 귀금속 및 보석류</v>
      </c>
      <c r="E265" s="18" t="n">
        <f aca="false">IFERROR(VALUE(SUBSTITUTE(TRIM('수출입 실적(성질별)'!D269),",","")),"")</f>
        <v>289.6</v>
      </c>
      <c r="F265" s="19" t="n">
        <f aca="false">IFERROR(VALUE(SUBSTITUTE(TRIM('수출입 실적(성질별)'!E269),",","")),"")</f>
        <v>701882</v>
      </c>
    </row>
    <row r="266" customFormat="false" ht="15" hidden="false" customHeight="true" outlineLevel="0" collapsed="false">
      <c r="A266" s="11" t="str">
        <f aca="false">TRIM('수출입 실적(성질별)'!A270)</f>
        <v>2026.01</v>
      </c>
      <c r="B266" s="17" t="n">
        <f aca="false">IFERROR(VALUE(LEFT(A266,4)),"")</f>
        <v>2026</v>
      </c>
      <c r="C266" s="17" t="n">
        <f aca="false">IFERROR(VALUE(RIGHT(A266,2)),"")</f>
        <v>1</v>
      </c>
      <c r="D266" s="11" t="str">
        <f aca="false">TRIM('수출입 실적(성질별)'!C270)</f>
        <v>자. 기타 비금속 광물제품</v>
      </c>
      <c r="E266" s="18" t="n">
        <f aca="false">IFERROR(VALUE(SUBSTITUTE(TRIM('수출입 실적(성질별)'!D270),",","")),"")</f>
        <v>247902</v>
      </c>
      <c r="F266" s="19" t="n">
        <f aca="false">IFERROR(VALUE(SUBSTITUTE(TRIM('수출입 실적(성질별)'!E270),",","")),"")</f>
        <v>181453</v>
      </c>
    </row>
    <row r="267" customFormat="false" ht="15" hidden="false" customHeight="true" outlineLevel="0" collapsed="false">
      <c r="A267" s="11" t="str">
        <f aca="false">TRIM('수출입 실적(성질별)'!A271)</f>
        <v>2026.01</v>
      </c>
      <c r="B267" s="17" t="n">
        <f aca="false">IFERROR(VALUE(LEFT(A267,4)),"")</f>
        <v>2026</v>
      </c>
      <c r="C267" s="17" t="n">
        <f aca="false">IFERROR(VALUE(RIGHT(A267,2)),"")</f>
        <v>1</v>
      </c>
      <c r="D267" s="11" t="str">
        <f aca="false">TRIM('수출입 실적(성질별)'!C271)</f>
        <v>차. 완구, 운동용구 및 악기</v>
      </c>
      <c r="E267" s="18" t="n">
        <f aca="false">IFERROR(VALUE(SUBSTITUTE(TRIM('수출입 실적(성질별)'!D271),",","")),"")</f>
        <v>2268.7</v>
      </c>
      <c r="F267" s="19" t="n">
        <f aca="false">IFERROR(VALUE(SUBSTITUTE(TRIM('수출입 실적(성질별)'!E271),",","")),"")</f>
        <v>54068</v>
      </c>
    </row>
    <row r="268" customFormat="false" ht="15" hidden="false" customHeight="true" outlineLevel="0" collapsed="false">
      <c r="A268" s="11" t="str">
        <f aca="false">TRIM('수출입 실적(성질별)'!A272)</f>
        <v>2026.01</v>
      </c>
      <c r="B268" s="17" t="n">
        <f aca="false">IFERROR(VALUE(LEFT(A268,4)),"")</f>
        <v>2026</v>
      </c>
      <c r="C268" s="17" t="n">
        <f aca="false">IFERROR(VALUE(RIGHT(A268,2)),"")</f>
        <v>1</v>
      </c>
      <c r="D268" s="11" t="str">
        <f aca="false">TRIM('수출입 실적(성질별)'!C272)</f>
        <v>카. 기 타</v>
      </c>
      <c r="E268" s="18" t="n">
        <f aca="false">IFERROR(VALUE(SUBSTITUTE(TRIM('수출입 실적(성질별)'!D272),",","")),"")</f>
        <v>356398.1</v>
      </c>
      <c r="F268" s="19" t="n">
        <f aca="false">IFERROR(VALUE(SUBSTITUTE(TRIM('수출입 실적(성질별)'!E272),",","")),"")</f>
        <v>926117</v>
      </c>
    </row>
    <row r="269" customFormat="false" ht="15" hidden="false" customHeight="true" outlineLevel="0" collapsed="false">
      <c r="A269" s="11" t="str">
        <f aca="false">TRIM('수출입 실적(성질별)'!A273)</f>
        <v>2026.01</v>
      </c>
      <c r="B269" s="17" t="n">
        <f aca="false">IFERROR(VALUE(LEFT(A269,4)),"")</f>
        <v>2026</v>
      </c>
      <c r="C269" s="17" t="n">
        <f aca="false">IFERROR(VALUE(RIGHT(A269,2)),"")</f>
        <v>1</v>
      </c>
      <c r="D269" s="11" t="str">
        <f aca="false">TRIM('수출입 실적(성질별)'!C273)</f>
        <v>4. 중화학 공업품</v>
      </c>
      <c r="E269" s="18" t="n">
        <f aca="false">IFERROR(VALUE(SUBSTITUTE(TRIM('수출입 실적(성질별)'!D273),",","")),"")</f>
        <v>8834358.3</v>
      </c>
      <c r="F269" s="19" t="n">
        <f aca="false">IFERROR(VALUE(SUBSTITUTE(TRIM('수출입 실적(성질별)'!E273),",","")),"")</f>
        <v>57089106</v>
      </c>
    </row>
    <row r="270" customFormat="false" ht="15" hidden="false" customHeight="true" outlineLevel="0" collapsed="false">
      <c r="A270" s="11" t="str">
        <f aca="false">TRIM('수출입 실적(성질별)'!A274)</f>
        <v>2026.01</v>
      </c>
      <c r="B270" s="17" t="n">
        <f aca="false">IFERROR(VALUE(LEFT(A270,4)),"")</f>
        <v>2026</v>
      </c>
      <c r="C270" s="17" t="n">
        <f aca="false">IFERROR(VALUE(RIGHT(A270,2)),"")</f>
        <v>1</v>
      </c>
      <c r="D270" s="11" t="str">
        <f aca="false">TRIM('수출입 실적(성질별)'!C274)</f>
        <v>가. 화공품</v>
      </c>
      <c r="E270" s="18" t="n">
        <f aca="false">IFERROR(VALUE(SUBSTITUTE(TRIM('수출입 실적(성질별)'!D274),",","")),"")</f>
        <v>3996708.5</v>
      </c>
      <c r="F270" s="19" t="n">
        <f aca="false">IFERROR(VALUE(SUBSTITUTE(TRIM('수출입 실적(성질별)'!E274),",","")),"")</f>
        <v>6584897</v>
      </c>
    </row>
    <row r="271" customFormat="false" ht="15" hidden="false" customHeight="true" outlineLevel="0" collapsed="false">
      <c r="A271" s="11" t="str">
        <f aca="false">TRIM('수출입 실적(성질별)'!A275)</f>
        <v>2026.01</v>
      </c>
      <c r="B271" s="17" t="n">
        <f aca="false">IFERROR(VALUE(LEFT(A271,4)),"")</f>
        <v>2026</v>
      </c>
      <c r="C271" s="17" t="n">
        <f aca="false">IFERROR(VALUE(RIGHT(A271,2)),"")</f>
        <v>1</v>
      </c>
      <c r="D271" s="11" t="str">
        <f aca="false">TRIM('수출입 실적(성질별)'!C275)</f>
        <v>나. 철강제품</v>
      </c>
      <c r="E271" s="18" t="n">
        <f aca="false">IFERROR(VALUE(SUBSTITUTE(TRIM('수출입 실적(성질별)'!D275),",","")),"")</f>
        <v>2753812.4</v>
      </c>
      <c r="F271" s="19" t="n">
        <f aca="false">IFERROR(VALUE(SUBSTITUTE(TRIM('수출입 실적(성질별)'!E275),",","")),"")</f>
        <v>4072186</v>
      </c>
    </row>
    <row r="272" customFormat="false" ht="15" hidden="false" customHeight="true" outlineLevel="0" collapsed="false">
      <c r="A272" s="11" t="str">
        <f aca="false">TRIM('수출입 실적(성질별)'!A276)</f>
        <v>2026.01</v>
      </c>
      <c r="B272" s="17" t="n">
        <f aca="false">IFERROR(VALUE(LEFT(A272,4)),"")</f>
        <v>2026</v>
      </c>
      <c r="C272" s="17" t="n">
        <f aca="false">IFERROR(VALUE(RIGHT(A272,2)),"")</f>
        <v>1</v>
      </c>
      <c r="D272" s="11" t="str">
        <f aca="false">TRIM('수출입 실적(성질별)'!C276)</f>
        <v>다. 기계류와 정밀기기</v>
      </c>
      <c r="E272" s="18" t="n">
        <f aca="false">IFERROR(VALUE(SUBSTITUTE(TRIM('수출입 실적(성질별)'!D276),",","")),"")</f>
        <v>353988</v>
      </c>
      <c r="F272" s="19" t="n">
        <f aca="false">IFERROR(VALUE(SUBSTITUTE(TRIM('수출입 실적(성질별)'!E276),",","")),"")</f>
        <v>5421604</v>
      </c>
    </row>
    <row r="273" customFormat="false" ht="15" hidden="false" customHeight="true" outlineLevel="0" collapsed="false">
      <c r="A273" s="11" t="str">
        <f aca="false">TRIM('수출입 실적(성질별)'!A277)</f>
        <v>2026.01</v>
      </c>
      <c r="B273" s="17" t="n">
        <f aca="false">IFERROR(VALUE(LEFT(A273,4)),"")</f>
        <v>2026</v>
      </c>
      <c r="C273" s="17" t="n">
        <f aca="false">IFERROR(VALUE(RIGHT(A273,2)),"")</f>
        <v>1</v>
      </c>
      <c r="D273" s="11" t="str">
        <f aca="false">TRIM('수출입 실적(성질별)'!C277)</f>
        <v>라. 전기, 전자제품</v>
      </c>
      <c r="E273" s="18" t="n">
        <f aca="false">IFERROR(VALUE(SUBSTITUTE(TRIM('수출입 실적(성질별)'!D277),",","")),"")</f>
        <v>221696.4</v>
      </c>
      <c r="F273" s="19" t="n">
        <f aca="false">IFERROR(VALUE(SUBSTITUTE(TRIM('수출입 실적(성질별)'!E277),",","")),"")</f>
        <v>28840619</v>
      </c>
    </row>
    <row r="274" customFormat="false" ht="15" hidden="false" customHeight="true" outlineLevel="0" collapsed="false">
      <c r="A274" s="11" t="str">
        <f aca="false">TRIM('수출입 실적(성질별)'!A278)</f>
        <v>2026.01</v>
      </c>
      <c r="B274" s="17" t="n">
        <f aca="false">IFERROR(VALUE(LEFT(A274,4)),"")</f>
        <v>2026</v>
      </c>
      <c r="C274" s="17" t="n">
        <f aca="false">IFERROR(VALUE(RIGHT(A274,2)),"")</f>
        <v>1</v>
      </c>
      <c r="D274" s="11" t="str">
        <f aca="false">TRIM('수출입 실적(성질별)'!C278)</f>
        <v>마. 수송장비</v>
      </c>
      <c r="E274" s="18" t="n">
        <f aca="false">IFERROR(VALUE(SUBSTITUTE(TRIM('수출입 실적(성질별)'!D278),",","")),"")</f>
        <v>1436764.5</v>
      </c>
      <c r="F274" s="19" t="n">
        <f aca="false">IFERROR(VALUE(SUBSTITUTE(TRIM('수출입 실적(성질별)'!E278),",","")),"")</f>
        <v>10361778</v>
      </c>
    </row>
    <row r="275" customFormat="false" ht="15" hidden="false" customHeight="true" outlineLevel="0" collapsed="false">
      <c r="A275" s="11" t="str">
        <f aca="false">TRIM('수출입 실적(성질별)'!A279)</f>
        <v>2026.01</v>
      </c>
      <c r="B275" s="17" t="n">
        <f aca="false">IFERROR(VALUE(LEFT(A275,4)),"")</f>
        <v>2026</v>
      </c>
      <c r="C275" s="17" t="n">
        <f aca="false">IFERROR(VALUE(RIGHT(A275,2)),"")</f>
        <v>1</v>
      </c>
      <c r="D275" s="11" t="str">
        <f aca="false">TRIM('수출입 실적(성질별)'!C279)</f>
        <v>바. 기 타</v>
      </c>
      <c r="E275" s="18" t="n">
        <f aca="false">IFERROR(VALUE(SUBSTITUTE(TRIM('수출입 실적(성질별)'!D279),",","")),"")</f>
        <v>71388.6</v>
      </c>
      <c r="F275" s="19" t="n">
        <f aca="false">IFERROR(VALUE(SUBSTITUTE(TRIM('수출입 실적(성질별)'!E279),",","")),"")</f>
        <v>1808021</v>
      </c>
    </row>
    <row r="276" customFormat="false" ht="15" hidden="false" customHeight="true" outlineLevel="0" collapsed="false">
      <c r="A276" s="11" t="str">
        <f aca="false">TRIM('수출입 실적(성질별)'!A280)</f>
        <v>2026.02</v>
      </c>
      <c r="B276" s="17" t="n">
        <f aca="false">IFERROR(VALUE(LEFT(A276,4)),"")</f>
        <v>2026</v>
      </c>
      <c r="C276" s="17" t="n">
        <f aca="false">IFERROR(VALUE(RIGHT(A276,2)),"")</f>
        <v>2</v>
      </c>
      <c r="D276" s="11" t="str">
        <f aca="false">TRIM('수출입 실적(성질별)'!C280)</f>
        <v>1. 식료 및 직접소비재</v>
      </c>
      <c r="E276" s="18" t="n">
        <f aca="false">IFERROR(VALUE(SUBSTITUTE(TRIM('수출입 실적(성질별)'!D280),",","")),"")</f>
        <v>290064.4</v>
      </c>
      <c r="F276" s="19" t="n">
        <f aca="false">IFERROR(VALUE(SUBSTITUTE(TRIM('수출입 실적(성질별)'!E280),",","")),"")</f>
        <v>926368</v>
      </c>
    </row>
    <row r="277" customFormat="false" ht="15" hidden="false" customHeight="true" outlineLevel="0" collapsed="false">
      <c r="A277" s="11" t="str">
        <f aca="false">TRIM('수출입 실적(성질별)'!A281)</f>
        <v>2026.02</v>
      </c>
      <c r="B277" s="17" t="n">
        <f aca="false">IFERROR(VALUE(LEFT(A277,4)),"")</f>
        <v>2026</v>
      </c>
      <c r="C277" s="17" t="n">
        <f aca="false">IFERROR(VALUE(RIGHT(A277,2)),"")</f>
        <v>2</v>
      </c>
      <c r="D277" s="11" t="str">
        <f aca="false">TRIM('수출입 실적(성질별)'!C281)</f>
        <v>2. 원료 및 연료</v>
      </c>
      <c r="E277" s="18" t="n">
        <f aca="false">IFERROR(VALUE(SUBSTITUTE(TRIM('수출입 실적(성질별)'!D281),",","")),"")</f>
        <v>6399697.7</v>
      </c>
      <c r="F277" s="19" t="n">
        <f aca="false">IFERROR(VALUE(SUBSTITUTE(TRIM('수출입 실적(성질별)'!E281),",","")),"")</f>
        <v>4914885</v>
      </c>
    </row>
    <row r="278" customFormat="false" ht="15" hidden="false" customHeight="true" outlineLevel="0" collapsed="false">
      <c r="A278" s="11" t="str">
        <f aca="false">TRIM('수출입 실적(성질별)'!A282)</f>
        <v>2026.02</v>
      </c>
      <c r="B278" s="17" t="n">
        <f aca="false">IFERROR(VALUE(LEFT(A278,4)),"")</f>
        <v>2026</v>
      </c>
      <c r="C278" s="17" t="n">
        <f aca="false">IFERROR(VALUE(RIGHT(A278,2)),"")</f>
        <v>2</v>
      </c>
      <c r="D278" s="11" t="str">
        <f aca="false">TRIM('수출입 실적(성질별)'!C282)</f>
        <v>3. 경공업품</v>
      </c>
      <c r="E278" s="18" t="n">
        <f aca="false">IFERROR(VALUE(SUBSTITUTE(TRIM('수출입 실적(성질별)'!D282),",","")),"")</f>
        <v>781151.6</v>
      </c>
      <c r="F278" s="19" t="n">
        <f aca="false">IFERROR(VALUE(SUBSTITUTE(TRIM('수출입 실적(성질별)'!E282),",","")),"")</f>
        <v>3096567</v>
      </c>
    </row>
    <row r="279" customFormat="false" ht="15" hidden="false" customHeight="true" outlineLevel="0" collapsed="false">
      <c r="A279" s="11" t="str">
        <f aca="false">TRIM('수출입 실적(성질별)'!A283)</f>
        <v>2026.02</v>
      </c>
      <c r="B279" s="17" t="n">
        <f aca="false">IFERROR(VALUE(LEFT(A279,4)),"")</f>
        <v>2026</v>
      </c>
      <c r="C279" s="17" t="n">
        <f aca="false">IFERROR(VALUE(RIGHT(A279,2)),"")</f>
        <v>2</v>
      </c>
      <c r="D279" s="11" t="str">
        <f aca="false">TRIM('수출입 실적(성질별)'!C283)</f>
        <v>가. 섬유원료</v>
      </c>
      <c r="E279" s="18" t="n">
        <f aca="false">IFERROR(VALUE(SUBSTITUTE(TRIM('수출입 실적(성질별)'!D283),",","")),"")</f>
        <v>50231.6</v>
      </c>
      <c r="F279" s="19" t="n">
        <f aca="false">IFERROR(VALUE(SUBSTITUTE(TRIM('수출입 실적(성질별)'!E283),",","")),"")</f>
        <v>73506</v>
      </c>
    </row>
    <row r="280" customFormat="false" ht="15" hidden="false" customHeight="true" outlineLevel="0" collapsed="false">
      <c r="A280" s="11" t="str">
        <f aca="false">TRIM('수출입 실적(성질별)'!A284)</f>
        <v>2026.02</v>
      </c>
      <c r="B280" s="17" t="n">
        <f aca="false">IFERROR(VALUE(LEFT(A280,4)),"")</f>
        <v>2026</v>
      </c>
      <c r="C280" s="17" t="n">
        <f aca="false">IFERROR(VALUE(RIGHT(A280,2)),"")</f>
        <v>2</v>
      </c>
      <c r="D280" s="11" t="str">
        <f aca="false">TRIM('수출입 실적(성질별)'!C284)</f>
        <v>나. 섬유사</v>
      </c>
      <c r="E280" s="18" t="n">
        <f aca="false">IFERROR(VALUE(SUBSTITUTE(TRIM('수출입 실적(성질별)'!D284),",","")),"")</f>
        <v>15313.5</v>
      </c>
      <c r="F280" s="19" t="n">
        <f aca="false">IFERROR(VALUE(SUBSTITUTE(TRIM('수출입 실적(성질별)'!E284),",","")),"")</f>
        <v>55539</v>
      </c>
    </row>
    <row r="281" customFormat="false" ht="15" hidden="false" customHeight="true" outlineLevel="0" collapsed="false">
      <c r="A281" s="11" t="str">
        <f aca="false">TRIM('수출입 실적(성질별)'!A285)</f>
        <v>2026.02</v>
      </c>
      <c r="B281" s="17" t="n">
        <f aca="false">IFERROR(VALUE(LEFT(A281,4)),"")</f>
        <v>2026</v>
      </c>
      <c r="C281" s="17" t="n">
        <f aca="false">IFERROR(VALUE(RIGHT(A281,2)),"")</f>
        <v>2</v>
      </c>
      <c r="D281" s="11" t="str">
        <f aca="false">TRIM('수출입 실적(성질별)'!C285)</f>
        <v>다. 직 물</v>
      </c>
      <c r="E281" s="18" t="n">
        <f aca="false">IFERROR(VALUE(SUBSTITUTE(TRIM('수출입 실적(성질별)'!D285),",","")),"")</f>
        <v>23406.5</v>
      </c>
      <c r="F281" s="19" t="n">
        <f aca="false">IFERROR(VALUE(SUBSTITUTE(TRIM('수출입 실적(성질별)'!E285),",","")),"")</f>
        <v>221534</v>
      </c>
    </row>
    <row r="282" customFormat="false" ht="15" hidden="false" customHeight="true" outlineLevel="0" collapsed="false">
      <c r="A282" s="11" t="str">
        <f aca="false">TRIM('수출입 실적(성질별)'!A286)</f>
        <v>2026.02</v>
      </c>
      <c r="B282" s="17" t="n">
        <f aca="false">IFERROR(VALUE(LEFT(A282,4)),"")</f>
        <v>2026</v>
      </c>
      <c r="C282" s="17" t="n">
        <f aca="false">IFERROR(VALUE(RIGHT(A282,2)),"")</f>
        <v>2</v>
      </c>
      <c r="D282" s="11" t="str">
        <f aca="false">TRIM('수출입 실적(성질별)'!C286)</f>
        <v>라. 기타 섬유제품</v>
      </c>
      <c r="E282" s="18" t="n">
        <f aca="false">IFERROR(VALUE(SUBSTITUTE(TRIM('수출입 실적(성질별)'!D286),",","")),"")</f>
        <v>18690.8</v>
      </c>
      <c r="F282" s="19" t="n">
        <f aca="false">IFERROR(VALUE(SUBSTITUTE(TRIM('수출입 실적(성질별)'!E286),",","")),"")</f>
        <v>142303</v>
      </c>
    </row>
    <row r="283" customFormat="false" ht="15" hidden="false" customHeight="true" outlineLevel="0" collapsed="false">
      <c r="A283" s="11" t="str">
        <f aca="false">TRIM('수출입 실적(성질별)'!A287)</f>
        <v>2026.02</v>
      </c>
      <c r="B283" s="17" t="n">
        <f aca="false">IFERROR(VALUE(LEFT(A283,4)),"")</f>
        <v>2026</v>
      </c>
      <c r="C283" s="17" t="n">
        <f aca="false">IFERROR(VALUE(RIGHT(A283,2)),"")</f>
        <v>2</v>
      </c>
      <c r="D283" s="11" t="str">
        <f aca="false">TRIM('수출입 실적(성질별)'!C287)</f>
        <v>마. 의 류</v>
      </c>
      <c r="E283" s="18" t="n">
        <f aca="false">IFERROR(VALUE(SUBSTITUTE(TRIM('수출입 실적(성질별)'!D287),",","")),"")</f>
        <v>3906.8</v>
      </c>
      <c r="F283" s="19" t="n">
        <f aca="false">IFERROR(VALUE(SUBSTITUTE(TRIM('수출입 실적(성질별)'!E287),",","")),"")</f>
        <v>128724</v>
      </c>
    </row>
    <row r="284" customFormat="false" ht="15" hidden="false" customHeight="true" outlineLevel="0" collapsed="false">
      <c r="A284" s="11" t="str">
        <f aca="false">TRIM('수출입 실적(성질별)'!A288)</f>
        <v>2026.02</v>
      </c>
      <c r="B284" s="17" t="n">
        <f aca="false">IFERROR(VALUE(LEFT(A284,4)),"")</f>
        <v>2026</v>
      </c>
      <c r="C284" s="17" t="n">
        <f aca="false">IFERROR(VALUE(RIGHT(A284,2)),"")</f>
        <v>2</v>
      </c>
      <c r="D284" s="11" t="str">
        <f aca="false">TRIM('수출입 실적(성질별)'!C288)</f>
        <v>바. 목제품</v>
      </c>
      <c r="E284" s="18" t="n">
        <f aca="false">IFERROR(VALUE(SUBSTITUTE(TRIM('수출입 실적(성질별)'!D288),",","")),"")</f>
        <v>14868.1</v>
      </c>
      <c r="F284" s="19" t="n">
        <f aca="false">IFERROR(VALUE(SUBSTITUTE(TRIM('수출입 실적(성질별)'!E288),",","")),"")</f>
        <v>80045</v>
      </c>
    </row>
    <row r="285" customFormat="false" ht="15" hidden="false" customHeight="true" outlineLevel="0" collapsed="false">
      <c r="A285" s="11" t="str">
        <f aca="false">TRIM('수출입 실적(성질별)'!A289)</f>
        <v>2026.02</v>
      </c>
      <c r="B285" s="17" t="n">
        <f aca="false">IFERROR(VALUE(LEFT(A285,4)),"")</f>
        <v>2026</v>
      </c>
      <c r="C285" s="17" t="n">
        <f aca="false">IFERROR(VALUE(RIGHT(A285,2)),"")</f>
        <v>2</v>
      </c>
      <c r="D285" s="11" t="str">
        <f aca="false">TRIM('수출입 실적(성질별)'!C289)</f>
        <v>사. 가죽, 고무 및 신발류</v>
      </c>
      <c r="E285" s="18" t="n">
        <f aca="false">IFERROR(VALUE(SUBSTITUTE(TRIM('수출입 실적(성질별)'!D289),",","")),"")</f>
        <v>61892.9</v>
      </c>
      <c r="F285" s="19" t="n">
        <f aca="false">IFERROR(VALUE(SUBSTITUTE(TRIM('수출입 실적(성질별)'!E289),",","")),"")</f>
        <v>344400</v>
      </c>
    </row>
    <row r="286" customFormat="false" ht="15" hidden="false" customHeight="true" outlineLevel="0" collapsed="false">
      <c r="A286" s="11" t="str">
        <f aca="false">TRIM('수출입 실적(성질별)'!A290)</f>
        <v>2026.02</v>
      </c>
      <c r="B286" s="17" t="n">
        <f aca="false">IFERROR(VALUE(LEFT(A286,4)),"")</f>
        <v>2026</v>
      </c>
      <c r="C286" s="17" t="n">
        <f aca="false">IFERROR(VALUE(RIGHT(A286,2)),"")</f>
        <v>2</v>
      </c>
      <c r="D286" s="11" t="str">
        <f aca="false">TRIM('수출입 실적(성질별)'!C290)</f>
        <v>아. 귀금속 및 보석류</v>
      </c>
      <c r="E286" s="18" t="n">
        <f aca="false">IFERROR(VALUE(SUBSTITUTE(TRIM('수출입 실적(성질별)'!D290),",","")),"")</f>
        <v>270.6</v>
      </c>
      <c r="F286" s="19" t="n">
        <f aca="false">IFERROR(VALUE(SUBSTITUTE(TRIM('수출입 실적(성질별)'!E290),",","")),"")</f>
        <v>995740</v>
      </c>
    </row>
    <row r="287" customFormat="false" ht="15" hidden="false" customHeight="true" outlineLevel="0" collapsed="false">
      <c r="A287" s="11" t="str">
        <f aca="false">TRIM('수출입 실적(성질별)'!A291)</f>
        <v>2026.02</v>
      </c>
      <c r="B287" s="17" t="n">
        <f aca="false">IFERROR(VALUE(LEFT(A287,4)),"")</f>
        <v>2026</v>
      </c>
      <c r="C287" s="17" t="n">
        <f aca="false">IFERROR(VALUE(RIGHT(A287,2)),"")</f>
        <v>2</v>
      </c>
      <c r="D287" s="11" t="str">
        <f aca="false">TRIM('수출입 실적(성질별)'!C291)</f>
        <v>자. 기타 비금속 광물제품</v>
      </c>
      <c r="E287" s="18" t="n">
        <f aca="false">IFERROR(VALUE(SUBSTITUTE(TRIM('수출입 실적(성질별)'!D291),",","")),"")</f>
        <v>268725.6</v>
      </c>
      <c r="F287" s="19" t="n">
        <f aca="false">IFERROR(VALUE(SUBSTITUTE(TRIM('수출입 실적(성질별)'!E291),",","")),"")</f>
        <v>159026</v>
      </c>
    </row>
    <row r="288" customFormat="false" ht="15" hidden="false" customHeight="true" outlineLevel="0" collapsed="false">
      <c r="A288" s="11" t="str">
        <f aca="false">TRIM('수출입 실적(성질별)'!A292)</f>
        <v>2026.02</v>
      </c>
      <c r="B288" s="17" t="n">
        <f aca="false">IFERROR(VALUE(LEFT(A288,4)),"")</f>
        <v>2026</v>
      </c>
      <c r="C288" s="17" t="n">
        <f aca="false">IFERROR(VALUE(RIGHT(A288,2)),"")</f>
        <v>2</v>
      </c>
      <c r="D288" s="11" t="str">
        <f aca="false">TRIM('수출입 실적(성질별)'!C292)</f>
        <v>차. 완구, 운동용구 및 악기</v>
      </c>
      <c r="E288" s="18" t="n">
        <f aca="false">IFERROR(VALUE(SUBSTITUTE(TRIM('수출입 실적(성질별)'!D292),",","")),"")</f>
        <v>2384.9</v>
      </c>
      <c r="F288" s="19" t="n">
        <f aca="false">IFERROR(VALUE(SUBSTITUTE(TRIM('수출입 실적(성질별)'!E292),",","")),"")</f>
        <v>57507</v>
      </c>
    </row>
    <row r="289" customFormat="false" ht="15" hidden="false" customHeight="true" outlineLevel="0" collapsed="false">
      <c r="A289" s="11" t="str">
        <f aca="false">TRIM('수출입 실적(성질별)'!A293)</f>
        <v>2026.02</v>
      </c>
      <c r="B289" s="17" t="n">
        <f aca="false">IFERROR(VALUE(LEFT(A289,4)),"")</f>
        <v>2026</v>
      </c>
      <c r="C289" s="17" t="n">
        <f aca="false">IFERROR(VALUE(RIGHT(A289,2)),"")</f>
        <v>2</v>
      </c>
      <c r="D289" s="11" t="str">
        <f aca="false">TRIM('수출입 실적(성질별)'!C293)</f>
        <v>카. 기 타</v>
      </c>
      <c r="E289" s="18" t="n">
        <f aca="false">IFERROR(VALUE(SUBSTITUTE(TRIM('수출입 실적(성질별)'!D293),",","")),"")</f>
        <v>321460.4</v>
      </c>
      <c r="F289" s="19" t="n">
        <f aca="false">IFERROR(VALUE(SUBSTITUTE(TRIM('수출입 실적(성질별)'!E293),",","")),"")</f>
        <v>838242</v>
      </c>
    </row>
    <row r="290" customFormat="false" ht="15" hidden="false" customHeight="true" outlineLevel="0" collapsed="false">
      <c r="A290" s="11" t="str">
        <f aca="false">TRIM('수출입 실적(성질별)'!A294)</f>
        <v>2026.02</v>
      </c>
      <c r="B290" s="17" t="n">
        <f aca="false">IFERROR(VALUE(LEFT(A290,4)),"")</f>
        <v>2026</v>
      </c>
      <c r="C290" s="17" t="n">
        <f aca="false">IFERROR(VALUE(RIGHT(A290,2)),"")</f>
        <v>2</v>
      </c>
      <c r="D290" s="11" t="str">
        <f aca="false">TRIM('수출입 실적(성질별)'!C294)</f>
        <v>4. 중화학 공업품</v>
      </c>
      <c r="E290" s="18" t="n">
        <f aca="false">IFERROR(VALUE(SUBSTITUTE(TRIM('수출입 실적(성질별)'!D294),",","")),"")</f>
        <v>8130604.2</v>
      </c>
      <c r="F290" s="19" t="n">
        <f aca="false">IFERROR(VALUE(SUBSTITUTE(TRIM('수출입 실적(성질별)'!E294),",","")),"")</f>
        <v>58704727</v>
      </c>
    </row>
    <row r="291" customFormat="false" ht="15" hidden="false" customHeight="true" outlineLevel="0" collapsed="false">
      <c r="A291" s="11" t="str">
        <f aca="false">TRIM('수출입 실적(성질별)'!A295)</f>
        <v>2026.02</v>
      </c>
      <c r="B291" s="17" t="n">
        <f aca="false">IFERROR(VALUE(LEFT(A291,4)),"")</f>
        <v>2026</v>
      </c>
      <c r="C291" s="17" t="n">
        <f aca="false">IFERROR(VALUE(RIGHT(A291,2)),"")</f>
        <v>2</v>
      </c>
      <c r="D291" s="11" t="str">
        <f aca="false">TRIM('수출입 실적(성질별)'!C295)</f>
        <v>가. 화공품</v>
      </c>
      <c r="E291" s="18" t="n">
        <f aca="false">IFERROR(VALUE(SUBSTITUTE(TRIM('수출입 실적(성질별)'!D295),",","")),"")</f>
        <v>3679438.3</v>
      </c>
      <c r="F291" s="19" t="n">
        <f aca="false">IFERROR(VALUE(SUBSTITUTE(TRIM('수출입 실적(성질별)'!E295),",","")),"")</f>
        <v>6279361</v>
      </c>
    </row>
    <row r="292" customFormat="false" ht="15" hidden="false" customHeight="true" outlineLevel="0" collapsed="false">
      <c r="A292" s="11" t="str">
        <f aca="false">TRIM('수출입 실적(성질별)'!A296)</f>
        <v>2026.02</v>
      </c>
      <c r="B292" s="17" t="n">
        <f aca="false">IFERROR(VALUE(LEFT(A292,4)),"")</f>
        <v>2026</v>
      </c>
      <c r="C292" s="17" t="n">
        <f aca="false">IFERROR(VALUE(RIGHT(A292,2)),"")</f>
        <v>2</v>
      </c>
      <c r="D292" s="11" t="str">
        <f aca="false">TRIM('수출입 실적(성질별)'!C296)</f>
        <v>나. 철강제품</v>
      </c>
      <c r="E292" s="18" t="n">
        <f aca="false">IFERROR(VALUE(SUBSTITUTE(TRIM('수출입 실적(성질별)'!D296),",","")),"")</f>
        <v>2646975.8</v>
      </c>
      <c r="F292" s="19" t="n">
        <f aca="false">IFERROR(VALUE(SUBSTITUTE(TRIM('수출입 실적(성질별)'!E296),",","")),"")</f>
        <v>3678524</v>
      </c>
    </row>
    <row r="293" customFormat="false" ht="15" hidden="false" customHeight="true" outlineLevel="0" collapsed="false">
      <c r="A293" s="11" t="str">
        <f aca="false">TRIM('수출입 실적(성질별)'!A297)</f>
        <v>2026.02</v>
      </c>
      <c r="B293" s="17" t="n">
        <f aca="false">IFERROR(VALUE(LEFT(A293,4)),"")</f>
        <v>2026</v>
      </c>
      <c r="C293" s="17" t="n">
        <f aca="false">IFERROR(VALUE(RIGHT(A293,2)),"")</f>
        <v>2</v>
      </c>
      <c r="D293" s="11" t="str">
        <f aca="false">TRIM('수출입 실적(성질별)'!C297)</f>
        <v>다. 기계류와 정밀기기</v>
      </c>
      <c r="E293" s="18" t="n">
        <f aca="false">IFERROR(VALUE(SUBSTITUTE(TRIM('수출입 실적(성질별)'!D297),",","")),"")</f>
        <v>308818.2</v>
      </c>
      <c r="F293" s="19" t="n">
        <f aca="false">IFERROR(VALUE(SUBSTITUTE(TRIM('수출입 실적(성질별)'!E297),",","")),"")</f>
        <v>4904769</v>
      </c>
    </row>
    <row r="294" customFormat="false" ht="15" hidden="false" customHeight="true" outlineLevel="0" collapsed="false">
      <c r="A294" s="11" t="str">
        <f aca="false">TRIM('수출입 실적(성질별)'!A298)</f>
        <v>2026.02</v>
      </c>
      <c r="B294" s="17" t="n">
        <f aca="false">IFERROR(VALUE(LEFT(A294,4)),"")</f>
        <v>2026</v>
      </c>
      <c r="C294" s="17" t="n">
        <f aca="false">IFERROR(VALUE(RIGHT(A294,2)),"")</f>
        <v>2</v>
      </c>
      <c r="D294" s="11" t="str">
        <f aca="false">TRIM('수출입 실적(성질별)'!C298)</f>
        <v>라. 전기, 전자제품</v>
      </c>
      <c r="E294" s="18" t="n">
        <f aca="false">IFERROR(VALUE(SUBSTITUTE(TRIM('수출입 실적(성질별)'!D298),",","")),"")</f>
        <v>200088.4</v>
      </c>
      <c r="F294" s="19" t="n">
        <f aca="false">IFERROR(VALUE(SUBSTITUTE(TRIM('수출입 실적(성질별)'!E298),",","")),"")</f>
        <v>33394046</v>
      </c>
    </row>
    <row r="295" customFormat="false" ht="15" hidden="false" customHeight="true" outlineLevel="0" collapsed="false">
      <c r="A295" s="11" t="str">
        <f aca="false">TRIM('수출입 실적(성질별)'!A299)</f>
        <v>2026.02</v>
      </c>
      <c r="B295" s="17" t="n">
        <f aca="false">IFERROR(VALUE(LEFT(A295,4)),"")</f>
        <v>2026</v>
      </c>
      <c r="C295" s="17" t="n">
        <f aca="false">IFERROR(VALUE(RIGHT(A295,2)),"")</f>
        <v>2</v>
      </c>
      <c r="D295" s="11" t="str">
        <f aca="false">TRIM('수출입 실적(성질별)'!C299)</f>
        <v>마. 수송장비</v>
      </c>
      <c r="E295" s="18" t="n">
        <f aca="false">IFERROR(VALUE(SUBSTITUTE(TRIM('수출입 실적(성질별)'!D299),",","")),"")</f>
        <v>1230950.3</v>
      </c>
      <c r="F295" s="19" t="n">
        <f aca="false">IFERROR(VALUE(SUBSTITUTE(TRIM('수출입 실적(성질별)'!E299),",","")),"")</f>
        <v>8608748</v>
      </c>
    </row>
    <row r="296" customFormat="false" ht="15" hidden="false" customHeight="true" outlineLevel="0" collapsed="false">
      <c r="A296" s="11" t="str">
        <f aca="false">TRIM('수출입 실적(성질별)'!A300)</f>
        <v>2026.02</v>
      </c>
      <c r="B296" s="17" t="n">
        <f aca="false">IFERROR(VALUE(LEFT(A296,4)),"")</f>
        <v>2026</v>
      </c>
      <c r="C296" s="17" t="n">
        <f aca="false">IFERROR(VALUE(RIGHT(A296,2)),"")</f>
        <v>2</v>
      </c>
      <c r="D296" s="11" t="str">
        <f aca="false">TRIM('수출입 실적(성질별)'!C300)</f>
        <v>바. 기 타</v>
      </c>
      <c r="E296" s="18" t="n">
        <f aca="false">IFERROR(VALUE(SUBSTITUTE(TRIM('수출입 실적(성질별)'!D300),",","")),"")</f>
        <v>64333.2</v>
      </c>
      <c r="F296" s="19" t="n">
        <f aca="false">IFERROR(VALUE(SUBSTITUTE(TRIM('수출입 실적(성질별)'!E300),",","")),"")</f>
        <v>1839279</v>
      </c>
    </row>
    <row r="297" customFormat="false" ht="15" hidden="false" customHeight="true" outlineLevel="0" collapsed="false">
      <c r="A297" s="11" t="str">
        <f aca="false">TRIM('수출입 실적(성질별)'!A301)</f>
        <v>2026.03</v>
      </c>
      <c r="B297" s="17" t="n">
        <f aca="false">IFERROR(VALUE(LEFT(A297,4)),"")</f>
        <v>2026</v>
      </c>
      <c r="C297" s="17" t="n">
        <f aca="false">IFERROR(VALUE(RIGHT(A297,2)),"")</f>
        <v>3</v>
      </c>
      <c r="D297" s="11" t="str">
        <f aca="false">TRIM('수출입 실적(성질별)'!C301)</f>
        <v>1. 식료 및 직접소비재</v>
      </c>
      <c r="E297" s="18" t="n">
        <f aca="false">IFERROR(VALUE(SUBSTITUTE(TRIM('수출입 실적(성질별)'!D301),",","")),"")</f>
        <v>394242.8</v>
      </c>
      <c r="F297" s="19" t="n">
        <f aca="false">IFERROR(VALUE(SUBSTITUTE(TRIM('수출입 실적(성질별)'!E301),",","")),"")</f>
        <v>1169585</v>
      </c>
    </row>
    <row r="298" customFormat="false" ht="15" hidden="false" customHeight="true" outlineLevel="0" collapsed="false">
      <c r="A298" s="11" t="str">
        <f aca="false">TRIM('수출입 실적(성질별)'!A302)</f>
        <v>2026.03</v>
      </c>
      <c r="B298" s="17" t="n">
        <f aca="false">IFERROR(VALUE(LEFT(A298,4)),"")</f>
        <v>2026</v>
      </c>
      <c r="C298" s="17" t="n">
        <f aca="false">IFERROR(VALUE(RIGHT(A298,2)),"")</f>
        <v>3</v>
      </c>
      <c r="D298" s="11" t="str">
        <f aca="false">TRIM('수출입 실적(성질별)'!C302)</f>
        <v>2. 원료 및 연료</v>
      </c>
      <c r="E298" s="18" t="n">
        <f aca="false">IFERROR(VALUE(SUBSTITUTE(TRIM('수출입 실적(성질별)'!D302),",","")),"")</f>
        <v>5946541.9</v>
      </c>
      <c r="F298" s="19" t="n">
        <f aca="false">IFERROR(VALUE(SUBSTITUTE(TRIM('수출입 실적(성질별)'!E302),",","")),"")</f>
        <v>7280697</v>
      </c>
    </row>
    <row r="299" customFormat="false" ht="15" hidden="false" customHeight="true" outlineLevel="0" collapsed="false">
      <c r="A299" s="11" t="str">
        <f aca="false">TRIM('수출입 실적(성질별)'!A303)</f>
        <v>2026.03</v>
      </c>
      <c r="B299" s="17" t="n">
        <f aca="false">IFERROR(VALUE(LEFT(A299,4)),"")</f>
        <v>2026</v>
      </c>
      <c r="C299" s="17" t="n">
        <f aca="false">IFERROR(VALUE(RIGHT(A299,2)),"")</f>
        <v>3</v>
      </c>
      <c r="D299" s="11" t="str">
        <f aca="false">TRIM('수출입 실적(성질별)'!C303)</f>
        <v>3. 경공업품</v>
      </c>
      <c r="E299" s="18" t="n">
        <f aca="false">IFERROR(VALUE(SUBSTITUTE(TRIM('수출입 실적(성질별)'!D303),",","")),"")</f>
        <v>918239.5</v>
      </c>
      <c r="F299" s="19" t="n">
        <f aca="false">IFERROR(VALUE(SUBSTITUTE(TRIM('수출입 실적(성질별)'!E303),",","")),"")</f>
        <v>4111292</v>
      </c>
    </row>
    <row r="300" customFormat="false" ht="15" hidden="false" customHeight="true" outlineLevel="0" collapsed="false">
      <c r="A300" s="11" t="str">
        <f aca="false">TRIM('수출입 실적(성질별)'!A304)</f>
        <v>2026.03</v>
      </c>
      <c r="B300" s="17" t="n">
        <f aca="false">IFERROR(VALUE(LEFT(A300,4)),"")</f>
        <v>2026</v>
      </c>
      <c r="C300" s="17" t="n">
        <f aca="false">IFERROR(VALUE(RIGHT(A300,2)),"")</f>
        <v>3</v>
      </c>
      <c r="D300" s="11" t="str">
        <f aca="false">TRIM('수출입 실적(성질별)'!C304)</f>
        <v>가. 섬유원료</v>
      </c>
      <c r="E300" s="18" t="n">
        <f aca="false">IFERROR(VALUE(SUBSTITUTE(TRIM('수출입 실적(성질별)'!D304),",","")),"")</f>
        <v>62068</v>
      </c>
      <c r="F300" s="19" t="n">
        <f aca="false">IFERROR(VALUE(SUBSTITUTE(TRIM('수출입 실적(성질별)'!E304),",","")),"")</f>
        <v>91453</v>
      </c>
    </row>
    <row r="301" customFormat="false" ht="15" hidden="false" customHeight="true" outlineLevel="0" collapsed="false">
      <c r="A301" s="11" t="str">
        <f aca="false">TRIM('수출입 실적(성질별)'!A305)</f>
        <v>2026.03</v>
      </c>
      <c r="B301" s="17" t="n">
        <f aca="false">IFERROR(VALUE(LEFT(A301,4)),"")</f>
        <v>2026</v>
      </c>
      <c r="C301" s="17" t="n">
        <f aca="false">IFERROR(VALUE(RIGHT(A301,2)),"")</f>
        <v>3</v>
      </c>
      <c r="D301" s="11" t="str">
        <f aca="false">TRIM('수출입 실적(성질별)'!C305)</f>
        <v>나. 섬유사</v>
      </c>
      <c r="E301" s="18" t="n">
        <f aca="false">IFERROR(VALUE(SUBSTITUTE(TRIM('수출입 실적(성질별)'!D305),",","")),"")</f>
        <v>17915.5</v>
      </c>
      <c r="F301" s="19" t="n">
        <f aca="false">IFERROR(VALUE(SUBSTITUTE(TRIM('수출입 실적(성질별)'!E305),",","")),"")</f>
        <v>66796</v>
      </c>
    </row>
    <row r="302" customFormat="false" ht="15" hidden="false" customHeight="true" outlineLevel="0" collapsed="false">
      <c r="A302" s="11" t="str">
        <f aca="false">TRIM('수출입 실적(성질별)'!A306)</f>
        <v>2026.03</v>
      </c>
      <c r="B302" s="17" t="n">
        <f aca="false">IFERROR(VALUE(LEFT(A302,4)),"")</f>
        <v>2026</v>
      </c>
      <c r="C302" s="17" t="n">
        <f aca="false">IFERROR(VALUE(RIGHT(A302,2)),"")</f>
        <v>3</v>
      </c>
      <c r="D302" s="11" t="str">
        <f aca="false">TRIM('수출입 실적(성질별)'!C306)</f>
        <v>다. 직 물</v>
      </c>
      <c r="E302" s="18" t="n">
        <f aca="false">IFERROR(VALUE(SUBSTITUTE(TRIM('수출입 실적(성질별)'!D306),",","")),"")</f>
        <v>28243</v>
      </c>
      <c r="F302" s="19" t="n">
        <f aca="false">IFERROR(VALUE(SUBSTITUTE(TRIM('수출입 실적(성질별)'!E306),",","")),"")</f>
        <v>271710</v>
      </c>
    </row>
    <row r="303" customFormat="false" ht="15" hidden="false" customHeight="true" outlineLevel="0" collapsed="false">
      <c r="A303" s="11" t="str">
        <f aca="false">TRIM('수출입 실적(성질별)'!A307)</f>
        <v>2026.03</v>
      </c>
      <c r="B303" s="17" t="n">
        <f aca="false">IFERROR(VALUE(LEFT(A303,4)),"")</f>
        <v>2026</v>
      </c>
      <c r="C303" s="17" t="n">
        <f aca="false">IFERROR(VALUE(RIGHT(A303,2)),"")</f>
        <v>3</v>
      </c>
      <c r="D303" s="11" t="str">
        <f aca="false">TRIM('수출입 실적(성질별)'!C307)</f>
        <v>라. 기타 섬유제품</v>
      </c>
      <c r="E303" s="18" t="n">
        <f aca="false">IFERROR(VALUE(SUBSTITUTE(TRIM('수출입 실적(성질별)'!D307),",","")),"")</f>
        <v>23047.8</v>
      </c>
      <c r="F303" s="19" t="n">
        <f aca="false">IFERROR(VALUE(SUBSTITUTE(TRIM('수출입 실적(성질별)'!E307),",","")),"")</f>
        <v>178529</v>
      </c>
    </row>
    <row r="304" customFormat="false" ht="15" hidden="false" customHeight="true" outlineLevel="0" collapsed="false">
      <c r="A304" s="11" t="str">
        <f aca="false">TRIM('수출입 실적(성질별)'!A308)</f>
        <v>2026.03</v>
      </c>
      <c r="B304" s="17" t="n">
        <f aca="false">IFERROR(VALUE(LEFT(A304,4)),"")</f>
        <v>2026</v>
      </c>
      <c r="C304" s="17" t="n">
        <f aca="false">IFERROR(VALUE(RIGHT(A304,2)),"")</f>
        <v>3</v>
      </c>
      <c r="D304" s="11" t="str">
        <f aca="false">TRIM('수출입 실적(성질별)'!C308)</f>
        <v>마. 의 류</v>
      </c>
      <c r="E304" s="18" t="n">
        <f aca="false">IFERROR(VALUE(SUBSTITUTE(TRIM('수출입 실적(성질별)'!D308),",","")),"")</f>
        <v>5511.3</v>
      </c>
      <c r="F304" s="19" t="n">
        <f aca="false">IFERROR(VALUE(SUBSTITUTE(TRIM('수출입 실적(성질별)'!E308),",","")),"")</f>
        <v>178394</v>
      </c>
    </row>
    <row r="305" customFormat="false" ht="15" hidden="false" customHeight="true" outlineLevel="0" collapsed="false">
      <c r="A305" s="11" t="str">
        <f aca="false">TRIM('수출입 실적(성질별)'!A309)</f>
        <v>2026.03</v>
      </c>
      <c r="B305" s="17" t="n">
        <f aca="false">IFERROR(VALUE(LEFT(A305,4)),"")</f>
        <v>2026</v>
      </c>
      <c r="C305" s="17" t="n">
        <f aca="false">IFERROR(VALUE(RIGHT(A305,2)),"")</f>
        <v>3</v>
      </c>
      <c r="D305" s="11" t="str">
        <f aca="false">TRIM('수출입 실적(성질별)'!C309)</f>
        <v>바. 목제품</v>
      </c>
      <c r="E305" s="18" t="n">
        <f aca="false">IFERROR(VALUE(SUBSTITUTE(TRIM('수출입 실적(성질별)'!D309),",","")),"")</f>
        <v>19227.5</v>
      </c>
      <c r="F305" s="19" t="n">
        <f aca="false">IFERROR(VALUE(SUBSTITUTE(TRIM('수출입 실적(성질별)'!E309),",","")),"")</f>
        <v>99911</v>
      </c>
    </row>
    <row r="306" customFormat="false" ht="15" hidden="false" customHeight="true" outlineLevel="0" collapsed="false">
      <c r="A306" s="11" t="str">
        <f aca="false">TRIM('수출입 실적(성질별)'!A310)</f>
        <v>2026.03</v>
      </c>
      <c r="B306" s="17" t="n">
        <f aca="false">IFERROR(VALUE(LEFT(A306,4)),"")</f>
        <v>2026</v>
      </c>
      <c r="C306" s="17" t="n">
        <f aca="false">IFERROR(VALUE(RIGHT(A306,2)),"")</f>
        <v>3</v>
      </c>
      <c r="D306" s="11" t="str">
        <f aca="false">TRIM('수출입 실적(성질별)'!C310)</f>
        <v>사. 가죽, 고무 및 신발류</v>
      </c>
      <c r="E306" s="18" t="n">
        <f aca="false">IFERROR(VALUE(SUBSTITUTE(TRIM('수출입 실적(성질별)'!D310),",","")),"")</f>
        <v>71364.6</v>
      </c>
      <c r="F306" s="19" t="n">
        <f aca="false">IFERROR(VALUE(SUBSTITUTE(TRIM('수출입 실적(성질별)'!E310),",","")),"")</f>
        <v>411282</v>
      </c>
    </row>
    <row r="307" customFormat="false" ht="15" hidden="false" customHeight="true" outlineLevel="0" collapsed="false">
      <c r="A307" s="11" t="str">
        <f aca="false">TRIM('수출입 실적(성질별)'!A311)</f>
        <v>2026.03</v>
      </c>
      <c r="B307" s="17" t="n">
        <f aca="false">IFERROR(VALUE(LEFT(A307,4)),"")</f>
        <v>2026</v>
      </c>
      <c r="C307" s="17" t="n">
        <f aca="false">IFERROR(VALUE(RIGHT(A307,2)),"")</f>
        <v>3</v>
      </c>
      <c r="D307" s="11" t="str">
        <f aca="false">TRIM('수출입 실적(성질별)'!C311)</f>
        <v>아. 귀금속 및 보석류</v>
      </c>
      <c r="E307" s="18" t="n">
        <f aca="false">IFERROR(VALUE(SUBSTITUTE(TRIM('수출입 실적(성질별)'!D311),",","")),"")</f>
        <v>307.1</v>
      </c>
      <c r="F307" s="19" t="n">
        <f aca="false">IFERROR(VALUE(SUBSTITUTE(TRIM('수출입 실적(성질별)'!E311),",","")),"")</f>
        <v>1538992</v>
      </c>
    </row>
    <row r="308" customFormat="false" ht="15" hidden="false" customHeight="true" outlineLevel="0" collapsed="false">
      <c r="A308" s="11" t="str">
        <f aca="false">TRIM('수출입 실적(성질별)'!A312)</f>
        <v>2026.03</v>
      </c>
      <c r="B308" s="17" t="n">
        <f aca="false">IFERROR(VALUE(LEFT(A308,4)),"")</f>
        <v>2026</v>
      </c>
      <c r="C308" s="17" t="n">
        <f aca="false">IFERROR(VALUE(RIGHT(A308,2)),"")</f>
        <v>3</v>
      </c>
      <c r="D308" s="11" t="str">
        <f aca="false">TRIM('수출입 실적(성질별)'!C312)</f>
        <v>자. 기타 비금속 광물제품</v>
      </c>
      <c r="E308" s="18" t="n">
        <f aca="false">IFERROR(VALUE(SUBSTITUTE(TRIM('수출입 실적(성질별)'!D312),",","")),"")</f>
        <v>283640.2</v>
      </c>
      <c r="F308" s="19" t="n">
        <f aca="false">IFERROR(VALUE(SUBSTITUTE(TRIM('수출입 실적(성질별)'!E312),",","")),"")</f>
        <v>187937</v>
      </c>
    </row>
    <row r="309" customFormat="false" ht="15" hidden="false" customHeight="true" outlineLevel="0" collapsed="false">
      <c r="A309" s="11" t="str">
        <f aca="false">TRIM('수출입 실적(성질별)'!A313)</f>
        <v>2026.03</v>
      </c>
      <c r="B309" s="17" t="n">
        <f aca="false">IFERROR(VALUE(LEFT(A309,4)),"")</f>
        <v>2026</v>
      </c>
      <c r="C309" s="17" t="n">
        <f aca="false">IFERROR(VALUE(RIGHT(A309,2)),"")</f>
        <v>3</v>
      </c>
      <c r="D309" s="11" t="str">
        <f aca="false">TRIM('수출입 실적(성질별)'!C313)</f>
        <v>차. 완구, 운동용구 및 악기</v>
      </c>
      <c r="E309" s="18" t="n">
        <f aca="false">IFERROR(VALUE(SUBSTITUTE(TRIM('수출입 실적(성질별)'!D313),",","")),"")</f>
        <v>2792.4</v>
      </c>
      <c r="F309" s="19" t="n">
        <f aca="false">IFERROR(VALUE(SUBSTITUTE(TRIM('수출입 실적(성질별)'!E313),",","")),"")</f>
        <v>63099</v>
      </c>
    </row>
    <row r="310" customFormat="false" ht="15" hidden="false" customHeight="true" outlineLevel="0" collapsed="false">
      <c r="A310" s="11" t="str">
        <f aca="false">TRIM('수출입 실적(성질별)'!A314)</f>
        <v>2026.03</v>
      </c>
      <c r="B310" s="17" t="n">
        <f aca="false">IFERROR(VALUE(LEFT(A310,4)),"")</f>
        <v>2026</v>
      </c>
      <c r="C310" s="17" t="n">
        <f aca="false">IFERROR(VALUE(RIGHT(A310,2)),"")</f>
        <v>3</v>
      </c>
      <c r="D310" s="11" t="str">
        <f aca="false">TRIM('수출입 실적(성질별)'!C314)</f>
        <v>카. 기 타</v>
      </c>
      <c r="E310" s="18" t="n">
        <f aca="false">IFERROR(VALUE(SUBSTITUTE(TRIM('수출입 실적(성질별)'!D314),",","")),"")</f>
        <v>404121.9</v>
      </c>
      <c r="F310" s="19" t="n">
        <f aca="false">IFERROR(VALUE(SUBSTITUTE(TRIM('수출입 실적(성질별)'!E314),",","")),"")</f>
        <v>1023190</v>
      </c>
    </row>
    <row r="311" customFormat="false" ht="15" hidden="false" customHeight="true" outlineLevel="0" collapsed="false">
      <c r="A311" s="11" t="str">
        <f aca="false">TRIM('수출입 실적(성질별)'!A315)</f>
        <v>2026.03</v>
      </c>
      <c r="B311" s="17" t="n">
        <f aca="false">IFERROR(VALUE(LEFT(A311,4)),"")</f>
        <v>2026</v>
      </c>
      <c r="C311" s="17" t="n">
        <f aca="false">IFERROR(VALUE(RIGHT(A311,2)),"")</f>
        <v>3</v>
      </c>
      <c r="D311" s="11" t="str">
        <f aca="false">TRIM('수출입 실적(성질별)'!C315)</f>
        <v>4. 중화학 공업품</v>
      </c>
      <c r="E311" s="18" t="n">
        <f aca="false">IFERROR(VALUE(SUBSTITUTE(TRIM('수출입 실적(성질별)'!D315),",","")),"")</f>
        <v>8921227.8</v>
      </c>
      <c r="F311" s="19" t="n">
        <f aca="false">IFERROR(VALUE(SUBSTITUTE(TRIM('수출입 실적(성질별)'!E315),",","")),"")</f>
        <v>74771554</v>
      </c>
    </row>
    <row r="312" customFormat="false" ht="15" hidden="false" customHeight="true" outlineLevel="0" collapsed="false">
      <c r="A312" s="11" t="str">
        <f aca="false">TRIM('수출입 실적(성질별)'!A316)</f>
        <v>2026.03</v>
      </c>
      <c r="B312" s="17" t="n">
        <f aca="false">IFERROR(VALUE(LEFT(A312,4)),"")</f>
        <v>2026</v>
      </c>
      <c r="C312" s="17" t="n">
        <f aca="false">IFERROR(VALUE(RIGHT(A312,2)),"")</f>
        <v>3</v>
      </c>
      <c r="D312" s="11" t="str">
        <f aca="false">TRIM('수출입 실적(성질별)'!C316)</f>
        <v>가. 화공품</v>
      </c>
      <c r="E312" s="18" t="n">
        <f aca="false">IFERROR(VALUE(SUBSTITUTE(TRIM('수출입 실적(성질별)'!D316),",","")),"")</f>
        <v>3941649.9</v>
      </c>
      <c r="F312" s="19" t="n">
        <f aca="false">IFERROR(VALUE(SUBSTITUTE(TRIM('수출입 실적(성질별)'!E316),",","")),"")</f>
        <v>7361871</v>
      </c>
    </row>
    <row r="313" customFormat="false" ht="15" hidden="false" customHeight="true" outlineLevel="0" collapsed="false">
      <c r="A313" s="11" t="str">
        <f aca="false">TRIM('수출입 실적(성질별)'!A317)</f>
        <v>2026.03</v>
      </c>
      <c r="B313" s="17" t="n">
        <f aca="false">IFERROR(VALUE(LEFT(A313,4)),"")</f>
        <v>2026</v>
      </c>
      <c r="C313" s="17" t="n">
        <f aca="false">IFERROR(VALUE(RIGHT(A313,2)),"")</f>
        <v>3</v>
      </c>
      <c r="D313" s="11" t="str">
        <f aca="false">TRIM('수출입 실적(성질별)'!C317)</f>
        <v>나. 철강제품</v>
      </c>
      <c r="E313" s="18" t="n">
        <f aca="false">IFERROR(VALUE(SUBSTITUTE(TRIM('수출입 실적(성질별)'!D317),",","")),"")</f>
        <v>2724667.4</v>
      </c>
      <c r="F313" s="19" t="n">
        <f aca="false">IFERROR(VALUE(SUBSTITUTE(TRIM('수출입 실적(성질별)'!E317),",","")),"")</f>
        <v>4107993</v>
      </c>
    </row>
    <row r="314" customFormat="false" ht="15" hidden="false" customHeight="true" outlineLevel="0" collapsed="false">
      <c r="A314" s="11" t="str">
        <f aca="false">TRIM('수출입 실적(성질별)'!A318)</f>
        <v>2026.03</v>
      </c>
      <c r="B314" s="17" t="n">
        <f aca="false">IFERROR(VALUE(LEFT(A314,4)),"")</f>
        <v>2026</v>
      </c>
      <c r="C314" s="17" t="n">
        <f aca="false">IFERROR(VALUE(RIGHT(A314,2)),"")</f>
        <v>3</v>
      </c>
      <c r="D314" s="11" t="str">
        <f aca="false">TRIM('수출입 실적(성질별)'!C318)</f>
        <v>다. 기계류와 정밀기기</v>
      </c>
      <c r="E314" s="18" t="n">
        <f aca="false">IFERROR(VALUE(SUBSTITUTE(TRIM('수출입 실적(성질별)'!D318),",","")),"")</f>
        <v>356783.3</v>
      </c>
      <c r="F314" s="19" t="n">
        <f aca="false">IFERROR(VALUE(SUBSTITUTE(TRIM('수출입 실적(성질별)'!E318),",","")),"")</f>
        <v>6033664</v>
      </c>
    </row>
    <row r="315" customFormat="false" ht="15" hidden="false" customHeight="true" outlineLevel="0" collapsed="false">
      <c r="A315" s="11" t="str">
        <f aca="false">TRIM('수출입 실적(성질별)'!A319)</f>
        <v>2026.03</v>
      </c>
      <c r="B315" s="17" t="n">
        <f aca="false">IFERROR(VALUE(LEFT(A315,4)),"")</f>
        <v>2026</v>
      </c>
      <c r="C315" s="17" t="n">
        <f aca="false">IFERROR(VALUE(RIGHT(A315,2)),"")</f>
        <v>3</v>
      </c>
      <c r="D315" s="11" t="str">
        <f aca="false">TRIM('수출입 실적(성질별)'!C319)</f>
        <v>라. 전기, 전자제품</v>
      </c>
      <c r="E315" s="18" t="n">
        <f aca="false">IFERROR(VALUE(SUBSTITUTE(TRIM('수출입 실적(성질별)'!D319),",","")),"")</f>
        <v>246538.4</v>
      </c>
      <c r="F315" s="19" t="n">
        <f aca="false">IFERROR(VALUE(SUBSTITUTE(TRIM('수출입 실적(성질별)'!E319),",","")),"")</f>
        <v>43273534</v>
      </c>
    </row>
    <row r="316" customFormat="false" ht="15" hidden="false" customHeight="true" outlineLevel="0" collapsed="false">
      <c r="A316" s="11" t="str">
        <f aca="false">TRIM('수출입 실적(성질별)'!A320)</f>
        <v>2026.03</v>
      </c>
      <c r="B316" s="17" t="n">
        <f aca="false">IFERROR(VALUE(LEFT(A316,4)),"")</f>
        <v>2026</v>
      </c>
      <c r="C316" s="17" t="n">
        <f aca="false">IFERROR(VALUE(RIGHT(A316,2)),"")</f>
        <v>3</v>
      </c>
      <c r="D316" s="11" t="str">
        <f aca="false">TRIM('수출입 실적(성질별)'!C320)</f>
        <v>마. 수송장비</v>
      </c>
      <c r="E316" s="18" t="n">
        <f aca="false">IFERROR(VALUE(SUBSTITUTE(TRIM('수출입 실적(성질별)'!D320),",","")),"")</f>
        <v>1574925.9</v>
      </c>
      <c r="F316" s="19" t="n">
        <f aca="false">IFERROR(VALUE(SUBSTITUTE(TRIM('수출입 실적(성질별)'!E320),",","")),"")</f>
        <v>11782023</v>
      </c>
    </row>
    <row r="317" customFormat="false" ht="15" hidden="false" customHeight="true" outlineLevel="0" collapsed="false">
      <c r="A317" s="11" t="str">
        <f aca="false">TRIM('수출입 실적(성질별)'!A321)</f>
        <v>2026.03</v>
      </c>
      <c r="B317" s="17" t="n">
        <f aca="false">IFERROR(VALUE(LEFT(A317,4)),"")</f>
        <v>2026</v>
      </c>
      <c r="C317" s="17" t="n">
        <f aca="false">IFERROR(VALUE(RIGHT(A317,2)),"")</f>
        <v>3</v>
      </c>
      <c r="D317" s="11" t="str">
        <f aca="false">TRIM('수출입 실적(성질별)'!C321)</f>
        <v>바. 기 타</v>
      </c>
      <c r="E317" s="18" t="n">
        <f aca="false">IFERROR(VALUE(SUBSTITUTE(TRIM('수출입 실적(성질별)'!D321),",","")),"")</f>
        <v>76663</v>
      </c>
      <c r="F317" s="19" t="n">
        <f aca="false">IFERROR(VALUE(SUBSTITUTE(TRIM('수출입 실적(성질별)'!E321),",","")),"")</f>
        <v>2212470</v>
      </c>
    </row>
    <row r="318" customFormat="false" ht="15" hidden="false" customHeight="true" outlineLevel="0" collapsed="false">
      <c r="A318" s="11" t="str">
        <f aca="false">TRIM('수출입 실적(성질별)'!A322)</f>
        <v>2026.04</v>
      </c>
      <c r="B318" s="17" t="n">
        <f aca="false">IFERROR(VALUE(LEFT(A318,4)),"")</f>
        <v>2026</v>
      </c>
      <c r="C318" s="17" t="n">
        <f aca="false">IFERROR(VALUE(RIGHT(A318,2)),"")</f>
        <v>4</v>
      </c>
      <c r="D318" s="11" t="str">
        <f aca="false">TRIM('수출입 실적(성질별)'!C322)</f>
        <v>1. 식료 및 직접소비재</v>
      </c>
      <c r="E318" s="18" t="n">
        <f aca="false">IFERROR(VALUE(SUBSTITUTE(TRIM('수출입 실적(성질별)'!D322),",","")),"")</f>
        <v>399815.7</v>
      </c>
      <c r="F318" s="19" t="n">
        <f aca="false">IFERROR(VALUE(SUBSTITUTE(TRIM('수출입 실적(성질별)'!E322),",","")),"")</f>
        <v>1206533</v>
      </c>
    </row>
    <row r="319" customFormat="false" ht="15" hidden="false" customHeight="true" outlineLevel="0" collapsed="false">
      <c r="A319" s="11" t="str">
        <f aca="false">TRIM('수출입 실적(성질별)'!A323)</f>
        <v>2026.04</v>
      </c>
      <c r="B319" s="17" t="n">
        <f aca="false">IFERROR(VALUE(LEFT(A319,4)),"")</f>
        <v>2026</v>
      </c>
      <c r="C319" s="17" t="n">
        <f aca="false">IFERROR(VALUE(RIGHT(A319,2)),"")</f>
        <v>4</v>
      </c>
      <c r="D319" s="11" t="str">
        <f aca="false">TRIM('수출입 실적(성질별)'!C323)</f>
        <v>2. 원료 및 연료</v>
      </c>
      <c r="E319" s="18" t="n">
        <f aca="false">IFERROR(VALUE(SUBSTITUTE(TRIM('수출입 실적(성질별)'!D323),",","")),"")</f>
        <v>4376977.6</v>
      </c>
      <c r="F319" s="19" t="n">
        <f aca="false">IFERROR(VALUE(SUBSTITUTE(TRIM('수출입 실적(성질별)'!E323),",","")),"")</f>
        <v>6331952</v>
      </c>
    </row>
    <row r="320" customFormat="false" ht="15" hidden="false" customHeight="true" outlineLevel="0" collapsed="false">
      <c r="A320" s="11" t="str">
        <f aca="false">TRIM('수출입 실적(성질별)'!A324)</f>
        <v>2026.04</v>
      </c>
      <c r="B320" s="17" t="n">
        <f aca="false">IFERROR(VALUE(LEFT(A320,4)),"")</f>
        <v>2026</v>
      </c>
      <c r="C320" s="17" t="n">
        <f aca="false">IFERROR(VALUE(RIGHT(A320,2)),"")</f>
        <v>4</v>
      </c>
      <c r="D320" s="11" t="str">
        <f aca="false">TRIM('수출입 실적(성질별)'!C324)</f>
        <v>3. 경공업품</v>
      </c>
      <c r="E320" s="18" t="n">
        <f aca="false">IFERROR(VALUE(SUBSTITUTE(TRIM('수출입 실적(성질별)'!D324),",","")),"")</f>
        <v>960963.5</v>
      </c>
      <c r="F320" s="19" t="n">
        <f aca="false">IFERROR(VALUE(SUBSTITUTE(TRIM('수출입 실적(성질별)'!E324),",","")),"")</f>
        <v>3895477</v>
      </c>
    </row>
    <row r="321" customFormat="false" ht="15" hidden="false" customHeight="true" outlineLevel="0" collapsed="false">
      <c r="A321" s="11" t="str">
        <f aca="false">TRIM('수출입 실적(성질별)'!A325)</f>
        <v>2026.04</v>
      </c>
      <c r="B321" s="17" t="n">
        <f aca="false">IFERROR(VALUE(LEFT(A321,4)),"")</f>
        <v>2026</v>
      </c>
      <c r="C321" s="17" t="n">
        <f aca="false">IFERROR(VALUE(RIGHT(A321,2)),"")</f>
        <v>4</v>
      </c>
      <c r="D321" s="11" t="str">
        <f aca="false">TRIM('수출입 실적(성질별)'!C325)</f>
        <v>가. 섬유원료</v>
      </c>
      <c r="E321" s="18" t="n">
        <f aca="false">IFERROR(VALUE(SUBSTITUTE(TRIM('수출입 실적(성질별)'!D325),",","")),"")</f>
        <v>56749.7</v>
      </c>
      <c r="F321" s="19" t="n">
        <f aca="false">IFERROR(VALUE(SUBSTITUTE(TRIM('수출입 실적(성질별)'!E325),",","")),"")</f>
        <v>90653</v>
      </c>
    </row>
    <row r="322" customFormat="false" ht="15" hidden="false" customHeight="true" outlineLevel="0" collapsed="false">
      <c r="A322" s="11" t="str">
        <f aca="false">TRIM('수출입 실적(성질별)'!A326)</f>
        <v>2026.04</v>
      </c>
      <c r="B322" s="17" t="n">
        <f aca="false">IFERROR(VALUE(LEFT(A322,4)),"")</f>
        <v>2026</v>
      </c>
      <c r="C322" s="17" t="n">
        <f aca="false">IFERROR(VALUE(RIGHT(A322,2)),"")</f>
        <v>4</v>
      </c>
      <c r="D322" s="11" t="str">
        <f aca="false">TRIM('수출입 실적(성질별)'!C326)</f>
        <v>나. 섬유사</v>
      </c>
      <c r="E322" s="18" t="n">
        <f aca="false">IFERROR(VALUE(SUBSTITUTE(TRIM('수출입 실적(성질별)'!D326),",","")),"")</f>
        <v>19571.7</v>
      </c>
      <c r="F322" s="19" t="n">
        <f aca="false">IFERROR(VALUE(SUBSTITUTE(TRIM('수출입 실적(성질별)'!E326),",","")),"")</f>
        <v>74276</v>
      </c>
    </row>
    <row r="323" customFormat="false" ht="15" hidden="false" customHeight="true" outlineLevel="0" collapsed="false">
      <c r="A323" s="11" t="str">
        <f aca="false">TRIM('수출입 실적(성질별)'!A327)</f>
        <v>2026.04</v>
      </c>
      <c r="B323" s="17" t="n">
        <f aca="false">IFERROR(VALUE(LEFT(A323,4)),"")</f>
        <v>2026</v>
      </c>
      <c r="C323" s="17" t="n">
        <f aca="false">IFERROR(VALUE(RIGHT(A323,2)),"")</f>
        <v>4</v>
      </c>
      <c r="D323" s="11" t="str">
        <f aca="false">TRIM('수출입 실적(성질별)'!C327)</f>
        <v>다. 직 물</v>
      </c>
      <c r="E323" s="18" t="n">
        <f aca="false">IFERROR(VALUE(SUBSTITUTE(TRIM('수출입 실적(성질별)'!D327),",","")),"")</f>
        <v>30707.3</v>
      </c>
      <c r="F323" s="19" t="n">
        <f aca="false">IFERROR(VALUE(SUBSTITUTE(TRIM('수출입 실적(성질별)'!E327),",","")),"")</f>
        <v>311911</v>
      </c>
    </row>
    <row r="324" customFormat="false" ht="15" hidden="false" customHeight="true" outlineLevel="0" collapsed="false">
      <c r="A324" s="11" t="str">
        <f aca="false">TRIM('수출입 실적(성질별)'!A328)</f>
        <v>2026.04</v>
      </c>
      <c r="B324" s="17" t="n">
        <f aca="false">IFERROR(VALUE(LEFT(A324,4)),"")</f>
        <v>2026</v>
      </c>
      <c r="C324" s="17" t="n">
        <f aca="false">IFERROR(VALUE(RIGHT(A324,2)),"")</f>
        <v>4</v>
      </c>
      <c r="D324" s="11" t="str">
        <f aca="false">TRIM('수출입 실적(성질별)'!C328)</f>
        <v>라. 기타 섬유제품</v>
      </c>
      <c r="E324" s="18" t="n">
        <f aca="false">IFERROR(VALUE(SUBSTITUTE(TRIM('수출입 실적(성질별)'!D328),",","")),"")</f>
        <v>25284.7</v>
      </c>
      <c r="F324" s="19" t="n">
        <f aca="false">IFERROR(VALUE(SUBSTITUTE(TRIM('수출입 실적(성질별)'!E328),",","")),"")</f>
        <v>195708</v>
      </c>
    </row>
    <row r="325" customFormat="false" ht="15" hidden="false" customHeight="true" outlineLevel="0" collapsed="false">
      <c r="A325" s="11" t="str">
        <f aca="false">TRIM('수출입 실적(성질별)'!A329)</f>
        <v>2026.04</v>
      </c>
      <c r="B325" s="17" t="n">
        <f aca="false">IFERROR(VALUE(LEFT(A325,4)),"")</f>
        <v>2026</v>
      </c>
      <c r="C325" s="17" t="n">
        <f aca="false">IFERROR(VALUE(RIGHT(A325,2)),"")</f>
        <v>4</v>
      </c>
      <c r="D325" s="11" t="str">
        <f aca="false">TRIM('수출입 실적(성질별)'!C329)</f>
        <v>마. 의 류</v>
      </c>
      <c r="E325" s="18" t="n">
        <f aca="false">IFERROR(VALUE(SUBSTITUTE(TRIM('수출입 실적(성질별)'!D329),",","")),"")</f>
        <v>6239.1</v>
      </c>
      <c r="F325" s="19" t="n">
        <f aca="false">IFERROR(VALUE(SUBSTITUTE(TRIM('수출입 실적(성질별)'!E329),",","")),"")</f>
        <v>217836</v>
      </c>
    </row>
    <row r="326" customFormat="false" ht="15" hidden="false" customHeight="true" outlineLevel="0" collapsed="false">
      <c r="A326" s="11" t="str">
        <f aca="false">TRIM('수출입 실적(성질별)'!A330)</f>
        <v>2026.04</v>
      </c>
      <c r="B326" s="17" t="n">
        <f aca="false">IFERROR(VALUE(LEFT(A326,4)),"")</f>
        <v>2026</v>
      </c>
      <c r="C326" s="17" t="n">
        <f aca="false">IFERROR(VALUE(RIGHT(A326,2)),"")</f>
        <v>4</v>
      </c>
      <c r="D326" s="11" t="str">
        <f aca="false">TRIM('수출입 실적(성질별)'!C330)</f>
        <v>바. 목제품</v>
      </c>
      <c r="E326" s="18" t="n">
        <f aca="false">IFERROR(VALUE(SUBSTITUTE(TRIM('수출입 실적(성질별)'!D330),",","")),"")</f>
        <v>19885.2</v>
      </c>
      <c r="F326" s="19" t="n">
        <f aca="false">IFERROR(VALUE(SUBSTITUTE(TRIM('수출입 실적(성질별)'!E330),",","")),"")</f>
        <v>109054</v>
      </c>
    </row>
    <row r="327" customFormat="false" ht="15" hidden="false" customHeight="true" outlineLevel="0" collapsed="false">
      <c r="A327" s="11" t="str">
        <f aca="false">TRIM('수출입 실적(성질별)'!A331)</f>
        <v>2026.04</v>
      </c>
      <c r="B327" s="17" t="n">
        <f aca="false">IFERROR(VALUE(LEFT(A327,4)),"")</f>
        <v>2026</v>
      </c>
      <c r="C327" s="17" t="n">
        <f aca="false">IFERROR(VALUE(RIGHT(A327,2)),"")</f>
        <v>4</v>
      </c>
      <c r="D327" s="11" t="str">
        <f aca="false">TRIM('수출입 실적(성질별)'!C331)</f>
        <v>사. 가죽, 고무 및 신발류</v>
      </c>
      <c r="E327" s="18" t="n">
        <f aca="false">IFERROR(VALUE(SUBSTITUTE(TRIM('수출입 실적(성질별)'!D331),",","")),"")</f>
        <v>79171.5</v>
      </c>
      <c r="F327" s="19" t="n">
        <f aca="false">IFERROR(VALUE(SUBSTITUTE(TRIM('수출입 실적(성질별)'!E331),",","")),"")</f>
        <v>441930</v>
      </c>
    </row>
    <row r="328" customFormat="false" ht="15" hidden="false" customHeight="true" outlineLevel="0" collapsed="false">
      <c r="A328" s="11" t="str">
        <f aca="false">TRIM('수출입 실적(성질별)'!A332)</f>
        <v>2026.04</v>
      </c>
      <c r="B328" s="17" t="n">
        <f aca="false">IFERROR(VALUE(LEFT(A328,4)),"")</f>
        <v>2026</v>
      </c>
      <c r="C328" s="17" t="n">
        <f aca="false">IFERROR(VALUE(RIGHT(A328,2)),"")</f>
        <v>4</v>
      </c>
      <c r="D328" s="11" t="str">
        <f aca="false">TRIM('수출입 실적(성질별)'!C332)</f>
        <v>아. 귀금속 및 보석류</v>
      </c>
      <c r="E328" s="18" t="n">
        <f aca="false">IFERROR(VALUE(SUBSTITUTE(TRIM('수출입 실적(성질별)'!D332),",","")),"")</f>
        <v>334.9</v>
      </c>
      <c r="F328" s="19" t="n">
        <f aca="false">IFERROR(VALUE(SUBSTITUTE(TRIM('수출입 실적(성질별)'!E332),",","")),"")</f>
        <v>1162460</v>
      </c>
    </row>
    <row r="329" customFormat="false" ht="15" hidden="false" customHeight="true" outlineLevel="0" collapsed="false">
      <c r="A329" s="11" t="str">
        <f aca="false">TRIM('수출입 실적(성질별)'!A333)</f>
        <v>2026.04</v>
      </c>
      <c r="B329" s="17" t="n">
        <f aca="false">IFERROR(VALUE(LEFT(A329,4)),"")</f>
        <v>2026</v>
      </c>
      <c r="C329" s="17" t="n">
        <f aca="false">IFERROR(VALUE(RIGHT(A329,2)),"")</f>
        <v>4</v>
      </c>
      <c r="D329" s="11" t="str">
        <f aca="false">TRIM('수출입 실적(성질별)'!C333)</f>
        <v>자. 기타 비금속 광물제품</v>
      </c>
      <c r="E329" s="18" t="n">
        <f aca="false">IFERROR(VALUE(SUBSTITUTE(TRIM('수출입 실적(성질별)'!D333),",","")),"")</f>
        <v>302326.2</v>
      </c>
      <c r="F329" s="19" t="n">
        <f aca="false">IFERROR(VALUE(SUBSTITUTE(TRIM('수출입 실적(성질별)'!E333),",","")),"")</f>
        <v>189118</v>
      </c>
    </row>
    <row r="330" customFormat="false" ht="15" hidden="false" customHeight="true" outlineLevel="0" collapsed="false">
      <c r="A330" s="11" t="str">
        <f aca="false">TRIM('수출입 실적(성질별)'!A334)</f>
        <v>2026.04</v>
      </c>
      <c r="B330" s="17" t="n">
        <f aca="false">IFERROR(VALUE(LEFT(A330,4)),"")</f>
        <v>2026</v>
      </c>
      <c r="C330" s="17" t="n">
        <f aca="false">IFERROR(VALUE(RIGHT(A330,2)),"")</f>
        <v>4</v>
      </c>
      <c r="D330" s="11" t="str">
        <f aca="false">TRIM('수출입 실적(성질별)'!C334)</f>
        <v>차. 완구, 운동용구 및 악기</v>
      </c>
      <c r="E330" s="18" t="n">
        <f aca="false">IFERROR(VALUE(SUBSTITUTE(TRIM('수출입 실적(성질별)'!D334),",","")),"")</f>
        <v>2821.8</v>
      </c>
      <c r="F330" s="19" t="n">
        <f aca="false">IFERROR(VALUE(SUBSTITUTE(TRIM('수출입 실적(성질별)'!E334),",","")),"")</f>
        <v>63109</v>
      </c>
    </row>
    <row r="331" customFormat="false" ht="15" hidden="false" customHeight="true" outlineLevel="0" collapsed="false">
      <c r="A331" s="11" t="str">
        <f aca="false">TRIM('수출입 실적(성질별)'!A335)</f>
        <v>2026.04</v>
      </c>
      <c r="B331" s="17" t="n">
        <f aca="false">IFERROR(VALUE(LEFT(A331,4)),"")</f>
        <v>2026</v>
      </c>
      <c r="C331" s="17" t="n">
        <f aca="false">IFERROR(VALUE(RIGHT(A331,2)),"")</f>
        <v>4</v>
      </c>
      <c r="D331" s="11" t="str">
        <f aca="false">TRIM('수출입 실적(성질별)'!C335)</f>
        <v>카. 기 타</v>
      </c>
      <c r="E331" s="18" t="n">
        <f aca="false">IFERROR(VALUE(SUBSTITUTE(TRIM('수출입 실적(성질별)'!D335),",","")),"")</f>
        <v>417871.4</v>
      </c>
      <c r="F331" s="19" t="n">
        <f aca="false">IFERROR(VALUE(SUBSTITUTE(TRIM('수출입 실적(성질별)'!E335),",","")),"")</f>
        <v>1039421</v>
      </c>
    </row>
    <row r="332" customFormat="false" ht="15" hidden="false" customHeight="true" outlineLevel="0" collapsed="false">
      <c r="A332" s="11" t="str">
        <f aca="false">TRIM('수출입 실적(성질별)'!A336)</f>
        <v>2026.04</v>
      </c>
      <c r="B332" s="17" t="n">
        <f aca="false">IFERROR(VALUE(LEFT(A332,4)),"")</f>
        <v>2026</v>
      </c>
      <c r="C332" s="17" t="n">
        <f aca="false">IFERROR(VALUE(RIGHT(A332,2)),"")</f>
        <v>4</v>
      </c>
      <c r="D332" s="11" t="str">
        <f aca="false">TRIM('수출입 실적(성질별)'!C336)</f>
        <v>4. 중화학 공업품</v>
      </c>
      <c r="E332" s="18" t="n">
        <f aca="false">IFERROR(VALUE(SUBSTITUTE(TRIM('수출입 실적(성질별)'!D336),",","")),"")</f>
        <v>8675947.4</v>
      </c>
      <c r="F332" s="19" t="n">
        <f aca="false">IFERROR(VALUE(SUBSTITUTE(TRIM('수출입 실적(성질별)'!E336),",","")),"")</f>
        <v>74317921</v>
      </c>
    </row>
    <row r="333" customFormat="false" ht="15" hidden="false" customHeight="true" outlineLevel="0" collapsed="false">
      <c r="A333" s="11" t="str">
        <f aca="false">TRIM('수출입 실적(성질별)'!A337)</f>
        <v>2026.04</v>
      </c>
      <c r="B333" s="17" t="n">
        <f aca="false">IFERROR(VALUE(LEFT(A333,4)),"")</f>
        <v>2026</v>
      </c>
      <c r="C333" s="17" t="n">
        <f aca="false">IFERROR(VALUE(RIGHT(A333,2)),"")</f>
        <v>4</v>
      </c>
      <c r="D333" s="11" t="str">
        <f aca="false">TRIM('수출입 실적(성질별)'!C337)</f>
        <v>가. 화공품</v>
      </c>
      <c r="E333" s="18" t="n">
        <f aca="false">IFERROR(VALUE(SUBSTITUTE(TRIM('수출입 실적(성질별)'!D337),",","")),"")</f>
        <v>3371339.2</v>
      </c>
      <c r="F333" s="19" t="n">
        <f aca="false">IFERROR(VALUE(SUBSTITUTE(TRIM('수출입 실적(성질별)'!E337),",","")),"")</f>
        <v>7717531</v>
      </c>
    </row>
    <row r="334" customFormat="false" ht="15" hidden="false" customHeight="true" outlineLevel="0" collapsed="false">
      <c r="A334" s="11" t="str">
        <f aca="false">TRIM('수출입 실적(성질별)'!A338)</f>
        <v>2026.04</v>
      </c>
      <c r="B334" s="17" t="n">
        <f aca="false">IFERROR(VALUE(LEFT(A334,4)),"")</f>
        <v>2026</v>
      </c>
      <c r="C334" s="17" t="n">
        <f aca="false">IFERROR(VALUE(RIGHT(A334,2)),"")</f>
        <v>4</v>
      </c>
      <c r="D334" s="11" t="str">
        <f aca="false">TRIM('수출입 실적(성질별)'!C338)</f>
        <v>나. 철강제품</v>
      </c>
      <c r="E334" s="18" t="n">
        <f aca="false">IFERROR(VALUE(SUBSTITUTE(TRIM('수출입 실적(성질별)'!D338),",","")),"")</f>
        <v>2748832.8</v>
      </c>
      <c r="F334" s="19" t="n">
        <f aca="false">IFERROR(VALUE(SUBSTITUTE(TRIM('수출입 실적(성질별)'!E338),",","")),"")</f>
        <v>4322292</v>
      </c>
    </row>
    <row r="335" customFormat="false" ht="15" hidden="false" customHeight="true" outlineLevel="0" collapsed="false">
      <c r="A335" s="11" t="str">
        <f aca="false">TRIM('수출입 실적(성질별)'!A339)</f>
        <v>2026.04</v>
      </c>
      <c r="B335" s="17" t="n">
        <f aca="false">IFERROR(VALUE(LEFT(A335,4)),"")</f>
        <v>2026</v>
      </c>
      <c r="C335" s="17" t="n">
        <f aca="false">IFERROR(VALUE(RIGHT(A335,2)),"")</f>
        <v>4</v>
      </c>
      <c r="D335" s="11" t="str">
        <f aca="false">TRIM('수출입 실적(성질별)'!C339)</f>
        <v>다. 기계류와 정밀기기</v>
      </c>
      <c r="E335" s="18" t="n">
        <f aca="false">IFERROR(VALUE(SUBSTITUTE(TRIM('수출입 실적(성질별)'!D339),",","")),"")</f>
        <v>390518.9</v>
      </c>
      <c r="F335" s="19" t="n">
        <f aca="false">IFERROR(VALUE(SUBSTITUTE(TRIM('수출입 실적(성질별)'!E339),",","")),"")</f>
        <v>6269944</v>
      </c>
    </row>
    <row r="336" customFormat="false" ht="15" hidden="false" customHeight="true" outlineLevel="0" collapsed="false">
      <c r="A336" s="11" t="str">
        <f aca="false">TRIM('수출입 실적(성질별)'!A340)</f>
        <v>2026.04</v>
      </c>
      <c r="B336" s="17" t="n">
        <f aca="false">IFERROR(VALUE(LEFT(A336,4)),"")</f>
        <v>2026</v>
      </c>
      <c r="C336" s="17" t="n">
        <f aca="false">IFERROR(VALUE(RIGHT(A336,2)),"")</f>
        <v>4</v>
      </c>
      <c r="D336" s="11" t="str">
        <f aca="false">TRIM('수출입 실적(성질별)'!C340)</f>
        <v>라. 전기, 전자제품</v>
      </c>
      <c r="E336" s="18" t="n">
        <f aca="false">IFERROR(VALUE(SUBSTITUTE(TRIM('수출입 실적(성질별)'!D340),",","")),"")</f>
        <v>238562.2</v>
      </c>
      <c r="F336" s="19" t="n">
        <f aca="false">IFERROR(VALUE(SUBSTITUTE(TRIM('수출입 실적(성질별)'!E340),",","")),"")</f>
        <v>42506536</v>
      </c>
    </row>
    <row r="337" customFormat="false" ht="15" hidden="false" customHeight="true" outlineLevel="0" collapsed="false">
      <c r="A337" s="11" t="str">
        <f aca="false">TRIM('수출입 실적(성질별)'!A341)</f>
        <v>2026.04</v>
      </c>
      <c r="B337" s="17" t="n">
        <f aca="false">IFERROR(VALUE(LEFT(A337,4)),"")</f>
        <v>2026</v>
      </c>
      <c r="C337" s="17" t="n">
        <f aca="false">IFERROR(VALUE(RIGHT(A337,2)),"")</f>
        <v>4</v>
      </c>
      <c r="D337" s="11" t="str">
        <f aca="false">TRIM('수출입 실적(성질별)'!C341)</f>
        <v>마. 수송장비</v>
      </c>
      <c r="E337" s="18" t="n">
        <f aca="false">IFERROR(VALUE(SUBSTITUTE(TRIM('수출입 실적(성질별)'!D341),",","")),"")</f>
        <v>1838433.6</v>
      </c>
      <c r="F337" s="19" t="n">
        <f aca="false">IFERROR(VALUE(SUBSTITUTE(TRIM('수출입 실적(성질별)'!E341),",","")),"")</f>
        <v>11192081</v>
      </c>
    </row>
    <row r="338" customFormat="false" ht="15" hidden="false" customHeight="true" outlineLevel="0" collapsed="false">
      <c r="A338" s="11" t="str">
        <f aca="false">TRIM('수출입 실적(성질별)'!A342)</f>
        <v>2026.04</v>
      </c>
      <c r="B338" s="17" t="n">
        <f aca="false">IFERROR(VALUE(LEFT(A338,4)),"")</f>
        <v>2026</v>
      </c>
      <c r="C338" s="17" t="n">
        <f aca="false">IFERROR(VALUE(RIGHT(A338,2)),"")</f>
        <v>4</v>
      </c>
      <c r="D338" s="11" t="str">
        <f aca="false">TRIM('수출입 실적(성질별)'!C342)</f>
        <v>바. 기 타</v>
      </c>
      <c r="E338" s="18" t="n">
        <f aca="false">IFERROR(VALUE(SUBSTITUTE(TRIM('수출입 실적(성질별)'!D342),",","")),"")</f>
        <v>88260.6</v>
      </c>
      <c r="F338" s="19" t="n">
        <f aca="false">IFERROR(VALUE(SUBSTITUTE(TRIM('수출입 실적(성질별)'!E342),",","")),"")</f>
        <v>2309537</v>
      </c>
    </row>
    <row r="339" customFormat="false" ht="15" hidden="false" customHeight="true" outlineLevel="0" collapsed="false">
      <c r="A339" s="11" t="str">
        <f aca="false">TRIM('수출입 실적(성질별)'!A343)</f>
        <v>2026.05</v>
      </c>
      <c r="B339" s="17" t="n">
        <f aca="false">IFERROR(VALUE(LEFT(A339,4)),"")</f>
        <v>2026</v>
      </c>
      <c r="C339" s="17" t="n">
        <f aca="false">IFERROR(VALUE(RIGHT(A339,2)),"")</f>
        <v>5</v>
      </c>
      <c r="D339" s="11" t="str">
        <f aca="false">TRIM('수출입 실적(성질별)'!C343)</f>
        <v>1. 식료 및 직접소비재</v>
      </c>
      <c r="E339" s="18" t="n">
        <f aca="false">IFERROR(VALUE(SUBSTITUTE(TRIM('수출입 실적(성질별)'!D343),",","")),"")</f>
        <v>409283.7</v>
      </c>
      <c r="F339" s="19" t="n">
        <f aca="false">IFERROR(VALUE(SUBSTITUTE(TRIM('수출입 실적(성질별)'!E343),",","")),"")</f>
        <v>1061105</v>
      </c>
    </row>
    <row r="340" customFormat="false" ht="15" hidden="false" customHeight="true" outlineLevel="0" collapsed="false">
      <c r="A340" s="11" t="str">
        <f aca="false">TRIM('수출입 실적(성질별)'!A344)</f>
        <v>2026.05</v>
      </c>
      <c r="B340" s="17" t="n">
        <f aca="false">IFERROR(VALUE(LEFT(A340,4)),"")</f>
        <v>2026</v>
      </c>
      <c r="C340" s="17" t="n">
        <f aca="false">IFERROR(VALUE(RIGHT(A340,2)),"")</f>
        <v>5</v>
      </c>
      <c r="D340" s="11" t="str">
        <f aca="false">TRIM('수출입 실적(성질별)'!C344)</f>
        <v>2. 원료 및 연료</v>
      </c>
      <c r="E340" s="18" t="n">
        <f aca="false">IFERROR(VALUE(SUBSTITUTE(TRIM('수출입 실적(성질별)'!D344),",","")),"")</f>
        <v>5017898.7</v>
      </c>
      <c r="F340" s="19" t="n">
        <f aca="false">IFERROR(VALUE(SUBSTITUTE(TRIM('수출입 실적(성질별)'!E344),",","")),"")</f>
        <v>6401394</v>
      </c>
    </row>
    <row r="341" customFormat="false" ht="15" hidden="false" customHeight="true" outlineLevel="0" collapsed="false">
      <c r="A341" s="11" t="str">
        <f aca="false">TRIM('수출입 실적(성질별)'!A345)</f>
        <v>2026.05</v>
      </c>
      <c r="B341" s="17" t="n">
        <f aca="false">IFERROR(VALUE(LEFT(A341,4)),"")</f>
        <v>2026</v>
      </c>
      <c r="C341" s="17" t="n">
        <f aca="false">IFERROR(VALUE(RIGHT(A341,2)),"")</f>
        <v>5</v>
      </c>
      <c r="D341" s="11" t="str">
        <f aca="false">TRIM('수출입 실적(성질별)'!C345)</f>
        <v>3. 경공업품</v>
      </c>
      <c r="E341" s="18" t="n">
        <f aca="false">IFERROR(VALUE(SUBSTITUTE(TRIM('수출입 실적(성질별)'!D345),",","")),"")</f>
        <v>773688.5</v>
      </c>
      <c r="F341" s="19" t="n">
        <f aca="false">IFERROR(VALUE(SUBSTITUTE(TRIM('수출입 실적(성질별)'!E345),",","")),"")</f>
        <v>3869333</v>
      </c>
    </row>
    <row r="342" customFormat="false" ht="15" hidden="false" customHeight="true" outlineLevel="0" collapsed="false">
      <c r="A342" s="11" t="str">
        <f aca="false">TRIM('수출입 실적(성질별)'!A346)</f>
        <v>2026.05</v>
      </c>
      <c r="B342" s="17" t="n">
        <f aca="false">IFERROR(VALUE(LEFT(A342,4)),"")</f>
        <v>2026</v>
      </c>
      <c r="C342" s="17" t="n">
        <f aca="false">IFERROR(VALUE(RIGHT(A342,2)),"")</f>
        <v>5</v>
      </c>
      <c r="D342" s="11" t="str">
        <f aca="false">TRIM('수출입 실적(성질별)'!C346)</f>
        <v>가. 섬유원료</v>
      </c>
      <c r="E342" s="18" t="n">
        <f aca="false">IFERROR(VALUE(SUBSTITUTE(TRIM('수출입 실적(성질별)'!D346),",","")),"")</f>
        <v>44654.7</v>
      </c>
      <c r="F342" s="19" t="n">
        <f aca="false">IFERROR(VALUE(SUBSTITUTE(TRIM('수출입 실적(성질별)'!E346),",","")),"")</f>
        <v>76424</v>
      </c>
    </row>
    <row r="343" customFormat="false" ht="15" hidden="false" customHeight="true" outlineLevel="0" collapsed="false">
      <c r="A343" s="11" t="str">
        <f aca="false">TRIM('수출입 실적(성질별)'!A347)</f>
        <v>2026.05</v>
      </c>
      <c r="B343" s="17" t="n">
        <f aca="false">IFERROR(VALUE(LEFT(A343,4)),"")</f>
        <v>2026</v>
      </c>
      <c r="C343" s="17" t="n">
        <f aca="false">IFERROR(VALUE(RIGHT(A343,2)),"")</f>
        <v>5</v>
      </c>
      <c r="D343" s="11" t="str">
        <f aca="false">TRIM('수출입 실적(성질별)'!C347)</f>
        <v>나. 섬유사</v>
      </c>
      <c r="E343" s="18" t="n">
        <f aca="false">IFERROR(VALUE(SUBSTITUTE(TRIM('수출입 실적(성질별)'!D347),",","")),"")</f>
        <v>16421.1</v>
      </c>
      <c r="F343" s="19" t="n">
        <f aca="false">IFERROR(VALUE(SUBSTITUTE(TRIM('수출입 실적(성질별)'!E347),",","")),"")</f>
        <v>63203</v>
      </c>
    </row>
    <row r="344" customFormat="false" ht="15" hidden="false" customHeight="true" outlineLevel="0" collapsed="false">
      <c r="A344" s="11" t="str">
        <f aca="false">TRIM('수출입 실적(성질별)'!A348)</f>
        <v>2026.05</v>
      </c>
      <c r="B344" s="17" t="n">
        <f aca="false">IFERROR(VALUE(LEFT(A344,4)),"")</f>
        <v>2026</v>
      </c>
      <c r="C344" s="17" t="n">
        <f aca="false">IFERROR(VALUE(RIGHT(A344,2)),"")</f>
        <v>5</v>
      </c>
      <c r="D344" s="11" t="str">
        <f aca="false">TRIM('수출입 실적(성질별)'!C348)</f>
        <v>다. 직 물</v>
      </c>
      <c r="E344" s="18" t="n">
        <f aca="false">IFERROR(VALUE(SUBSTITUTE(TRIM('수출입 실적(성질별)'!D348),",","")),"")</f>
        <v>26338</v>
      </c>
      <c r="F344" s="19" t="n">
        <f aca="false">IFERROR(VALUE(SUBSTITUTE(TRIM('수출입 실적(성질별)'!E348),",","")),"")</f>
        <v>254533</v>
      </c>
    </row>
    <row r="345" customFormat="false" ht="15" hidden="false" customHeight="true" outlineLevel="0" collapsed="false">
      <c r="A345" s="11" t="str">
        <f aca="false">TRIM('수출입 실적(성질별)'!A349)</f>
        <v>2026.05</v>
      </c>
      <c r="B345" s="17" t="n">
        <f aca="false">IFERROR(VALUE(LEFT(A345,4)),"")</f>
        <v>2026</v>
      </c>
      <c r="C345" s="17" t="n">
        <f aca="false">IFERROR(VALUE(RIGHT(A345,2)),"")</f>
        <v>5</v>
      </c>
      <c r="D345" s="11" t="str">
        <f aca="false">TRIM('수출입 실적(성질별)'!C349)</f>
        <v>라. 기타 섬유제품</v>
      </c>
      <c r="E345" s="18" t="n">
        <f aca="false">IFERROR(VALUE(SUBSTITUTE(TRIM('수출입 실적(성질별)'!D349),",","")),"")</f>
        <v>19319.8</v>
      </c>
      <c r="F345" s="19" t="n">
        <f aca="false">IFERROR(VALUE(SUBSTITUTE(TRIM('수출입 실적(성질별)'!E349),",","")),"")</f>
        <v>156237</v>
      </c>
    </row>
    <row r="346" customFormat="false" ht="15" hidden="false" customHeight="true" outlineLevel="0" collapsed="false">
      <c r="A346" s="11" t="str">
        <f aca="false">TRIM('수출입 실적(성질별)'!A350)</f>
        <v>2026.05</v>
      </c>
      <c r="B346" s="17" t="n">
        <f aca="false">IFERROR(VALUE(LEFT(A346,4)),"")</f>
        <v>2026</v>
      </c>
      <c r="C346" s="17" t="n">
        <f aca="false">IFERROR(VALUE(RIGHT(A346,2)),"")</f>
        <v>5</v>
      </c>
      <c r="D346" s="11" t="str">
        <f aca="false">TRIM('수출입 실적(성질별)'!C350)</f>
        <v>마. 의 류</v>
      </c>
      <c r="E346" s="18" t="n">
        <f aca="false">IFERROR(VALUE(SUBSTITUTE(TRIM('수출입 실적(성질별)'!D350),",","")),"")</f>
        <v>5468.4</v>
      </c>
      <c r="F346" s="19" t="n">
        <f aca="false">IFERROR(VALUE(SUBSTITUTE(TRIM('수출입 실적(성질별)'!E350),",","")),"")</f>
        <v>162835</v>
      </c>
    </row>
    <row r="347" customFormat="false" ht="15" hidden="false" customHeight="true" outlineLevel="0" collapsed="false">
      <c r="A347" s="11" t="str">
        <f aca="false">TRIM('수출입 실적(성질별)'!A351)</f>
        <v>2026.05</v>
      </c>
      <c r="B347" s="17" t="n">
        <f aca="false">IFERROR(VALUE(LEFT(A347,4)),"")</f>
        <v>2026</v>
      </c>
      <c r="C347" s="17" t="n">
        <f aca="false">IFERROR(VALUE(RIGHT(A347,2)),"")</f>
        <v>5</v>
      </c>
      <c r="D347" s="11" t="str">
        <f aca="false">TRIM('수출입 실적(성질별)'!C351)</f>
        <v>바. 목제품</v>
      </c>
      <c r="E347" s="18" t="n">
        <f aca="false">IFERROR(VALUE(SUBSTITUTE(TRIM('수출입 실적(성질별)'!D351),",","")),"")</f>
        <v>16213.9</v>
      </c>
      <c r="F347" s="19" t="n">
        <f aca="false">IFERROR(VALUE(SUBSTITUTE(TRIM('수출입 실적(성질별)'!E351),",","")),"")</f>
        <v>87103</v>
      </c>
    </row>
    <row r="348" customFormat="false" ht="15" hidden="false" customHeight="true" outlineLevel="0" collapsed="false">
      <c r="A348" s="11" t="str">
        <f aca="false">TRIM('수출입 실적(성질별)'!A352)</f>
        <v>2026.05</v>
      </c>
      <c r="B348" s="17" t="n">
        <f aca="false">IFERROR(VALUE(LEFT(A348,4)),"")</f>
        <v>2026</v>
      </c>
      <c r="C348" s="17" t="n">
        <f aca="false">IFERROR(VALUE(RIGHT(A348,2)),"")</f>
        <v>5</v>
      </c>
      <c r="D348" s="11" t="str">
        <f aca="false">TRIM('수출입 실적(성질별)'!C352)</f>
        <v>사. 가죽, 고무 및 신발류</v>
      </c>
      <c r="E348" s="18" t="n">
        <f aca="false">IFERROR(VALUE(SUBSTITUTE(TRIM('수출입 실적(성질별)'!D352),",","")),"")</f>
        <v>77035.7</v>
      </c>
      <c r="F348" s="19" t="n">
        <f aca="false">IFERROR(VALUE(SUBSTITUTE(TRIM('수출입 실적(성질별)'!E352),",","")),"")</f>
        <v>448961</v>
      </c>
    </row>
    <row r="349" customFormat="false" ht="15" hidden="false" customHeight="true" outlineLevel="0" collapsed="false">
      <c r="A349" s="11" t="str">
        <f aca="false">TRIM('수출입 실적(성질별)'!A353)</f>
        <v>2026.05</v>
      </c>
      <c r="B349" s="17" t="n">
        <f aca="false">IFERROR(VALUE(LEFT(A349,4)),"")</f>
        <v>2026</v>
      </c>
      <c r="C349" s="17" t="n">
        <f aca="false">IFERROR(VALUE(RIGHT(A349,2)),"")</f>
        <v>5</v>
      </c>
      <c r="D349" s="11" t="str">
        <f aca="false">TRIM('수출입 실적(성질별)'!C353)</f>
        <v>아. 귀금속 및 보석류</v>
      </c>
      <c r="E349" s="18" t="n">
        <f aca="false">IFERROR(VALUE(SUBSTITUTE(TRIM('수출입 실적(성질별)'!D353),",","")),"")</f>
        <v>312.2</v>
      </c>
      <c r="F349" s="19" t="n">
        <f aca="false">IFERROR(VALUE(SUBSTITUTE(TRIM('수출입 실적(성질별)'!E353),",","")),"")</f>
        <v>1476718</v>
      </c>
    </row>
    <row r="350" customFormat="false" ht="15" hidden="false" customHeight="true" outlineLevel="0" collapsed="false">
      <c r="A350" s="11" t="str">
        <f aca="false">TRIM('수출입 실적(성질별)'!A354)</f>
        <v>2026.05</v>
      </c>
      <c r="B350" s="17" t="n">
        <f aca="false">IFERROR(VALUE(LEFT(A350,4)),"")</f>
        <v>2026</v>
      </c>
      <c r="C350" s="17" t="n">
        <f aca="false">IFERROR(VALUE(RIGHT(A350,2)),"")</f>
        <v>5</v>
      </c>
      <c r="D350" s="11" t="str">
        <f aca="false">TRIM('수출입 실적(성질별)'!C354)</f>
        <v>자. 기타 비금속 광물제품</v>
      </c>
      <c r="E350" s="18" t="n">
        <f aca="false">IFERROR(VALUE(SUBSTITUTE(TRIM('수출입 실적(성질별)'!D354),",","")),"")</f>
        <v>215029</v>
      </c>
      <c r="F350" s="19" t="n">
        <f aca="false">IFERROR(VALUE(SUBSTITUTE(TRIM('수출입 실적(성질별)'!E354),",","")),"")</f>
        <v>180349</v>
      </c>
    </row>
    <row r="351" customFormat="false" ht="15" hidden="false" customHeight="true" outlineLevel="0" collapsed="false">
      <c r="A351" s="11" t="str">
        <f aca="false">TRIM('수출입 실적(성질별)'!A355)</f>
        <v>2026.05</v>
      </c>
      <c r="B351" s="17" t="n">
        <f aca="false">IFERROR(VALUE(LEFT(A351,4)),"")</f>
        <v>2026</v>
      </c>
      <c r="C351" s="17" t="n">
        <f aca="false">IFERROR(VALUE(RIGHT(A351,2)),"")</f>
        <v>5</v>
      </c>
      <c r="D351" s="11" t="str">
        <f aca="false">TRIM('수출입 실적(성질별)'!C355)</f>
        <v>차. 완구, 운동용구 및 악기</v>
      </c>
      <c r="E351" s="18" t="n">
        <f aca="false">IFERROR(VALUE(SUBSTITUTE(TRIM('수출입 실적(성질별)'!D355),",","")),"")</f>
        <v>2392.7</v>
      </c>
      <c r="F351" s="19" t="n">
        <f aca="false">IFERROR(VALUE(SUBSTITUTE(TRIM('수출입 실적(성질별)'!E355),",","")),"")</f>
        <v>61502</v>
      </c>
    </row>
    <row r="352" customFormat="false" ht="15" hidden="false" customHeight="true" outlineLevel="0" collapsed="false">
      <c r="A352" s="11" t="str">
        <f aca="false">TRIM('수출입 실적(성질별)'!A356)</f>
        <v>2026.05</v>
      </c>
      <c r="B352" s="17" t="n">
        <f aca="false">IFERROR(VALUE(LEFT(A352,4)),"")</f>
        <v>2026</v>
      </c>
      <c r="C352" s="17" t="n">
        <f aca="false">IFERROR(VALUE(RIGHT(A352,2)),"")</f>
        <v>5</v>
      </c>
      <c r="D352" s="11" t="str">
        <f aca="false">TRIM('수출입 실적(성질별)'!C356)</f>
        <v>카. 기 타</v>
      </c>
      <c r="E352" s="18" t="n">
        <f aca="false">IFERROR(VALUE(SUBSTITUTE(TRIM('수출입 실적(성질별)'!D356),",","")),"")</f>
        <v>350502.9</v>
      </c>
      <c r="F352" s="19" t="n">
        <f aca="false">IFERROR(VALUE(SUBSTITUTE(TRIM('수출입 실적(성질별)'!E356),",","")),"")</f>
        <v>901466</v>
      </c>
    </row>
    <row r="353" customFormat="false" ht="15" hidden="false" customHeight="true" outlineLevel="0" collapsed="false">
      <c r="A353" s="11" t="str">
        <f aca="false">TRIM('수출입 실적(성질별)'!A357)</f>
        <v>2026.05</v>
      </c>
      <c r="B353" s="17" t="n">
        <f aca="false">IFERROR(VALUE(LEFT(A353,4)),"")</f>
        <v>2026</v>
      </c>
      <c r="C353" s="17" t="n">
        <f aca="false">IFERROR(VALUE(RIGHT(A353,2)),"")</f>
        <v>5</v>
      </c>
      <c r="D353" s="11" t="str">
        <f aca="false">TRIM('수출입 실적(성질별)'!C357)</f>
        <v>4. 중화학 공업품</v>
      </c>
      <c r="E353" s="18" t="n">
        <f aca="false">IFERROR(VALUE(SUBSTITUTE(TRIM('수출입 실적(성질별)'!D357),",","")),"")</f>
        <v>7388640.5</v>
      </c>
      <c r="F353" s="19" t="n">
        <f aca="false">IFERROR(VALUE(SUBSTITUTE(TRIM('수출입 실적(성질별)'!E357),",","")),"")</f>
        <v>76244252</v>
      </c>
    </row>
    <row r="354" customFormat="false" ht="15" hidden="false" customHeight="true" outlineLevel="0" collapsed="false">
      <c r="A354" s="11" t="str">
        <f aca="false">TRIM('수출입 실적(성질별)'!A358)</f>
        <v>2026.05</v>
      </c>
      <c r="B354" s="17" t="n">
        <f aca="false">IFERROR(VALUE(LEFT(A354,4)),"")</f>
        <v>2026</v>
      </c>
      <c r="C354" s="17" t="n">
        <f aca="false">IFERROR(VALUE(RIGHT(A354,2)),"")</f>
        <v>5</v>
      </c>
      <c r="D354" s="11" t="str">
        <f aca="false">TRIM('수출입 실적(성질별)'!C358)</f>
        <v>가. 화공품</v>
      </c>
      <c r="E354" s="18" t="n">
        <f aca="false">IFERROR(VALUE(SUBSTITUTE(TRIM('수출입 실적(성질별)'!D358),",","")),"")</f>
        <v>2875832.4</v>
      </c>
      <c r="F354" s="19" t="n">
        <f aca="false">IFERROR(VALUE(SUBSTITUTE(TRIM('수출입 실적(성질별)'!E358),",","")),"")</f>
        <v>6994558</v>
      </c>
    </row>
    <row r="355" customFormat="false" ht="15" hidden="false" customHeight="true" outlineLevel="0" collapsed="false">
      <c r="A355" s="11" t="str">
        <f aca="false">TRIM('수출입 실적(성질별)'!A359)</f>
        <v>2026.05</v>
      </c>
      <c r="B355" s="17" t="n">
        <f aca="false">IFERROR(VALUE(LEFT(A355,4)),"")</f>
        <v>2026</v>
      </c>
      <c r="C355" s="17" t="n">
        <f aca="false">IFERROR(VALUE(RIGHT(A355,2)),"")</f>
        <v>5</v>
      </c>
      <c r="D355" s="11" t="str">
        <f aca="false">TRIM('수출입 실적(성질별)'!C359)</f>
        <v>나. 철강제품</v>
      </c>
      <c r="E355" s="18" t="n">
        <f aca="false">IFERROR(VALUE(SUBSTITUTE(TRIM('수출입 실적(성질별)'!D359),",","")),"")</f>
        <v>2599537.2</v>
      </c>
      <c r="F355" s="19" t="n">
        <f aca="false">IFERROR(VALUE(SUBSTITUTE(TRIM('수출입 실적(성질별)'!E359),",","")),"")</f>
        <v>4041314</v>
      </c>
    </row>
    <row r="356" customFormat="false" ht="15" hidden="false" customHeight="true" outlineLevel="0" collapsed="false">
      <c r="A356" s="11" t="str">
        <f aca="false">TRIM('수출입 실적(성질별)'!A360)</f>
        <v>2026.05</v>
      </c>
      <c r="B356" s="17" t="n">
        <f aca="false">IFERROR(VALUE(LEFT(A356,4)),"")</f>
        <v>2026</v>
      </c>
      <c r="C356" s="17" t="n">
        <f aca="false">IFERROR(VALUE(RIGHT(A356,2)),"")</f>
        <v>5</v>
      </c>
      <c r="D356" s="11" t="str">
        <f aca="false">TRIM('수출입 실적(성질별)'!C360)</f>
        <v>다. 기계류와 정밀기기</v>
      </c>
      <c r="E356" s="18" t="n">
        <f aca="false">IFERROR(VALUE(SUBSTITUTE(TRIM('수출입 실적(성질별)'!D360),",","")),"")</f>
        <v>341403</v>
      </c>
      <c r="F356" s="19" t="n">
        <f aca="false">IFERROR(VALUE(SUBSTITUTE(TRIM('수출입 실적(성질별)'!E360),",","")),"")</f>
        <v>5585218</v>
      </c>
    </row>
    <row r="357" customFormat="false" ht="15" hidden="false" customHeight="true" outlineLevel="0" collapsed="false">
      <c r="A357" s="11" t="str">
        <f aca="false">TRIM('수출입 실적(성질별)'!A361)</f>
        <v>2026.05</v>
      </c>
      <c r="B357" s="17" t="n">
        <f aca="false">IFERROR(VALUE(LEFT(A357,4)),"")</f>
        <v>2026</v>
      </c>
      <c r="C357" s="17" t="n">
        <f aca="false">IFERROR(VALUE(RIGHT(A357,2)),"")</f>
        <v>5</v>
      </c>
      <c r="D357" s="11" t="str">
        <f aca="false">TRIM('수출입 실적(성질별)'!C361)</f>
        <v>라. 전기, 전자제품</v>
      </c>
      <c r="E357" s="18" t="n">
        <f aca="false">IFERROR(VALUE(SUBSTITUTE(TRIM('수출입 실적(성질별)'!D361),",","")),"")</f>
        <v>205999</v>
      </c>
      <c r="F357" s="19" t="n">
        <f aca="false">IFERROR(VALUE(SUBSTITUTE(TRIM('수출입 실적(성질별)'!E361),",","")),"")</f>
        <v>47618590</v>
      </c>
    </row>
    <row r="358" customFormat="false" ht="15" hidden="false" customHeight="true" outlineLevel="0" collapsed="false">
      <c r="A358" s="11" t="str">
        <f aca="false">TRIM('수출입 실적(성질별)'!A362)</f>
        <v>2026.05</v>
      </c>
      <c r="B358" s="17" t="n">
        <f aca="false">IFERROR(VALUE(LEFT(A358,4)),"")</f>
        <v>2026</v>
      </c>
      <c r="C358" s="17" t="n">
        <f aca="false">IFERROR(VALUE(RIGHT(A358,2)),"")</f>
        <v>5</v>
      </c>
      <c r="D358" s="11" t="str">
        <f aca="false">TRIM('수출입 실적(성질별)'!C362)</f>
        <v>마. 수송장비</v>
      </c>
      <c r="E358" s="18" t="n">
        <f aca="false">IFERROR(VALUE(SUBSTITUTE(TRIM('수출입 실적(성질별)'!D362),",","")),"")</f>
        <v>1288948.3</v>
      </c>
      <c r="F358" s="19" t="n">
        <f aca="false">IFERROR(VALUE(SUBSTITUTE(TRIM('수출입 실적(성질별)'!E362),",","")),"")</f>
        <v>10090952</v>
      </c>
    </row>
    <row r="359" customFormat="false" ht="15" hidden="false" customHeight="true" outlineLevel="0" collapsed="false">
      <c r="A359" s="11" t="str">
        <f aca="false">TRIM('수출입 실적(성질별)'!A363)</f>
        <v>2026.05</v>
      </c>
      <c r="B359" s="17" t="n">
        <f aca="false">IFERROR(VALUE(LEFT(A359,4)),"")</f>
        <v>2026</v>
      </c>
      <c r="C359" s="17" t="n">
        <f aca="false">IFERROR(VALUE(RIGHT(A359,2)),"")</f>
        <v>5</v>
      </c>
      <c r="D359" s="11" t="str">
        <f aca="false">TRIM('수출입 실적(성질별)'!C363)</f>
        <v>바. 기 타</v>
      </c>
      <c r="E359" s="18" t="n">
        <f aca="false">IFERROR(VALUE(SUBSTITUTE(TRIM('수출입 실적(성질별)'!D363),",","")),"")</f>
        <v>76920.6</v>
      </c>
      <c r="F359" s="19" t="n">
        <f aca="false">IFERROR(VALUE(SUBSTITUTE(TRIM('수출입 실적(성질별)'!E363),",","")),"")</f>
        <v>1913620</v>
      </c>
    </row>
    <row r="360" customFormat="false" ht="15" hidden="false" customHeight="true" outlineLevel="0" collapsed="false">
      <c r="A360" s="11" t="str">
        <f aca="false">TRIM('수출입 실적(성질별)'!A364)</f>
        <v>2026.06</v>
      </c>
      <c r="B360" s="17" t="n">
        <f aca="false">IFERROR(VALUE(LEFT(A360,4)),"")</f>
        <v>2026</v>
      </c>
      <c r="C360" s="17" t="n">
        <f aca="false">IFERROR(VALUE(RIGHT(A360,2)),"")</f>
        <v>6</v>
      </c>
      <c r="D360" s="11" t="str">
        <f aca="false">TRIM('수출입 실적(성질별)'!C364)</f>
        <v>1. 식료 및 직접소비재</v>
      </c>
      <c r="E360" s="18" t="n">
        <f aca="false">IFERROR(VALUE(SUBSTITUTE(TRIM('수출입 실적(성질별)'!D364),",","")),"")</f>
        <v>380663</v>
      </c>
      <c r="F360" s="19" t="n">
        <f aca="false">IFERROR(VALUE(SUBSTITUTE(TRIM('수출입 실적(성질별)'!E364),",","")),"")</f>
        <v>1152581</v>
      </c>
    </row>
    <row r="361" customFormat="false" ht="15" hidden="false" customHeight="true" outlineLevel="0" collapsed="false">
      <c r="A361" s="11" t="str">
        <f aca="false">TRIM('수출입 실적(성질별)'!A365)</f>
        <v>2026.06</v>
      </c>
      <c r="B361" s="17" t="n">
        <f aca="false">IFERROR(VALUE(LEFT(A361,4)),"")</f>
        <v>2026</v>
      </c>
      <c r="C361" s="17" t="n">
        <f aca="false">IFERROR(VALUE(RIGHT(A361,2)),"")</f>
        <v>6</v>
      </c>
      <c r="D361" s="11" t="str">
        <f aca="false">TRIM('수출입 실적(성질별)'!C365)</f>
        <v>2. 원료 및 연료</v>
      </c>
      <c r="E361" s="18" t="n">
        <f aca="false">IFERROR(VALUE(SUBSTITUTE(TRIM('수출입 실적(성질별)'!D365),",","")),"")</f>
        <v>5836548.7</v>
      </c>
      <c r="F361" s="19" t="n">
        <f aca="false">IFERROR(VALUE(SUBSTITUTE(TRIM('수출입 실적(성질별)'!E365),",","")),"")</f>
        <v>6608418</v>
      </c>
    </row>
    <row r="362" customFormat="false" ht="15" hidden="false" customHeight="true" outlineLevel="0" collapsed="false">
      <c r="A362" s="11" t="str">
        <f aca="false">TRIM('수출입 실적(성질별)'!A366)</f>
        <v>2026.06</v>
      </c>
      <c r="B362" s="17" t="n">
        <f aca="false">IFERROR(VALUE(LEFT(A362,4)),"")</f>
        <v>2026</v>
      </c>
      <c r="C362" s="17" t="n">
        <f aca="false">IFERROR(VALUE(RIGHT(A362,2)),"")</f>
        <v>6</v>
      </c>
      <c r="D362" s="11" t="str">
        <f aca="false">TRIM('수출입 실적(성질별)'!C366)</f>
        <v>3. 경공업품</v>
      </c>
      <c r="E362" s="18" t="n">
        <f aca="false">IFERROR(VALUE(SUBSTITUTE(TRIM('수출입 실적(성질별)'!D366),",","")),"")</f>
        <v>852504.7</v>
      </c>
      <c r="F362" s="19" t="n">
        <f aca="false">IFERROR(VALUE(SUBSTITUTE(TRIM('수출입 실적(성질별)'!E366),",","")),"")</f>
        <v>4060373</v>
      </c>
    </row>
    <row r="363" customFormat="false" ht="15" hidden="false" customHeight="true" outlineLevel="0" collapsed="false">
      <c r="A363" s="11" t="str">
        <f aca="false">TRIM('수출입 실적(성질별)'!A367)</f>
        <v>2026.06</v>
      </c>
      <c r="B363" s="17" t="n">
        <f aca="false">IFERROR(VALUE(LEFT(A363,4)),"")</f>
        <v>2026</v>
      </c>
      <c r="C363" s="17" t="n">
        <f aca="false">IFERROR(VALUE(RIGHT(A363,2)),"")</f>
        <v>6</v>
      </c>
      <c r="D363" s="11" t="str">
        <f aca="false">TRIM('수출입 실적(성질별)'!C367)</f>
        <v>가. 섬유원료</v>
      </c>
      <c r="E363" s="18" t="n">
        <f aca="false">IFERROR(VALUE(SUBSTITUTE(TRIM('수출입 실적(성질별)'!D367),",","")),"")</f>
        <v>48120.7</v>
      </c>
      <c r="F363" s="19" t="n">
        <f aca="false">IFERROR(VALUE(SUBSTITUTE(TRIM('수출입 실적(성질별)'!E367),",","")),"")</f>
        <v>79180</v>
      </c>
    </row>
    <row r="364" customFormat="false" ht="15" hidden="false" customHeight="true" outlineLevel="0" collapsed="false">
      <c r="A364" s="11" t="str">
        <f aca="false">TRIM('수출입 실적(성질별)'!A368)</f>
        <v>2026.06</v>
      </c>
      <c r="B364" s="17" t="n">
        <f aca="false">IFERROR(VALUE(LEFT(A364,4)),"")</f>
        <v>2026</v>
      </c>
      <c r="C364" s="17" t="n">
        <f aca="false">IFERROR(VALUE(RIGHT(A364,2)),"")</f>
        <v>6</v>
      </c>
      <c r="D364" s="11" t="str">
        <f aca="false">TRIM('수출입 실적(성질별)'!C368)</f>
        <v>나. 섬유사</v>
      </c>
      <c r="E364" s="18" t="n">
        <f aca="false">IFERROR(VALUE(SUBSTITUTE(TRIM('수출입 실적(성질별)'!D368),",","")),"")</f>
        <v>16588.1</v>
      </c>
      <c r="F364" s="19" t="n">
        <f aca="false">IFERROR(VALUE(SUBSTITUTE(TRIM('수출입 실적(성질별)'!E368),",","")),"")</f>
        <v>65475</v>
      </c>
    </row>
    <row r="365" customFormat="false" ht="15" hidden="false" customHeight="true" outlineLevel="0" collapsed="false">
      <c r="A365" s="11" t="str">
        <f aca="false">TRIM('수출입 실적(성질별)'!A369)</f>
        <v>2026.06</v>
      </c>
      <c r="B365" s="17" t="n">
        <f aca="false">IFERROR(VALUE(LEFT(A365,4)),"")</f>
        <v>2026</v>
      </c>
      <c r="C365" s="17" t="n">
        <f aca="false">IFERROR(VALUE(RIGHT(A365,2)),"")</f>
        <v>6</v>
      </c>
      <c r="D365" s="11" t="str">
        <f aca="false">TRIM('수출입 실적(성질별)'!C369)</f>
        <v>다. 직 물</v>
      </c>
      <c r="E365" s="18" t="n">
        <f aca="false">IFERROR(VALUE(SUBSTITUTE(TRIM('수출입 실적(성질별)'!D369),",","")),"")</f>
        <v>28814.2</v>
      </c>
      <c r="F365" s="19" t="n">
        <f aca="false">IFERROR(VALUE(SUBSTITUTE(TRIM('수출입 실적(성질별)'!E369),",","")),"")</f>
        <v>282353</v>
      </c>
    </row>
    <row r="366" customFormat="false" ht="15" hidden="false" customHeight="true" outlineLevel="0" collapsed="false">
      <c r="A366" s="11" t="str">
        <f aca="false">TRIM('수출입 실적(성질별)'!A370)</f>
        <v>2026.06</v>
      </c>
      <c r="B366" s="17" t="n">
        <f aca="false">IFERROR(VALUE(LEFT(A366,4)),"")</f>
        <v>2026</v>
      </c>
      <c r="C366" s="17" t="n">
        <f aca="false">IFERROR(VALUE(RIGHT(A366,2)),"")</f>
        <v>6</v>
      </c>
      <c r="D366" s="11" t="str">
        <f aca="false">TRIM('수출입 실적(성질별)'!C370)</f>
        <v>라. 기타 섬유제품</v>
      </c>
      <c r="E366" s="18" t="n">
        <f aca="false">IFERROR(VALUE(SUBSTITUTE(TRIM('수출입 실적(성질별)'!D370),",","")),"")</f>
        <v>22985.5</v>
      </c>
      <c r="F366" s="19" t="n">
        <f aca="false">IFERROR(VALUE(SUBSTITUTE(TRIM('수출입 실적(성질별)'!E370),",","")),"")</f>
        <v>182081</v>
      </c>
    </row>
    <row r="367" customFormat="false" ht="15" hidden="false" customHeight="true" outlineLevel="0" collapsed="false">
      <c r="A367" s="11" t="str">
        <f aca="false">TRIM('수출입 실적(성질별)'!A371)</f>
        <v>2026.06</v>
      </c>
      <c r="B367" s="17" t="n">
        <f aca="false">IFERROR(VALUE(LEFT(A367,4)),"")</f>
        <v>2026</v>
      </c>
      <c r="C367" s="17" t="n">
        <f aca="false">IFERROR(VALUE(RIGHT(A367,2)),"")</f>
        <v>6</v>
      </c>
      <c r="D367" s="11" t="str">
        <f aca="false">TRIM('수출입 실적(성질별)'!C371)</f>
        <v>마. 의 류</v>
      </c>
      <c r="E367" s="18" t="n">
        <f aca="false">IFERROR(VALUE(SUBSTITUTE(TRIM('수출입 실적(성질별)'!D371),",","")),"")</f>
        <v>5901.6</v>
      </c>
      <c r="F367" s="19" t="n">
        <f aca="false">IFERROR(VALUE(SUBSTITUTE(TRIM('수출입 실적(성질별)'!E371),",","")),"")</f>
        <v>191947</v>
      </c>
    </row>
    <row r="368" customFormat="false" ht="15" hidden="false" customHeight="true" outlineLevel="0" collapsed="false">
      <c r="A368" s="11" t="str">
        <f aca="false">TRIM('수출입 실적(성질별)'!A372)</f>
        <v>2026.06</v>
      </c>
      <c r="B368" s="17" t="n">
        <f aca="false">IFERROR(VALUE(LEFT(A368,4)),"")</f>
        <v>2026</v>
      </c>
      <c r="C368" s="17" t="n">
        <f aca="false">IFERROR(VALUE(RIGHT(A368,2)),"")</f>
        <v>6</v>
      </c>
      <c r="D368" s="11" t="str">
        <f aca="false">TRIM('수출입 실적(성질별)'!C372)</f>
        <v>바. 목제품</v>
      </c>
      <c r="E368" s="18" t="n">
        <f aca="false">IFERROR(VALUE(SUBSTITUTE(TRIM('수출입 실적(성질별)'!D372),",","")),"")</f>
        <v>17534.2</v>
      </c>
      <c r="F368" s="19" t="n">
        <f aca="false">IFERROR(VALUE(SUBSTITUTE(TRIM('수출입 실적(성질별)'!E372),",","")),"")</f>
        <v>95170</v>
      </c>
    </row>
    <row r="369" customFormat="false" ht="15" hidden="false" customHeight="true" outlineLevel="0" collapsed="false">
      <c r="A369" s="11" t="str">
        <f aca="false">TRIM('수출입 실적(성질별)'!A373)</f>
        <v>2026.06</v>
      </c>
      <c r="B369" s="17" t="n">
        <f aca="false">IFERROR(VALUE(LEFT(A369,4)),"")</f>
        <v>2026</v>
      </c>
      <c r="C369" s="17" t="n">
        <f aca="false">IFERROR(VALUE(RIGHT(A369,2)),"")</f>
        <v>6</v>
      </c>
      <c r="D369" s="11" t="str">
        <f aca="false">TRIM('수출입 실적(성질별)'!C373)</f>
        <v>사. 가죽, 고무 및 신발류</v>
      </c>
      <c r="E369" s="18" t="n">
        <f aca="false">IFERROR(VALUE(SUBSTITUTE(TRIM('수출입 실적(성질별)'!D373),",","")),"")</f>
        <v>82077.8</v>
      </c>
      <c r="F369" s="19" t="n">
        <f aca="false">IFERROR(VALUE(SUBSTITUTE(TRIM('수출입 실적(성질별)'!E373),",","")),"")</f>
        <v>485126</v>
      </c>
    </row>
    <row r="370" customFormat="false" ht="15" hidden="false" customHeight="true" outlineLevel="0" collapsed="false">
      <c r="A370" s="11" t="str">
        <f aca="false">TRIM('수출입 실적(성질별)'!A374)</f>
        <v>2026.06</v>
      </c>
      <c r="B370" s="17" t="n">
        <f aca="false">IFERROR(VALUE(LEFT(A370,4)),"")</f>
        <v>2026</v>
      </c>
      <c r="C370" s="17" t="n">
        <f aca="false">IFERROR(VALUE(RIGHT(A370,2)),"")</f>
        <v>6</v>
      </c>
      <c r="D370" s="11" t="str">
        <f aca="false">TRIM('수출입 실적(성질별)'!C374)</f>
        <v>아. 귀금속 및 보석류</v>
      </c>
      <c r="E370" s="18" t="n">
        <f aca="false">IFERROR(VALUE(SUBSTITUTE(TRIM('수출입 실적(성질별)'!D374),",","")),"")</f>
        <v>320</v>
      </c>
      <c r="F370" s="19" t="n">
        <f aca="false">IFERROR(VALUE(SUBSTITUTE(TRIM('수출입 실적(성질별)'!E374),",","")),"")</f>
        <v>1382987</v>
      </c>
    </row>
    <row r="371" customFormat="false" ht="15" hidden="false" customHeight="true" outlineLevel="0" collapsed="false">
      <c r="A371" s="11" t="str">
        <f aca="false">TRIM('수출입 실적(성질별)'!A375)</f>
        <v>2026.06</v>
      </c>
      <c r="B371" s="17" t="n">
        <f aca="false">IFERROR(VALUE(LEFT(A371,4)),"")</f>
        <v>2026</v>
      </c>
      <c r="C371" s="17" t="n">
        <f aca="false">IFERROR(VALUE(RIGHT(A371,2)),"")</f>
        <v>6</v>
      </c>
      <c r="D371" s="11" t="str">
        <f aca="false">TRIM('수출입 실적(성질별)'!C375)</f>
        <v>자. 기타 비금속 광물제품</v>
      </c>
      <c r="E371" s="18" t="n">
        <f aca="false">IFERROR(VALUE(SUBSTITUTE(TRIM('수출입 실적(성질별)'!D375),",","")),"")</f>
        <v>242528.6</v>
      </c>
      <c r="F371" s="19" t="n">
        <f aca="false">IFERROR(VALUE(SUBSTITUTE(TRIM('수출입 실적(성질별)'!E375),",","")),"")</f>
        <v>204808</v>
      </c>
    </row>
    <row r="372" customFormat="false" ht="15" hidden="false" customHeight="true" outlineLevel="0" collapsed="false">
      <c r="A372" s="11" t="str">
        <f aca="false">TRIM('수출입 실적(성질별)'!A376)</f>
        <v>2026.06</v>
      </c>
      <c r="B372" s="17" t="n">
        <f aca="false">IFERROR(VALUE(LEFT(A372,4)),"")</f>
        <v>2026</v>
      </c>
      <c r="C372" s="17" t="n">
        <f aca="false">IFERROR(VALUE(RIGHT(A372,2)),"")</f>
        <v>6</v>
      </c>
      <c r="D372" s="11" t="str">
        <f aca="false">TRIM('수출입 실적(성질별)'!C376)</f>
        <v>차. 완구, 운동용구 및 악기</v>
      </c>
      <c r="E372" s="18" t="n">
        <f aca="false">IFERROR(VALUE(SUBSTITUTE(TRIM('수출입 실적(성질별)'!D376),",","")),"")</f>
        <v>2732.9</v>
      </c>
      <c r="F372" s="19" t="n">
        <f aca="false">IFERROR(VALUE(SUBSTITUTE(TRIM('수출입 실적(성질별)'!E376),",","")),"")</f>
        <v>71410</v>
      </c>
    </row>
    <row r="373" customFormat="false" ht="15" hidden="false" customHeight="true" outlineLevel="0" collapsed="false">
      <c r="A373" s="11" t="str">
        <f aca="false">TRIM('수출입 실적(성질별)'!A377)</f>
        <v>2026.06</v>
      </c>
      <c r="B373" s="17" t="n">
        <f aca="false">IFERROR(VALUE(LEFT(A373,4)),"")</f>
        <v>2026</v>
      </c>
      <c r="C373" s="17" t="n">
        <f aca="false">IFERROR(VALUE(RIGHT(A373,2)),"")</f>
        <v>6</v>
      </c>
      <c r="D373" s="11" t="str">
        <f aca="false">TRIM('수출입 실적(성질별)'!C377)</f>
        <v>카. 기 타</v>
      </c>
      <c r="E373" s="18" t="n">
        <f aca="false">IFERROR(VALUE(SUBSTITUTE(TRIM('수출입 실적(성질별)'!D377),",","")),"")</f>
        <v>384901.2</v>
      </c>
      <c r="F373" s="19" t="n">
        <f aca="false">IFERROR(VALUE(SUBSTITUTE(TRIM('수출입 실적(성질별)'!E377),",","")),"")</f>
        <v>1019834</v>
      </c>
    </row>
    <row r="374" customFormat="false" ht="15" hidden="false" customHeight="true" outlineLevel="0" collapsed="false">
      <c r="A374" s="11" t="str">
        <f aca="false">TRIM('수출입 실적(성질별)'!A378)</f>
        <v>2026.06</v>
      </c>
      <c r="B374" s="17" t="n">
        <f aca="false">IFERROR(VALUE(LEFT(A374,4)),"")</f>
        <v>2026</v>
      </c>
      <c r="C374" s="17" t="n">
        <f aca="false">IFERROR(VALUE(RIGHT(A374,2)),"")</f>
        <v>6</v>
      </c>
      <c r="D374" s="11" t="str">
        <f aca="false">TRIM('수출입 실적(성질별)'!C378)</f>
        <v>4. 중화학 공업품</v>
      </c>
      <c r="E374" s="18" t="n">
        <f aca="false">IFERROR(VALUE(SUBSTITUTE(TRIM('수출입 실적(성질별)'!D378),",","")),"")</f>
        <v>8618209.4</v>
      </c>
      <c r="F374" s="19" t="n">
        <f aca="false">IFERROR(VALUE(SUBSTITUTE(TRIM('수출입 실적(성질별)'!E378),",","")),"")</f>
        <v>90134786</v>
      </c>
    </row>
    <row r="375" customFormat="false" ht="15" hidden="false" customHeight="true" outlineLevel="0" collapsed="false">
      <c r="A375" s="11" t="str">
        <f aca="false">TRIM('수출입 실적(성질별)'!A379)</f>
        <v>2026.06</v>
      </c>
      <c r="B375" s="17" t="n">
        <f aca="false">IFERROR(VALUE(LEFT(A375,4)),"")</f>
        <v>2026</v>
      </c>
      <c r="C375" s="17" t="n">
        <f aca="false">IFERROR(VALUE(RIGHT(A375,2)),"")</f>
        <v>6</v>
      </c>
      <c r="D375" s="11" t="str">
        <f aca="false">TRIM('수출입 실적(성질별)'!C379)</f>
        <v>가. 화공품</v>
      </c>
      <c r="E375" s="18" t="n">
        <f aca="false">IFERROR(VALUE(SUBSTITUTE(TRIM('수출입 실적(성질별)'!D379),",","")),"")</f>
        <v>3306851.5</v>
      </c>
      <c r="F375" s="19" t="n">
        <f aca="false">IFERROR(VALUE(SUBSTITUTE(TRIM('수출입 실적(성질별)'!E379),",","")),"")</f>
        <v>7870038</v>
      </c>
    </row>
    <row r="376" customFormat="false" ht="15" hidden="false" customHeight="true" outlineLevel="0" collapsed="false">
      <c r="A376" s="11" t="str">
        <f aca="false">TRIM('수출입 실적(성질별)'!A380)</f>
        <v>2026.06</v>
      </c>
      <c r="B376" s="17" t="n">
        <f aca="false">IFERROR(VALUE(LEFT(A376,4)),"")</f>
        <v>2026</v>
      </c>
      <c r="C376" s="17" t="n">
        <f aca="false">IFERROR(VALUE(RIGHT(A376,2)),"")</f>
        <v>6</v>
      </c>
      <c r="D376" s="11" t="str">
        <f aca="false">TRIM('수출입 실적(성질별)'!C380)</f>
        <v>나. 철강제품</v>
      </c>
      <c r="E376" s="18" t="n">
        <f aca="false">IFERROR(VALUE(SUBSTITUTE(TRIM('수출입 실적(성질별)'!D380),",","")),"")</f>
        <v>2735230.3</v>
      </c>
      <c r="F376" s="19" t="n">
        <f aca="false">IFERROR(VALUE(SUBSTITUTE(TRIM('수출입 실적(성질별)'!E380),",","")),"")</f>
        <v>4351286</v>
      </c>
    </row>
    <row r="377" customFormat="false" ht="15" hidden="false" customHeight="true" outlineLevel="0" collapsed="false">
      <c r="A377" s="11" t="str">
        <f aca="false">TRIM('수출입 실적(성질별)'!A381)</f>
        <v>2026.06</v>
      </c>
      <c r="B377" s="17" t="n">
        <f aca="false">IFERROR(VALUE(LEFT(A377,4)),"")</f>
        <v>2026</v>
      </c>
      <c r="C377" s="17" t="n">
        <f aca="false">IFERROR(VALUE(RIGHT(A377,2)),"")</f>
        <v>6</v>
      </c>
      <c r="D377" s="11" t="str">
        <f aca="false">TRIM('수출입 실적(성질별)'!C381)</f>
        <v>다. 기계류와 정밀기기</v>
      </c>
      <c r="E377" s="18" t="n">
        <f aca="false">IFERROR(VALUE(SUBSTITUTE(TRIM('수출입 실적(성질별)'!D381),",","")),"")</f>
        <v>368574.7</v>
      </c>
      <c r="F377" s="19" t="n">
        <f aca="false">IFERROR(VALUE(SUBSTITUTE(TRIM('수출입 실적(성질별)'!E381),",","")),"")</f>
        <v>6547312</v>
      </c>
    </row>
    <row r="378" customFormat="false" ht="15" hidden="false" customHeight="true" outlineLevel="0" collapsed="false">
      <c r="A378" s="11" t="str">
        <f aca="false">TRIM('수출입 실적(성질별)'!A382)</f>
        <v>2026.06</v>
      </c>
      <c r="B378" s="17" t="n">
        <f aca="false">IFERROR(VALUE(LEFT(A378,4)),"")</f>
        <v>2026</v>
      </c>
      <c r="C378" s="17" t="n">
        <f aca="false">IFERROR(VALUE(RIGHT(A378,2)),"")</f>
        <v>6</v>
      </c>
      <c r="D378" s="11" t="str">
        <f aca="false">TRIM('수출입 실적(성질별)'!C382)</f>
        <v>라. 전기, 전자제품</v>
      </c>
      <c r="E378" s="18" t="n">
        <f aca="false">IFERROR(VALUE(SUBSTITUTE(TRIM('수출입 실적(성질별)'!D382),",","")),"")</f>
        <v>243016.2</v>
      </c>
      <c r="F378" s="19" t="n">
        <f aca="false">IFERROR(VALUE(SUBSTITUTE(TRIM('수출입 실적(성질별)'!E382),",","")),"")</f>
        <v>57127600</v>
      </c>
    </row>
    <row r="379" customFormat="false" ht="15" hidden="false" customHeight="true" outlineLevel="0" collapsed="false">
      <c r="A379" s="11" t="str">
        <f aca="false">TRIM('수출입 실적(성질별)'!A383)</f>
        <v>2026.06</v>
      </c>
      <c r="B379" s="17" t="n">
        <f aca="false">IFERROR(VALUE(LEFT(A379,4)),"")</f>
        <v>2026</v>
      </c>
      <c r="C379" s="17" t="n">
        <f aca="false">IFERROR(VALUE(RIGHT(A379,2)),"")</f>
        <v>6</v>
      </c>
      <c r="D379" s="11" t="str">
        <f aca="false">TRIM('수출입 실적(성질별)'!C383)</f>
        <v>마. 수송장비</v>
      </c>
      <c r="E379" s="18" t="n">
        <f aca="false">IFERROR(VALUE(SUBSTITUTE(TRIM('수출입 실적(성질별)'!D383),",","")),"")</f>
        <v>1878428.6</v>
      </c>
      <c r="F379" s="19" t="n">
        <f aca="false">IFERROR(VALUE(SUBSTITUTE(TRIM('수출입 실적(성질별)'!E383),",","")),"")</f>
        <v>11460161</v>
      </c>
    </row>
    <row r="380" customFormat="false" ht="15" hidden="false" customHeight="true" outlineLevel="0" collapsed="false">
      <c r="A380" s="11" t="str">
        <f aca="false">TRIM('수출입 실적(성질별)'!A384)</f>
        <v>2026.06</v>
      </c>
      <c r="B380" s="17" t="n">
        <f aca="false">IFERROR(VALUE(LEFT(A380,4)),"")</f>
        <v>2026</v>
      </c>
      <c r="C380" s="17" t="n">
        <f aca="false">IFERROR(VALUE(RIGHT(A380,2)),"")</f>
        <v>6</v>
      </c>
      <c r="D380" s="11" t="str">
        <f aca="false">TRIM('수출입 실적(성질별)'!C384)</f>
        <v>바. 기 타</v>
      </c>
      <c r="E380" s="18" t="n">
        <f aca="false">IFERROR(VALUE(SUBSTITUTE(TRIM('수출입 실적(성질별)'!D384),",","")),"")</f>
        <v>86108.1</v>
      </c>
      <c r="F380" s="19" t="n">
        <f aca="false">IFERROR(VALUE(SUBSTITUTE(TRIM('수출입 실적(성질별)'!E384),",","")),"")</f>
        <v>2778389</v>
      </c>
    </row>
    <row r="381" customFormat="false" ht="15" hidden="false" customHeight="true" outlineLevel="0" collapsed="false">
      <c r="A381" s="11" t="str">
        <f aca="false">TRIM('수출입 실적(성질별)'!A385)</f>
        <v>2026.07</v>
      </c>
      <c r="B381" s="17" t="n">
        <f aca="false">IFERROR(VALUE(LEFT(A381,4)),"")</f>
        <v>2026</v>
      </c>
      <c r="C381" s="17" t="n">
        <f aca="false">IFERROR(VALUE(RIGHT(A381,2)),"")</f>
        <v>7</v>
      </c>
      <c r="D381" s="11" t="str">
        <f aca="false">TRIM('수출입 실적(성질별)'!C385)</f>
        <v>1. 식료 및 직접소비재</v>
      </c>
      <c r="E381" s="18" t="n">
        <f aca="false">IFERROR(VALUE(SUBSTITUTE(TRIM('수출입 실적(성질별)'!D385),",","")),"")</f>
        <v>359216.8</v>
      </c>
      <c r="F381" s="19" t="n">
        <f aca="false">IFERROR(VALUE(SUBSTITUTE(TRIM('수출입 실적(성질별)'!E385),",","")),"")</f>
        <v>1081841</v>
      </c>
    </row>
    <row r="382" customFormat="false" ht="15" hidden="false" customHeight="true" outlineLevel="0" collapsed="false">
      <c r="A382" s="11" t="str">
        <f aca="false">TRIM('수출입 실적(성질별)'!A386)</f>
        <v>2026.07</v>
      </c>
      <c r="B382" s="17" t="n">
        <f aca="false">IFERROR(VALUE(LEFT(A382,4)),"")</f>
        <v>2026</v>
      </c>
      <c r="C382" s="17" t="n">
        <f aca="false">IFERROR(VALUE(RIGHT(A382,2)),"")</f>
        <v>7</v>
      </c>
      <c r="D382" s="11" t="str">
        <f aca="false">TRIM('수출입 실적(성질별)'!C386)</f>
        <v>2. 원료 및 연료</v>
      </c>
      <c r="E382" s="18" t="n">
        <f aca="false">IFERROR(VALUE(SUBSTITUTE(TRIM('수출입 실적(성질별)'!D386),",","")),"")</f>
        <v>6429139.7</v>
      </c>
      <c r="F382" s="19" t="n">
        <f aca="false">IFERROR(VALUE(SUBSTITUTE(TRIM('수출입 실적(성질별)'!E386),",","")),"")</f>
        <v>6896402</v>
      </c>
    </row>
    <row r="383" customFormat="false" ht="15" hidden="false" customHeight="true" outlineLevel="0" collapsed="false">
      <c r="A383" s="11" t="str">
        <f aca="false">TRIM('수출입 실적(성질별)'!A387)</f>
        <v>2026.07</v>
      </c>
      <c r="B383" s="17" t="n">
        <f aca="false">IFERROR(VALUE(LEFT(A383,4)),"")</f>
        <v>2026</v>
      </c>
      <c r="C383" s="17" t="n">
        <f aca="false">IFERROR(VALUE(RIGHT(A383,2)),"")</f>
        <v>7</v>
      </c>
      <c r="D383" s="11" t="str">
        <f aca="false">TRIM('수출입 실적(성질별)'!C387)</f>
        <v>3. 경공업품</v>
      </c>
      <c r="E383" s="18" t="n">
        <f aca="false">IFERROR(VALUE(SUBSTITUTE(TRIM('수출입 실적(성질별)'!D387),",","")),"")</f>
        <v>1002847.2</v>
      </c>
      <c r="F383" s="19" t="n">
        <f aca="false">IFERROR(VALUE(SUBSTITUTE(TRIM('수출입 실적(성질별)'!E387),",","")),"")</f>
        <v>3778039</v>
      </c>
    </row>
    <row r="384" customFormat="false" ht="15" hidden="false" customHeight="true" outlineLevel="0" collapsed="false">
      <c r="A384" s="11" t="str">
        <f aca="false">TRIM('수출입 실적(성질별)'!A388)</f>
        <v>2026.07</v>
      </c>
      <c r="B384" s="17" t="n">
        <f aca="false">IFERROR(VALUE(LEFT(A384,4)),"")</f>
        <v>2026</v>
      </c>
      <c r="C384" s="17" t="n">
        <f aca="false">IFERROR(VALUE(RIGHT(A384,2)),"")</f>
        <v>7</v>
      </c>
      <c r="D384" s="11" t="str">
        <f aca="false">TRIM('수출입 실적(성질별)'!C388)</f>
        <v>가. 섬유원료</v>
      </c>
      <c r="E384" s="18" t="n">
        <f aca="false">IFERROR(VALUE(SUBSTITUTE(TRIM('수출입 실적(성질별)'!D388),",","")),"")</f>
        <v>44991.5</v>
      </c>
      <c r="F384" s="19" t="n">
        <f aca="false">IFERROR(VALUE(SUBSTITUTE(TRIM('수출입 실적(성질별)'!E388),",","")),"")</f>
        <v>77156</v>
      </c>
    </row>
    <row r="385" customFormat="false" ht="15" hidden="false" customHeight="true" outlineLevel="0" collapsed="false">
      <c r="A385" s="11" t="str">
        <f aca="false">TRIM('수출입 실적(성질별)'!A389)</f>
        <v>2026.07</v>
      </c>
      <c r="B385" s="17" t="n">
        <f aca="false">IFERROR(VALUE(LEFT(A385,4)),"")</f>
        <v>2026</v>
      </c>
      <c r="C385" s="17" t="n">
        <f aca="false">IFERROR(VALUE(RIGHT(A385,2)),"")</f>
        <v>7</v>
      </c>
      <c r="D385" s="11" t="str">
        <f aca="false">TRIM('수출입 실적(성질별)'!C389)</f>
        <v>나. 섬유사</v>
      </c>
      <c r="E385" s="18" t="n">
        <f aca="false">IFERROR(VALUE(SUBSTITUTE(TRIM('수출입 실적(성질별)'!D389),",","")),"")</f>
        <v>17104</v>
      </c>
      <c r="F385" s="19" t="n">
        <f aca="false">IFERROR(VALUE(SUBSTITUTE(TRIM('수출입 실적(성질별)'!E389),",","")),"")</f>
        <v>66017</v>
      </c>
    </row>
    <row r="386" customFormat="false" ht="15" hidden="false" customHeight="true" outlineLevel="0" collapsed="false">
      <c r="A386" s="11" t="str">
        <f aca="false">TRIM('수출입 실적(성질별)'!A390)</f>
        <v>2026.07</v>
      </c>
      <c r="B386" s="17" t="n">
        <f aca="false">IFERROR(VALUE(LEFT(A386,4)),"")</f>
        <v>2026</v>
      </c>
      <c r="C386" s="17" t="n">
        <f aca="false">IFERROR(VALUE(RIGHT(A386,2)),"")</f>
        <v>7</v>
      </c>
      <c r="D386" s="11" t="str">
        <f aca="false">TRIM('수출입 실적(성질별)'!C390)</f>
        <v>다. 직 물</v>
      </c>
      <c r="E386" s="18" t="n">
        <f aca="false">IFERROR(VALUE(SUBSTITUTE(TRIM('수출입 실적(성질별)'!D390),",","")),"")</f>
        <v>29551.4</v>
      </c>
      <c r="F386" s="19" t="n">
        <f aca="false">IFERROR(VALUE(SUBSTITUTE(TRIM('수출입 실적(성질별)'!E390),",","")),"")</f>
        <v>298501</v>
      </c>
    </row>
    <row r="387" customFormat="false" ht="15" hidden="false" customHeight="true" outlineLevel="0" collapsed="false">
      <c r="A387" s="11" t="str">
        <f aca="false">TRIM('수출입 실적(성질별)'!A391)</f>
        <v>2026.07</v>
      </c>
      <c r="B387" s="17" t="n">
        <f aca="false">IFERROR(VALUE(LEFT(A387,4)),"")</f>
        <v>2026</v>
      </c>
      <c r="C387" s="17" t="n">
        <f aca="false">IFERROR(VALUE(RIGHT(A387,2)),"")</f>
        <v>7</v>
      </c>
      <c r="D387" s="11" t="str">
        <f aca="false">TRIM('수출입 실적(성질별)'!C391)</f>
        <v>라. 기타 섬유제품</v>
      </c>
      <c r="E387" s="18" t="n">
        <f aca="false">IFERROR(VALUE(SUBSTITUTE(TRIM('수출입 실적(성질별)'!D391),",","")),"")</f>
        <v>23332.1</v>
      </c>
      <c r="F387" s="19" t="n">
        <f aca="false">IFERROR(VALUE(SUBSTITUTE(TRIM('수출입 실적(성질별)'!E391),",","")),"")</f>
        <v>184656</v>
      </c>
    </row>
    <row r="388" customFormat="false" ht="15" hidden="false" customHeight="true" outlineLevel="0" collapsed="false">
      <c r="A388" s="11" t="str">
        <f aca="false">TRIM('수출입 실적(성질별)'!A392)</f>
        <v>2026.07</v>
      </c>
      <c r="B388" s="17" t="n">
        <f aca="false">IFERROR(VALUE(LEFT(A388,4)),"")</f>
        <v>2026</v>
      </c>
      <c r="C388" s="17" t="n">
        <f aca="false">IFERROR(VALUE(RIGHT(A388,2)),"")</f>
        <v>7</v>
      </c>
      <c r="D388" s="11" t="str">
        <f aca="false">TRIM('수출입 실적(성질별)'!C392)</f>
        <v>마. 의 류</v>
      </c>
      <c r="E388" s="18" t="n">
        <f aca="false">IFERROR(VALUE(SUBSTITUTE(TRIM('수출입 실적(성질별)'!D392),",","")),"")</f>
        <v>5370.8</v>
      </c>
      <c r="F388" s="19" t="n">
        <f aca="false">IFERROR(VALUE(SUBSTITUTE(TRIM('수출입 실적(성질별)'!E392),",","")),"")</f>
        <v>162057</v>
      </c>
    </row>
    <row r="389" customFormat="false" ht="15" hidden="false" customHeight="true" outlineLevel="0" collapsed="false">
      <c r="A389" s="11" t="str">
        <f aca="false">TRIM('수출입 실적(성질별)'!A393)</f>
        <v>2026.07</v>
      </c>
      <c r="B389" s="17" t="n">
        <f aca="false">IFERROR(VALUE(LEFT(A389,4)),"")</f>
        <v>2026</v>
      </c>
      <c r="C389" s="17" t="n">
        <f aca="false">IFERROR(VALUE(RIGHT(A389,2)),"")</f>
        <v>7</v>
      </c>
      <c r="D389" s="11" t="str">
        <f aca="false">TRIM('수출입 실적(성질별)'!C393)</f>
        <v>바. 목제품</v>
      </c>
      <c r="E389" s="18" t="n">
        <f aca="false">IFERROR(VALUE(SUBSTITUTE(TRIM('수출입 실적(성질별)'!D393),",","")),"")</f>
        <v>18632.8</v>
      </c>
      <c r="F389" s="19" t="n">
        <f aca="false">IFERROR(VALUE(SUBSTITUTE(TRIM('수출입 실적(성질별)'!E393),",","")),"")</f>
        <v>111673</v>
      </c>
    </row>
    <row r="390" customFormat="false" ht="15" hidden="false" customHeight="true" outlineLevel="0" collapsed="false">
      <c r="A390" s="11" t="str">
        <f aca="false">TRIM('수출입 실적(성질별)'!A394)</f>
        <v>2026.07</v>
      </c>
      <c r="B390" s="17" t="n">
        <f aca="false">IFERROR(VALUE(LEFT(A390,4)),"")</f>
        <v>2026</v>
      </c>
      <c r="C390" s="17" t="n">
        <f aca="false">IFERROR(VALUE(RIGHT(A390,2)),"")</f>
        <v>7</v>
      </c>
      <c r="D390" s="11" t="str">
        <f aca="false">TRIM('수출입 실적(성질별)'!C394)</f>
        <v>사. 가죽, 고무 및 신발류</v>
      </c>
      <c r="E390" s="18" t="n">
        <f aca="false">IFERROR(VALUE(SUBSTITUTE(TRIM('수출입 실적(성질별)'!D394),",","")),"")</f>
        <v>85857.1</v>
      </c>
      <c r="F390" s="19" t="n">
        <f aca="false">IFERROR(VALUE(SUBSTITUTE(TRIM('수출입 실적(성질별)'!E394),",","")),"")</f>
        <v>485169</v>
      </c>
    </row>
    <row r="391" customFormat="false" ht="15" hidden="false" customHeight="true" outlineLevel="0" collapsed="false">
      <c r="A391" s="11" t="str">
        <f aca="false">TRIM('수출입 실적(성질별)'!A395)</f>
        <v>2026.07</v>
      </c>
      <c r="B391" s="17" t="n">
        <f aca="false">IFERROR(VALUE(LEFT(A391,4)),"")</f>
        <v>2026</v>
      </c>
      <c r="C391" s="17" t="n">
        <f aca="false">IFERROR(VALUE(RIGHT(A391,2)),"")</f>
        <v>7</v>
      </c>
      <c r="D391" s="11" t="str">
        <f aca="false">TRIM('수출입 실적(성질별)'!C395)</f>
        <v>아. 귀금속 및 보석류</v>
      </c>
      <c r="E391" s="18" t="n">
        <f aca="false">IFERROR(VALUE(SUBSTITUTE(TRIM('수출입 실적(성질별)'!D395),",","")),"")</f>
        <v>334</v>
      </c>
      <c r="F391" s="19" t="n">
        <f aca="false">IFERROR(VALUE(SUBSTITUTE(TRIM('수출입 실적(성질별)'!E395),",","")),"")</f>
        <v>1011215</v>
      </c>
    </row>
    <row r="392" customFormat="false" ht="15" hidden="false" customHeight="true" outlineLevel="0" collapsed="false">
      <c r="A392" s="11" t="str">
        <f aca="false">TRIM('수출입 실적(성질별)'!A396)</f>
        <v>2026.07</v>
      </c>
      <c r="B392" s="17" t="n">
        <f aca="false">IFERROR(VALUE(LEFT(A392,4)),"")</f>
        <v>2026</v>
      </c>
      <c r="C392" s="17" t="n">
        <f aca="false">IFERROR(VALUE(RIGHT(A392,2)),"")</f>
        <v>7</v>
      </c>
      <c r="D392" s="11" t="str">
        <f aca="false">TRIM('수출입 실적(성질별)'!C396)</f>
        <v>자. 기타 비금속 광물제품</v>
      </c>
      <c r="E392" s="18" t="n">
        <f aca="false">IFERROR(VALUE(SUBSTITUTE(TRIM('수출입 실적(성질별)'!D396),",","")),"")</f>
        <v>388439.2</v>
      </c>
      <c r="F392" s="19" t="n">
        <f aca="false">IFERROR(VALUE(SUBSTITUTE(TRIM('수출입 실적(성질별)'!E396),",","")),"")</f>
        <v>199569</v>
      </c>
    </row>
    <row r="393" customFormat="false" ht="15" hidden="false" customHeight="true" outlineLevel="0" collapsed="false">
      <c r="A393" s="11" t="str">
        <f aca="false">TRIM('수출입 실적(성질별)'!A397)</f>
        <v>2026.07</v>
      </c>
      <c r="B393" s="17" t="n">
        <f aca="false">IFERROR(VALUE(LEFT(A393,4)),"")</f>
        <v>2026</v>
      </c>
      <c r="C393" s="17" t="n">
        <f aca="false">IFERROR(VALUE(RIGHT(A393,2)),"")</f>
        <v>7</v>
      </c>
      <c r="D393" s="11" t="str">
        <f aca="false">TRIM('수출입 실적(성질별)'!C397)</f>
        <v>차. 완구, 운동용구 및 악기</v>
      </c>
      <c r="E393" s="18" t="n">
        <f aca="false">IFERROR(VALUE(SUBSTITUTE(TRIM('수출입 실적(성질별)'!D397),",","")),"")</f>
        <v>2815.7</v>
      </c>
      <c r="F393" s="19" t="n">
        <f aca="false">IFERROR(VALUE(SUBSTITUTE(TRIM('수출입 실적(성질별)'!E397),",","")),"")</f>
        <v>68493</v>
      </c>
    </row>
    <row r="394" customFormat="false" ht="15" hidden="false" customHeight="true" outlineLevel="0" collapsed="false">
      <c r="A394" s="11" t="str">
        <f aca="false">TRIM('수출입 실적(성질별)'!A398)</f>
        <v>2026.07</v>
      </c>
      <c r="B394" s="17" t="n">
        <f aca="false">IFERROR(VALUE(LEFT(A394,4)),"")</f>
        <v>2026</v>
      </c>
      <c r="C394" s="17" t="n">
        <f aca="false">IFERROR(VALUE(RIGHT(A394,2)),"")</f>
        <v>7</v>
      </c>
      <c r="D394" s="11" t="str">
        <f aca="false">TRIM('수출입 실적(성질별)'!C398)</f>
        <v>카. 기 타</v>
      </c>
      <c r="E394" s="18" t="n">
        <f aca="false">IFERROR(VALUE(SUBSTITUTE(TRIM('수출입 실적(성질별)'!D398),",","")),"")</f>
        <v>386418.6</v>
      </c>
      <c r="F394" s="19" t="n">
        <f aca="false">IFERROR(VALUE(SUBSTITUTE(TRIM('수출입 실적(성질별)'!E398),",","")),"")</f>
        <v>1113531</v>
      </c>
    </row>
    <row r="395" customFormat="false" ht="15" hidden="false" customHeight="true" outlineLevel="0" collapsed="false">
      <c r="A395" s="11" t="str">
        <f aca="false">TRIM('수출입 실적(성질별)'!A399)</f>
        <v>2026.07</v>
      </c>
      <c r="B395" s="17" t="n">
        <f aca="false">IFERROR(VALUE(LEFT(A395,4)),"")</f>
        <v>2026</v>
      </c>
      <c r="C395" s="17" t="n">
        <f aca="false">IFERROR(VALUE(RIGHT(A395,2)),"")</f>
        <v>7</v>
      </c>
      <c r="D395" s="11" t="str">
        <f aca="false">TRIM('수출입 실적(성질별)'!C399)</f>
        <v>4. 중화학 공업품</v>
      </c>
      <c r="E395" s="18" t="n">
        <f aca="false">IFERROR(VALUE(SUBSTITUTE(TRIM('수출입 실적(성질별)'!D399),",","")),"")</f>
        <v>9869477</v>
      </c>
      <c r="F395" s="19" t="n">
        <f aca="false">IFERROR(VALUE(SUBSTITUTE(TRIM('수출입 실적(성질별)'!E399),",","")),"")</f>
        <v>87202818</v>
      </c>
    </row>
    <row r="396" customFormat="false" ht="15" hidden="false" customHeight="true" outlineLevel="0" collapsed="false">
      <c r="A396" s="11" t="str">
        <f aca="false">TRIM('수출입 실적(성질별)'!A400)</f>
        <v>2026.07</v>
      </c>
      <c r="B396" s="17" t="n">
        <f aca="false">IFERROR(VALUE(LEFT(A396,4)),"")</f>
        <v>2026</v>
      </c>
      <c r="C396" s="17" t="n">
        <f aca="false">IFERROR(VALUE(RIGHT(A396,2)),"")</f>
        <v>7</v>
      </c>
      <c r="D396" s="11" t="str">
        <f aca="false">TRIM('수출입 실적(성질별)'!C400)</f>
        <v>가. 화공품</v>
      </c>
      <c r="E396" s="18" t="n">
        <f aca="false">IFERROR(VALUE(SUBSTITUTE(TRIM('수출입 실적(성질별)'!D400),",","")),"")</f>
        <v>3920870.8</v>
      </c>
      <c r="F396" s="19" t="n">
        <f aca="false">IFERROR(VALUE(SUBSTITUTE(TRIM('수출입 실적(성질별)'!E400),",","")),"")</f>
        <v>7980842</v>
      </c>
    </row>
    <row r="397" customFormat="false" ht="15" hidden="false" customHeight="true" outlineLevel="0" collapsed="false">
      <c r="A397" s="11" t="str">
        <f aca="false">TRIM('수출입 실적(성질별)'!A401)</f>
        <v>2026.07</v>
      </c>
      <c r="B397" s="17" t="n">
        <f aca="false">IFERROR(VALUE(LEFT(A397,4)),"")</f>
        <v>2026</v>
      </c>
      <c r="C397" s="17" t="n">
        <f aca="false">IFERROR(VALUE(RIGHT(A397,2)),"")</f>
        <v>7</v>
      </c>
      <c r="D397" s="11" t="str">
        <f aca="false">TRIM('수출입 실적(성질별)'!C401)</f>
        <v>나. 철강제품</v>
      </c>
      <c r="E397" s="18" t="n">
        <f aca="false">IFERROR(VALUE(SUBSTITUTE(TRIM('수출입 실적(성질별)'!D401),",","")),"")</f>
        <v>3062013.6</v>
      </c>
      <c r="F397" s="19" t="n">
        <f aca="false">IFERROR(VALUE(SUBSTITUTE(TRIM('수출입 실적(성질별)'!E401),",","")),"")</f>
        <v>4661963</v>
      </c>
    </row>
    <row r="398" customFormat="false" ht="15" hidden="false" customHeight="true" outlineLevel="0" collapsed="false">
      <c r="A398" s="11" t="str">
        <f aca="false">TRIM('수출입 실적(성질별)'!A402)</f>
        <v>2026.07</v>
      </c>
      <c r="B398" s="17" t="n">
        <f aca="false">IFERROR(VALUE(LEFT(A398,4)),"")</f>
        <v>2026</v>
      </c>
      <c r="C398" s="17" t="n">
        <f aca="false">IFERROR(VALUE(RIGHT(A398,2)),"")</f>
        <v>7</v>
      </c>
      <c r="D398" s="11" t="str">
        <f aca="false">TRIM('수출입 실적(성질별)'!C402)</f>
        <v>다. 기계류와 정밀기기</v>
      </c>
      <c r="E398" s="18" t="n">
        <f aca="false">IFERROR(VALUE(SUBSTITUTE(TRIM('수출입 실적(성질별)'!D402),",","")),"")</f>
        <v>437920.3</v>
      </c>
      <c r="F398" s="19" t="n">
        <f aca="false">IFERROR(VALUE(SUBSTITUTE(TRIM('수출입 실적(성질별)'!E402),",","")),"")</f>
        <v>6861427</v>
      </c>
    </row>
    <row r="399" customFormat="false" ht="15" hidden="false" customHeight="true" outlineLevel="0" collapsed="false">
      <c r="A399" s="11" t="str">
        <f aca="false">TRIM('수출입 실적(성질별)'!A403)</f>
        <v>2026.07</v>
      </c>
      <c r="B399" s="17" t="n">
        <f aca="false">IFERROR(VALUE(LEFT(A399,4)),"")</f>
        <v>2026</v>
      </c>
      <c r="C399" s="17" t="n">
        <f aca="false">IFERROR(VALUE(RIGHT(A399,2)),"")</f>
        <v>7</v>
      </c>
      <c r="D399" s="11" t="str">
        <f aca="false">TRIM('수출입 실적(성질별)'!C403)</f>
        <v>라. 전기, 전자제품</v>
      </c>
      <c r="E399" s="18" t="n">
        <f aca="false">IFERROR(VALUE(SUBSTITUTE(TRIM('수출입 실적(성질별)'!D403),",","")),"")</f>
        <v>257766.6</v>
      </c>
      <c r="F399" s="19" t="n">
        <f aca="false">IFERROR(VALUE(SUBSTITUTE(TRIM('수출입 실적(성질별)'!E403),",","")),"")</f>
        <v>53312084</v>
      </c>
    </row>
    <row r="400" customFormat="false" ht="15" hidden="false" customHeight="true" outlineLevel="0" collapsed="false">
      <c r="A400" s="11" t="str">
        <f aca="false">TRIM('수출입 실적(성질별)'!A404)</f>
        <v>2026.07</v>
      </c>
      <c r="B400" s="17" t="n">
        <f aca="false">IFERROR(VALUE(LEFT(A400,4)),"")</f>
        <v>2026</v>
      </c>
      <c r="C400" s="17" t="n">
        <f aca="false">IFERROR(VALUE(RIGHT(A400,2)),"")</f>
        <v>7</v>
      </c>
      <c r="D400" s="11" t="str">
        <f aca="false">TRIM('수출입 실적(성질별)'!C404)</f>
        <v>마. 수송장비</v>
      </c>
      <c r="E400" s="18" t="n">
        <f aca="false">IFERROR(VALUE(SUBSTITUTE(TRIM('수출입 실적(성질별)'!D404),",","")),"")</f>
        <v>2101545.3</v>
      </c>
      <c r="F400" s="19" t="n">
        <f aca="false">IFERROR(VALUE(SUBSTITUTE(TRIM('수출입 실적(성질별)'!E404),",","")),"")</f>
        <v>11661068</v>
      </c>
    </row>
    <row r="401" customFormat="false" ht="15" hidden="false" customHeight="true" outlineLevel="0" collapsed="false">
      <c r="A401" s="11" t="str">
        <f aca="false">TRIM('수출입 실적(성질별)'!A405)</f>
        <v>2026.07</v>
      </c>
      <c r="B401" s="17" t="n">
        <f aca="false">IFERROR(VALUE(LEFT(A401,4)),"")</f>
        <v>2026</v>
      </c>
      <c r="C401" s="17" t="n">
        <f aca="false">IFERROR(VALUE(RIGHT(A401,2)),"")</f>
        <v>7</v>
      </c>
      <c r="D401" s="11" t="str">
        <f aca="false">TRIM('수출입 실적(성질별)'!C405)</f>
        <v>바. 기 타</v>
      </c>
      <c r="E401" s="18" t="n">
        <f aca="false">IFERROR(VALUE(SUBSTITUTE(TRIM('수출입 실적(성질별)'!D405),",","")),"")</f>
        <v>89360.5</v>
      </c>
      <c r="F401" s="19" t="n">
        <f aca="false">IFERROR(VALUE(SUBSTITUTE(TRIM('수출입 실적(성질별)'!E405),",","")),"")</f>
        <v>2725433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10" width="13"/>
    <col collapsed="false" customWidth="true" hidden="false" outlineLevel="0" max="4" min="4" style="10" width="30"/>
    <col collapsed="false" customWidth="true" hidden="false" outlineLevel="0" max="8" min="5" style="10" width="13"/>
  </cols>
  <sheetData>
    <row r="1" customFormat="false" ht="15" hidden="false" customHeight="true" outlineLevel="0" collapsed="false">
      <c r="A1" s="15" t="s">
        <v>21641</v>
      </c>
    </row>
    <row r="2" customFormat="false" ht="15" hidden="false" customHeight="true" outlineLevel="0" collapsed="false">
      <c r="A2" s="16" t="s">
        <v>46</v>
      </c>
      <c r="B2" s="16" t="s">
        <v>21642</v>
      </c>
      <c r="C2" s="16" t="s">
        <v>21643</v>
      </c>
      <c r="D2" s="16" t="s">
        <v>10205</v>
      </c>
      <c r="E2" s="16" t="s">
        <v>49</v>
      </c>
      <c r="F2" s="16" t="s">
        <v>50</v>
      </c>
      <c r="G2" s="16" t="s">
        <v>232</v>
      </c>
      <c r="H2" s="16" t="s">
        <v>233</v>
      </c>
    </row>
    <row r="3" customFormat="false" ht="15" hidden="false" customHeight="true" outlineLevel="0" collapsed="false">
      <c r="A3" s="11" t="str">
        <f aca="false">TRIM('수출입 실적(신성질별)'!A7)</f>
        <v>2025.01</v>
      </c>
      <c r="B3" s="17" t="n">
        <f aca="false">IFERROR(VALUE(LEFT(A3,4)),"")</f>
        <v>2025</v>
      </c>
      <c r="C3" s="17" t="n">
        <f aca="false">IFERROR(VALUE(RIGHT(A3,2)),"")</f>
        <v>1</v>
      </c>
      <c r="D3" s="11" t="str">
        <f aca="false">TRIM('수출입 실적(신성질별)'!B7)</f>
        <v>1.소비재</v>
      </c>
      <c r="E3" s="18" t="n">
        <f aca="false">IFERROR(VALUE(SUBSTITUTE(TRIM('수출입 실적(신성질별)'!C7),",","")),"")</f>
        <v>775717.7</v>
      </c>
      <c r="F3" s="19" t="n">
        <f aca="false">IFERROR(VALUE(SUBSTITUTE(TRIM('수출입 실적(신성질별)'!D7),",","")),"")</f>
        <v>6837296</v>
      </c>
      <c r="G3" s="18" t="n">
        <f aca="false">IFERROR(VALUE(SUBSTITUTE(TRIM('수출입 실적(신성질별)'!E7),",","")),"")</f>
        <v>2095799.4</v>
      </c>
      <c r="H3" s="19" t="n">
        <f aca="false">IFERROR(VALUE(SUBSTITUTE(TRIM('수출입 실적(신성질별)'!F7),",","")),"")</f>
        <v>6754074</v>
      </c>
    </row>
    <row r="4" customFormat="false" ht="15" hidden="false" customHeight="true" outlineLevel="0" collapsed="false">
      <c r="A4" s="11" t="str">
        <f aca="false">TRIM('수출입 실적(신성질별)'!A8)</f>
        <v>2025.01</v>
      </c>
      <c r="B4" s="17" t="n">
        <f aca="false">IFERROR(VALUE(LEFT(A4,4)),"")</f>
        <v>2025</v>
      </c>
      <c r="C4" s="17" t="n">
        <f aca="false">IFERROR(VALUE(RIGHT(A4,2)),"")</f>
        <v>1</v>
      </c>
      <c r="D4" s="11" t="str">
        <f aca="false">TRIM('수출입 실적(신성질별)'!B8)</f>
        <v>가.직접소비재</v>
      </c>
      <c r="E4" s="18" t="n">
        <f aca="false">IFERROR(VALUE(SUBSTITUTE(TRIM('수출입 실적(신성질별)'!C8),",","")),"")</f>
        <v>218831.1</v>
      </c>
      <c r="F4" s="19" t="n">
        <f aca="false">IFERROR(VALUE(SUBSTITUTE(TRIM('수출입 실적(신성질별)'!D8),",","")),"")</f>
        <v>769987</v>
      </c>
      <c r="G4" s="18" t="n">
        <f aca="false">IFERROR(VALUE(SUBSTITUTE(TRIM('수출입 실적(신성질별)'!E8),",","")),"")</f>
        <v>1737509.5</v>
      </c>
      <c r="H4" s="19" t="n">
        <f aca="false">IFERROR(VALUE(SUBSTITUTE(TRIM('수출입 실적(신성질별)'!F8),",","")),"")</f>
        <v>2716917</v>
      </c>
    </row>
    <row r="5" customFormat="false" ht="15" hidden="false" customHeight="true" outlineLevel="0" collapsed="false">
      <c r="A5" s="11" t="str">
        <f aca="false">TRIM('수출입 실적(신성질별)'!A9)</f>
        <v>2025.01</v>
      </c>
      <c r="B5" s="17" t="n">
        <f aca="false">IFERROR(VALUE(LEFT(A5,4)),"")</f>
        <v>2025</v>
      </c>
      <c r="C5" s="17" t="n">
        <f aca="false">IFERROR(VALUE(RIGHT(A5,2)),"")</f>
        <v>1</v>
      </c>
      <c r="D5" s="11" t="str">
        <f aca="false">TRIM('수출입 실적(신성질별)'!B9)</f>
        <v>나.내구소비재</v>
      </c>
      <c r="E5" s="18" t="n">
        <f aca="false">IFERROR(VALUE(SUBSTITUTE(TRIM('수출입 실적(신성질별)'!C9),",","")),"")</f>
        <v>416256.9</v>
      </c>
      <c r="F5" s="19" t="n">
        <f aca="false">IFERROR(VALUE(SUBSTITUTE(TRIM('수출입 실적(신성질별)'!D9),",","")),"")</f>
        <v>4694972</v>
      </c>
      <c r="G5" s="18" t="n">
        <f aca="false">IFERROR(VALUE(SUBSTITUTE(TRIM('수출입 실적(신성질별)'!E9),",","")),"")</f>
        <v>202111.2</v>
      </c>
      <c r="H5" s="19" t="n">
        <f aca="false">IFERROR(VALUE(SUBSTITUTE(TRIM('수출입 실적(신성질별)'!F9),",","")),"")</f>
        <v>1801934</v>
      </c>
    </row>
    <row r="6" customFormat="false" ht="15" hidden="false" customHeight="true" outlineLevel="0" collapsed="false">
      <c r="A6" s="11" t="str">
        <f aca="false">TRIM('수출입 실적(신성질별)'!A10)</f>
        <v>2025.01</v>
      </c>
      <c r="B6" s="17" t="n">
        <f aca="false">IFERROR(VALUE(LEFT(A6,4)),"")</f>
        <v>2025</v>
      </c>
      <c r="C6" s="17" t="n">
        <f aca="false">IFERROR(VALUE(RIGHT(A6,2)),"")</f>
        <v>1</v>
      </c>
      <c r="D6" s="11" t="str">
        <f aca="false">TRIM('수출입 실적(신성질별)'!B10)</f>
        <v>다.비내구소비재</v>
      </c>
      <c r="E6" s="18" t="n">
        <f aca="false">IFERROR(VALUE(SUBSTITUTE(TRIM('수출입 실적(신성질별)'!C10),",","")),"")</f>
        <v>137978.4</v>
      </c>
      <c r="F6" s="19" t="n">
        <f aca="false">IFERROR(VALUE(SUBSTITUTE(TRIM('수출입 실적(신성질별)'!D10),",","")),"")</f>
        <v>1369159</v>
      </c>
      <c r="G6" s="18" t="n">
        <f aca="false">IFERROR(VALUE(SUBSTITUTE(TRIM('수출입 실적(신성질별)'!E10),",","")),"")</f>
        <v>156178.8</v>
      </c>
      <c r="H6" s="19" t="n">
        <f aca="false">IFERROR(VALUE(SUBSTITUTE(TRIM('수출입 실적(신성질별)'!F10),",","")),"")</f>
        <v>2235223</v>
      </c>
    </row>
    <row r="7" customFormat="false" ht="15" hidden="false" customHeight="true" outlineLevel="0" collapsed="false">
      <c r="A7" s="11" t="str">
        <f aca="false">TRIM('수출입 실적(신성질별)'!A11)</f>
        <v>2025.01</v>
      </c>
      <c r="B7" s="17" t="n">
        <f aca="false">IFERROR(VALUE(LEFT(A7,4)),"")</f>
        <v>2025</v>
      </c>
      <c r="C7" s="17" t="n">
        <f aca="false">IFERROR(VALUE(RIGHT(A7,2)),"")</f>
        <v>1</v>
      </c>
      <c r="D7" s="11" t="str">
        <f aca="false">TRIM('수출입 실적(신성질별)'!B11)</f>
        <v>라.간이세율적용분</v>
      </c>
      <c r="E7" s="18" t="n">
        <f aca="false">IFERROR(VALUE(SUBSTITUTE(TRIM('수출입 실적(신성질별)'!C11),",","")),"")</f>
        <v>2651.3</v>
      </c>
      <c r="F7" s="19" t="n">
        <f aca="false">IFERROR(VALUE(SUBSTITUTE(TRIM('수출입 실적(신성질별)'!D11),",","")),"")</f>
        <v>3178</v>
      </c>
      <c r="G7" s="18" t="n">
        <f aca="false">IFERROR(VALUE(SUBSTITUTE(TRIM('수출입 실적(신성질별)'!E11),",","")),"")</f>
        <v>0</v>
      </c>
      <c r="H7" s="19" t="n">
        <f aca="false">IFERROR(VALUE(SUBSTITUTE(TRIM('수출입 실적(신성질별)'!F11),",","")),"")</f>
        <v>0</v>
      </c>
    </row>
    <row r="8" customFormat="false" ht="15" hidden="false" customHeight="true" outlineLevel="0" collapsed="false">
      <c r="A8" s="11" t="str">
        <f aca="false">TRIM('수출입 실적(신성질별)'!A12)</f>
        <v>2025.01</v>
      </c>
      <c r="B8" s="17" t="n">
        <f aca="false">IFERROR(VALUE(LEFT(A8,4)),"")</f>
        <v>2025</v>
      </c>
      <c r="C8" s="17" t="n">
        <f aca="false">IFERROR(VALUE(RIGHT(A8,2)),"")</f>
        <v>1</v>
      </c>
      <c r="D8" s="11" t="str">
        <f aca="false">TRIM('수출입 실적(신성질별)'!B12)</f>
        <v>2.원자재</v>
      </c>
      <c r="E8" s="18" t="n">
        <f aca="false">IFERROR(VALUE(SUBSTITUTE(TRIM('수출입 실적(신성질별)'!C12),",","")),"")</f>
        <v>12560803.9</v>
      </c>
      <c r="F8" s="19" t="n">
        <f aca="false">IFERROR(VALUE(SUBSTITUTE(TRIM('수출입 실적(신성질별)'!D12),",","")),"")</f>
        <v>14770147</v>
      </c>
      <c r="G8" s="18" t="n">
        <f aca="false">IFERROR(VALUE(SUBSTITUTE(TRIM('수출입 실적(신성질별)'!E12),",","")),"")</f>
        <v>45022913.6</v>
      </c>
      <c r="H8" s="19" t="n">
        <f aca="false">IFERROR(VALUE(SUBSTITUTE(TRIM('수출입 실적(신성질별)'!F12),",","")),"")</f>
        <v>25300265</v>
      </c>
    </row>
    <row r="9" customFormat="false" ht="15" hidden="false" customHeight="true" outlineLevel="0" collapsed="false">
      <c r="A9" s="11" t="str">
        <f aca="false">TRIM('수출입 실적(신성질별)'!A13)</f>
        <v>2025.01</v>
      </c>
      <c r="B9" s="17" t="n">
        <f aca="false">IFERROR(VALUE(LEFT(A9,4)),"")</f>
        <v>2025</v>
      </c>
      <c r="C9" s="17" t="n">
        <f aca="false">IFERROR(VALUE(RIGHT(A9,2)),"")</f>
        <v>1</v>
      </c>
      <c r="D9" s="11" t="str">
        <f aca="false">TRIM('수출입 실적(신성질별)'!B13)</f>
        <v>가.동식물성 연·원료</v>
      </c>
      <c r="E9" s="18" t="n">
        <f aca="false">IFERROR(VALUE(SUBSTITUTE(TRIM('수출입 실적(신성질별)'!C13),",","")),"")</f>
        <v>339279.8</v>
      </c>
      <c r="F9" s="19" t="n">
        <f aca="false">IFERROR(VALUE(SUBSTITUTE(TRIM('수출입 실적(신성질별)'!D13),",","")),"")</f>
        <v>419822</v>
      </c>
      <c r="G9" s="18" t="n">
        <f aca="false">IFERROR(VALUE(SUBSTITUTE(TRIM('수출입 실적(신성질별)'!E13),",","")),"")</f>
        <v>2705305.3</v>
      </c>
      <c r="H9" s="19" t="n">
        <f aca="false">IFERROR(VALUE(SUBSTITUTE(TRIM('수출입 실적(신성질별)'!F13),",","")),"")</f>
        <v>1396963</v>
      </c>
    </row>
    <row r="10" customFormat="false" ht="15" hidden="false" customHeight="true" outlineLevel="0" collapsed="false">
      <c r="A10" s="11" t="str">
        <f aca="false">TRIM('수출입 실적(신성질별)'!A14)</f>
        <v>2025.01</v>
      </c>
      <c r="B10" s="17" t="n">
        <f aca="false">IFERROR(VALUE(LEFT(A10,4)),"")</f>
        <v>2025</v>
      </c>
      <c r="C10" s="17" t="n">
        <f aca="false">IFERROR(VALUE(RIGHT(A10,2)),"")</f>
        <v>1</v>
      </c>
      <c r="D10" s="11" t="str">
        <f aca="false">TRIM('수출입 실적(신성질별)'!B14)</f>
        <v>나.섬유류</v>
      </c>
      <c r="E10" s="18" t="n">
        <f aca="false">IFERROR(VALUE(SUBSTITUTE(TRIM('수출입 실적(신성질별)'!C14),",","")),"")</f>
        <v>110571.4</v>
      </c>
      <c r="F10" s="19" t="n">
        <f aca="false">IFERROR(VALUE(SUBSTITUTE(TRIM('수출입 실적(신성질별)'!D14),",","")),"")</f>
        <v>522157</v>
      </c>
      <c r="G10" s="18" t="n">
        <f aca="false">IFERROR(VALUE(SUBSTITUTE(TRIM('수출입 실적(신성질별)'!E14),",","")),"")</f>
        <v>98221</v>
      </c>
      <c r="H10" s="19" t="n">
        <f aca="false">IFERROR(VALUE(SUBSTITUTE(TRIM('수출입 실적(신성질별)'!F14),",","")),"")</f>
        <v>300209</v>
      </c>
    </row>
    <row r="11" customFormat="false" ht="15" hidden="false" customHeight="true" outlineLevel="0" collapsed="false">
      <c r="A11" s="11" t="str">
        <f aca="false">TRIM('수출입 실적(신성질별)'!A15)</f>
        <v>2025.01</v>
      </c>
      <c r="B11" s="17" t="n">
        <f aca="false">IFERROR(VALUE(LEFT(A11,4)),"")</f>
        <v>2025</v>
      </c>
      <c r="C11" s="17" t="n">
        <f aca="false">IFERROR(VALUE(RIGHT(A11,2)),"")</f>
        <v>1</v>
      </c>
      <c r="D11" s="11" t="str">
        <f aca="false">TRIM('수출입 실적(신성질별)'!B15)</f>
        <v>다.광산물</v>
      </c>
      <c r="E11" s="18" t="n">
        <f aca="false">IFERROR(VALUE(SUBSTITUTE(TRIM('수출입 실적(신성질별)'!C15),",","")),"")</f>
        <v>5415324.4</v>
      </c>
      <c r="F11" s="19" t="n">
        <f aca="false">IFERROR(VALUE(SUBSTITUTE(TRIM('수출입 실적(신성질별)'!D15),",","")),"")</f>
        <v>4080925</v>
      </c>
      <c r="G11" s="18" t="n">
        <f aca="false">IFERROR(VALUE(SUBSTITUTE(TRIM('수출입 실적(신성질별)'!E15),",","")),"")</f>
        <v>38763299.2</v>
      </c>
      <c r="H11" s="19" t="n">
        <f aca="false">IFERROR(VALUE(SUBSTITUTE(TRIM('수출입 실적(신성질별)'!F15),",","")),"")</f>
        <v>16767335</v>
      </c>
    </row>
    <row r="12" customFormat="false" ht="15" hidden="false" customHeight="true" outlineLevel="0" collapsed="false">
      <c r="A12" s="11" t="str">
        <f aca="false">TRIM('수출입 실적(신성질별)'!A16)</f>
        <v>2025.01</v>
      </c>
      <c r="B12" s="17" t="n">
        <f aca="false">IFERROR(VALUE(LEFT(A12,4)),"")</f>
        <v>2025</v>
      </c>
      <c r="C12" s="17" t="n">
        <f aca="false">IFERROR(VALUE(RIGHT(A12,2)),"")</f>
        <v>1</v>
      </c>
      <c r="D12" s="11" t="str">
        <f aca="false">TRIM('수출입 실적(신성질별)'!B16)</f>
        <v>라.철강 및 금속제품</v>
      </c>
      <c r="E12" s="18" t="n">
        <f aca="false">IFERROR(VALUE(SUBSTITUTE(TRIM('수출입 실적(신성질별)'!C16),",","")),"")</f>
        <v>2638368</v>
      </c>
      <c r="F12" s="19" t="n">
        <f aca="false">IFERROR(VALUE(SUBSTITUTE(TRIM('수출입 실적(신성질별)'!D16),",","")),"")</f>
        <v>3130056</v>
      </c>
      <c r="G12" s="18" t="n">
        <f aca="false">IFERROR(VALUE(SUBSTITUTE(TRIM('수출입 실적(신성질별)'!E16),",","")),"")</f>
        <v>1571574.4</v>
      </c>
      <c r="H12" s="19" t="n">
        <f aca="false">IFERROR(VALUE(SUBSTITUTE(TRIM('수출입 실적(신성질별)'!F16),",","")),"")</f>
        <v>2485479</v>
      </c>
    </row>
    <row r="13" customFormat="false" ht="15" hidden="false" customHeight="true" outlineLevel="0" collapsed="false">
      <c r="A13" s="11" t="str">
        <f aca="false">TRIM('수출입 실적(신성질별)'!A17)</f>
        <v>2025.01</v>
      </c>
      <c r="B13" s="17" t="n">
        <f aca="false">IFERROR(VALUE(LEFT(A13,4)),"")</f>
        <v>2025</v>
      </c>
      <c r="C13" s="17" t="n">
        <f aca="false">IFERROR(VALUE(RIGHT(A13,2)),"")</f>
        <v>1</v>
      </c>
      <c r="D13" s="11" t="str">
        <f aca="false">TRIM('수출입 실적(신성질별)'!B17)</f>
        <v>마.화학공업제품</v>
      </c>
      <c r="E13" s="18" t="n">
        <f aca="false">IFERROR(VALUE(SUBSTITUTE(TRIM('수출입 실적(신성질별)'!C17),",","")),"")</f>
        <v>4054430.2</v>
      </c>
      <c r="F13" s="19" t="n">
        <f aca="false">IFERROR(VALUE(SUBSTITUTE(TRIM('수출입 실적(신성질별)'!D17),",","")),"")</f>
        <v>6605881</v>
      </c>
      <c r="G13" s="18" t="n">
        <f aca="false">IFERROR(VALUE(SUBSTITUTE(TRIM('수출입 실적(신성질별)'!E17),",","")),"")</f>
        <v>1881480.5</v>
      </c>
      <c r="H13" s="19" t="n">
        <f aca="false">IFERROR(VALUE(SUBSTITUTE(TRIM('수출입 실적(신성질별)'!F17),",","")),"")</f>
        <v>4343104</v>
      </c>
    </row>
    <row r="14" customFormat="false" ht="15" hidden="false" customHeight="true" outlineLevel="0" collapsed="false">
      <c r="A14" s="11" t="str">
        <f aca="false">TRIM('수출입 실적(신성질별)'!A18)</f>
        <v>2025.01</v>
      </c>
      <c r="B14" s="17" t="n">
        <f aca="false">IFERROR(VALUE(LEFT(A14,4)),"")</f>
        <v>2025</v>
      </c>
      <c r="C14" s="17" t="n">
        <f aca="false">IFERROR(VALUE(RIGHT(A14,2)),"")</f>
        <v>1</v>
      </c>
      <c r="D14" s="11" t="str">
        <f aca="false">TRIM('수출입 실적(신성질별)'!B18)</f>
        <v>바.기타 원자재</v>
      </c>
      <c r="E14" s="18" t="n">
        <f aca="false">IFERROR(VALUE(SUBSTITUTE(TRIM('수출입 실적(신성질별)'!C18),",","")),"")</f>
        <v>2830.1</v>
      </c>
      <c r="F14" s="19" t="n">
        <f aca="false">IFERROR(VALUE(SUBSTITUTE(TRIM('수출입 실적(신성질별)'!D18),",","")),"")</f>
        <v>11305</v>
      </c>
      <c r="G14" s="18" t="n">
        <f aca="false">IFERROR(VALUE(SUBSTITUTE(TRIM('수출입 실적(신성질별)'!E18),",","")),"")</f>
        <v>3033.2</v>
      </c>
      <c r="H14" s="19" t="n">
        <f aca="false">IFERROR(VALUE(SUBSTITUTE(TRIM('수출입 실적(신성질별)'!F18),",","")),"")</f>
        <v>7176</v>
      </c>
    </row>
    <row r="15" customFormat="false" ht="15" hidden="false" customHeight="true" outlineLevel="0" collapsed="false">
      <c r="A15" s="11" t="str">
        <f aca="false">TRIM('수출입 실적(신성질별)'!A19)</f>
        <v>2025.01</v>
      </c>
      <c r="B15" s="17" t="n">
        <f aca="false">IFERROR(VALUE(LEFT(A15,4)),"")</f>
        <v>2025</v>
      </c>
      <c r="C15" s="17" t="n">
        <f aca="false">IFERROR(VALUE(RIGHT(A15,2)),"")</f>
        <v>1</v>
      </c>
      <c r="D15" s="11" t="str">
        <f aca="false">TRIM('수출입 실적(신성질별)'!B19)</f>
        <v>3.자본재</v>
      </c>
      <c r="E15" s="18" t="n">
        <f aca="false">IFERROR(VALUE(SUBSTITUTE(TRIM('수출입 실적(신성질별)'!C19),",","")),"")</f>
        <v>1649780.1</v>
      </c>
      <c r="F15" s="19" t="n">
        <f aca="false">IFERROR(VALUE(SUBSTITUTE(TRIM('수출입 실적(신성질별)'!D19),",","")),"")</f>
        <v>27569540</v>
      </c>
      <c r="G15" s="18" t="n">
        <f aca="false">IFERROR(VALUE(SUBSTITUTE(TRIM('수출입 실적(신성질별)'!E19),",","")),"")</f>
        <v>808624.5</v>
      </c>
      <c r="H15" s="19" t="n">
        <f aca="false">IFERROR(VALUE(SUBSTITUTE(TRIM('수출입 실적(신성질별)'!F19),",","")),"")</f>
        <v>19117953</v>
      </c>
    </row>
    <row r="16" customFormat="false" ht="15" hidden="false" customHeight="true" outlineLevel="0" collapsed="false">
      <c r="A16" s="11" t="str">
        <f aca="false">TRIM('수출입 실적(신성질별)'!A20)</f>
        <v>2025.01</v>
      </c>
      <c r="B16" s="17" t="n">
        <f aca="false">IFERROR(VALUE(LEFT(A16,4)),"")</f>
        <v>2025</v>
      </c>
      <c r="C16" s="17" t="n">
        <f aca="false">IFERROR(VALUE(RIGHT(A16,2)),"")</f>
        <v>1</v>
      </c>
      <c r="D16" s="11" t="str">
        <f aca="false">TRIM('수출입 실적(신성질별)'!B20)</f>
        <v>가.수송장비</v>
      </c>
      <c r="E16" s="18" t="n">
        <f aca="false">IFERROR(VALUE(SUBSTITUTE(TRIM('수출입 실적(신성질별)'!C20),",","")),"")</f>
        <v>1028939.5</v>
      </c>
      <c r="F16" s="19" t="n">
        <f aca="false">IFERROR(VALUE(SUBSTITUTE(TRIM('수출입 실적(신성질별)'!D20),",","")),"")</f>
        <v>5948237</v>
      </c>
      <c r="G16" s="18" t="n">
        <f aca="false">IFERROR(VALUE(SUBSTITUTE(TRIM('수출입 실적(신성질별)'!E20),",","")),"")</f>
        <v>219017.6</v>
      </c>
      <c r="H16" s="19" t="n">
        <f aca="false">IFERROR(VALUE(SUBSTITUTE(TRIM('수출입 실적(신성질별)'!F20),",","")),"")</f>
        <v>1849911</v>
      </c>
    </row>
    <row r="17" customFormat="false" ht="15" hidden="false" customHeight="true" outlineLevel="0" collapsed="false">
      <c r="A17" s="11" t="str">
        <f aca="false">TRIM('수출입 실적(신성질별)'!A21)</f>
        <v>2025.01</v>
      </c>
      <c r="B17" s="17" t="n">
        <f aca="false">IFERROR(VALUE(LEFT(A17,4)),"")</f>
        <v>2025</v>
      </c>
      <c r="C17" s="17" t="n">
        <f aca="false">IFERROR(VALUE(RIGHT(A17,2)),"")</f>
        <v>1</v>
      </c>
      <c r="D17" s="11" t="str">
        <f aca="false">TRIM('수출입 실적(신성질별)'!B21)</f>
        <v>나.기계류</v>
      </c>
      <c r="E17" s="18" t="n">
        <f aca="false">IFERROR(VALUE(SUBSTITUTE(TRIM('수출입 실적(신성질별)'!C21),",","")),"")</f>
        <v>583661.3</v>
      </c>
      <c r="F17" s="19" t="n">
        <f aca="false">IFERROR(VALUE(SUBSTITUTE(TRIM('수출입 실적(신성질별)'!D21),",","")),"")</f>
        <v>7258462</v>
      </c>
      <c r="G17" s="18" t="n">
        <f aca="false">IFERROR(VALUE(SUBSTITUTE(TRIM('수출입 실적(신성질별)'!E21),",","")),"")</f>
        <v>538650.8</v>
      </c>
      <c r="H17" s="19" t="n">
        <f aca="false">IFERROR(VALUE(SUBSTITUTE(TRIM('수출입 실적(신성질별)'!F21),",","")),"")</f>
        <v>7669391</v>
      </c>
    </row>
    <row r="18" customFormat="false" ht="15" hidden="false" customHeight="true" outlineLevel="0" collapsed="false">
      <c r="A18" s="11" t="str">
        <f aca="false">TRIM('수출입 실적(신성질별)'!A22)</f>
        <v>2025.01</v>
      </c>
      <c r="B18" s="17" t="n">
        <f aca="false">IFERROR(VALUE(LEFT(A18,4)),"")</f>
        <v>2025</v>
      </c>
      <c r="C18" s="17" t="n">
        <f aca="false">IFERROR(VALUE(RIGHT(A18,2)),"")</f>
        <v>1</v>
      </c>
      <c r="D18" s="11" t="str">
        <f aca="false">TRIM('수출입 실적(신성질별)'!B22)</f>
        <v>다.IT제품</v>
      </c>
      <c r="E18" s="18" t="n">
        <f aca="false">IFERROR(VALUE(SUBSTITUTE(TRIM('수출입 실적(신성질별)'!C22),",","")),"")</f>
        <v>10624.2</v>
      </c>
      <c r="F18" s="19" t="n">
        <f aca="false">IFERROR(VALUE(SUBSTITUTE(TRIM('수출입 실적(신성질별)'!D22),",","")),"")</f>
        <v>2960976</v>
      </c>
      <c r="G18" s="18" t="n">
        <f aca="false">IFERROR(VALUE(SUBSTITUTE(TRIM('수출입 실적(신성질별)'!E22),",","")),"")</f>
        <v>19003.7</v>
      </c>
      <c r="H18" s="19" t="n">
        <f aca="false">IFERROR(VALUE(SUBSTITUTE(TRIM('수출입 실적(신성질별)'!F22),",","")),"")</f>
        <v>2653437</v>
      </c>
    </row>
    <row r="19" customFormat="false" ht="15" hidden="false" customHeight="true" outlineLevel="0" collapsed="false">
      <c r="A19" s="11" t="str">
        <f aca="false">TRIM('수출입 실적(신성질별)'!A23)</f>
        <v>2025.01</v>
      </c>
      <c r="B19" s="17" t="n">
        <f aca="false">IFERROR(VALUE(LEFT(A19,4)),"")</f>
        <v>2025</v>
      </c>
      <c r="C19" s="17" t="n">
        <f aca="false">IFERROR(VALUE(RIGHT(A19,2)),"")</f>
        <v>1</v>
      </c>
      <c r="D19" s="11" t="str">
        <f aca="false">TRIM('수출입 실적(신성질별)'!B23)</f>
        <v>라.IT부품</v>
      </c>
      <c r="E19" s="18" t="n">
        <f aca="false">IFERROR(VALUE(SUBSTITUTE(TRIM('수출입 실적(신성질별)'!C23),",","")),"")</f>
        <v>26555</v>
      </c>
      <c r="F19" s="19" t="n">
        <f aca="false">IFERROR(VALUE(SUBSTITUTE(TRIM('수출입 실적(신성질별)'!D23),",","")),"")</f>
        <v>11401866</v>
      </c>
      <c r="G19" s="18" t="n">
        <f aca="false">IFERROR(VALUE(SUBSTITUTE(TRIM('수출입 실적(신성질별)'!E23),",","")),"")</f>
        <v>31952.4</v>
      </c>
      <c r="H19" s="19" t="n">
        <f aca="false">IFERROR(VALUE(SUBSTITUTE(TRIM('수출입 실적(신성질별)'!F23),",","")),"")</f>
        <v>6945214</v>
      </c>
    </row>
    <row r="20" customFormat="false" ht="15" hidden="false" customHeight="true" outlineLevel="0" collapsed="false">
      <c r="A20" s="11" t="str">
        <f aca="false">TRIM('수출입 실적(신성질별)'!A24)</f>
        <v>2025.02</v>
      </c>
      <c r="B20" s="17" t="n">
        <f aca="false">IFERROR(VALUE(LEFT(A20,4)),"")</f>
        <v>2025</v>
      </c>
      <c r="C20" s="17" t="n">
        <f aca="false">IFERROR(VALUE(RIGHT(A20,2)),"")</f>
        <v>2</v>
      </c>
      <c r="D20" s="11" t="str">
        <f aca="false">TRIM('수출입 실적(신성질별)'!B24)</f>
        <v>1.소비재</v>
      </c>
      <c r="E20" s="18" t="n">
        <f aca="false">IFERROR(VALUE(SUBSTITUTE(TRIM('수출입 실적(신성질별)'!C24),",","")),"")</f>
        <v>936081.8</v>
      </c>
      <c r="F20" s="19" t="n">
        <f aca="false">IFERROR(VALUE(SUBSTITUTE(TRIM('수출입 실적(신성질별)'!D24),",","")),"")</f>
        <v>8228531</v>
      </c>
      <c r="G20" s="18" t="n">
        <f aca="false">IFERROR(VALUE(SUBSTITUTE(TRIM('수출입 실적(신성질별)'!E24),",","")),"")</f>
        <v>2007203.5</v>
      </c>
      <c r="H20" s="19" t="n">
        <f aca="false">IFERROR(VALUE(SUBSTITUTE(TRIM('수출입 실적(신성질별)'!F24),",","")),"")</f>
        <v>6448029</v>
      </c>
    </row>
    <row r="21" customFormat="false" ht="15" hidden="false" customHeight="true" outlineLevel="0" collapsed="false">
      <c r="A21" s="11" t="str">
        <f aca="false">TRIM('수출입 실적(신성질별)'!A25)</f>
        <v>2025.02</v>
      </c>
      <c r="B21" s="17" t="n">
        <f aca="false">IFERROR(VALUE(LEFT(A21,4)),"")</f>
        <v>2025</v>
      </c>
      <c r="C21" s="17" t="n">
        <f aca="false">IFERROR(VALUE(RIGHT(A21,2)),"")</f>
        <v>2</v>
      </c>
      <c r="D21" s="11" t="str">
        <f aca="false">TRIM('수출입 실적(신성질별)'!B25)</f>
        <v>가.직접소비재</v>
      </c>
      <c r="E21" s="18" t="n">
        <f aca="false">IFERROR(VALUE(SUBSTITUTE(TRIM('수출입 실적(신성질별)'!C25),",","")),"")</f>
        <v>277875.7</v>
      </c>
      <c r="F21" s="19" t="n">
        <f aca="false">IFERROR(VALUE(SUBSTITUTE(TRIM('수출입 실적(신성질별)'!D25),",","")),"")</f>
        <v>937313</v>
      </c>
      <c r="G21" s="18" t="n">
        <f aca="false">IFERROR(VALUE(SUBSTITUTE(TRIM('수출입 실적(신성질별)'!E25),",","")),"")</f>
        <v>1709917.7</v>
      </c>
      <c r="H21" s="19" t="n">
        <f aca="false">IFERROR(VALUE(SUBSTITUTE(TRIM('수출입 실적(신성질별)'!F25),",","")),"")</f>
        <v>2629082</v>
      </c>
    </row>
    <row r="22" customFormat="false" ht="15" hidden="false" customHeight="true" outlineLevel="0" collapsed="false">
      <c r="A22" s="11" t="str">
        <f aca="false">TRIM('수출입 실적(신성질별)'!A26)</f>
        <v>2025.02</v>
      </c>
      <c r="B22" s="17" t="n">
        <f aca="false">IFERROR(VALUE(LEFT(A22,4)),"")</f>
        <v>2025</v>
      </c>
      <c r="C22" s="17" t="n">
        <f aca="false">IFERROR(VALUE(RIGHT(A22,2)),"")</f>
        <v>2</v>
      </c>
      <c r="D22" s="11" t="str">
        <f aca="false">TRIM('수출입 실적(신성질별)'!B26)</f>
        <v>나.내구소비재</v>
      </c>
      <c r="E22" s="18" t="n">
        <f aca="false">IFERROR(VALUE(SUBSTITUTE(TRIM('수출입 실적(신성질별)'!C26),",","")),"")</f>
        <v>497605.9</v>
      </c>
      <c r="F22" s="19" t="n">
        <f aca="false">IFERROR(VALUE(SUBSTITUTE(TRIM('수출입 실적(신성질별)'!D26),",","")),"")</f>
        <v>5722405</v>
      </c>
      <c r="G22" s="18" t="n">
        <f aca="false">IFERROR(VALUE(SUBSTITUTE(TRIM('수출입 실적(신성질별)'!E26),",","")),"")</f>
        <v>164754.8</v>
      </c>
      <c r="H22" s="19" t="n">
        <f aca="false">IFERROR(VALUE(SUBSTITUTE(TRIM('수출입 실적(신성질별)'!F26),",","")),"")</f>
        <v>1747654</v>
      </c>
    </row>
    <row r="23" customFormat="false" ht="15" hidden="false" customHeight="true" outlineLevel="0" collapsed="false">
      <c r="A23" s="11" t="str">
        <f aca="false">TRIM('수출입 실적(신성질별)'!A27)</f>
        <v>2025.02</v>
      </c>
      <c r="B23" s="17" t="n">
        <f aca="false">IFERROR(VALUE(LEFT(A23,4)),"")</f>
        <v>2025</v>
      </c>
      <c r="C23" s="17" t="n">
        <f aca="false">IFERROR(VALUE(RIGHT(A23,2)),"")</f>
        <v>2</v>
      </c>
      <c r="D23" s="11" t="str">
        <f aca="false">TRIM('수출입 실적(신성질별)'!B27)</f>
        <v>다.비내구소비재</v>
      </c>
      <c r="E23" s="18" t="n">
        <f aca="false">IFERROR(VALUE(SUBSTITUTE(TRIM('수출입 실적(신성질별)'!C27),",","")),"")</f>
        <v>157944.6</v>
      </c>
      <c r="F23" s="19" t="n">
        <f aca="false">IFERROR(VALUE(SUBSTITUTE(TRIM('수출입 실적(신성질별)'!D27),",","")),"")</f>
        <v>1565336</v>
      </c>
      <c r="G23" s="18" t="n">
        <f aca="false">IFERROR(VALUE(SUBSTITUTE(TRIM('수출입 실적(신성질별)'!E27),",","")),"")</f>
        <v>132531</v>
      </c>
      <c r="H23" s="19" t="n">
        <f aca="false">IFERROR(VALUE(SUBSTITUTE(TRIM('수출입 실적(신성질별)'!F27),",","")),"")</f>
        <v>2071293</v>
      </c>
    </row>
    <row r="24" customFormat="false" ht="15" hidden="false" customHeight="true" outlineLevel="0" collapsed="false">
      <c r="A24" s="11" t="str">
        <f aca="false">TRIM('수출입 실적(신성질별)'!A28)</f>
        <v>2025.02</v>
      </c>
      <c r="B24" s="17" t="n">
        <f aca="false">IFERROR(VALUE(LEFT(A24,4)),"")</f>
        <v>2025</v>
      </c>
      <c r="C24" s="17" t="n">
        <f aca="false">IFERROR(VALUE(RIGHT(A24,2)),"")</f>
        <v>2</v>
      </c>
      <c r="D24" s="11" t="str">
        <f aca="false">TRIM('수출입 실적(신성질별)'!B28)</f>
        <v>라.간이세율적용분</v>
      </c>
      <c r="E24" s="18" t="n">
        <f aca="false">IFERROR(VALUE(SUBSTITUTE(TRIM('수출입 실적(신성질별)'!C28),",","")),"")</f>
        <v>2655.7</v>
      </c>
      <c r="F24" s="19" t="n">
        <f aca="false">IFERROR(VALUE(SUBSTITUTE(TRIM('수출입 실적(신성질별)'!D28),",","")),"")</f>
        <v>3476</v>
      </c>
      <c r="G24" s="18" t="n">
        <f aca="false">IFERROR(VALUE(SUBSTITUTE(TRIM('수출입 실적(신성질별)'!E28),",","")),"")</f>
        <v>0</v>
      </c>
      <c r="H24" s="19" t="n">
        <f aca="false">IFERROR(VALUE(SUBSTITUTE(TRIM('수출입 실적(신성질별)'!F28),",","")),"")</f>
        <v>0</v>
      </c>
    </row>
    <row r="25" customFormat="false" ht="15" hidden="false" customHeight="true" outlineLevel="0" collapsed="false">
      <c r="A25" s="11" t="str">
        <f aca="false">TRIM('수출입 실적(신성질별)'!A29)</f>
        <v>2025.02</v>
      </c>
      <c r="B25" s="17" t="n">
        <f aca="false">IFERROR(VALUE(LEFT(A25,4)),"")</f>
        <v>2025</v>
      </c>
      <c r="C25" s="17" t="n">
        <f aca="false">IFERROR(VALUE(RIGHT(A25,2)),"")</f>
        <v>2</v>
      </c>
      <c r="D25" s="11" t="str">
        <f aca="false">TRIM('수출입 실적(신성질별)'!B29)</f>
        <v>2.원자재</v>
      </c>
      <c r="E25" s="18" t="n">
        <f aca="false">IFERROR(VALUE(SUBSTITUTE(TRIM('수출입 실적(신성질별)'!C29),",","")),"")</f>
        <v>13438220.9</v>
      </c>
      <c r="F25" s="19" t="n">
        <f aca="false">IFERROR(VALUE(SUBSTITUTE(TRIM('수출입 실적(신성질별)'!D29),",","")),"")</f>
        <v>16029324</v>
      </c>
      <c r="G25" s="18" t="n">
        <f aca="false">IFERROR(VALUE(SUBSTITUTE(TRIM('수출입 실적(신성질별)'!E29),",","")),"")</f>
        <v>38798340.2</v>
      </c>
      <c r="H25" s="19" t="n">
        <f aca="false">IFERROR(VALUE(SUBSTITUTE(TRIM('수출입 실적(신성질별)'!F29),",","")),"")</f>
        <v>23085893</v>
      </c>
    </row>
    <row r="26" customFormat="false" ht="15" hidden="false" customHeight="true" outlineLevel="0" collapsed="false">
      <c r="A26" s="11" t="str">
        <f aca="false">TRIM('수출입 실적(신성질별)'!A30)</f>
        <v>2025.02</v>
      </c>
      <c r="B26" s="17" t="n">
        <f aca="false">IFERROR(VALUE(LEFT(A26,4)),"")</f>
        <v>2025</v>
      </c>
      <c r="C26" s="17" t="n">
        <f aca="false">IFERROR(VALUE(RIGHT(A26,2)),"")</f>
        <v>2</v>
      </c>
      <c r="D26" s="11" t="str">
        <f aca="false">TRIM('수출입 실적(신성질별)'!B30)</f>
        <v>가.동식물성 연·원료</v>
      </c>
      <c r="E26" s="18" t="n">
        <f aca="false">IFERROR(VALUE(SUBSTITUTE(TRIM('수출입 실적(신성질별)'!C30),",","")),"")</f>
        <v>379143.8</v>
      </c>
      <c r="F26" s="19" t="n">
        <f aca="false">IFERROR(VALUE(SUBSTITUTE(TRIM('수출입 실적(신성질별)'!D30),",","")),"")</f>
        <v>450589</v>
      </c>
      <c r="G26" s="18" t="n">
        <f aca="false">IFERROR(VALUE(SUBSTITUTE(TRIM('수출입 실적(신성질별)'!E30),",","")),"")</f>
        <v>2793346.9</v>
      </c>
      <c r="H26" s="19" t="n">
        <f aca="false">IFERROR(VALUE(SUBSTITUTE(TRIM('수출입 실적(신성질별)'!F30),",","")),"")</f>
        <v>1405567</v>
      </c>
    </row>
    <row r="27" customFormat="false" ht="15" hidden="false" customHeight="true" outlineLevel="0" collapsed="false">
      <c r="A27" s="11" t="str">
        <f aca="false">TRIM('수출입 실적(신성질별)'!A31)</f>
        <v>2025.02</v>
      </c>
      <c r="B27" s="17" t="n">
        <f aca="false">IFERROR(VALUE(LEFT(A27,4)),"")</f>
        <v>2025</v>
      </c>
      <c r="C27" s="17" t="n">
        <f aca="false">IFERROR(VALUE(RIGHT(A27,2)),"")</f>
        <v>2</v>
      </c>
      <c r="D27" s="11" t="str">
        <f aca="false">TRIM('수출입 실적(신성질별)'!B31)</f>
        <v>나.섬유류</v>
      </c>
      <c r="E27" s="18" t="n">
        <f aca="false">IFERROR(VALUE(SUBSTITUTE(TRIM('수출입 실적(신성질별)'!C31),",","")),"")</f>
        <v>127032.8</v>
      </c>
      <c r="F27" s="19" t="n">
        <f aca="false">IFERROR(VALUE(SUBSTITUTE(TRIM('수출입 실적(신성질별)'!D31),",","")),"")</f>
        <v>583737</v>
      </c>
      <c r="G27" s="18" t="n">
        <f aca="false">IFERROR(VALUE(SUBSTITUTE(TRIM('수출입 실적(신성질별)'!E31),",","")),"")</f>
        <v>98678.3</v>
      </c>
      <c r="H27" s="19" t="n">
        <f aca="false">IFERROR(VALUE(SUBSTITUTE(TRIM('수출입 실적(신성질별)'!F31),",","")),"")</f>
        <v>303487</v>
      </c>
    </row>
    <row r="28" customFormat="false" ht="15" hidden="false" customHeight="true" outlineLevel="0" collapsed="false">
      <c r="A28" s="11" t="str">
        <f aca="false">TRIM('수출입 실적(신성질별)'!A32)</f>
        <v>2025.02</v>
      </c>
      <c r="B28" s="17" t="n">
        <f aca="false">IFERROR(VALUE(LEFT(A28,4)),"")</f>
        <v>2025</v>
      </c>
      <c r="C28" s="17" t="n">
        <f aca="false">IFERROR(VALUE(RIGHT(A28,2)),"")</f>
        <v>2</v>
      </c>
      <c r="D28" s="11" t="str">
        <f aca="false">TRIM('수출입 실적(신성질별)'!B32)</f>
        <v>다.광산물</v>
      </c>
      <c r="E28" s="18" t="n">
        <f aca="false">IFERROR(VALUE(SUBSTITUTE(TRIM('수출입 실적(신성질별)'!C32),",","")),"")</f>
        <v>6094902.5</v>
      </c>
      <c r="F28" s="19" t="n">
        <f aca="false">IFERROR(VALUE(SUBSTITUTE(TRIM('수출입 실적(신성질별)'!D32),",","")),"")</f>
        <v>4587814</v>
      </c>
      <c r="G28" s="18" t="n">
        <f aca="false">IFERROR(VALUE(SUBSTITUTE(TRIM('수출입 실적(신성질별)'!E32),",","")),"")</f>
        <v>32444017.5</v>
      </c>
      <c r="H28" s="19" t="n">
        <f aca="false">IFERROR(VALUE(SUBSTITUTE(TRIM('수출입 실적(신성질별)'!F32),",","")),"")</f>
        <v>14145782</v>
      </c>
    </row>
    <row r="29" customFormat="false" ht="15" hidden="false" customHeight="true" outlineLevel="0" collapsed="false">
      <c r="A29" s="11" t="str">
        <f aca="false">TRIM('수출입 실적(신성질별)'!A33)</f>
        <v>2025.02</v>
      </c>
      <c r="B29" s="17" t="n">
        <f aca="false">IFERROR(VALUE(LEFT(A29,4)),"")</f>
        <v>2025</v>
      </c>
      <c r="C29" s="17" t="n">
        <f aca="false">IFERROR(VALUE(RIGHT(A29,2)),"")</f>
        <v>2</v>
      </c>
      <c r="D29" s="11" t="str">
        <f aca="false">TRIM('수출입 실적(신성질별)'!B33)</f>
        <v>라.철강 및 금속제품</v>
      </c>
      <c r="E29" s="18" t="n">
        <f aca="false">IFERROR(VALUE(SUBSTITUTE(TRIM('수출입 실적(신성질별)'!C33),",","")),"")</f>
        <v>2574684.2</v>
      </c>
      <c r="F29" s="19" t="n">
        <f aca="false">IFERROR(VALUE(SUBSTITUTE(TRIM('수출입 실적(신성질별)'!D33),",","")),"")</f>
        <v>3184279</v>
      </c>
      <c r="G29" s="18" t="n">
        <f aca="false">IFERROR(VALUE(SUBSTITUTE(TRIM('수출입 실적(신성질별)'!E33),",","")),"")</f>
        <v>1593746.9</v>
      </c>
      <c r="H29" s="19" t="n">
        <f aca="false">IFERROR(VALUE(SUBSTITUTE(TRIM('수출입 실적(신성질별)'!F33),",","")),"")</f>
        <v>2436460</v>
      </c>
    </row>
    <row r="30" customFormat="false" ht="15" hidden="false" customHeight="true" outlineLevel="0" collapsed="false">
      <c r="A30" s="11" t="str">
        <f aca="false">TRIM('수출입 실적(신성질별)'!A34)</f>
        <v>2025.02</v>
      </c>
      <c r="B30" s="17" t="n">
        <f aca="false">IFERROR(VALUE(LEFT(A30,4)),"")</f>
        <v>2025</v>
      </c>
      <c r="C30" s="17" t="n">
        <f aca="false">IFERROR(VALUE(RIGHT(A30,2)),"")</f>
        <v>2</v>
      </c>
      <c r="D30" s="11" t="str">
        <f aca="false">TRIM('수출입 실적(신성질별)'!B34)</f>
        <v>마.화학공업제품</v>
      </c>
      <c r="E30" s="18" t="n">
        <f aca="false">IFERROR(VALUE(SUBSTITUTE(TRIM('수출입 실적(신성질별)'!C34),",","")),"")</f>
        <v>4258628.9</v>
      </c>
      <c r="F30" s="19" t="n">
        <f aca="false">IFERROR(VALUE(SUBSTITUTE(TRIM('수출입 실적(신성질별)'!D34),",","")),"")</f>
        <v>7210289</v>
      </c>
      <c r="G30" s="18" t="n">
        <f aca="false">IFERROR(VALUE(SUBSTITUTE(TRIM('수출입 실적(신성질별)'!E34),",","")),"")</f>
        <v>1867053.8</v>
      </c>
      <c r="H30" s="19" t="n">
        <f aca="false">IFERROR(VALUE(SUBSTITUTE(TRIM('수출입 실적(신성질별)'!F34),",","")),"")</f>
        <v>4787092</v>
      </c>
    </row>
    <row r="31" customFormat="false" ht="15" hidden="false" customHeight="true" outlineLevel="0" collapsed="false">
      <c r="A31" s="11" t="str">
        <f aca="false">TRIM('수출입 실적(신성질별)'!A35)</f>
        <v>2025.02</v>
      </c>
      <c r="B31" s="17" t="n">
        <f aca="false">IFERROR(VALUE(LEFT(A31,4)),"")</f>
        <v>2025</v>
      </c>
      <c r="C31" s="17" t="n">
        <f aca="false">IFERROR(VALUE(RIGHT(A31,2)),"")</f>
        <v>2</v>
      </c>
      <c r="D31" s="11" t="str">
        <f aca="false">TRIM('수출입 실적(신성질별)'!B35)</f>
        <v>바.기타 원자재</v>
      </c>
      <c r="E31" s="18" t="n">
        <f aca="false">IFERROR(VALUE(SUBSTITUTE(TRIM('수출입 실적(신성질별)'!C35),",","")),"")</f>
        <v>3828.8</v>
      </c>
      <c r="F31" s="19" t="n">
        <f aca="false">IFERROR(VALUE(SUBSTITUTE(TRIM('수출입 실적(신성질별)'!D35),",","")),"")</f>
        <v>12616</v>
      </c>
      <c r="G31" s="18" t="n">
        <f aca="false">IFERROR(VALUE(SUBSTITUTE(TRIM('수출입 실적(신성질별)'!E35),",","")),"")</f>
        <v>1496.9</v>
      </c>
      <c r="H31" s="19" t="n">
        <f aca="false">IFERROR(VALUE(SUBSTITUTE(TRIM('수출입 실적(신성질별)'!F35),",","")),"")</f>
        <v>7505</v>
      </c>
    </row>
    <row r="32" customFormat="false" ht="15" hidden="false" customHeight="true" outlineLevel="0" collapsed="false">
      <c r="A32" s="11" t="str">
        <f aca="false">TRIM('수출입 실적(신성질별)'!A36)</f>
        <v>2025.02</v>
      </c>
      <c r="B32" s="17" t="n">
        <f aca="false">IFERROR(VALUE(LEFT(A32,4)),"")</f>
        <v>2025</v>
      </c>
      <c r="C32" s="17" t="n">
        <f aca="false">IFERROR(VALUE(RIGHT(A32,2)),"")</f>
        <v>2</v>
      </c>
      <c r="D32" s="11" t="str">
        <f aca="false">TRIM('수출입 실적(신성질별)'!B36)</f>
        <v>3.자본재</v>
      </c>
      <c r="E32" s="18" t="n">
        <f aca="false">IFERROR(VALUE(SUBSTITUTE(TRIM('수출입 실적(신성질별)'!C36),",","")),"")</f>
        <v>1777592.3</v>
      </c>
      <c r="F32" s="19" t="n">
        <f aca="false">IFERROR(VALUE(SUBSTITUTE(TRIM('수출입 실적(신성질별)'!D36),",","")),"")</f>
        <v>28034447</v>
      </c>
      <c r="G32" s="18" t="n">
        <f aca="false">IFERROR(VALUE(SUBSTITUTE(TRIM('수출입 실적(신성질별)'!E36),",","")),"")</f>
        <v>729656.7</v>
      </c>
      <c r="H32" s="19" t="n">
        <f aca="false">IFERROR(VALUE(SUBSTITUTE(TRIM('수출입 실적(신성질별)'!F36),",","")),"")</f>
        <v>18794820</v>
      </c>
    </row>
    <row r="33" customFormat="false" ht="15" hidden="false" customHeight="true" outlineLevel="0" collapsed="false">
      <c r="A33" s="11" t="str">
        <f aca="false">TRIM('수출입 실적(신성질별)'!A37)</f>
        <v>2025.02</v>
      </c>
      <c r="B33" s="17" t="n">
        <f aca="false">IFERROR(VALUE(LEFT(A33,4)),"")</f>
        <v>2025</v>
      </c>
      <c r="C33" s="17" t="n">
        <f aca="false">IFERROR(VALUE(RIGHT(A33,2)),"")</f>
        <v>2</v>
      </c>
      <c r="D33" s="11" t="str">
        <f aca="false">TRIM('수출입 실적(신성질별)'!B37)</f>
        <v>가.수송장비</v>
      </c>
      <c r="E33" s="18" t="n">
        <f aca="false">IFERROR(VALUE(SUBSTITUTE(TRIM('수출입 실적(신성질별)'!C37),",","")),"")</f>
        <v>1080582.5</v>
      </c>
      <c r="F33" s="19" t="n">
        <f aca="false">IFERROR(VALUE(SUBSTITUTE(TRIM('수출입 실적(신성질별)'!D37),",","")),"")</f>
        <v>5243443</v>
      </c>
      <c r="G33" s="18" t="n">
        <f aca="false">IFERROR(VALUE(SUBSTITUTE(TRIM('수출입 실적(신성질별)'!E37),",","")),"")</f>
        <v>195745.7</v>
      </c>
      <c r="H33" s="19" t="n">
        <f aca="false">IFERROR(VALUE(SUBSTITUTE(TRIM('수출입 실적(신성질별)'!F37),",","")),"")</f>
        <v>1933315</v>
      </c>
    </row>
    <row r="34" customFormat="false" ht="15" hidden="false" customHeight="true" outlineLevel="0" collapsed="false">
      <c r="A34" s="11" t="str">
        <f aca="false">TRIM('수출입 실적(신성질별)'!A38)</f>
        <v>2025.02</v>
      </c>
      <c r="B34" s="17" t="n">
        <f aca="false">IFERROR(VALUE(LEFT(A34,4)),"")</f>
        <v>2025</v>
      </c>
      <c r="C34" s="17" t="n">
        <f aca="false">IFERROR(VALUE(RIGHT(A34,2)),"")</f>
        <v>2</v>
      </c>
      <c r="D34" s="11" t="str">
        <f aca="false">TRIM('수출입 실적(신성질별)'!B38)</f>
        <v>나.기계류</v>
      </c>
      <c r="E34" s="18" t="n">
        <f aca="false">IFERROR(VALUE(SUBSTITUTE(TRIM('수출입 실적(신성질별)'!C38),",","")),"")</f>
        <v>655268.5</v>
      </c>
      <c r="F34" s="19" t="n">
        <f aca="false">IFERROR(VALUE(SUBSTITUTE(TRIM('수출입 실적(신성질별)'!D38),",","")),"")</f>
        <v>8545422</v>
      </c>
      <c r="G34" s="18" t="n">
        <f aca="false">IFERROR(VALUE(SUBSTITUTE(TRIM('수출입 실적(신성질별)'!E38),",","")),"")</f>
        <v>485627.7</v>
      </c>
      <c r="H34" s="19" t="n">
        <f aca="false">IFERROR(VALUE(SUBSTITUTE(TRIM('수출입 실적(신성질별)'!F38),",","")),"")</f>
        <v>8191759</v>
      </c>
    </row>
    <row r="35" customFormat="false" ht="15" hidden="false" customHeight="true" outlineLevel="0" collapsed="false">
      <c r="A35" s="11" t="str">
        <f aca="false">TRIM('수출입 실적(신성질별)'!A39)</f>
        <v>2025.02</v>
      </c>
      <c r="B35" s="17" t="n">
        <f aca="false">IFERROR(VALUE(LEFT(A35,4)),"")</f>
        <v>2025</v>
      </c>
      <c r="C35" s="17" t="n">
        <f aca="false">IFERROR(VALUE(RIGHT(A35,2)),"")</f>
        <v>2</v>
      </c>
      <c r="D35" s="11" t="str">
        <f aca="false">TRIM('수출입 실적(신성질별)'!B39)</f>
        <v>다.IT제품</v>
      </c>
      <c r="E35" s="18" t="n">
        <f aca="false">IFERROR(VALUE(SUBSTITUTE(TRIM('수출입 실적(신성질별)'!C39),",","")),"")</f>
        <v>11797.7</v>
      </c>
      <c r="F35" s="19" t="n">
        <f aca="false">IFERROR(VALUE(SUBSTITUTE(TRIM('수출입 실적(신성질별)'!D39),",","")),"")</f>
        <v>3197859</v>
      </c>
      <c r="G35" s="18" t="n">
        <f aca="false">IFERROR(VALUE(SUBSTITUTE(TRIM('수출입 실적(신성질별)'!E39),",","")),"")</f>
        <v>16282.3</v>
      </c>
      <c r="H35" s="19" t="n">
        <f aca="false">IFERROR(VALUE(SUBSTITUTE(TRIM('수출입 실적(신성질별)'!F39),",","")),"")</f>
        <v>2057146</v>
      </c>
    </row>
    <row r="36" customFormat="false" ht="15" hidden="false" customHeight="true" outlineLevel="0" collapsed="false">
      <c r="A36" s="11" t="str">
        <f aca="false">TRIM('수출입 실적(신성질별)'!A40)</f>
        <v>2025.02</v>
      </c>
      <c r="B36" s="17" t="n">
        <f aca="false">IFERROR(VALUE(LEFT(A36,4)),"")</f>
        <v>2025</v>
      </c>
      <c r="C36" s="17" t="n">
        <f aca="false">IFERROR(VALUE(RIGHT(A36,2)),"")</f>
        <v>2</v>
      </c>
      <c r="D36" s="11" t="str">
        <f aca="false">TRIM('수출입 실적(신성질별)'!B40)</f>
        <v>라.IT부품</v>
      </c>
      <c r="E36" s="18" t="n">
        <f aca="false">IFERROR(VALUE(SUBSTITUTE(TRIM('수출입 실적(신성질별)'!C40),",","")),"")</f>
        <v>29943.6</v>
      </c>
      <c r="F36" s="19" t="n">
        <f aca="false">IFERROR(VALUE(SUBSTITUTE(TRIM('수출입 실적(신성질별)'!D40),",","")),"")</f>
        <v>11047722</v>
      </c>
      <c r="G36" s="18" t="n">
        <f aca="false">IFERROR(VALUE(SUBSTITUTE(TRIM('수출입 실적(신성질별)'!E40),",","")),"")</f>
        <v>32001</v>
      </c>
      <c r="H36" s="19" t="n">
        <f aca="false">IFERROR(VALUE(SUBSTITUTE(TRIM('수출입 실적(신성질별)'!F40),",","")),"")</f>
        <v>6612600</v>
      </c>
    </row>
    <row r="37" customFormat="false" ht="15" hidden="false" customHeight="true" outlineLevel="0" collapsed="false">
      <c r="A37" s="11" t="str">
        <f aca="false">TRIM('수출입 실적(신성질별)'!A41)</f>
        <v>2025.03</v>
      </c>
      <c r="B37" s="17" t="n">
        <f aca="false">IFERROR(VALUE(LEFT(A37,4)),"")</f>
        <v>2025</v>
      </c>
      <c r="C37" s="17" t="n">
        <f aca="false">IFERROR(VALUE(RIGHT(A37,2)),"")</f>
        <v>3</v>
      </c>
      <c r="D37" s="11" t="str">
        <f aca="false">TRIM('수출입 실적(신성질별)'!B41)</f>
        <v>1.소비재</v>
      </c>
      <c r="E37" s="18" t="n">
        <f aca="false">IFERROR(VALUE(SUBSTITUTE(TRIM('수출입 실적(신성질별)'!C41),",","")),"")</f>
        <v>951050.3</v>
      </c>
      <c r="F37" s="19" t="n">
        <f aca="false">IFERROR(VALUE(SUBSTITUTE(TRIM('수출입 실적(신성질별)'!D41),",","")),"")</f>
        <v>8401761</v>
      </c>
      <c r="G37" s="18" t="n">
        <f aca="false">IFERROR(VALUE(SUBSTITUTE(TRIM('수출입 실적(신성질별)'!E41),",","")),"")</f>
        <v>2000321.9</v>
      </c>
      <c r="H37" s="19" t="n">
        <f aca="false">IFERROR(VALUE(SUBSTITUTE(TRIM('수출입 실적(신성질별)'!F41),",","")),"")</f>
        <v>7347078</v>
      </c>
    </row>
    <row r="38" customFormat="false" ht="15" hidden="false" customHeight="true" outlineLevel="0" collapsed="false">
      <c r="A38" s="11" t="str">
        <f aca="false">TRIM('수출입 실적(신성질별)'!A42)</f>
        <v>2025.03</v>
      </c>
      <c r="B38" s="17" t="n">
        <f aca="false">IFERROR(VALUE(LEFT(A38,4)),"")</f>
        <v>2025</v>
      </c>
      <c r="C38" s="17" t="n">
        <f aca="false">IFERROR(VALUE(RIGHT(A38,2)),"")</f>
        <v>3</v>
      </c>
      <c r="D38" s="11" t="str">
        <f aca="false">TRIM('수출입 실적(신성질별)'!B42)</f>
        <v>가.직접소비재</v>
      </c>
      <c r="E38" s="18" t="n">
        <f aca="false">IFERROR(VALUE(SUBSTITUTE(TRIM('수출입 실적(신성질별)'!C42),",","")),"")</f>
        <v>280722.2</v>
      </c>
      <c r="F38" s="19" t="n">
        <f aca="false">IFERROR(VALUE(SUBSTITUTE(TRIM('수출입 실적(신성질별)'!D42),",","")),"")</f>
        <v>948596</v>
      </c>
      <c r="G38" s="18" t="n">
        <f aca="false">IFERROR(VALUE(SUBSTITUTE(TRIM('수출입 실적(신성질별)'!E42),",","")),"")</f>
        <v>1633954.6</v>
      </c>
      <c r="H38" s="19" t="n">
        <f aca="false">IFERROR(VALUE(SUBSTITUTE(TRIM('수출입 실적(신성질별)'!F42),",","")),"")</f>
        <v>2724546</v>
      </c>
    </row>
    <row r="39" customFormat="false" ht="15" hidden="false" customHeight="true" outlineLevel="0" collapsed="false">
      <c r="A39" s="11" t="str">
        <f aca="false">TRIM('수출입 실적(신성질별)'!A43)</f>
        <v>2025.03</v>
      </c>
      <c r="B39" s="17" t="n">
        <f aca="false">IFERROR(VALUE(LEFT(A39,4)),"")</f>
        <v>2025</v>
      </c>
      <c r="C39" s="17" t="n">
        <f aca="false">IFERROR(VALUE(RIGHT(A39,2)),"")</f>
        <v>3</v>
      </c>
      <c r="D39" s="11" t="str">
        <f aca="false">TRIM('수출입 실적(신성질별)'!B43)</f>
        <v>나.내구소비재</v>
      </c>
      <c r="E39" s="18" t="n">
        <f aca="false">IFERROR(VALUE(SUBSTITUTE(TRIM('수출입 실적(신성질별)'!C43),",","")),"")</f>
        <v>505588.2</v>
      </c>
      <c r="F39" s="19" t="n">
        <f aca="false">IFERROR(VALUE(SUBSTITUTE(TRIM('수출입 실적(신성질별)'!D43),",","")),"")</f>
        <v>5800591</v>
      </c>
      <c r="G39" s="18" t="n">
        <f aca="false">IFERROR(VALUE(SUBSTITUTE(TRIM('수출입 실적(신성질별)'!E43),",","")),"")</f>
        <v>205186.3</v>
      </c>
      <c r="H39" s="19" t="n">
        <f aca="false">IFERROR(VALUE(SUBSTITUTE(TRIM('수출입 실적(신성질별)'!F43),",","")),"")</f>
        <v>2202954</v>
      </c>
    </row>
    <row r="40" customFormat="false" ht="15" hidden="false" customHeight="true" outlineLevel="0" collapsed="false">
      <c r="A40" s="11" t="str">
        <f aca="false">TRIM('수출입 실적(신성질별)'!A44)</f>
        <v>2025.03</v>
      </c>
      <c r="B40" s="17" t="n">
        <f aca="false">IFERROR(VALUE(LEFT(A40,4)),"")</f>
        <v>2025</v>
      </c>
      <c r="C40" s="17" t="n">
        <f aca="false">IFERROR(VALUE(RIGHT(A40,2)),"")</f>
        <v>3</v>
      </c>
      <c r="D40" s="11" t="str">
        <f aca="false">TRIM('수출입 실적(신성질별)'!B44)</f>
        <v>다.비내구소비재</v>
      </c>
      <c r="E40" s="18" t="n">
        <f aca="false">IFERROR(VALUE(SUBSTITUTE(TRIM('수출입 실적(신성질별)'!C44),",","")),"")</f>
        <v>162855.9</v>
      </c>
      <c r="F40" s="19" t="n">
        <f aca="false">IFERROR(VALUE(SUBSTITUTE(TRIM('수출입 실적(신성질별)'!D44),",","")),"")</f>
        <v>1649781</v>
      </c>
      <c r="G40" s="18" t="n">
        <f aca="false">IFERROR(VALUE(SUBSTITUTE(TRIM('수출입 실적(신성질별)'!E44),",","")),"")</f>
        <v>161181</v>
      </c>
      <c r="H40" s="19" t="n">
        <f aca="false">IFERROR(VALUE(SUBSTITUTE(TRIM('수출입 실적(신성질별)'!F44),",","")),"")</f>
        <v>2419577</v>
      </c>
    </row>
    <row r="41" customFormat="false" ht="15" hidden="false" customHeight="true" outlineLevel="0" collapsed="false">
      <c r="A41" s="11" t="str">
        <f aca="false">TRIM('수출입 실적(신성질별)'!A45)</f>
        <v>2025.03</v>
      </c>
      <c r="B41" s="17" t="n">
        <f aca="false">IFERROR(VALUE(LEFT(A41,4)),"")</f>
        <v>2025</v>
      </c>
      <c r="C41" s="17" t="n">
        <f aca="false">IFERROR(VALUE(RIGHT(A41,2)),"")</f>
        <v>3</v>
      </c>
      <c r="D41" s="11" t="str">
        <f aca="false">TRIM('수출입 실적(신성질별)'!B45)</f>
        <v>라.간이세율적용분</v>
      </c>
      <c r="E41" s="18" t="n">
        <f aca="false">IFERROR(VALUE(SUBSTITUTE(TRIM('수출입 실적(신성질별)'!C45),",","")),"")</f>
        <v>1883.9</v>
      </c>
      <c r="F41" s="19" t="n">
        <f aca="false">IFERROR(VALUE(SUBSTITUTE(TRIM('수출입 실적(신성질별)'!D45),",","")),"")</f>
        <v>2793</v>
      </c>
      <c r="G41" s="18" t="n">
        <f aca="false">IFERROR(VALUE(SUBSTITUTE(TRIM('수출입 실적(신성질별)'!E45),",","")),"")</f>
        <v>0</v>
      </c>
      <c r="H41" s="19" t="n">
        <f aca="false">IFERROR(VALUE(SUBSTITUTE(TRIM('수출입 실적(신성질별)'!F45),",","")),"")</f>
        <v>0</v>
      </c>
    </row>
    <row r="42" customFormat="false" ht="15" hidden="false" customHeight="true" outlineLevel="0" collapsed="false">
      <c r="A42" s="11" t="str">
        <f aca="false">TRIM('수출입 실적(신성질별)'!A46)</f>
        <v>2025.03</v>
      </c>
      <c r="B42" s="17" t="n">
        <f aca="false">IFERROR(VALUE(LEFT(A42,4)),"")</f>
        <v>2025</v>
      </c>
      <c r="C42" s="17" t="n">
        <f aca="false">IFERROR(VALUE(RIGHT(A42,2)),"")</f>
        <v>3</v>
      </c>
      <c r="D42" s="11" t="str">
        <f aca="false">TRIM('수출입 실적(신성질별)'!B46)</f>
        <v>2.원자재</v>
      </c>
      <c r="E42" s="18" t="n">
        <f aca="false">IFERROR(VALUE(SUBSTITUTE(TRIM('수출입 실적(신성질별)'!C46),",","")),"")</f>
        <v>12485766</v>
      </c>
      <c r="F42" s="19" t="n">
        <f aca="false">IFERROR(VALUE(SUBSTITUTE(TRIM('수출입 실적(신성질별)'!D46),",","")),"")</f>
        <v>15375651</v>
      </c>
      <c r="G42" s="18" t="n">
        <f aca="false">IFERROR(VALUE(SUBSTITUTE(TRIM('수출입 실적(신성질별)'!E46),",","")),"")</f>
        <v>38785132.4</v>
      </c>
      <c r="H42" s="19" t="n">
        <f aca="false">IFERROR(VALUE(SUBSTITUTE(TRIM('수출입 실적(신성질별)'!F46),",","")),"")</f>
        <v>23899187</v>
      </c>
    </row>
    <row r="43" customFormat="false" ht="15" hidden="false" customHeight="true" outlineLevel="0" collapsed="false">
      <c r="A43" s="11" t="str">
        <f aca="false">TRIM('수출입 실적(신성질별)'!A47)</f>
        <v>2025.03</v>
      </c>
      <c r="B43" s="17" t="n">
        <f aca="false">IFERROR(VALUE(LEFT(A43,4)),"")</f>
        <v>2025</v>
      </c>
      <c r="C43" s="17" t="n">
        <f aca="false">IFERROR(VALUE(RIGHT(A43,2)),"")</f>
        <v>3</v>
      </c>
      <c r="D43" s="11" t="str">
        <f aca="false">TRIM('수출입 실적(신성질별)'!B47)</f>
        <v>가.동식물성 연·원료</v>
      </c>
      <c r="E43" s="18" t="n">
        <f aca="false">IFERROR(VALUE(SUBSTITUTE(TRIM('수출입 실적(신성질별)'!C47),",","")),"")</f>
        <v>353451.9</v>
      </c>
      <c r="F43" s="19" t="n">
        <f aca="false">IFERROR(VALUE(SUBSTITUTE(TRIM('수출입 실적(신성질별)'!D47),",","")),"")</f>
        <v>440957</v>
      </c>
      <c r="G43" s="18" t="n">
        <f aca="false">IFERROR(VALUE(SUBSTITUTE(TRIM('수출입 실적(신성질별)'!E47),",","")),"")</f>
        <v>2611117</v>
      </c>
      <c r="H43" s="19" t="n">
        <f aca="false">IFERROR(VALUE(SUBSTITUTE(TRIM('수출입 실적(신성질별)'!F47),",","")),"")</f>
        <v>1415907</v>
      </c>
    </row>
    <row r="44" customFormat="false" ht="15" hidden="false" customHeight="true" outlineLevel="0" collapsed="false">
      <c r="A44" s="11" t="str">
        <f aca="false">TRIM('수출입 실적(신성질별)'!A48)</f>
        <v>2025.03</v>
      </c>
      <c r="B44" s="17" t="n">
        <f aca="false">IFERROR(VALUE(LEFT(A44,4)),"")</f>
        <v>2025</v>
      </c>
      <c r="C44" s="17" t="n">
        <f aca="false">IFERROR(VALUE(RIGHT(A44,2)),"")</f>
        <v>3</v>
      </c>
      <c r="D44" s="11" t="str">
        <f aca="false">TRIM('수출입 실적(신성질별)'!B48)</f>
        <v>나.섬유류</v>
      </c>
      <c r="E44" s="18" t="n">
        <f aca="false">IFERROR(VALUE(SUBSTITUTE(TRIM('수출입 실적(신성질별)'!C48),",","")),"")</f>
        <v>123501.8</v>
      </c>
      <c r="F44" s="19" t="n">
        <f aca="false">IFERROR(VALUE(SUBSTITUTE(TRIM('수출입 실적(신성질별)'!D48),",","")),"")</f>
        <v>579228</v>
      </c>
      <c r="G44" s="18" t="n">
        <f aca="false">IFERROR(VALUE(SUBSTITUTE(TRIM('수출입 실적(신성질별)'!E48),",","")),"")</f>
        <v>102609.7</v>
      </c>
      <c r="H44" s="19" t="n">
        <f aca="false">IFERROR(VALUE(SUBSTITUTE(TRIM('수출입 실적(신성질별)'!F48),",","")),"")</f>
        <v>339642</v>
      </c>
    </row>
    <row r="45" customFormat="false" ht="15" hidden="false" customHeight="true" outlineLevel="0" collapsed="false">
      <c r="A45" s="11" t="str">
        <f aca="false">TRIM('수출입 실적(신성질별)'!A49)</f>
        <v>2025.03</v>
      </c>
      <c r="B45" s="17" t="n">
        <f aca="false">IFERROR(VALUE(LEFT(A45,4)),"")</f>
        <v>2025</v>
      </c>
      <c r="C45" s="17" t="n">
        <f aca="false">IFERROR(VALUE(RIGHT(A45,2)),"")</f>
        <v>3</v>
      </c>
      <c r="D45" s="11" t="str">
        <f aca="false">TRIM('수출입 실적(신성질별)'!B49)</f>
        <v>다.광산물</v>
      </c>
      <c r="E45" s="18" t="n">
        <f aca="false">IFERROR(VALUE(SUBSTITUTE(TRIM('수출입 실적(신성질별)'!C49),",","")),"")</f>
        <v>5459519.2</v>
      </c>
      <c r="F45" s="19" t="n">
        <f aca="false">IFERROR(VALUE(SUBSTITUTE(TRIM('수출입 실적(신성질별)'!D49),",","")),"")</f>
        <v>3990034</v>
      </c>
      <c r="G45" s="18" t="n">
        <f aca="false">IFERROR(VALUE(SUBSTITUTE(TRIM('수출입 실적(신성질별)'!E49),",","")),"")</f>
        <v>32895702.5</v>
      </c>
      <c r="H45" s="19" t="n">
        <f aca="false">IFERROR(VALUE(SUBSTITUTE(TRIM('수출입 실적(신성질별)'!F49),",","")),"")</f>
        <v>14959089</v>
      </c>
    </row>
    <row r="46" customFormat="false" ht="15" hidden="false" customHeight="true" outlineLevel="0" collapsed="false">
      <c r="A46" s="11" t="str">
        <f aca="false">TRIM('수출입 실적(신성질별)'!A50)</f>
        <v>2025.03</v>
      </c>
      <c r="B46" s="17" t="n">
        <f aca="false">IFERROR(VALUE(LEFT(A46,4)),"")</f>
        <v>2025</v>
      </c>
      <c r="C46" s="17" t="n">
        <f aca="false">IFERROR(VALUE(RIGHT(A46,2)),"")</f>
        <v>3</v>
      </c>
      <c r="D46" s="11" t="str">
        <f aca="false">TRIM('수출입 실적(신성질별)'!B50)</f>
        <v>라.철강 및 금속제품</v>
      </c>
      <c r="E46" s="18" t="n">
        <f aca="false">IFERROR(VALUE(SUBSTITUTE(TRIM('수출입 실적(신성질별)'!C50),",","")),"")</f>
        <v>2530240.7</v>
      </c>
      <c r="F46" s="19" t="n">
        <f aca="false">IFERROR(VALUE(SUBSTITUTE(TRIM('수출입 실적(신성질별)'!D50),",","")),"")</f>
        <v>3234465</v>
      </c>
      <c r="G46" s="18" t="n">
        <f aca="false">IFERROR(VALUE(SUBSTITUTE(TRIM('수출입 실적(신성질별)'!E50),",","")),"")</f>
        <v>1565993.5</v>
      </c>
      <c r="H46" s="19" t="n">
        <f aca="false">IFERROR(VALUE(SUBSTITUTE(TRIM('수출입 실적(신성질별)'!F50),",","")),"")</f>
        <v>2658935</v>
      </c>
    </row>
    <row r="47" customFormat="false" ht="15" hidden="false" customHeight="true" outlineLevel="0" collapsed="false">
      <c r="A47" s="11" t="str">
        <f aca="false">TRIM('수출입 실적(신성질별)'!A51)</f>
        <v>2025.03</v>
      </c>
      <c r="B47" s="17" t="n">
        <f aca="false">IFERROR(VALUE(LEFT(A47,4)),"")</f>
        <v>2025</v>
      </c>
      <c r="C47" s="17" t="n">
        <f aca="false">IFERROR(VALUE(RIGHT(A47,2)),"")</f>
        <v>3</v>
      </c>
      <c r="D47" s="11" t="str">
        <f aca="false">TRIM('수출입 실적(신성질별)'!B51)</f>
        <v>마.화학공업제품</v>
      </c>
      <c r="E47" s="18" t="n">
        <f aca="false">IFERROR(VALUE(SUBSTITUTE(TRIM('수출입 실적(신성질별)'!C51),",","")),"")</f>
        <v>4016156.9</v>
      </c>
      <c r="F47" s="19" t="n">
        <f aca="false">IFERROR(VALUE(SUBSTITUTE(TRIM('수출입 실적(신성질별)'!D51),",","")),"")</f>
        <v>7120177</v>
      </c>
      <c r="G47" s="18" t="n">
        <f aca="false">IFERROR(VALUE(SUBSTITUTE(TRIM('수출입 실적(신성질별)'!E51),",","")),"")</f>
        <v>1606994.9</v>
      </c>
      <c r="H47" s="19" t="n">
        <f aca="false">IFERROR(VALUE(SUBSTITUTE(TRIM('수출입 실적(신성질별)'!F51),",","")),"")</f>
        <v>4519799</v>
      </c>
    </row>
    <row r="48" customFormat="false" ht="15" hidden="false" customHeight="true" outlineLevel="0" collapsed="false">
      <c r="A48" s="11" t="str">
        <f aca="false">TRIM('수출입 실적(신성질별)'!A52)</f>
        <v>2025.03</v>
      </c>
      <c r="B48" s="17" t="n">
        <f aca="false">IFERROR(VALUE(LEFT(A48,4)),"")</f>
        <v>2025</v>
      </c>
      <c r="C48" s="17" t="n">
        <f aca="false">IFERROR(VALUE(RIGHT(A48,2)),"")</f>
        <v>3</v>
      </c>
      <c r="D48" s="11" t="str">
        <f aca="false">TRIM('수출입 실적(신성질별)'!B52)</f>
        <v>바.기타 원자재</v>
      </c>
      <c r="E48" s="18" t="n">
        <f aca="false">IFERROR(VALUE(SUBSTITUTE(TRIM('수출입 실적(신성질별)'!C52),",","")),"")</f>
        <v>2895.4</v>
      </c>
      <c r="F48" s="19" t="n">
        <f aca="false">IFERROR(VALUE(SUBSTITUTE(TRIM('수출입 실적(신성질별)'!D52),",","")),"")</f>
        <v>10791</v>
      </c>
      <c r="G48" s="18" t="n">
        <f aca="false">IFERROR(VALUE(SUBSTITUTE(TRIM('수출입 실적(신성질별)'!E52),",","")),"")</f>
        <v>2714.7</v>
      </c>
      <c r="H48" s="19" t="n">
        <f aca="false">IFERROR(VALUE(SUBSTITUTE(TRIM('수출입 실적(신성질별)'!F52),",","")),"")</f>
        <v>5816</v>
      </c>
    </row>
    <row r="49" customFormat="false" ht="15" hidden="false" customHeight="true" outlineLevel="0" collapsed="false">
      <c r="A49" s="11" t="str">
        <f aca="false">TRIM('수출입 실적(신성질별)'!A53)</f>
        <v>2025.03</v>
      </c>
      <c r="B49" s="17" t="n">
        <f aca="false">IFERROR(VALUE(LEFT(A49,4)),"")</f>
        <v>2025</v>
      </c>
      <c r="C49" s="17" t="n">
        <f aca="false">IFERROR(VALUE(RIGHT(A49,2)),"")</f>
        <v>3</v>
      </c>
      <c r="D49" s="11" t="str">
        <f aca="false">TRIM('수출입 실적(신성질별)'!B53)</f>
        <v>3.자본재</v>
      </c>
      <c r="E49" s="18" t="n">
        <f aca="false">IFERROR(VALUE(SUBSTITUTE(TRIM('수출입 실적(신성질별)'!C53),",","")),"")</f>
        <v>2265243.3</v>
      </c>
      <c r="F49" s="19" t="n">
        <f aca="false">IFERROR(VALUE(SUBSTITUTE(TRIM('수출입 실적(신성질별)'!D53),",","")),"")</f>
        <v>34287150</v>
      </c>
      <c r="G49" s="18" t="n">
        <f aca="false">IFERROR(VALUE(SUBSTITUTE(TRIM('수출입 실적(신성질별)'!E53),",","")),"")</f>
        <v>1174798.4</v>
      </c>
      <c r="H49" s="19" t="n">
        <f aca="false">IFERROR(VALUE(SUBSTITUTE(TRIM('수출입 실적(신성질별)'!F53),",","")),"")</f>
        <v>22094767</v>
      </c>
    </row>
    <row r="50" customFormat="false" ht="15" hidden="false" customHeight="true" outlineLevel="0" collapsed="false">
      <c r="A50" s="11" t="str">
        <f aca="false">TRIM('수출입 실적(신성질별)'!A54)</f>
        <v>2025.03</v>
      </c>
      <c r="B50" s="17" t="n">
        <f aca="false">IFERROR(VALUE(LEFT(A50,4)),"")</f>
        <v>2025</v>
      </c>
      <c r="C50" s="17" t="n">
        <f aca="false">IFERROR(VALUE(RIGHT(A50,2)),"")</f>
        <v>3</v>
      </c>
      <c r="D50" s="11" t="str">
        <f aca="false">TRIM('수출입 실적(신성질별)'!B54)</f>
        <v>가.수송장비</v>
      </c>
      <c r="E50" s="18" t="n">
        <f aca="false">IFERROR(VALUE(SUBSTITUTE(TRIM('수출입 실적(신성질별)'!C54),",","")),"")</f>
        <v>1535479.2</v>
      </c>
      <c r="F50" s="19" t="n">
        <f aca="false">IFERROR(VALUE(SUBSTITUTE(TRIM('수출입 실적(신성질별)'!D54),",","")),"")</f>
        <v>7179975</v>
      </c>
      <c r="G50" s="18" t="n">
        <f aca="false">IFERROR(VALUE(SUBSTITUTE(TRIM('수출입 실적(신성질별)'!E54),",","")),"")</f>
        <v>559498.8</v>
      </c>
      <c r="H50" s="19" t="n">
        <f aca="false">IFERROR(VALUE(SUBSTITUTE(TRIM('수출입 실적(신성질별)'!F54),",","")),"")</f>
        <v>2098372</v>
      </c>
    </row>
    <row r="51" customFormat="false" ht="15" hidden="false" customHeight="true" outlineLevel="0" collapsed="false">
      <c r="A51" s="11" t="str">
        <f aca="false">TRIM('수출입 실적(신성질별)'!A55)</f>
        <v>2025.03</v>
      </c>
      <c r="B51" s="17" t="n">
        <f aca="false">IFERROR(VALUE(LEFT(A51,4)),"")</f>
        <v>2025</v>
      </c>
      <c r="C51" s="17" t="n">
        <f aca="false">IFERROR(VALUE(RIGHT(A51,2)),"")</f>
        <v>3</v>
      </c>
      <c r="D51" s="11" t="str">
        <f aca="false">TRIM('수출입 실적(신성질별)'!B55)</f>
        <v>나.기계류</v>
      </c>
      <c r="E51" s="18" t="n">
        <f aca="false">IFERROR(VALUE(SUBSTITUTE(TRIM('수출입 실적(신성질별)'!C55),",","")),"")</f>
        <v>689506.3</v>
      </c>
      <c r="F51" s="19" t="n">
        <f aca="false">IFERROR(VALUE(SUBSTITUTE(TRIM('수출입 실적(신성질별)'!D55),",","")),"")</f>
        <v>8891991</v>
      </c>
      <c r="G51" s="18" t="n">
        <f aca="false">IFERROR(VALUE(SUBSTITUTE(TRIM('수출입 실적(신성질별)'!E55),",","")),"")</f>
        <v>555622.5</v>
      </c>
      <c r="H51" s="19" t="n">
        <f aca="false">IFERROR(VALUE(SUBSTITUTE(TRIM('수출입 실적(신성질별)'!F55),",","")),"")</f>
        <v>10192667</v>
      </c>
    </row>
    <row r="52" customFormat="false" ht="15" hidden="false" customHeight="true" outlineLevel="0" collapsed="false">
      <c r="A52" s="11" t="str">
        <f aca="false">TRIM('수출입 실적(신성질별)'!A56)</f>
        <v>2025.03</v>
      </c>
      <c r="B52" s="17" t="n">
        <f aca="false">IFERROR(VALUE(LEFT(A52,4)),"")</f>
        <v>2025</v>
      </c>
      <c r="C52" s="17" t="n">
        <f aca="false">IFERROR(VALUE(RIGHT(A52,2)),"")</f>
        <v>3</v>
      </c>
      <c r="D52" s="11" t="str">
        <f aca="false">TRIM('수출입 실적(신성질별)'!B56)</f>
        <v>다.IT제품</v>
      </c>
      <c r="E52" s="18" t="n">
        <f aca="false">IFERROR(VALUE(SUBSTITUTE(TRIM('수출입 실적(신성질별)'!C56),",","")),"")</f>
        <v>11171.2</v>
      </c>
      <c r="F52" s="19" t="n">
        <f aca="false">IFERROR(VALUE(SUBSTITUTE(TRIM('수출입 실적(신성질별)'!D56),",","")),"")</f>
        <v>3719157</v>
      </c>
      <c r="G52" s="18" t="n">
        <f aca="false">IFERROR(VALUE(SUBSTITUTE(TRIM('수출입 실적(신성질별)'!E56),",","")),"")</f>
        <v>17250.3</v>
      </c>
      <c r="H52" s="19" t="n">
        <f aca="false">IFERROR(VALUE(SUBSTITUTE(TRIM('수출입 실적(신성질별)'!F56),",","")),"")</f>
        <v>2335676</v>
      </c>
    </row>
    <row r="53" customFormat="false" ht="15" hidden="false" customHeight="true" outlineLevel="0" collapsed="false">
      <c r="A53" s="11" t="str">
        <f aca="false">TRIM('수출입 실적(신성질별)'!A57)</f>
        <v>2025.03</v>
      </c>
      <c r="B53" s="17" t="n">
        <f aca="false">IFERROR(VALUE(LEFT(A53,4)),"")</f>
        <v>2025</v>
      </c>
      <c r="C53" s="17" t="n">
        <f aca="false">IFERROR(VALUE(RIGHT(A53,2)),"")</f>
        <v>3</v>
      </c>
      <c r="D53" s="11" t="str">
        <f aca="false">TRIM('수출입 실적(신성질별)'!B57)</f>
        <v>라.IT부품</v>
      </c>
      <c r="E53" s="18" t="n">
        <f aca="false">IFERROR(VALUE(SUBSTITUTE(TRIM('수출입 실적(신성질별)'!C57),",","")),"")</f>
        <v>29086.7</v>
      </c>
      <c r="F53" s="19" t="n">
        <f aca="false">IFERROR(VALUE(SUBSTITUTE(TRIM('수출입 실적(신성질별)'!D57),",","")),"")</f>
        <v>14496027</v>
      </c>
      <c r="G53" s="18" t="n">
        <f aca="false">IFERROR(VALUE(SUBSTITUTE(TRIM('수출입 실적(신성질별)'!E57),",","")),"")</f>
        <v>42426.8</v>
      </c>
      <c r="H53" s="19" t="n">
        <f aca="false">IFERROR(VALUE(SUBSTITUTE(TRIM('수출입 실적(신성질별)'!F57),",","")),"")</f>
        <v>7468052</v>
      </c>
    </row>
    <row r="54" customFormat="false" ht="15" hidden="false" customHeight="true" outlineLevel="0" collapsed="false">
      <c r="A54" s="11" t="str">
        <f aca="false">TRIM('수출입 실적(신성질별)'!A58)</f>
        <v>2025.04</v>
      </c>
      <c r="B54" s="17" t="n">
        <f aca="false">IFERROR(VALUE(LEFT(A54,4)),"")</f>
        <v>2025</v>
      </c>
      <c r="C54" s="17" t="n">
        <f aca="false">IFERROR(VALUE(RIGHT(A54,2)),"")</f>
        <v>4</v>
      </c>
      <c r="D54" s="11" t="str">
        <f aca="false">TRIM('수출입 실적(신성질별)'!B58)</f>
        <v>1.소비재</v>
      </c>
      <c r="E54" s="18" t="n">
        <f aca="false">IFERROR(VALUE(SUBSTITUTE(TRIM('수출입 실적(신성질별)'!C58),",","")),"")</f>
        <v>1040321.5</v>
      </c>
      <c r="F54" s="19" t="n">
        <f aca="false">IFERROR(VALUE(SUBSTITUTE(TRIM('수출입 실적(신성질별)'!D58),",","")),"")</f>
        <v>8915915</v>
      </c>
      <c r="G54" s="18" t="n">
        <f aca="false">IFERROR(VALUE(SUBSTITUTE(TRIM('수출입 실적(신성질별)'!E58),",","")),"")</f>
        <v>2240257.3</v>
      </c>
      <c r="H54" s="19" t="n">
        <f aca="false">IFERROR(VALUE(SUBSTITUTE(TRIM('수출입 실적(신성질별)'!F58),",","")),"")</f>
        <v>7650462</v>
      </c>
    </row>
    <row r="55" customFormat="false" ht="15" hidden="false" customHeight="true" outlineLevel="0" collapsed="false">
      <c r="A55" s="11" t="str">
        <f aca="false">TRIM('수출입 실적(신성질별)'!A59)</f>
        <v>2025.04</v>
      </c>
      <c r="B55" s="17" t="n">
        <f aca="false">IFERROR(VALUE(LEFT(A55,4)),"")</f>
        <v>2025</v>
      </c>
      <c r="C55" s="17" t="n">
        <f aca="false">IFERROR(VALUE(RIGHT(A55,2)),"")</f>
        <v>4</v>
      </c>
      <c r="D55" s="11" t="str">
        <f aca="false">TRIM('수출입 실적(신성질별)'!B59)</f>
        <v>가.직접소비재</v>
      </c>
      <c r="E55" s="18" t="n">
        <f aca="false">IFERROR(VALUE(SUBSTITUTE(TRIM('수출입 실적(신성질별)'!C59),",","")),"")</f>
        <v>331031.9</v>
      </c>
      <c r="F55" s="19" t="n">
        <f aca="false">IFERROR(VALUE(SUBSTITUTE(TRIM('수출입 실적(신성질별)'!D59),",","")),"")</f>
        <v>1044605</v>
      </c>
      <c r="G55" s="18" t="n">
        <f aca="false">IFERROR(VALUE(SUBSTITUTE(TRIM('수출입 실적(신성질별)'!E59),",","")),"")</f>
        <v>1826266.3</v>
      </c>
      <c r="H55" s="19" t="n">
        <f aca="false">IFERROR(VALUE(SUBSTITUTE(TRIM('수출입 실적(신성질별)'!F59),",","")),"")</f>
        <v>2912570</v>
      </c>
    </row>
    <row r="56" customFormat="false" ht="15" hidden="false" customHeight="true" outlineLevel="0" collapsed="false">
      <c r="A56" s="11" t="str">
        <f aca="false">TRIM('수출입 실적(신성질별)'!A60)</f>
        <v>2025.04</v>
      </c>
      <c r="B56" s="17" t="n">
        <f aca="false">IFERROR(VALUE(LEFT(A56,4)),"")</f>
        <v>2025</v>
      </c>
      <c r="C56" s="17" t="n">
        <f aca="false">IFERROR(VALUE(RIGHT(A56,2)),"")</f>
        <v>4</v>
      </c>
      <c r="D56" s="11" t="str">
        <f aca="false">TRIM('수출입 실적(신성질별)'!B60)</f>
        <v>나.내구소비재</v>
      </c>
      <c r="E56" s="18" t="n">
        <f aca="false">IFERROR(VALUE(SUBSTITUTE(TRIM('수출입 실적(신성질별)'!C60),",","")),"")</f>
        <v>525161.6</v>
      </c>
      <c r="F56" s="19" t="n">
        <f aca="false">IFERROR(VALUE(SUBSTITUTE(TRIM('수출입 실적(신성질별)'!D60),",","")),"")</f>
        <v>6054444</v>
      </c>
      <c r="G56" s="18" t="n">
        <f aca="false">IFERROR(VALUE(SUBSTITUTE(TRIM('수출입 실적(신성질별)'!E60),",","")),"")</f>
        <v>241074.9</v>
      </c>
      <c r="H56" s="19" t="n">
        <f aca="false">IFERROR(VALUE(SUBSTITUTE(TRIM('수출입 실적(신성질별)'!F60),",","")),"")</f>
        <v>2433623</v>
      </c>
    </row>
    <row r="57" customFormat="false" ht="15" hidden="false" customHeight="true" outlineLevel="0" collapsed="false">
      <c r="A57" s="11" t="str">
        <f aca="false">TRIM('수출입 실적(신성질별)'!A61)</f>
        <v>2025.04</v>
      </c>
      <c r="B57" s="17" t="n">
        <f aca="false">IFERROR(VALUE(LEFT(A57,4)),"")</f>
        <v>2025</v>
      </c>
      <c r="C57" s="17" t="n">
        <f aca="false">IFERROR(VALUE(RIGHT(A57,2)),"")</f>
        <v>4</v>
      </c>
      <c r="D57" s="11" t="str">
        <f aca="false">TRIM('수출입 실적(신성질별)'!B61)</f>
        <v>다.비내구소비재</v>
      </c>
      <c r="E57" s="18" t="n">
        <f aca="false">IFERROR(VALUE(SUBSTITUTE(TRIM('수출입 실적(신성질별)'!C61),",","")),"")</f>
        <v>182262.5</v>
      </c>
      <c r="F57" s="19" t="n">
        <f aca="false">IFERROR(VALUE(SUBSTITUTE(TRIM('수출입 실적(신성질별)'!D61),",","")),"")</f>
        <v>1814143</v>
      </c>
      <c r="G57" s="18" t="n">
        <f aca="false">IFERROR(VALUE(SUBSTITUTE(TRIM('수출입 실적(신성질별)'!E61),",","")),"")</f>
        <v>172916.1</v>
      </c>
      <c r="H57" s="19" t="n">
        <f aca="false">IFERROR(VALUE(SUBSTITUTE(TRIM('수출입 실적(신성질별)'!F61),",","")),"")</f>
        <v>2304269</v>
      </c>
    </row>
    <row r="58" customFormat="false" ht="15" hidden="false" customHeight="true" outlineLevel="0" collapsed="false">
      <c r="A58" s="11" t="str">
        <f aca="false">TRIM('수출입 실적(신성질별)'!A62)</f>
        <v>2025.04</v>
      </c>
      <c r="B58" s="17" t="n">
        <f aca="false">IFERROR(VALUE(LEFT(A58,4)),"")</f>
        <v>2025</v>
      </c>
      <c r="C58" s="17" t="n">
        <f aca="false">IFERROR(VALUE(RIGHT(A58,2)),"")</f>
        <v>4</v>
      </c>
      <c r="D58" s="11" t="str">
        <f aca="false">TRIM('수출입 실적(신성질별)'!B62)</f>
        <v>라.간이세율적용분</v>
      </c>
      <c r="E58" s="18" t="n">
        <f aca="false">IFERROR(VALUE(SUBSTITUTE(TRIM('수출입 실적(신성질별)'!C62),",","")),"")</f>
        <v>1865.5</v>
      </c>
      <c r="F58" s="19" t="n">
        <f aca="false">IFERROR(VALUE(SUBSTITUTE(TRIM('수출입 실적(신성질별)'!D62),",","")),"")</f>
        <v>2722</v>
      </c>
      <c r="G58" s="18" t="n">
        <f aca="false">IFERROR(VALUE(SUBSTITUTE(TRIM('수출입 실적(신성질별)'!E62),",","")),"")</f>
        <v>0</v>
      </c>
      <c r="H58" s="19" t="n">
        <f aca="false">IFERROR(VALUE(SUBSTITUTE(TRIM('수출입 실적(신성질별)'!F62),",","")),"")</f>
        <v>0</v>
      </c>
    </row>
    <row r="59" customFormat="false" ht="15" hidden="false" customHeight="true" outlineLevel="0" collapsed="false">
      <c r="A59" s="11" t="str">
        <f aca="false">TRIM('수출입 실적(신성질별)'!A63)</f>
        <v>2025.04</v>
      </c>
      <c r="B59" s="17" t="n">
        <f aca="false">IFERROR(VALUE(LEFT(A59,4)),"")</f>
        <v>2025</v>
      </c>
      <c r="C59" s="17" t="n">
        <f aca="false">IFERROR(VALUE(RIGHT(A59,2)),"")</f>
        <v>4</v>
      </c>
      <c r="D59" s="11" t="str">
        <f aca="false">TRIM('수출입 실적(신성질별)'!B63)</f>
        <v>2.원자재</v>
      </c>
      <c r="E59" s="18" t="n">
        <f aca="false">IFERROR(VALUE(SUBSTITUTE(TRIM('수출입 실적(신성질별)'!C63),",","")),"")</f>
        <v>14460203.1</v>
      </c>
      <c r="F59" s="19" t="n">
        <f aca="false">IFERROR(VALUE(SUBSTITUTE(TRIM('수출입 실적(신성질별)'!D63),",","")),"")</f>
        <v>16732501</v>
      </c>
      <c r="G59" s="18" t="n">
        <f aca="false">IFERROR(VALUE(SUBSTITUTE(TRIM('수출입 실적(신성질별)'!E63),",","")),"")</f>
        <v>41912360.2</v>
      </c>
      <c r="H59" s="19" t="n">
        <f aca="false">IFERROR(VALUE(SUBSTITUTE(TRIM('수출입 실적(신성질별)'!F63),",","")),"")</f>
        <v>24559602</v>
      </c>
    </row>
    <row r="60" customFormat="false" ht="15" hidden="false" customHeight="true" outlineLevel="0" collapsed="false">
      <c r="A60" s="11" t="str">
        <f aca="false">TRIM('수출입 실적(신성질별)'!A64)</f>
        <v>2025.04</v>
      </c>
      <c r="B60" s="17" t="n">
        <f aca="false">IFERROR(VALUE(LEFT(A60,4)),"")</f>
        <v>2025</v>
      </c>
      <c r="C60" s="17" t="n">
        <f aca="false">IFERROR(VALUE(RIGHT(A60,2)),"")</f>
        <v>4</v>
      </c>
      <c r="D60" s="11" t="str">
        <f aca="false">TRIM('수출입 실적(신성질별)'!B64)</f>
        <v>가.동식물성 연·원료</v>
      </c>
      <c r="E60" s="18" t="n">
        <f aca="false">IFERROR(VALUE(SUBSTITUTE(TRIM('수출입 실적(신성질별)'!C64),",","")),"")</f>
        <v>398915</v>
      </c>
      <c r="F60" s="19" t="n">
        <f aca="false">IFERROR(VALUE(SUBSTITUTE(TRIM('수출입 실적(신성질별)'!D64),",","")),"")</f>
        <v>472049</v>
      </c>
      <c r="G60" s="18" t="n">
        <f aca="false">IFERROR(VALUE(SUBSTITUTE(TRIM('수출입 실적(신성질별)'!E64),",","")),"")</f>
        <v>2941070.2</v>
      </c>
      <c r="H60" s="19" t="n">
        <f aca="false">IFERROR(VALUE(SUBSTITUTE(TRIM('수출입 실적(신성질별)'!F64),",","")),"")</f>
        <v>1568702</v>
      </c>
    </row>
    <row r="61" customFormat="false" ht="15" hidden="false" customHeight="true" outlineLevel="0" collapsed="false">
      <c r="A61" s="11" t="str">
        <f aca="false">TRIM('수출입 실적(신성질별)'!A65)</f>
        <v>2025.04</v>
      </c>
      <c r="B61" s="17" t="n">
        <f aca="false">IFERROR(VALUE(LEFT(A61,4)),"")</f>
        <v>2025</v>
      </c>
      <c r="C61" s="17" t="n">
        <f aca="false">IFERROR(VALUE(RIGHT(A61,2)),"")</f>
        <v>4</v>
      </c>
      <c r="D61" s="11" t="str">
        <f aca="false">TRIM('수출입 실적(신성질별)'!B65)</f>
        <v>나.섬유류</v>
      </c>
      <c r="E61" s="18" t="n">
        <f aca="false">IFERROR(VALUE(SUBSTITUTE(TRIM('수출입 실적(신성질별)'!C65),",","")),"")</f>
        <v>133909.8</v>
      </c>
      <c r="F61" s="19" t="n">
        <f aca="false">IFERROR(VALUE(SUBSTITUTE(TRIM('수출입 실적(신성질별)'!D65),",","")),"")</f>
        <v>649050</v>
      </c>
      <c r="G61" s="18" t="n">
        <f aca="false">IFERROR(VALUE(SUBSTITUTE(TRIM('수출입 실적(신성질별)'!E65),",","")),"")</f>
        <v>117287.3</v>
      </c>
      <c r="H61" s="19" t="n">
        <f aca="false">IFERROR(VALUE(SUBSTITUTE(TRIM('수출입 실적(신성질별)'!F65),",","")),"")</f>
        <v>368082</v>
      </c>
    </row>
    <row r="62" customFormat="false" ht="15" hidden="false" customHeight="true" outlineLevel="0" collapsed="false">
      <c r="A62" s="11" t="str">
        <f aca="false">TRIM('수출입 실적(신성질별)'!A66)</f>
        <v>2025.04</v>
      </c>
      <c r="B62" s="17" t="n">
        <f aca="false">IFERROR(VALUE(LEFT(A62,4)),"")</f>
        <v>2025</v>
      </c>
      <c r="C62" s="17" t="n">
        <f aca="false">IFERROR(VALUE(RIGHT(A62,2)),"")</f>
        <v>4</v>
      </c>
      <c r="D62" s="11" t="str">
        <f aca="false">TRIM('수출입 실적(신성질별)'!B66)</f>
        <v>다.광산물</v>
      </c>
      <c r="E62" s="18" t="n">
        <f aca="false">IFERROR(VALUE(SUBSTITUTE(TRIM('수출입 실적(신성질별)'!C66),",","")),"")</f>
        <v>6647507.1</v>
      </c>
      <c r="F62" s="19" t="n">
        <f aca="false">IFERROR(VALUE(SUBSTITUTE(TRIM('수출입 실적(신성질별)'!D66),",","")),"")</f>
        <v>4530019</v>
      </c>
      <c r="G62" s="18" t="n">
        <f aca="false">IFERROR(VALUE(SUBSTITUTE(TRIM('수출입 실적(신성질별)'!E66),",","")),"")</f>
        <v>35083281</v>
      </c>
      <c r="H62" s="19" t="n">
        <f aca="false">IFERROR(VALUE(SUBSTITUTE(TRIM('수출입 실적(신성질별)'!F66),",","")),"")</f>
        <v>14637793</v>
      </c>
    </row>
    <row r="63" customFormat="false" ht="15" hidden="false" customHeight="true" outlineLevel="0" collapsed="false">
      <c r="A63" s="11" t="str">
        <f aca="false">TRIM('수출입 실적(신성질별)'!A67)</f>
        <v>2025.04</v>
      </c>
      <c r="B63" s="17" t="n">
        <f aca="false">IFERROR(VALUE(LEFT(A63,4)),"")</f>
        <v>2025</v>
      </c>
      <c r="C63" s="17" t="n">
        <f aca="false">IFERROR(VALUE(RIGHT(A63,2)),"")</f>
        <v>4</v>
      </c>
      <c r="D63" s="11" t="str">
        <f aca="false">TRIM('수출입 실적(신성질별)'!B67)</f>
        <v>라.철강 및 금속제품</v>
      </c>
      <c r="E63" s="18" t="n">
        <f aca="false">IFERROR(VALUE(SUBSTITUTE(TRIM('수출입 실적(신성질별)'!C67),",","")),"")</f>
        <v>2952974.4</v>
      </c>
      <c r="F63" s="19" t="n">
        <f aca="false">IFERROR(VALUE(SUBSTITUTE(TRIM('수출입 실적(신성질별)'!D67),",","")),"")</f>
        <v>3652150</v>
      </c>
      <c r="G63" s="18" t="n">
        <f aca="false">IFERROR(VALUE(SUBSTITUTE(TRIM('수출입 실적(신성질별)'!E67),",","")),"")</f>
        <v>1848704</v>
      </c>
      <c r="H63" s="19" t="n">
        <f aca="false">IFERROR(VALUE(SUBSTITUTE(TRIM('수출입 실적(신성질별)'!F67),",","")),"")</f>
        <v>3025259</v>
      </c>
    </row>
    <row r="64" customFormat="false" ht="15" hidden="false" customHeight="true" outlineLevel="0" collapsed="false">
      <c r="A64" s="11" t="str">
        <f aca="false">TRIM('수출입 실적(신성질별)'!A68)</f>
        <v>2025.04</v>
      </c>
      <c r="B64" s="17" t="n">
        <f aca="false">IFERROR(VALUE(LEFT(A64,4)),"")</f>
        <v>2025</v>
      </c>
      <c r="C64" s="17" t="n">
        <f aca="false">IFERROR(VALUE(RIGHT(A64,2)),"")</f>
        <v>4</v>
      </c>
      <c r="D64" s="11" t="str">
        <f aca="false">TRIM('수출입 실적(신성질별)'!B68)</f>
        <v>마.화학공업제품</v>
      </c>
      <c r="E64" s="18" t="n">
        <f aca="false">IFERROR(VALUE(SUBSTITUTE(TRIM('수출입 실적(신성질별)'!C68),",","")),"")</f>
        <v>4324659.8</v>
      </c>
      <c r="F64" s="19" t="n">
        <f aca="false">IFERROR(VALUE(SUBSTITUTE(TRIM('수출입 실적(신성질별)'!D68),",","")),"")</f>
        <v>7419857</v>
      </c>
      <c r="G64" s="18" t="n">
        <f aca="false">IFERROR(VALUE(SUBSTITUTE(TRIM('수출입 실적(신성질별)'!E68),",","")),"")</f>
        <v>1918946.6</v>
      </c>
      <c r="H64" s="19" t="n">
        <f aca="false">IFERROR(VALUE(SUBSTITUTE(TRIM('수출입 실적(신성질별)'!F68),",","")),"")</f>
        <v>4951842</v>
      </c>
    </row>
    <row r="65" customFormat="false" ht="15" hidden="false" customHeight="true" outlineLevel="0" collapsed="false">
      <c r="A65" s="11" t="str">
        <f aca="false">TRIM('수출입 실적(신성질별)'!A69)</f>
        <v>2025.04</v>
      </c>
      <c r="B65" s="17" t="n">
        <f aca="false">IFERROR(VALUE(LEFT(A65,4)),"")</f>
        <v>2025</v>
      </c>
      <c r="C65" s="17" t="n">
        <f aca="false">IFERROR(VALUE(RIGHT(A65,2)),"")</f>
        <v>4</v>
      </c>
      <c r="D65" s="11" t="str">
        <f aca="false">TRIM('수출입 실적(신성질별)'!B69)</f>
        <v>바.기타 원자재</v>
      </c>
      <c r="E65" s="18" t="n">
        <f aca="false">IFERROR(VALUE(SUBSTITUTE(TRIM('수출입 실적(신성질별)'!C69),",","")),"")</f>
        <v>2236.9</v>
      </c>
      <c r="F65" s="19" t="n">
        <f aca="false">IFERROR(VALUE(SUBSTITUTE(TRIM('수출입 실적(신성질별)'!D69),",","")),"")</f>
        <v>9375</v>
      </c>
      <c r="G65" s="18" t="n">
        <f aca="false">IFERROR(VALUE(SUBSTITUTE(TRIM('수출입 실적(신성질별)'!E69),",","")),"")</f>
        <v>3071</v>
      </c>
      <c r="H65" s="19" t="n">
        <f aca="false">IFERROR(VALUE(SUBSTITUTE(TRIM('수출입 실적(신성질별)'!F69),",","")),"")</f>
        <v>7923</v>
      </c>
    </row>
    <row r="66" customFormat="false" ht="15" hidden="false" customHeight="true" outlineLevel="0" collapsed="false">
      <c r="A66" s="11" t="str">
        <f aca="false">TRIM('수출입 실적(신성질별)'!A70)</f>
        <v>2025.04</v>
      </c>
      <c r="B66" s="17" t="n">
        <f aca="false">IFERROR(VALUE(LEFT(A66,4)),"")</f>
        <v>2025</v>
      </c>
      <c r="C66" s="17" t="n">
        <f aca="false">IFERROR(VALUE(RIGHT(A66,2)),"")</f>
        <v>4</v>
      </c>
      <c r="D66" s="11" t="str">
        <f aca="false">TRIM('수출입 실적(신성질별)'!B70)</f>
        <v>3.자본재</v>
      </c>
      <c r="E66" s="18" t="n">
        <f aca="false">IFERROR(VALUE(SUBSTITUTE(TRIM('수출입 실적(신성질별)'!C70),",","")),"")</f>
        <v>2027280.3</v>
      </c>
      <c r="F66" s="19" t="n">
        <f aca="false">IFERROR(VALUE(SUBSTITUTE(TRIM('수출입 실적(신성질별)'!D70),",","")),"")</f>
        <v>32387330</v>
      </c>
      <c r="G66" s="18" t="n">
        <f aca="false">IFERROR(VALUE(SUBSTITUTE(TRIM('수출입 실적(신성질별)'!E70),",","")),"")</f>
        <v>1104012.6</v>
      </c>
      <c r="H66" s="19" t="n">
        <f aca="false">IFERROR(VALUE(SUBSTITUTE(TRIM('수출입 실적(신성질별)'!F70),",","")),"")</f>
        <v>21022652</v>
      </c>
    </row>
    <row r="67" customFormat="false" ht="15" hidden="false" customHeight="true" outlineLevel="0" collapsed="false">
      <c r="A67" s="11" t="str">
        <f aca="false">TRIM('수출입 실적(신성질별)'!A71)</f>
        <v>2025.04</v>
      </c>
      <c r="B67" s="17" t="n">
        <f aca="false">IFERROR(VALUE(LEFT(A67,4)),"")</f>
        <v>2025</v>
      </c>
      <c r="C67" s="17" t="n">
        <f aca="false">IFERROR(VALUE(RIGHT(A67,2)),"")</f>
        <v>4</v>
      </c>
      <c r="D67" s="11" t="str">
        <f aca="false">TRIM('수출입 실적(신성질별)'!B71)</f>
        <v>가.수송장비</v>
      </c>
      <c r="E67" s="18" t="n">
        <f aca="false">IFERROR(VALUE(SUBSTITUTE(TRIM('수출입 실적(신성질별)'!C71),",","")),"")</f>
        <v>1234876</v>
      </c>
      <c r="F67" s="19" t="n">
        <f aca="false">IFERROR(VALUE(SUBSTITUTE(TRIM('수출입 실적(신성질별)'!D71),",","")),"")</f>
        <v>6453424</v>
      </c>
      <c r="G67" s="18" t="n">
        <f aca="false">IFERROR(VALUE(SUBSTITUTE(TRIM('수출입 실적(신성질별)'!E71),",","")),"")</f>
        <v>451845.7</v>
      </c>
      <c r="H67" s="19" t="n">
        <f aca="false">IFERROR(VALUE(SUBSTITUTE(TRIM('수출입 실적(신성질별)'!F71),",","")),"")</f>
        <v>2487454</v>
      </c>
    </row>
    <row r="68" customFormat="false" ht="15" hidden="false" customHeight="true" outlineLevel="0" collapsed="false">
      <c r="A68" s="11" t="str">
        <f aca="false">TRIM('수출입 실적(신성질별)'!A72)</f>
        <v>2025.04</v>
      </c>
      <c r="B68" s="17" t="n">
        <f aca="false">IFERROR(VALUE(LEFT(A68,4)),"")</f>
        <v>2025</v>
      </c>
      <c r="C68" s="17" t="n">
        <f aca="false">IFERROR(VALUE(RIGHT(A68,2)),"")</f>
        <v>4</v>
      </c>
      <c r="D68" s="11" t="str">
        <f aca="false">TRIM('수출입 실적(신성질별)'!B72)</f>
        <v>나.기계류</v>
      </c>
      <c r="E68" s="18" t="n">
        <f aca="false">IFERROR(VALUE(SUBSTITUTE(TRIM('수출입 실적(신성질별)'!C72),",","")),"")</f>
        <v>748450.2</v>
      </c>
      <c r="F68" s="19" t="n">
        <f aca="false">IFERROR(VALUE(SUBSTITUTE(TRIM('수출입 실적(신성질별)'!D72),",","")),"")</f>
        <v>9531754</v>
      </c>
      <c r="G68" s="18" t="n">
        <f aca="false">IFERROR(VALUE(SUBSTITUTE(TRIM('수출입 실적(신성질별)'!E72),",","")),"")</f>
        <v>587518.2</v>
      </c>
      <c r="H68" s="19" t="n">
        <f aca="false">IFERROR(VALUE(SUBSTITUTE(TRIM('수출입 실적(신성질별)'!F72),",","")),"")</f>
        <v>9065877</v>
      </c>
    </row>
    <row r="69" customFormat="false" ht="15" hidden="false" customHeight="true" outlineLevel="0" collapsed="false">
      <c r="A69" s="11" t="str">
        <f aca="false">TRIM('수출입 실적(신성질별)'!A73)</f>
        <v>2025.04</v>
      </c>
      <c r="B69" s="17" t="n">
        <f aca="false">IFERROR(VALUE(LEFT(A69,4)),"")</f>
        <v>2025</v>
      </c>
      <c r="C69" s="17" t="n">
        <f aca="false">IFERROR(VALUE(RIGHT(A69,2)),"")</f>
        <v>4</v>
      </c>
      <c r="D69" s="11" t="str">
        <f aca="false">TRIM('수출입 실적(신성질별)'!B73)</f>
        <v>다.IT제품</v>
      </c>
      <c r="E69" s="18" t="n">
        <f aca="false">IFERROR(VALUE(SUBSTITUTE(TRIM('수출입 실적(신성질별)'!C73),",","")),"")</f>
        <v>12465.5</v>
      </c>
      <c r="F69" s="19" t="n">
        <f aca="false">IFERROR(VALUE(SUBSTITUTE(TRIM('수출입 실적(신성질별)'!D73),",","")),"")</f>
        <v>3238072</v>
      </c>
      <c r="G69" s="18" t="n">
        <f aca="false">IFERROR(VALUE(SUBSTITUTE(TRIM('수출입 실적(신성질별)'!E73),",","")),"")</f>
        <v>18976.9</v>
      </c>
      <c r="H69" s="19" t="n">
        <f aca="false">IFERROR(VALUE(SUBSTITUTE(TRIM('수출입 실적(신성질별)'!F73),",","")),"")</f>
        <v>2570046</v>
      </c>
    </row>
    <row r="70" customFormat="false" ht="15" hidden="false" customHeight="true" outlineLevel="0" collapsed="false">
      <c r="A70" s="11" t="str">
        <f aca="false">TRIM('수출입 실적(신성질별)'!A74)</f>
        <v>2025.04</v>
      </c>
      <c r="B70" s="17" t="n">
        <f aca="false">IFERROR(VALUE(LEFT(A70,4)),"")</f>
        <v>2025</v>
      </c>
      <c r="C70" s="17" t="n">
        <f aca="false">IFERROR(VALUE(RIGHT(A70,2)),"")</f>
        <v>4</v>
      </c>
      <c r="D70" s="11" t="str">
        <f aca="false">TRIM('수출입 실적(신성질별)'!B74)</f>
        <v>라.IT부품</v>
      </c>
      <c r="E70" s="18" t="n">
        <f aca="false">IFERROR(VALUE(SUBSTITUTE(TRIM('수출입 실적(신성질별)'!C74),",","")),"")</f>
        <v>31488.7</v>
      </c>
      <c r="F70" s="19" t="n">
        <f aca="false">IFERROR(VALUE(SUBSTITUTE(TRIM('수출입 실적(신성질별)'!D74),",","")),"")</f>
        <v>13164080</v>
      </c>
      <c r="G70" s="18" t="n">
        <f aca="false">IFERROR(VALUE(SUBSTITUTE(TRIM('수출입 실적(신성질별)'!E74),",","")),"")</f>
        <v>45671.8</v>
      </c>
      <c r="H70" s="19" t="n">
        <f aca="false">IFERROR(VALUE(SUBSTITUTE(TRIM('수출입 실적(신성질별)'!F74),",","")),"")</f>
        <v>6899275</v>
      </c>
    </row>
    <row r="71" customFormat="false" ht="15" hidden="false" customHeight="true" outlineLevel="0" collapsed="false">
      <c r="A71" s="11" t="str">
        <f aca="false">TRIM('수출입 실적(신성질별)'!A75)</f>
        <v>2025.05</v>
      </c>
      <c r="B71" s="17" t="n">
        <f aca="false">IFERROR(VALUE(LEFT(A71,4)),"")</f>
        <v>2025</v>
      </c>
      <c r="C71" s="17" t="n">
        <f aca="false">IFERROR(VALUE(RIGHT(A71,2)),"")</f>
        <v>5</v>
      </c>
      <c r="D71" s="11" t="str">
        <f aca="false">TRIM('수출입 실적(신성질별)'!B75)</f>
        <v>1.소비재</v>
      </c>
      <c r="E71" s="18" t="n">
        <f aca="false">IFERROR(VALUE(SUBSTITUTE(TRIM('수출입 실적(신성질별)'!C75),",","")),"")</f>
        <v>959948.7</v>
      </c>
      <c r="F71" s="19" t="n">
        <f aca="false">IFERROR(VALUE(SUBSTITUTE(TRIM('수출입 실적(신성질별)'!D75),",","")),"")</f>
        <v>8287531</v>
      </c>
      <c r="G71" s="18" t="n">
        <f aca="false">IFERROR(VALUE(SUBSTITUTE(TRIM('수출입 실적(신성질별)'!E75),",","")),"")</f>
        <v>2090574.4</v>
      </c>
      <c r="H71" s="19" t="n">
        <f aca="false">IFERROR(VALUE(SUBSTITUTE(TRIM('수출입 실적(신성질별)'!F75),",","")),"")</f>
        <v>7228337</v>
      </c>
    </row>
    <row r="72" customFormat="false" ht="15" hidden="false" customHeight="true" outlineLevel="0" collapsed="false">
      <c r="A72" s="11" t="str">
        <f aca="false">TRIM('수출입 실적(신성질별)'!A76)</f>
        <v>2025.05</v>
      </c>
      <c r="B72" s="17" t="n">
        <f aca="false">IFERROR(VALUE(LEFT(A72,4)),"")</f>
        <v>2025</v>
      </c>
      <c r="C72" s="17" t="n">
        <f aca="false">IFERROR(VALUE(RIGHT(A72,2)),"")</f>
        <v>5</v>
      </c>
      <c r="D72" s="11" t="str">
        <f aca="false">TRIM('수출입 실적(신성질별)'!B76)</f>
        <v>가.직접소비재</v>
      </c>
      <c r="E72" s="18" t="n">
        <f aca="false">IFERROR(VALUE(SUBSTITUTE(TRIM('수출입 실적(신성질별)'!C76),",","")),"")</f>
        <v>292986</v>
      </c>
      <c r="F72" s="19" t="n">
        <f aca="false">IFERROR(VALUE(SUBSTITUTE(TRIM('수출입 실적(신성질별)'!D76),",","")),"")</f>
        <v>953955</v>
      </c>
      <c r="G72" s="18" t="n">
        <f aca="false">IFERROR(VALUE(SUBSTITUTE(TRIM('수출입 실적(신성질별)'!E76),",","")),"")</f>
        <v>1706462.7</v>
      </c>
      <c r="H72" s="19" t="n">
        <f aca="false">IFERROR(VALUE(SUBSTITUTE(TRIM('수출입 실적(신성질별)'!F76),",","")),"")</f>
        <v>2795762</v>
      </c>
    </row>
    <row r="73" customFormat="false" ht="15" hidden="false" customHeight="true" outlineLevel="0" collapsed="false">
      <c r="A73" s="11" t="str">
        <f aca="false">TRIM('수출입 실적(신성질별)'!A77)</f>
        <v>2025.05</v>
      </c>
      <c r="B73" s="17" t="n">
        <f aca="false">IFERROR(VALUE(LEFT(A73,4)),"")</f>
        <v>2025</v>
      </c>
      <c r="C73" s="17" t="n">
        <f aca="false">IFERROR(VALUE(RIGHT(A73,2)),"")</f>
        <v>5</v>
      </c>
      <c r="D73" s="11" t="str">
        <f aca="false">TRIM('수출입 실적(신성질별)'!B77)</f>
        <v>나.내구소비재</v>
      </c>
      <c r="E73" s="18" t="n">
        <f aca="false">IFERROR(VALUE(SUBSTITUTE(TRIM('수출입 실적(신성질별)'!C77),",","")),"")</f>
        <v>494602.4</v>
      </c>
      <c r="F73" s="19" t="n">
        <f aca="false">IFERROR(VALUE(SUBSTITUTE(TRIM('수출입 실적(신성질별)'!D77),",","")),"")</f>
        <v>5604303</v>
      </c>
      <c r="G73" s="18" t="n">
        <f aca="false">IFERROR(VALUE(SUBSTITUTE(TRIM('수출입 실적(신성질별)'!E77),",","")),"")</f>
        <v>230410.3</v>
      </c>
      <c r="H73" s="19" t="n">
        <f aca="false">IFERROR(VALUE(SUBSTITUTE(TRIM('수출입 실적(신성질별)'!F77),",","")),"")</f>
        <v>2459827</v>
      </c>
    </row>
    <row r="74" customFormat="false" ht="15" hidden="false" customHeight="true" outlineLevel="0" collapsed="false">
      <c r="A74" s="11" t="str">
        <f aca="false">TRIM('수출입 실적(신성질별)'!A78)</f>
        <v>2025.05</v>
      </c>
      <c r="B74" s="17" t="n">
        <f aca="false">IFERROR(VALUE(LEFT(A74,4)),"")</f>
        <v>2025</v>
      </c>
      <c r="C74" s="17" t="n">
        <f aca="false">IFERROR(VALUE(RIGHT(A74,2)),"")</f>
        <v>5</v>
      </c>
      <c r="D74" s="11" t="str">
        <f aca="false">TRIM('수출입 실적(신성질별)'!B78)</f>
        <v>다.비내구소비재</v>
      </c>
      <c r="E74" s="18" t="n">
        <f aca="false">IFERROR(VALUE(SUBSTITUTE(TRIM('수출입 실적(신성질별)'!C78),",","")),"")</f>
        <v>169937.2</v>
      </c>
      <c r="F74" s="19" t="n">
        <f aca="false">IFERROR(VALUE(SUBSTITUTE(TRIM('수출입 실적(신성질별)'!D78),",","")),"")</f>
        <v>1726953</v>
      </c>
      <c r="G74" s="18" t="n">
        <f aca="false">IFERROR(VALUE(SUBSTITUTE(TRIM('수출입 실적(신성질별)'!E78),",","")),"")</f>
        <v>153701.4</v>
      </c>
      <c r="H74" s="19" t="n">
        <f aca="false">IFERROR(VALUE(SUBSTITUTE(TRIM('수출입 실적(신성질별)'!F78),",","")),"")</f>
        <v>1972748</v>
      </c>
    </row>
    <row r="75" customFormat="false" ht="15" hidden="false" customHeight="true" outlineLevel="0" collapsed="false">
      <c r="A75" s="11" t="str">
        <f aca="false">TRIM('수출입 실적(신성질별)'!A79)</f>
        <v>2025.05</v>
      </c>
      <c r="B75" s="17" t="n">
        <f aca="false">IFERROR(VALUE(LEFT(A75,4)),"")</f>
        <v>2025</v>
      </c>
      <c r="C75" s="17" t="n">
        <f aca="false">IFERROR(VALUE(RIGHT(A75,2)),"")</f>
        <v>5</v>
      </c>
      <c r="D75" s="11" t="str">
        <f aca="false">TRIM('수출입 실적(신성질별)'!B79)</f>
        <v>라.간이세율적용분</v>
      </c>
      <c r="E75" s="18" t="n">
        <f aca="false">IFERROR(VALUE(SUBSTITUTE(TRIM('수출입 실적(신성질별)'!C79),",","")),"")</f>
        <v>2423.1</v>
      </c>
      <c r="F75" s="19" t="n">
        <f aca="false">IFERROR(VALUE(SUBSTITUTE(TRIM('수출입 실적(신성질별)'!D79),",","")),"")</f>
        <v>2319</v>
      </c>
      <c r="G75" s="18" t="n">
        <f aca="false">IFERROR(VALUE(SUBSTITUTE(TRIM('수출입 실적(신성질별)'!E79),",","")),"")</f>
        <v>0</v>
      </c>
      <c r="H75" s="19" t="n">
        <f aca="false">IFERROR(VALUE(SUBSTITUTE(TRIM('수출입 실적(신성질별)'!F79),",","")),"")</f>
        <v>0</v>
      </c>
    </row>
    <row r="76" customFormat="false" ht="15" hidden="false" customHeight="true" outlineLevel="0" collapsed="false">
      <c r="A76" s="11" t="str">
        <f aca="false">TRIM('수출입 실적(신성질별)'!A80)</f>
        <v>2025.05</v>
      </c>
      <c r="B76" s="17" t="n">
        <f aca="false">IFERROR(VALUE(LEFT(A76,4)),"")</f>
        <v>2025</v>
      </c>
      <c r="C76" s="17" t="n">
        <f aca="false">IFERROR(VALUE(RIGHT(A76,2)),"")</f>
        <v>5</v>
      </c>
      <c r="D76" s="11" t="str">
        <f aca="false">TRIM('수출입 실적(신성질별)'!B80)</f>
        <v>2.원자재</v>
      </c>
      <c r="E76" s="18" t="n">
        <f aca="false">IFERROR(VALUE(SUBSTITUTE(TRIM('수출입 실적(신성질별)'!C80),",","")),"")</f>
        <v>13540244.5</v>
      </c>
      <c r="F76" s="19" t="n">
        <f aca="false">IFERROR(VALUE(SUBSTITUTE(TRIM('수출입 실적(신성질별)'!D80),",","")),"")</f>
        <v>15509215</v>
      </c>
      <c r="G76" s="18" t="n">
        <f aca="false">IFERROR(VALUE(SUBSTITUTE(TRIM('수출입 실적(신성질별)'!E80),",","")),"")</f>
        <v>39945318.6</v>
      </c>
      <c r="H76" s="19" t="n">
        <f aca="false">IFERROR(VALUE(SUBSTITUTE(TRIM('수출입 실적(신성질별)'!F80),",","")),"")</f>
        <v>23233610</v>
      </c>
    </row>
    <row r="77" customFormat="false" ht="15" hidden="false" customHeight="true" outlineLevel="0" collapsed="false">
      <c r="A77" s="11" t="str">
        <f aca="false">TRIM('수출입 실적(신성질별)'!A81)</f>
        <v>2025.05</v>
      </c>
      <c r="B77" s="17" t="n">
        <f aca="false">IFERROR(VALUE(LEFT(A77,4)),"")</f>
        <v>2025</v>
      </c>
      <c r="C77" s="17" t="n">
        <f aca="false">IFERROR(VALUE(RIGHT(A77,2)),"")</f>
        <v>5</v>
      </c>
      <c r="D77" s="11" t="str">
        <f aca="false">TRIM('수출입 실적(신성질별)'!B81)</f>
        <v>가.동식물성 연·원료</v>
      </c>
      <c r="E77" s="18" t="n">
        <f aca="false">IFERROR(VALUE(SUBSTITUTE(TRIM('수출입 실적(신성질별)'!C81),",","")),"")</f>
        <v>369455.5</v>
      </c>
      <c r="F77" s="19" t="n">
        <f aca="false">IFERROR(VALUE(SUBSTITUTE(TRIM('수출입 실적(신성질별)'!D81),",","")),"")</f>
        <v>430895</v>
      </c>
      <c r="G77" s="18" t="n">
        <f aca="false">IFERROR(VALUE(SUBSTITUTE(TRIM('수출입 실적(신성질별)'!E81),",","")),"")</f>
        <v>2826567.3</v>
      </c>
      <c r="H77" s="19" t="n">
        <f aca="false">IFERROR(VALUE(SUBSTITUTE(TRIM('수출입 실적(신성질별)'!F81),",","")),"")</f>
        <v>1476468</v>
      </c>
    </row>
    <row r="78" customFormat="false" ht="15" hidden="false" customHeight="true" outlineLevel="0" collapsed="false">
      <c r="A78" s="11" t="str">
        <f aca="false">TRIM('수출입 실적(신성질별)'!A82)</f>
        <v>2025.05</v>
      </c>
      <c r="B78" s="17" t="n">
        <f aca="false">IFERROR(VALUE(LEFT(A78,4)),"")</f>
        <v>2025</v>
      </c>
      <c r="C78" s="17" t="n">
        <f aca="false">IFERROR(VALUE(RIGHT(A78,2)),"")</f>
        <v>5</v>
      </c>
      <c r="D78" s="11" t="str">
        <f aca="false">TRIM('수출입 실적(신성질별)'!B82)</f>
        <v>나.섬유류</v>
      </c>
      <c r="E78" s="18" t="n">
        <f aca="false">IFERROR(VALUE(SUBSTITUTE(TRIM('수출입 실적(신성질별)'!C82),",","")),"")</f>
        <v>116390.5</v>
      </c>
      <c r="F78" s="19" t="n">
        <f aca="false">IFERROR(VALUE(SUBSTITUTE(TRIM('수출입 실적(신성질별)'!D82),",","")),"")</f>
        <v>588150</v>
      </c>
      <c r="G78" s="18" t="n">
        <f aca="false">IFERROR(VALUE(SUBSTITUTE(TRIM('수출입 실적(신성질별)'!E82),",","")),"")</f>
        <v>103333.6</v>
      </c>
      <c r="H78" s="19" t="n">
        <f aca="false">IFERROR(VALUE(SUBSTITUTE(TRIM('수출입 실적(신성질별)'!F82),",","")),"")</f>
        <v>333519</v>
      </c>
    </row>
    <row r="79" customFormat="false" ht="15" hidden="false" customHeight="true" outlineLevel="0" collapsed="false">
      <c r="A79" s="11" t="str">
        <f aca="false">TRIM('수출입 실적(신성질별)'!A83)</f>
        <v>2025.05</v>
      </c>
      <c r="B79" s="17" t="n">
        <f aca="false">IFERROR(VALUE(LEFT(A79,4)),"")</f>
        <v>2025</v>
      </c>
      <c r="C79" s="17" t="n">
        <f aca="false">IFERROR(VALUE(RIGHT(A79,2)),"")</f>
        <v>5</v>
      </c>
      <c r="D79" s="11" t="str">
        <f aca="false">TRIM('수출입 실적(신성질별)'!B83)</f>
        <v>다.광산물</v>
      </c>
      <c r="E79" s="18" t="n">
        <f aca="false">IFERROR(VALUE(SUBSTITUTE(TRIM('수출입 실적(신성질별)'!C83),",","")),"")</f>
        <v>6562997.3</v>
      </c>
      <c r="F79" s="19" t="n">
        <f aca="false">IFERROR(VALUE(SUBSTITUTE(TRIM('수출입 실적(신성질별)'!D83),",","")),"")</f>
        <v>4484429</v>
      </c>
      <c r="G79" s="18" t="n">
        <f aca="false">IFERROR(VALUE(SUBSTITUTE(TRIM('수출입 실적(신성질별)'!E83),",","")),"")</f>
        <v>33400023.7</v>
      </c>
      <c r="H79" s="19" t="n">
        <f aca="false">IFERROR(VALUE(SUBSTITUTE(TRIM('수출입 실적(신성질별)'!F83),",","")),"")</f>
        <v>14166473</v>
      </c>
    </row>
    <row r="80" customFormat="false" ht="15" hidden="false" customHeight="true" outlineLevel="0" collapsed="false">
      <c r="A80" s="11" t="str">
        <f aca="false">TRIM('수출입 실적(신성질별)'!A84)</f>
        <v>2025.05</v>
      </c>
      <c r="B80" s="17" t="n">
        <f aca="false">IFERROR(VALUE(LEFT(A80,4)),"")</f>
        <v>2025</v>
      </c>
      <c r="C80" s="17" t="n">
        <f aca="false">IFERROR(VALUE(RIGHT(A80,2)),"")</f>
        <v>5</v>
      </c>
      <c r="D80" s="11" t="str">
        <f aca="false">TRIM('수출입 실적(신성질별)'!B84)</f>
        <v>라.철강 및 금속제품</v>
      </c>
      <c r="E80" s="18" t="n">
        <f aca="false">IFERROR(VALUE(SUBSTITUTE(TRIM('수출입 실적(신성질별)'!C84),",","")),"")</f>
        <v>2588607.9</v>
      </c>
      <c r="F80" s="19" t="n">
        <f aca="false">IFERROR(VALUE(SUBSTITUTE(TRIM('수출입 실적(신성질별)'!D84),",","")),"")</f>
        <v>3297358</v>
      </c>
      <c r="G80" s="18" t="n">
        <f aca="false">IFERROR(VALUE(SUBSTITUTE(TRIM('수출입 실적(신성질별)'!E84),",","")),"")</f>
        <v>1666838.8</v>
      </c>
      <c r="H80" s="19" t="n">
        <f aca="false">IFERROR(VALUE(SUBSTITUTE(TRIM('수출입 실적(신성질별)'!F84),",","")),"")</f>
        <v>2790077</v>
      </c>
    </row>
    <row r="81" customFormat="false" ht="15" hidden="false" customHeight="true" outlineLevel="0" collapsed="false">
      <c r="A81" s="11" t="str">
        <f aca="false">TRIM('수출입 실적(신성질별)'!A85)</f>
        <v>2025.05</v>
      </c>
      <c r="B81" s="17" t="n">
        <f aca="false">IFERROR(VALUE(LEFT(A81,4)),"")</f>
        <v>2025</v>
      </c>
      <c r="C81" s="17" t="n">
        <f aca="false">IFERROR(VALUE(RIGHT(A81,2)),"")</f>
        <v>5</v>
      </c>
      <c r="D81" s="11" t="str">
        <f aca="false">TRIM('수출입 실적(신성질별)'!B85)</f>
        <v>마.화학공업제품</v>
      </c>
      <c r="E81" s="18" t="n">
        <f aca="false">IFERROR(VALUE(SUBSTITUTE(TRIM('수출입 실적(신성질별)'!C85),",","")),"")</f>
        <v>3900630.1</v>
      </c>
      <c r="F81" s="19" t="n">
        <f aca="false">IFERROR(VALUE(SUBSTITUTE(TRIM('수출입 실적(신성질별)'!D85),",","")),"")</f>
        <v>6699114</v>
      </c>
      <c r="G81" s="18" t="n">
        <f aca="false">IFERROR(VALUE(SUBSTITUTE(TRIM('수출입 실적(신성질별)'!E85),",","")),"")</f>
        <v>1945459.8</v>
      </c>
      <c r="H81" s="19" t="n">
        <f aca="false">IFERROR(VALUE(SUBSTITUTE(TRIM('수출입 실적(신성질별)'!F85),",","")),"")</f>
        <v>4459938</v>
      </c>
    </row>
    <row r="82" customFormat="false" ht="15" hidden="false" customHeight="true" outlineLevel="0" collapsed="false">
      <c r="A82" s="11" t="str">
        <f aca="false">TRIM('수출입 실적(신성질별)'!A86)</f>
        <v>2025.05</v>
      </c>
      <c r="B82" s="17" t="n">
        <f aca="false">IFERROR(VALUE(LEFT(A82,4)),"")</f>
        <v>2025</v>
      </c>
      <c r="C82" s="17" t="n">
        <f aca="false">IFERROR(VALUE(RIGHT(A82,2)),"")</f>
        <v>5</v>
      </c>
      <c r="D82" s="11" t="str">
        <f aca="false">TRIM('수출입 실적(신성질별)'!B86)</f>
        <v>바.기타 원자재</v>
      </c>
      <c r="E82" s="18" t="n">
        <f aca="false">IFERROR(VALUE(SUBSTITUTE(TRIM('수출입 실적(신성질별)'!C86),",","")),"")</f>
        <v>2163.4</v>
      </c>
      <c r="F82" s="19" t="n">
        <f aca="false">IFERROR(VALUE(SUBSTITUTE(TRIM('수출입 실적(신성질별)'!D86),",","")),"")</f>
        <v>9269</v>
      </c>
      <c r="G82" s="18" t="n">
        <f aca="false">IFERROR(VALUE(SUBSTITUTE(TRIM('수출입 실적(신성질별)'!E86),",","")),"")</f>
        <v>3095.4</v>
      </c>
      <c r="H82" s="19" t="n">
        <f aca="false">IFERROR(VALUE(SUBSTITUTE(TRIM('수출입 실적(신성질별)'!F86),",","")),"")</f>
        <v>7134</v>
      </c>
    </row>
    <row r="83" customFormat="false" ht="15" hidden="false" customHeight="true" outlineLevel="0" collapsed="false">
      <c r="A83" s="11" t="str">
        <f aca="false">TRIM('수출입 실적(신성질별)'!A87)</f>
        <v>2025.05</v>
      </c>
      <c r="B83" s="17" t="n">
        <f aca="false">IFERROR(VALUE(LEFT(A83,4)),"")</f>
        <v>2025</v>
      </c>
      <c r="C83" s="17" t="n">
        <f aca="false">IFERROR(VALUE(RIGHT(A83,2)),"")</f>
        <v>5</v>
      </c>
      <c r="D83" s="11" t="str">
        <f aca="false">TRIM('수출입 실적(신성질별)'!B87)</f>
        <v>3.자본재</v>
      </c>
      <c r="E83" s="18" t="n">
        <f aca="false">IFERROR(VALUE(SUBSTITUTE(TRIM('수출입 실적(신성질별)'!C87),",","")),"")</f>
        <v>2073269.6</v>
      </c>
      <c r="F83" s="19" t="n">
        <f aca="false">IFERROR(VALUE(SUBSTITUTE(TRIM('수출입 실적(신성질별)'!D87),",","")),"")</f>
        <v>33464317</v>
      </c>
      <c r="G83" s="18" t="n">
        <f aca="false">IFERROR(VALUE(SUBSTITUTE(TRIM('수출입 실적(신성질별)'!E87),",","")),"")</f>
        <v>994580.8</v>
      </c>
      <c r="H83" s="19" t="n">
        <f aca="false">IFERROR(VALUE(SUBSTITUTE(TRIM('수출입 실적(신성질별)'!F87),",","")),"")</f>
        <v>19883169</v>
      </c>
    </row>
    <row r="84" customFormat="false" ht="15" hidden="false" customHeight="true" outlineLevel="0" collapsed="false">
      <c r="A84" s="11" t="str">
        <f aca="false">TRIM('수출입 실적(신성질별)'!A88)</f>
        <v>2025.05</v>
      </c>
      <c r="B84" s="17" t="n">
        <f aca="false">IFERROR(VALUE(LEFT(A84,4)),"")</f>
        <v>2025</v>
      </c>
      <c r="C84" s="17" t="n">
        <f aca="false">IFERROR(VALUE(RIGHT(A84,2)),"")</f>
        <v>5</v>
      </c>
      <c r="D84" s="11" t="str">
        <f aca="false">TRIM('수출입 실적(신성질별)'!B88)</f>
        <v>가.수송장비</v>
      </c>
      <c r="E84" s="18" t="n">
        <f aca="false">IFERROR(VALUE(SUBSTITUTE(TRIM('수출입 실적(신성질별)'!C88),",","")),"")</f>
        <v>1392823.7</v>
      </c>
      <c r="F84" s="19" t="n">
        <f aca="false">IFERROR(VALUE(SUBSTITUTE(TRIM('수출입 실적(신성질별)'!D88),",","")),"")</f>
        <v>6096544</v>
      </c>
      <c r="G84" s="18" t="n">
        <f aca="false">IFERROR(VALUE(SUBSTITUTE(TRIM('수출입 실적(신성질별)'!E88),",","")),"")</f>
        <v>405301.8</v>
      </c>
      <c r="H84" s="19" t="n">
        <f aca="false">IFERROR(VALUE(SUBSTITUTE(TRIM('수출입 실적(신성질별)'!F88),",","")),"")</f>
        <v>2419963</v>
      </c>
    </row>
    <row r="85" customFormat="false" ht="15" hidden="false" customHeight="true" outlineLevel="0" collapsed="false">
      <c r="A85" s="11" t="str">
        <f aca="false">TRIM('수출입 실적(신성질별)'!A89)</f>
        <v>2025.05</v>
      </c>
      <c r="B85" s="17" t="n">
        <f aca="false">IFERROR(VALUE(LEFT(A85,4)),"")</f>
        <v>2025</v>
      </c>
      <c r="C85" s="17" t="n">
        <f aca="false">IFERROR(VALUE(RIGHT(A85,2)),"")</f>
        <v>5</v>
      </c>
      <c r="D85" s="11" t="str">
        <f aca="false">TRIM('수출입 실적(신성질별)'!B89)</f>
        <v>나.기계류</v>
      </c>
      <c r="E85" s="18" t="n">
        <f aca="false">IFERROR(VALUE(SUBSTITUTE(TRIM('수출입 실적(신성질별)'!C89),",","")),"")</f>
        <v>640594.3</v>
      </c>
      <c r="F85" s="19" t="n">
        <f aca="false">IFERROR(VALUE(SUBSTITUTE(TRIM('수출입 실적(신성질별)'!D89),",","")),"")</f>
        <v>8620642</v>
      </c>
      <c r="G85" s="18" t="n">
        <f aca="false">IFERROR(VALUE(SUBSTITUTE(TRIM('수출입 실적(신성질별)'!E89),",","")),"")</f>
        <v>535733.5</v>
      </c>
      <c r="H85" s="19" t="n">
        <f aca="false">IFERROR(VALUE(SUBSTITUTE(TRIM('수출입 실적(신성질별)'!F89),",","")),"")</f>
        <v>8336177</v>
      </c>
    </row>
    <row r="86" customFormat="false" ht="15" hidden="false" customHeight="true" outlineLevel="0" collapsed="false">
      <c r="A86" s="11" t="str">
        <f aca="false">TRIM('수출입 실적(신성질별)'!A90)</f>
        <v>2025.05</v>
      </c>
      <c r="B86" s="17" t="n">
        <f aca="false">IFERROR(VALUE(LEFT(A86,4)),"")</f>
        <v>2025</v>
      </c>
      <c r="C86" s="17" t="n">
        <f aca="false">IFERROR(VALUE(RIGHT(A86,2)),"")</f>
        <v>5</v>
      </c>
      <c r="D86" s="11" t="str">
        <f aca="false">TRIM('수출입 실적(신성질별)'!B90)</f>
        <v>다.IT제품</v>
      </c>
      <c r="E86" s="18" t="n">
        <f aca="false">IFERROR(VALUE(SUBSTITUTE(TRIM('수출입 실적(신성질별)'!C90),",","")),"")</f>
        <v>11452.2</v>
      </c>
      <c r="F86" s="19" t="n">
        <f aca="false">IFERROR(VALUE(SUBSTITUTE(TRIM('수출입 실적(신성질별)'!D90),",","")),"")</f>
        <v>3514373</v>
      </c>
      <c r="G86" s="18" t="n">
        <f aca="false">IFERROR(VALUE(SUBSTITUTE(TRIM('수출입 실적(신성질별)'!E90),",","")),"")</f>
        <v>17152.3</v>
      </c>
      <c r="H86" s="19" t="n">
        <f aca="false">IFERROR(VALUE(SUBSTITUTE(TRIM('수출입 실적(신성질별)'!F90),",","")),"")</f>
        <v>2489895</v>
      </c>
    </row>
    <row r="87" customFormat="false" ht="15" hidden="false" customHeight="true" outlineLevel="0" collapsed="false">
      <c r="A87" s="11" t="str">
        <f aca="false">TRIM('수출입 실적(신성질별)'!A91)</f>
        <v>2025.05</v>
      </c>
      <c r="B87" s="17" t="n">
        <f aca="false">IFERROR(VALUE(LEFT(A87,4)),"")</f>
        <v>2025</v>
      </c>
      <c r="C87" s="17" t="n">
        <f aca="false">IFERROR(VALUE(RIGHT(A87,2)),"")</f>
        <v>5</v>
      </c>
      <c r="D87" s="11" t="str">
        <f aca="false">TRIM('수출입 실적(신성질별)'!B91)</f>
        <v>라.IT부품</v>
      </c>
      <c r="E87" s="18" t="n">
        <f aca="false">IFERROR(VALUE(SUBSTITUTE(TRIM('수출입 실적(신성질별)'!C91),",","")),"")</f>
        <v>28399.4</v>
      </c>
      <c r="F87" s="19" t="n">
        <f aca="false">IFERROR(VALUE(SUBSTITUTE(TRIM('수출입 실적(신성질별)'!D91),",","")),"")</f>
        <v>15232758</v>
      </c>
      <c r="G87" s="18" t="n">
        <f aca="false">IFERROR(VALUE(SUBSTITUTE(TRIM('수출입 실적(신성질별)'!E91),",","")),"")</f>
        <v>36393.2</v>
      </c>
      <c r="H87" s="19" t="n">
        <f aca="false">IFERROR(VALUE(SUBSTITUTE(TRIM('수출입 실적(신성질별)'!F91),",","")),"")</f>
        <v>6637134</v>
      </c>
    </row>
    <row r="88" customFormat="false" ht="15" hidden="false" customHeight="true" outlineLevel="0" collapsed="false">
      <c r="A88" s="11" t="str">
        <f aca="false">TRIM('수출입 실적(신성질별)'!A92)</f>
        <v>2025.06</v>
      </c>
      <c r="B88" s="17" t="n">
        <f aca="false">IFERROR(VALUE(LEFT(A88,4)),"")</f>
        <v>2025</v>
      </c>
      <c r="C88" s="17" t="n">
        <f aca="false">IFERROR(VALUE(RIGHT(A88,2)),"")</f>
        <v>6</v>
      </c>
      <c r="D88" s="11" t="str">
        <f aca="false">TRIM('수출입 실적(신성질별)'!B92)</f>
        <v>1.소비재</v>
      </c>
      <c r="E88" s="18" t="n">
        <f aca="false">IFERROR(VALUE(SUBSTITUTE(TRIM('수출입 실적(신성질별)'!C92),",","")),"")</f>
        <v>904999.1</v>
      </c>
      <c r="F88" s="19" t="n">
        <f aca="false">IFERROR(VALUE(SUBSTITUTE(TRIM('수출입 실적(신성질별)'!D92),",","")),"")</f>
        <v>8216283</v>
      </c>
      <c r="G88" s="18" t="n">
        <f aca="false">IFERROR(VALUE(SUBSTITUTE(TRIM('수출입 실적(신성질별)'!E92),",","")),"")</f>
        <v>2113858.6</v>
      </c>
      <c r="H88" s="19" t="n">
        <f aca="false">IFERROR(VALUE(SUBSTITUTE(TRIM('수출입 실적(신성질별)'!F92),",","")),"")</f>
        <v>7198366</v>
      </c>
    </row>
    <row r="89" customFormat="false" ht="15" hidden="false" customHeight="true" outlineLevel="0" collapsed="false">
      <c r="A89" s="11" t="str">
        <f aca="false">TRIM('수출입 실적(신성질별)'!A93)</f>
        <v>2025.06</v>
      </c>
      <c r="B89" s="17" t="n">
        <f aca="false">IFERROR(VALUE(LEFT(A89,4)),"")</f>
        <v>2025</v>
      </c>
      <c r="C89" s="17" t="n">
        <f aca="false">IFERROR(VALUE(RIGHT(A89,2)),"")</f>
        <v>6</v>
      </c>
      <c r="D89" s="11" t="str">
        <f aca="false">TRIM('수출입 실적(신성질별)'!B93)</f>
        <v>가.직접소비재</v>
      </c>
      <c r="E89" s="18" t="n">
        <f aca="false">IFERROR(VALUE(SUBSTITUTE(TRIM('수출입 실적(신성질별)'!C93),",","")),"")</f>
        <v>261711.4</v>
      </c>
      <c r="F89" s="19" t="n">
        <f aca="false">IFERROR(VALUE(SUBSTITUTE(TRIM('수출입 실적(신성질별)'!D93),",","")),"")</f>
        <v>909840</v>
      </c>
      <c r="G89" s="18" t="n">
        <f aca="false">IFERROR(VALUE(SUBSTITUTE(TRIM('수출입 실적(신성질별)'!E93),",","")),"")</f>
        <v>1740028.5</v>
      </c>
      <c r="H89" s="19" t="n">
        <f aca="false">IFERROR(VALUE(SUBSTITUTE(TRIM('수출입 실적(신성질별)'!F93),",","")),"")</f>
        <v>2770693</v>
      </c>
    </row>
    <row r="90" customFormat="false" ht="15" hidden="false" customHeight="true" outlineLevel="0" collapsed="false">
      <c r="A90" s="11" t="str">
        <f aca="false">TRIM('수출입 실적(신성질별)'!A94)</f>
        <v>2025.06</v>
      </c>
      <c r="B90" s="17" t="n">
        <f aca="false">IFERROR(VALUE(LEFT(A90,4)),"")</f>
        <v>2025</v>
      </c>
      <c r="C90" s="17" t="n">
        <f aca="false">IFERROR(VALUE(RIGHT(A90,2)),"")</f>
        <v>6</v>
      </c>
      <c r="D90" s="11" t="str">
        <f aca="false">TRIM('수출입 실적(신성질별)'!B94)</f>
        <v>나.내구소비재</v>
      </c>
      <c r="E90" s="18" t="n">
        <f aca="false">IFERROR(VALUE(SUBSTITUTE(TRIM('수출입 실적(신성질별)'!C94),",","")),"")</f>
        <v>482143.3</v>
      </c>
      <c r="F90" s="19" t="n">
        <f aca="false">IFERROR(VALUE(SUBSTITUTE(TRIM('수출입 실적(신성질별)'!D94),",","")),"")</f>
        <v>5635718</v>
      </c>
      <c r="G90" s="18" t="n">
        <f aca="false">IFERROR(VALUE(SUBSTITUTE(TRIM('수출입 실적(신성질별)'!E94),",","")),"")</f>
        <v>216628.5</v>
      </c>
      <c r="H90" s="19" t="n">
        <f aca="false">IFERROR(VALUE(SUBSTITUTE(TRIM('수출입 실적(신성질별)'!F94),",","")),"")</f>
        <v>2317897</v>
      </c>
    </row>
    <row r="91" customFormat="false" ht="15" hidden="false" customHeight="true" outlineLevel="0" collapsed="false">
      <c r="A91" s="11" t="str">
        <f aca="false">TRIM('수출입 실적(신성질별)'!A95)</f>
        <v>2025.06</v>
      </c>
      <c r="B91" s="17" t="n">
        <f aca="false">IFERROR(VALUE(LEFT(A91,4)),"")</f>
        <v>2025</v>
      </c>
      <c r="C91" s="17" t="n">
        <f aca="false">IFERROR(VALUE(RIGHT(A91,2)),"")</f>
        <v>6</v>
      </c>
      <c r="D91" s="11" t="str">
        <f aca="false">TRIM('수출입 실적(신성질별)'!B95)</f>
        <v>다.비내구소비재</v>
      </c>
      <c r="E91" s="18" t="n">
        <f aca="false">IFERROR(VALUE(SUBSTITUTE(TRIM('수출입 실적(신성질별)'!C95),",","")),"")</f>
        <v>158096.4</v>
      </c>
      <c r="F91" s="19" t="n">
        <f aca="false">IFERROR(VALUE(SUBSTITUTE(TRIM('수출입 실적(신성질별)'!D95),",","")),"")</f>
        <v>1667614</v>
      </c>
      <c r="G91" s="18" t="n">
        <f aca="false">IFERROR(VALUE(SUBSTITUTE(TRIM('수출입 실적(신성질별)'!E95),",","")),"")</f>
        <v>157201.5</v>
      </c>
      <c r="H91" s="19" t="n">
        <f aca="false">IFERROR(VALUE(SUBSTITUTE(TRIM('수출입 실적(신성질별)'!F95),",","")),"")</f>
        <v>2109777</v>
      </c>
    </row>
    <row r="92" customFormat="false" ht="15" hidden="false" customHeight="true" outlineLevel="0" collapsed="false">
      <c r="A92" s="11" t="str">
        <f aca="false">TRIM('수출입 실적(신성질별)'!A96)</f>
        <v>2025.06</v>
      </c>
      <c r="B92" s="17" t="n">
        <f aca="false">IFERROR(VALUE(LEFT(A92,4)),"")</f>
        <v>2025</v>
      </c>
      <c r="C92" s="17" t="n">
        <f aca="false">IFERROR(VALUE(RIGHT(A92,2)),"")</f>
        <v>6</v>
      </c>
      <c r="D92" s="11" t="str">
        <f aca="false">TRIM('수출입 실적(신성질별)'!B96)</f>
        <v>라.간이세율적용분</v>
      </c>
      <c r="E92" s="18" t="n">
        <f aca="false">IFERROR(VALUE(SUBSTITUTE(TRIM('수출입 실적(신성질별)'!C96),",","")),"")</f>
        <v>3047.9</v>
      </c>
      <c r="F92" s="19" t="n">
        <f aca="false">IFERROR(VALUE(SUBSTITUTE(TRIM('수출입 실적(신성질별)'!D96),",","")),"")</f>
        <v>3111</v>
      </c>
      <c r="G92" s="18" t="n">
        <f aca="false">IFERROR(VALUE(SUBSTITUTE(TRIM('수출입 실적(신성질별)'!E96),",","")),"")</f>
        <v>0</v>
      </c>
      <c r="H92" s="19" t="n">
        <f aca="false">IFERROR(VALUE(SUBSTITUTE(TRIM('수출입 실적(신성질별)'!F96),",","")),"")</f>
        <v>0</v>
      </c>
    </row>
    <row r="93" customFormat="false" ht="15" hidden="false" customHeight="true" outlineLevel="0" collapsed="false">
      <c r="A93" s="11" t="str">
        <f aca="false">TRIM('수출입 실적(신성질별)'!A97)</f>
        <v>2025.06</v>
      </c>
      <c r="B93" s="17" t="n">
        <f aca="false">IFERROR(VALUE(LEFT(A93,4)),"")</f>
        <v>2025</v>
      </c>
      <c r="C93" s="17" t="n">
        <f aca="false">IFERROR(VALUE(RIGHT(A93,2)),"")</f>
        <v>6</v>
      </c>
      <c r="D93" s="11" t="str">
        <f aca="false">TRIM('수출입 실적(신성질별)'!B97)</f>
        <v>2.원자재</v>
      </c>
      <c r="E93" s="18" t="n">
        <f aca="false">IFERROR(VALUE(SUBSTITUTE(TRIM('수출입 실적(신성질별)'!C97),",","")),"")</f>
        <v>13266392.1</v>
      </c>
      <c r="F93" s="19" t="n">
        <f aca="false">IFERROR(VALUE(SUBSTITUTE(TRIM('수출입 실적(신성질별)'!D97),",","")),"")</f>
        <v>16023552</v>
      </c>
      <c r="G93" s="18" t="n">
        <f aca="false">IFERROR(VALUE(SUBSTITUTE(TRIM('수출입 실적(신성질별)'!E97),",","")),"")</f>
        <v>39485863.9</v>
      </c>
      <c r="H93" s="19" t="n">
        <f aca="false">IFERROR(VALUE(SUBSTITUTE(TRIM('수출입 실적(신성질별)'!F97),",","")),"")</f>
        <v>22410143</v>
      </c>
    </row>
    <row r="94" customFormat="false" ht="15" hidden="false" customHeight="true" outlineLevel="0" collapsed="false">
      <c r="A94" s="11" t="str">
        <f aca="false">TRIM('수출입 실적(신성질별)'!A98)</f>
        <v>2025.06</v>
      </c>
      <c r="B94" s="17" t="n">
        <f aca="false">IFERROR(VALUE(LEFT(A94,4)),"")</f>
        <v>2025</v>
      </c>
      <c r="C94" s="17" t="n">
        <f aca="false">IFERROR(VALUE(RIGHT(A94,2)),"")</f>
        <v>6</v>
      </c>
      <c r="D94" s="11" t="str">
        <f aca="false">TRIM('수출입 실적(신성질별)'!B98)</f>
        <v>가.동식물성 연·원료</v>
      </c>
      <c r="E94" s="18" t="n">
        <f aca="false">IFERROR(VALUE(SUBSTITUTE(TRIM('수출입 실적(신성질별)'!C98),",","")),"")</f>
        <v>349781</v>
      </c>
      <c r="F94" s="19" t="n">
        <f aca="false">IFERROR(VALUE(SUBSTITUTE(TRIM('수출입 실적(신성질별)'!D98),",","")),"")</f>
        <v>438017</v>
      </c>
      <c r="G94" s="18" t="n">
        <f aca="false">IFERROR(VALUE(SUBSTITUTE(TRIM('수출입 실적(신성질별)'!E98),",","")),"")</f>
        <v>2801644.7</v>
      </c>
      <c r="H94" s="19" t="n">
        <f aca="false">IFERROR(VALUE(SUBSTITUTE(TRIM('수출입 실적(신성질별)'!F98),",","")),"")</f>
        <v>1480333</v>
      </c>
    </row>
    <row r="95" customFormat="false" ht="15" hidden="false" customHeight="true" outlineLevel="0" collapsed="false">
      <c r="A95" s="11" t="str">
        <f aca="false">TRIM('수출입 실적(신성질별)'!A99)</f>
        <v>2025.06</v>
      </c>
      <c r="B95" s="17" t="n">
        <f aca="false">IFERROR(VALUE(LEFT(A95,4)),"")</f>
        <v>2025</v>
      </c>
      <c r="C95" s="17" t="n">
        <f aca="false">IFERROR(VALUE(RIGHT(A95,2)),"")</f>
        <v>6</v>
      </c>
      <c r="D95" s="11" t="str">
        <f aca="false">TRIM('수출입 실적(신성질별)'!B99)</f>
        <v>나.섬유류</v>
      </c>
      <c r="E95" s="18" t="n">
        <f aca="false">IFERROR(VALUE(SUBSTITUTE(TRIM('수출입 실적(신성질별)'!C99),",","")),"")</f>
        <v>104448.5</v>
      </c>
      <c r="F95" s="19" t="n">
        <f aca="false">IFERROR(VALUE(SUBSTITUTE(TRIM('수출입 실적(신성질별)'!D99),",","")),"")</f>
        <v>550815</v>
      </c>
      <c r="G95" s="18" t="n">
        <f aca="false">IFERROR(VALUE(SUBSTITUTE(TRIM('수출입 실적(신성질별)'!E99),",","")),"")</f>
        <v>98810.7</v>
      </c>
      <c r="H95" s="19" t="n">
        <f aca="false">IFERROR(VALUE(SUBSTITUTE(TRIM('수출입 실적(신성질별)'!F99),",","")),"")</f>
        <v>321922</v>
      </c>
    </row>
    <row r="96" customFormat="false" ht="15" hidden="false" customHeight="true" outlineLevel="0" collapsed="false">
      <c r="A96" s="11" t="str">
        <f aca="false">TRIM('수출입 실적(신성질별)'!A100)</f>
        <v>2025.06</v>
      </c>
      <c r="B96" s="17" t="n">
        <f aca="false">IFERROR(VALUE(LEFT(A96,4)),"")</f>
        <v>2025</v>
      </c>
      <c r="C96" s="17" t="n">
        <f aca="false">IFERROR(VALUE(RIGHT(A96,2)),"")</f>
        <v>6</v>
      </c>
      <c r="D96" s="11" t="str">
        <f aca="false">TRIM('수출입 실적(신성질별)'!B100)</f>
        <v>다.광산물</v>
      </c>
      <c r="E96" s="18" t="n">
        <f aca="false">IFERROR(VALUE(SUBSTITUTE(TRIM('수출입 실적(신성질별)'!C100),",","")),"")</f>
        <v>6329123.4</v>
      </c>
      <c r="F96" s="19" t="n">
        <f aca="false">IFERROR(VALUE(SUBSTITUTE(TRIM('수출입 실적(신성질별)'!D100),",","")),"")</f>
        <v>4760980</v>
      </c>
      <c r="G96" s="18" t="n">
        <f aca="false">IFERROR(VALUE(SUBSTITUTE(TRIM('수출입 실적(신성질별)'!E100),",","")),"")</f>
        <v>33172783</v>
      </c>
      <c r="H96" s="19" t="n">
        <f aca="false">IFERROR(VALUE(SUBSTITUTE(TRIM('수출입 실적(신성질별)'!F100),",","")),"")</f>
        <v>13157655</v>
      </c>
    </row>
    <row r="97" customFormat="false" ht="15" hidden="false" customHeight="true" outlineLevel="0" collapsed="false">
      <c r="A97" s="11" t="str">
        <f aca="false">TRIM('수출입 실적(신성질별)'!A101)</f>
        <v>2025.06</v>
      </c>
      <c r="B97" s="17" t="n">
        <f aca="false">IFERROR(VALUE(LEFT(A97,4)),"")</f>
        <v>2025</v>
      </c>
      <c r="C97" s="17" t="n">
        <f aca="false">IFERROR(VALUE(RIGHT(A97,2)),"")</f>
        <v>6</v>
      </c>
      <c r="D97" s="11" t="str">
        <f aca="false">TRIM('수출입 실적(신성질별)'!B101)</f>
        <v>라.철강 및 금속제품</v>
      </c>
      <c r="E97" s="18" t="n">
        <f aca="false">IFERROR(VALUE(SUBSTITUTE(TRIM('수출입 실적(신성질별)'!C101),",","")),"")</f>
        <v>2380881.8</v>
      </c>
      <c r="F97" s="19" t="n">
        <f aca="false">IFERROR(VALUE(SUBSTITUTE(TRIM('수출입 실적(신성질별)'!D101),",","")),"")</f>
        <v>3221602</v>
      </c>
      <c r="G97" s="18" t="n">
        <f aca="false">IFERROR(VALUE(SUBSTITUTE(TRIM('수출입 실적(신성질별)'!E101),",","")),"")</f>
        <v>1620616.2</v>
      </c>
      <c r="H97" s="19" t="n">
        <f aca="false">IFERROR(VALUE(SUBSTITUTE(TRIM('수출입 실적(신성질별)'!F101),",","")),"")</f>
        <v>2800660</v>
      </c>
    </row>
    <row r="98" customFormat="false" ht="15" hidden="false" customHeight="true" outlineLevel="0" collapsed="false">
      <c r="A98" s="11" t="str">
        <f aca="false">TRIM('수출입 실적(신성질별)'!A102)</f>
        <v>2025.06</v>
      </c>
      <c r="B98" s="17" t="n">
        <f aca="false">IFERROR(VALUE(LEFT(A98,4)),"")</f>
        <v>2025</v>
      </c>
      <c r="C98" s="17" t="n">
        <f aca="false">IFERROR(VALUE(RIGHT(A98,2)),"")</f>
        <v>6</v>
      </c>
      <c r="D98" s="11" t="str">
        <f aca="false">TRIM('수출입 실적(신성질별)'!B102)</f>
        <v>마.화학공업제품</v>
      </c>
      <c r="E98" s="18" t="n">
        <f aca="false">IFERROR(VALUE(SUBSTITUTE(TRIM('수출입 실적(신성질별)'!C102),",","")),"")</f>
        <v>4100433.5</v>
      </c>
      <c r="F98" s="19" t="n">
        <f aca="false">IFERROR(VALUE(SUBSTITUTE(TRIM('수출입 실적(신성질별)'!D102),",","")),"")</f>
        <v>7044112</v>
      </c>
      <c r="G98" s="18" t="n">
        <f aca="false">IFERROR(VALUE(SUBSTITUTE(TRIM('수출입 실적(신성질별)'!E102),",","")),"")</f>
        <v>1789116.9</v>
      </c>
      <c r="H98" s="19" t="n">
        <f aca="false">IFERROR(VALUE(SUBSTITUTE(TRIM('수출입 실적(신성질별)'!F102),",","")),"")</f>
        <v>4641551</v>
      </c>
    </row>
    <row r="99" customFormat="false" ht="15" hidden="false" customHeight="true" outlineLevel="0" collapsed="false">
      <c r="A99" s="11" t="str">
        <f aca="false">TRIM('수출입 실적(신성질별)'!A103)</f>
        <v>2025.06</v>
      </c>
      <c r="B99" s="17" t="n">
        <f aca="false">IFERROR(VALUE(LEFT(A99,4)),"")</f>
        <v>2025</v>
      </c>
      <c r="C99" s="17" t="n">
        <f aca="false">IFERROR(VALUE(RIGHT(A99,2)),"")</f>
        <v>6</v>
      </c>
      <c r="D99" s="11" t="str">
        <f aca="false">TRIM('수출입 실적(신성질별)'!B103)</f>
        <v>바.기타 원자재</v>
      </c>
      <c r="E99" s="18" t="n">
        <f aca="false">IFERROR(VALUE(SUBSTITUTE(TRIM('수출입 실적(신성질별)'!C103),",","")),"")</f>
        <v>1724</v>
      </c>
      <c r="F99" s="19" t="n">
        <f aca="false">IFERROR(VALUE(SUBSTITUTE(TRIM('수출입 실적(신성질별)'!D103),",","")),"")</f>
        <v>8026</v>
      </c>
      <c r="G99" s="18" t="n">
        <f aca="false">IFERROR(VALUE(SUBSTITUTE(TRIM('수출입 실적(신성질별)'!E103),",","")),"")</f>
        <v>2892.5</v>
      </c>
      <c r="H99" s="19" t="n">
        <f aca="false">IFERROR(VALUE(SUBSTITUTE(TRIM('수출입 실적(신성질별)'!F103),",","")),"")</f>
        <v>8022</v>
      </c>
    </row>
    <row r="100" customFormat="false" ht="15" hidden="false" customHeight="true" outlineLevel="0" collapsed="false">
      <c r="A100" s="11" t="str">
        <f aca="false">TRIM('수출입 실적(신성질별)'!A104)</f>
        <v>2025.06</v>
      </c>
      <c r="B100" s="17" t="n">
        <f aca="false">IFERROR(VALUE(LEFT(A100,4)),"")</f>
        <v>2025</v>
      </c>
      <c r="C100" s="17" t="n">
        <f aca="false">IFERROR(VALUE(RIGHT(A100,2)),"")</f>
        <v>6</v>
      </c>
      <c r="D100" s="11" t="str">
        <f aca="false">TRIM('수출입 실적(신성질별)'!B104)</f>
        <v>3.자본재</v>
      </c>
      <c r="E100" s="18" t="n">
        <f aca="false">IFERROR(VALUE(SUBSTITUTE(TRIM('수출입 실적(신성질별)'!C104),",","")),"")</f>
        <v>2049765.8</v>
      </c>
      <c r="F100" s="19" t="n">
        <f aca="false">IFERROR(VALUE(SUBSTITUTE(TRIM('수출입 실적(신성질별)'!D104),",","")),"")</f>
        <v>35593962</v>
      </c>
      <c r="G100" s="18" t="n">
        <f aca="false">IFERROR(VALUE(SUBSTITUTE(TRIM('수출입 실적(신성질별)'!E104),",","")),"")</f>
        <v>1129162.8</v>
      </c>
      <c r="H100" s="19" t="n">
        <f aca="false">IFERROR(VALUE(SUBSTITUTE(TRIM('수출입 실적(신성질별)'!F104),",","")),"")</f>
        <v>21217237</v>
      </c>
    </row>
    <row r="101" customFormat="false" ht="15" hidden="false" customHeight="true" outlineLevel="0" collapsed="false">
      <c r="A101" s="11" t="str">
        <f aca="false">TRIM('수출입 실적(신성질별)'!A105)</f>
        <v>2025.06</v>
      </c>
      <c r="B101" s="17" t="n">
        <f aca="false">IFERROR(VALUE(LEFT(A101,4)),"")</f>
        <v>2025</v>
      </c>
      <c r="C101" s="17" t="n">
        <f aca="false">IFERROR(VALUE(RIGHT(A101,2)),"")</f>
        <v>6</v>
      </c>
      <c r="D101" s="11" t="str">
        <f aca="false">TRIM('수출입 실적(신성질별)'!B105)</f>
        <v>가.수송장비</v>
      </c>
      <c r="E101" s="18" t="n">
        <f aca="false">IFERROR(VALUE(SUBSTITUTE(TRIM('수출입 실적(신성질별)'!C105),",","")),"")</f>
        <v>1388222.6</v>
      </c>
      <c r="F101" s="19" t="n">
        <f aca="false">IFERROR(VALUE(SUBSTITUTE(TRIM('수출입 실적(신성질별)'!D105),",","")),"")</f>
        <v>6730734</v>
      </c>
      <c r="G101" s="18" t="n">
        <f aca="false">IFERROR(VALUE(SUBSTITUTE(TRIM('수출입 실적(신성질별)'!E105),",","")),"")</f>
        <v>551066.7</v>
      </c>
      <c r="H101" s="19" t="n">
        <f aca="false">IFERROR(VALUE(SUBSTITUTE(TRIM('수출입 실적(신성질별)'!F105),",","")),"")</f>
        <v>2263716</v>
      </c>
    </row>
    <row r="102" customFormat="false" ht="15" hidden="false" customHeight="true" outlineLevel="0" collapsed="false">
      <c r="A102" s="11" t="str">
        <f aca="false">TRIM('수출입 실적(신성질별)'!A106)</f>
        <v>2025.06</v>
      </c>
      <c r="B102" s="17" t="n">
        <f aca="false">IFERROR(VALUE(LEFT(A102,4)),"")</f>
        <v>2025</v>
      </c>
      <c r="C102" s="17" t="n">
        <f aca="false">IFERROR(VALUE(RIGHT(A102,2)),"")</f>
        <v>6</v>
      </c>
      <c r="D102" s="11" t="str">
        <f aca="false">TRIM('수출입 실적(신성질별)'!B106)</f>
        <v>나.기계류</v>
      </c>
      <c r="E102" s="18" t="n">
        <f aca="false">IFERROR(VALUE(SUBSTITUTE(TRIM('수출입 실적(신성질별)'!C106),",","")),"")</f>
        <v>621795.9</v>
      </c>
      <c r="F102" s="19" t="n">
        <f aca="false">IFERROR(VALUE(SUBSTITUTE(TRIM('수출입 실적(신성질별)'!D106),",","")),"")</f>
        <v>9107125</v>
      </c>
      <c r="G102" s="18" t="n">
        <f aca="false">IFERROR(VALUE(SUBSTITUTE(TRIM('수출입 실적(신성질별)'!E106),",","")),"")</f>
        <v>525214.4</v>
      </c>
      <c r="H102" s="19" t="n">
        <f aca="false">IFERROR(VALUE(SUBSTITUTE(TRIM('수출입 실적(신성질별)'!F106),",","")),"")</f>
        <v>9159773</v>
      </c>
    </row>
    <row r="103" customFormat="false" ht="15" hidden="false" customHeight="true" outlineLevel="0" collapsed="false">
      <c r="A103" s="11" t="str">
        <f aca="false">TRIM('수출입 실적(신성질별)'!A107)</f>
        <v>2025.06</v>
      </c>
      <c r="B103" s="17" t="n">
        <f aca="false">IFERROR(VALUE(LEFT(A103,4)),"")</f>
        <v>2025</v>
      </c>
      <c r="C103" s="17" t="n">
        <f aca="false">IFERROR(VALUE(RIGHT(A103,2)),"")</f>
        <v>6</v>
      </c>
      <c r="D103" s="11" t="str">
        <f aca="false">TRIM('수출입 실적(신성질별)'!B107)</f>
        <v>다.IT제품</v>
      </c>
      <c r="E103" s="18" t="n">
        <f aca="false">IFERROR(VALUE(SUBSTITUTE(TRIM('수출입 실적(신성질별)'!C107),",","")),"")</f>
        <v>10986.4</v>
      </c>
      <c r="F103" s="19" t="n">
        <f aca="false">IFERROR(VALUE(SUBSTITUTE(TRIM('수출입 실적(신성질별)'!D107),",","")),"")</f>
        <v>3295580</v>
      </c>
      <c r="G103" s="18" t="n">
        <f aca="false">IFERROR(VALUE(SUBSTITUTE(TRIM('수출입 실적(신성질별)'!E107),",","")),"")</f>
        <v>16065</v>
      </c>
      <c r="H103" s="19" t="n">
        <f aca="false">IFERROR(VALUE(SUBSTITUTE(TRIM('수출입 실적(신성질별)'!F107),",","")),"")</f>
        <v>2444851</v>
      </c>
    </row>
    <row r="104" customFormat="false" ht="15" hidden="false" customHeight="true" outlineLevel="0" collapsed="false">
      <c r="A104" s="11" t="str">
        <f aca="false">TRIM('수출입 실적(신성질별)'!A108)</f>
        <v>2025.06</v>
      </c>
      <c r="B104" s="17" t="n">
        <f aca="false">IFERROR(VALUE(LEFT(A104,4)),"")</f>
        <v>2025</v>
      </c>
      <c r="C104" s="17" t="n">
        <f aca="false">IFERROR(VALUE(RIGHT(A104,2)),"")</f>
        <v>6</v>
      </c>
      <c r="D104" s="11" t="str">
        <f aca="false">TRIM('수출입 실적(신성질별)'!B108)</f>
        <v>라.IT부품</v>
      </c>
      <c r="E104" s="18" t="n">
        <f aca="false">IFERROR(VALUE(SUBSTITUTE(TRIM('수출입 실적(신성질별)'!C108),",","")),"")</f>
        <v>28760.9</v>
      </c>
      <c r="F104" s="19" t="n">
        <f aca="false">IFERROR(VALUE(SUBSTITUTE(TRIM('수출입 실적(신성질별)'!D108),",","")),"")</f>
        <v>16460523</v>
      </c>
      <c r="G104" s="18" t="n">
        <f aca="false">IFERROR(VALUE(SUBSTITUTE(TRIM('수출입 실적(신성질별)'!E108),",","")),"")</f>
        <v>36816.7</v>
      </c>
      <c r="H104" s="19" t="n">
        <f aca="false">IFERROR(VALUE(SUBSTITUTE(TRIM('수출입 실적(신성질별)'!F108),",","")),"")</f>
        <v>7348897</v>
      </c>
    </row>
    <row r="105" customFormat="false" ht="15" hidden="false" customHeight="true" outlineLevel="0" collapsed="false">
      <c r="A105" s="11" t="str">
        <f aca="false">TRIM('수출입 실적(신성질별)'!A109)</f>
        <v>2025.07</v>
      </c>
      <c r="B105" s="17" t="n">
        <f aca="false">IFERROR(VALUE(LEFT(A105,4)),"")</f>
        <v>2025</v>
      </c>
      <c r="C105" s="17" t="n">
        <f aca="false">IFERROR(VALUE(RIGHT(A105,2)),"")</f>
        <v>7</v>
      </c>
      <c r="D105" s="11" t="str">
        <f aca="false">TRIM('수출입 실적(신성질별)'!B109)</f>
        <v>1.소비재</v>
      </c>
      <c r="E105" s="18" t="n">
        <f aca="false">IFERROR(VALUE(SUBSTITUTE(TRIM('수출입 실적(신성질별)'!C109),",","")),"")</f>
        <v>953777.9</v>
      </c>
      <c r="F105" s="19" t="n">
        <f aca="false">IFERROR(VALUE(SUBSTITUTE(TRIM('수출입 실적(신성질별)'!D109),",","")),"")</f>
        <v>8020782</v>
      </c>
      <c r="G105" s="18" t="n">
        <f aca="false">IFERROR(VALUE(SUBSTITUTE(TRIM('수출입 실적(신성질별)'!E109),",","")),"")</f>
        <v>2080314.2</v>
      </c>
      <c r="H105" s="19" t="n">
        <f aca="false">IFERROR(VALUE(SUBSTITUTE(TRIM('수출입 실적(신성질별)'!F109),",","")),"")</f>
        <v>7850147</v>
      </c>
    </row>
    <row r="106" customFormat="false" ht="15" hidden="false" customHeight="true" outlineLevel="0" collapsed="false">
      <c r="A106" s="11" t="str">
        <f aca="false">TRIM('수출입 실적(신성질별)'!A110)</f>
        <v>2025.07</v>
      </c>
      <c r="B106" s="17" t="n">
        <f aca="false">IFERROR(VALUE(LEFT(A106,4)),"")</f>
        <v>2025</v>
      </c>
      <c r="C106" s="17" t="n">
        <f aca="false">IFERROR(VALUE(RIGHT(A106,2)),"")</f>
        <v>7</v>
      </c>
      <c r="D106" s="11" t="str">
        <f aca="false">TRIM('수출입 실적(신성질별)'!B110)</f>
        <v>가.직접소비재</v>
      </c>
      <c r="E106" s="18" t="n">
        <f aca="false">IFERROR(VALUE(SUBSTITUTE(TRIM('수출입 실적(신성질별)'!C110),",","")),"")</f>
        <v>292583.5</v>
      </c>
      <c r="F106" s="19" t="n">
        <f aca="false">IFERROR(VALUE(SUBSTITUTE(TRIM('수출입 실적(신성질별)'!D110),",","")),"")</f>
        <v>978427</v>
      </c>
      <c r="G106" s="18" t="n">
        <f aca="false">IFERROR(VALUE(SUBSTITUTE(TRIM('수출입 실적(신성질별)'!E110),",","")),"")</f>
        <v>1676394.8</v>
      </c>
      <c r="H106" s="19" t="n">
        <f aca="false">IFERROR(VALUE(SUBSTITUTE(TRIM('수출입 실적(신성질별)'!F110),",","")),"")</f>
        <v>2890779</v>
      </c>
    </row>
    <row r="107" customFormat="false" ht="15" hidden="false" customHeight="true" outlineLevel="0" collapsed="false">
      <c r="A107" s="11" t="str">
        <f aca="false">TRIM('수출입 실적(신성질별)'!A111)</f>
        <v>2025.07</v>
      </c>
      <c r="B107" s="17" t="n">
        <f aca="false">IFERROR(VALUE(LEFT(A107,4)),"")</f>
        <v>2025</v>
      </c>
      <c r="C107" s="17" t="n">
        <f aca="false">IFERROR(VALUE(RIGHT(A107,2)),"")</f>
        <v>7</v>
      </c>
      <c r="D107" s="11" t="str">
        <f aca="false">TRIM('수출입 실적(신성질별)'!B111)</f>
        <v>나.내구소비재</v>
      </c>
      <c r="E107" s="18" t="n">
        <f aca="false">IFERROR(VALUE(SUBSTITUTE(TRIM('수출입 실적(신성질별)'!C111),",","")),"")</f>
        <v>494504.2</v>
      </c>
      <c r="F107" s="19" t="n">
        <f aca="false">IFERROR(VALUE(SUBSTITUTE(TRIM('수출입 실적(신성질별)'!D111),",","")),"")</f>
        <v>5324181</v>
      </c>
      <c r="G107" s="18" t="n">
        <f aca="false">IFERROR(VALUE(SUBSTITUTE(TRIM('수출입 실적(신성질별)'!E111),",","")),"")</f>
        <v>235062.7</v>
      </c>
      <c r="H107" s="19" t="n">
        <f aca="false">IFERROR(VALUE(SUBSTITUTE(TRIM('수출입 실적(신성질별)'!F111),",","")),"")</f>
        <v>2583283</v>
      </c>
    </row>
    <row r="108" customFormat="false" ht="15" hidden="false" customHeight="true" outlineLevel="0" collapsed="false">
      <c r="A108" s="11" t="str">
        <f aca="false">TRIM('수출입 실적(신성질별)'!A112)</f>
        <v>2025.07</v>
      </c>
      <c r="B108" s="17" t="n">
        <f aca="false">IFERROR(VALUE(LEFT(A108,4)),"")</f>
        <v>2025</v>
      </c>
      <c r="C108" s="17" t="n">
        <f aca="false">IFERROR(VALUE(RIGHT(A108,2)),"")</f>
        <v>7</v>
      </c>
      <c r="D108" s="11" t="str">
        <f aca="false">TRIM('수출입 실적(신성질별)'!B112)</f>
        <v>다.비내구소비재</v>
      </c>
      <c r="E108" s="18" t="n">
        <f aca="false">IFERROR(VALUE(SUBSTITUTE(TRIM('수출입 실적(신성질별)'!C112),",","")),"")</f>
        <v>162728.9</v>
      </c>
      <c r="F108" s="19" t="n">
        <f aca="false">IFERROR(VALUE(SUBSTITUTE(TRIM('수출입 실적(신성질별)'!D112),",","")),"")</f>
        <v>1713676</v>
      </c>
      <c r="G108" s="18" t="n">
        <f aca="false">IFERROR(VALUE(SUBSTITUTE(TRIM('수출입 실적(신성질별)'!E112),",","")),"")</f>
        <v>168856.6</v>
      </c>
      <c r="H108" s="19" t="n">
        <f aca="false">IFERROR(VALUE(SUBSTITUTE(TRIM('수출입 실적(신성질별)'!F112),",","")),"")</f>
        <v>2376084</v>
      </c>
    </row>
    <row r="109" customFormat="false" ht="15" hidden="false" customHeight="true" outlineLevel="0" collapsed="false">
      <c r="A109" s="11" t="str">
        <f aca="false">TRIM('수출입 실적(신성질별)'!A113)</f>
        <v>2025.07</v>
      </c>
      <c r="B109" s="17" t="n">
        <f aca="false">IFERROR(VALUE(LEFT(A109,4)),"")</f>
        <v>2025</v>
      </c>
      <c r="C109" s="17" t="n">
        <f aca="false">IFERROR(VALUE(RIGHT(A109,2)),"")</f>
        <v>7</v>
      </c>
      <c r="D109" s="11" t="str">
        <f aca="false">TRIM('수출입 실적(신성질별)'!B113)</f>
        <v>라.간이세율적용분</v>
      </c>
      <c r="E109" s="18" t="n">
        <f aca="false">IFERROR(VALUE(SUBSTITUTE(TRIM('수출입 실적(신성질별)'!C113),",","")),"")</f>
        <v>3961.4</v>
      </c>
      <c r="F109" s="19" t="n">
        <f aca="false">IFERROR(VALUE(SUBSTITUTE(TRIM('수출입 실적(신성질별)'!D113),",","")),"")</f>
        <v>4498</v>
      </c>
      <c r="G109" s="18" t="n">
        <f aca="false">IFERROR(VALUE(SUBSTITUTE(TRIM('수출입 실적(신성질별)'!E113),",","")),"")</f>
        <v>0</v>
      </c>
      <c r="H109" s="19" t="n">
        <f aca="false">IFERROR(VALUE(SUBSTITUTE(TRIM('수출입 실적(신성질별)'!F113),",","")),"")</f>
        <v>0</v>
      </c>
    </row>
    <row r="110" customFormat="false" ht="15" hidden="false" customHeight="true" outlineLevel="0" collapsed="false">
      <c r="A110" s="11" t="str">
        <f aca="false">TRIM('수출입 실적(신성질별)'!A114)</f>
        <v>2025.07</v>
      </c>
      <c r="B110" s="17" t="n">
        <f aca="false">IFERROR(VALUE(LEFT(A110,4)),"")</f>
        <v>2025</v>
      </c>
      <c r="C110" s="17" t="n">
        <f aca="false">IFERROR(VALUE(RIGHT(A110,2)),"")</f>
        <v>7</v>
      </c>
      <c r="D110" s="11" t="str">
        <f aca="false">TRIM('수출입 실적(신성질별)'!B114)</f>
        <v>2.원자재</v>
      </c>
      <c r="E110" s="18" t="n">
        <f aca="false">IFERROR(VALUE(SUBSTITUTE(TRIM('수출입 실적(신성질별)'!C114),",","")),"")</f>
        <v>14680249.7</v>
      </c>
      <c r="F110" s="19" t="n">
        <f aca="false">IFERROR(VALUE(SUBSTITUTE(TRIM('수출입 실적(신성질별)'!D114),",","")),"")</f>
        <v>17071052</v>
      </c>
      <c r="G110" s="18" t="n">
        <f aca="false">IFERROR(VALUE(SUBSTITUTE(TRIM('수출입 실적(신성질별)'!E114),",","")),"")</f>
        <v>44405740.3</v>
      </c>
      <c r="H110" s="19" t="n">
        <f aca="false">IFERROR(VALUE(SUBSTITUTE(TRIM('수출입 실적(신성질별)'!F114),",","")),"")</f>
        <v>24368736</v>
      </c>
    </row>
    <row r="111" customFormat="false" ht="15" hidden="false" customHeight="true" outlineLevel="0" collapsed="false">
      <c r="A111" s="11" t="str">
        <f aca="false">TRIM('수출입 실적(신성질별)'!A115)</f>
        <v>2025.07</v>
      </c>
      <c r="B111" s="17" t="n">
        <f aca="false">IFERROR(VALUE(LEFT(A111,4)),"")</f>
        <v>2025</v>
      </c>
      <c r="C111" s="17" t="n">
        <f aca="false">IFERROR(VALUE(RIGHT(A111,2)),"")</f>
        <v>7</v>
      </c>
      <c r="D111" s="11" t="str">
        <f aca="false">TRIM('수출입 실적(신성질별)'!B115)</f>
        <v>가.동식물성 연·원료</v>
      </c>
      <c r="E111" s="18" t="n">
        <f aca="false">IFERROR(VALUE(SUBSTITUTE(TRIM('수출입 실적(신성질별)'!C115),",","")),"")</f>
        <v>373288.6</v>
      </c>
      <c r="F111" s="19" t="n">
        <f aca="false">IFERROR(VALUE(SUBSTITUTE(TRIM('수출입 실적(신성질별)'!D115),",","")),"")</f>
        <v>466523</v>
      </c>
      <c r="G111" s="18" t="n">
        <f aca="false">IFERROR(VALUE(SUBSTITUTE(TRIM('수출입 실적(신성질별)'!E115),",","")),"")</f>
        <v>2707580.3</v>
      </c>
      <c r="H111" s="19" t="n">
        <f aca="false">IFERROR(VALUE(SUBSTITUTE(TRIM('수출입 실적(신성질별)'!F115),",","")),"")</f>
        <v>1458473</v>
      </c>
    </row>
    <row r="112" customFormat="false" ht="15" hidden="false" customHeight="true" outlineLevel="0" collapsed="false">
      <c r="A112" s="11" t="str">
        <f aca="false">TRIM('수출입 실적(신성질별)'!A116)</f>
        <v>2025.07</v>
      </c>
      <c r="B112" s="17" t="n">
        <f aca="false">IFERROR(VALUE(LEFT(A112,4)),"")</f>
        <v>2025</v>
      </c>
      <c r="C112" s="17" t="n">
        <f aca="false">IFERROR(VALUE(RIGHT(A112,2)),"")</f>
        <v>7</v>
      </c>
      <c r="D112" s="11" t="str">
        <f aca="false">TRIM('수출입 실적(신성질별)'!B116)</f>
        <v>나.섬유류</v>
      </c>
      <c r="E112" s="18" t="n">
        <f aca="false">IFERROR(VALUE(SUBSTITUTE(TRIM('수출입 실적(신성질별)'!C116),",","")),"")</f>
        <v>115646.5</v>
      </c>
      <c r="F112" s="19" t="n">
        <f aca="false">IFERROR(VALUE(SUBSTITUTE(TRIM('수출입 실적(신성질별)'!D116),",","")),"")</f>
        <v>582466</v>
      </c>
      <c r="G112" s="18" t="n">
        <f aca="false">IFERROR(VALUE(SUBSTITUTE(TRIM('수출입 실적(신성질별)'!E116),",","")),"")</f>
        <v>104122.5</v>
      </c>
      <c r="H112" s="19" t="n">
        <f aca="false">IFERROR(VALUE(SUBSTITUTE(TRIM('수출입 실적(신성질별)'!F116),",","")),"")</f>
        <v>333185</v>
      </c>
    </row>
    <row r="113" customFormat="false" ht="15" hidden="false" customHeight="true" outlineLevel="0" collapsed="false">
      <c r="A113" s="11" t="str">
        <f aca="false">TRIM('수출입 실적(신성질별)'!A117)</f>
        <v>2025.07</v>
      </c>
      <c r="B113" s="17" t="n">
        <f aca="false">IFERROR(VALUE(LEFT(A113,4)),"")</f>
        <v>2025</v>
      </c>
      <c r="C113" s="17" t="n">
        <f aca="false">IFERROR(VALUE(RIGHT(A113,2)),"")</f>
        <v>7</v>
      </c>
      <c r="D113" s="11" t="str">
        <f aca="false">TRIM('수출입 실적(신성질별)'!B117)</f>
        <v>다.광산물</v>
      </c>
      <c r="E113" s="18" t="n">
        <f aca="false">IFERROR(VALUE(SUBSTITUTE(TRIM('수출입 실적(신성질별)'!C117),",","")),"")</f>
        <v>6967382.8</v>
      </c>
      <c r="F113" s="19" t="n">
        <f aca="false">IFERROR(VALUE(SUBSTITUTE(TRIM('수출입 실적(신성질별)'!D117),",","")),"")</f>
        <v>5198328</v>
      </c>
      <c r="G113" s="18" t="n">
        <f aca="false">IFERROR(VALUE(SUBSTITUTE(TRIM('수출입 실적(신성질별)'!E117),",","")),"")</f>
        <v>37720808.4</v>
      </c>
      <c r="H113" s="19" t="n">
        <f aca="false">IFERROR(VALUE(SUBSTITUTE(TRIM('수출입 실적(신성질별)'!F117),",","")),"")</f>
        <v>14421581</v>
      </c>
    </row>
    <row r="114" customFormat="false" ht="15" hidden="false" customHeight="true" outlineLevel="0" collapsed="false">
      <c r="A114" s="11" t="str">
        <f aca="false">TRIM('수출입 실적(신성질별)'!A118)</f>
        <v>2025.07</v>
      </c>
      <c r="B114" s="17" t="n">
        <f aca="false">IFERROR(VALUE(LEFT(A114,4)),"")</f>
        <v>2025</v>
      </c>
      <c r="C114" s="17" t="n">
        <f aca="false">IFERROR(VALUE(RIGHT(A114,2)),"")</f>
        <v>7</v>
      </c>
      <c r="D114" s="11" t="str">
        <f aca="false">TRIM('수출입 실적(신성질별)'!B118)</f>
        <v>라.철강 및 금속제품</v>
      </c>
      <c r="E114" s="18" t="n">
        <f aca="false">IFERROR(VALUE(SUBSTITUTE(TRIM('수출입 실적(신성질별)'!C118),",","")),"")</f>
        <v>2759085.9</v>
      </c>
      <c r="F114" s="19" t="n">
        <f aca="false">IFERROR(VALUE(SUBSTITUTE(TRIM('수출입 실적(신성질별)'!D118),",","")),"")</f>
        <v>3680098</v>
      </c>
      <c r="G114" s="18" t="n">
        <f aca="false">IFERROR(VALUE(SUBSTITUTE(TRIM('수출입 실적(신성질별)'!E118),",","")),"")</f>
        <v>1981767</v>
      </c>
      <c r="H114" s="19" t="n">
        <f aca="false">IFERROR(VALUE(SUBSTITUTE(TRIM('수출입 실적(신성질별)'!F118),",","")),"")</f>
        <v>3100812</v>
      </c>
    </row>
    <row r="115" customFormat="false" ht="15" hidden="false" customHeight="true" outlineLevel="0" collapsed="false">
      <c r="A115" s="11" t="str">
        <f aca="false">TRIM('수출입 실적(신성질별)'!A119)</f>
        <v>2025.07</v>
      </c>
      <c r="B115" s="17" t="n">
        <f aca="false">IFERROR(VALUE(LEFT(A115,4)),"")</f>
        <v>2025</v>
      </c>
      <c r="C115" s="17" t="n">
        <f aca="false">IFERROR(VALUE(RIGHT(A115,2)),"")</f>
        <v>7</v>
      </c>
      <c r="D115" s="11" t="str">
        <f aca="false">TRIM('수출입 실적(신성질별)'!B119)</f>
        <v>마.화학공업제품</v>
      </c>
      <c r="E115" s="18" t="n">
        <f aca="false">IFERROR(VALUE(SUBSTITUTE(TRIM('수출입 실적(신성질별)'!C119),",","")),"")</f>
        <v>4462299.3</v>
      </c>
      <c r="F115" s="19" t="n">
        <f aca="false">IFERROR(VALUE(SUBSTITUTE(TRIM('수출입 실적(신성질별)'!D119),",","")),"")</f>
        <v>7134248</v>
      </c>
      <c r="G115" s="18" t="n">
        <f aca="false">IFERROR(VALUE(SUBSTITUTE(TRIM('수출입 실적(신성질별)'!E119),",","")),"")</f>
        <v>1888615</v>
      </c>
      <c r="H115" s="19" t="n">
        <f aca="false">IFERROR(VALUE(SUBSTITUTE(TRIM('수출입 실적(신성질별)'!F119),",","")),"")</f>
        <v>5047401</v>
      </c>
    </row>
    <row r="116" customFormat="false" ht="15" hidden="false" customHeight="true" outlineLevel="0" collapsed="false">
      <c r="A116" s="11" t="str">
        <f aca="false">TRIM('수출입 실적(신성질별)'!A120)</f>
        <v>2025.07</v>
      </c>
      <c r="B116" s="17" t="n">
        <f aca="false">IFERROR(VALUE(LEFT(A116,4)),"")</f>
        <v>2025</v>
      </c>
      <c r="C116" s="17" t="n">
        <f aca="false">IFERROR(VALUE(RIGHT(A116,2)),"")</f>
        <v>7</v>
      </c>
      <c r="D116" s="11" t="str">
        <f aca="false">TRIM('수출입 실적(신성질별)'!B120)</f>
        <v>바.기타 원자재</v>
      </c>
      <c r="E116" s="18" t="n">
        <f aca="false">IFERROR(VALUE(SUBSTITUTE(TRIM('수출입 실적(신성질별)'!C120),",","")),"")</f>
        <v>2546.6</v>
      </c>
      <c r="F116" s="19" t="n">
        <f aca="false">IFERROR(VALUE(SUBSTITUTE(TRIM('수출입 실적(신성질별)'!D120),",","")),"")</f>
        <v>9390</v>
      </c>
      <c r="G116" s="18" t="n">
        <f aca="false">IFERROR(VALUE(SUBSTITUTE(TRIM('수출입 실적(신성질별)'!E120),",","")),"")</f>
        <v>2847</v>
      </c>
      <c r="H116" s="19" t="n">
        <f aca="false">IFERROR(VALUE(SUBSTITUTE(TRIM('수출입 실적(신성질별)'!F120),",","")),"")</f>
        <v>7284</v>
      </c>
    </row>
    <row r="117" customFormat="false" ht="15" hidden="false" customHeight="true" outlineLevel="0" collapsed="false">
      <c r="A117" s="11" t="str">
        <f aca="false">TRIM('수출입 실적(신성질별)'!A121)</f>
        <v>2025.07</v>
      </c>
      <c r="B117" s="17" t="n">
        <f aca="false">IFERROR(VALUE(LEFT(A117,4)),"")</f>
        <v>2025</v>
      </c>
      <c r="C117" s="17" t="n">
        <f aca="false">IFERROR(VALUE(RIGHT(A117,2)),"")</f>
        <v>7</v>
      </c>
      <c r="D117" s="11" t="str">
        <f aca="false">TRIM('수출입 실적(신성질별)'!B121)</f>
        <v>3.자본재</v>
      </c>
      <c r="E117" s="18" t="n">
        <f aca="false">IFERROR(VALUE(SUBSTITUTE(TRIM('수출입 실적(신성질별)'!C121),",","")),"")</f>
        <v>1946810.6</v>
      </c>
      <c r="F117" s="19" t="n">
        <f aca="false">IFERROR(VALUE(SUBSTITUTE(TRIM('수출입 실적(신성질별)'!D121),",","")),"")</f>
        <v>35632489</v>
      </c>
      <c r="G117" s="18" t="n">
        <f aca="false">IFERROR(VALUE(SUBSTITUTE(TRIM('수출입 실적(신성질별)'!E121),",","")),"")</f>
        <v>1054161.5</v>
      </c>
      <c r="H117" s="19" t="n">
        <f aca="false">IFERROR(VALUE(SUBSTITUTE(TRIM('수출입 실적(신성질별)'!F121),",","")),"")</f>
        <v>21991488</v>
      </c>
    </row>
    <row r="118" customFormat="false" ht="15" hidden="false" customHeight="true" outlineLevel="0" collapsed="false">
      <c r="A118" s="11" t="str">
        <f aca="false">TRIM('수출입 실적(신성질별)'!A122)</f>
        <v>2025.07</v>
      </c>
      <c r="B118" s="17" t="n">
        <f aca="false">IFERROR(VALUE(LEFT(A118,4)),"")</f>
        <v>2025</v>
      </c>
      <c r="C118" s="17" t="n">
        <f aca="false">IFERROR(VALUE(RIGHT(A118,2)),"")</f>
        <v>7</v>
      </c>
      <c r="D118" s="11" t="str">
        <f aca="false">TRIM('수출입 실적(신성질별)'!B122)</f>
        <v>가.수송장비</v>
      </c>
      <c r="E118" s="18" t="n">
        <f aca="false">IFERROR(VALUE(SUBSTITUTE(TRIM('수출입 실적(신성질별)'!C122),",","")),"")</f>
        <v>1225208.3</v>
      </c>
      <c r="F118" s="19" t="n">
        <f aca="false">IFERROR(VALUE(SUBSTITUTE(TRIM('수출입 실적(신성질별)'!D122),",","")),"")</f>
        <v>6379323</v>
      </c>
      <c r="G118" s="18" t="n">
        <f aca="false">IFERROR(VALUE(SUBSTITUTE(TRIM('수출입 실적(신성질별)'!E122),",","")),"")</f>
        <v>454467.7</v>
      </c>
      <c r="H118" s="19" t="n">
        <f aca="false">IFERROR(VALUE(SUBSTITUTE(TRIM('수출입 실적(신성질별)'!F122),",","")),"")</f>
        <v>2386239</v>
      </c>
    </row>
    <row r="119" customFormat="false" ht="15" hidden="false" customHeight="true" outlineLevel="0" collapsed="false">
      <c r="A119" s="11" t="str">
        <f aca="false">TRIM('수출입 실적(신성질별)'!A123)</f>
        <v>2025.07</v>
      </c>
      <c r="B119" s="17" t="n">
        <f aca="false">IFERROR(VALUE(LEFT(A119,4)),"")</f>
        <v>2025</v>
      </c>
      <c r="C119" s="17" t="n">
        <f aca="false">IFERROR(VALUE(RIGHT(A119,2)),"")</f>
        <v>7</v>
      </c>
      <c r="D119" s="11" t="str">
        <f aca="false">TRIM('수출입 실적(신성질별)'!B123)</f>
        <v>나.기계류</v>
      </c>
      <c r="E119" s="18" t="n">
        <f aca="false">IFERROR(VALUE(SUBSTITUTE(TRIM('수출입 실적(신성질별)'!C123),",","")),"")</f>
        <v>677731.2</v>
      </c>
      <c r="F119" s="19" t="n">
        <f aca="false">IFERROR(VALUE(SUBSTITUTE(TRIM('수출입 실적(신성질별)'!D123),",","")),"")</f>
        <v>9402707</v>
      </c>
      <c r="G119" s="18" t="n">
        <f aca="false">IFERROR(VALUE(SUBSTITUTE(TRIM('수출입 실적(신성질별)'!E123),",","")),"")</f>
        <v>545394.2</v>
      </c>
      <c r="H119" s="19" t="n">
        <f aca="false">IFERROR(VALUE(SUBSTITUTE(TRIM('수출입 실적(신성질별)'!F123),",","")),"")</f>
        <v>9027901</v>
      </c>
    </row>
    <row r="120" customFormat="false" ht="15" hidden="false" customHeight="true" outlineLevel="0" collapsed="false">
      <c r="A120" s="11" t="str">
        <f aca="false">TRIM('수출입 실적(신성질별)'!A124)</f>
        <v>2025.07</v>
      </c>
      <c r="B120" s="17" t="n">
        <f aca="false">IFERROR(VALUE(LEFT(A120,4)),"")</f>
        <v>2025</v>
      </c>
      <c r="C120" s="17" t="n">
        <f aca="false">IFERROR(VALUE(RIGHT(A120,2)),"")</f>
        <v>7</v>
      </c>
      <c r="D120" s="11" t="str">
        <f aca="false">TRIM('수출입 실적(신성질별)'!B124)</f>
        <v>다.IT제품</v>
      </c>
      <c r="E120" s="18" t="n">
        <f aca="false">IFERROR(VALUE(SUBSTITUTE(TRIM('수출입 실적(신성질별)'!C124),",","")),"")</f>
        <v>14894.8</v>
      </c>
      <c r="F120" s="19" t="n">
        <f aca="false">IFERROR(VALUE(SUBSTITUTE(TRIM('수출입 실적(신성질별)'!D124),",","")),"")</f>
        <v>3534929</v>
      </c>
      <c r="G120" s="18" t="n">
        <f aca="false">IFERROR(VALUE(SUBSTITUTE(TRIM('수출입 실적(신성질별)'!E124),",","")),"")</f>
        <v>16829.5</v>
      </c>
      <c r="H120" s="19" t="n">
        <f aca="false">IFERROR(VALUE(SUBSTITUTE(TRIM('수출입 실적(신성질별)'!F124),",","")),"")</f>
        <v>2849379</v>
      </c>
    </row>
    <row r="121" customFormat="false" ht="15" hidden="false" customHeight="true" outlineLevel="0" collapsed="false">
      <c r="A121" s="11" t="str">
        <f aca="false">TRIM('수출입 실적(신성질별)'!A125)</f>
        <v>2025.07</v>
      </c>
      <c r="B121" s="17" t="n">
        <f aca="false">IFERROR(VALUE(LEFT(A121,4)),"")</f>
        <v>2025</v>
      </c>
      <c r="C121" s="17" t="n">
        <f aca="false">IFERROR(VALUE(RIGHT(A121,2)),"")</f>
        <v>7</v>
      </c>
      <c r="D121" s="11" t="str">
        <f aca="false">TRIM('수출입 실적(신성질별)'!B125)</f>
        <v>라.IT부품</v>
      </c>
      <c r="E121" s="18" t="n">
        <f aca="false">IFERROR(VALUE(SUBSTITUTE(TRIM('수출입 실적(신성질별)'!C125),",","")),"")</f>
        <v>28976.2</v>
      </c>
      <c r="F121" s="19" t="n">
        <f aca="false">IFERROR(VALUE(SUBSTITUTE(TRIM('수출입 실적(신성질별)'!D125),",","")),"")</f>
        <v>16315529</v>
      </c>
      <c r="G121" s="18" t="n">
        <f aca="false">IFERROR(VALUE(SUBSTITUTE(TRIM('수출입 실적(신성질별)'!E125),",","")),"")</f>
        <v>37470.1</v>
      </c>
      <c r="H121" s="19" t="n">
        <f aca="false">IFERROR(VALUE(SUBSTITUTE(TRIM('수출입 실적(신성질별)'!F125),",","")),"")</f>
        <v>7727969</v>
      </c>
    </row>
    <row r="122" customFormat="false" ht="15" hidden="false" customHeight="true" outlineLevel="0" collapsed="false">
      <c r="A122" s="11" t="str">
        <f aca="false">TRIM('수출입 실적(신성질별)'!A126)</f>
        <v>2025.08</v>
      </c>
      <c r="B122" s="17" t="n">
        <f aca="false">IFERROR(VALUE(LEFT(A122,4)),"")</f>
        <v>2025</v>
      </c>
      <c r="C122" s="17" t="n">
        <f aca="false">IFERROR(VALUE(RIGHT(A122,2)),"")</f>
        <v>8</v>
      </c>
      <c r="D122" s="11" t="str">
        <f aca="false">TRIM('수출입 실적(신성질별)'!B126)</f>
        <v>1.소비재</v>
      </c>
      <c r="E122" s="18" t="n">
        <f aca="false">IFERROR(VALUE(SUBSTITUTE(TRIM('수출입 실적(신성질별)'!C126),",","")),"")</f>
        <v>844376.3</v>
      </c>
      <c r="F122" s="19" t="n">
        <f aca="false">IFERROR(VALUE(SUBSTITUTE(TRIM('수출입 실적(신성질별)'!D126),",","")),"")</f>
        <v>7242562</v>
      </c>
      <c r="G122" s="18" t="n">
        <f aca="false">IFERROR(VALUE(SUBSTITUTE(TRIM('수출입 실적(신성질별)'!E126),",","")),"")</f>
        <v>2066389.3</v>
      </c>
      <c r="H122" s="19" t="n">
        <f aca="false">IFERROR(VALUE(SUBSTITUTE(TRIM('수출입 실적(신성질별)'!F126),",","")),"")</f>
        <v>7498399</v>
      </c>
    </row>
    <row r="123" customFormat="false" ht="15" hidden="false" customHeight="true" outlineLevel="0" collapsed="false">
      <c r="A123" s="11" t="str">
        <f aca="false">TRIM('수출입 실적(신성질별)'!A127)</f>
        <v>2025.08</v>
      </c>
      <c r="B123" s="17" t="n">
        <f aca="false">IFERROR(VALUE(LEFT(A123,4)),"")</f>
        <v>2025</v>
      </c>
      <c r="C123" s="17" t="n">
        <f aca="false">IFERROR(VALUE(RIGHT(A123,2)),"")</f>
        <v>8</v>
      </c>
      <c r="D123" s="11" t="str">
        <f aca="false">TRIM('수출입 실적(신성질별)'!B127)</f>
        <v>가.직접소비재</v>
      </c>
      <c r="E123" s="18" t="n">
        <f aca="false">IFERROR(VALUE(SUBSTITUTE(TRIM('수출입 실적(신성질별)'!C127),",","")),"")</f>
        <v>281819.8</v>
      </c>
      <c r="F123" s="19" t="n">
        <f aca="false">IFERROR(VALUE(SUBSTITUTE(TRIM('수출입 실적(신성질별)'!D127),",","")),"")</f>
        <v>890643</v>
      </c>
      <c r="G123" s="18" t="n">
        <f aca="false">IFERROR(VALUE(SUBSTITUTE(TRIM('수출입 실적(신성질별)'!E127),",","")),"")</f>
        <v>1682118.4</v>
      </c>
      <c r="H123" s="19" t="n">
        <f aca="false">IFERROR(VALUE(SUBSTITUTE(TRIM('수출입 실적(신성질별)'!F127),",","")),"")</f>
        <v>2663179</v>
      </c>
    </row>
    <row r="124" customFormat="false" ht="15" hidden="false" customHeight="true" outlineLevel="0" collapsed="false">
      <c r="A124" s="11" t="str">
        <f aca="false">TRIM('수출입 실적(신성질별)'!A128)</f>
        <v>2025.08</v>
      </c>
      <c r="B124" s="17" t="n">
        <f aca="false">IFERROR(VALUE(LEFT(A124,4)),"")</f>
        <v>2025</v>
      </c>
      <c r="C124" s="17" t="n">
        <f aca="false">IFERROR(VALUE(RIGHT(A124,2)),"")</f>
        <v>8</v>
      </c>
      <c r="D124" s="11" t="str">
        <f aca="false">TRIM('수출입 실적(신성질별)'!B128)</f>
        <v>나.내구소비재</v>
      </c>
      <c r="E124" s="18" t="n">
        <f aca="false">IFERROR(VALUE(SUBSTITUTE(TRIM('수출입 실적(신성질별)'!C128),",","")),"")</f>
        <v>428917.6</v>
      </c>
      <c r="F124" s="19" t="n">
        <f aca="false">IFERROR(VALUE(SUBSTITUTE(TRIM('수출입 실적(신성질별)'!D128),",","")),"")</f>
        <v>4920612</v>
      </c>
      <c r="G124" s="18" t="n">
        <f aca="false">IFERROR(VALUE(SUBSTITUTE(TRIM('수출입 실적(신성질별)'!E128),",","")),"")</f>
        <v>218472.8</v>
      </c>
      <c r="H124" s="19" t="n">
        <f aca="false">IFERROR(VALUE(SUBSTITUTE(TRIM('수출입 실적(신성질별)'!F128),",","")),"")</f>
        <v>2421261</v>
      </c>
    </row>
    <row r="125" customFormat="false" ht="15" hidden="false" customHeight="true" outlineLevel="0" collapsed="false">
      <c r="A125" s="11" t="str">
        <f aca="false">TRIM('수출입 실적(신성질별)'!A129)</f>
        <v>2025.08</v>
      </c>
      <c r="B125" s="17" t="n">
        <f aca="false">IFERROR(VALUE(LEFT(A125,4)),"")</f>
        <v>2025</v>
      </c>
      <c r="C125" s="17" t="n">
        <f aca="false">IFERROR(VALUE(RIGHT(A125,2)),"")</f>
        <v>8</v>
      </c>
      <c r="D125" s="11" t="str">
        <f aca="false">TRIM('수출입 실적(신성질별)'!B129)</f>
        <v>다.비내구소비재</v>
      </c>
      <c r="E125" s="18" t="n">
        <f aca="false">IFERROR(VALUE(SUBSTITUTE(TRIM('수출입 실적(신성질별)'!C129),",","")),"")</f>
        <v>131402.4</v>
      </c>
      <c r="F125" s="19" t="n">
        <f aca="false">IFERROR(VALUE(SUBSTITUTE(TRIM('수출입 실적(신성질별)'!D129),",","")),"")</f>
        <v>1428577</v>
      </c>
      <c r="G125" s="18" t="n">
        <f aca="false">IFERROR(VALUE(SUBSTITUTE(TRIM('수출입 실적(신성질별)'!E129),",","")),"")</f>
        <v>165798</v>
      </c>
      <c r="H125" s="19" t="n">
        <f aca="false">IFERROR(VALUE(SUBSTITUTE(TRIM('수출입 실적(신성질별)'!F129),",","")),"")</f>
        <v>2413959</v>
      </c>
    </row>
    <row r="126" customFormat="false" ht="15" hidden="false" customHeight="true" outlineLevel="0" collapsed="false">
      <c r="A126" s="11" t="str">
        <f aca="false">TRIM('수출입 실적(신성질별)'!A130)</f>
        <v>2025.08</v>
      </c>
      <c r="B126" s="17" t="n">
        <f aca="false">IFERROR(VALUE(LEFT(A126,4)),"")</f>
        <v>2025</v>
      </c>
      <c r="C126" s="17" t="n">
        <f aca="false">IFERROR(VALUE(RIGHT(A126,2)),"")</f>
        <v>8</v>
      </c>
      <c r="D126" s="11" t="str">
        <f aca="false">TRIM('수출입 실적(신성질별)'!B130)</f>
        <v>라.간이세율적용분</v>
      </c>
      <c r="E126" s="18" t="n">
        <f aca="false">IFERROR(VALUE(SUBSTITUTE(TRIM('수출입 실적(신성질별)'!C130),",","")),"")</f>
        <v>2236.5</v>
      </c>
      <c r="F126" s="19" t="n">
        <f aca="false">IFERROR(VALUE(SUBSTITUTE(TRIM('수출입 실적(신성질별)'!D130),",","")),"")</f>
        <v>2731</v>
      </c>
      <c r="G126" s="18" t="n">
        <f aca="false">IFERROR(VALUE(SUBSTITUTE(TRIM('수출입 실적(신성질별)'!E130),",","")),"")</f>
        <v>0</v>
      </c>
      <c r="H126" s="19" t="n">
        <f aca="false">IFERROR(VALUE(SUBSTITUTE(TRIM('수출입 실적(신성질별)'!F130),",","")),"")</f>
        <v>0</v>
      </c>
    </row>
    <row r="127" customFormat="false" ht="15" hidden="false" customHeight="true" outlineLevel="0" collapsed="false">
      <c r="A127" s="11" t="str">
        <f aca="false">TRIM('수출입 실적(신성질별)'!A131)</f>
        <v>2025.08</v>
      </c>
      <c r="B127" s="17" t="n">
        <f aca="false">IFERROR(VALUE(LEFT(A127,4)),"")</f>
        <v>2025</v>
      </c>
      <c r="C127" s="17" t="n">
        <f aca="false">IFERROR(VALUE(RIGHT(A127,2)),"")</f>
        <v>8</v>
      </c>
      <c r="D127" s="11" t="str">
        <f aca="false">TRIM('수출입 실적(신성질별)'!B131)</f>
        <v>2.원자재</v>
      </c>
      <c r="E127" s="18" t="n">
        <f aca="false">IFERROR(VALUE(SUBSTITUTE(TRIM('수출입 실적(신성질별)'!C131),",","")),"")</f>
        <v>14167515.4</v>
      </c>
      <c r="F127" s="19" t="n">
        <f aca="false">IFERROR(VALUE(SUBSTITUTE(TRIM('수출입 실적(신성질별)'!D131),",","")),"")</f>
        <v>15767753</v>
      </c>
      <c r="G127" s="18" t="n">
        <f aca="false">IFERROR(VALUE(SUBSTITUTE(TRIM('수출입 실적(신성질별)'!E131),",","")),"")</f>
        <v>45854738.4</v>
      </c>
      <c r="H127" s="19" t="n">
        <f aca="false">IFERROR(VALUE(SUBSTITUTE(TRIM('수출입 실적(신성질별)'!F131),",","")),"")</f>
        <v>24126559</v>
      </c>
    </row>
    <row r="128" customFormat="false" ht="15" hidden="false" customHeight="true" outlineLevel="0" collapsed="false">
      <c r="A128" s="11" t="str">
        <f aca="false">TRIM('수출입 실적(신성질별)'!A132)</f>
        <v>2025.08</v>
      </c>
      <c r="B128" s="17" t="n">
        <f aca="false">IFERROR(VALUE(LEFT(A128,4)),"")</f>
        <v>2025</v>
      </c>
      <c r="C128" s="17" t="n">
        <f aca="false">IFERROR(VALUE(RIGHT(A128,2)),"")</f>
        <v>8</v>
      </c>
      <c r="D128" s="11" t="str">
        <f aca="false">TRIM('수출입 실적(신성질별)'!B132)</f>
        <v>가.동식물성 연·원료</v>
      </c>
      <c r="E128" s="18" t="n">
        <f aca="false">IFERROR(VALUE(SUBSTITUTE(TRIM('수출입 실적(신성질별)'!C132),",","")),"")</f>
        <v>355194</v>
      </c>
      <c r="F128" s="19" t="n">
        <f aca="false">IFERROR(VALUE(SUBSTITUTE(TRIM('수출입 실적(신성질별)'!D132),",","")),"")</f>
        <v>399875</v>
      </c>
      <c r="G128" s="18" t="n">
        <f aca="false">IFERROR(VALUE(SUBSTITUTE(TRIM('수출입 실적(신성질별)'!E132),",","")),"")</f>
        <v>2621623.6</v>
      </c>
      <c r="H128" s="19" t="n">
        <f aca="false">IFERROR(VALUE(SUBSTITUTE(TRIM('수출입 실적(신성질별)'!F132),",","")),"")</f>
        <v>1383382</v>
      </c>
    </row>
    <row r="129" customFormat="false" ht="15" hidden="false" customHeight="true" outlineLevel="0" collapsed="false">
      <c r="A129" s="11" t="str">
        <f aca="false">TRIM('수출입 실적(신성질별)'!A133)</f>
        <v>2025.08</v>
      </c>
      <c r="B129" s="17" t="n">
        <f aca="false">IFERROR(VALUE(LEFT(A129,4)),"")</f>
        <v>2025</v>
      </c>
      <c r="C129" s="17" t="n">
        <f aca="false">IFERROR(VALUE(RIGHT(A129,2)),"")</f>
        <v>8</v>
      </c>
      <c r="D129" s="11" t="str">
        <f aca="false">TRIM('수출입 실적(신성질별)'!B133)</f>
        <v>나.섬유류</v>
      </c>
      <c r="E129" s="18" t="n">
        <f aca="false">IFERROR(VALUE(SUBSTITUTE(TRIM('수출입 실적(신성질별)'!C133),",","")),"")</f>
        <v>99911.2</v>
      </c>
      <c r="F129" s="19" t="n">
        <f aca="false">IFERROR(VALUE(SUBSTITUTE(TRIM('수출입 실적(신성질별)'!D133),",","")),"")</f>
        <v>478766</v>
      </c>
      <c r="G129" s="18" t="n">
        <f aca="false">IFERROR(VALUE(SUBSTITUTE(TRIM('수출입 실적(신성질별)'!E133),",","")),"")</f>
        <v>90743.3</v>
      </c>
      <c r="H129" s="19" t="n">
        <f aca="false">IFERROR(VALUE(SUBSTITUTE(TRIM('수출입 실적(신성질별)'!F133),",","")),"")</f>
        <v>284749</v>
      </c>
    </row>
    <row r="130" customFormat="false" ht="15" hidden="false" customHeight="true" outlineLevel="0" collapsed="false">
      <c r="A130" s="11" t="str">
        <f aca="false">TRIM('수출입 실적(신성질별)'!A134)</f>
        <v>2025.08</v>
      </c>
      <c r="B130" s="17" t="n">
        <f aca="false">IFERROR(VALUE(LEFT(A130,4)),"")</f>
        <v>2025</v>
      </c>
      <c r="C130" s="17" t="n">
        <f aca="false">IFERROR(VALUE(RIGHT(A130,2)),"")</f>
        <v>8</v>
      </c>
      <c r="D130" s="11" t="str">
        <f aca="false">TRIM('수출입 실적(신성질별)'!B134)</f>
        <v>다.광산물</v>
      </c>
      <c r="E130" s="18" t="n">
        <f aca="false">IFERROR(VALUE(SUBSTITUTE(TRIM('수출입 실적(신성질별)'!C134),",","")),"")</f>
        <v>7077467.2</v>
      </c>
      <c r="F130" s="19" t="n">
        <f aca="false">IFERROR(VALUE(SUBSTITUTE(TRIM('수출입 실적(신성질별)'!D134),",","")),"")</f>
        <v>5053234</v>
      </c>
      <c r="G130" s="18" t="n">
        <f aca="false">IFERROR(VALUE(SUBSTITUTE(TRIM('수출입 실적(신성질별)'!E134),",","")),"")</f>
        <v>39780149.6</v>
      </c>
      <c r="H130" s="19" t="n">
        <f aca="false">IFERROR(VALUE(SUBSTITUTE(TRIM('수출입 실적(신성질별)'!F134),",","")),"")</f>
        <v>15305787</v>
      </c>
    </row>
    <row r="131" customFormat="false" ht="15" hidden="false" customHeight="true" outlineLevel="0" collapsed="false">
      <c r="A131" s="11" t="str">
        <f aca="false">TRIM('수출입 실적(신성질별)'!A135)</f>
        <v>2025.08</v>
      </c>
      <c r="B131" s="17" t="n">
        <f aca="false">IFERROR(VALUE(LEFT(A131,4)),"")</f>
        <v>2025</v>
      </c>
      <c r="C131" s="17" t="n">
        <f aca="false">IFERROR(VALUE(RIGHT(A131,2)),"")</f>
        <v>8</v>
      </c>
      <c r="D131" s="11" t="str">
        <f aca="false">TRIM('수출입 실적(신성질별)'!B135)</f>
        <v>라.철강 및 금속제품</v>
      </c>
      <c r="E131" s="18" t="n">
        <f aca="false">IFERROR(VALUE(SUBSTITUTE(TRIM('수출입 실적(신성질별)'!C135),",","")),"")</f>
        <v>2512539.8</v>
      </c>
      <c r="F131" s="19" t="n">
        <f aca="false">IFERROR(VALUE(SUBSTITUTE(TRIM('수출입 실적(신성질별)'!D135),",","")),"")</f>
        <v>3186384</v>
      </c>
      <c r="G131" s="18" t="n">
        <f aca="false">IFERROR(VALUE(SUBSTITUTE(TRIM('수출입 실적(신성질별)'!E135),",","")),"")</f>
        <v>1572131</v>
      </c>
      <c r="H131" s="19" t="n">
        <f aca="false">IFERROR(VALUE(SUBSTITUTE(TRIM('수출입 실적(신성질별)'!F135),",","")),"")</f>
        <v>2701763</v>
      </c>
    </row>
    <row r="132" customFormat="false" ht="15" hidden="false" customHeight="true" outlineLevel="0" collapsed="false">
      <c r="A132" s="11" t="str">
        <f aca="false">TRIM('수출입 실적(신성질별)'!A136)</f>
        <v>2025.08</v>
      </c>
      <c r="B132" s="17" t="n">
        <f aca="false">IFERROR(VALUE(LEFT(A132,4)),"")</f>
        <v>2025</v>
      </c>
      <c r="C132" s="17" t="n">
        <f aca="false">IFERROR(VALUE(RIGHT(A132,2)),"")</f>
        <v>8</v>
      </c>
      <c r="D132" s="11" t="str">
        <f aca="false">TRIM('수출입 실적(신성질별)'!B136)</f>
        <v>마.화학공업제품</v>
      </c>
      <c r="E132" s="18" t="n">
        <f aca="false">IFERROR(VALUE(SUBSTITUTE(TRIM('수출입 실적(신성질별)'!C136),",","")),"")</f>
        <v>4120342.7</v>
      </c>
      <c r="F132" s="19" t="n">
        <f aca="false">IFERROR(VALUE(SUBSTITUTE(TRIM('수출입 실적(신성질별)'!D136),",","")),"")</f>
        <v>6642206</v>
      </c>
      <c r="G132" s="18" t="n">
        <f aca="false">IFERROR(VALUE(SUBSTITUTE(TRIM('수출입 실적(신성질별)'!E136),",","")),"")</f>
        <v>1787566.1</v>
      </c>
      <c r="H132" s="19" t="n">
        <f aca="false">IFERROR(VALUE(SUBSTITUTE(TRIM('수출입 실적(신성질별)'!F136),",","")),"")</f>
        <v>4444861</v>
      </c>
    </row>
    <row r="133" customFormat="false" ht="15" hidden="false" customHeight="true" outlineLevel="0" collapsed="false">
      <c r="A133" s="11" t="str">
        <f aca="false">TRIM('수출입 실적(신성질별)'!A137)</f>
        <v>2025.08</v>
      </c>
      <c r="B133" s="17" t="n">
        <f aca="false">IFERROR(VALUE(LEFT(A133,4)),"")</f>
        <v>2025</v>
      </c>
      <c r="C133" s="17" t="n">
        <f aca="false">IFERROR(VALUE(RIGHT(A133,2)),"")</f>
        <v>8</v>
      </c>
      <c r="D133" s="11" t="str">
        <f aca="false">TRIM('수출입 실적(신성질별)'!B137)</f>
        <v>바.기타 원자재</v>
      </c>
      <c r="E133" s="18" t="n">
        <f aca="false">IFERROR(VALUE(SUBSTITUTE(TRIM('수출입 실적(신성질별)'!C137),",","")),"")</f>
        <v>2060.5</v>
      </c>
      <c r="F133" s="19" t="n">
        <f aca="false">IFERROR(VALUE(SUBSTITUTE(TRIM('수출입 실적(신성질별)'!D137),",","")),"")</f>
        <v>7288</v>
      </c>
      <c r="G133" s="18" t="n">
        <f aca="false">IFERROR(VALUE(SUBSTITUTE(TRIM('수출입 실적(신성질별)'!E137),",","")),"")</f>
        <v>2524.7</v>
      </c>
      <c r="H133" s="19" t="n">
        <f aca="false">IFERROR(VALUE(SUBSTITUTE(TRIM('수출입 실적(신성질별)'!F137),",","")),"")</f>
        <v>6017</v>
      </c>
    </row>
    <row r="134" customFormat="false" ht="15" hidden="false" customHeight="true" outlineLevel="0" collapsed="false">
      <c r="A134" s="11" t="str">
        <f aca="false">TRIM('수출입 실적(신성질별)'!A138)</f>
        <v>2025.08</v>
      </c>
      <c r="B134" s="17" t="n">
        <f aca="false">IFERROR(VALUE(LEFT(A134,4)),"")</f>
        <v>2025</v>
      </c>
      <c r="C134" s="17" t="n">
        <f aca="false">IFERROR(VALUE(RIGHT(A134,2)),"")</f>
        <v>8</v>
      </c>
      <c r="D134" s="11" t="str">
        <f aca="false">TRIM('수출입 실적(신성질별)'!B138)</f>
        <v>3.자본재</v>
      </c>
      <c r="E134" s="18" t="n">
        <f aca="false">IFERROR(VALUE(SUBSTITUTE(TRIM('수출입 실적(신성질별)'!C138),",","")),"")</f>
        <v>2106782.2</v>
      </c>
      <c r="F134" s="19" t="n">
        <f aca="false">IFERROR(VALUE(SUBSTITUTE(TRIM('수출입 실적(신성질별)'!D138),",","")),"")</f>
        <v>35249017</v>
      </c>
      <c r="G134" s="18" t="n">
        <f aca="false">IFERROR(VALUE(SUBSTITUTE(TRIM('수출입 실적(신성질별)'!E138),",","")),"")</f>
        <v>720792.9</v>
      </c>
      <c r="H134" s="19" t="n">
        <f aca="false">IFERROR(VALUE(SUBSTITUTE(TRIM('수출입 실적(신성질별)'!F138),",","")),"")</f>
        <v>20231665</v>
      </c>
    </row>
    <row r="135" customFormat="false" ht="15" hidden="false" customHeight="true" outlineLevel="0" collapsed="false">
      <c r="A135" s="11" t="str">
        <f aca="false">TRIM('수출입 실적(신성질별)'!A139)</f>
        <v>2025.08</v>
      </c>
      <c r="B135" s="17" t="n">
        <f aca="false">IFERROR(VALUE(LEFT(A135,4)),"")</f>
        <v>2025</v>
      </c>
      <c r="C135" s="17" t="n">
        <f aca="false">IFERROR(VALUE(RIGHT(A135,2)),"")</f>
        <v>8</v>
      </c>
      <c r="D135" s="11" t="str">
        <f aca="false">TRIM('수출입 실적(신성질별)'!B139)</f>
        <v>가.수송장비</v>
      </c>
      <c r="E135" s="18" t="n">
        <f aca="false">IFERROR(VALUE(SUBSTITUTE(TRIM('수출입 실적(신성질별)'!C139),",","")),"")</f>
        <v>1509426.6</v>
      </c>
      <c r="F135" s="19" t="n">
        <f aca="false">IFERROR(VALUE(SUBSTITUTE(TRIM('수출입 실적(신성질별)'!D139),",","")),"")</f>
        <v>6824572</v>
      </c>
      <c r="G135" s="18" t="n">
        <f aca="false">IFERROR(VALUE(SUBSTITUTE(TRIM('수출입 실적(신성질별)'!E139),",","")),"")</f>
        <v>153288.5</v>
      </c>
      <c r="H135" s="19" t="n">
        <f aca="false">IFERROR(VALUE(SUBSTITUTE(TRIM('수출입 실적(신성질별)'!F139),",","")),"")</f>
        <v>1917645</v>
      </c>
    </row>
    <row r="136" customFormat="false" ht="15" hidden="false" customHeight="true" outlineLevel="0" collapsed="false">
      <c r="A136" s="11" t="str">
        <f aca="false">TRIM('수출입 실적(신성질별)'!A140)</f>
        <v>2025.08</v>
      </c>
      <c r="B136" s="17" t="n">
        <f aca="false">IFERROR(VALUE(LEFT(A136,4)),"")</f>
        <v>2025</v>
      </c>
      <c r="C136" s="17" t="n">
        <f aca="false">IFERROR(VALUE(RIGHT(A136,2)),"")</f>
        <v>8</v>
      </c>
      <c r="D136" s="11" t="str">
        <f aca="false">TRIM('수출입 실적(신성질별)'!B140)</f>
        <v>나.기계류</v>
      </c>
      <c r="E136" s="18" t="n">
        <f aca="false">IFERROR(VALUE(SUBSTITUTE(TRIM('수출입 실적(신성질별)'!C140),",","")),"")</f>
        <v>556698.6</v>
      </c>
      <c r="F136" s="19" t="n">
        <f aca="false">IFERROR(VALUE(SUBSTITUTE(TRIM('수출입 실적(신성질별)'!D140),",","")),"")</f>
        <v>7579464</v>
      </c>
      <c r="G136" s="18" t="n">
        <f aca="false">IFERROR(VALUE(SUBSTITUTE(TRIM('수출입 실적(신성질별)'!E140),",","")),"")</f>
        <v>520696.8</v>
      </c>
      <c r="H136" s="19" t="n">
        <f aca="false">IFERROR(VALUE(SUBSTITUTE(TRIM('수출입 실적(신성질별)'!F140),",","")),"")</f>
        <v>8301179</v>
      </c>
    </row>
    <row r="137" customFormat="false" ht="15" hidden="false" customHeight="true" outlineLevel="0" collapsed="false">
      <c r="A137" s="11" t="str">
        <f aca="false">TRIM('수출입 실적(신성질별)'!A141)</f>
        <v>2025.08</v>
      </c>
      <c r="B137" s="17" t="n">
        <f aca="false">IFERROR(VALUE(LEFT(A137,4)),"")</f>
        <v>2025</v>
      </c>
      <c r="C137" s="17" t="n">
        <f aca="false">IFERROR(VALUE(RIGHT(A137,2)),"")</f>
        <v>8</v>
      </c>
      <c r="D137" s="11" t="str">
        <f aca="false">TRIM('수출입 실적(신성질별)'!B141)</f>
        <v>다.IT제품</v>
      </c>
      <c r="E137" s="18" t="n">
        <f aca="false">IFERROR(VALUE(SUBSTITUTE(TRIM('수출입 실적(신성질별)'!C141),",","")),"")</f>
        <v>11246.2</v>
      </c>
      <c r="F137" s="19" t="n">
        <f aca="false">IFERROR(VALUE(SUBSTITUTE(TRIM('수출입 실적(신성질별)'!D141),",","")),"")</f>
        <v>4225294</v>
      </c>
      <c r="G137" s="18" t="n">
        <f aca="false">IFERROR(VALUE(SUBSTITUTE(TRIM('수출입 실적(신성질별)'!E141),",","")),"")</f>
        <v>15267</v>
      </c>
      <c r="H137" s="19" t="n">
        <f aca="false">IFERROR(VALUE(SUBSTITUTE(TRIM('수출입 실적(신성질별)'!F141),",","")),"")</f>
        <v>2406849</v>
      </c>
    </row>
    <row r="138" customFormat="false" ht="15" hidden="false" customHeight="true" outlineLevel="0" collapsed="false">
      <c r="A138" s="11" t="str">
        <f aca="false">TRIM('수출입 실적(신성질별)'!A142)</f>
        <v>2025.08</v>
      </c>
      <c r="B138" s="17" t="n">
        <f aca="false">IFERROR(VALUE(LEFT(A138,4)),"")</f>
        <v>2025</v>
      </c>
      <c r="C138" s="17" t="n">
        <f aca="false">IFERROR(VALUE(RIGHT(A138,2)),"")</f>
        <v>8</v>
      </c>
      <c r="D138" s="11" t="str">
        <f aca="false">TRIM('수출입 실적(신성질별)'!B142)</f>
        <v>라.IT부품</v>
      </c>
      <c r="E138" s="18" t="n">
        <f aca="false">IFERROR(VALUE(SUBSTITUTE(TRIM('수출입 실적(신성질별)'!C142),",","")),"")</f>
        <v>29410.7</v>
      </c>
      <c r="F138" s="19" t="n">
        <f aca="false">IFERROR(VALUE(SUBSTITUTE(TRIM('수출입 실적(신성질별)'!D142),",","")),"")</f>
        <v>16619686</v>
      </c>
      <c r="G138" s="18" t="n">
        <f aca="false">IFERROR(VALUE(SUBSTITUTE(TRIM('수출입 실적(신성질별)'!E142),",","")),"")</f>
        <v>31540.6</v>
      </c>
      <c r="H138" s="19" t="n">
        <f aca="false">IFERROR(VALUE(SUBSTITUTE(TRIM('수출입 실적(신성질별)'!F142),",","")),"")</f>
        <v>7605992</v>
      </c>
    </row>
    <row r="139" customFormat="false" ht="15" hidden="false" customHeight="true" outlineLevel="0" collapsed="false">
      <c r="A139" s="11" t="str">
        <f aca="false">TRIM('수출입 실적(신성질별)'!A143)</f>
        <v>2025.09</v>
      </c>
      <c r="B139" s="17" t="n">
        <f aca="false">IFERROR(VALUE(LEFT(A139,4)),"")</f>
        <v>2025</v>
      </c>
      <c r="C139" s="17" t="n">
        <f aca="false">IFERROR(VALUE(RIGHT(A139,2)),"")</f>
        <v>9</v>
      </c>
      <c r="D139" s="11" t="str">
        <f aca="false">TRIM('수출입 실적(신성질별)'!B143)</f>
        <v>1.소비재</v>
      </c>
      <c r="E139" s="18" t="n">
        <f aca="false">IFERROR(VALUE(SUBSTITUTE(TRIM('수출입 실적(신성질별)'!C143),",","")),"")</f>
        <v>1047562.8</v>
      </c>
      <c r="F139" s="19" t="n">
        <f aca="false">IFERROR(VALUE(SUBSTITUTE(TRIM('수출입 실적(신성질별)'!D143),",","")),"")</f>
        <v>8625008</v>
      </c>
      <c r="G139" s="18" t="n">
        <f aca="false">IFERROR(VALUE(SUBSTITUTE(TRIM('수출입 실적(신성질별)'!E143),",","")),"")</f>
        <v>2289878.8</v>
      </c>
      <c r="H139" s="19" t="n">
        <f aca="false">IFERROR(VALUE(SUBSTITUTE(TRIM('수출입 실적(신성질별)'!F143),",","")),"")</f>
        <v>8095423</v>
      </c>
    </row>
    <row r="140" customFormat="false" ht="15" hidden="false" customHeight="true" outlineLevel="0" collapsed="false">
      <c r="A140" s="11" t="str">
        <f aca="false">TRIM('수출입 실적(신성질별)'!A144)</f>
        <v>2025.09</v>
      </c>
      <c r="B140" s="17" t="n">
        <f aca="false">IFERROR(VALUE(LEFT(A140,4)),"")</f>
        <v>2025</v>
      </c>
      <c r="C140" s="17" t="n">
        <f aca="false">IFERROR(VALUE(RIGHT(A140,2)),"")</f>
        <v>9</v>
      </c>
      <c r="D140" s="11" t="str">
        <f aca="false">TRIM('수출입 실적(신성질별)'!B144)</f>
        <v>가.직접소비재</v>
      </c>
      <c r="E140" s="18" t="n">
        <f aca="false">IFERROR(VALUE(SUBSTITUTE(TRIM('수출입 실적(신성질별)'!C144),",","")),"")</f>
        <v>389273.4</v>
      </c>
      <c r="F140" s="19" t="n">
        <f aca="false">IFERROR(VALUE(SUBSTITUTE(TRIM('수출입 실적(신성질별)'!D144),",","")),"")</f>
        <v>1095948</v>
      </c>
      <c r="G140" s="18" t="n">
        <f aca="false">IFERROR(VALUE(SUBSTITUTE(TRIM('수출입 실적(신성질별)'!E144),",","")),"")</f>
        <v>1871806.6</v>
      </c>
      <c r="H140" s="19" t="n">
        <f aca="false">IFERROR(VALUE(SUBSTITUTE(TRIM('수출입 실적(신성질별)'!F144),",","")),"")</f>
        <v>2950397</v>
      </c>
    </row>
    <row r="141" customFormat="false" ht="15" hidden="false" customHeight="true" outlineLevel="0" collapsed="false">
      <c r="A141" s="11" t="str">
        <f aca="false">TRIM('수출입 실적(신성질별)'!A145)</f>
        <v>2025.09</v>
      </c>
      <c r="B141" s="17" t="n">
        <f aca="false">IFERROR(VALUE(LEFT(A141,4)),"")</f>
        <v>2025</v>
      </c>
      <c r="C141" s="17" t="n">
        <f aca="false">IFERROR(VALUE(RIGHT(A141,2)),"")</f>
        <v>9</v>
      </c>
      <c r="D141" s="11" t="str">
        <f aca="false">TRIM('수출입 실적(신성질별)'!B145)</f>
        <v>나.내구소비재</v>
      </c>
      <c r="E141" s="18" t="n">
        <f aca="false">IFERROR(VALUE(SUBSTITUTE(TRIM('수출입 실적(신성질별)'!C145),",","")),"")</f>
        <v>494711.3</v>
      </c>
      <c r="F141" s="19" t="n">
        <f aca="false">IFERROR(VALUE(SUBSTITUTE(TRIM('수출입 실적(신성질별)'!D145),",","")),"")</f>
        <v>5683299</v>
      </c>
      <c r="G141" s="18" t="n">
        <f aca="false">IFERROR(VALUE(SUBSTITUTE(TRIM('수출입 실적(신성질별)'!E145),",","")),"")</f>
        <v>223790.5</v>
      </c>
      <c r="H141" s="19" t="n">
        <f aca="false">IFERROR(VALUE(SUBSTITUTE(TRIM('수출입 실적(신성질별)'!F145),",","")),"")</f>
        <v>2366234</v>
      </c>
    </row>
    <row r="142" customFormat="false" ht="15" hidden="false" customHeight="true" outlineLevel="0" collapsed="false">
      <c r="A142" s="11" t="str">
        <f aca="false">TRIM('수출입 실적(신성질별)'!A146)</f>
        <v>2025.09</v>
      </c>
      <c r="B142" s="17" t="n">
        <f aca="false">IFERROR(VALUE(LEFT(A142,4)),"")</f>
        <v>2025</v>
      </c>
      <c r="C142" s="17" t="n">
        <f aca="false">IFERROR(VALUE(RIGHT(A142,2)),"")</f>
        <v>9</v>
      </c>
      <c r="D142" s="11" t="str">
        <f aca="false">TRIM('수출입 실적(신성질별)'!B146)</f>
        <v>다.비내구소비재</v>
      </c>
      <c r="E142" s="18" t="n">
        <f aca="false">IFERROR(VALUE(SUBSTITUTE(TRIM('수출입 실적(신성질별)'!C146),",","")),"")</f>
        <v>161832.7</v>
      </c>
      <c r="F142" s="19" t="n">
        <f aca="false">IFERROR(VALUE(SUBSTITUTE(TRIM('수출입 실적(신성질별)'!D146),",","")),"")</f>
        <v>1843675</v>
      </c>
      <c r="G142" s="18" t="n">
        <f aca="false">IFERROR(VALUE(SUBSTITUTE(TRIM('수출입 실적(신성질별)'!E146),",","")),"")</f>
        <v>194281.7</v>
      </c>
      <c r="H142" s="19" t="n">
        <f aca="false">IFERROR(VALUE(SUBSTITUTE(TRIM('수출입 실적(신성질별)'!F146),",","")),"")</f>
        <v>2778793</v>
      </c>
    </row>
    <row r="143" customFormat="false" ht="15" hidden="false" customHeight="true" outlineLevel="0" collapsed="false">
      <c r="A143" s="11" t="str">
        <f aca="false">TRIM('수출입 실적(신성질별)'!A147)</f>
        <v>2025.09</v>
      </c>
      <c r="B143" s="17" t="n">
        <f aca="false">IFERROR(VALUE(LEFT(A143,4)),"")</f>
        <v>2025</v>
      </c>
      <c r="C143" s="17" t="n">
        <f aca="false">IFERROR(VALUE(RIGHT(A143,2)),"")</f>
        <v>9</v>
      </c>
      <c r="D143" s="11" t="str">
        <f aca="false">TRIM('수출입 실적(신성질별)'!B147)</f>
        <v>라.간이세율적용분</v>
      </c>
      <c r="E143" s="18" t="n">
        <f aca="false">IFERROR(VALUE(SUBSTITUTE(TRIM('수출입 실적(신성질별)'!C147),",","")),"")</f>
        <v>1745.5</v>
      </c>
      <c r="F143" s="19" t="n">
        <f aca="false">IFERROR(VALUE(SUBSTITUTE(TRIM('수출입 실적(신성질별)'!D147),",","")),"")</f>
        <v>2086</v>
      </c>
      <c r="G143" s="18" t="n">
        <f aca="false">IFERROR(VALUE(SUBSTITUTE(TRIM('수출입 실적(신성질별)'!E147),",","")),"")</f>
        <v>0</v>
      </c>
      <c r="H143" s="19" t="n">
        <f aca="false">IFERROR(VALUE(SUBSTITUTE(TRIM('수출입 실적(신성질별)'!F147),",","")),"")</f>
        <v>0</v>
      </c>
    </row>
    <row r="144" customFormat="false" ht="15" hidden="false" customHeight="true" outlineLevel="0" collapsed="false">
      <c r="A144" s="11" t="str">
        <f aca="false">TRIM('수출입 실적(신성질별)'!A148)</f>
        <v>2025.09</v>
      </c>
      <c r="B144" s="17" t="n">
        <f aca="false">IFERROR(VALUE(LEFT(A144,4)),"")</f>
        <v>2025</v>
      </c>
      <c r="C144" s="17" t="n">
        <f aca="false">IFERROR(VALUE(RIGHT(A144,2)),"")</f>
        <v>9</v>
      </c>
      <c r="D144" s="11" t="str">
        <f aca="false">TRIM('수출입 실적(신성질별)'!B148)</f>
        <v>2.원자재</v>
      </c>
      <c r="E144" s="18" t="n">
        <f aca="false">IFERROR(VALUE(SUBSTITUTE(TRIM('수출입 실적(신성질별)'!C148),",","")),"")</f>
        <v>14804972.4</v>
      </c>
      <c r="F144" s="19" t="n">
        <f aca="false">IFERROR(VALUE(SUBSTITUTE(TRIM('수출입 실적(신성질별)'!D148),",","")),"")</f>
        <v>17227677</v>
      </c>
      <c r="G144" s="18" t="n">
        <f aca="false">IFERROR(VALUE(SUBSTITUTE(TRIM('수출입 실적(신성질별)'!E148),",","")),"")</f>
        <v>44083874.8</v>
      </c>
      <c r="H144" s="19" t="n">
        <f aca="false">IFERROR(VALUE(SUBSTITUTE(TRIM('수출입 실적(신성질별)'!F148),",","")),"")</f>
        <v>24958281</v>
      </c>
    </row>
    <row r="145" customFormat="false" ht="15" hidden="false" customHeight="true" outlineLevel="0" collapsed="false">
      <c r="A145" s="11" t="str">
        <f aca="false">TRIM('수출입 실적(신성질별)'!A149)</f>
        <v>2025.09</v>
      </c>
      <c r="B145" s="17" t="n">
        <f aca="false">IFERROR(VALUE(LEFT(A145,4)),"")</f>
        <v>2025</v>
      </c>
      <c r="C145" s="17" t="n">
        <f aca="false">IFERROR(VALUE(RIGHT(A145,2)),"")</f>
        <v>9</v>
      </c>
      <c r="D145" s="11" t="str">
        <f aca="false">TRIM('수출입 실적(신성질별)'!B149)</f>
        <v>가.동식물성 연·원료</v>
      </c>
      <c r="E145" s="18" t="n">
        <f aca="false">IFERROR(VALUE(SUBSTITUTE(TRIM('수출입 실적(신성질별)'!C149),",","")),"")</f>
        <v>377224.1</v>
      </c>
      <c r="F145" s="19" t="n">
        <f aca="false">IFERROR(VALUE(SUBSTITUTE(TRIM('수출입 실적(신성질별)'!D149),",","")),"")</f>
        <v>449419</v>
      </c>
      <c r="G145" s="18" t="n">
        <f aca="false">IFERROR(VALUE(SUBSTITUTE(TRIM('수출입 실적(신성질별)'!E149),",","")),"")</f>
        <v>2757122.6</v>
      </c>
      <c r="H145" s="19" t="n">
        <f aca="false">IFERROR(VALUE(SUBSTITUTE(TRIM('수출입 실적(신성질별)'!F149),",","")),"")</f>
        <v>1424496</v>
      </c>
    </row>
    <row r="146" customFormat="false" ht="15" hidden="false" customHeight="true" outlineLevel="0" collapsed="false">
      <c r="A146" s="11" t="str">
        <f aca="false">TRIM('수출입 실적(신성질별)'!A150)</f>
        <v>2025.09</v>
      </c>
      <c r="B146" s="17" t="n">
        <f aca="false">IFERROR(VALUE(LEFT(A146,4)),"")</f>
        <v>2025</v>
      </c>
      <c r="C146" s="17" t="n">
        <f aca="false">IFERROR(VALUE(RIGHT(A146,2)),"")</f>
        <v>9</v>
      </c>
      <c r="D146" s="11" t="str">
        <f aca="false">TRIM('수출입 실적(신성질별)'!B150)</f>
        <v>나.섬유류</v>
      </c>
      <c r="E146" s="18" t="n">
        <f aca="false">IFERROR(VALUE(SUBSTITUTE(TRIM('수출입 실적(신성질별)'!C150),",","")),"")</f>
        <v>124052.1</v>
      </c>
      <c r="F146" s="19" t="n">
        <f aca="false">IFERROR(VALUE(SUBSTITUTE(TRIM('수출입 실적(신성질별)'!D150),",","")),"")</f>
        <v>607073</v>
      </c>
      <c r="G146" s="18" t="n">
        <f aca="false">IFERROR(VALUE(SUBSTITUTE(TRIM('수출입 실적(신성질별)'!E150),",","")),"")</f>
        <v>106279.3</v>
      </c>
      <c r="H146" s="19" t="n">
        <f aca="false">IFERROR(VALUE(SUBSTITUTE(TRIM('수출입 실적(신성질별)'!F150),",","")),"")</f>
        <v>333526</v>
      </c>
    </row>
    <row r="147" customFormat="false" ht="15" hidden="false" customHeight="true" outlineLevel="0" collapsed="false">
      <c r="A147" s="11" t="str">
        <f aca="false">TRIM('수출입 실적(신성질별)'!A151)</f>
        <v>2025.09</v>
      </c>
      <c r="B147" s="17" t="n">
        <f aca="false">IFERROR(VALUE(LEFT(A147,4)),"")</f>
        <v>2025</v>
      </c>
      <c r="C147" s="17" t="n">
        <f aca="false">IFERROR(VALUE(RIGHT(A147,2)),"")</f>
        <v>9</v>
      </c>
      <c r="D147" s="11" t="str">
        <f aca="false">TRIM('수출입 실적(신성질별)'!B151)</f>
        <v>다.광산물</v>
      </c>
      <c r="E147" s="18" t="n">
        <f aca="false">IFERROR(VALUE(SUBSTITUTE(TRIM('수출입 실적(신성질별)'!C151),",","")),"")</f>
        <v>7054855.2</v>
      </c>
      <c r="F147" s="19" t="n">
        <f aca="false">IFERROR(VALUE(SUBSTITUTE(TRIM('수출입 실적(신성질별)'!D151),",","")),"")</f>
        <v>5071416</v>
      </c>
      <c r="G147" s="18" t="n">
        <f aca="false">IFERROR(VALUE(SUBSTITUTE(TRIM('수출입 실적(신성질별)'!E151),",","")),"")</f>
        <v>37475945</v>
      </c>
      <c r="H147" s="19" t="n">
        <f aca="false">IFERROR(VALUE(SUBSTITUTE(TRIM('수출입 실적(신성질별)'!F151),",","")),"")</f>
        <v>14854212</v>
      </c>
    </row>
    <row r="148" customFormat="false" ht="15" hidden="false" customHeight="true" outlineLevel="0" collapsed="false">
      <c r="A148" s="11" t="str">
        <f aca="false">TRIM('수출입 실적(신성질별)'!A152)</f>
        <v>2025.09</v>
      </c>
      <c r="B148" s="17" t="n">
        <f aca="false">IFERROR(VALUE(LEFT(A148,4)),"")</f>
        <v>2025</v>
      </c>
      <c r="C148" s="17" t="n">
        <f aca="false">IFERROR(VALUE(RIGHT(A148,2)),"")</f>
        <v>9</v>
      </c>
      <c r="D148" s="11" t="str">
        <f aca="false">TRIM('수출입 실적(신성질별)'!B152)</f>
        <v>라.철강 및 금속제품</v>
      </c>
      <c r="E148" s="18" t="n">
        <f aca="false">IFERROR(VALUE(SUBSTITUTE(TRIM('수출입 실적(신성질별)'!C152),",","")),"")</f>
        <v>2820108.7</v>
      </c>
      <c r="F148" s="19" t="n">
        <f aca="false">IFERROR(VALUE(SUBSTITUTE(TRIM('수출입 실적(신성질별)'!D152),",","")),"")</f>
        <v>3496294</v>
      </c>
      <c r="G148" s="18" t="n">
        <f aca="false">IFERROR(VALUE(SUBSTITUTE(TRIM('수출입 실적(신성질별)'!E152),",","")),"")</f>
        <v>1831583.3</v>
      </c>
      <c r="H148" s="19" t="n">
        <f aca="false">IFERROR(VALUE(SUBSTITUTE(TRIM('수출입 실적(신성질별)'!F152),",","")),"")</f>
        <v>3061985</v>
      </c>
    </row>
    <row r="149" customFormat="false" ht="15" hidden="false" customHeight="true" outlineLevel="0" collapsed="false">
      <c r="A149" s="11" t="str">
        <f aca="false">TRIM('수출입 실적(신성질별)'!A153)</f>
        <v>2025.09</v>
      </c>
      <c r="B149" s="17" t="n">
        <f aca="false">IFERROR(VALUE(LEFT(A149,4)),"")</f>
        <v>2025</v>
      </c>
      <c r="C149" s="17" t="n">
        <f aca="false">IFERROR(VALUE(RIGHT(A149,2)),"")</f>
        <v>9</v>
      </c>
      <c r="D149" s="11" t="str">
        <f aca="false">TRIM('수출입 실적(신성질별)'!B153)</f>
        <v>마.화학공업제품</v>
      </c>
      <c r="E149" s="18" t="n">
        <f aca="false">IFERROR(VALUE(SUBSTITUTE(TRIM('수출입 실적(신성질별)'!C153),",","")),"")</f>
        <v>4426699.4</v>
      </c>
      <c r="F149" s="19" t="n">
        <f aca="false">IFERROR(VALUE(SUBSTITUTE(TRIM('수출입 실적(신성질별)'!D153),",","")),"")</f>
        <v>7595794</v>
      </c>
      <c r="G149" s="18" t="n">
        <f aca="false">IFERROR(VALUE(SUBSTITUTE(TRIM('수출입 실적(신성질별)'!E153),",","")),"")</f>
        <v>1910270.3</v>
      </c>
      <c r="H149" s="19" t="n">
        <f aca="false">IFERROR(VALUE(SUBSTITUTE(TRIM('수출입 실적(신성질별)'!F153),",","")),"")</f>
        <v>5277163</v>
      </c>
    </row>
    <row r="150" customFormat="false" ht="15" hidden="false" customHeight="true" outlineLevel="0" collapsed="false">
      <c r="A150" s="11" t="str">
        <f aca="false">TRIM('수출입 실적(신성질별)'!A154)</f>
        <v>2025.09</v>
      </c>
      <c r="B150" s="17" t="n">
        <f aca="false">IFERROR(VALUE(LEFT(A150,4)),"")</f>
        <v>2025</v>
      </c>
      <c r="C150" s="17" t="n">
        <f aca="false">IFERROR(VALUE(RIGHT(A150,2)),"")</f>
        <v>9</v>
      </c>
      <c r="D150" s="11" t="str">
        <f aca="false">TRIM('수출입 실적(신성질별)'!B154)</f>
        <v>바.기타 원자재</v>
      </c>
      <c r="E150" s="18" t="n">
        <f aca="false">IFERROR(VALUE(SUBSTITUTE(TRIM('수출입 실적(신성질별)'!C154),",","")),"")</f>
        <v>2032.9</v>
      </c>
      <c r="F150" s="19" t="n">
        <f aca="false">IFERROR(VALUE(SUBSTITUTE(TRIM('수출입 실적(신성질별)'!D154),",","")),"")</f>
        <v>7681</v>
      </c>
      <c r="G150" s="18" t="n">
        <f aca="false">IFERROR(VALUE(SUBSTITUTE(TRIM('수출입 실적(신성질별)'!E154),",","")),"")</f>
        <v>2674.3</v>
      </c>
      <c r="H150" s="19" t="n">
        <f aca="false">IFERROR(VALUE(SUBSTITUTE(TRIM('수출입 실적(신성질별)'!F154),",","")),"")</f>
        <v>6899</v>
      </c>
    </row>
    <row r="151" customFormat="false" ht="15" hidden="false" customHeight="true" outlineLevel="0" collapsed="false">
      <c r="A151" s="11" t="str">
        <f aca="false">TRIM('수출입 실적(신성질별)'!A155)</f>
        <v>2025.09</v>
      </c>
      <c r="B151" s="17" t="n">
        <f aca="false">IFERROR(VALUE(LEFT(A151,4)),"")</f>
        <v>2025</v>
      </c>
      <c r="C151" s="17" t="n">
        <f aca="false">IFERROR(VALUE(RIGHT(A151,2)),"")</f>
        <v>9</v>
      </c>
      <c r="D151" s="11" t="str">
        <f aca="false">TRIM('수출입 실적(신성질별)'!B155)</f>
        <v>3.자본재</v>
      </c>
      <c r="E151" s="18" t="n">
        <f aca="false">IFERROR(VALUE(SUBSTITUTE(TRIM('수출입 실적(신성질별)'!C155),",","")),"")</f>
        <v>2224168</v>
      </c>
      <c r="F151" s="19" t="n">
        <f aca="false">IFERROR(VALUE(SUBSTITUTE(TRIM('수출입 실적(신성질별)'!D155),",","")),"")</f>
        <v>40051433</v>
      </c>
      <c r="G151" s="18" t="n">
        <f aca="false">IFERROR(VALUE(SUBSTITUTE(TRIM('수출입 실적(신성질별)'!E155),",","")),"")</f>
        <v>904584.6</v>
      </c>
      <c r="H151" s="19" t="n">
        <f aca="false">IFERROR(VALUE(SUBSTITUTE(TRIM('수출입 실적(신성질별)'!F155),",","")),"")</f>
        <v>23365909</v>
      </c>
    </row>
    <row r="152" customFormat="false" ht="15" hidden="false" customHeight="true" outlineLevel="0" collapsed="false">
      <c r="A152" s="11" t="str">
        <f aca="false">TRIM('수출입 실적(신성질별)'!A156)</f>
        <v>2025.09</v>
      </c>
      <c r="B152" s="17" t="n">
        <f aca="false">IFERROR(VALUE(LEFT(A152,4)),"")</f>
        <v>2025</v>
      </c>
      <c r="C152" s="17" t="n">
        <f aca="false">IFERROR(VALUE(RIGHT(A152,2)),"")</f>
        <v>9</v>
      </c>
      <c r="D152" s="11" t="str">
        <f aca="false">TRIM('수출입 실적(신성질별)'!B156)</f>
        <v>가.수송장비</v>
      </c>
      <c r="E152" s="18" t="n">
        <f aca="false">IFERROR(VALUE(SUBSTITUTE(TRIM('수출입 실적(신성질별)'!C156),",","")),"")</f>
        <v>1485943.5</v>
      </c>
      <c r="F152" s="19" t="n">
        <f aca="false">IFERROR(VALUE(SUBSTITUTE(TRIM('수출입 실적(신성질별)'!D156),",","")),"")</f>
        <v>7671160</v>
      </c>
      <c r="G152" s="18" t="n">
        <f aca="false">IFERROR(VALUE(SUBSTITUTE(TRIM('수출입 실적(신성질별)'!E156),",","")),"")</f>
        <v>302109.9</v>
      </c>
      <c r="H152" s="19" t="n">
        <f aca="false">IFERROR(VALUE(SUBSTITUTE(TRIM('수출입 실적(신성질별)'!F156),",","")),"")</f>
        <v>2357769</v>
      </c>
    </row>
    <row r="153" customFormat="false" ht="15" hidden="false" customHeight="true" outlineLevel="0" collapsed="false">
      <c r="A153" s="11" t="str">
        <f aca="false">TRIM('수출입 실적(신성질별)'!A157)</f>
        <v>2025.09</v>
      </c>
      <c r="B153" s="17" t="n">
        <f aca="false">IFERROR(VALUE(LEFT(A153,4)),"")</f>
        <v>2025</v>
      </c>
      <c r="C153" s="17" t="n">
        <f aca="false">IFERROR(VALUE(RIGHT(A153,2)),"")</f>
        <v>9</v>
      </c>
      <c r="D153" s="11" t="str">
        <f aca="false">TRIM('수출입 실적(신성질별)'!B157)</f>
        <v>나.기계류</v>
      </c>
      <c r="E153" s="18" t="n">
        <f aca="false">IFERROR(VALUE(SUBSTITUTE(TRIM('수출입 실적(신성질별)'!C157),",","")),"")</f>
        <v>695286.2</v>
      </c>
      <c r="F153" s="19" t="n">
        <f aca="false">IFERROR(VALUE(SUBSTITUTE(TRIM('수출입 실적(신성질별)'!D157),",","")),"")</f>
        <v>9547730</v>
      </c>
      <c r="G153" s="18" t="n">
        <f aca="false">IFERROR(VALUE(SUBSTITUTE(TRIM('수출입 실적(신성질별)'!E157),",","")),"")</f>
        <v>539518.9</v>
      </c>
      <c r="H153" s="19" t="n">
        <f aca="false">IFERROR(VALUE(SUBSTITUTE(TRIM('수출입 실적(신성질별)'!F157),",","")),"")</f>
        <v>10063747</v>
      </c>
    </row>
    <row r="154" customFormat="false" ht="15" hidden="false" customHeight="true" outlineLevel="0" collapsed="false">
      <c r="A154" s="11" t="str">
        <f aca="false">TRIM('수출입 실적(신성질별)'!A158)</f>
        <v>2025.09</v>
      </c>
      <c r="B154" s="17" t="n">
        <f aca="false">IFERROR(VALUE(LEFT(A154,4)),"")</f>
        <v>2025</v>
      </c>
      <c r="C154" s="17" t="n">
        <f aca="false">IFERROR(VALUE(RIGHT(A154,2)),"")</f>
        <v>9</v>
      </c>
      <c r="D154" s="11" t="str">
        <f aca="false">TRIM('수출입 실적(신성질별)'!B158)</f>
        <v>다.IT제품</v>
      </c>
      <c r="E154" s="18" t="n">
        <f aca="false">IFERROR(VALUE(SUBSTITUTE(TRIM('수출입 실적(신성질별)'!C158),",","")),"")</f>
        <v>12310.2</v>
      </c>
      <c r="F154" s="19" t="n">
        <f aca="false">IFERROR(VALUE(SUBSTITUTE(TRIM('수출입 실적(신성질별)'!D158),",","")),"")</f>
        <v>4619191</v>
      </c>
      <c r="G154" s="18" t="n">
        <f aca="false">IFERROR(VALUE(SUBSTITUTE(TRIM('수출입 실적(신성질별)'!E158),",","")),"")</f>
        <v>17010</v>
      </c>
      <c r="H154" s="19" t="n">
        <f aca="false">IFERROR(VALUE(SUBSTITUTE(TRIM('수출입 실적(신성질별)'!F158),",","")),"")</f>
        <v>3315968</v>
      </c>
    </row>
    <row r="155" customFormat="false" ht="15" hidden="false" customHeight="true" outlineLevel="0" collapsed="false">
      <c r="A155" s="11" t="str">
        <f aca="false">TRIM('수출입 실적(신성질별)'!A159)</f>
        <v>2025.09</v>
      </c>
      <c r="B155" s="17" t="n">
        <f aca="false">IFERROR(VALUE(LEFT(A155,4)),"")</f>
        <v>2025</v>
      </c>
      <c r="C155" s="17" t="n">
        <f aca="false">IFERROR(VALUE(RIGHT(A155,2)),"")</f>
        <v>9</v>
      </c>
      <c r="D155" s="11" t="str">
        <f aca="false">TRIM('수출입 실적(신성질별)'!B159)</f>
        <v>라.IT부품</v>
      </c>
      <c r="E155" s="18" t="n">
        <f aca="false">IFERROR(VALUE(SUBSTITUTE(TRIM('수출입 실적(신성질별)'!C159),",","")),"")</f>
        <v>30628</v>
      </c>
      <c r="F155" s="19" t="n">
        <f aca="false">IFERROR(VALUE(SUBSTITUTE(TRIM('수출입 실적(신성질별)'!D159),",","")),"")</f>
        <v>18213352</v>
      </c>
      <c r="G155" s="18" t="n">
        <f aca="false">IFERROR(VALUE(SUBSTITUTE(TRIM('수출입 실적(신성질별)'!E159),",","")),"")</f>
        <v>45945.9</v>
      </c>
      <c r="H155" s="19" t="n">
        <f aca="false">IFERROR(VALUE(SUBSTITUTE(TRIM('수출입 실적(신성질별)'!F159),",","")),"")</f>
        <v>7628425</v>
      </c>
    </row>
    <row r="156" customFormat="false" ht="15" hidden="false" customHeight="true" outlineLevel="0" collapsed="false">
      <c r="A156" s="11" t="str">
        <f aca="false">TRIM('수출입 실적(신성질별)'!A160)</f>
        <v>2025.10</v>
      </c>
      <c r="B156" s="17" t="n">
        <f aca="false">IFERROR(VALUE(LEFT(A156,4)),"")</f>
        <v>2025</v>
      </c>
      <c r="C156" s="17" t="n">
        <f aca="false">IFERROR(VALUE(RIGHT(A156,2)),"")</f>
        <v>10</v>
      </c>
      <c r="D156" s="11" t="str">
        <f aca="false">TRIM('수출입 실적(신성질별)'!B160)</f>
        <v>1.소비재</v>
      </c>
      <c r="E156" s="18" t="n">
        <f aca="false">IFERROR(VALUE(SUBSTITUTE(TRIM('수출입 실적(신성질별)'!C160),",","")),"")</f>
        <v>815431.6</v>
      </c>
      <c r="F156" s="19" t="n">
        <f aca="false">IFERROR(VALUE(SUBSTITUTE(TRIM('수출입 실적(신성질별)'!D160),",","")),"")</f>
        <v>7573129</v>
      </c>
      <c r="G156" s="18" t="n">
        <f aca="false">IFERROR(VALUE(SUBSTITUTE(TRIM('수출입 실적(신성질별)'!E160),",","")),"")</f>
        <v>1932909.8</v>
      </c>
      <c r="H156" s="19" t="n">
        <f aca="false">IFERROR(VALUE(SUBSTITUTE(TRIM('수출입 실적(신성질별)'!F160),",","")),"")</f>
        <v>7003694</v>
      </c>
    </row>
    <row r="157" customFormat="false" ht="15" hidden="false" customHeight="true" outlineLevel="0" collapsed="false">
      <c r="A157" s="11" t="str">
        <f aca="false">TRIM('수출입 실적(신성질별)'!A161)</f>
        <v>2025.10</v>
      </c>
      <c r="B157" s="17" t="n">
        <f aca="false">IFERROR(VALUE(LEFT(A157,4)),"")</f>
        <v>2025</v>
      </c>
      <c r="C157" s="17" t="n">
        <f aca="false">IFERROR(VALUE(RIGHT(A157,2)),"")</f>
        <v>10</v>
      </c>
      <c r="D157" s="11" t="str">
        <f aca="false">TRIM('수출입 실적(신성질별)'!B161)</f>
        <v>가.직접소비재</v>
      </c>
      <c r="E157" s="18" t="n">
        <f aca="false">IFERROR(VALUE(SUBSTITUTE(TRIM('수출입 실적(신성질별)'!C161),",","")),"")</f>
        <v>254951.9</v>
      </c>
      <c r="F157" s="19" t="n">
        <f aca="false">IFERROR(VALUE(SUBSTITUTE(TRIM('수출입 실적(신성질별)'!D161),",","")),"")</f>
        <v>903089</v>
      </c>
      <c r="G157" s="18" t="n">
        <f aca="false">IFERROR(VALUE(SUBSTITUTE(TRIM('수출입 실적(신성질별)'!E161),",","")),"")</f>
        <v>1558263.7</v>
      </c>
      <c r="H157" s="19" t="n">
        <f aca="false">IFERROR(VALUE(SUBSTITUTE(TRIM('수출입 실적(신성질별)'!F161),",","")),"")</f>
        <v>2497860</v>
      </c>
    </row>
    <row r="158" customFormat="false" ht="15" hidden="false" customHeight="true" outlineLevel="0" collapsed="false">
      <c r="A158" s="11" t="str">
        <f aca="false">TRIM('수출입 실적(신성질별)'!A162)</f>
        <v>2025.10</v>
      </c>
      <c r="B158" s="17" t="n">
        <f aca="false">IFERROR(VALUE(LEFT(A158,4)),"")</f>
        <v>2025</v>
      </c>
      <c r="C158" s="17" t="n">
        <f aca="false">IFERROR(VALUE(RIGHT(A158,2)),"")</f>
        <v>10</v>
      </c>
      <c r="D158" s="11" t="str">
        <f aca="false">TRIM('수출입 실적(신성질별)'!B162)</f>
        <v>나.내구소비재</v>
      </c>
      <c r="E158" s="18" t="n">
        <f aca="false">IFERROR(VALUE(SUBSTITUTE(TRIM('수출입 실적(신성질별)'!C162),",","")),"")</f>
        <v>429689.8</v>
      </c>
      <c r="F158" s="19" t="n">
        <f aca="false">IFERROR(VALUE(SUBSTITUTE(TRIM('수출입 실적(신성질별)'!D162),",","")),"")</f>
        <v>5162546</v>
      </c>
      <c r="G158" s="18" t="n">
        <f aca="false">IFERROR(VALUE(SUBSTITUTE(TRIM('수출입 실적(신성질별)'!E162),",","")),"")</f>
        <v>201285.4</v>
      </c>
      <c r="H158" s="19" t="n">
        <f aca="false">IFERROR(VALUE(SUBSTITUTE(TRIM('수출입 실적(신성질별)'!F162),",","")),"")</f>
        <v>2109910</v>
      </c>
    </row>
    <row r="159" customFormat="false" ht="15" hidden="false" customHeight="true" outlineLevel="0" collapsed="false">
      <c r="A159" s="11" t="str">
        <f aca="false">TRIM('수출입 실적(신성질별)'!A163)</f>
        <v>2025.10</v>
      </c>
      <c r="B159" s="17" t="n">
        <f aca="false">IFERROR(VALUE(LEFT(A159,4)),"")</f>
        <v>2025</v>
      </c>
      <c r="C159" s="17" t="n">
        <f aca="false">IFERROR(VALUE(RIGHT(A159,2)),"")</f>
        <v>10</v>
      </c>
      <c r="D159" s="11" t="str">
        <f aca="false">TRIM('수출입 실적(신성질별)'!B163)</f>
        <v>다.비내구소비재</v>
      </c>
      <c r="E159" s="18" t="n">
        <f aca="false">IFERROR(VALUE(SUBSTITUTE(TRIM('수출입 실적(신성질별)'!C163),",","")),"")</f>
        <v>129417.5</v>
      </c>
      <c r="F159" s="19" t="n">
        <f aca="false">IFERROR(VALUE(SUBSTITUTE(TRIM('수출입 실적(신성질별)'!D163),",","")),"")</f>
        <v>1505792</v>
      </c>
      <c r="G159" s="18" t="n">
        <f aca="false">IFERROR(VALUE(SUBSTITUTE(TRIM('수출입 실적(신성질별)'!E163),",","")),"")</f>
        <v>173360.7</v>
      </c>
      <c r="H159" s="19" t="n">
        <f aca="false">IFERROR(VALUE(SUBSTITUTE(TRIM('수출입 실적(신성질별)'!F163),",","")),"")</f>
        <v>2395925</v>
      </c>
    </row>
    <row r="160" customFormat="false" ht="15" hidden="false" customHeight="true" outlineLevel="0" collapsed="false">
      <c r="A160" s="11" t="str">
        <f aca="false">TRIM('수출입 실적(신성질별)'!A164)</f>
        <v>2025.10</v>
      </c>
      <c r="B160" s="17" t="n">
        <f aca="false">IFERROR(VALUE(LEFT(A160,4)),"")</f>
        <v>2025</v>
      </c>
      <c r="C160" s="17" t="n">
        <f aca="false">IFERROR(VALUE(RIGHT(A160,2)),"")</f>
        <v>10</v>
      </c>
      <c r="D160" s="11" t="str">
        <f aca="false">TRIM('수출입 실적(신성질별)'!B164)</f>
        <v>라.간이세율적용분</v>
      </c>
      <c r="E160" s="18" t="n">
        <f aca="false">IFERROR(VALUE(SUBSTITUTE(TRIM('수출입 실적(신성질별)'!C164),",","")),"")</f>
        <v>1372.4</v>
      </c>
      <c r="F160" s="19" t="n">
        <f aca="false">IFERROR(VALUE(SUBSTITUTE(TRIM('수출입 실적(신성질별)'!D164),",","")),"")</f>
        <v>1702</v>
      </c>
      <c r="G160" s="18" t="n">
        <f aca="false">IFERROR(VALUE(SUBSTITUTE(TRIM('수출입 실적(신성질별)'!E164),",","")),"")</f>
        <v>0</v>
      </c>
      <c r="H160" s="19" t="n">
        <f aca="false">IFERROR(VALUE(SUBSTITUTE(TRIM('수출입 실적(신성질별)'!F164),",","")),"")</f>
        <v>0</v>
      </c>
    </row>
    <row r="161" customFormat="false" ht="15" hidden="false" customHeight="true" outlineLevel="0" collapsed="false">
      <c r="A161" s="11" t="str">
        <f aca="false">TRIM('수출입 실적(신성질별)'!A165)</f>
        <v>2025.10</v>
      </c>
      <c r="B161" s="17" t="n">
        <f aca="false">IFERROR(VALUE(LEFT(A161,4)),"")</f>
        <v>2025</v>
      </c>
      <c r="C161" s="17" t="n">
        <f aca="false">IFERROR(VALUE(RIGHT(A161,2)),"")</f>
        <v>10</v>
      </c>
      <c r="D161" s="11" t="str">
        <f aca="false">TRIM('수출입 실적(신성질별)'!B165)</f>
        <v>2.원자재</v>
      </c>
      <c r="E161" s="18" t="n">
        <f aca="false">IFERROR(VALUE(SUBSTITUTE(TRIM('수출입 실적(신성질별)'!C165),",","")),"")</f>
        <v>13307367.3</v>
      </c>
      <c r="F161" s="19" t="n">
        <f aca="false">IFERROR(VALUE(SUBSTITUTE(TRIM('수출입 실적(신성질별)'!D165),",","")),"")</f>
        <v>15011770</v>
      </c>
      <c r="G161" s="18" t="n">
        <f aca="false">IFERROR(VALUE(SUBSTITUTE(TRIM('수출입 실적(신성질별)'!E165),",","")),"")</f>
        <v>44833697.5</v>
      </c>
      <c r="H161" s="19" t="n">
        <f aca="false">IFERROR(VALUE(SUBSTITUTE(TRIM('수출입 실적(신성질별)'!F165),",","")),"")</f>
        <v>25489878</v>
      </c>
    </row>
    <row r="162" customFormat="false" ht="15" hidden="false" customHeight="true" outlineLevel="0" collapsed="false">
      <c r="A162" s="11" t="str">
        <f aca="false">TRIM('수출입 실적(신성질별)'!A166)</f>
        <v>2025.10</v>
      </c>
      <c r="B162" s="17" t="n">
        <f aca="false">IFERROR(VALUE(LEFT(A162,4)),"")</f>
        <v>2025</v>
      </c>
      <c r="C162" s="17" t="n">
        <f aca="false">IFERROR(VALUE(RIGHT(A162,2)),"")</f>
        <v>10</v>
      </c>
      <c r="D162" s="11" t="str">
        <f aca="false">TRIM('수출입 실적(신성질별)'!B166)</f>
        <v>가.동식물성 연·원료</v>
      </c>
      <c r="E162" s="18" t="n">
        <f aca="false">IFERROR(VALUE(SUBSTITUTE(TRIM('수출입 실적(신성질별)'!C166),",","")),"")</f>
        <v>370232.9</v>
      </c>
      <c r="F162" s="19" t="n">
        <f aca="false">IFERROR(VALUE(SUBSTITUTE(TRIM('수출입 실적(신성질별)'!D166),",","")),"")</f>
        <v>414616</v>
      </c>
      <c r="G162" s="18" t="n">
        <f aca="false">IFERROR(VALUE(SUBSTITUTE(TRIM('수출입 실적(신성질별)'!E166),",","")),"")</f>
        <v>2813401.4</v>
      </c>
      <c r="H162" s="19" t="n">
        <f aca="false">IFERROR(VALUE(SUBSTITUTE(TRIM('수출입 실적(신성질별)'!F166),",","")),"")</f>
        <v>1366937</v>
      </c>
    </row>
    <row r="163" customFormat="false" ht="15" hidden="false" customHeight="true" outlineLevel="0" collapsed="false">
      <c r="A163" s="11" t="str">
        <f aca="false">TRIM('수출입 실적(신성질별)'!A167)</f>
        <v>2025.10</v>
      </c>
      <c r="B163" s="17" t="n">
        <f aca="false">IFERROR(VALUE(LEFT(A163,4)),"")</f>
        <v>2025</v>
      </c>
      <c r="C163" s="17" t="n">
        <f aca="false">IFERROR(VALUE(RIGHT(A163,2)),"")</f>
        <v>10</v>
      </c>
      <c r="D163" s="11" t="str">
        <f aca="false">TRIM('수출입 실적(신성질별)'!B167)</f>
        <v>나.섬유류</v>
      </c>
      <c r="E163" s="18" t="n">
        <f aca="false">IFERROR(VALUE(SUBSTITUTE(TRIM('수출입 실적(신성질별)'!C167),",","")),"")</f>
        <v>102588.9</v>
      </c>
      <c r="F163" s="19" t="n">
        <f aca="false">IFERROR(VALUE(SUBSTITUTE(TRIM('수출입 실적(신성질별)'!D167),",","")),"")</f>
        <v>492889</v>
      </c>
      <c r="G163" s="18" t="n">
        <f aca="false">IFERROR(VALUE(SUBSTITUTE(TRIM('수출입 실적(신성질별)'!E167),",","")),"")</f>
        <v>90758.6</v>
      </c>
      <c r="H163" s="19" t="n">
        <f aca="false">IFERROR(VALUE(SUBSTITUTE(TRIM('수출입 실적(신성질별)'!F167),",","")),"")</f>
        <v>289833</v>
      </c>
    </row>
    <row r="164" customFormat="false" ht="15" hidden="false" customHeight="true" outlineLevel="0" collapsed="false">
      <c r="A164" s="11" t="str">
        <f aca="false">TRIM('수출입 실적(신성질별)'!A168)</f>
        <v>2025.10</v>
      </c>
      <c r="B164" s="17" t="n">
        <f aca="false">IFERROR(VALUE(LEFT(A164,4)),"")</f>
        <v>2025</v>
      </c>
      <c r="C164" s="17" t="n">
        <f aca="false">IFERROR(VALUE(RIGHT(A164,2)),"")</f>
        <v>10</v>
      </c>
      <c r="D164" s="11" t="str">
        <f aca="false">TRIM('수출입 실적(신성질별)'!B168)</f>
        <v>다.광산물</v>
      </c>
      <c r="E164" s="18" t="n">
        <f aca="false">IFERROR(VALUE(SUBSTITUTE(TRIM('수출입 실적(신성질별)'!C168),",","")),"")</f>
        <v>6528401.5</v>
      </c>
      <c r="F164" s="19" t="n">
        <f aca="false">IFERROR(VALUE(SUBSTITUTE(TRIM('수출입 실적(신성질별)'!D168),",","")),"")</f>
        <v>4846658</v>
      </c>
      <c r="G164" s="18" t="n">
        <f aca="false">IFERROR(VALUE(SUBSTITUTE(TRIM('수출입 실적(신성질별)'!E168),",","")),"")</f>
        <v>38783460</v>
      </c>
      <c r="H164" s="19" t="n">
        <f aca="false">IFERROR(VALUE(SUBSTITUTE(TRIM('수출입 실적(신성질별)'!F168),",","")),"")</f>
        <v>16695924</v>
      </c>
    </row>
    <row r="165" customFormat="false" ht="15" hidden="false" customHeight="true" outlineLevel="0" collapsed="false">
      <c r="A165" s="11" t="str">
        <f aca="false">TRIM('수출입 실적(신성질별)'!A169)</f>
        <v>2025.10</v>
      </c>
      <c r="B165" s="17" t="n">
        <f aca="false">IFERROR(VALUE(LEFT(A165,4)),"")</f>
        <v>2025</v>
      </c>
      <c r="C165" s="17" t="n">
        <f aca="false">IFERROR(VALUE(RIGHT(A165,2)),"")</f>
        <v>10</v>
      </c>
      <c r="D165" s="11" t="str">
        <f aca="false">TRIM('수출입 실적(신성질별)'!B169)</f>
        <v>라.철강 및 금속제품</v>
      </c>
      <c r="E165" s="18" t="n">
        <f aca="false">IFERROR(VALUE(SUBSTITUTE(TRIM('수출입 실적(신성질별)'!C169),",","")),"")</f>
        <v>2419953.6</v>
      </c>
      <c r="F165" s="19" t="n">
        <f aca="false">IFERROR(VALUE(SUBSTITUTE(TRIM('수출입 실적(신성질별)'!D169),",","")),"")</f>
        <v>3113957</v>
      </c>
      <c r="G165" s="18" t="n">
        <f aca="false">IFERROR(VALUE(SUBSTITUTE(TRIM('수출입 실적(신성질별)'!E169),",","")),"")</f>
        <v>1491437.5</v>
      </c>
      <c r="H165" s="19" t="n">
        <f aca="false">IFERROR(VALUE(SUBSTITUTE(TRIM('수출입 실적(신성질별)'!F169),",","")),"")</f>
        <v>2596135</v>
      </c>
    </row>
    <row r="166" customFormat="false" ht="15" hidden="false" customHeight="true" outlineLevel="0" collapsed="false">
      <c r="A166" s="11" t="str">
        <f aca="false">TRIM('수출입 실적(신성질별)'!A170)</f>
        <v>2025.10</v>
      </c>
      <c r="B166" s="17" t="n">
        <f aca="false">IFERROR(VALUE(LEFT(A166,4)),"")</f>
        <v>2025</v>
      </c>
      <c r="C166" s="17" t="n">
        <f aca="false">IFERROR(VALUE(RIGHT(A166,2)),"")</f>
        <v>10</v>
      </c>
      <c r="D166" s="11" t="str">
        <f aca="false">TRIM('수출입 실적(신성질별)'!B170)</f>
        <v>마.화학공업제품</v>
      </c>
      <c r="E166" s="18" t="n">
        <f aca="false">IFERROR(VALUE(SUBSTITUTE(TRIM('수출입 실적(신성질별)'!C170),",","")),"")</f>
        <v>3884674.8</v>
      </c>
      <c r="F166" s="19" t="n">
        <f aca="false">IFERROR(VALUE(SUBSTITUTE(TRIM('수출입 실적(신성질별)'!D170),",","")),"")</f>
        <v>6137008</v>
      </c>
      <c r="G166" s="18" t="n">
        <f aca="false">IFERROR(VALUE(SUBSTITUTE(TRIM('수출입 실적(신성질별)'!E170),",","")),"")</f>
        <v>1652661.4</v>
      </c>
      <c r="H166" s="19" t="n">
        <f aca="false">IFERROR(VALUE(SUBSTITUTE(TRIM('수출입 실적(신성질별)'!F170),",","")),"")</f>
        <v>4535468</v>
      </c>
    </row>
    <row r="167" customFormat="false" ht="15" hidden="false" customHeight="true" outlineLevel="0" collapsed="false">
      <c r="A167" s="11" t="str">
        <f aca="false">TRIM('수출입 실적(신성질별)'!A171)</f>
        <v>2025.10</v>
      </c>
      <c r="B167" s="17" t="n">
        <f aca="false">IFERROR(VALUE(LEFT(A167,4)),"")</f>
        <v>2025</v>
      </c>
      <c r="C167" s="17" t="n">
        <f aca="false">IFERROR(VALUE(RIGHT(A167,2)),"")</f>
        <v>10</v>
      </c>
      <c r="D167" s="11" t="str">
        <f aca="false">TRIM('수출입 실적(신성질별)'!B171)</f>
        <v>바.기타 원자재</v>
      </c>
      <c r="E167" s="18" t="n">
        <f aca="false">IFERROR(VALUE(SUBSTITUTE(TRIM('수출입 실적(신성질별)'!C171),",","")),"")</f>
        <v>1515.5</v>
      </c>
      <c r="F167" s="19" t="n">
        <f aca="false">IFERROR(VALUE(SUBSTITUTE(TRIM('수출입 실적(신성질별)'!D171),",","")),"")</f>
        <v>6642</v>
      </c>
      <c r="G167" s="18" t="n">
        <f aca="false">IFERROR(VALUE(SUBSTITUTE(TRIM('수출입 실적(신성질별)'!E171),",","")),"")</f>
        <v>1978.7</v>
      </c>
      <c r="H167" s="19" t="n">
        <f aca="false">IFERROR(VALUE(SUBSTITUTE(TRIM('수출입 실적(신성질별)'!F171),",","")),"")</f>
        <v>5582</v>
      </c>
    </row>
    <row r="168" customFormat="false" ht="15" hidden="false" customHeight="true" outlineLevel="0" collapsed="false">
      <c r="A168" s="11" t="str">
        <f aca="false">TRIM('수출입 실적(신성질별)'!A172)</f>
        <v>2025.10</v>
      </c>
      <c r="B168" s="17" t="n">
        <f aca="false">IFERROR(VALUE(LEFT(A168,4)),"")</f>
        <v>2025</v>
      </c>
      <c r="C168" s="17" t="n">
        <f aca="false">IFERROR(VALUE(RIGHT(A168,2)),"")</f>
        <v>10</v>
      </c>
      <c r="D168" s="11" t="str">
        <f aca="false">TRIM('수출입 실적(신성질별)'!B172)</f>
        <v>3.자본재</v>
      </c>
      <c r="E168" s="18" t="n">
        <f aca="false">IFERROR(VALUE(SUBSTITUTE(TRIM('수출입 실적(신성질별)'!C172),",","")),"")</f>
        <v>1894519.1</v>
      </c>
      <c r="F168" s="19" t="n">
        <f aca="false">IFERROR(VALUE(SUBSTITUTE(TRIM('수출입 실적(신성질별)'!D172),",","")),"")</f>
        <v>36926679</v>
      </c>
      <c r="G168" s="18" t="n">
        <f aca="false">IFERROR(VALUE(SUBSTITUTE(TRIM('수출입 실적(신성질별)'!E172),",","")),"")</f>
        <v>809286.3</v>
      </c>
      <c r="H168" s="19" t="n">
        <f aca="false">IFERROR(VALUE(SUBSTITUTE(TRIM('수출입 실적(신성질별)'!F172),",","")),"")</f>
        <v>21017256</v>
      </c>
    </row>
    <row r="169" customFormat="false" ht="15" hidden="false" customHeight="true" outlineLevel="0" collapsed="false">
      <c r="A169" s="11" t="str">
        <f aca="false">TRIM('수출입 실적(신성질별)'!A173)</f>
        <v>2025.10</v>
      </c>
      <c r="B169" s="17" t="n">
        <f aca="false">IFERROR(VALUE(LEFT(A169,4)),"")</f>
        <v>2025</v>
      </c>
      <c r="C169" s="17" t="n">
        <f aca="false">IFERROR(VALUE(RIGHT(A169,2)),"")</f>
        <v>10</v>
      </c>
      <c r="D169" s="11" t="str">
        <f aca="false">TRIM('수출입 실적(신성질별)'!B173)</f>
        <v>가.수송장비</v>
      </c>
      <c r="E169" s="18" t="n">
        <f aca="false">IFERROR(VALUE(SUBSTITUTE(TRIM('수출입 실적(신성질별)'!C173),",","")),"")</f>
        <v>1320336.8</v>
      </c>
      <c r="F169" s="19" t="n">
        <f aca="false">IFERROR(VALUE(SUBSTITUTE(TRIM('수출입 실적(신성질별)'!D173),",","")),"")</f>
        <v>8337096</v>
      </c>
      <c r="G169" s="18" t="n">
        <f aca="false">IFERROR(VALUE(SUBSTITUTE(TRIM('수출입 실적(신성질별)'!E173),",","")),"")</f>
        <v>288441.4</v>
      </c>
      <c r="H169" s="19" t="n">
        <f aca="false">IFERROR(VALUE(SUBSTITUTE(TRIM('수출입 실적(신성질별)'!F173),",","")),"")</f>
        <v>2256242</v>
      </c>
    </row>
    <row r="170" customFormat="false" ht="15" hidden="false" customHeight="true" outlineLevel="0" collapsed="false">
      <c r="A170" s="11" t="str">
        <f aca="false">TRIM('수출입 실적(신성질별)'!A174)</f>
        <v>2025.10</v>
      </c>
      <c r="B170" s="17" t="n">
        <f aca="false">IFERROR(VALUE(LEFT(A170,4)),"")</f>
        <v>2025</v>
      </c>
      <c r="C170" s="17" t="n">
        <f aca="false">IFERROR(VALUE(RIGHT(A170,2)),"")</f>
        <v>10</v>
      </c>
      <c r="D170" s="11" t="str">
        <f aca="false">TRIM('수출입 실적(신성질별)'!B174)</f>
        <v>나.기계류</v>
      </c>
      <c r="E170" s="18" t="n">
        <f aca="false">IFERROR(VALUE(SUBSTITUTE(TRIM('수출입 실적(신성질별)'!C174),",","")),"")</f>
        <v>538391.6</v>
      </c>
      <c r="F170" s="19" t="n">
        <f aca="false">IFERROR(VALUE(SUBSTITUTE(TRIM('수출입 실적(신성질별)'!D174),",","")),"")</f>
        <v>7328621</v>
      </c>
      <c r="G170" s="18" t="n">
        <f aca="false">IFERROR(VALUE(SUBSTITUTE(TRIM('수출입 실적(신성질별)'!E174),",","")),"")</f>
        <v>465798.2</v>
      </c>
      <c r="H170" s="19" t="n">
        <f aca="false">IFERROR(VALUE(SUBSTITUTE(TRIM('수출입 실적(신성질별)'!F174),",","")),"")</f>
        <v>8355867</v>
      </c>
    </row>
    <row r="171" customFormat="false" ht="15" hidden="false" customHeight="true" outlineLevel="0" collapsed="false">
      <c r="A171" s="11" t="str">
        <f aca="false">TRIM('수출입 실적(신성질별)'!A175)</f>
        <v>2025.10</v>
      </c>
      <c r="B171" s="17" t="n">
        <f aca="false">IFERROR(VALUE(LEFT(A171,4)),"")</f>
        <v>2025</v>
      </c>
      <c r="C171" s="17" t="n">
        <f aca="false">IFERROR(VALUE(RIGHT(A171,2)),"")</f>
        <v>10</v>
      </c>
      <c r="D171" s="11" t="str">
        <f aca="false">TRIM('수출입 실적(신성질별)'!B175)</f>
        <v>다.IT제품</v>
      </c>
      <c r="E171" s="18" t="n">
        <f aca="false">IFERROR(VALUE(SUBSTITUTE(TRIM('수출입 실적(신성질별)'!C175),",","")),"")</f>
        <v>9152.9</v>
      </c>
      <c r="F171" s="19" t="n">
        <f aca="false">IFERROR(VALUE(SUBSTITUTE(TRIM('수출입 실적(신성질별)'!D175),",","")),"")</f>
        <v>4120522</v>
      </c>
      <c r="G171" s="18" t="n">
        <f aca="false">IFERROR(VALUE(SUBSTITUTE(TRIM('수출입 실적(신성질별)'!E175),",","")),"")</f>
        <v>15886.5</v>
      </c>
      <c r="H171" s="19" t="n">
        <f aca="false">IFERROR(VALUE(SUBSTITUTE(TRIM('수출입 실적(신성질별)'!F175),",","")),"")</f>
        <v>2798904</v>
      </c>
    </row>
    <row r="172" customFormat="false" ht="15" hidden="false" customHeight="true" outlineLevel="0" collapsed="false">
      <c r="A172" s="11" t="str">
        <f aca="false">TRIM('수출입 실적(신성질별)'!A176)</f>
        <v>2025.10</v>
      </c>
      <c r="B172" s="17" t="n">
        <f aca="false">IFERROR(VALUE(LEFT(A172,4)),"")</f>
        <v>2025</v>
      </c>
      <c r="C172" s="17" t="n">
        <f aca="false">IFERROR(VALUE(RIGHT(A172,2)),"")</f>
        <v>10</v>
      </c>
      <c r="D172" s="11" t="str">
        <f aca="false">TRIM('수출입 실적(신성질별)'!B176)</f>
        <v>라.IT부품</v>
      </c>
      <c r="E172" s="18" t="n">
        <f aca="false">IFERROR(VALUE(SUBSTITUTE(TRIM('수출입 실적(신성질별)'!C176),",","")),"")</f>
        <v>26637.8</v>
      </c>
      <c r="F172" s="19" t="n">
        <f aca="false">IFERROR(VALUE(SUBSTITUTE(TRIM('수출입 실적(신성질별)'!D176),",","")),"")</f>
        <v>17140440</v>
      </c>
      <c r="G172" s="18" t="n">
        <f aca="false">IFERROR(VALUE(SUBSTITUTE(TRIM('수출입 실적(신성질별)'!E176),",","")),"")</f>
        <v>39160.2</v>
      </c>
      <c r="H172" s="19" t="n">
        <f aca="false">IFERROR(VALUE(SUBSTITUTE(TRIM('수출입 실적(신성질별)'!F176),",","")),"")</f>
        <v>7606242</v>
      </c>
    </row>
    <row r="173" customFormat="false" ht="15" hidden="false" customHeight="true" outlineLevel="0" collapsed="false">
      <c r="A173" s="11" t="str">
        <f aca="false">TRIM('수출입 실적(신성질별)'!A177)</f>
        <v>2025.11</v>
      </c>
      <c r="B173" s="17" t="n">
        <f aca="false">IFERROR(VALUE(LEFT(A173,4)),"")</f>
        <v>2025</v>
      </c>
      <c r="C173" s="17" t="n">
        <f aca="false">IFERROR(VALUE(RIGHT(A173,2)),"")</f>
        <v>11</v>
      </c>
      <c r="D173" s="11" t="str">
        <f aca="false">TRIM('수출입 실적(신성질별)'!B177)</f>
        <v>1.소비재</v>
      </c>
      <c r="E173" s="18" t="n">
        <f aca="false">IFERROR(VALUE(SUBSTITUTE(TRIM('수출입 실적(신성질별)'!C177),",","")),"")</f>
        <v>907972.9</v>
      </c>
      <c r="F173" s="19" t="n">
        <f aca="false">IFERROR(VALUE(SUBSTITUTE(TRIM('수출입 실적(신성질별)'!D177),",","")),"")</f>
        <v>8343363</v>
      </c>
      <c r="G173" s="18" t="n">
        <f aca="false">IFERROR(VALUE(SUBSTITUTE(TRIM('수출입 실적(신성질별)'!E177),",","")),"")</f>
        <v>1956773.4</v>
      </c>
      <c r="H173" s="19" t="n">
        <f aca="false">IFERROR(VALUE(SUBSTITUTE(TRIM('수출입 실적(신성질별)'!F177),",","")),"")</f>
        <v>6870624</v>
      </c>
    </row>
    <row r="174" customFormat="false" ht="15" hidden="false" customHeight="true" outlineLevel="0" collapsed="false">
      <c r="A174" s="11" t="str">
        <f aca="false">TRIM('수출입 실적(신성질별)'!A178)</f>
        <v>2025.11</v>
      </c>
      <c r="B174" s="17" t="n">
        <f aca="false">IFERROR(VALUE(LEFT(A174,4)),"")</f>
        <v>2025</v>
      </c>
      <c r="C174" s="17" t="n">
        <f aca="false">IFERROR(VALUE(RIGHT(A174,2)),"")</f>
        <v>11</v>
      </c>
      <c r="D174" s="11" t="str">
        <f aca="false">TRIM('수출입 실적(신성질별)'!B178)</f>
        <v>가.직접소비재</v>
      </c>
      <c r="E174" s="18" t="n">
        <f aca="false">IFERROR(VALUE(SUBSTITUTE(TRIM('수출입 실적(신성질별)'!C178),",","")),"")</f>
        <v>293781.5</v>
      </c>
      <c r="F174" s="19" t="n">
        <f aca="false">IFERROR(VALUE(SUBSTITUTE(TRIM('수출입 실적(신성질별)'!D178),",","")),"")</f>
        <v>979278</v>
      </c>
      <c r="G174" s="18" t="n">
        <f aca="false">IFERROR(VALUE(SUBSTITUTE(TRIM('수출입 실적(신성질별)'!E178),",","")),"")</f>
        <v>1577190.8</v>
      </c>
      <c r="H174" s="19" t="n">
        <f aca="false">IFERROR(VALUE(SUBSTITUTE(TRIM('수출입 실적(신성질별)'!F178),",","")),"")</f>
        <v>2496593</v>
      </c>
    </row>
    <row r="175" customFormat="false" ht="15" hidden="false" customHeight="true" outlineLevel="0" collapsed="false">
      <c r="A175" s="11" t="str">
        <f aca="false">TRIM('수출입 실적(신성질별)'!A179)</f>
        <v>2025.11</v>
      </c>
      <c r="B175" s="17" t="n">
        <f aca="false">IFERROR(VALUE(LEFT(A175,4)),"")</f>
        <v>2025</v>
      </c>
      <c r="C175" s="17" t="n">
        <f aca="false">IFERROR(VALUE(RIGHT(A175,2)),"")</f>
        <v>11</v>
      </c>
      <c r="D175" s="11" t="str">
        <f aca="false">TRIM('수출입 실적(신성질별)'!B179)</f>
        <v>나.내구소비재</v>
      </c>
      <c r="E175" s="18" t="n">
        <f aca="false">IFERROR(VALUE(SUBSTITUTE(TRIM('수출입 실적(신성질별)'!C179),",","")),"")</f>
        <v>473621.9</v>
      </c>
      <c r="F175" s="19" t="n">
        <f aca="false">IFERROR(VALUE(SUBSTITUTE(TRIM('수출입 실적(신성질별)'!D179),",","")),"")</f>
        <v>5750801</v>
      </c>
      <c r="G175" s="18" t="n">
        <f aca="false">IFERROR(VALUE(SUBSTITUTE(TRIM('수출입 실적(신성질별)'!E179),",","")),"")</f>
        <v>208237.9</v>
      </c>
      <c r="H175" s="19" t="n">
        <f aca="false">IFERROR(VALUE(SUBSTITUTE(TRIM('수출입 실적(신성질별)'!F179),",","")),"")</f>
        <v>2240772</v>
      </c>
    </row>
    <row r="176" customFormat="false" ht="15" hidden="false" customHeight="true" outlineLevel="0" collapsed="false">
      <c r="A176" s="11" t="str">
        <f aca="false">TRIM('수출입 실적(신성질별)'!A180)</f>
        <v>2025.11</v>
      </c>
      <c r="B176" s="17" t="n">
        <f aca="false">IFERROR(VALUE(LEFT(A176,4)),"")</f>
        <v>2025</v>
      </c>
      <c r="C176" s="17" t="n">
        <f aca="false">IFERROR(VALUE(RIGHT(A176,2)),"")</f>
        <v>11</v>
      </c>
      <c r="D176" s="11" t="str">
        <f aca="false">TRIM('수출입 실적(신성질별)'!B180)</f>
        <v>다.비내구소비재</v>
      </c>
      <c r="E176" s="18" t="n">
        <f aca="false">IFERROR(VALUE(SUBSTITUTE(TRIM('수출입 실적(신성질별)'!C180),",","")),"")</f>
        <v>138784.1</v>
      </c>
      <c r="F176" s="19" t="n">
        <f aca="false">IFERROR(VALUE(SUBSTITUTE(TRIM('수출입 실적(신성질별)'!D180),",","")),"")</f>
        <v>1611449</v>
      </c>
      <c r="G176" s="18" t="n">
        <f aca="false">IFERROR(VALUE(SUBSTITUTE(TRIM('수출입 실적(신성질별)'!E180),",","")),"")</f>
        <v>171344.6</v>
      </c>
      <c r="H176" s="19" t="n">
        <f aca="false">IFERROR(VALUE(SUBSTITUTE(TRIM('수출입 실적(신성질별)'!F180),",","")),"")</f>
        <v>2133259</v>
      </c>
    </row>
    <row r="177" customFormat="false" ht="15" hidden="false" customHeight="true" outlineLevel="0" collapsed="false">
      <c r="A177" s="11" t="str">
        <f aca="false">TRIM('수출입 실적(신성질별)'!A181)</f>
        <v>2025.11</v>
      </c>
      <c r="B177" s="17" t="n">
        <f aca="false">IFERROR(VALUE(LEFT(A177,4)),"")</f>
        <v>2025</v>
      </c>
      <c r="C177" s="17" t="n">
        <f aca="false">IFERROR(VALUE(RIGHT(A177,2)),"")</f>
        <v>11</v>
      </c>
      <c r="D177" s="11" t="str">
        <f aca="false">TRIM('수출입 실적(신성질별)'!B181)</f>
        <v>라.간이세율적용분</v>
      </c>
      <c r="E177" s="18" t="n">
        <f aca="false">IFERROR(VALUE(SUBSTITUTE(TRIM('수출입 실적(신성질별)'!C181),",","")),"")</f>
        <v>1785.4</v>
      </c>
      <c r="F177" s="19" t="n">
        <f aca="false">IFERROR(VALUE(SUBSTITUTE(TRIM('수출입 실적(신성질별)'!D181),",","")),"")</f>
        <v>1835</v>
      </c>
      <c r="G177" s="18" t="n">
        <f aca="false">IFERROR(VALUE(SUBSTITUTE(TRIM('수출입 실적(신성질별)'!E181),",","")),"")</f>
        <v>0</v>
      </c>
      <c r="H177" s="19" t="n">
        <f aca="false">IFERROR(VALUE(SUBSTITUTE(TRIM('수출입 실적(신성질별)'!F181),",","")),"")</f>
        <v>0</v>
      </c>
    </row>
    <row r="178" customFormat="false" ht="15" hidden="false" customHeight="true" outlineLevel="0" collapsed="false">
      <c r="A178" s="11" t="str">
        <f aca="false">TRIM('수출입 실적(신성질별)'!A182)</f>
        <v>2025.11</v>
      </c>
      <c r="B178" s="17" t="n">
        <f aca="false">IFERROR(VALUE(LEFT(A178,4)),"")</f>
        <v>2025</v>
      </c>
      <c r="C178" s="17" t="n">
        <f aca="false">IFERROR(VALUE(RIGHT(A178,2)),"")</f>
        <v>11</v>
      </c>
      <c r="D178" s="11" t="str">
        <f aca="false">TRIM('수출입 실적(신성질별)'!B182)</f>
        <v>2.원자재</v>
      </c>
      <c r="E178" s="18" t="n">
        <f aca="false">IFERROR(VALUE(SUBSTITUTE(TRIM('수출입 실적(신성질별)'!C182),",","")),"")</f>
        <v>12219049.8</v>
      </c>
      <c r="F178" s="19" t="n">
        <f aca="false">IFERROR(VALUE(SUBSTITUTE(TRIM('수출입 실적(신성질별)'!D182),",","")),"")</f>
        <v>14758355</v>
      </c>
      <c r="G178" s="18" t="n">
        <f aca="false">IFERROR(VALUE(SUBSTITUTE(TRIM('수출입 실적(신성질별)'!E182),",","")),"")</f>
        <v>40584747.2</v>
      </c>
      <c r="H178" s="19" t="n">
        <f aca="false">IFERROR(VALUE(SUBSTITUTE(TRIM('수출입 실적(신성질별)'!F182),",","")),"")</f>
        <v>23068300</v>
      </c>
    </row>
    <row r="179" customFormat="false" ht="15" hidden="false" customHeight="true" outlineLevel="0" collapsed="false">
      <c r="A179" s="11" t="str">
        <f aca="false">TRIM('수출입 실적(신성질별)'!A183)</f>
        <v>2025.11</v>
      </c>
      <c r="B179" s="17" t="n">
        <f aca="false">IFERROR(VALUE(LEFT(A179,4)),"")</f>
        <v>2025</v>
      </c>
      <c r="C179" s="17" t="n">
        <f aca="false">IFERROR(VALUE(RIGHT(A179,2)),"")</f>
        <v>11</v>
      </c>
      <c r="D179" s="11" t="str">
        <f aca="false">TRIM('수출입 실적(신성질별)'!B183)</f>
        <v>가.동식물성 연·원료</v>
      </c>
      <c r="E179" s="18" t="n">
        <f aca="false">IFERROR(VALUE(SUBSTITUTE(TRIM('수출입 실적(신성질별)'!C183),",","")),"")</f>
        <v>338504.5</v>
      </c>
      <c r="F179" s="19" t="n">
        <f aca="false">IFERROR(VALUE(SUBSTITUTE(TRIM('수출입 실적(신성질별)'!D183),",","")),"")</f>
        <v>408533</v>
      </c>
      <c r="G179" s="18" t="n">
        <f aca="false">IFERROR(VALUE(SUBSTITUTE(TRIM('수출입 실적(신성질별)'!E183),",","")),"")</f>
        <v>2567986</v>
      </c>
      <c r="H179" s="19" t="n">
        <f aca="false">IFERROR(VALUE(SUBSTITUTE(TRIM('수출입 실적(신성질별)'!F183),",","")),"")</f>
        <v>1319508</v>
      </c>
    </row>
    <row r="180" customFormat="false" ht="15" hidden="false" customHeight="true" outlineLevel="0" collapsed="false">
      <c r="A180" s="11" t="str">
        <f aca="false">TRIM('수출입 실적(신성질별)'!A184)</f>
        <v>2025.11</v>
      </c>
      <c r="B180" s="17" t="n">
        <f aca="false">IFERROR(VALUE(LEFT(A180,4)),"")</f>
        <v>2025</v>
      </c>
      <c r="C180" s="17" t="n">
        <f aca="false">IFERROR(VALUE(RIGHT(A180,2)),"")</f>
        <v>11</v>
      </c>
      <c r="D180" s="11" t="str">
        <f aca="false">TRIM('수출입 실적(신성질별)'!B184)</f>
        <v>나.섬유류</v>
      </c>
      <c r="E180" s="18" t="n">
        <f aca="false">IFERROR(VALUE(SUBSTITUTE(TRIM('수출입 실적(신성질별)'!C184),",","")),"")</f>
        <v>111498.7</v>
      </c>
      <c r="F180" s="19" t="n">
        <f aca="false">IFERROR(VALUE(SUBSTITUTE(TRIM('수출입 실적(신성질별)'!D184),",","")),"")</f>
        <v>548470</v>
      </c>
      <c r="G180" s="18" t="n">
        <f aca="false">IFERROR(VALUE(SUBSTITUTE(TRIM('수출입 실적(신성질별)'!E184),",","")),"")</f>
        <v>94043.8</v>
      </c>
      <c r="H180" s="19" t="n">
        <f aca="false">IFERROR(VALUE(SUBSTITUTE(TRIM('수출입 실적(신성질별)'!F184),",","")),"")</f>
        <v>300670</v>
      </c>
    </row>
    <row r="181" customFormat="false" ht="15" hidden="false" customHeight="true" outlineLevel="0" collapsed="false">
      <c r="A181" s="11" t="str">
        <f aca="false">TRIM('수출입 실적(신성질별)'!A185)</f>
        <v>2025.11</v>
      </c>
      <c r="B181" s="17" t="n">
        <f aca="false">IFERROR(VALUE(LEFT(A181,4)),"")</f>
        <v>2025</v>
      </c>
      <c r="C181" s="17" t="n">
        <f aca="false">IFERROR(VALUE(RIGHT(A181,2)),"")</f>
        <v>11</v>
      </c>
      <c r="D181" s="11" t="str">
        <f aca="false">TRIM('수출입 실적(신성질별)'!B185)</f>
        <v>다.광산물</v>
      </c>
      <c r="E181" s="18" t="n">
        <f aca="false">IFERROR(VALUE(SUBSTITUTE(TRIM('수출입 실적(신성질별)'!C185),",","")),"")</f>
        <v>5528573.2</v>
      </c>
      <c r="F181" s="19" t="n">
        <f aca="false">IFERROR(VALUE(SUBSTITUTE(TRIM('수출입 실적(신성질별)'!D185),",","")),"")</f>
        <v>4341906</v>
      </c>
      <c r="G181" s="18" t="n">
        <f aca="false">IFERROR(VALUE(SUBSTITUTE(TRIM('수출입 실적(신성질별)'!E185),",","")),"")</f>
        <v>34720187.8</v>
      </c>
      <c r="H181" s="19" t="n">
        <f aca="false">IFERROR(VALUE(SUBSTITUTE(TRIM('수출입 실적(신성질별)'!F185),",","")),"")</f>
        <v>14286613</v>
      </c>
    </row>
    <row r="182" customFormat="false" ht="15" hidden="false" customHeight="true" outlineLevel="0" collapsed="false">
      <c r="A182" s="11" t="str">
        <f aca="false">TRIM('수출입 실적(신성질별)'!A186)</f>
        <v>2025.11</v>
      </c>
      <c r="B182" s="17" t="n">
        <f aca="false">IFERROR(VALUE(LEFT(A182,4)),"")</f>
        <v>2025</v>
      </c>
      <c r="C182" s="17" t="n">
        <f aca="false">IFERROR(VALUE(RIGHT(A182,2)),"")</f>
        <v>11</v>
      </c>
      <c r="D182" s="11" t="str">
        <f aca="false">TRIM('수출입 실적(신성질별)'!B186)</f>
        <v>라.철강 및 금속제품</v>
      </c>
      <c r="E182" s="18" t="n">
        <f aca="false">IFERROR(VALUE(SUBSTITUTE(TRIM('수출입 실적(신성질별)'!C186),",","")),"")</f>
        <v>2324633.4</v>
      </c>
      <c r="F182" s="19" t="n">
        <f aca="false">IFERROR(VALUE(SUBSTITUTE(TRIM('수출입 실적(신성질별)'!D186),",","")),"")</f>
        <v>3099768</v>
      </c>
      <c r="G182" s="18" t="n">
        <f aca="false">IFERROR(VALUE(SUBSTITUTE(TRIM('수출입 실적(신성질별)'!E186),",","")),"")</f>
        <v>1464533.6</v>
      </c>
      <c r="H182" s="19" t="n">
        <f aca="false">IFERROR(VALUE(SUBSTITUTE(TRIM('수출입 실적(신성질별)'!F186),",","")),"")</f>
        <v>2633563</v>
      </c>
    </row>
    <row r="183" customFormat="false" ht="15" hidden="false" customHeight="true" outlineLevel="0" collapsed="false">
      <c r="A183" s="11" t="str">
        <f aca="false">TRIM('수출입 실적(신성질별)'!A187)</f>
        <v>2025.11</v>
      </c>
      <c r="B183" s="17" t="n">
        <f aca="false">IFERROR(VALUE(LEFT(A183,4)),"")</f>
        <v>2025</v>
      </c>
      <c r="C183" s="17" t="n">
        <f aca="false">IFERROR(VALUE(RIGHT(A183,2)),"")</f>
        <v>11</v>
      </c>
      <c r="D183" s="11" t="str">
        <f aca="false">TRIM('수출입 실적(신성질별)'!B187)</f>
        <v>마.화학공업제품</v>
      </c>
      <c r="E183" s="18" t="n">
        <f aca="false">IFERROR(VALUE(SUBSTITUTE(TRIM('수출입 실적(신성질별)'!C187),",","")),"")</f>
        <v>3913964.8</v>
      </c>
      <c r="F183" s="19" t="n">
        <f aca="false">IFERROR(VALUE(SUBSTITUTE(TRIM('수출입 실적(신성질별)'!D187),",","")),"")</f>
        <v>6352290</v>
      </c>
      <c r="G183" s="18" t="n">
        <f aca="false">IFERROR(VALUE(SUBSTITUTE(TRIM('수출입 실적(신성질별)'!E187),",","")),"")</f>
        <v>1735522.2</v>
      </c>
      <c r="H183" s="19" t="n">
        <f aca="false">IFERROR(VALUE(SUBSTITUTE(TRIM('수출입 실적(신성질별)'!F187),",","")),"")</f>
        <v>4522912</v>
      </c>
    </row>
    <row r="184" customFormat="false" ht="15" hidden="false" customHeight="true" outlineLevel="0" collapsed="false">
      <c r="A184" s="11" t="str">
        <f aca="false">TRIM('수출입 실적(신성질별)'!A188)</f>
        <v>2025.11</v>
      </c>
      <c r="B184" s="17" t="n">
        <f aca="false">IFERROR(VALUE(LEFT(A184,4)),"")</f>
        <v>2025</v>
      </c>
      <c r="C184" s="17" t="n">
        <f aca="false">IFERROR(VALUE(RIGHT(A184,2)),"")</f>
        <v>11</v>
      </c>
      <c r="D184" s="11" t="str">
        <f aca="false">TRIM('수출입 실적(신성질별)'!B188)</f>
        <v>바.기타 원자재</v>
      </c>
      <c r="E184" s="18" t="n">
        <f aca="false">IFERROR(VALUE(SUBSTITUTE(TRIM('수출입 실적(신성질별)'!C188),",","")),"")</f>
        <v>1875.1</v>
      </c>
      <c r="F184" s="19" t="n">
        <f aca="false">IFERROR(VALUE(SUBSTITUTE(TRIM('수출입 실적(신성질별)'!D188),",","")),"")</f>
        <v>7388</v>
      </c>
      <c r="G184" s="18" t="n">
        <f aca="false">IFERROR(VALUE(SUBSTITUTE(TRIM('수출입 실적(신성질별)'!E188),",","")),"")</f>
        <v>2473.8</v>
      </c>
      <c r="H184" s="19" t="n">
        <f aca="false">IFERROR(VALUE(SUBSTITUTE(TRIM('수출입 실적(신성질별)'!F188),",","")),"")</f>
        <v>5034</v>
      </c>
    </row>
    <row r="185" customFormat="false" ht="15" hidden="false" customHeight="true" outlineLevel="0" collapsed="false">
      <c r="A185" s="11" t="str">
        <f aca="false">TRIM('수출입 실적(신성질별)'!A189)</f>
        <v>2025.11</v>
      </c>
      <c r="B185" s="17" t="n">
        <f aca="false">IFERROR(VALUE(LEFT(A185,4)),"")</f>
        <v>2025</v>
      </c>
      <c r="C185" s="17" t="n">
        <f aca="false">IFERROR(VALUE(RIGHT(A185,2)),"")</f>
        <v>11</v>
      </c>
      <c r="D185" s="11" t="str">
        <f aca="false">TRIM('수출입 실적(신성질별)'!B189)</f>
        <v>3.자본재</v>
      </c>
      <c r="E185" s="18" t="n">
        <f aca="false">IFERROR(VALUE(SUBSTITUTE(TRIM('수출입 실적(신성질별)'!C189),",","")),"")</f>
        <v>1478073.7</v>
      </c>
      <c r="F185" s="19" t="n">
        <f aca="false">IFERROR(VALUE(SUBSTITUTE(TRIM('수출입 실적(신성질별)'!D189),",","")),"")</f>
        <v>37650901</v>
      </c>
      <c r="G185" s="18" t="n">
        <f aca="false">IFERROR(VALUE(SUBSTITUTE(TRIM('수출입 실적(신성질별)'!E189),",","")),"")</f>
        <v>1011518.2</v>
      </c>
      <c r="H185" s="19" t="n">
        <f aca="false">IFERROR(VALUE(SUBSTITUTE(TRIM('수출입 실적(신성질별)'!F189),",","")),"")</f>
        <v>21345681</v>
      </c>
    </row>
    <row r="186" customFormat="false" ht="15" hidden="false" customHeight="true" outlineLevel="0" collapsed="false">
      <c r="A186" s="11" t="str">
        <f aca="false">TRIM('수출입 실적(신성질별)'!A190)</f>
        <v>2025.11</v>
      </c>
      <c r="B186" s="17" t="n">
        <f aca="false">IFERROR(VALUE(LEFT(A186,4)),"")</f>
        <v>2025</v>
      </c>
      <c r="C186" s="17" t="n">
        <f aca="false">IFERROR(VALUE(RIGHT(A186,2)),"")</f>
        <v>11</v>
      </c>
      <c r="D186" s="11" t="str">
        <f aca="false">TRIM('수출입 실적(신성질별)'!B190)</f>
        <v>가.수송장비</v>
      </c>
      <c r="E186" s="18" t="n">
        <f aca="false">IFERROR(VALUE(SUBSTITUTE(TRIM('수출입 실적(신성질별)'!C190),",","")),"")</f>
        <v>822054.6</v>
      </c>
      <c r="F186" s="19" t="n">
        <f aca="false">IFERROR(VALUE(SUBSTITUTE(TRIM('수출입 실적(신성질별)'!D190),",","")),"")</f>
        <v>5879927</v>
      </c>
      <c r="G186" s="18" t="n">
        <f aca="false">IFERROR(VALUE(SUBSTITUTE(TRIM('수출입 실적(신성질별)'!E190),",","")),"")</f>
        <v>468739.2</v>
      </c>
      <c r="H186" s="19" t="n">
        <f aca="false">IFERROR(VALUE(SUBSTITUTE(TRIM('수출입 실적(신성질별)'!F190),",","")),"")</f>
        <v>2334026</v>
      </c>
    </row>
    <row r="187" customFormat="false" ht="15" hidden="false" customHeight="true" outlineLevel="0" collapsed="false">
      <c r="A187" s="11" t="str">
        <f aca="false">TRIM('수출입 실적(신성질별)'!A191)</f>
        <v>2025.11</v>
      </c>
      <c r="B187" s="17" t="n">
        <f aca="false">IFERROR(VALUE(LEFT(A187,4)),"")</f>
        <v>2025</v>
      </c>
      <c r="C187" s="17" t="n">
        <f aca="false">IFERROR(VALUE(RIGHT(A187,2)),"")</f>
        <v>11</v>
      </c>
      <c r="D187" s="11" t="str">
        <f aca="false">TRIM('수출입 실적(신성질별)'!B191)</f>
        <v>나.기계류</v>
      </c>
      <c r="E187" s="18" t="n">
        <f aca="false">IFERROR(VALUE(SUBSTITUTE(TRIM('수출입 실적(신성질별)'!C191),",","")),"")</f>
        <v>616464</v>
      </c>
      <c r="F187" s="19" t="n">
        <f aca="false">IFERROR(VALUE(SUBSTITUTE(TRIM('수출입 실적(신성질별)'!D191),",","")),"")</f>
        <v>8603995</v>
      </c>
      <c r="G187" s="18" t="n">
        <f aca="false">IFERROR(VALUE(SUBSTITUTE(TRIM('수출입 실적(신성질별)'!E191),",","")),"")</f>
        <v>487110.5</v>
      </c>
      <c r="H187" s="19" t="n">
        <f aca="false">IFERROR(VALUE(SUBSTITUTE(TRIM('수출입 실적(신성질별)'!F191),",","")),"")</f>
        <v>8793585</v>
      </c>
    </row>
    <row r="188" customFormat="false" ht="15" hidden="false" customHeight="true" outlineLevel="0" collapsed="false">
      <c r="A188" s="11" t="str">
        <f aca="false">TRIM('수출입 실적(신성질별)'!A192)</f>
        <v>2025.11</v>
      </c>
      <c r="B188" s="17" t="n">
        <f aca="false">IFERROR(VALUE(LEFT(A188,4)),"")</f>
        <v>2025</v>
      </c>
      <c r="C188" s="17" t="n">
        <f aca="false">IFERROR(VALUE(RIGHT(A188,2)),"")</f>
        <v>11</v>
      </c>
      <c r="D188" s="11" t="str">
        <f aca="false">TRIM('수출입 실적(신성질별)'!B192)</f>
        <v>다.IT제품</v>
      </c>
      <c r="E188" s="18" t="n">
        <f aca="false">IFERROR(VALUE(SUBSTITUTE(TRIM('수출입 실적(신성질별)'!C192),",","")),"")</f>
        <v>9947.9</v>
      </c>
      <c r="F188" s="19" t="n">
        <f aca="false">IFERROR(VALUE(SUBSTITUTE(TRIM('수출입 실적(신성질별)'!D192),",","")),"")</f>
        <v>4413268</v>
      </c>
      <c r="G188" s="18" t="n">
        <f aca="false">IFERROR(VALUE(SUBSTITUTE(TRIM('수출입 실적(신성질별)'!E192),",","")),"")</f>
        <v>15410.2</v>
      </c>
      <c r="H188" s="19" t="n">
        <f aca="false">IFERROR(VALUE(SUBSTITUTE(TRIM('수출입 실적(신성질별)'!F192),",","")),"")</f>
        <v>2741381</v>
      </c>
    </row>
    <row r="189" customFormat="false" ht="15" hidden="false" customHeight="true" outlineLevel="0" collapsed="false">
      <c r="A189" s="11" t="str">
        <f aca="false">TRIM('수출입 실적(신성질별)'!A193)</f>
        <v>2025.11</v>
      </c>
      <c r="B189" s="17" t="n">
        <f aca="false">IFERROR(VALUE(LEFT(A189,4)),"")</f>
        <v>2025</v>
      </c>
      <c r="C189" s="17" t="n">
        <f aca="false">IFERROR(VALUE(RIGHT(A189,2)),"")</f>
        <v>11</v>
      </c>
      <c r="D189" s="11" t="str">
        <f aca="false">TRIM('수출입 실적(신성질별)'!B193)</f>
        <v>라.IT부품</v>
      </c>
      <c r="E189" s="18" t="n">
        <f aca="false">IFERROR(VALUE(SUBSTITUTE(TRIM('수출입 실적(신성질별)'!C193),",","")),"")</f>
        <v>29607.1</v>
      </c>
      <c r="F189" s="19" t="n">
        <f aca="false">IFERROR(VALUE(SUBSTITUTE(TRIM('수출입 실적(신성질별)'!D193),",","")),"")</f>
        <v>18753711</v>
      </c>
      <c r="G189" s="18" t="n">
        <f aca="false">IFERROR(VALUE(SUBSTITUTE(TRIM('수출입 실적(신성질별)'!E193),",","")),"")</f>
        <v>40258.4</v>
      </c>
      <c r="H189" s="19" t="n">
        <f aca="false">IFERROR(VALUE(SUBSTITUTE(TRIM('수출입 실적(신성질별)'!F193),",","")),"")</f>
        <v>7476689</v>
      </c>
    </row>
    <row r="190" customFormat="false" ht="15" hidden="false" customHeight="true" outlineLevel="0" collapsed="false">
      <c r="A190" s="11" t="str">
        <f aca="false">TRIM('수출입 실적(신성질별)'!A194)</f>
        <v>2025.12</v>
      </c>
      <c r="B190" s="17" t="n">
        <f aca="false">IFERROR(VALUE(LEFT(A190,4)),"")</f>
        <v>2025</v>
      </c>
      <c r="C190" s="17" t="n">
        <f aca="false">IFERROR(VALUE(RIGHT(A190,2)),"")</f>
        <v>12</v>
      </c>
      <c r="D190" s="11" t="str">
        <f aca="false">TRIM('수출입 실적(신성질별)'!B194)</f>
        <v>1.소비재</v>
      </c>
      <c r="E190" s="18" t="n">
        <f aca="false">IFERROR(VALUE(SUBSTITUTE(TRIM('수출입 실적(신성질별)'!C194),",","")),"")</f>
        <v>925287.9</v>
      </c>
      <c r="F190" s="19" t="n">
        <f aca="false">IFERROR(VALUE(SUBSTITUTE(TRIM('수출입 실적(신성질별)'!D194),",","")),"")</f>
        <v>8057411</v>
      </c>
      <c r="G190" s="18" t="n">
        <f aca="false">IFERROR(VALUE(SUBSTITUTE(TRIM('수출입 실적(신성질별)'!E194),",","")),"")</f>
        <v>2220094</v>
      </c>
      <c r="H190" s="19" t="n">
        <f aca="false">IFERROR(VALUE(SUBSTITUTE(TRIM('수출입 실적(신성질별)'!F194),",","")),"")</f>
        <v>7634514</v>
      </c>
    </row>
    <row r="191" customFormat="false" ht="15" hidden="false" customHeight="true" outlineLevel="0" collapsed="false">
      <c r="A191" s="11" t="str">
        <f aca="false">TRIM('수출입 실적(신성질별)'!A195)</f>
        <v>2025.12</v>
      </c>
      <c r="B191" s="17" t="n">
        <f aca="false">IFERROR(VALUE(LEFT(A191,4)),"")</f>
        <v>2025</v>
      </c>
      <c r="C191" s="17" t="n">
        <f aca="false">IFERROR(VALUE(RIGHT(A191,2)),"")</f>
        <v>12</v>
      </c>
      <c r="D191" s="11" t="str">
        <f aca="false">TRIM('수출입 실적(신성질별)'!B195)</f>
        <v>가.직접소비재</v>
      </c>
      <c r="E191" s="18" t="n">
        <f aca="false">IFERROR(VALUE(SUBSTITUTE(TRIM('수출입 실적(신성질별)'!C195),",","")),"")</f>
        <v>316550.3</v>
      </c>
      <c r="F191" s="19" t="n">
        <f aca="false">IFERROR(VALUE(SUBSTITUTE(TRIM('수출입 실적(신성질별)'!D195),",","")),"")</f>
        <v>1066226</v>
      </c>
      <c r="G191" s="18" t="n">
        <f aca="false">IFERROR(VALUE(SUBSTITUTE(TRIM('수출입 실적(신성질별)'!E195),",","")),"")</f>
        <v>1807104</v>
      </c>
      <c r="H191" s="19" t="n">
        <f aca="false">IFERROR(VALUE(SUBSTITUTE(TRIM('수출입 실적(신성질별)'!F195),",","")),"")</f>
        <v>2823968</v>
      </c>
    </row>
    <row r="192" customFormat="false" ht="15" hidden="false" customHeight="true" outlineLevel="0" collapsed="false">
      <c r="A192" s="11" t="str">
        <f aca="false">TRIM('수출입 실적(신성질별)'!A196)</f>
        <v>2025.12</v>
      </c>
      <c r="B192" s="17" t="n">
        <f aca="false">IFERROR(VALUE(LEFT(A192,4)),"")</f>
        <v>2025</v>
      </c>
      <c r="C192" s="17" t="n">
        <f aca="false">IFERROR(VALUE(RIGHT(A192,2)),"")</f>
        <v>12</v>
      </c>
      <c r="D192" s="11" t="str">
        <f aca="false">TRIM('수출입 실적(신성질별)'!B196)</f>
        <v>나.내구소비재</v>
      </c>
      <c r="E192" s="18" t="n">
        <f aca="false">IFERROR(VALUE(SUBSTITUTE(TRIM('수출입 실적(신성질별)'!C196),",","")),"")</f>
        <v>452725.2</v>
      </c>
      <c r="F192" s="19" t="n">
        <f aca="false">IFERROR(VALUE(SUBSTITUTE(TRIM('수출입 실적(신성질별)'!D196),",","")),"")</f>
        <v>5196881</v>
      </c>
      <c r="G192" s="18" t="n">
        <f aca="false">IFERROR(VALUE(SUBSTITUTE(TRIM('수출입 실적(신성질별)'!E196),",","")),"")</f>
        <v>224932.8</v>
      </c>
      <c r="H192" s="19" t="n">
        <f aca="false">IFERROR(VALUE(SUBSTITUTE(TRIM('수출입 실적(신성질별)'!F196),",","")),"")</f>
        <v>2338767</v>
      </c>
    </row>
    <row r="193" customFormat="false" ht="15" hidden="false" customHeight="true" outlineLevel="0" collapsed="false">
      <c r="A193" s="11" t="str">
        <f aca="false">TRIM('수출입 실적(신성질별)'!A197)</f>
        <v>2025.12</v>
      </c>
      <c r="B193" s="17" t="n">
        <f aca="false">IFERROR(VALUE(LEFT(A193,4)),"")</f>
        <v>2025</v>
      </c>
      <c r="C193" s="17" t="n">
        <f aca="false">IFERROR(VALUE(RIGHT(A193,2)),"")</f>
        <v>12</v>
      </c>
      <c r="D193" s="11" t="str">
        <f aca="false">TRIM('수출입 실적(신성질별)'!B197)</f>
        <v>다.비내구소비재</v>
      </c>
      <c r="E193" s="18" t="n">
        <f aca="false">IFERROR(VALUE(SUBSTITUTE(TRIM('수출입 실적(신성질별)'!C197),",","")),"")</f>
        <v>153048.7</v>
      </c>
      <c r="F193" s="19" t="n">
        <f aca="false">IFERROR(VALUE(SUBSTITUTE(TRIM('수출입 실적(신성질별)'!D197),",","")),"")</f>
        <v>1791266</v>
      </c>
      <c r="G193" s="18" t="n">
        <f aca="false">IFERROR(VALUE(SUBSTITUTE(TRIM('수출입 실적(신성질별)'!E197),",","")),"")</f>
        <v>188057.2</v>
      </c>
      <c r="H193" s="19" t="n">
        <f aca="false">IFERROR(VALUE(SUBSTITUTE(TRIM('수출입 실적(신성질별)'!F197),",","")),"")</f>
        <v>2471779</v>
      </c>
    </row>
    <row r="194" customFormat="false" ht="15" hidden="false" customHeight="true" outlineLevel="0" collapsed="false">
      <c r="A194" s="11" t="str">
        <f aca="false">TRIM('수출입 실적(신성질별)'!A198)</f>
        <v>2025.12</v>
      </c>
      <c r="B194" s="17" t="n">
        <f aca="false">IFERROR(VALUE(LEFT(A194,4)),"")</f>
        <v>2025</v>
      </c>
      <c r="C194" s="17" t="n">
        <f aca="false">IFERROR(VALUE(RIGHT(A194,2)),"")</f>
        <v>12</v>
      </c>
      <c r="D194" s="11" t="str">
        <f aca="false">TRIM('수출입 실적(신성질별)'!B198)</f>
        <v>라.간이세율적용분</v>
      </c>
      <c r="E194" s="18" t="n">
        <f aca="false">IFERROR(VALUE(SUBSTITUTE(TRIM('수출입 실적(신성질별)'!C198),",","")),"")</f>
        <v>2963.7</v>
      </c>
      <c r="F194" s="19" t="n">
        <f aca="false">IFERROR(VALUE(SUBSTITUTE(TRIM('수출입 실적(신성질별)'!D198),",","")),"")</f>
        <v>3039</v>
      </c>
      <c r="G194" s="18" t="n">
        <f aca="false">IFERROR(VALUE(SUBSTITUTE(TRIM('수출입 실적(신성질별)'!E198),",","")),"")</f>
        <v>0</v>
      </c>
      <c r="H194" s="19" t="n">
        <f aca="false">IFERROR(VALUE(SUBSTITUTE(TRIM('수출입 실적(신성질별)'!F198),",","")),"")</f>
        <v>0</v>
      </c>
    </row>
    <row r="195" customFormat="false" ht="15" hidden="false" customHeight="true" outlineLevel="0" collapsed="false">
      <c r="A195" s="11" t="str">
        <f aca="false">TRIM('수출입 실적(신성질별)'!A199)</f>
        <v>2025.12</v>
      </c>
      <c r="B195" s="17" t="n">
        <f aca="false">IFERROR(VALUE(LEFT(A195,4)),"")</f>
        <v>2025</v>
      </c>
      <c r="C195" s="17" t="n">
        <f aca="false">IFERROR(VALUE(RIGHT(A195,2)),"")</f>
        <v>12</v>
      </c>
      <c r="D195" s="11" t="str">
        <f aca="false">TRIM('수출입 실적(신성질별)'!B199)</f>
        <v>2.원자재</v>
      </c>
      <c r="E195" s="18" t="n">
        <f aca="false">IFERROR(VALUE(SUBSTITUTE(TRIM('수출입 실적(신성질별)'!C199),",","")),"")</f>
        <v>14956209.5</v>
      </c>
      <c r="F195" s="19" t="n">
        <f aca="false">IFERROR(VALUE(SUBSTITUTE(TRIM('수출입 실적(신성질별)'!D199),",","")),"")</f>
        <v>17036478</v>
      </c>
      <c r="G195" s="18" t="n">
        <f aca="false">IFERROR(VALUE(SUBSTITUTE(TRIM('수출입 실적(신성질별)'!E199),",","")),"")</f>
        <v>44405721.9</v>
      </c>
      <c r="H195" s="19" t="n">
        <f aca="false">IFERROR(VALUE(SUBSTITUTE(TRIM('수출입 실적(신성질별)'!F199),",","")),"")</f>
        <v>25016056</v>
      </c>
    </row>
    <row r="196" customFormat="false" ht="15" hidden="false" customHeight="true" outlineLevel="0" collapsed="false">
      <c r="A196" s="11" t="str">
        <f aca="false">TRIM('수출입 실적(신성질별)'!A200)</f>
        <v>2025.12</v>
      </c>
      <c r="B196" s="17" t="n">
        <f aca="false">IFERROR(VALUE(LEFT(A196,4)),"")</f>
        <v>2025</v>
      </c>
      <c r="C196" s="17" t="n">
        <f aca="false">IFERROR(VALUE(RIGHT(A196,2)),"")</f>
        <v>12</v>
      </c>
      <c r="D196" s="11" t="str">
        <f aca="false">TRIM('수출입 실적(신성질별)'!B200)</f>
        <v>가.동식물성 연·원료</v>
      </c>
      <c r="E196" s="18" t="n">
        <f aca="false">IFERROR(VALUE(SUBSTITUTE(TRIM('수출입 실적(신성질별)'!C200),",","")),"")</f>
        <v>379054</v>
      </c>
      <c r="F196" s="19" t="n">
        <f aca="false">IFERROR(VALUE(SUBSTITUTE(TRIM('수출입 실적(신성질별)'!D200),",","")),"")</f>
        <v>452478</v>
      </c>
      <c r="G196" s="18" t="n">
        <f aca="false">IFERROR(VALUE(SUBSTITUTE(TRIM('수출입 실적(신성질별)'!E200),",","")),"")</f>
        <v>2963790.7</v>
      </c>
      <c r="H196" s="19" t="n">
        <f aca="false">IFERROR(VALUE(SUBSTITUTE(TRIM('수출입 실적(신성질별)'!F200),",","")),"")</f>
        <v>1540753</v>
      </c>
    </row>
    <row r="197" customFormat="false" ht="15" hidden="false" customHeight="true" outlineLevel="0" collapsed="false">
      <c r="A197" s="11" t="str">
        <f aca="false">TRIM('수출입 실적(신성질별)'!A201)</f>
        <v>2025.12</v>
      </c>
      <c r="B197" s="17" t="n">
        <f aca="false">IFERROR(VALUE(LEFT(A197,4)),"")</f>
        <v>2025</v>
      </c>
      <c r="C197" s="17" t="n">
        <f aca="false">IFERROR(VALUE(RIGHT(A197,2)),"")</f>
        <v>12</v>
      </c>
      <c r="D197" s="11" t="str">
        <f aca="false">TRIM('수출입 실적(신성질별)'!B201)</f>
        <v>나.섬유류</v>
      </c>
      <c r="E197" s="18" t="n">
        <f aca="false">IFERROR(VALUE(SUBSTITUTE(TRIM('수출입 실적(신성질별)'!C201),",","")),"")</f>
        <v>121598</v>
      </c>
      <c r="F197" s="19" t="n">
        <f aca="false">IFERROR(VALUE(SUBSTITUTE(TRIM('수출입 실적(신성질별)'!D201),",","")),"")</f>
        <v>608409</v>
      </c>
      <c r="G197" s="18" t="n">
        <f aca="false">IFERROR(VALUE(SUBSTITUTE(TRIM('수출입 실적(신성질별)'!E201),",","")),"")</f>
        <v>111790.4</v>
      </c>
      <c r="H197" s="19" t="n">
        <f aca="false">IFERROR(VALUE(SUBSTITUTE(TRIM('수출입 실적(신성질별)'!F201),",","")),"")</f>
        <v>341485</v>
      </c>
    </row>
    <row r="198" customFormat="false" ht="15" hidden="false" customHeight="true" outlineLevel="0" collapsed="false">
      <c r="A198" s="11" t="str">
        <f aca="false">TRIM('수출입 실적(신성질별)'!A202)</f>
        <v>2025.12</v>
      </c>
      <c r="B198" s="17" t="n">
        <f aca="false">IFERROR(VALUE(LEFT(A198,4)),"")</f>
        <v>2025</v>
      </c>
      <c r="C198" s="17" t="n">
        <f aca="false">IFERROR(VALUE(RIGHT(A198,2)),"")</f>
        <v>12</v>
      </c>
      <c r="D198" s="11" t="str">
        <f aca="false">TRIM('수출입 실적(신성질별)'!B202)</f>
        <v>다.광산물</v>
      </c>
      <c r="E198" s="18" t="n">
        <f aca="false">IFERROR(VALUE(SUBSTITUTE(TRIM('수출입 실적(신성질별)'!C202),",","")),"")</f>
        <v>7258040.5</v>
      </c>
      <c r="F198" s="19" t="n">
        <f aca="false">IFERROR(VALUE(SUBSTITUTE(TRIM('수출입 실적(신성질별)'!D202),",","")),"")</f>
        <v>5243949</v>
      </c>
      <c r="G198" s="18" t="n">
        <f aca="false">IFERROR(VALUE(SUBSTITUTE(TRIM('수출입 실적(신성질별)'!E202),",","")),"")</f>
        <v>37509112.7</v>
      </c>
      <c r="H198" s="19" t="n">
        <f aca="false">IFERROR(VALUE(SUBSTITUTE(TRIM('수출입 실적(신성질별)'!F202),",","")),"")</f>
        <v>14939982</v>
      </c>
    </row>
    <row r="199" customFormat="false" ht="15" hidden="false" customHeight="true" outlineLevel="0" collapsed="false">
      <c r="A199" s="11" t="str">
        <f aca="false">TRIM('수출입 실적(신성질별)'!A203)</f>
        <v>2025.12</v>
      </c>
      <c r="B199" s="17" t="n">
        <f aca="false">IFERROR(VALUE(LEFT(A199,4)),"")</f>
        <v>2025</v>
      </c>
      <c r="C199" s="17" t="n">
        <f aca="false">IFERROR(VALUE(RIGHT(A199,2)),"")</f>
        <v>12</v>
      </c>
      <c r="D199" s="11" t="str">
        <f aca="false">TRIM('수출입 실적(신성질별)'!B203)</f>
        <v>라.철강 및 금속제품</v>
      </c>
      <c r="E199" s="18" t="n">
        <f aca="false">IFERROR(VALUE(SUBSTITUTE(TRIM('수출입 실적(신성질별)'!C203),",","")),"")</f>
        <v>2710763</v>
      </c>
      <c r="F199" s="19" t="n">
        <f aca="false">IFERROR(VALUE(SUBSTITUTE(TRIM('수출입 실적(신성질별)'!D203),",","")),"")</f>
        <v>3604534</v>
      </c>
      <c r="G199" s="18" t="n">
        <f aca="false">IFERROR(VALUE(SUBSTITUTE(TRIM('수출입 실적(신성질별)'!E203),",","")),"")</f>
        <v>1734633.3</v>
      </c>
      <c r="H199" s="19" t="n">
        <f aca="false">IFERROR(VALUE(SUBSTITUTE(TRIM('수출입 실적(신성질별)'!F203),",","")),"")</f>
        <v>3019226</v>
      </c>
    </row>
    <row r="200" customFormat="false" ht="15" hidden="false" customHeight="true" outlineLevel="0" collapsed="false">
      <c r="A200" s="11" t="str">
        <f aca="false">TRIM('수출입 실적(신성질별)'!A204)</f>
        <v>2025.12</v>
      </c>
      <c r="B200" s="17" t="n">
        <f aca="false">IFERROR(VALUE(LEFT(A200,4)),"")</f>
        <v>2025</v>
      </c>
      <c r="C200" s="17" t="n">
        <f aca="false">IFERROR(VALUE(RIGHT(A200,2)),"")</f>
        <v>12</v>
      </c>
      <c r="D200" s="11" t="str">
        <f aca="false">TRIM('수출입 실적(신성질별)'!B204)</f>
        <v>마.화학공업제품</v>
      </c>
      <c r="E200" s="18" t="n">
        <f aca="false">IFERROR(VALUE(SUBSTITUTE(TRIM('수출입 실적(신성질별)'!C204),",","")),"")</f>
        <v>4484585.9</v>
      </c>
      <c r="F200" s="19" t="n">
        <f aca="false">IFERROR(VALUE(SUBSTITUTE(TRIM('수출입 실적(신성질별)'!D204),",","")),"")</f>
        <v>7118330</v>
      </c>
      <c r="G200" s="18" t="n">
        <f aca="false">IFERROR(VALUE(SUBSTITUTE(TRIM('수출입 실적(신성질별)'!E204),",","")),"")</f>
        <v>2083332.9</v>
      </c>
      <c r="H200" s="19" t="n">
        <f aca="false">IFERROR(VALUE(SUBSTITUTE(TRIM('수출입 실적(신성질별)'!F204),",","")),"")</f>
        <v>5168070</v>
      </c>
    </row>
    <row r="201" customFormat="false" ht="15" hidden="false" customHeight="true" outlineLevel="0" collapsed="false">
      <c r="A201" s="11" t="str">
        <f aca="false">TRIM('수출입 실적(신성질별)'!A205)</f>
        <v>2025.12</v>
      </c>
      <c r="B201" s="17" t="n">
        <f aca="false">IFERROR(VALUE(LEFT(A201,4)),"")</f>
        <v>2025</v>
      </c>
      <c r="C201" s="17" t="n">
        <f aca="false">IFERROR(VALUE(RIGHT(A201,2)),"")</f>
        <v>12</v>
      </c>
      <c r="D201" s="11" t="str">
        <f aca="false">TRIM('수출입 실적(신성질별)'!B205)</f>
        <v>바.기타 원자재</v>
      </c>
      <c r="E201" s="18" t="n">
        <f aca="false">IFERROR(VALUE(SUBSTITUTE(TRIM('수출입 실적(신성질별)'!C205),",","")),"")</f>
        <v>2168</v>
      </c>
      <c r="F201" s="19" t="n">
        <f aca="false">IFERROR(VALUE(SUBSTITUTE(TRIM('수출입 실적(신성질별)'!D205),",","")),"")</f>
        <v>8778</v>
      </c>
      <c r="G201" s="18" t="n">
        <f aca="false">IFERROR(VALUE(SUBSTITUTE(TRIM('수출입 실적(신성질별)'!E205),",","")),"")</f>
        <v>3061.9</v>
      </c>
      <c r="H201" s="19" t="n">
        <f aca="false">IFERROR(VALUE(SUBSTITUTE(TRIM('수출입 실적(신성질별)'!F205),",","")),"")</f>
        <v>6541</v>
      </c>
    </row>
    <row r="202" customFormat="false" ht="15" hidden="false" customHeight="true" outlineLevel="0" collapsed="false">
      <c r="A202" s="11" t="str">
        <f aca="false">TRIM('수출입 실적(신성질별)'!A206)</f>
        <v>2025.12</v>
      </c>
      <c r="B202" s="17" t="n">
        <f aca="false">IFERROR(VALUE(LEFT(A202,4)),"")</f>
        <v>2025</v>
      </c>
      <c r="C202" s="17" t="n">
        <f aca="false">IFERROR(VALUE(RIGHT(A202,2)),"")</f>
        <v>12</v>
      </c>
      <c r="D202" s="11" t="str">
        <f aca="false">TRIM('수출입 실적(신성질별)'!B206)</f>
        <v>3.자본재</v>
      </c>
      <c r="E202" s="18" t="n">
        <f aca="false">IFERROR(VALUE(SUBSTITUTE(TRIM('수출입 실적(신성질별)'!C206),",","")),"")</f>
        <v>2096398.4</v>
      </c>
      <c r="F202" s="19" t="n">
        <f aca="false">IFERROR(VALUE(SUBSTITUTE(TRIM('수출입 실적(신성질별)'!D206),",","")),"")</f>
        <v>44419736</v>
      </c>
      <c r="G202" s="18" t="n">
        <f aca="false">IFERROR(VALUE(SUBSTITUTE(TRIM('수출입 실적(신성질별)'!E206),",","")),"")</f>
        <v>884590.3</v>
      </c>
      <c r="H202" s="19" t="n">
        <f aca="false">IFERROR(VALUE(SUBSTITUTE(TRIM('수출입 실적(신성질별)'!F206),",","")),"")</f>
        <v>24717113</v>
      </c>
    </row>
    <row r="203" customFormat="false" ht="15" hidden="false" customHeight="true" outlineLevel="0" collapsed="false">
      <c r="A203" s="11" t="str">
        <f aca="false">TRIM('수출입 실적(신성질별)'!A207)</f>
        <v>2025.12</v>
      </c>
      <c r="B203" s="17" t="n">
        <f aca="false">IFERROR(VALUE(LEFT(A203,4)),"")</f>
        <v>2025</v>
      </c>
      <c r="C203" s="17" t="n">
        <f aca="false">IFERROR(VALUE(RIGHT(A203,2)),"")</f>
        <v>12</v>
      </c>
      <c r="D203" s="11" t="str">
        <f aca="false">TRIM('수출입 실적(신성질별)'!B207)</f>
        <v>가.수송장비</v>
      </c>
      <c r="E203" s="18" t="n">
        <f aca="false">IFERROR(VALUE(SUBSTITUTE(TRIM('수출입 실적(신성질별)'!C207),",","")),"")</f>
        <v>1369875.7</v>
      </c>
      <c r="F203" s="19" t="n">
        <f aca="false">IFERROR(VALUE(SUBSTITUTE(TRIM('수출입 실적(신성질별)'!D207),",","")),"")</f>
        <v>7428207</v>
      </c>
      <c r="G203" s="18" t="n">
        <f aca="false">IFERROR(VALUE(SUBSTITUTE(TRIM('수출입 실적(신성질별)'!E207),",","")),"")</f>
        <v>214134.8</v>
      </c>
      <c r="H203" s="19" t="n">
        <f aca="false">IFERROR(VALUE(SUBSTITUTE(TRIM('수출입 실적(신성질별)'!F207),",","")),"")</f>
        <v>2402503</v>
      </c>
    </row>
    <row r="204" customFormat="false" ht="15" hidden="false" customHeight="true" outlineLevel="0" collapsed="false">
      <c r="A204" s="11" t="str">
        <f aca="false">TRIM('수출입 실적(신성질별)'!A208)</f>
        <v>2025.12</v>
      </c>
      <c r="B204" s="17" t="n">
        <f aca="false">IFERROR(VALUE(LEFT(A204,4)),"")</f>
        <v>2025</v>
      </c>
      <c r="C204" s="17" t="n">
        <f aca="false">IFERROR(VALUE(RIGHT(A204,2)),"")</f>
        <v>12</v>
      </c>
      <c r="D204" s="11" t="str">
        <f aca="false">TRIM('수출입 실적(신성질별)'!B208)</f>
        <v>나.기계류</v>
      </c>
      <c r="E204" s="18" t="n">
        <f aca="false">IFERROR(VALUE(SUBSTITUTE(TRIM('수출입 실적(신성질별)'!C208),",","")),"")</f>
        <v>683223.9</v>
      </c>
      <c r="F204" s="19" t="n">
        <f aca="false">IFERROR(VALUE(SUBSTITUTE(TRIM('수출입 실적(신성질별)'!D208),",","")),"")</f>
        <v>9557538</v>
      </c>
      <c r="G204" s="18" t="n">
        <f aca="false">IFERROR(VALUE(SUBSTITUTE(TRIM('수출입 실적(신성질별)'!E208),",","")),"")</f>
        <v>595611.3</v>
      </c>
      <c r="H204" s="19" t="n">
        <f aca="false">IFERROR(VALUE(SUBSTITUTE(TRIM('수출입 실적(신성질별)'!F208),",","")),"")</f>
        <v>10351663</v>
      </c>
    </row>
    <row r="205" customFormat="false" ht="15" hidden="false" customHeight="true" outlineLevel="0" collapsed="false">
      <c r="A205" s="11" t="str">
        <f aca="false">TRIM('수출입 실적(신성질별)'!A209)</f>
        <v>2025.12</v>
      </c>
      <c r="B205" s="17" t="n">
        <f aca="false">IFERROR(VALUE(LEFT(A205,4)),"")</f>
        <v>2025</v>
      </c>
      <c r="C205" s="17" t="n">
        <f aca="false">IFERROR(VALUE(RIGHT(A205,2)),"")</f>
        <v>12</v>
      </c>
      <c r="D205" s="11" t="str">
        <f aca="false">TRIM('수출입 실적(신성질별)'!B209)</f>
        <v>다.IT제품</v>
      </c>
      <c r="E205" s="18" t="n">
        <f aca="false">IFERROR(VALUE(SUBSTITUTE(TRIM('수출입 실적(신성질별)'!C209),",","")),"")</f>
        <v>10965.9</v>
      </c>
      <c r="F205" s="19" t="n">
        <f aca="false">IFERROR(VALUE(SUBSTITUTE(TRIM('수출입 실적(신성질별)'!D209),",","")),"")</f>
        <v>5051752</v>
      </c>
      <c r="G205" s="18" t="n">
        <f aca="false">IFERROR(VALUE(SUBSTITUTE(TRIM('수출입 실적(신성질별)'!E209),",","")),"")</f>
        <v>18586.6</v>
      </c>
      <c r="H205" s="19" t="n">
        <f aca="false">IFERROR(VALUE(SUBSTITUTE(TRIM('수출입 실적(신성질별)'!F209),",","")),"")</f>
        <v>3225660</v>
      </c>
    </row>
    <row r="206" customFormat="false" ht="15" hidden="false" customHeight="true" outlineLevel="0" collapsed="false">
      <c r="A206" s="11" t="str">
        <f aca="false">TRIM('수출입 실적(신성질별)'!A210)</f>
        <v>2025.12</v>
      </c>
      <c r="B206" s="17" t="n">
        <f aca="false">IFERROR(VALUE(LEFT(A206,4)),"")</f>
        <v>2025</v>
      </c>
      <c r="C206" s="17" t="n">
        <f aca="false">IFERROR(VALUE(RIGHT(A206,2)),"")</f>
        <v>12</v>
      </c>
      <c r="D206" s="11" t="str">
        <f aca="false">TRIM('수출입 실적(신성질별)'!B210)</f>
        <v>라.IT부품</v>
      </c>
      <c r="E206" s="18" t="n">
        <f aca="false">IFERROR(VALUE(SUBSTITUTE(TRIM('수출입 실적(신성질별)'!C210),",","")),"")</f>
        <v>32332.9</v>
      </c>
      <c r="F206" s="19" t="n">
        <f aca="false">IFERROR(VALUE(SUBSTITUTE(TRIM('수출입 실적(신성질별)'!D210),",","")),"")</f>
        <v>22382239</v>
      </c>
      <c r="G206" s="18" t="n">
        <f aca="false">IFERROR(VALUE(SUBSTITUTE(TRIM('수출입 실적(신성질별)'!E210),",","")),"")</f>
        <v>56257.6</v>
      </c>
      <c r="H206" s="19" t="n">
        <f aca="false">IFERROR(VALUE(SUBSTITUTE(TRIM('수출입 실적(신성질별)'!F210),",","")),"")</f>
        <v>8737287</v>
      </c>
    </row>
    <row r="207" customFormat="false" ht="15" hidden="false" customHeight="true" outlineLevel="0" collapsed="false">
      <c r="A207" s="11" t="str">
        <f aca="false">TRIM('수출입 실적(신성질별)'!A211)</f>
        <v>2026.01</v>
      </c>
      <c r="B207" s="17" t="n">
        <f aca="false">IFERROR(VALUE(LEFT(A207,4)),"")</f>
        <v>2026</v>
      </c>
      <c r="C207" s="17" t="n">
        <f aca="false">IFERROR(VALUE(RIGHT(A207,2)),"")</f>
        <v>1</v>
      </c>
      <c r="D207" s="11" t="str">
        <f aca="false">TRIM('수출입 실적(신성질별)'!B211)</f>
        <v>1.소비재</v>
      </c>
      <c r="E207" s="18" t="n">
        <f aca="false">IFERROR(VALUE(SUBSTITUTE(TRIM('수출입 실적(신성질별)'!C211),",","")),"")</f>
        <v>853755.8</v>
      </c>
      <c r="F207" s="19" t="n">
        <f aca="false">IFERROR(VALUE(SUBSTITUTE(TRIM('수출입 실적(신성질별)'!D211),",","")),"")</f>
        <v>7671931</v>
      </c>
      <c r="G207" s="18" t="n">
        <f aca="false">IFERROR(VALUE(SUBSTITUTE(TRIM('수출입 실적(신성질별)'!E211),",","")),"")</f>
        <v>2064466.9</v>
      </c>
      <c r="H207" s="19" t="n">
        <f aca="false">IFERROR(VALUE(SUBSTITUTE(TRIM('수출입 실적(신성질별)'!F211),",","")),"")</f>
        <v>7743674</v>
      </c>
    </row>
    <row r="208" customFormat="false" ht="15" hidden="false" customHeight="true" outlineLevel="0" collapsed="false">
      <c r="A208" s="11" t="str">
        <f aca="false">TRIM('수출입 실적(신성질별)'!A212)</f>
        <v>2026.01</v>
      </c>
      <c r="B208" s="17" t="n">
        <f aca="false">IFERROR(VALUE(LEFT(A208,4)),"")</f>
        <v>2026</v>
      </c>
      <c r="C208" s="17" t="n">
        <f aca="false">IFERROR(VALUE(RIGHT(A208,2)),"")</f>
        <v>1</v>
      </c>
      <c r="D208" s="11" t="str">
        <f aca="false">TRIM('수출입 실적(신성질별)'!B212)</f>
        <v>가.직접소비재</v>
      </c>
      <c r="E208" s="18" t="n">
        <f aca="false">IFERROR(VALUE(SUBSTITUTE(TRIM('수출입 실적(신성질별)'!C212),",","")),"")</f>
        <v>266496</v>
      </c>
      <c r="F208" s="19" t="n">
        <f aca="false">IFERROR(VALUE(SUBSTITUTE(TRIM('수출입 실적(신성질별)'!D212),",","")),"")</f>
        <v>974471</v>
      </c>
      <c r="G208" s="18" t="n">
        <f aca="false">IFERROR(VALUE(SUBSTITUTE(TRIM('수출입 실적(신성질별)'!E212),",","")),"")</f>
        <v>1676285.7</v>
      </c>
      <c r="H208" s="19" t="n">
        <f aca="false">IFERROR(VALUE(SUBSTITUTE(TRIM('수출입 실적(신성질별)'!F212),",","")),"")</f>
        <v>3285687</v>
      </c>
    </row>
    <row r="209" customFormat="false" ht="15" hidden="false" customHeight="true" outlineLevel="0" collapsed="false">
      <c r="A209" s="11" t="str">
        <f aca="false">TRIM('수출입 실적(신성질별)'!A213)</f>
        <v>2026.01</v>
      </c>
      <c r="B209" s="17" t="n">
        <f aca="false">IFERROR(VALUE(LEFT(A209,4)),"")</f>
        <v>2026</v>
      </c>
      <c r="C209" s="17" t="n">
        <f aca="false">IFERROR(VALUE(RIGHT(A209,2)),"")</f>
        <v>1</v>
      </c>
      <c r="D209" s="11" t="str">
        <f aca="false">TRIM('수출입 실적(신성질별)'!B213)</f>
        <v>나.내구소비재</v>
      </c>
      <c r="E209" s="18" t="n">
        <f aca="false">IFERROR(VALUE(SUBSTITUTE(TRIM('수출입 실적(신성질별)'!C213),",","")),"")</f>
        <v>433897.1</v>
      </c>
      <c r="F209" s="19" t="n">
        <f aca="false">IFERROR(VALUE(SUBSTITUTE(TRIM('수출입 실적(신성질별)'!D213),",","")),"")</f>
        <v>5005260</v>
      </c>
      <c r="G209" s="18" t="n">
        <f aca="false">IFERROR(VALUE(SUBSTITUTE(TRIM('수출입 실적(신성질별)'!E213),",","")),"")</f>
        <v>220526</v>
      </c>
      <c r="H209" s="19" t="n">
        <f aca="false">IFERROR(VALUE(SUBSTITUTE(TRIM('수출입 실적(신성질별)'!F213),",","")),"")</f>
        <v>2107773</v>
      </c>
    </row>
    <row r="210" customFormat="false" ht="15" hidden="false" customHeight="true" outlineLevel="0" collapsed="false">
      <c r="A210" s="11" t="str">
        <f aca="false">TRIM('수출입 실적(신성질별)'!A214)</f>
        <v>2026.01</v>
      </c>
      <c r="B210" s="17" t="n">
        <f aca="false">IFERROR(VALUE(LEFT(A210,4)),"")</f>
        <v>2026</v>
      </c>
      <c r="C210" s="17" t="n">
        <f aca="false">IFERROR(VALUE(RIGHT(A210,2)),"")</f>
        <v>1</v>
      </c>
      <c r="D210" s="11" t="str">
        <f aca="false">TRIM('수출입 실적(신성질별)'!B214)</f>
        <v>다.비내구소비재</v>
      </c>
      <c r="E210" s="18" t="n">
        <f aca="false">IFERROR(VALUE(SUBSTITUTE(TRIM('수출입 실적(신성질별)'!C214),",","")),"")</f>
        <v>150326.8</v>
      </c>
      <c r="F210" s="19" t="n">
        <f aca="false">IFERROR(VALUE(SUBSTITUTE(TRIM('수출입 실적(신성질별)'!D214),",","")),"")</f>
        <v>1688959</v>
      </c>
      <c r="G210" s="18" t="n">
        <f aca="false">IFERROR(VALUE(SUBSTITUTE(TRIM('수출입 실적(신성질별)'!E214),",","")),"")</f>
        <v>167655.2</v>
      </c>
      <c r="H210" s="19" t="n">
        <f aca="false">IFERROR(VALUE(SUBSTITUTE(TRIM('수출입 실적(신성질별)'!F214),",","")),"")</f>
        <v>2350213</v>
      </c>
    </row>
    <row r="211" customFormat="false" ht="15" hidden="false" customHeight="true" outlineLevel="0" collapsed="false">
      <c r="A211" s="11" t="str">
        <f aca="false">TRIM('수출입 실적(신성질별)'!A215)</f>
        <v>2026.01</v>
      </c>
      <c r="B211" s="17" t="n">
        <f aca="false">IFERROR(VALUE(LEFT(A211,4)),"")</f>
        <v>2026</v>
      </c>
      <c r="C211" s="17" t="n">
        <f aca="false">IFERROR(VALUE(RIGHT(A211,2)),"")</f>
        <v>1</v>
      </c>
      <c r="D211" s="11" t="str">
        <f aca="false">TRIM('수출입 실적(신성질별)'!B215)</f>
        <v>라.간이세율적용분</v>
      </c>
      <c r="E211" s="18" t="n">
        <f aca="false">IFERROR(VALUE(SUBSTITUTE(TRIM('수출입 실적(신성질별)'!C215),",","")),"")</f>
        <v>3036</v>
      </c>
      <c r="F211" s="19" t="n">
        <f aca="false">IFERROR(VALUE(SUBSTITUTE(TRIM('수출입 실적(신성질별)'!D215),",","")),"")</f>
        <v>3241</v>
      </c>
      <c r="G211" s="18" t="n">
        <f aca="false">IFERROR(VALUE(SUBSTITUTE(TRIM('수출입 실적(신성질별)'!E215),",","")),"")</f>
        <v>0</v>
      </c>
      <c r="H211" s="19" t="n">
        <f aca="false">IFERROR(VALUE(SUBSTITUTE(TRIM('수출입 실적(신성질별)'!F215),",","")),"")</f>
        <v>0</v>
      </c>
    </row>
    <row r="212" customFormat="false" ht="15" hidden="false" customHeight="true" outlineLevel="0" collapsed="false">
      <c r="A212" s="11" t="str">
        <f aca="false">TRIM('수출입 실적(신성질별)'!A216)</f>
        <v>2026.01</v>
      </c>
      <c r="B212" s="17" t="n">
        <f aca="false">IFERROR(VALUE(LEFT(A212,4)),"")</f>
        <v>2026</v>
      </c>
      <c r="C212" s="17" t="n">
        <f aca="false">IFERROR(VALUE(RIGHT(A212,2)),"")</f>
        <v>1</v>
      </c>
      <c r="D212" s="11" t="str">
        <f aca="false">TRIM('수출입 실적(신성질별)'!B216)</f>
        <v>2.원자재</v>
      </c>
      <c r="E212" s="18" t="n">
        <f aca="false">IFERROR(VALUE(SUBSTITUTE(TRIM('수출입 실적(신성질별)'!C216),",","")),"")</f>
        <v>14117543.1</v>
      </c>
      <c r="F212" s="19" t="n">
        <f aca="false">IFERROR(VALUE(SUBSTITUTE(TRIM('수출입 실적(신성질별)'!D216),",","")),"")</f>
        <v>16383039</v>
      </c>
      <c r="G212" s="18" t="n">
        <f aca="false">IFERROR(VALUE(SUBSTITUTE(TRIM('수출입 실적(신성질별)'!E216),",","")),"")</f>
        <v>47098307.5</v>
      </c>
      <c r="H212" s="19" t="n">
        <f aca="false">IFERROR(VALUE(SUBSTITUTE(TRIM('수출입 실적(신성질별)'!F216),",","")),"")</f>
        <v>26351255</v>
      </c>
    </row>
    <row r="213" customFormat="false" ht="15" hidden="false" customHeight="true" outlineLevel="0" collapsed="false">
      <c r="A213" s="11" t="str">
        <f aca="false">TRIM('수출입 실적(신성질별)'!A217)</f>
        <v>2026.01</v>
      </c>
      <c r="B213" s="17" t="n">
        <f aca="false">IFERROR(VALUE(LEFT(A213,4)),"")</f>
        <v>2026</v>
      </c>
      <c r="C213" s="17" t="n">
        <f aca="false">IFERROR(VALUE(RIGHT(A213,2)),"")</f>
        <v>1</v>
      </c>
      <c r="D213" s="11" t="str">
        <f aca="false">TRIM('수출입 실적(신성질별)'!B217)</f>
        <v>가.동식물성 연·원료</v>
      </c>
      <c r="E213" s="18" t="n">
        <f aca="false">IFERROR(VALUE(SUBSTITUTE(TRIM('수출입 실적(신성질별)'!C217),",","")),"")</f>
        <v>328095</v>
      </c>
      <c r="F213" s="19" t="n">
        <f aca="false">IFERROR(VALUE(SUBSTITUTE(TRIM('수출입 실적(신성질별)'!D217),",","")),"")</f>
        <v>417054</v>
      </c>
      <c r="G213" s="18" t="n">
        <f aca="false">IFERROR(VALUE(SUBSTITUTE(TRIM('수출입 실적(신성질별)'!E217),",","")),"")</f>
        <v>2775163.7</v>
      </c>
      <c r="H213" s="19" t="n">
        <f aca="false">IFERROR(VALUE(SUBSTITUTE(TRIM('수출입 실적(신성질별)'!F217),",","")),"")</f>
        <v>1437218</v>
      </c>
    </row>
    <row r="214" customFormat="false" ht="15" hidden="false" customHeight="true" outlineLevel="0" collapsed="false">
      <c r="A214" s="11" t="str">
        <f aca="false">TRIM('수출입 실적(신성질별)'!A218)</f>
        <v>2026.01</v>
      </c>
      <c r="B214" s="17" t="n">
        <f aca="false">IFERROR(VALUE(LEFT(A214,4)),"")</f>
        <v>2026</v>
      </c>
      <c r="C214" s="17" t="n">
        <f aca="false">IFERROR(VALUE(RIGHT(A214,2)),"")</f>
        <v>1</v>
      </c>
      <c r="D214" s="11" t="str">
        <f aca="false">TRIM('수출입 실적(신성질별)'!B218)</f>
        <v>나.섬유류</v>
      </c>
      <c r="E214" s="18" t="n">
        <f aca="false">IFERROR(VALUE(SUBSTITUTE(TRIM('수출입 실적(신성질별)'!C218),",","")),"")</f>
        <v>113458.2</v>
      </c>
      <c r="F214" s="19" t="n">
        <f aca="false">IFERROR(VALUE(SUBSTITUTE(TRIM('수출입 실적(신성질별)'!D218),",","")),"")</f>
        <v>546437</v>
      </c>
      <c r="G214" s="18" t="n">
        <f aca="false">IFERROR(VALUE(SUBSTITUTE(TRIM('수출입 실적(신성질별)'!E218),",","")),"")</f>
        <v>98803.9</v>
      </c>
      <c r="H214" s="19" t="n">
        <f aca="false">IFERROR(VALUE(SUBSTITUTE(TRIM('수출입 실적(신성질별)'!F218),",","")),"")</f>
        <v>301609</v>
      </c>
    </row>
    <row r="215" customFormat="false" ht="15" hidden="false" customHeight="true" outlineLevel="0" collapsed="false">
      <c r="A215" s="11" t="str">
        <f aca="false">TRIM('수출입 실적(신성질별)'!A219)</f>
        <v>2026.01</v>
      </c>
      <c r="B215" s="17" t="n">
        <f aca="false">IFERROR(VALUE(LEFT(A215,4)),"")</f>
        <v>2026</v>
      </c>
      <c r="C215" s="17" t="n">
        <f aca="false">IFERROR(VALUE(RIGHT(A215,2)),"")</f>
        <v>1</v>
      </c>
      <c r="D215" s="11" t="str">
        <f aca="false">TRIM('수출입 실적(신성질별)'!B219)</f>
        <v>다.광산물</v>
      </c>
      <c r="E215" s="18" t="n">
        <f aca="false">IFERROR(VALUE(SUBSTITUTE(TRIM('수출입 실적(신성질별)'!C219),",","")),"")</f>
        <v>6633846.6</v>
      </c>
      <c r="F215" s="19" t="n">
        <f aca="false">IFERROR(VALUE(SUBSTITUTE(TRIM('수출입 실적(신성질별)'!D219),",","")),"")</f>
        <v>4965073</v>
      </c>
      <c r="G215" s="18" t="n">
        <f aca="false">IFERROR(VALUE(SUBSTITUTE(TRIM('수출입 실적(신성질별)'!E219),",","")),"")</f>
        <v>40789479.2</v>
      </c>
      <c r="H215" s="19" t="n">
        <f aca="false">IFERROR(VALUE(SUBSTITUTE(TRIM('수출입 실적(신성질별)'!F219),",","")),"")</f>
        <v>16820845</v>
      </c>
    </row>
    <row r="216" customFormat="false" ht="15" hidden="false" customHeight="true" outlineLevel="0" collapsed="false">
      <c r="A216" s="11" t="str">
        <f aca="false">TRIM('수출입 실적(신성질별)'!A220)</f>
        <v>2026.01</v>
      </c>
      <c r="B216" s="17" t="n">
        <f aca="false">IFERROR(VALUE(LEFT(A216,4)),"")</f>
        <v>2026</v>
      </c>
      <c r="C216" s="17" t="n">
        <f aca="false">IFERROR(VALUE(RIGHT(A216,2)),"")</f>
        <v>1</v>
      </c>
      <c r="D216" s="11" t="str">
        <f aca="false">TRIM('수출입 실적(신성질별)'!B220)</f>
        <v>라.철강 및 금속제품</v>
      </c>
      <c r="E216" s="18" t="n">
        <f aca="false">IFERROR(VALUE(SUBSTITUTE(TRIM('수출입 실적(신성질별)'!C220),",","")),"")</f>
        <v>2721273.1</v>
      </c>
      <c r="F216" s="19" t="n">
        <f aca="false">IFERROR(VALUE(SUBSTITUTE(TRIM('수출입 실적(신성질별)'!D220),",","")),"")</f>
        <v>3502462</v>
      </c>
      <c r="G216" s="18" t="n">
        <f aca="false">IFERROR(VALUE(SUBSTITUTE(TRIM('수출입 실적(신성질별)'!E220),",","")),"")</f>
        <v>1539705.7</v>
      </c>
      <c r="H216" s="19" t="n">
        <f aca="false">IFERROR(VALUE(SUBSTITUTE(TRIM('수출입 실적(신성질별)'!F220),",","")),"")</f>
        <v>3029717</v>
      </c>
    </row>
    <row r="217" customFormat="false" ht="15" hidden="false" customHeight="true" outlineLevel="0" collapsed="false">
      <c r="A217" s="11" t="str">
        <f aca="false">TRIM('수출입 실적(신성질별)'!A221)</f>
        <v>2026.01</v>
      </c>
      <c r="B217" s="17" t="n">
        <f aca="false">IFERROR(VALUE(LEFT(A217,4)),"")</f>
        <v>2026</v>
      </c>
      <c r="C217" s="17" t="n">
        <f aca="false">IFERROR(VALUE(RIGHT(A217,2)),"")</f>
        <v>1</v>
      </c>
      <c r="D217" s="11" t="str">
        <f aca="false">TRIM('수출입 실적(신성질별)'!B221)</f>
        <v>마.화학공업제품</v>
      </c>
      <c r="E217" s="18" t="n">
        <f aca="false">IFERROR(VALUE(SUBSTITUTE(TRIM('수출입 실적(신성질별)'!C221),",","")),"")</f>
        <v>4318942.3</v>
      </c>
      <c r="F217" s="19" t="n">
        <f aca="false">IFERROR(VALUE(SUBSTITUTE(TRIM('수출입 실적(신성질별)'!D221),",","")),"")</f>
        <v>6944019</v>
      </c>
      <c r="G217" s="18" t="n">
        <f aca="false">IFERROR(VALUE(SUBSTITUTE(TRIM('수출입 실적(신성질별)'!E221),",","")),"")</f>
        <v>1892372.5</v>
      </c>
      <c r="H217" s="19" t="n">
        <f aca="false">IFERROR(VALUE(SUBSTITUTE(TRIM('수출입 실적(신성질별)'!F221),",","")),"")</f>
        <v>4755931</v>
      </c>
    </row>
    <row r="218" customFormat="false" ht="15" hidden="false" customHeight="true" outlineLevel="0" collapsed="false">
      <c r="A218" s="11" t="str">
        <f aca="false">TRIM('수출입 실적(신성질별)'!A222)</f>
        <v>2026.01</v>
      </c>
      <c r="B218" s="17" t="n">
        <f aca="false">IFERROR(VALUE(LEFT(A218,4)),"")</f>
        <v>2026</v>
      </c>
      <c r="C218" s="17" t="n">
        <f aca="false">IFERROR(VALUE(RIGHT(A218,2)),"")</f>
        <v>1</v>
      </c>
      <c r="D218" s="11" t="str">
        <f aca="false">TRIM('수출입 실적(신성질별)'!B222)</f>
        <v>바.기타 원자재</v>
      </c>
      <c r="E218" s="18" t="n">
        <f aca="false">IFERROR(VALUE(SUBSTITUTE(TRIM('수출입 실적(신성질별)'!C222),",","")),"")</f>
        <v>1927.9</v>
      </c>
      <c r="F218" s="19" t="n">
        <f aca="false">IFERROR(VALUE(SUBSTITUTE(TRIM('수출입 실적(신성질별)'!D222),",","")),"")</f>
        <v>7994</v>
      </c>
      <c r="G218" s="18" t="n">
        <f aca="false">IFERROR(VALUE(SUBSTITUTE(TRIM('수출입 실적(신성질별)'!E222),",","")),"")</f>
        <v>2782.5</v>
      </c>
      <c r="H218" s="19" t="n">
        <f aca="false">IFERROR(VALUE(SUBSTITUTE(TRIM('수출입 실적(신성질별)'!F222),",","")),"")</f>
        <v>5935</v>
      </c>
    </row>
    <row r="219" customFormat="false" ht="15" hidden="false" customHeight="true" outlineLevel="0" collapsed="false">
      <c r="A219" s="11" t="str">
        <f aca="false">TRIM('수출입 실적(신성질별)'!A223)</f>
        <v>2026.01</v>
      </c>
      <c r="B219" s="17" t="n">
        <f aca="false">IFERROR(VALUE(LEFT(A219,4)),"")</f>
        <v>2026</v>
      </c>
      <c r="C219" s="17" t="n">
        <f aca="false">IFERROR(VALUE(RIGHT(A219,2)),"")</f>
        <v>1</v>
      </c>
      <c r="D219" s="11" t="str">
        <f aca="false">TRIM('수출입 실적(신성질별)'!B223)</f>
        <v>3.자본재</v>
      </c>
      <c r="E219" s="18" t="n">
        <f aca="false">IFERROR(VALUE(SUBSTITUTE(TRIM('수출입 실적(신성질별)'!C223),",","")),"")</f>
        <v>1768648.8</v>
      </c>
      <c r="F219" s="19" t="n">
        <f aca="false">IFERROR(VALUE(SUBSTITUTE(TRIM('수출입 실적(신성질별)'!D223),",","")),"")</f>
        <v>41788967</v>
      </c>
      <c r="G219" s="18" t="n">
        <f aca="false">IFERROR(VALUE(SUBSTITUTE(TRIM('수출입 실적(신성질별)'!E223),",","")),"")</f>
        <v>852341.9</v>
      </c>
      <c r="H219" s="19" t="n">
        <f aca="false">IFERROR(VALUE(SUBSTITUTE(TRIM('수출입 실적(신성질별)'!F223),",","")),"")</f>
        <v>23048540</v>
      </c>
    </row>
    <row r="220" customFormat="false" ht="15" hidden="false" customHeight="true" outlineLevel="0" collapsed="false">
      <c r="A220" s="11" t="str">
        <f aca="false">TRIM('수출입 실적(신성질별)'!A224)</f>
        <v>2026.01</v>
      </c>
      <c r="B220" s="17" t="n">
        <f aca="false">IFERROR(VALUE(LEFT(A220,4)),"")</f>
        <v>2026</v>
      </c>
      <c r="C220" s="17" t="n">
        <f aca="false">IFERROR(VALUE(RIGHT(A220,2)),"")</f>
        <v>1</v>
      </c>
      <c r="D220" s="11" t="str">
        <f aca="false">TRIM('수출입 실적(신성질별)'!B224)</f>
        <v>가.수송장비</v>
      </c>
      <c r="E220" s="18" t="n">
        <f aca="false">IFERROR(VALUE(SUBSTITUTE(TRIM('수출입 실적(신성질별)'!C224),",","")),"")</f>
        <v>1107575.8</v>
      </c>
      <c r="F220" s="19" t="n">
        <f aca="false">IFERROR(VALUE(SUBSTITUTE(TRIM('수출입 실적(신성질별)'!D224),",","")),"")</f>
        <v>6678955</v>
      </c>
      <c r="G220" s="18" t="n">
        <f aca="false">IFERROR(VALUE(SUBSTITUTE(TRIM('수출입 실적(신성질별)'!E224),",","")),"")</f>
        <v>283840</v>
      </c>
      <c r="H220" s="19" t="n">
        <f aca="false">IFERROR(VALUE(SUBSTITUTE(TRIM('수출입 실적(신성질별)'!F224),",","")),"")</f>
        <v>2052310</v>
      </c>
    </row>
    <row r="221" customFormat="false" ht="15" hidden="false" customHeight="true" outlineLevel="0" collapsed="false">
      <c r="A221" s="11" t="str">
        <f aca="false">TRIM('수출입 실적(신성질별)'!A225)</f>
        <v>2026.01</v>
      </c>
      <c r="B221" s="17" t="n">
        <f aca="false">IFERROR(VALUE(LEFT(A221,4)),"")</f>
        <v>2026</v>
      </c>
      <c r="C221" s="17" t="n">
        <f aca="false">IFERROR(VALUE(RIGHT(A221,2)),"")</f>
        <v>1</v>
      </c>
      <c r="D221" s="11" t="str">
        <f aca="false">TRIM('수출입 실적(신성질별)'!B225)</f>
        <v>나.기계류</v>
      </c>
      <c r="E221" s="18" t="n">
        <f aca="false">IFERROR(VALUE(SUBSTITUTE(TRIM('수출입 실적(신성질별)'!C225),",","")),"")</f>
        <v>618615.5</v>
      </c>
      <c r="F221" s="19" t="n">
        <f aca="false">IFERROR(VALUE(SUBSTITUTE(TRIM('수출입 실적(신성질별)'!D225),",","")),"")</f>
        <v>8195778</v>
      </c>
      <c r="G221" s="18" t="n">
        <f aca="false">IFERROR(VALUE(SUBSTITUTE(TRIM('수출입 실적(신성질별)'!E225),",","")),"")</f>
        <v>510372.7</v>
      </c>
      <c r="H221" s="19" t="n">
        <f aca="false">IFERROR(VALUE(SUBSTITUTE(TRIM('수출입 실적(신성질별)'!F225),",","")),"")</f>
        <v>9367396</v>
      </c>
    </row>
    <row r="222" customFormat="false" ht="15" hidden="false" customHeight="true" outlineLevel="0" collapsed="false">
      <c r="A222" s="11" t="str">
        <f aca="false">TRIM('수출입 실적(신성질별)'!A226)</f>
        <v>2026.01</v>
      </c>
      <c r="B222" s="17" t="n">
        <f aca="false">IFERROR(VALUE(LEFT(A222,4)),"")</f>
        <v>2026</v>
      </c>
      <c r="C222" s="17" t="n">
        <f aca="false">IFERROR(VALUE(RIGHT(A222,2)),"")</f>
        <v>1</v>
      </c>
      <c r="D222" s="11" t="str">
        <f aca="false">TRIM('수출입 실적(신성질별)'!B226)</f>
        <v>다.IT제품</v>
      </c>
      <c r="E222" s="18" t="n">
        <f aca="false">IFERROR(VALUE(SUBSTITUTE(TRIM('수출입 실적(신성질별)'!C226),",","")),"")</f>
        <v>11346.4</v>
      </c>
      <c r="F222" s="19" t="n">
        <f aca="false">IFERROR(VALUE(SUBSTITUTE(TRIM('수출입 실적(신성질별)'!D226),",","")),"")</f>
        <v>4797650</v>
      </c>
      <c r="G222" s="18" t="n">
        <f aca="false">IFERROR(VALUE(SUBSTITUTE(TRIM('수출입 실적(신성질별)'!E226),",","")),"")</f>
        <v>20189</v>
      </c>
      <c r="H222" s="19" t="n">
        <f aca="false">IFERROR(VALUE(SUBSTITUTE(TRIM('수출입 실적(신성질별)'!F226),",","")),"")</f>
        <v>3185218</v>
      </c>
    </row>
    <row r="223" customFormat="false" ht="15" hidden="false" customHeight="true" outlineLevel="0" collapsed="false">
      <c r="A223" s="11" t="str">
        <f aca="false">TRIM('수출입 실적(신성질별)'!A227)</f>
        <v>2026.01</v>
      </c>
      <c r="B223" s="17" t="n">
        <f aca="false">IFERROR(VALUE(LEFT(A223,4)),"")</f>
        <v>2026</v>
      </c>
      <c r="C223" s="17" t="n">
        <f aca="false">IFERROR(VALUE(RIGHT(A223,2)),"")</f>
        <v>1</v>
      </c>
      <c r="D223" s="11" t="str">
        <f aca="false">TRIM('수출입 실적(신성질별)'!B227)</f>
        <v>라.IT부품</v>
      </c>
      <c r="E223" s="18" t="n">
        <f aca="false">IFERROR(VALUE(SUBSTITUTE(TRIM('수출입 실적(신성질별)'!C227),",","")),"")</f>
        <v>31111.2</v>
      </c>
      <c r="F223" s="19" t="n">
        <f aca="false">IFERROR(VALUE(SUBSTITUTE(TRIM('수출입 실적(신성질별)'!D227),",","")),"")</f>
        <v>22116584</v>
      </c>
      <c r="G223" s="18" t="n">
        <f aca="false">IFERROR(VALUE(SUBSTITUTE(TRIM('수출입 실적(신성질별)'!E227),",","")),"")</f>
        <v>37940.3</v>
      </c>
      <c r="H223" s="19" t="n">
        <f aca="false">IFERROR(VALUE(SUBSTITUTE(TRIM('수출입 실적(신성질별)'!F227),",","")),"")</f>
        <v>8443617</v>
      </c>
    </row>
    <row r="224" customFormat="false" ht="15" hidden="false" customHeight="true" outlineLevel="0" collapsed="false">
      <c r="A224" s="11" t="str">
        <f aca="false">TRIM('수출입 실적(신성질별)'!A228)</f>
        <v>2026.02</v>
      </c>
      <c r="B224" s="17" t="n">
        <f aca="false">IFERROR(VALUE(LEFT(A224,4)),"")</f>
        <v>2026</v>
      </c>
      <c r="C224" s="17" t="n">
        <f aca="false">IFERROR(VALUE(RIGHT(A224,2)),"")</f>
        <v>2</v>
      </c>
      <c r="D224" s="11" t="str">
        <f aca="false">TRIM('수출입 실적(신성질별)'!B228)</f>
        <v>1.소비재</v>
      </c>
      <c r="E224" s="18" t="n">
        <f aca="false">IFERROR(VALUE(SUBSTITUTE(TRIM('수출입 실적(신성질별)'!C228),",","")),"")</f>
        <v>746137.7</v>
      </c>
      <c r="F224" s="19" t="n">
        <f aca="false">IFERROR(VALUE(SUBSTITUTE(TRIM('수출입 실적(신성질별)'!D228),",","")),"")</f>
        <v>6598332</v>
      </c>
      <c r="G224" s="18" t="n">
        <f aca="false">IFERROR(VALUE(SUBSTITUTE(TRIM('수출입 실적(신성질별)'!E228),",","")),"")</f>
        <v>1853760.6</v>
      </c>
      <c r="H224" s="19" t="n">
        <f aca="false">IFERROR(VALUE(SUBSTITUTE(TRIM('수출입 실적(신성질별)'!F228),",","")),"")</f>
        <v>6949607</v>
      </c>
    </row>
    <row r="225" customFormat="false" ht="15" hidden="false" customHeight="true" outlineLevel="0" collapsed="false">
      <c r="A225" s="11" t="str">
        <f aca="false">TRIM('수출입 실적(신성질별)'!A229)</f>
        <v>2026.02</v>
      </c>
      <c r="B225" s="17" t="n">
        <f aca="false">IFERROR(VALUE(LEFT(A225,4)),"")</f>
        <v>2026</v>
      </c>
      <c r="C225" s="17" t="n">
        <f aca="false">IFERROR(VALUE(RIGHT(A225,2)),"")</f>
        <v>2</v>
      </c>
      <c r="D225" s="11" t="str">
        <f aca="false">TRIM('수출입 실적(신성질별)'!B229)</f>
        <v>가.직접소비재</v>
      </c>
      <c r="E225" s="18" t="n">
        <f aca="false">IFERROR(VALUE(SUBSTITUTE(TRIM('수출입 실적(신성질별)'!C229),",","")),"")</f>
        <v>251343.8</v>
      </c>
      <c r="F225" s="19" t="n">
        <f aca="false">IFERROR(VALUE(SUBSTITUTE(TRIM('수출입 실적(신성질별)'!D229),",","")),"")</f>
        <v>884224</v>
      </c>
      <c r="G225" s="18" t="n">
        <f aca="false">IFERROR(VALUE(SUBSTITUTE(TRIM('수출입 실적(신성질별)'!E229),",","")),"")</f>
        <v>1496649.1</v>
      </c>
      <c r="H225" s="19" t="n">
        <f aca="false">IFERROR(VALUE(SUBSTITUTE(TRIM('수출입 실적(신성질별)'!F229),",","")),"")</f>
        <v>2456778</v>
      </c>
    </row>
    <row r="226" customFormat="false" ht="15" hidden="false" customHeight="true" outlineLevel="0" collapsed="false">
      <c r="A226" s="11" t="str">
        <f aca="false">TRIM('수출입 실적(신성질별)'!A230)</f>
        <v>2026.02</v>
      </c>
      <c r="B226" s="17" t="n">
        <f aca="false">IFERROR(VALUE(LEFT(A226,4)),"")</f>
        <v>2026</v>
      </c>
      <c r="C226" s="17" t="n">
        <f aca="false">IFERROR(VALUE(RIGHT(A226,2)),"")</f>
        <v>2</v>
      </c>
      <c r="D226" s="11" t="str">
        <f aca="false">TRIM('수출입 실적(신성질별)'!B230)</f>
        <v>나.내구소비재</v>
      </c>
      <c r="E226" s="18" t="n">
        <f aca="false">IFERROR(VALUE(SUBSTITUTE(TRIM('수출입 실적(신성질별)'!C230),",","")),"")</f>
        <v>361468.3</v>
      </c>
      <c r="F226" s="19" t="n">
        <f aca="false">IFERROR(VALUE(SUBSTITUTE(TRIM('수출입 실적(신성질별)'!D230),",","")),"")</f>
        <v>4228150</v>
      </c>
      <c r="G226" s="18" t="n">
        <f aca="false">IFERROR(VALUE(SUBSTITUTE(TRIM('수출입 실적(신성질별)'!E230),",","")),"")</f>
        <v>208985.2</v>
      </c>
      <c r="H226" s="19" t="n">
        <f aca="false">IFERROR(VALUE(SUBSTITUTE(TRIM('수출입 실적(신성질별)'!F230),",","")),"")</f>
        <v>2301533</v>
      </c>
    </row>
    <row r="227" customFormat="false" ht="15" hidden="false" customHeight="true" outlineLevel="0" collapsed="false">
      <c r="A227" s="11" t="str">
        <f aca="false">TRIM('수출입 실적(신성질별)'!A231)</f>
        <v>2026.02</v>
      </c>
      <c r="B227" s="17" t="n">
        <f aca="false">IFERROR(VALUE(LEFT(A227,4)),"")</f>
        <v>2026</v>
      </c>
      <c r="C227" s="17" t="n">
        <f aca="false">IFERROR(VALUE(RIGHT(A227,2)),"")</f>
        <v>2</v>
      </c>
      <c r="D227" s="11" t="str">
        <f aca="false">TRIM('수출입 실적(신성질별)'!B231)</f>
        <v>다.비내구소비재</v>
      </c>
      <c r="E227" s="18" t="n">
        <f aca="false">IFERROR(VALUE(SUBSTITUTE(TRIM('수출입 실적(신성질별)'!C231),",","")),"")</f>
        <v>130942.1</v>
      </c>
      <c r="F227" s="19" t="n">
        <f aca="false">IFERROR(VALUE(SUBSTITUTE(TRIM('수출입 실적(신성질별)'!D231),",","")),"")</f>
        <v>1482909</v>
      </c>
      <c r="G227" s="18" t="n">
        <f aca="false">IFERROR(VALUE(SUBSTITUTE(TRIM('수출입 실적(신성질별)'!E231),",","")),"")</f>
        <v>148126.3</v>
      </c>
      <c r="H227" s="19" t="n">
        <f aca="false">IFERROR(VALUE(SUBSTITUTE(TRIM('수출입 실적(신성질별)'!F231),",","")),"")</f>
        <v>2191297</v>
      </c>
    </row>
    <row r="228" customFormat="false" ht="15" hidden="false" customHeight="true" outlineLevel="0" collapsed="false">
      <c r="A228" s="11" t="str">
        <f aca="false">TRIM('수출입 실적(신성질별)'!A232)</f>
        <v>2026.02</v>
      </c>
      <c r="B228" s="17" t="n">
        <f aca="false">IFERROR(VALUE(LEFT(A228,4)),"")</f>
        <v>2026</v>
      </c>
      <c r="C228" s="17" t="n">
        <f aca="false">IFERROR(VALUE(RIGHT(A228,2)),"")</f>
        <v>2</v>
      </c>
      <c r="D228" s="11" t="str">
        <f aca="false">TRIM('수출입 실적(신성질별)'!B232)</f>
        <v>라.간이세율적용분</v>
      </c>
      <c r="E228" s="18" t="n">
        <f aca="false">IFERROR(VALUE(SUBSTITUTE(TRIM('수출입 실적(신성질별)'!C232),",","")),"")</f>
        <v>2383.5</v>
      </c>
      <c r="F228" s="19" t="n">
        <f aca="false">IFERROR(VALUE(SUBSTITUTE(TRIM('수출입 실적(신성질별)'!D232),",","")),"")</f>
        <v>3050</v>
      </c>
      <c r="G228" s="18" t="n">
        <f aca="false">IFERROR(VALUE(SUBSTITUTE(TRIM('수출입 실적(신성질별)'!E232),",","")),"")</f>
        <v>0</v>
      </c>
      <c r="H228" s="19" t="n">
        <f aca="false">IFERROR(VALUE(SUBSTITUTE(TRIM('수출입 실적(신성질별)'!F232),",","")),"")</f>
        <v>0</v>
      </c>
    </row>
    <row r="229" customFormat="false" ht="15" hidden="false" customHeight="true" outlineLevel="0" collapsed="false">
      <c r="A229" s="11" t="str">
        <f aca="false">TRIM('수출입 실적(신성질별)'!A233)</f>
        <v>2026.02</v>
      </c>
      <c r="B229" s="17" t="n">
        <f aca="false">IFERROR(VALUE(LEFT(A229,4)),"")</f>
        <v>2026</v>
      </c>
      <c r="C229" s="17" t="n">
        <f aca="false">IFERROR(VALUE(RIGHT(A229,2)),"")</f>
        <v>2</v>
      </c>
      <c r="D229" s="11" t="str">
        <f aca="false">TRIM('수출입 실적(신성질별)'!B233)</f>
        <v>2.원자재</v>
      </c>
      <c r="E229" s="18" t="n">
        <f aca="false">IFERROR(VALUE(SUBSTITUTE(TRIM('수출입 실적(신성질별)'!C233),",","")),"")</f>
        <v>13310575.9</v>
      </c>
      <c r="F229" s="19" t="n">
        <f aca="false">IFERROR(VALUE(SUBSTITUTE(TRIM('수출입 실적(신성질별)'!D233),",","")),"")</f>
        <v>16305033</v>
      </c>
      <c r="G229" s="18" t="n">
        <f aca="false">IFERROR(VALUE(SUBSTITUTE(TRIM('수출입 실적(신성질별)'!E233),",","")),"")</f>
        <v>40795342.8</v>
      </c>
      <c r="H229" s="19" t="n">
        <f aca="false">IFERROR(VALUE(SUBSTITUTE(TRIM('수출입 실적(신성질별)'!F233),",","")),"")</f>
        <v>23329194</v>
      </c>
    </row>
    <row r="230" customFormat="false" ht="15" hidden="false" customHeight="true" outlineLevel="0" collapsed="false">
      <c r="A230" s="11" t="str">
        <f aca="false">TRIM('수출입 실적(신성질별)'!A234)</f>
        <v>2026.02</v>
      </c>
      <c r="B230" s="17" t="n">
        <f aca="false">IFERROR(VALUE(LEFT(A230,4)),"")</f>
        <v>2026</v>
      </c>
      <c r="C230" s="17" t="n">
        <f aca="false">IFERROR(VALUE(RIGHT(A230,2)),"")</f>
        <v>2</v>
      </c>
      <c r="D230" s="11" t="str">
        <f aca="false">TRIM('수출입 실적(신성질별)'!B234)</f>
        <v>가.동식물성 연·원료</v>
      </c>
      <c r="E230" s="18" t="n">
        <f aca="false">IFERROR(VALUE(SUBSTITUTE(TRIM('수출입 실적(신성질별)'!C234),",","")),"")</f>
        <v>303465</v>
      </c>
      <c r="F230" s="19" t="n">
        <f aca="false">IFERROR(VALUE(SUBSTITUTE(TRIM('수출입 실적(신성질별)'!D234),",","")),"")</f>
        <v>362450</v>
      </c>
      <c r="G230" s="18" t="n">
        <f aca="false">IFERROR(VALUE(SUBSTITUTE(TRIM('수출입 실적(신성질별)'!E234),",","")),"")</f>
        <v>2421058.7</v>
      </c>
      <c r="H230" s="19" t="n">
        <f aca="false">IFERROR(VALUE(SUBSTITUTE(TRIM('수출입 실적(신성질별)'!F234),",","")),"")</f>
        <v>1231521</v>
      </c>
    </row>
    <row r="231" customFormat="false" ht="15" hidden="false" customHeight="true" outlineLevel="0" collapsed="false">
      <c r="A231" s="11" t="str">
        <f aca="false">TRIM('수출입 실적(신성질별)'!A235)</f>
        <v>2026.02</v>
      </c>
      <c r="B231" s="17" t="n">
        <f aca="false">IFERROR(VALUE(LEFT(A231,4)),"")</f>
        <v>2026</v>
      </c>
      <c r="C231" s="17" t="n">
        <f aca="false">IFERROR(VALUE(RIGHT(A231,2)),"")</f>
        <v>2</v>
      </c>
      <c r="D231" s="11" t="str">
        <f aca="false">TRIM('수출입 실적(신성질별)'!B235)</f>
        <v>나.섬유류</v>
      </c>
      <c r="E231" s="18" t="n">
        <f aca="false">IFERROR(VALUE(SUBSTITUTE(TRIM('수출입 실적(신성질별)'!C235),",","")),"")</f>
        <v>103299.1</v>
      </c>
      <c r="F231" s="19" t="n">
        <f aca="false">IFERROR(VALUE(SUBSTITUTE(TRIM('수출입 실적(신성질별)'!D235),",","")),"")</f>
        <v>468104</v>
      </c>
      <c r="G231" s="18" t="n">
        <f aca="false">IFERROR(VALUE(SUBSTITUTE(TRIM('수출입 실적(신성질별)'!E235),",","")),"")</f>
        <v>83453.2</v>
      </c>
      <c r="H231" s="19" t="n">
        <f aca="false">IFERROR(VALUE(SUBSTITUTE(TRIM('수출입 실적(신성질별)'!F235),",","")),"")</f>
        <v>261341</v>
      </c>
    </row>
    <row r="232" customFormat="false" ht="15" hidden="false" customHeight="true" outlineLevel="0" collapsed="false">
      <c r="A232" s="11" t="str">
        <f aca="false">TRIM('수출입 실적(신성질별)'!A236)</f>
        <v>2026.02</v>
      </c>
      <c r="B232" s="17" t="n">
        <f aca="false">IFERROR(VALUE(LEFT(A232,4)),"")</f>
        <v>2026</v>
      </c>
      <c r="C232" s="17" t="n">
        <f aca="false">IFERROR(VALUE(RIGHT(A232,2)),"")</f>
        <v>2</v>
      </c>
      <c r="D232" s="11" t="str">
        <f aca="false">TRIM('수출입 실적(신성질별)'!B236)</f>
        <v>다.광산물</v>
      </c>
      <c r="E232" s="18" t="n">
        <f aca="false">IFERROR(VALUE(SUBSTITUTE(TRIM('수출입 실적(신성질별)'!C236),",","")),"")</f>
        <v>6300324.9</v>
      </c>
      <c r="F232" s="19" t="n">
        <f aca="false">IFERROR(VALUE(SUBSTITUTE(TRIM('수출입 실적(신성질별)'!D236),",","")),"")</f>
        <v>5569123</v>
      </c>
      <c r="G232" s="18" t="n">
        <f aca="false">IFERROR(VALUE(SUBSTITUTE(TRIM('수출입 실적(신성질별)'!E236),",","")),"")</f>
        <v>35213737.4</v>
      </c>
      <c r="H232" s="19" t="n">
        <f aca="false">IFERROR(VALUE(SUBSTITUTE(TRIM('수출입 실적(신성질별)'!F236),",","")),"")</f>
        <v>14789136</v>
      </c>
    </row>
    <row r="233" customFormat="false" ht="15" hidden="false" customHeight="true" outlineLevel="0" collapsed="false">
      <c r="A233" s="11" t="str">
        <f aca="false">TRIM('수출입 실적(신성질별)'!A237)</f>
        <v>2026.02</v>
      </c>
      <c r="B233" s="17" t="n">
        <f aca="false">IFERROR(VALUE(LEFT(A233,4)),"")</f>
        <v>2026</v>
      </c>
      <c r="C233" s="17" t="n">
        <f aca="false">IFERROR(VALUE(RIGHT(A233,2)),"")</f>
        <v>2</v>
      </c>
      <c r="D233" s="11" t="str">
        <f aca="false">TRIM('수출입 실적(신성질별)'!B237)</f>
        <v>라.철강 및 금속제품</v>
      </c>
      <c r="E233" s="18" t="n">
        <f aca="false">IFERROR(VALUE(SUBSTITUTE(TRIM('수출입 실적(신성질별)'!C237),",","")),"")</f>
        <v>2605941.9</v>
      </c>
      <c r="F233" s="19" t="n">
        <f aca="false">IFERROR(VALUE(SUBSTITUTE(TRIM('수출입 실적(신성질별)'!D237),",","")),"")</f>
        <v>3259378</v>
      </c>
      <c r="G233" s="18" t="n">
        <f aca="false">IFERROR(VALUE(SUBSTITUTE(TRIM('수출입 실적(신성질별)'!E237),",","")),"")</f>
        <v>1420078.3</v>
      </c>
      <c r="H233" s="19" t="n">
        <f aca="false">IFERROR(VALUE(SUBSTITUTE(TRIM('수출입 실적(신성질별)'!F237),",","")),"")</f>
        <v>2689536</v>
      </c>
    </row>
    <row r="234" customFormat="false" ht="15" hidden="false" customHeight="true" outlineLevel="0" collapsed="false">
      <c r="A234" s="11" t="str">
        <f aca="false">TRIM('수출입 실적(신성질별)'!A238)</f>
        <v>2026.02</v>
      </c>
      <c r="B234" s="17" t="n">
        <f aca="false">IFERROR(VALUE(LEFT(A234,4)),"")</f>
        <v>2026</v>
      </c>
      <c r="C234" s="17" t="n">
        <f aca="false">IFERROR(VALUE(RIGHT(A234,2)),"")</f>
        <v>2</v>
      </c>
      <c r="D234" s="11" t="str">
        <f aca="false">TRIM('수출입 실적(신성질별)'!B238)</f>
        <v>마.화학공업제품</v>
      </c>
      <c r="E234" s="18" t="n">
        <f aca="false">IFERROR(VALUE(SUBSTITUTE(TRIM('수출입 실적(신성질별)'!C238),",","")),"")</f>
        <v>3996035.6</v>
      </c>
      <c r="F234" s="19" t="n">
        <f aca="false">IFERROR(VALUE(SUBSTITUTE(TRIM('수출입 실적(신성질별)'!D238),",","")),"")</f>
        <v>6639199</v>
      </c>
      <c r="G234" s="18" t="n">
        <f aca="false">IFERROR(VALUE(SUBSTITUTE(TRIM('수출입 실적(신성질별)'!E238),",","")),"")</f>
        <v>1654686.8</v>
      </c>
      <c r="H234" s="19" t="n">
        <f aca="false">IFERROR(VALUE(SUBSTITUTE(TRIM('수출입 실적(신성질별)'!F238),",","")),"")</f>
        <v>4351556</v>
      </c>
    </row>
    <row r="235" customFormat="false" ht="15" hidden="false" customHeight="true" outlineLevel="0" collapsed="false">
      <c r="A235" s="11" t="str">
        <f aca="false">TRIM('수출입 실적(신성질별)'!A239)</f>
        <v>2026.02</v>
      </c>
      <c r="B235" s="17" t="n">
        <f aca="false">IFERROR(VALUE(LEFT(A235,4)),"")</f>
        <v>2026</v>
      </c>
      <c r="C235" s="17" t="n">
        <f aca="false">IFERROR(VALUE(RIGHT(A235,2)),"")</f>
        <v>2</v>
      </c>
      <c r="D235" s="11" t="str">
        <f aca="false">TRIM('수출입 실적(신성질별)'!B239)</f>
        <v>바.기타 원자재</v>
      </c>
      <c r="E235" s="18" t="n">
        <f aca="false">IFERROR(VALUE(SUBSTITUTE(TRIM('수출입 실적(신성질별)'!C239),",","")),"")</f>
        <v>1509.3</v>
      </c>
      <c r="F235" s="19" t="n">
        <f aca="false">IFERROR(VALUE(SUBSTITUTE(TRIM('수출입 실적(신성질별)'!D239),",","")),"")</f>
        <v>6779</v>
      </c>
      <c r="G235" s="18" t="n">
        <f aca="false">IFERROR(VALUE(SUBSTITUTE(TRIM('수출입 실적(신성질별)'!E239),",","")),"")</f>
        <v>2328.4</v>
      </c>
      <c r="H235" s="19" t="n">
        <f aca="false">IFERROR(VALUE(SUBSTITUTE(TRIM('수출입 실적(신성질별)'!F239),",","")),"")</f>
        <v>6105</v>
      </c>
    </row>
    <row r="236" customFormat="false" ht="15" hidden="false" customHeight="true" outlineLevel="0" collapsed="false">
      <c r="A236" s="11" t="str">
        <f aca="false">TRIM('수출입 실적(신성질별)'!A240)</f>
        <v>2026.02</v>
      </c>
      <c r="B236" s="17" t="n">
        <f aca="false">IFERROR(VALUE(LEFT(A236,4)),"")</f>
        <v>2026</v>
      </c>
      <c r="C236" s="17" t="n">
        <f aca="false">IFERROR(VALUE(RIGHT(A236,2)),"")</f>
        <v>2</v>
      </c>
      <c r="D236" s="11" t="str">
        <f aca="false">TRIM('수출입 실적(신성질별)'!B240)</f>
        <v>3.자본재</v>
      </c>
      <c r="E236" s="18" t="n">
        <f aca="false">IFERROR(VALUE(SUBSTITUTE(TRIM('수출입 실적(신성질별)'!C240),",","")),"")</f>
        <v>1544804.2</v>
      </c>
      <c r="F236" s="19" t="n">
        <f aca="false">IFERROR(VALUE(SUBSTITUTE(TRIM('수출입 실적(신성질별)'!D240),",","")),"")</f>
        <v>44739182</v>
      </c>
      <c r="G236" s="18" t="n">
        <f aca="false">IFERROR(VALUE(SUBSTITUTE(TRIM('수출입 실적(신성질별)'!E240),",","")),"")</f>
        <v>654183.5</v>
      </c>
      <c r="H236" s="19" t="n">
        <f aca="false">IFERROR(VALUE(SUBSTITUTE(TRIM('수출입 실적(신성질별)'!F240),",","")),"")</f>
        <v>21655111</v>
      </c>
    </row>
    <row r="237" customFormat="false" ht="15" hidden="false" customHeight="true" outlineLevel="0" collapsed="false">
      <c r="A237" s="11" t="str">
        <f aca="false">TRIM('수출입 실적(신성질별)'!A241)</f>
        <v>2026.02</v>
      </c>
      <c r="B237" s="17" t="n">
        <f aca="false">IFERROR(VALUE(LEFT(A237,4)),"")</f>
        <v>2026</v>
      </c>
      <c r="C237" s="17" t="n">
        <f aca="false">IFERROR(VALUE(RIGHT(A237,2)),"")</f>
        <v>2</v>
      </c>
      <c r="D237" s="11" t="str">
        <f aca="false">TRIM('수출입 실적(신성질별)'!B241)</f>
        <v>가.수송장비</v>
      </c>
      <c r="E237" s="18" t="n">
        <f aca="false">IFERROR(VALUE(SUBSTITUTE(TRIM('수출입 실적(신성질별)'!C241),",","")),"")</f>
        <v>959628.4</v>
      </c>
      <c r="F237" s="19" t="n">
        <f aca="false">IFERROR(VALUE(SUBSTITUTE(TRIM('수출입 실적(신성질별)'!D241),",","")),"")</f>
        <v>5681103</v>
      </c>
      <c r="G237" s="18" t="n">
        <f aca="false">IFERROR(VALUE(SUBSTITUTE(TRIM('수출입 실적(신성질별)'!E241),",","")),"")</f>
        <v>150201</v>
      </c>
      <c r="H237" s="19" t="n">
        <f aca="false">IFERROR(VALUE(SUBSTITUTE(TRIM('수출입 실적(신성질별)'!F241),",","")),"")</f>
        <v>1872467</v>
      </c>
    </row>
    <row r="238" customFormat="false" ht="15" hidden="false" customHeight="true" outlineLevel="0" collapsed="false">
      <c r="A238" s="11" t="str">
        <f aca="false">TRIM('수출입 실적(신성질별)'!A242)</f>
        <v>2026.02</v>
      </c>
      <c r="B238" s="17" t="n">
        <f aca="false">IFERROR(VALUE(LEFT(A238,4)),"")</f>
        <v>2026</v>
      </c>
      <c r="C238" s="17" t="n">
        <f aca="false">IFERROR(VALUE(RIGHT(A238,2)),"")</f>
        <v>2</v>
      </c>
      <c r="D238" s="11" t="str">
        <f aca="false">TRIM('수출입 실적(신성질별)'!B242)</f>
        <v>나.기계류</v>
      </c>
      <c r="E238" s="18" t="n">
        <f aca="false">IFERROR(VALUE(SUBSTITUTE(TRIM('수출입 실적(신성질별)'!C242),",","")),"")</f>
        <v>547548.6</v>
      </c>
      <c r="F238" s="19" t="n">
        <f aca="false">IFERROR(VALUE(SUBSTITUTE(TRIM('수출입 실적(신성질별)'!D242),",","")),"")</f>
        <v>7476200</v>
      </c>
      <c r="G238" s="18" t="n">
        <f aca="false">IFERROR(VALUE(SUBSTITUTE(TRIM('수출입 실적(신성질별)'!E242),",","")),"")</f>
        <v>450175.2</v>
      </c>
      <c r="H238" s="19" t="n">
        <f aca="false">IFERROR(VALUE(SUBSTITUTE(TRIM('수출입 실적(신성질별)'!F242),",","")),"")</f>
        <v>9026037</v>
      </c>
    </row>
    <row r="239" customFormat="false" ht="15" hidden="false" customHeight="true" outlineLevel="0" collapsed="false">
      <c r="A239" s="11" t="str">
        <f aca="false">TRIM('수출입 실적(신성질별)'!A243)</f>
        <v>2026.02</v>
      </c>
      <c r="B239" s="17" t="n">
        <f aca="false">IFERROR(VALUE(LEFT(A239,4)),"")</f>
        <v>2026</v>
      </c>
      <c r="C239" s="17" t="n">
        <f aca="false">IFERROR(VALUE(RIGHT(A239,2)),"")</f>
        <v>2</v>
      </c>
      <c r="D239" s="11" t="str">
        <f aca="false">TRIM('수출입 실적(신성질별)'!B243)</f>
        <v>다.IT제품</v>
      </c>
      <c r="E239" s="18" t="n">
        <f aca="false">IFERROR(VALUE(SUBSTITUTE(TRIM('수출입 실적(신성질별)'!C243),",","")),"")</f>
        <v>10520.7</v>
      </c>
      <c r="F239" s="19" t="n">
        <f aca="false">IFERROR(VALUE(SUBSTITUTE(TRIM('수출입 실적(신성질별)'!D243),",","")),"")</f>
        <v>5117377</v>
      </c>
      <c r="G239" s="18" t="n">
        <f aca="false">IFERROR(VALUE(SUBSTITUTE(TRIM('수출입 실적(신성질별)'!E243),",","")),"")</f>
        <v>17273.9</v>
      </c>
      <c r="H239" s="19" t="n">
        <f aca="false">IFERROR(VALUE(SUBSTITUTE(TRIM('수출입 실적(신성질별)'!F243),",","")),"")</f>
        <v>3011220</v>
      </c>
    </row>
    <row r="240" customFormat="false" ht="15" hidden="false" customHeight="true" outlineLevel="0" collapsed="false">
      <c r="A240" s="11" t="str">
        <f aca="false">TRIM('수출입 실적(신성질별)'!A244)</f>
        <v>2026.02</v>
      </c>
      <c r="B240" s="17" t="n">
        <f aca="false">IFERROR(VALUE(LEFT(A240,4)),"")</f>
        <v>2026</v>
      </c>
      <c r="C240" s="17" t="n">
        <f aca="false">IFERROR(VALUE(RIGHT(A240,2)),"")</f>
        <v>2</v>
      </c>
      <c r="D240" s="11" t="str">
        <f aca="false">TRIM('수출입 실적(신성질별)'!B244)</f>
        <v>라.IT부품</v>
      </c>
      <c r="E240" s="18" t="n">
        <f aca="false">IFERROR(VALUE(SUBSTITUTE(TRIM('수출입 실적(신성질별)'!C244),",","")),"")</f>
        <v>27106.5</v>
      </c>
      <c r="F240" s="19" t="n">
        <f aca="false">IFERROR(VALUE(SUBSTITUTE(TRIM('수출입 실적(신성질별)'!D244),",","")),"")</f>
        <v>26464502</v>
      </c>
      <c r="G240" s="18" t="n">
        <f aca="false">IFERROR(VALUE(SUBSTITUTE(TRIM('수출입 실적(신성질별)'!E244),",","")),"")</f>
        <v>36533.4</v>
      </c>
      <c r="H240" s="19" t="n">
        <f aca="false">IFERROR(VALUE(SUBSTITUTE(TRIM('수출입 실적(신성질별)'!F244),",","")),"")</f>
        <v>7745388</v>
      </c>
    </row>
    <row r="241" customFormat="false" ht="15" hidden="false" customHeight="true" outlineLevel="0" collapsed="false">
      <c r="A241" s="11" t="str">
        <f aca="false">TRIM('수출입 실적(신성질별)'!A245)</f>
        <v>2026.03</v>
      </c>
      <c r="B241" s="17" t="n">
        <f aca="false">IFERROR(VALUE(LEFT(A241,4)),"")</f>
        <v>2026</v>
      </c>
      <c r="C241" s="17" t="n">
        <f aca="false">IFERROR(VALUE(RIGHT(A241,2)),"")</f>
        <v>3</v>
      </c>
      <c r="D241" s="11" t="str">
        <f aca="false">TRIM('수출입 실적(신성질별)'!B245)</f>
        <v>1.소비재</v>
      </c>
      <c r="E241" s="18" t="n">
        <f aca="false">IFERROR(VALUE(SUBSTITUTE(TRIM('수출입 실적(신성질별)'!C245),",","")),"")</f>
        <v>950937.5</v>
      </c>
      <c r="F241" s="19" t="n">
        <f aca="false">IFERROR(VALUE(SUBSTITUTE(TRIM('수출입 실적(신성질별)'!D245),",","")),"")</f>
        <v>8402972</v>
      </c>
      <c r="G241" s="18" t="n">
        <f aca="false">IFERROR(VALUE(SUBSTITUTE(TRIM('수출입 실적(신성질별)'!E245),",","")),"")</f>
        <v>2147713.3</v>
      </c>
      <c r="H241" s="19" t="n">
        <f aca="false">IFERROR(VALUE(SUBSTITUTE(TRIM('수출입 실적(신성질별)'!F245),",","")),"")</f>
        <v>7709640</v>
      </c>
    </row>
    <row r="242" customFormat="false" ht="15" hidden="false" customHeight="true" outlineLevel="0" collapsed="false">
      <c r="A242" s="11" t="str">
        <f aca="false">TRIM('수출입 실적(신성질별)'!A246)</f>
        <v>2026.03</v>
      </c>
      <c r="B242" s="17" t="n">
        <f aca="false">IFERROR(VALUE(LEFT(A242,4)),"")</f>
        <v>2026</v>
      </c>
      <c r="C242" s="17" t="n">
        <f aca="false">IFERROR(VALUE(RIGHT(A242,2)),"")</f>
        <v>3</v>
      </c>
      <c r="D242" s="11" t="str">
        <f aca="false">TRIM('수출입 실적(신성질별)'!B246)</f>
        <v>가.직접소비재</v>
      </c>
      <c r="E242" s="18" t="n">
        <f aca="false">IFERROR(VALUE(SUBSTITUTE(TRIM('수출입 실적(신성질별)'!C246),",","")),"")</f>
        <v>325629.2</v>
      </c>
      <c r="F242" s="19" t="n">
        <f aca="false">IFERROR(VALUE(SUBSTITUTE(TRIM('수출입 실적(신성질별)'!D246),",","")),"")</f>
        <v>1097568</v>
      </c>
      <c r="G242" s="18" t="n">
        <f aca="false">IFERROR(VALUE(SUBSTITUTE(TRIM('수출입 실적(신성질별)'!E246),",","")),"")</f>
        <v>1782725.5</v>
      </c>
      <c r="H242" s="19" t="n">
        <f aca="false">IFERROR(VALUE(SUBSTITUTE(TRIM('수출입 실적(신성질별)'!F246),",","")),"")</f>
        <v>2956067</v>
      </c>
    </row>
    <row r="243" customFormat="false" ht="15" hidden="false" customHeight="true" outlineLevel="0" collapsed="false">
      <c r="A243" s="11" t="str">
        <f aca="false">TRIM('수출입 실적(신성질별)'!A247)</f>
        <v>2026.03</v>
      </c>
      <c r="B243" s="17" t="n">
        <f aca="false">IFERROR(VALUE(LEFT(A243,4)),"")</f>
        <v>2026</v>
      </c>
      <c r="C243" s="17" t="n">
        <f aca="false">IFERROR(VALUE(RIGHT(A243,2)),"")</f>
        <v>3</v>
      </c>
      <c r="D243" s="11" t="str">
        <f aca="false">TRIM('수출입 실적(신성질별)'!B247)</f>
        <v>나.내구소비재</v>
      </c>
      <c r="E243" s="18" t="n">
        <f aca="false">IFERROR(VALUE(SUBSTITUTE(TRIM('수출입 실적(신성질별)'!C247),",","")),"")</f>
        <v>464167.8</v>
      </c>
      <c r="F243" s="19" t="n">
        <f aca="false">IFERROR(VALUE(SUBSTITUTE(TRIM('수출입 실적(신성질별)'!D247),",","")),"")</f>
        <v>5399350</v>
      </c>
      <c r="G243" s="18" t="n">
        <f aca="false">IFERROR(VALUE(SUBSTITUTE(TRIM('수출입 실적(신성질별)'!E247),",","")),"")</f>
        <v>207116.8</v>
      </c>
      <c r="H243" s="19" t="n">
        <f aca="false">IFERROR(VALUE(SUBSTITUTE(TRIM('수출입 실적(신성질별)'!F247),",","")),"")</f>
        <v>2441571</v>
      </c>
    </row>
    <row r="244" customFormat="false" ht="15" hidden="false" customHeight="true" outlineLevel="0" collapsed="false">
      <c r="A244" s="11" t="str">
        <f aca="false">TRIM('수출입 실적(신성질별)'!A248)</f>
        <v>2026.03</v>
      </c>
      <c r="B244" s="17" t="n">
        <f aca="false">IFERROR(VALUE(LEFT(A244,4)),"")</f>
        <v>2026</v>
      </c>
      <c r="C244" s="17" t="n">
        <f aca="false">IFERROR(VALUE(RIGHT(A244,2)),"")</f>
        <v>3</v>
      </c>
      <c r="D244" s="11" t="str">
        <f aca="false">TRIM('수출입 실적(신성질별)'!B248)</f>
        <v>다.비내구소비재</v>
      </c>
      <c r="E244" s="18" t="n">
        <f aca="false">IFERROR(VALUE(SUBSTITUTE(TRIM('수출입 실적(신성질별)'!C248),",","")),"")</f>
        <v>158982.6</v>
      </c>
      <c r="F244" s="19" t="n">
        <f aca="false">IFERROR(VALUE(SUBSTITUTE(TRIM('수출입 실적(신성질별)'!D248),",","")),"")</f>
        <v>1902412</v>
      </c>
      <c r="G244" s="18" t="n">
        <f aca="false">IFERROR(VALUE(SUBSTITUTE(TRIM('수출입 실적(신성질별)'!E248),",","")),"")</f>
        <v>157870.9</v>
      </c>
      <c r="H244" s="19" t="n">
        <f aca="false">IFERROR(VALUE(SUBSTITUTE(TRIM('수출입 실적(신성질별)'!F248),",","")),"")</f>
        <v>2312001</v>
      </c>
    </row>
    <row r="245" customFormat="false" ht="15" hidden="false" customHeight="true" outlineLevel="0" collapsed="false">
      <c r="A245" s="11" t="str">
        <f aca="false">TRIM('수출입 실적(신성질별)'!A249)</f>
        <v>2026.03</v>
      </c>
      <c r="B245" s="17" t="n">
        <f aca="false">IFERROR(VALUE(LEFT(A245,4)),"")</f>
        <v>2026</v>
      </c>
      <c r="C245" s="17" t="n">
        <f aca="false">IFERROR(VALUE(RIGHT(A245,2)),"")</f>
        <v>3</v>
      </c>
      <c r="D245" s="11" t="str">
        <f aca="false">TRIM('수출입 실적(신성질별)'!B249)</f>
        <v>라.간이세율적용분</v>
      </c>
      <c r="E245" s="18" t="n">
        <f aca="false">IFERROR(VALUE(SUBSTITUTE(TRIM('수출입 실적(신성질별)'!C249),",","")),"")</f>
        <v>2157.8</v>
      </c>
      <c r="F245" s="19" t="n">
        <f aca="false">IFERROR(VALUE(SUBSTITUTE(TRIM('수출입 실적(신성질별)'!D249),",","")),"")</f>
        <v>3641</v>
      </c>
      <c r="G245" s="18" t="n">
        <f aca="false">IFERROR(VALUE(SUBSTITUTE(TRIM('수출입 실적(신성질별)'!E249),",","")),"")</f>
        <v>0.1</v>
      </c>
      <c r="H245" s="19" t="n">
        <f aca="false">IFERROR(VALUE(SUBSTITUTE(TRIM('수출입 실적(신성질별)'!F249),",","")),"")</f>
        <v>0</v>
      </c>
    </row>
    <row r="246" customFormat="false" ht="15" hidden="false" customHeight="true" outlineLevel="0" collapsed="false">
      <c r="A246" s="11" t="str">
        <f aca="false">TRIM('수출입 실적(신성질별)'!A250)</f>
        <v>2026.03</v>
      </c>
      <c r="B246" s="17" t="n">
        <f aca="false">IFERROR(VALUE(LEFT(A246,4)),"")</f>
        <v>2026</v>
      </c>
      <c r="C246" s="17" t="n">
        <f aca="false">IFERROR(VALUE(RIGHT(A246,2)),"")</f>
        <v>3</v>
      </c>
      <c r="D246" s="11" t="str">
        <f aca="false">TRIM('수출입 실적(신성질별)'!B250)</f>
        <v>2.원자재</v>
      </c>
      <c r="E246" s="18" t="n">
        <f aca="false">IFERROR(VALUE(SUBSTITUTE(TRIM('수출입 실적(신성질별)'!C250),",","")),"")</f>
        <v>13307413.1</v>
      </c>
      <c r="F246" s="19" t="n">
        <f aca="false">IFERROR(VALUE(SUBSTITUTE(TRIM('수출입 실적(신성질별)'!D250),",","")),"")</f>
        <v>20857696</v>
      </c>
      <c r="G246" s="18" t="n">
        <f aca="false">IFERROR(VALUE(SUBSTITUTE(TRIM('수출입 실적(신성질별)'!E250),",","")),"")</f>
        <v>40954690.3</v>
      </c>
      <c r="H246" s="19" t="n">
        <f aca="false">IFERROR(VALUE(SUBSTITUTE(TRIM('수출입 실적(신성질별)'!F250),",","")),"")</f>
        <v>26403177</v>
      </c>
    </row>
    <row r="247" customFormat="false" ht="15" hidden="false" customHeight="true" outlineLevel="0" collapsed="false">
      <c r="A247" s="11" t="str">
        <f aca="false">TRIM('수출입 실적(신성질별)'!A251)</f>
        <v>2026.03</v>
      </c>
      <c r="B247" s="17" t="n">
        <f aca="false">IFERROR(VALUE(LEFT(A247,4)),"")</f>
        <v>2026</v>
      </c>
      <c r="C247" s="17" t="n">
        <f aca="false">IFERROR(VALUE(RIGHT(A247,2)),"")</f>
        <v>3</v>
      </c>
      <c r="D247" s="11" t="str">
        <f aca="false">TRIM('수출입 실적(신성질별)'!B251)</f>
        <v>가.동식물성 연·원료</v>
      </c>
      <c r="E247" s="18" t="n">
        <f aca="false">IFERROR(VALUE(SUBSTITUTE(TRIM('수출입 실적(신성질별)'!C251),",","")),"")</f>
        <v>398557.6</v>
      </c>
      <c r="F247" s="19" t="n">
        <f aca="false">IFERROR(VALUE(SUBSTITUTE(TRIM('수출입 실적(신성질별)'!D251),",","")),"")</f>
        <v>474814</v>
      </c>
      <c r="G247" s="18" t="n">
        <f aca="false">IFERROR(VALUE(SUBSTITUTE(TRIM('수출입 실적(신성질별)'!E251),",","")),"")</f>
        <v>2803777.8</v>
      </c>
      <c r="H247" s="19" t="n">
        <f aca="false">IFERROR(VALUE(SUBSTITUTE(TRIM('수출입 실적(신성질별)'!F251),",","")),"")</f>
        <v>1453004</v>
      </c>
    </row>
    <row r="248" customFormat="false" ht="15" hidden="false" customHeight="true" outlineLevel="0" collapsed="false">
      <c r="A248" s="11" t="str">
        <f aca="false">TRIM('수출입 실적(신성질별)'!A252)</f>
        <v>2026.03</v>
      </c>
      <c r="B248" s="17" t="n">
        <f aca="false">IFERROR(VALUE(LEFT(A248,4)),"")</f>
        <v>2026</v>
      </c>
      <c r="C248" s="17" t="n">
        <f aca="false">IFERROR(VALUE(RIGHT(A248,2)),"")</f>
        <v>3</v>
      </c>
      <c r="D248" s="11" t="str">
        <f aca="false">TRIM('수출입 실적(신성질별)'!B252)</f>
        <v>나.섬유류</v>
      </c>
      <c r="E248" s="18" t="n">
        <f aca="false">IFERROR(VALUE(SUBSTITUTE(TRIM('수출입 실적(신성질별)'!C252),",","")),"")</f>
        <v>126006.8</v>
      </c>
      <c r="F248" s="19" t="n">
        <f aca="false">IFERROR(VALUE(SUBSTITUTE(TRIM('수출입 실적(신성질별)'!D252),",","")),"")</f>
        <v>574999</v>
      </c>
      <c r="G248" s="18" t="n">
        <f aca="false">IFERROR(VALUE(SUBSTITUTE(TRIM('수출입 실적(신성질별)'!E252),",","")),"")</f>
        <v>99563.1</v>
      </c>
      <c r="H248" s="19" t="n">
        <f aca="false">IFERROR(VALUE(SUBSTITUTE(TRIM('수출입 실적(신성질별)'!F252),",","")),"")</f>
        <v>321159</v>
      </c>
    </row>
    <row r="249" customFormat="false" ht="15" hidden="false" customHeight="true" outlineLevel="0" collapsed="false">
      <c r="A249" s="11" t="str">
        <f aca="false">TRIM('수출입 실적(신성질별)'!A253)</f>
        <v>2026.03</v>
      </c>
      <c r="B249" s="17" t="n">
        <f aca="false">IFERROR(VALUE(LEFT(A249,4)),"")</f>
        <v>2026</v>
      </c>
      <c r="C249" s="17" t="n">
        <f aca="false">IFERROR(VALUE(RIGHT(A249,2)),"")</f>
        <v>3</v>
      </c>
      <c r="D249" s="11" t="str">
        <f aca="false">TRIM('수출입 실적(신성질별)'!B253)</f>
        <v>다.광산물</v>
      </c>
      <c r="E249" s="18" t="n">
        <f aca="false">IFERROR(VALUE(SUBSTITUTE(TRIM('수출입 실적(신성질별)'!C253),",","")),"")</f>
        <v>5823553.2</v>
      </c>
      <c r="F249" s="19" t="n">
        <f aca="false">IFERROR(VALUE(SUBSTITUTE(TRIM('수출입 실적(신성질별)'!D253),",","")),"")</f>
        <v>8406373</v>
      </c>
      <c r="G249" s="18" t="n">
        <f aca="false">IFERROR(VALUE(SUBSTITUTE(TRIM('수출입 실적(신성질별)'!E253),",","")),"")</f>
        <v>34360112.5</v>
      </c>
      <c r="H249" s="19" t="n">
        <f aca="false">IFERROR(VALUE(SUBSTITUTE(TRIM('수출입 실적(신성질별)'!F253),",","")),"")</f>
        <v>15389709</v>
      </c>
    </row>
    <row r="250" customFormat="false" ht="15" hidden="false" customHeight="true" outlineLevel="0" collapsed="false">
      <c r="A250" s="11" t="str">
        <f aca="false">TRIM('수출입 실적(신성질별)'!A254)</f>
        <v>2026.03</v>
      </c>
      <c r="B250" s="17" t="n">
        <f aca="false">IFERROR(VALUE(LEFT(A250,4)),"")</f>
        <v>2026</v>
      </c>
      <c r="C250" s="17" t="n">
        <f aca="false">IFERROR(VALUE(RIGHT(A250,2)),"")</f>
        <v>3</v>
      </c>
      <c r="D250" s="11" t="str">
        <f aca="false">TRIM('수출입 실적(신성질별)'!B254)</f>
        <v>라.철강 및 금속제품</v>
      </c>
      <c r="E250" s="18" t="n">
        <f aca="false">IFERROR(VALUE(SUBSTITUTE(TRIM('수출입 실적(신성질별)'!C254),",","")),"")</f>
        <v>2669111.8</v>
      </c>
      <c r="F250" s="19" t="n">
        <f aca="false">IFERROR(VALUE(SUBSTITUTE(TRIM('수출입 실적(신성질별)'!D254),",","")),"")</f>
        <v>3576759</v>
      </c>
      <c r="G250" s="18" t="n">
        <f aca="false">IFERROR(VALUE(SUBSTITUTE(TRIM('수출입 실적(신성질별)'!E254),",","")),"")</f>
        <v>1747648.6</v>
      </c>
      <c r="H250" s="19" t="n">
        <f aca="false">IFERROR(VALUE(SUBSTITUTE(TRIM('수출입 실적(신성질별)'!F254),",","")),"")</f>
        <v>3428091</v>
      </c>
    </row>
    <row r="251" customFormat="false" ht="15" hidden="false" customHeight="true" outlineLevel="0" collapsed="false">
      <c r="A251" s="11" t="str">
        <f aca="false">TRIM('수출입 실적(신성질별)'!A255)</f>
        <v>2026.03</v>
      </c>
      <c r="B251" s="17" t="n">
        <f aca="false">IFERROR(VALUE(LEFT(A251,4)),"")</f>
        <v>2026</v>
      </c>
      <c r="C251" s="17" t="n">
        <f aca="false">IFERROR(VALUE(RIGHT(A251,2)),"")</f>
        <v>3</v>
      </c>
      <c r="D251" s="11" t="str">
        <f aca="false">TRIM('수출입 실적(신성질별)'!B255)</f>
        <v>마.화학공업제품</v>
      </c>
      <c r="E251" s="18" t="n">
        <f aca="false">IFERROR(VALUE(SUBSTITUTE(TRIM('수출입 실적(신성질별)'!C255),",","")),"")</f>
        <v>4287660.1</v>
      </c>
      <c r="F251" s="19" t="n">
        <f aca="false">IFERROR(VALUE(SUBSTITUTE(TRIM('수출입 실적(신성질별)'!D255),",","")),"")</f>
        <v>7799370</v>
      </c>
      <c r="G251" s="18" t="n">
        <f aca="false">IFERROR(VALUE(SUBSTITUTE(TRIM('수출입 실적(신성질별)'!E255),",","")),"")</f>
        <v>1941759.9</v>
      </c>
      <c r="H251" s="19" t="n">
        <f aca="false">IFERROR(VALUE(SUBSTITUTE(TRIM('수출입 실적(신성질별)'!F255),",","")),"")</f>
        <v>5806180</v>
      </c>
    </row>
    <row r="252" customFormat="false" ht="15" hidden="false" customHeight="true" outlineLevel="0" collapsed="false">
      <c r="A252" s="11" t="str">
        <f aca="false">TRIM('수출입 실적(신성질별)'!A256)</f>
        <v>2026.03</v>
      </c>
      <c r="B252" s="17" t="n">
        <f aca="false">IFERROR(VALUE(LEFT(A252,4)),"")</f>
        <v>2026</v>
      </c>
      <c r="C252" s="17" t="n">
        <f aca="false">IFERROR(VALUE(RIGHT(A252,2)),"")</f>
        <v>3</v>
      </c>
      <c r="D252" s="11" t="str">
        <f aca="false">TRIM('수출입 실적(신성질별)'!B256)</f>
        <v>바.기타 원자재</v>
      </c>
      <c r="E252" s="18" t="n">
        <f aca="false">IFERROR(VALUE(SUBSTITUTE(TRIM('수출입 실적(신성질별)'!C256),",","")),"")</f>
        <v>2523.5</v>
      </c>
      <c r="F252" s="19" t="n">
        <f aca="false">IFERROR(VALUE(SUBSTITUTE(TRIM('수출입 실적(신성질별)'!D256),",","")),"")</f>
        <v>25382</v>
      </c>
      <c r="G252" s="18" t="n">
        <f aca="false">IFERROR(VALUE(SUBSTITUTE(TRIM('수출입 실적(신성질별)'!E256),",","")),"")</f>
        <v>1828.5</v>
      </c>
      <c r="H252" s="19" t="n">
        <f aca="false">IFERROR(VALUE(SUBSTITUTE(TRIM('수출입 실적(신성질별)'!F256),",","")),"")</f>
        <v>5033</v>
      </c>
    </row>
    <row r="253" customFormat="false" ht="15" hidden="false" customHeight="true" outlineLevel="0" collapsed="false">
      <c r="A253" s="11" t="str">
        <f aca="false">TRIM('수출입 실적(신성질별)'!A257)</f>
        <v>2026.03</v>
      </c>
      <c r="B253" s="17" t="n">
        <f aca="false">IFERROR(VALUE(LEFT(A253,4)),"")</f>
        <v>2026</v>
      </c>
      <c r="C253" s="17" t="n">
        <f aca="false">IFERROR(VALUE(RIGHT(A253,2)),"")</f>
        <v>3</v>
      </c>
      <c r="D253" s="11" t="str">
        <f aca="false">TRIM('수출입 실적(신성질별)'!B257)</f>
        <v>3.자본재</v>
      </c>
      <c r="E253" s="18" t="n">
        <f aca="false">IFERROR(VALUE(SUBSTITUTE(TRIM('수출입 실적(신성질별)'!C257),",","")),"")</f>
        <v>1921901.3</v>
      </c>
      <c r="F253" s="19" t="n">
        <f aca="false">IFERROR(VALUE(SUBSTITUTE(TRIM('수출입 실적(신성질별)'!D257),",","")),"")</f>
        <v>58072460</v>
      </c>
      <c r="G253" s="18" t="n">
        <f aca="false">IFERROR(VALUE(SUBSTITUTE(TRIM('수출입 실적(신성질별)'!E257),",","")),"")</f>
        <v>863009.5</v>
      </c>
      <c r="H253" s="19" t="n">
        <f aca="false">IFERROR(VALUE(SUBSTITUTE(TRIM('수출입 실적(신성질별)'!F257),",","")),"")</f>
        <v>26640629</v>
      </c>
    </row>
    <row r="254" customFormat="false" ht="15" hidden="false" customHeight="true" outlineLevel="0" collapsed="false">
      <c r="A254" s="11" t="str">
        <f aca="false">TRIM('수출입 실적(신성질별)'!A258)</f>
        <v>2026.03</v>
      </c>
      <c r="B254" s="17" t="n">
        <f aca="false">IFERROR(VALUE(LEFT(A254,4)),"")</f>
        <v>2026</v>
      </c>
      <c r="C254" s="17" t="n">
        <f aca="false">IFERROR(VALUE(RIGHT(A254,2)),"")</f>
        <v>3</v>
      </c>
      <c r="D254" s="11" t="str">
        <f aca="false">TRIM('수출입 실적(신성질별)'!B258)</f>
        <v>가.수송장비</v>
      </c>
      <c r="E254" s="18" t="n">
        <f aca="false">IFERROR(VALUE(SUBSTITUTE(TRIM('수출입 실적(신성질별)'!C258),",","")),"")</f>
        <v>1223928</v>
      </c>
      <c r="F254" s="19" t="n">
        <f aca="false">IFERROR(VALUE(SUBSTITUTE(TRIM('수출입 실적(신성질별)'!D258),",","")),"")</f>
        <v>7938060</v>
      </c>
      <c r="G254" s="18" t="n">
        <f aca="false">IFERROR(VALUE(SUBSTITUTE(TRIM('수출입 실적(신성질별)'!E258),",","")),"")</f>
        <v>261564.6</v>
      </c>
      <c r="H254" s="19" t="n">
        <f aca="false">IFERROR(VALUE(SUBSTITUTE(TRIM('수출입 실적(신성질별)'!F258),",","")),"")</f>
        <v>2493173</v>
      </c>
    </row>
    <row r="255" customFormat="false" ht="15" hidden="false" customHeight="true" outlineLevel="0" collapsed="false">
      <c r="A255" s="11" t="str">
        <f aca="false">TRIM('수출입 실적(신성질별)'!A259)</f>
        <v>2026.03</v>
      </c>
      <c r="B255" s="17" t="n">
        <f aca="false">IFERROR(VALUE(LEFT(A255,4)),"")</f>
        <v>2026</v>
      </c>
      <c r="C255" s="17" t="n">
        <f aca="false">IFERROR(VALUE(RIGHT(A255,2)),"")</f>
        <v>3</v>
      </c>
      <c r="D255" s="11" t="str">
        <f aca="false">TRIM('수출입 실적(신성질별)'!B259)</f>
        <v>나.기계류</v>
      </c>
      <c r="E255" s="18" t="n">
        <f aca="false">IFERROR(VALUE(SUBSTITUTE(TRIM('수출입 실적(신성질별)'!C259),",","")),"")</f>
        <v>656574.2</v>
      </c>
      <c r="F255" s="19" t="n">
        <f aca="false">IFERROR(VALUE(SUBSTITUTE(TRIM('수출입 실적(신성질별)'!D259),",","")),"")</f>
        <v>9292951</v>
      </c>
      <c r="G255" s="18" t="n">
        <f aca="false">IFERROR(VALUE(SUBSTITUTE(TRIM('수출입 실적(신성질별)'!E259),",","")),"")</f>
        <v>524598.6</v>
      </c>
      <c r="H255" s="19" t="n">
        <f aca="false">IFERROR(VALUE(SUBSTITUTE(TRIM('수출입 실적(신성질별)'!F259),",","")),"")</f>
        <v>10816703</v>
      </c>
    </row>
    <row r="256" customFormat="false" ht="15" hidden="false" customHeight="true" outlineLevel="0" collapsed="false">
      <c r="A256" s="11" t="str">
        <f aca="false">TRIM('수출입 실적(신성질별)'!A260)</f>
        <v>2026.03</v>
      </c>
      <c r="B256" s="17" t="n">
        <f aca="false">IFERROR(VALUE(LEFT(A256,4)),"")</f>
        <v>2026</v>
      </c>
      <c r="C256" s="17" t="n">
        <f aca="false">IFERROR(VALUE(RIGHT(A256,2)),"")</f>
        <v>3</v>
      </c>
      <c r="D256" s="11" t="str">
        <f aca="false">TRIM('수출입 실적(신성질별)'!B260)</f>
        <v>다.IT제품</v>
      </c>
      <c r="E256" s="18" t="n">
        <f aca="false">IFERROR(VALUE(SUBSTITUTE(TRIM('수출입 실적(신성질별)'!C260),",","")),"")</f>
        <v>11589</v>
      </c>
      <c r="F256" s="19" t="n">
        <f aca="false">IFERROR(VALUE(SUBSTITUTE(TRIM('수출입 실적(신성질별)'!D260),",","")),"")</f>
        <v>6460687</v>
      </c>
      <c r="G256" s="18" t="n">
        <f aca="false">IFERROR(VALUE(SUBSTITUTE(TRIM('수출입 실적(신성질별)'!E260),",","")),"")</f>
        <v>17851.2</v>
      </c>
      <c r="H256" s="19" t="n">
        <f aca="false">IFERROR(VALUE(SUBSTITUTE(TRIM('수출입 실적(신성질별)'!F260),",","")),"")</f>
        <v>3470454</v>
      </c>
    </row>
    <row r="257" customFormat="false" ht="15" hidden="false" customHeight="true" outlineLevel="0" collapsed="false">
      <c r="A257" s="11" t="str">
        <f aca="false">TRIM('수출입 실적(신성질별)'!A261)</f>
        <v>2026.03</v>
      </c>
      <c r="B257" s="17" t="n">
        <f aca="false">IFERROR(VALUE(LEFT(A257,4)),"")</f>
        <v>2026</v>
      </c>
      <c r="C257" s="17" t="n">
        <f aca="false">IFERROR(VALUE(RIGHT(A257,2)),"")</f>
        <v>3</v>
      </c>
      <c r="D257" s="11" t="str">
        <f aca="false">TRIM('수출입 실적(신성질별)'!B261)</f>
        <v>라.IT부품</v>
      </c>
      <c r="E257" s="18" t="n">
        <f aca="false">IFERROR(VALUE(SUBSTITUTE(TRIM('수출입 실적(신성질별)'!C261),",","")),"")</f>
        <v>29810.2</v>
      </c>
      <c r="F257" s="19" t="n">
        <f aca="false">IFERROR(VALUE(SUBSTITUTE(TRIM('수출입 실적(신성질별)'!D261),",","")),"")</f>
        <v>34380761</v>
      </c>
      <c r="G257" s="18" t="n">
        <f aca="false">IFERROR(VALUE(SUBSTITUTE(TRIM('수출입 실적(신성질별)'!E261),",","")),"")</f>
        <v>58995.1</v>
      </c>
      <c r="H257" s="19" t="n">
        <f aca="false">IFERROR(VALUE(SUBSTITUTE(TRIM('수출입 실적(신성질별)'!F261),",","")),"")</f>
        <v>9860299</v>
      </c>
    </row>
    <row r="258" customFormat="false" ht="15" hidden="false" customHeight="true" outlineLevel="0" collapsed="false">
      <c r="A258" s="11" t="str">
        <f aca="false">TRIM('수출입 실적(신성질별)'!A262)</f>
        <v>2026.04</v>
      </c>
      <c r="B258" s="17" t="n">
        <f aca="false">IFERROR(VALUE(LEFT(A258,4)),"")</f>
        <v>2026</v>
      </c>
      <c r="C258" s="17" t="n">
        <f aca="false">IFERROR(VALUE(RIGHT(A258,2)),"")</f>
        <v>4</v>
      </c>
      <c r="D258" s="11" t="str">
        <f aca="false">TRIM('수출입 실적(신성질별)'!B262)</f>
        <v>1.소비재</v>
      </c>
      <c r="E258" s="18" t="n">
        <f aca="false">IFERROR(VALUE(SUBSTITUTE(TRIM('수출입 실적(신성질별)'!C262),",","")),"")</f>
        <v>995431.2</v>
      </c>
      <c r="F258" s="19" t="n">
        <f aca="false">IFERROR(VALUE(SUBSTITUTE(TRIM('수출입 실적(신성질별)'!D262),",","")),"")</f>
        <v>8692026</v>
      </c>
      <c r="G258" s="18" t="n">
        <f aca="false">IFERROR(VALUE(SUBSTITUTE(TRIM('수출입 실적(신성질별)'!E262),",","")),"")</f>
        <v>2250040.8</v>
      </c>
      <c r="H258" s="19" t="n">
        <f aca="false">IFERROR(VALUE(SUBSTITUTE(TRIM('수출입 실적(신성질별)'!F262),",","")),"")</f>
        <v>8082254</v>
      </c>
    </row>
    <row r="259" customFormat="false" ht="15" hidden="false" customHeight="true" outlineLevel="0" collapsed="false">
      <c r="A259" s="11" t="str">
        <f aca="false">TRIM('수출입 실적(신성질별)'!A263)</f>
        <v>2026.04</v>
      </c>
      <c r="B259" s="17" t="n">
        <f aca="false">IFERROR(VALUE(LEFT(A259,4)),"")</f>
        <v>2026</v>
      </c>
      <c r="C259" s="17" t="n">
        <f aca="false">IFERROR(VALUE(RIGHT(A259,2)),"")</f>
        <v>4</v>
      </c>
      <c r="D259" s="11" t="str">
        <f aca="false">TRIM('수출입 실적(신성질별)'!B263)</f>
        <v>가.직접소비재</v>
      </c>
      <c r="E259" s="18" t="n">
        <f aca="false">IFERROR(VALUE(SUBSTITUTE(TRIM('수출입 실적(신성질별)'!C263),",","")),"")</f>
        <v>341321.7</v>
      </c>
      <c r="F259" s="19" t="n">
        <f aca="false">IFERROR(VALUE(SUBSTITUTE(TRIM('수출입 실적(신성질별)'!D263),",","")),"")</f>
        <v>1142829</v>
      </c>
      <c r="G259" s="18" t="n">
        <f aca="false">IFERROR(VALUE(SUBSTITUTE(TRIM('수출입 실적(신성질별)'!E263),",","")),"")</f>
        <v>1802939.6</v>
      </c>
      <c r="H259" s="19" t="n">
        <f aca="false">IFERROR(VALUE(SUBSTITUTE(TRIM('수출입 실적(신성질별)'!F263),",","")),"")</f>
        <v>2939988</v>
      </c>
    </row>
    <row r="260" customFormat="false" ht="15" hidden="false" customHeight="true" outlineLevel="0" collapsed="false">
      <c r="A260" s="11" t="str">
        <f aca="false">TRIM('수출입 실적(신성질별)'!A264)</f>
        <v>2026.04</v>
      </c>
      <c r="B260" s="17" t="n">
        <f aca="false">IFERROR(VALUE(LEFT(A260,4)),"")</f>
        <v>2026</v>
      </c>
      <c r="C260" s="17" t="n">
        <f aca="false">IFERROR(VALUE(RIGHT(A260,2)),"")</f>
        <v>4</v>
      </c>
      <c r="D260" s="11" t="str">
        <f aca="false">TRIM('수출입 실적(신성질별)'!B264)</f>
        <v>나.내구소비재</v>
      </c>
      <c r="E260" s="18" t="n">
        <f aca="false">IFERROR(VALUE(SUBSTITUTE(TRIM('수출입 실적(신성질별)'!C264),",","")),"")</f>
        <v>473293.5</v>
      </c>
      <c r="F260" s="19" t="n">
        <f aca="false">IFERROR(VALUE(SUBSTITUTE(TRIM('수출입 실적(신성질별)'!D264),",","")),"")</f>
        <v>5383793</v>
      </c>
      <c r="G260" s="18" t="n">
        <f aca="false">IFERROR(VALUE(SUBSTITUTE(TRIM('수출입 실적(신성질별)'!E264),",","")),"")</f>
        <v>265618.4</v>
      </c>
      <c r="H260" s="19" t="n">
        <f aca="false">IFERROR(VALUE(SUBSTITUTE(TRIM('수출입 실적(신성질별)'!F264),",","")),"")</f>
        <v>2746875</v>
      </c>
    </row>
    <row r="261" customFormat="false" ht="15" hidden="false" customHeight="true" outlineLevel="0" collapsed="false">
      <c r="A261" s="11" t="str">
        <f aca="false">TRIM('수출입 실적(신성질별)'!A265)</f>
        <v>2026.04</v>
      </c>
      <c r="B261" s="17" t="n">
        <f aca="false">IFERROR(VALUE(LEFT(A261,4)),"")</f>
        <v>2026</v>
      </c>
      <c r="C261" s="17" t="n">
        <f aca="false">IFERROR(VALUE(RIGHT(A261,2)),"")</f>
        <v>4</v>
      </c>
      <c r="D261" s="11" t="str">
        <f aca="false">TRIM('수출입 실적(신성질별)'!B265)</f>
        <v>다.비내구소비재</v>
      </c>
      <c r="E261" s="18" t="n">
        <f aca="false">IFERROR(VALUE(SUBSTITUTE(TRIM('수출입 실적(신성질별)'!C265),",","")),"")</f>
        <v>178640.2</v>
      </c>
      <c r="F261" s="19" t="n">
        <f aca="false">IFERROR(VALUE(SUBSTITUTE(TRIM('수출입 실적(신성질별)'!D265),",","")),"")</f>
        <v>2162912</v>
      </c>
      <c r="G261" s="18" t="n">
        <f aca="false">IFERROR(VALUE(SUBSTITUTE(TRIM('수출입 실적(신성질별)'!E265),",","")),"")</f>
        <v>181482.7</v>
      </c>
      <c r="H261" s="19" t="n">
        <f aca="false">IFERROR(VALUE(SUBSTITUTE(TRIM('수출입 실적(신성질별)'!F265),",","")),"")</f>
        <v>2395392</v>
      </c>
    </row>
    <row r="262" customFormat="false" ht="15" hidden="false" customHeight="true" outlineLevel="0" collapsed="false">
      <c r="A262" s="11" t="str">
        <f aca="false">TRIM('수출입 실적(신성질별)'!A266)</f>
        <v>2026.04</v>
      </c>
      <c r="B262" s="17" t="n">
        <f aca="false">IFERROR(VALUE(LEFT(A262,4)),"")</f>
        <v>2026</v>
      </c>
      <c r="C262" s="17" t="n">
        <f aca="false">IFERROR(VALUE(RIGHT(A262,2)),"")</f>
        <v>4</v>
      </c>
      <c r="D262" s="11" t="str">
        <f aca="false">TRIM('수출입 실적(신성질별)'!B266)</f>
        <v>라.간이세율적용분</v>
      </c>
      <c r="E262" s="18" t="n">
        <f aca="false">IFERROR(VALUE(SUBSTITUTE(TRIM('수출입 실적(신성질별)'!C266),",","")),"")</f>
        <v>2175.8</v>
      </c>
      <c r="F262" s="19" t="n">
        <f aca="false">IFERROR(VALUE(SUBSTITUTE(TRIM('수출입 실적(신성질별)'!D266),",","")),"")</f>
        <v>2491</v>
      </c>
      <c r="G262" s="18" t="n">
        <f aca="false">IFERROR(VALUE(SUBSTITUTE(TRIM('수출입 실적(신성질별)'!E266),",","")),"")</f>
        <v>0</v>
      </c>
      <c r="H262" s="19" t="n">
        <f aca="false">IFERROR(VALUE(SUBSTITUTE(TRIM('수출입 실적(신성질별)'!F266),",","")),"")</f>
        <v>0</v>
      </c>
    </row>
    <row r="263" customFormat="false" ht="15" hidden="false" customHeight="true" outlineLevel="0" collapsed="false">
      <c r="A263" s="11" t="str">
        <f aca="false">TRIM('수출입 실적(신성질별)'!A267)</f>
        <v>2026.04</v>
      </c>
      <c r="B263" s="17" t="n">
        <f aca="false">IFERROR(VALUE(LEFT(A263,4)),"")</f>
        <v>2026</v>
      </c>
      <c r="C263" s="17" t="n">
        <f aca="false">IFERROR(VALUE(RIGHT(A263,2)),"")</f>
        <v>4</v>
      </c>
      <c r="D263" s="11" t="str">
        <f aca="false">TRIM('수출입 실적(신성질별)'!B267)</f>
        <v>2.원자재</v>
      </c>
      <c r="E263" s="18" t="n">
        <f aca="false">IFERROR(VALUE(SUBSTITUTE(TRIM('수출입 실적(신성질별)'!C267),",","")),"")</f>
        <v>11204179.4</v>
      </c>
      <c r="F263" s="19" t="n">
        <f aca="false">IFERROR(VALUE(SUBSTITUTE(TRIM('수출입 실적(신성질별)'!D267),",","")),"")</f>
        <v>20089347</v>
      </c>
      <c r="G263" s="18" t="n">
        <f aca="false">IFERROR(VALUE(SUBSTITUTE(TRIM('수출입 실적(신성질별)'!E267),",","")),"")</f>
        <v>38690512.8</v>
      </c>
      <c r="H263" s="19" t="n">
        <f aca="false">IFERROR(VALUE(SUBSTITUTE(TRIM('수출입 실적(신성질별)'!F267),",","")),"")</f>
        <v>27754951</v>
      </c>
    </row>
    <row r="264" customFormat="false" ht="15" hidden="false" customHeight="true" outlineLevel="0" collapsed="false">
      <c r="A264" s="11" t="str">
        <f aca="false">TRIM('수출입 실적(신성질별)'!A268)</f>
        <v>2026.04</v>
      </c>
      <c r="B264" s="17" t="n">
        <f aca="false">IFERROR(VALUE(LEFT(A264,4)),"")</f>
        <v>2026</v>
      </c>
      <c r="C264" s="17" t="n">
        <f aca="false">IFERROR(VALUE(RIGHT(A264,2)),"")</f>
        <v>4</v>
      </c>
      <c r="D264" s="11" t="str">
        <f aca="false">TRIM('수출입 실적(신성질별)'!B268)</f>
        <v>가.동식물성 연·원료</v>
      </c>
      <c r="E264" s="18" t="n">
        <f aca="false">IFERROR(VALUE(SUBSTITUTE(TRIM('수출입 실적(신성질별)'!C268),",","")),"")</f>
        <v>398809.1</v>
      </c>
      <c r="F264" s="19" t="n">
        <f aca="false">IFERROR(VALUE(SUBSTITUTE(TRIM('수출입 실적(신성질별)'!D268),",","")),"")</f>
        <v>483456</v>
      </c>
      <c r="G264" s="18" t="n">
        <f aca="false">IFERROR(VALUE(SUBSTITUTE(TRIM('수출입 실적(신성질별)'!E268),",","")),"")</f>
        <v>2955879.2</v>
      </c>
      <c r="H264" s="19" t="n">
        <f aca="false">IFERROR(VALUE(SUBSTITUTE(TRIM('수출입 실적(신성질별)'!F268),",","")),"")</f>
        <v>1540946</v>
      </c>
    </row>
    <row r="265" customFormat="false" ht="15" hidden="false" customHeight="true" outlineLevel="0" collapsed="false">
      <c r="A265" s="11" t="str">
        <f aca="false">TRIM('수출입 실적(신성질별)'!A269)</f>
        <v>2026.04</v>
      </c>
      <c r="B265" s="17" t="n">
        <f aca="false">IFERROR(VALUE(LEFT(A265,4)),"")</f>
        <v>2026</v>
      </c>
      <c r="C265" s="17" t="n">
        <f aca="false">IFERROR(VALUE(RIGHT(A265,2)),"")</f>
        <v>4</v>
      </c>
      <c r="D265" s="11" t="str">
        <f aca="false">TRIM('수출입 실적(신성질별)'!B269)</f>
        <v>나.섬유류</v>
      </c>
      <c r="E265" s="18" t="n">
        <f aca="false">IFERROR(VALUE(SUBSTITUTE(TRIM('수출입 실적(신성질별)'!C269),",","")),"")</f>
        <v>125097.5</v>
      </c>
      <c r="F265" s="19" t="n">
        <f aca="false">IFERROR(VALUE(SUBSTITUTE(TRIM('수출입 실적(신성질별)'!D269),",","")),"")</f>
        <v>634737</v>
      </c>
      <c r="G265" s="18" t="n">
        <f aca="false">IFERROR(VALUE(SUBSTITUTE(TRIM('수출입 실적(신성질별)'!E269),",","")),"")</f>
        <v>105919.2</v>
      </c>
      <c r="H265" s="19" t="n">
        <f aca="false">IFERROR(VALUE(SUBSTITUTE(TRIM('수출입 실적(신성질별)'!F269),",","")),"")</f>
        <v>356733</v>
      </c>
    </row>
    <row r="266" customFormat="false" ht="15" hidden="false" customHeight="true" outlineLevel="0" collapsed="false">
      <c r="A266" s="11" t="str">
        <f aca="false">TRIM('수출입 실적(신성질별)'!A270)</f>
        <v>2026.04</v>
      </c>
      <c r="B266" s="17" t="n">
        <f aca="false">IFERROR(VALUE(LEFT(A266,4)),"")</f>
        <v>2026</v>
      </c>
      <c r="C266" s="17" t="n">
        <f aca="false">IFERROR(VALUE(RIGHT(A266,2)),"")</f>
        <v>4</v>
      </c>
      <c r="D266" s="11" t="str">
        <f aca="false">TRIM('수출입 실적(신성질별)'!B270)</f>
        <v>다.광산물</v>
      </c>
      <c r="E266" s="18" t="n">
        <f aca="false">IFERROR(VALUE(SUBSTITUTE(TRIM('수출입 실적(신성질별)'!C270),",","")),"")</f>
        <v>4284130.8</v>
      </c>
      <c r="F266" s="19" t="n">
        <f aca="false">IFERROR(VALUE(SUBSTITUTE(TRIM('수출입 실적(신성질별)'!D270),",","")),"")</f>
        <v>6735380</v>
      </c>
      <c r="G266" s="18" t="n">
        <f aca="false">IFERROR(VALUE(SUBSTITUTE(TRIM('수출입 실적(신성질별)'!E270),",","")),"")</f>
        <v>31865871.3</v>
      </c>
      <c r="H266" s="19" t="n">
        <f aca="false">IFERROR(VALUE(SUBSTITUTE(TRIM('수출입 실적(신성질별)'!F270),",","")),"")</f>
        <v>16368375</v>
      </c>
    </row>
    <row r="267" customFormat="false" ht="15" hidden="false" customHeight="true" outlineLevel="0" collapsed="false">
      <c r="A267" s="11" t="str">
        <f aca="false">TRIM('수출입 실적(신성질별)'!A271)</f>
        <v>2026.04</v>
      </c>
      <c r="B267" s="17" t="n">
        <f aca="false">IFERROR(VALUE(LEFT(A267,4)),"")</f>
        <v>2026</v>
      </c>
      <c r="C267" s="17" t="n">
        <f aca="false">IFERROR(VALUE(RIGHT(A267,2)),"")</f>
        <v>4</v>
      </c>
      <c r="D267" s="11" t="str">
        <f aca="false">TRIM('수출입 실적(신성질별)'!B271)</f>
        <v>라.철강 및 금속제품</v>
      </c>
      <c r="E267" s="18" t="n">
        <f aca="false">IFERROR(VALUE(SUBSTITUTE(TRIM('수출입 실적(신성질별)'!C271),",","")),"")</f>
        <v>2724534.4</v>
      </c>
      <c r="F267" s="19" t="n">
        <f aca="false">IFERROR(VALUE(SUBSTITUTE(TRIM('수출입 실적(신성질별)'!D271),",","")),"")</f>
        <v>4020760</v>
      </c>
      <c r="G267" s="18" t="n">
        <f aca="false">IFERROR(VALUE(SUBSTITUTE(TRIM('수출입 실적(신성질별)'!E271),",","")),"")</f>
        <v>1674974.7</v>
      </c>
      <c r="H267" s="19" t="n">
        <f aca="false">IFERROR(VALUE(SUBSTITUTE(TRIM('수출입 실적(신성질별)'!F271),",","")),"")</f>
        <v>3476607</v>
      </c>
    </row>
    <row r="268" customFormat="false" ht="15" hidden="false" customHeight="true" outlineLevel="0" collapsed="false">
      <c r="A268" s="11" t="str">
        <f aca="false">TRIM('수출입 실적(신성질별)'!A272)</f>
        <v>2026.04</v>
      </c>
      <c r="B268" s="17" t="n">
        <f aca="false">IFERROR(VALUE(LEFT(A268,4)),"")</f>
        <v>2026</v>
      </c>
      <c r="C268" s="17" t="n">
        <f aca="false">IFERROR(VALUE(RIGHT(A268,2)),"")</f>
        <v>4</v>
      </c>
      <c r="D268" s="11" t="str">
        <f aca="false">TRIM('수출입 실적(신성질별)'!B272)</f>
        <v>마.화학공업제품</v>
      </c>
      <c r="E268" s="18" t="n">
        <f aca="false">IFERROR(VALUE(SUBSTITUTE(TRIM('수출입 실적(신성질별)'!C272),",","")),"")</f>
        <v>3669241.8</v>
      </c>
      <c r="F268" s="19" t="n">
        <f aca="false">IFERROR(VALUE(SUBSTITUTE(TRIM('수출입 실적(신성질별)'!D272),",","")),"")</f>
        <v>8205105</v>
      </c>
      <c r="G268" s="18" t="n">
        <f aca="false">IFERROR(VALUE(SUBSTITUTE(TRIM('수출입 실적(신성질별)'!E272),",","")),"")</f>
        <v>2084451.1</v>
      </c>
      <c r="H268" s="19" t="n">
        <f aca="false">IFERROR(VALUE(SUBSTITUTE(TRIM('수출입 실적(신성질별)'!F272),",","")),"")</f>
        <v>6005010</v>
      </c>
    </row>
    <row r="269" customFormat="false" ht="15" hidden="false" customHeight="true" outlineLevel="0" collapsed="false">
      <c r="A269" s="11" t="str">
        <f aca="false">TRIM('수출입 실적(신성질별)'!A273)</f>
        <v>2026.04</v>
      </c>
      <c r="B269" s="17" t="n">
        <f aca="false">IFERROR(VALUE(LEFT(A269,4)),"")</f>
        <v>2026</v>
      </c>
      <c r="C269" s="17" t="n">
        <f aca="false">IFERROR(VALUE(RIGHT(A269,2)),"")</f>
        <v>4</v>
      </c>
      <c r="D269" s="11" t="str">
        <f aca="false">TRIM('수출입 실적(신성질별)'!B273)</f>
        <v>바.기타 원자재</v>
      </c>
      <c r="E269" s="18" t="n">
        <f aca="false">IFERROR(VALUE(SUBSTITUTE(TRIM('수출입 실적(신성질별)'!C273),",","")),"")</f>
        <v>2365.8</v>
      </c>
      <c r="F269" s="19" t="n">
        <f aca="false">IFERROR(VALUE(SUBSTITUTE(TRIM('수출입 실적(신성질별)'!D273),",","")),"")</f>
        <v>9909</v>
      </c>
      <c r="G269" s="18" t="n">
        <f aca="false">IFERROR(VALUE(SUBSTITUTE(TRIM('수출입 실적(신성질별)'!E273),",","")),"")</f>
        <v>3417.2</v>
      </c>
      <c r="H269" s="19" t="n">
        <f aca="false">IFERROR(VALUE(SUBSTITUTE(TRIM('수출입 실적(신성질별)'!F273),",","")),"")</f>
        <v>7280</v>
      </c>
    </row>
    <row r="270" customFormat="false" ht="15" hidden="false" customHeight="true" outlineLevel="0" collapsed="false">
      <c r="A270" s="11" t="str">
        <f aca="false">TRIM('수출입 실적(신성질별)'!A274)</f>
        <v>2026.04</v>
      </c>
      <c r="B270" s="17" t="n">
        <f aca="false">IFERROR(VALUE(LEFT(A270,4)),"")</f>
        <v>2026</v>
      </c>
      <c r="C270" s="17" t="n">
        <f aca="false">IFERROR(VALUE(RIGHT(A270,2)),"")</f>
        <v>4</v>
      </c>
      <c r="D270" s="11" t="str">
        <f aca="false">TRIM('수출입 실적(신성질별)'!B274)</f>
        <v>3.자본재</v>
      </c>
      <c r="E270" s="18" t="n">
        <f aca="false">IFERROR(VALUE(SUBSTITUTE(TRIM('수출입 실적(신성질별)'!C274),",","")),"")</f>
        <v>2214093.6</v>
      </c>
      <c r="F270" s="19" t="n">
        <f aca="false">IFERROR(VALUE(SUBSTITUTE(TRIM('수출입 실적(신성질별)'!D274),",","")),"")</f>
        <v>56970510</v>
      </c>
      <c r="G270" s="18" t="n">
        <f aca="false">IFERROR(VALUE(SUBSTITUTE(TRIM('수출입 실적(신성질별)'!E274),",","")),"")</f>
        <v>1057927.1</v>
      </c>
      <c r="H270" s="19" t="n">
        <f aca="false">IFERROR(VALUE(SUBSTITUTE(TRIM('수출입 실적(신성질별)'!F274),",","")),"")</f>
        <v>26267703</v>
      </c>
    </row>
    <row r="271" customFormat="false" ht="15" hidden="false" customHeight="true" outlineLevel="0" collapsed="false">
      <c r="A271" s="11" t="str">
        <f aca="false">TRIM('수출입 실적(신성질별)'!A275)</f>
        <v>2026.04</v>
      </c>
      <c r="B271" s="17" t="n">
        <f aca="false">IFERROR(VALUE(LEFT(A271,4)),"")</f>
        <v>2026</v>
      </c>
      <c r="C271" s="17" t="n">
        <f aca="false">IFERROR(VALUE(RIGHT(A271,2)),"")</f>
        <v>4</v>
      </c>
      <c r="D271" s="11" t="str">
        <f aca="false">TRIM('수출입 실적(신성질별)'!B275)</f>
        <v>가.수송장비</v>
      </c>
      <c r="E271" s="18" t="n">
        <f aca="false">IFERROR(VALUE(SUBSTITUTE(TRIM('수출입 실적(신성질별)'!C275),",","")),"")</f>
        <v>1481830.7</v>
      </c>
      <c r="F271" s="19" t="n">
        <f aca="false">IFERROR(VALUE(SUBSTITUTE(TRIM('수출입 실적(신성질별)'!D275),",","")),"")</f>
        <v>7210420</v>
      </c>
      <c r="G271" s="18" t="n">
        <f aca="false">IFERROR(VALUE(SUBSTITUTE(TRIM('수출입 실적(신성질별)'!E275),",","")),"")</f>
        <v>410326.5</v>
      </c>
      <c r="H271" s="19" t="n">
        <f aca="false">IFERROR(VALUE(SUBSTITUTE(TRIM('수출입 실적(신성질별)'!F275),",","")),"")</f>
        <v>2481089</v>
      </c>
    </row>
    <row r="272" customFormat="false" ht="15" hidden="false" customHeight="true" outlineLevel="0" collapsed="false">
      <c r="A272" s="11" t="str">
        <f aca="false">TRIM('수출입 실적(신성질별)'!A276)</f>
        <v>2026.04</v>
      </c>
      <c r="B272" s="17" t="n">
        <f aca="false">IFERROR(VALUE(LEFT(A272,4)),"")</f>
        <v>2026</v>
      </c>
      <c r="C272" s="17" t="n">
        <f aca="false">IFERROR(VALUE(RIGHT(A272,2)),"")</f>
        <v>4</v>
      </c>
      <c r="D272" s="11" t="str">
        <f aca="false">TRIM('수출입 실적(신성질별)'!B276)</f>
        <v>나.기계류</v>
      </c>
      <c r="E272" s="18" t="n">
        <f aca="false">IFERROR(VALUE(SUBSTITUTE(TRIM('수출입 실적(신성질별)'!C276),",","")),"")</f>
        <v>687600.6</v>
      </c>
      <c r="F272" s="19" t="n">
        <f aca="false">IFERROR(VALUE(SUBSTITUTE(TRIM('수출입 실적(신성질별)'!D276),",","")),"")</f>
        <v>9432934</v>
      </c>
      <c r="G272" s="18" t="n">
        <f aca="false">IFERROR(VALUE(SUBSTITUTE(TRIM('수출입 실적(신성질별)'!E276),",","")),"")</f>
        <v>577698.5</v>
      </c>
      <c r="H272" s="19" t="n">
        <f aca="false">IFERROR(VALUE(SUBSTITUTE(TRIM('수출입 실적(신성질별)'!F276),",","")),"")</f>
        <v>10389091</v>
      </c>
    </row>
    <row r="273" customFormat="false" ht="15" hidden="false" customHeight="true" outlineLevel="0" collapsed="false">
      <c r="A273" s="11" t="str">
        <f aca="false">TRIM('수출입 실적(신성질별)'!A277)</f>
        <v>2026.04</v>
      </c>
      <c r="B273" s="17" t="n">
        <f aca="false">IFERROR(VALUE(LEFT(A273,4)),"")</f>
        <v>2026</v>
      </c>
      <c r="C273" s="17" t="n">
        <f aca="false">IFERROR(VALUE(RIGHT(A273,2)),"")</f>
        <v>4</v>
      </c>
      <c r="D273" s="11" t="str">
        <f aca="false">TRIM('수출입 실적(신성질별)'!B277)</f>
        <v>다.IT제품</v>
      </c>
      <c r="E273" s="18" t="n">
        <f aca="false">IFERROR(VALUE(SUBSTITUTE(TRIM('수출입 실적(신성질별)'!C277),",","")),"")</f>
        <v>12351.5</v>
      </c>
      <c r="F273" s="19" t="n">
        <f aca="false">IFERROR(VALUE(SUBSTITUTE(TRIM('수출입 실적(신성질별)'!D277),",","")),"")</f>
        <v>6821884</v>
      </c>
      <c r="G273" s="18" t="n">
        <f aca="false">IFERROR(VALUE(SUBSTITUTE(TRIM('수출입 실적(신성질별)'!E277),",","")),"")</f>
        <v>18900.1</v>
      </c>
      <c r="H273" s="19" t="n">
        <f aca="false">IFERROR(VALUE(SUBSTITUTE(TRIM('수출입 실적(신성질별)'!F277),",","")),"")</f>
        <v>3206145</v>
      </c>
    </row>
    <row r="274" customFormat="false" ht="15" hidden="false" customHeight="true" outlineLevel="0" collapsed="false">
      <c r="A274" s="11" t="str">
        <f aca="false">TRIM('수출입 실적(신성질별)'!A278)</f>
        <v>2026.04</v>
      </c>
      <c r="B274" s="17" t="n">
        <f aca="false">IFERROR(VALUE(LEFT(A274,4)),"")</f>
        <v>2026</v>
      </c>
      <c r="C274" s="17" t="n">
        <f aca="false">IFERROR(VALUE(RIGHT(A274,2)),"")</f>
        <v>4</v>
      </c>
      <c r="D274" s="11" t="str">
        <f aca="false">TRIM('수출입 실적(신성질별)'!B278)</f>
        <v>라.IT부품</v>
      </c>
      <c r="E274" s="18" t="n">
        <f aca="false">IFERROR(VALUE(SUBSTITUTE(TRIM('수출입 실적(신성질별)'!C278),",","")),"")</f>
        <v>32310.8</v>
      </c>
      <c r="F274" s="19" t="n">
        <f aca="false">IFERROR(VALUE(SUBSTITUTE(TRIM('수출입 실적(신성질별)'!D278),",","")),"")</f>
        <v>33505272</v>
      </c>
      <c r="G274" s="18" t="n">
        <f aca="false">IFERROR(VALUE(SUBSTITUTE(TRIM('수출입 실적(신성질별)'!E278),",","")),"")</f>
        <v>51002.1</v>
      </c>
      <c r="H274" s="19" t="n">
        <f aca="false">IFERROR(VALUE(SUBSTITUTE(TRIM('수출입 실적(신성질별)'!F278),",","")),"")</f>
        <v>10191378</v>
      </c>
    </row>
    <row r="275" customFormat="false" ht="15" hidden="false" customHeight="true" outlineLevel="0" collapsed="false">
      <c r="A275" s="11" t="str">
        <f aca="false">TRIM('수출입 실적(신성질별)'!A279)</f>
        <v>2026.05</v>
      </c>
      <c r="B275" s="17" t="n">
        <f aca="false">IFERROR(VALUE(LEFT(A275,4)),"")</f>
        <v>2026</v>
      </c>
      <c r="C275" s="17" t="n">
        <f aca="false">IFERROR(VALUE(RIGHT(A275,2)),"")</f>
        <v>5</v>
      </c>
      <c r="D275" s="11" t="str">
        <f aca="false">TRIM('수출입 실적(신성질별)'!B279)</f>
        <v>1.소비재</v>
      </c>
      <c r="E275" s="18" t="n">
        <f aca="false">IFERROR(VALUE(SUBSTITUTE(TRIM('수출입 실적(신성질별)'!C279),",","")),"")</f>
        <v>918582.3</v>
      </c>
      <c r="F275" s="19" t="n">
        <f aca="false">IFERROR(VALUE(SUBSTITUTE(TRIM('수출입 실적(신성질별)'!D279),",","")),"")</f>
        <v>7818478</v>
      </c>
      <c r="G275" s="18" t="n">
        <f aca="false">IFERROR(VALUE(SUBSTITUTE(TRIM('수출입 실적(신성질별)'!E279),",","")),"")</f>
        <v>1847900.1</v>
      </c>
      <c r="H275" s="19" t="n">
        <f aca="false">IFERROR(VALUE(SUBSTITUTE(TRIM('수출입 실적(신성질별)'!F279),",","")),"")</f>
        <v>7422611</v>
      </c>
    </row>
    <row r="276" customFormat="false" ht="15" hidden="false" customHeight="true" outlineLevel="0" collapsed="false">
      <c r="A276" s="11" t="str">
        <f aca="false">TRIM('수출입 실적(신성질별)'!A280)</f>
        <v>2026.05</v>
      </c>
      <c r="B276" s="17" t="n">
        <f aca="false">IFERROR(VALUE(LEFT(A276,4)),"")</f>
        <v>2026</v>
      </c>
      <c r="C276" s="17" t="n">
        <f aca="false">IFERROR(VALUE(RIGHT(A276,2)),"")</f>
        <v>5</v>
      </c>
      <c r="D276" s="11" t="str">
        <f aca="false">TRIM('수출입 실적(신성질별)'!B280)</f>
        <v>가.직접소비재</v>
      </c>
      <c r="E276" s="18" t="n">
        <f aca="false">IFERROR(VALUE(SUBSTITUTE(TRIM('수출입 실적(신성질별)'!C280),",","")),"")</f>
        <v>332106</v>
      </c>
      <c r="F276" s="19" t="n">
        <f aca="false">IFERROR(VALUE(SUBSTITUTE(TRIM('수출입 실적(신성질별)'!D280),",","")),"")</f>
        <v>974774</v>
      </c>
      <c r="G276" s="18" t="n">
        <f aca="false">IFERROR(VALUE(SUBSTITUTE(TRIM('수출입 실적(신성질별)'!E280),",","")),"")</f>
        <v>1441866.7</v>
      </c>
      <c r="H276" s="19" t="n">
        <f aca="false">IFERROR(VALUE(SUBSTITUTE(TRIM('수출입 실적(신성질별)'!F280),",","")),"")</f>
        <v>2642594</v>
      </c>
    </row>
    <row r="277" customFormat="false" ht="15" hidden="false" customHeight="true" outlineLevel="0" collapsed="false">
      <c r="A277" s="11" t="str">
        <f aca="false">TRIM('수출입 실적(신성질별)'!A281)</f>
        <v>2026.05</v>
      </c>
      <c r="B277" s="17" t="n">
        <f aca="false">IFERROR(VALUE(LEFT(A277,4)),"")</f>
        <v>2026</v>
      </c>
      <c r="C277" s="17" t="n">
        <f aca="false">IFERROR(VALUE(RIGHT(A277,2)),"")</f>
        <v>5</v>
      </c>
      <c r="D277" s="11" t="str">
        <f aca="false">TRIM('수출입 실적(신성질별)'!B281)</f>
        <v>나.내구소비재</v>
      </c>
      <c r="E277" s="18" t="n">
        <f aca="false">IFERROR(VALUE(SUBSTITUTE(TRIM('수출입 실적(신성질별)'!C281),",","")),"")</f>
        <v>421132</v>
      </c>
      <c r="F277" s="19" t="n">
        <f aca="false">IFERROR(VALUE(SUBSTITUTE(TRIM('수출입 실적(신성질별)'!D281),",","")),"")</f>
        <v>4926332</v>
      </c>
      <c r="G277" s="18" t="n">
        <f aca="false">IFERROR(VALUE(SUBSTITUTE(TRIM('수출입 실적(신성질별)'!E281),",","")),"")</f>
        <v>248786.5</v>
      </c>
      <c r="H277" s="19" t="n">
        <f aca="false">IFERROR(VALUE(SUBSTITUTE(TRIM('수출입 실적(신성질별)'!F281),",","")),"")</f>
        <v>2697305</v>
      </c>
    </row>
    <row r="278" customFormat="false" ht="15" hidden="false" customHeight="true" outlineLevel="0" collapsed="false">
      <c r="A278" s="11" t="str">
        <f aca="false">TRIM('수출입 실적(신성질별)'!A282)</f>
        <v>2026.05</v>
      </c>
      <c r="B278" s="17" t="n">
        <f aca="false">IFERROR(VALUE(LEFT(A278,4)),"")</f>
        <v>2026</v>
      </c>
      <c r="C278" s="17" t="n">
        <f aca="false">IFERROR(VALUE(RIGHT(A278,2)),"")</f>
        <v>5</v>
      </c>
      <c r="D278" s="11" t="str">
        <f aca="false">TRIM('수출입 실적(신성질별)'!B282)</f>
        <v>다.비내구소비재</v>
      </c>
      <c r="E278" s="18" t="n">
        <f aca="false">IFERROR(VALUE(SUBSTITUTE(TRIM('수출입 실적(신성질별)'!C282),",","")),"")</f>
        <v>162676.3</v>
      </c>
      <c r="F278" s="19" t="n">
        <f aca="false">IFERROR(VALUE(SUBSTITUTE(TRIM('수출입 실적(신성질별)'!D282),",","")),"")</f>
        <v>1914940</v>
      </c>
      <c r="G278" s="18" t="n">
        <f aca="false">IFERROR(VALUE(SUBSTITUTE(TRIM('수출입 실적(신성질별)'!E282),",","")),"")</f>
        <v>157246.9</v>
      </c>
      <c r="H278" s="19" t="n">
        <f aca="false">IFERROR(VALUE(SUBSTITUTE(TRIM('수출입 실적(신성질별)'!F282),",","")),"")</f>
        <v>2082712</v>
      </c>
    </row>
    <row r="279" customFormat="false" ht="15" hidden="false" customHeight="true" outlineLevel="0" collapsed="false">
      <c r="A279" s="11" t="str">
        <f aca="false">TRIM('수출입 실적(신성질별)'!A283)</f>
        <v>2026.05</v>
      </c>
      <c r="B279" s="17" t="n">
        <f aca="false">IFERROR(VALUE(LEFT(A279,4)),"")</f>
        <v>2026</v>
      </c>
      <c r="C279" s="17" t="n">
        <f aca="false">IFERROR(VALUE(RIGHT(A279,2)),"")</f>
        <v>5</v>
      </c>
      <c r="D279" s="11" t="str">
        <f aca="false">TRIM('수출입 실적(신성질별)'!B283)</f>
        <v>라.간이세율적용분</v>
      </c>
      <c r="E279" s="18" t="n">
        <f aca="false">IFERROR(VALUE(SUBSTITUTE(TRIM('수출입 실적(신성질별)'!C283),",","")),"")</f>
        <v>2668</v>
      </c>
      <c r="F279" s="19" t="n">
        <f aca="false">IFERROR(VALUE(SUBSTITUTE(TRIM('수출입 실적(신성질별)'!D283),",","")),"")</f>
        <v>2432</v>
      </c>
      <c r="G279" s="18" t="n">
        <f aca="false">IFERROR(VALUE(SUBSTITUTE(TRIM('수출입 실적(신성질별)'!E283),",","")),"")</f>
        <v>0</v>
      </c>
      <c r="H279" s="19" t="n">
        <f aca="false">IFERROR(VALUE(SUBSTITUTE(TRIM('수출입 실적(신성질별)'!F283),",","")),"")</f>
        <v>0</v>
      </c>
    </row>
    <row r="280" customFormat="false" ht="15" hidden="false" customHeight="true" outlineLevel="0" collapsed="false">
      <c r="A280" s="11" t="str">
        <f aca="false">TRIM('수출입 실적(신성질별)'!A284)</f>
        <v>2026.05</v>
      </c>
      <c r="B280" s="17" t="n">
        <f aca="false">IFERROR(VALUE(LEFT(A280,4)),"")</f>
        <v>2026</v>
      </c>
      <c r="C280" s="17" t="n">
        <f aca="false">IFERROR(VALUE(RIGHT(A280,2)),"")</f>
        <v>5</v>
      </c>
      <c r="D280" s="11" t="str">
        <f aca="false">TRIM('수출입 실적(신성질별)'!B284)</f>
        <v>2.원자재</v>
      </c>
      <c r="E280" s="18" t="n">
        <f aca="false">IFERROR(VALUE(SUBSTITUTE(TRIM('수출입 실적(신성질별)'!C284),",","")),"")</f>
        <v>11057382.5</v>
      </c>
      <c r="F280" s="19" t="n">
        <f aca="false">IFERROR(VALUE(SUBSTITUTE(TRIM('수출입 실적(신성질별)'!D284),",","")),"")</f>
        <v>19373529</v>
      </c>
      <c r="G280" s="18" t="n">
        <f aca="false">IFERROR(VALUE(SUBSTITUTE(TRIM('수출입 실적(신성질별)'!E284),",","")),"")</f>
        <v>36653620.5</v>
      </c>
      <c r="H280" s="19" t="n">
        <f aca="false">IFERROR(VALUE(SUBSTITUTE(TRIM('수출입 실적(신성질별)'!F284),",","")),"")</f>
        <v>28422667</v>
      </c>
    </row>
    <row r="281" customFormat="false" ht="15" hidden="false" customHeight="true" outlineLevel="0" collapsed="false">
      <c r="A281" s="11" t="str">
        <f aca="false">TRIM('수출입 실적(신성질별)'!A285)</f>
        <v>2026.05</v>
      </c>
      <c r="B281" s="17" t="n">
        <f aca="false">IFERROR(VALUE(LEFT(A281,4)),"")</f>
        <v>2026</v>
      </c>
      <c r="C281" s="17" t="n">
        <f aca="false">IFERROR(VALUE(RIGHT(A281,2)),"")</f>
        <v>5</v>
      </c>
      <c r="D281" s="11" t="str">
        <f aca="false">TRIM('수출입 실적(신성질별)'!B285)</f>
        <v>가.동식물성 연·원료</v>
      </c>
      <c r="E281" s="18" t="n">
        <f aca="false">IFERROR(VALUE(SUBSTITUTE(TRIM('수출입 실적(신성질별)'!C285),",","")),"")</f>
        <v>358569.1</v>
      </c>
      <c r="F281" s="19" t="n">
        <f aca="false">IFERROR(VALUE(SUBSTITUTE(TRIM('수출입 실적(신성질별)'!D285),",","")),"")</f>
        <v>441975</v>
      </c>
      <c r="G281" s="18" t="n">
        <f aca="false">IFERROR(VALUE(SUBSTITUTE(TRIM('수출입 실적(신성질별)'!E285),",","")),"")</f>
        <v>2695336.3</v>
      </c>
      <c r="H281" s="19" t="n">
        <f aca="false">IFERROR(VALUE(SUBSTITUTE(TRIM('수출입 실적(신성질별)'!F285),",","")),"")</f>
        <v>1435617</v>
      </c>
    </row>
    <row r="282" customFormat="false" ht="15" hidden="false" customHeight="true" outlineLevel="0" collapsed="false">
      <c r="A282" s="11" t="str">
        <f aca="false">TRIM('수출입 실적(신성질별)'!A286)</f>
        <v>2026.05</v>
      </c>
      <c r="B282" s="17" t="n">
        <f aca="false">IFERROR(VALUE(LEFT(A282,4)),"")</f>
        <v>2026</v>
      </c>
      <c r="C282" s="17" t="n">
        <f aca="false">IFERROR(VALUE(RIGHT(A282,2)),"")</f>
        <v>5</v>
      </c>
      <c r="D282" s="11" t="str">
        <f aca="false">TRIM('수출입 실적(신성질별)'!B286)</f>
        <v>나.섬유류</v>
      </c>
      <c r="E282" s="18" t="n">
        <f aca="false">IFERROR(VALUE(SUBSTITUTE(TRIM('수출입 실적(신성질별)'!C286),",","")),"")</f>
        <v>101209.2</v>
      </c>
      <c r="F282" s="19" t="n">
        <f aca="false">IFERROR(VALUE(SUBSTITUTE(TRIM('수출입 실적(신성질별)'!D286),",","")),"")</f>
        <v>524092</v>
      </c>
      <c r="G282" s="18" t="n">
        <f aca="false">IFERROR(VALUE(SUBSTITUTE(TRIM('수출입 실적(신성질별)'!E286),",","")),"")</f>
        <v>92799.5</v>
      </c>
      <c r="H282" s="19" t="n">
        <f aca="false">IFERROR(VALUE(SUBSTITUTE(TRIM('수출입 실적(신성질별)'!F286),",","")),"")</f>
        <v>326392</v>
      </c>
    </row>
    <row r="283" customFormat="false" ht="15" hidden="false" customHeight="true" outlineLevel="0" collapsed="false">
      <c r="A283" s="11" t="str">
        <f aca="false">TRIM('수출입 실적(신성질별)'!A287)</f>
        <v>2026.05</v>
      </c>
      <c r="B283" s="17" t="n">
        <f aca="false">IFERROR(VALUE(LEFT(A283,4)),"")</f>
        <v>2026</v>
      </c>
      <c r="C283" s="17" t="n">
        <f aca="false">IFERROR(VALUE(RIGHT(A283,2)),"")</f>
        <v>5</v>
      </c>
      <c r="D283" s="11" t="str">
        <f aca="false">TRIM('수출입 실적(신성질별)'!B287)</f>
        <v>다.광산물</v>
      </c>
      <c r="E283" s="18" t="n">
        <f aca="false">IFERROR(VALUE(SUBSTITUTE(TRIM('수출입 실적(신성질별)'!C287),",","")),"")</f>
        <v>4903779.1</v>
      </c>
      <c r="F283" s="19" t="n">
        <f aca="false">IFERROR(VALUE(SUBSTITUTE(TRIM('수출입 실적(신성질별)'!D287),",","")),"")</f>
        <v>7223537</v>
      </c>
      <c r="G283" s="18" t="n">
        <f aca="false">IFERROR(VALUE(SUBSTITUTE(TRIM('수출입 실적(신성질별)'!E287),",","")),"")</f>
        <v>30375367.2</v>
      </c>
      <c r="H283" s="19" t="n">
        <f aca="false">IFERROR(VALUE(SUBSTITUTE(TRIM('수출입 실적(신성질별)'!F287),",","")),"")</f>
        <v>17663319</v>
      </c>
    </row>
    <row r="284" customFormat="false" ht="15" hidden="false" customHeight="true" outlineLevel="0" collapsed="false">
      <c r="A284" s="11" t="str">
        <f aca="false">TRIM('수출입 실적(신성질별)'!A288)</f>
        <v>2026.05</v>
      </c>
      <c r="B284" s="17" t="n">
        <f aca="false">IFERROR(VALUE(LEFT(A284,4)),"")</f>
        <v>2026</v>
      </c>
      <c r="C284" s="17" t="n">
        <f aca="false">IFERROR(VALUE(RIGHT(A284,2)),"")</f>
        <v>5</v>
      </c>
      <c r="D284" s="11" t="str">
        <f aca="false">TRIM('수출입 실적(신성질별)'!B288)</f>
        <v>라.철강 및 금속제품</v>
      </c>
      <c r="E284" s="18" t="n">
        <f aca="false">IFERROR(VALUE(SUBSTITUTE(TRIM('수출입 실적(신성질별)'!C288),",","")),"")</f>
        <v>2579189.3</v>
      </c>
      <c r="F284" s="19" t="n">
        <f aca="false">IFERROR(VALUE(SUBSTITUTE(TRIM('수출입 실적(신성질별)'!D288),",","")),"")</f>
        <v>3767266</v>
      </c>
      <c r="G284" s="18" t="n">
        <f aca="false">IFERROR(VALUE(SUBSTITUTE(TRIM('수출입 실적(신성질별)'!E288),",","")),"")</f>
        <v>1591713.4</v>
      </c>
      <c r="H284" s="19" t="n">
        <f aca="false">IFERROR(VALUE(SUBSTITUTE(TRIM('수출입 실적(신성질별)'!F288),",","")),"")</f>
        <v>3280748</v>
      </c>
    </row>
    <row r="285" customFormat="false" ht="15" hidden="false" customHeight="true" outlineLevel="0" collapsed="false">
      <c r="A285" s="11" t="str">
        <f aca="false">TRIM('수출입 실적(신성질별)'!A289)</f>
        <v>2026.05</v>
      </c>
      <c r="B285" s="17" t="n">
        <f aca="false">IFERROR(VALUE(LEFT(A285,4)),"")</f>
        <v>2026</v>
      </c>
      <c r="C285" s="17" t="n">
        <f aca="false">IFERROR(VALUE(RIGHT(A285,2)),"")</f>
        <v>5</v>
      </c>
      <c r="D285" s="11" t="str">
        <f aca="false">TRIM('수출입 실적(신성질별)'!B289)</f>
        <v>마.화학공업제품</v>
      </c>
      <c r="E285" s="18" t="n">
        <f aca="false">IFERROR(VALUE(SUBSTITUTE(TRIM('수출입 실적(신성질별)'!C289),",","")),"")</f>
        <v>3112628</v>
      </c>
      <c r="F285" s="19" t="n">
        <f aca="false">IFERROR(VALUE(SUBSTITUTE(TRIM('수출입 실적(신성질별)'!D289),",","")),"")</f>
        <v>7407806</v>
      </c>
      <c r="G285" s="18" t="n">
        <f aca="false">IFERROR(VALUE(SUBSTITUTE(TRIM('수출입 실적(신성질별)'!E289),",","")),"")</f>
        <v>1895265.1</v>
      </c>
      <c r="H285" s="19" t="n">
        <f aca="false">IFERROR(VALUE(SUBSTITUTE(TRIM('수출입 실적(신성질별)'!F289),",","")),"")</f>
        <v>5709233</v>
      </c>
    </row>
    <row r="286" customFormat="false" ht="15" hidden="false" customHeight="true" outlineLevel="0" collapsed="false">
      <c r="A286" s="11" t="str">
        <f aca="false">TRIM('수출입 실적(신성질별)'!A290)</f>
        <v>2026.05</v>
      </c>
      <c r="B286" s="17" t="n">
        <f aca="false">IFERROR(VALUE(LEFT(A286,4)),"")</f>
        <v>2026</v>
      </c>
      <c r="C286" s="17" t="n">
        <f aca="false">IFERROR(VALUE(RIGHT(A286,2)),"")</f>
        <v>5</v>
      </c>
      <c r="D286" s="11" t="str">
        <f aca="false">TRIM('수출입 실적(신성질별)'!B290)</f>
        <v>바.기타 원자재</v>
      </c>
      <c r="E286" s="18" t="n">
        <f aca="false">IFERROR(VALUE(SUBSTITUTE(TRIM('수출입 실적(신성질별)'!C290),",","")),"")</f>
        <v>2007.8</v>
      </c>
      <c r="F286" s="19" t="n">
        <f aca="false">IFERROR(VALUE(SUBSTITUTE(TRIM('수출입 실적(신성질별)'!D290),",","")),"")</f>
        <v>8854</v>
      </c>
      <c r="G286" s="18" t="n">
        <f aca="false">IFERROR(VALUE(SUBSTITUTE(TRIM('수출입 실적(신성질별)'!E290),",","")),"")</f>
        <v>3139.1</v>
      </c>
      <c r="H286" s="19" t="n">
        <f aca="false">IFERROR(VALUE(SUBSTITUTE(TRIM('수출입 실적(신성질별)'!F290),",","")),"")</f>
        <v>7360</v>
      </c>
    </row>
    <row r="287" customFormat="false" ht="15" hidden="false" customHeight="true" outlineLevel="0" collapsed="false">
      <c r="A287" s="11" t="str">
        <f aca="false">TRIM('수출입 실적(신성질별)'!A291)</f>
        <v>2026.05</v>
      </c>
      <c r="B287" s="17" t="n">
        <f aca="false">IFERROR(VALUE(LEFT(A287,4)),"")</f>
        <v>2026</v>
      </c>
      <c r="C287" s="17" t="n">
        <f aca="false">IFERROR(VALUE(RIGHT(A287,2)),"")</f>
        <v>5</v>
      </c>
      <c r="D287" s="11" t="str">
        <f aca="false">TRIM('수출입 실적(신성질별)'!B291)</f>
        <v>3.자본재</v>
      </c>
      <c r="E287" s="18" t="n">
        <f aca="false">IFERROR(VALUE(SUBSTITUTE(TRIM('수출입 실적(신성질별)'!C291),",","")),"")</f>
        <v>1613546.5</v>
      </c>
      <c r="F287" s="19" t="n">
        <f aca="false">IFERROR(VALUE(SUBSTITUTE(TRIM('수출입 실적(신성질별)'!D291),",","")),"")</f>
        <v>60384076</v>
      </c>
      <c r="G287" s="18" t="n">
        <f aca="false">IFERROR(VALUE(SUBSTITUTE(TRIM('수출입 실적(신성질별)'!E291),",","")),"")</f>
        <v>1225994.5</v>
      </c>
      <c r="H287" s="19" t="n">
        <f aca="false">IFERROR(VALUE(SUBSTITUTE(TRIM('수출입 실적(신성질별)'!F291),",","")),"")</f>
        <v>24903071</v>
      </c>
    </row>
    <row r="288" customFormat="false" ht="15" hidden="false" customHeight="true" outlineLevel="0" collapsed="false">
      <c r="A288" s="11" t="str">
        <f aca="false">TRIM('수출입 실적(신성질별)'!A292)</f>
        <v>2026.05</v>
      </c>
      <c r="B288" s="17" t="n">
        <f aca="false">IFERROR(VALUE(LEFT(A288,4)),"")</f>
        <v>2026</v>
      </c>
      <c r="C288" s="17" t="n">
        <f aca="false">IFERROR(VALUE(RIGHT(A288,2)),"")</f>
        <v>5</v>
      </c>
      <c r="D288" s="11" t="str">
        <f aca="false">TRIM('수출입 실적(신성질별)'!B292)</f>
        <v>가.수송장비</v>
      </c>
      <c r="E288" s="18" t="n">
        <f aca="false">IFERROR(VALUE(SUBSTITUTE(TRIM('수출입 실적(신성질별)'!C292),",","")),"")</f>
        <v>966339.2</v>
      </c>
      <c r="F288" s="19" t="n">
        <f aca="false">IFERROR(VALUE(SUBSTITUTE(TRIM('수출입 실적(신성질별)'!D292),",","")),"")</f>
        <v>6396274</v>
      </c>
      <c r="G288" s="18" t="n">
        <f aca="false">IFERROR(VALUE(SUBSTITUTE(TRIM('수출입 실적(신성질별)'!E292),",","")),"")</f>
        <v>625793.2</v>
      </c>
      <c r="H288" s="19" t="n">
        <f aca="false">IFERROR(VALUE(SUBSTITUTE(TRIM('수출입 실적(신성질별)'!F292),",","")),"")</f>
        <v>2280541</v>
      </c>
    </row>
    <row r="289" customFormat="false" ht="15" hidden="false" customHeight="true" outlineLevel="0" collapsed="false">
      <c r="A289" s="11" t="str">
        <f aca="false">TRIM('수출입 실적(신성질별)'!A293)</f>
        <v>2026.05</v>
      </c>
      <c r="B289" s="17" t="n">
        <f aca="false">IFERROR(VALUE(LEFT(A289,4)),"")</f>
        <v>2026</v>
      </c>
      <c r="C289" s="17" t="n">
        <f aca="false">IFERROR(VALUE(RIGHT(A289,2)),"")</f>
        <v>5</v>
      </c>
      <c r="D289" s="11" t="str">
        <f aca="false">TRIM('수출입 실적(신성질별)'!B293)</f>
        <v>나.기계류</v>
      </c>
      <c r="E289" s="18" t="n">
        <f aca="false">IFERROR(VALUE(SUBSTITUTE(TRIM('수출입 실적(신성질별)'!C293),",","")),"")</f>
        <v>609298.7</v>
      </c>
      <c r="F289" s="19" t="n">
        <f aca="false">IFERROR(VALUE(SUBSTITUTE(TRIM('수출입 실적(신성질별)'!D293),",","")),"")</f>
        <v>8429178</v>
      </c>
      <c r="G289" s="18" t="n">
        <f aca="false">IFERROR(VALUE(SUBSTITUTE(TRIM('수출입 실적(신성질별)'!E293),",","")),"")</f>
        <v>551007.5</v>
      </c>
      <c r="H289" s="19" t="n">
        <f aca="false">IFERROR(VALUE(SUBSTITUTE(TRIM('수출입 실적(신성질별)'!F293),",","")),"")</f>
        <v>9703627</v>
      </c>
    </row>
    <row r="290" customFormat="false" ht="15" hidden="false" customHeight="true" outlineLevel="0" collapsed="false">
      <c r="A290" s="11" t="str">
        <f aca="false">TRIM('수출입 실적(신성질별)'!A294)</f>
        <v>2026.05</v>
      </c>
      <c r="B290" s="17" t="n">
        <f aca="false">IFERROR(VALUE(LEFT(A290,4)),"")</f>
        <v>2026</v>
      </c>
      <c r="C290" s="17" t="n">
        <f aca="false">IFERROR(VALUE(RIGHT(A290,2)),"")</f>
        <v>5</v>
      </c>
      <c r="D290" s="11" t="str">
        <f aca="false">TRIM('수출입 실적(신성질별)'!B294)</f>
        <v>다.IT제품</v>
      </c>
      <c r="E290" s="18" t="n">
        <f aca="false">IFERROR(VALUE(SUBSTITUTE(TRIM('수출입 실적(신성질별)'!C294),",","")),"")</f>
        <v>11817.7</v>
      </c>
      <c r="F290" s="19" t="n">
        <f aca="false">IFERROR(VALUE(SUBSTITUTE(TRIM('수출입 실적(신성질별)'!D294),",","")),"")</f>
        <v>6917946</v>
      </c>
      <c r="G290" s="18" t="n">
        <f aca="false">IFERROR(VALUE(SUBSTITUTE(TRIM('수출입 실적(신성질별)'!E294),",","")),"")</f>
        <v>16017.4</v>
      </c>
      <c r="H290" s="19" t="n">
        <f aca="false">IFERROR(VALUE(SUBSTITUTE(TRIM('수출입 실적(신성질별)'!F294),",","")),"")</f>
        <v>2661576</v>
      </c>
    </row>
    <row r="291" customFormat="false" ht="15" hidden="false" customHeight="true" outlineLevel="0" collapsed="false">
      <c r="A291" s="11" t="str">
        <f aca="false">TRIM('수출입 실적(신성질별)'!A295)</f>
        <v>2026.05</v>
      </c>
      <c r="B291" s="17" t="n">
        <f aca="false">IFERROR(VALUE(LEFT(A291,4)),"")</f>
        <v>2026</v>
      </c>
      <c r="C291" s="17" t="n">
        <f aca="false">IFERROR(VALUE(RIGHT(A291,2)),"")</f>
        <v>5</v>
      </c>
      <c r="D291" s="11" t="str">
        <f aca="false">TRIM('수출입 실적(신성질별)'!B295)</f>
        <v>라.IT부품</v>
      </c>
      <c r="E291" s="18" t="n">
        <f aca="false">IFERROR(VALUE(SUBSTITUTE(TRIM('수출입 실적(신성질별)'!C295),",","")),"")</f>
        <v>26091</v>
      </c>
      <c r="F291" s="19" t="n">
        <f aca="false">IFERROR(VALUE(SUBSTITUTE(TRIM('수출입 실적(신성질별)'!D295),",","")),"")</f>
        <v>38640678</v>
      </c>
      <c r="G291" s="18" t="n">
        <f aca="false">IFERROR(VALUE(SUBSTITUTE(TRIM('수출입 실적(신성질별)'!E295),",","")),"")</f>
        <v>33176.5</v>
      </c>
      <c r="H291" s="19" t="n">
        <f aca="false">IFERROR(VALUE(SUBSTITUTE(TRIM('수출입 실적(신성질별)'!F295),",","")),"")</f>
        <v>10257328</v>
      </c>
    </row>
    <row r="292" customFormat="false" ht="15" hidden="false" customHeight="true" outlineLevel="0" collapsed="false">
      <c r="A292" s="11" t="str">
        <f aca="false">TRIM('수출입 실적(신성질별)'!A296)</f>
        <v>2026.06</v>
      </c>
      <c r="B292" s="17" t="n">
        <f aca="false">IFERROR(VALUE(LEFT(A292,4)),"")</f>
        <v>2026</v>
      </c>
      <c r="C292" s="17" t="n">
        <f aca="false">IFERROR(VALUE(RIGHT(A292,2)),"")</f>
        <v>6</v>
      </c>
      <c r="D292" s="11" t="str">
        <f aca="false">TRIM('수출입 실적(신성질별)'!B296)</f>
        <v>1.소비재</v>
      </c>
      <c r="E292" s="18" t="n">
        <f aca="false">IFERROR(VALUE(SUBSTITUTE(TRIM('수출입 실적(신성질별)'!C296),",","")),"")</f>
        <v>970623.9</v>
      </c>
      <c r="F292" s="19" t="n">
        <f aca="false">IFERROR(VALUE(SUBSTITUTE(TRIM('수출입 실적(신성질별)'!D296),",","")),"")</f>
        <v>8762452</v>
      </c>
      <c r="G292" s="18" t="n">
        <f aca="false">IFERROR(VALUE(SUBSTITUTE(TRIM('수출입 실적(신성질별)'!E296),",","")),"")</f>
        <v>2171725.3</v>
      </c>
      <c r="H292" s="19" t="n">
        <f aca="false">IFERROR(VALUE(SUBSTITUTE(TRIM('수출입 실적(신성질별)'!F296),",","")),"")</f>
        <v>8022008</v>
      </c>
    </row>
    <row r="293" customFormat="false" ht="15" hidden="false" customHeight="true" outlineLevel="0" collapsed="false">
      <c r="A293" s="11" t="str">
        <f aca="false">TRIM('수출입 실적(신성질별)'!A297)</f>
        <v>2026.06</v>
      </c>
      <c r="B293" s="17" t="n">
        <f aca="false">IFERROR(VALUE(LEFT(A293,4)),"")</f>
        <v>2026</v>
      </c>
      <c r="C293" s="17" t="n">
        <f aca="false">IFERROR(VALUE(RIGHT(A293,2)),"")</f>
        <v>6</v>
      </c>
      <c r="D293" s="11" t="str">
        <f aca="false">TRIM('수출입 실적(신성질별)'!B297)</f>
        <v>가.직접소비재</v>
      </c>
      <c r="E293" s="18" t="n">
        <f aca="false">IFERROR(VALUE(SUBSTITUTE(TRIM('수출입 실적(신성질별)'!C297),",","")),"")</f>
        <v>307364.9</v>
      </c>
      <c r="F293" s="19" t="n">
        <f aca="false">IFERROR(VALUE(SUBSTITUTE(TRIM('수출입 실적(신성질별)'!D297),",","")),"")</f>
        <v>1070206</v>
      </c>
      <c r="G293" s="18" t="n">
        <f aca="false">IFERROR(VALUE(SUBSTITUTE(TRIM('수출입 실적(신성질별)'!E297),",","")),"")</f>
        <v>1727911.5</v>
      </c>
      <c r="H293" s="19" t="n">
        <f aca="false">IFERROR(VALUE(SUBSTITUTE(TRIM('수출입 실적(신성질별)'!F297),",","")),"")</f>
        <v>2841249</v>
      </c>
    </row>
    <row r="294" customFormat="false" ht="15" hidden="false" customHeight="true" outlineLevel="0" collapsed="false">
      <c r="A294" s="11" t="str">
        <f aca="false">TRIM('수출입 실적(신성질별)'!A298)</f>
        <v>2026.06</v>
      </c>
      <c r="B294" s="17" t="n">
        <f aca="false">IFERROR(VALUE(LEFT(A294,4)),"")</f>
        <v>2026</v>
      </c>
      <c r="C294" s="17" t="n">
        <f aca="false">IFERROR(VALUE(RIGHT(A294,2)),"")</f>
        <v>6</v>
      </c>
      <c r="D294" s="11" t="str">
        <f aca="false">TRIM('수출입 실적(신성질별)'!B298)</f>
        <v>나.내구소비재</v>
      </c>
      <c r="E294" s="18" t="n">
        <f aca="false">IFERROR(VALUE(SUBSTITUTE(TRIM('수출입 실적(신성질별)'!C298),",","")),"")</f>
        <v>477052.3</v>
      </c>
      <c r="F294" s="19" t="n">
        <f aca="false">IFERROR(VALUE(SUBSTITUTE(TRIM('수출입 실적(신성질별)'!D298),",","")),"")</f>
        <v>5522573</v>
      </c>
      <c r="G294" s="18" t="n">
        <f aca="false">IFERROR(VALUE(SUBSTITUTE(TRIM('수출입 실적(신성질별)'!E298),",","")),"")</f>
        <v>267494.2</v>
      </c>
      <c r="H294" s="19" t="n">
        <f aca="false">IFERROR(VALUE(SUBSTITUTE(TRIM('수출입 실적(신성질별)'!F298),",","")),"")</f>
        <v>2852037</v>
      </c>
    </row>
    <row r="295" customFormat="false" ht="15" hidden="false" customHeight="true" outlineLevel="0" collapsed="false">
      <c r="A295" s="11" t="str">
        <f aca="false">TRIM('수출입 실적(신성질별)'!A299)</f>
        <v>2026.06</v>
      </c>
      <c r="B295" s="17" t="n">
        <f aca="false">IFERROR(VALUE(LEFT(A295,4)),"")</f>
        <v>2026</v>
      </c>
      <c r="C295" s="17" t="n">
        <f aca="false">IFERROR(VALUE(RIGHT(A295,2)),"")</f>
        <v>6</v>
      </c>
      <c r="D295" s="11" t="str">
        <f aca="false">TRIM('수출입 실적(신성질별)'!B299)</f>
        <v>다.비내구소비재</v>
      </c>
      <c r="E295" s="18" t="n">
        <f aca="false">IFERROR(VALUE(SUBSTITUTE(TRIM('수출입 실적(신성질별)'!C299),",","")),"")</f>
        <v>182599.5</v>
      </c>
      <c r="F295" s="19" t="n">
        <f aca="false">IFERROR(VALUE(SUBSTITUTE(TRIM('수출입 실적(신성질별)'!D299),",","")),"")</f>
        <v>2166222</v>
      </c>
      <c r="G295" s="18" t="n">
        <f aca="false">IFERROR(VALUE(SUBSTITUTE(TRIM('수출입 실적(신성질별)'!E299),",","")),"")</f>
        <v>176319.5</v>
      </c>
      <c r="H295" s="19" t="n">
        <f aca="false">IFERROR(VALUE(SUBSTITUTE(TRIM('수출입 실적(신성질별)'!F299),",","")),"")</f>
        <v>2328722</v>
      </c>
    </row>
    <row r="296" customFormat="false" ht="15" hidden="false" customHeight="true" outlineLevel="0" collapsed="false">
      <c r="A296" s="11" t="str">
        <f aca="false">TRIM('수출입 실적(신성질별)'!A300)</f>
        <v>2026.06</v>
      </c>
      <c r="B296" s="17" t="n">
        <f aca="false">IFERROR(VALUE(LEFT(A296,4)),"")</f>
        <v>2026</v>
      </c>
      <c r="C296" s="17" t="n">
        <f aca="false">IFERROR(VALUE(RIGHT(A296,2)),"")</f>
        <v>6</v>
      </c>
      <c r="D296" s="11" t="str">
        <f aca="false">TRIM('수출입 실적(신성질별)'!B300)</f>
        <v>라.간이세율적용분</v>
      </c>
      <c r="E296" s="18" t="n">
        <f aca="false">IFERROR(VALUE(SUBSTITUTE(TRIM('수출입 실적(신성질별)'!C300),",","")),"")</f>
        <v>3607.2</v>
      </c>
      <c r="F296" s="19" t="n">
        <f aca="false">IFERROR(VALUE(SUBSTITUTE(TRIM('수출입 실적(신성질별)'!D300),",","")),"")</f>
        <v>3451</v>
      </c>
      <c r="G296" s="18" t="n">
        <f aca="false">IFERROR(VALUE(SUBSTITUTE(TRIM('수출입 실적(신성질별)'!E300),",","")),"")</f>
        <v>0</v>
      </c>
      <c r="H296" s="19" t="n">
        <f aca="false">IFERROR(VALUE(SUBSTITUTE(TRIM('수출입 실적(신성질별)'!F300),",","")),"")</f>
        <v>0</v>
      </c>
    </row>
    <row r="297" customFormat="false" ht="15" hidden="false" customHeight="true" outlineLevel="0" collapsed="false">
      <c r="A297" s="11" t="str">
        <f aca="false">TRIM('수출입 실적(신성질별)'!A301)</f>
        <v>2026.06</v>
      </c>
      <c r="B297" s="17" t="n">
        <f aca="false">IFERROR(VALUE(LEFT(A297,4)),"")</f>
        <v>2026</v>
      </c>
      <c r="C297" s="17" t="n">
        <f aca="false">IFERROR(VALUE(RIGHT(A297,2)),"")</f>
        <v>6</v>
      </c>
      <c r="D297" s="11" t="str">
        <f aca="false">TRIM('수출입 실적(신성질별)'!B301)</f>
        <v>2.원자재</v>
      </c>
      <c r="E297" s="18" t="n">
        <f aca="false">IFERROR(VALUE(SUBSTITUTE(TRIM('수출입 실적(신성질별)'!C301),",","")),"")</f>
        <v>12485223.1</v>
      </c>
      <c r="F297" s="19" t="n">
        <f aca="false">IFERROR(VALUE(SUBSTITUTE(TRIM('수출입 실적(신성질별)'!D301),",","")),"")</f>
        <v>20737509</v>
      </c>
      <c r="G297" s="18" t="n">
        <f aca="false">IFERROR(VALUE(SUBSTITUTE(TRIM('수출입 실적(신성질별)'!E301),",","")),"")</f>
        <v>39956009.6</v>
      </c>
      <c r="H297" s="19" t="n">
        <f aca="false">IFERROR(VALUE(SUBSTITUTE(TRIM('수출입 실적(신성질별)'!F301),",","")),"")</f>
        <v>29137952</v>
      </c>
    </row>
    <row r="298" customFormat="false" ht="15" hidden="false" customHeight="true" outlineLevel="0" collapsed="false">
      <c r="A298" s="11" t="str">
        <f aca="false">TRIM('수출입 실적(신성질별)'!A302)</f>
        <v>2026.06</v>
      </c>
      <c r="B298" s="17" t="n">
        <f aca="false">IFERROR(VALUE(LEFT(A298,4)),"")</f>
        <v>2026</v>
      </c>
      <c r="C298" s="17" t="n">
        <f aca="false">IFERROR(VALUE(RIGHT(A298,2)),"")</f>
        <v>6</v>
      </c>
      <c r="D298" s="11" t="str">
        <f aca="false">TRIM('수출입 실적(신성질별)'!B302)</f>
        <v>가.동식물성 연·원료</v>
      </c>
      <c r="E298" s="18" t="n">
        <f aca="false">IFERROR(VALUE(SUBSTITUTE(TRIM('수출입 실적(신성질별)'!C302),",","")),"")</f>
        <v>374799.2</v>
      </c>
      <c r="F298" s="19" t="n">
        <f aca="false">IFERROR(VALUE(SUBSTITUTE(TRIM('수출입 실적(신성질별)'!D302),",","")),"")</f>
        <v>479072</v>
      </c>
      <c r="G298" s="18" t="n">
        <f aca="false">IFERROR(VALUE(SUBSTITUTE(TRIM('수출입 실적(신성질별)'!E302),",","")),"")</f>
        <v>2851587.7</v>
      </c>
      <c r="H298" s="19" t="n">
        <f aca="false">IFERROR(VALUE(SUBSTITUTE(TRIM('수출입 실적(신성질별)'!F302),",","")),"")</f>
        <v>1604151</v>
      </c>
    </row>
    <row r="299" customFormat="false" ht="15" hidden="false" customHeight="true" outlineLevel="0" collapsed="false">
      <c r="A299" s="11" t="str">
        <f aca="false">TRIM('수출입 실적(신성질별)'!A303)</f>
        <v>2026.06</v>
      </c>
      <c r="B299" s="17" t="n">
        <f aca="false">IFERROR(VALUE(LEFT(A299,4)),"")</f>
        <v>2026</v>
      </c>
      <c r="C299" s="17" t="n">
        <f aca="false">IFERROR(VALUE(RIGHT(A299,2)),"")</f>
        <v>6</v>
      </c>
      <c r="D299" s="11" t="str">
        <f aca="false">TRIM('수출입 실적(신성질별)'!B303)</f>
        <v>나.섬유류</v>
      </c>
      <c r="E299" s="18" t="n">
        <f aca="false">IFERROR(VALUE(SUBSTITUTE(TRIM('수출입 실적(신성질별)'!C303),",","")),"")</f>
        <v>111178.4</v>
      </c>
      <c r="F299" s="19" t="n">
        <f aca="false">IFERROR(VALUE(SUBSTITUTE(TRIM('수출입 실적(신성질별)'!D303),",","")),"")</f>
        <v>577982</v>
      </c>
      <c r="G299" s="18" t="n">
        <f aca="false">IFERROR(VALUE(SUBSTITUTE(TRIM('수출입 실적(신성질별)'!E303),",","")),"")</f>
        <v>102598.1</v>
      </c>
      <c r="H299" s="19" t="n">
        <f aca="false">IFERROR(VALUE(SUBSTITUTE(TRIM('수출입 실적(신성질별)'!F303),",","")),"")</f>
        <v>370660</v>
      </c>
    </row>
    <row r="300" customFormat="false" ht="15" hidden="false" customHeight="true" outlineLevel="0" collapsed="false">
      <c r="A300" s="11" t="str">
        <f aca="false">TRIM('수출입 실적(신성질별)'!A304)</f>
        <v>2026.06</v>
      </c>
      <c r="B300" s="17" t="n">
        <f aca="false">IFERROR(VALUE(LEFT(A300,4)),"")</f>
        <v>2026</v>
      </c>
      <c r="C300" s="17" t="n">
        <f aca="false">IFERROR(VALUE(RIGHT(A300,2)),"")</f>
        <v>6</v>
      </c>
      <c r="D300" s="11" t="str">
        <f aca="false">TRIM('수출입 실적(신성질별)'!B304)</f>
        <v>다.광산물</v>
      </c>
      <c r="E300" s="18" t="n">
        <f aca="false">IFERROR(VALUE(SUBSTITUTE(TRIM('수출입 실적(신성질별)'!C304),",","")),"")</f>
        <v>5699194.1</v>
      </c>
      <c r="F300" s="19" t="n">
        <f aca="false">IFERROR(VALUE(SUBSTITUTE(TRIM('수출입 실적(신성질별)'!D304),",","")),"")</f>
        <v>7332370</v>
      </c>
      <c r="G300" s="18" t="n">
        <f aca="false">IFERROR(VALUE(SUBSTITUTE(TRIM('수출입 실적(신성질별)'!E304),",","")),"")</f>
        <v>33429264</v>
      </c>
      <c r="H300" s="19" t="n">
        <f aca="false">IFERROR(VALUE(SUBSTITUTE(TRIM('수출입 실적(신성질별)'!F304),",","")),"")</f>
        <v>17376435</v>
      </c>
    </row>
    <row r="301" customFormat="false" ht="15" hidden="false" customHeight="true" outlineLevel="0" collapsed="false">
      <c r="A301" s="11" t="str">
        <f aca="false">TRIM('수출입 실적(신성질별)'!A305)</f>
        <v>2026.06</v>
      </c>
      <c r="B301" s="17" t="n">
        <f aca="false">IFERROR(VALUE(LEFT(A301,4)),"")</f>
        <v>2026</v>
      </c>
      <c r="C301" s="17" t="n">
        <f aca="false">IFERROR(VALUE(RIGHT(A301,2)),"")</f>
        <v>6</v>
      </c>
      <c r="D301" s="11" t="str">
        <f aca="false">TRIM('수출입 실적(신성질별)'!B305)</f>
        <v>라.철강 및 금속제품</v>
      </c>
      <c r="E301" s="18" t="n">
        <f aca="false">IFERROR(VALUE(SUBSTITUTE(TRIM('수출입 실적(신성질별)'!C305),",","")),"")</f>
        <v>2707027.8</v>
      </c>
      <c r="F301" s="19" t="n">
        <f aca="false">IFERROR(VALUE(SUBSTITUTE(TRIM('수출입 실적(신성질별)'!D305),",","")),"")</f>
        <v>4036403</v>
      </c>
      <c r="G301" s="18" t="n">
        <f aca="false">IFERROR(VALUE(SUBSTITUTE(TRIM('수출입 실적(신성질별)'!E305),",","")),"")</f>
        <v>1741792.5</v>
      </c>
      <c r="H301" s="19" t="n">
        <f aca="false">IFERROR(VALUE(SUBSTITUTE(TRIM('수출입 실적(신성질별)'!F305),",","")),"")</f>
        <v>3917897</v>
      </c>
    </row>
    <row r="302" customFormat="false" ht="15" hidden="false" customHeight="true" outlineLevel="0" collapsed="false">
      <c r="A302" s="11" t="str">
        <f aca="false">TRIM('수출입 실적(신성질별)'!A306)</f>
        <v>2026.06</v>
      </c>
      <c r="B302" s="17" t="n">
        <f aca="false">IFERROR(VALUE(LEFT(A302,4)),"")</f>
        <v>2026</v>
      </c>
      <c r="C302" s="17" t="n">
        <f aca="false">IFERROR(VALUE(RIGHT(A302,2)),"")</f>
        <v>6</v>
      </c>
      <c r="D302" s="11" t="str">
        <f aca="false">TRIM('수출입 실적(신성질별)'!B306)</f>
        <v>마.화학공업제품</v>
      </c>
      <c r="E302" s="18" t="n">
        <f aca="false">IFERROR(VALUE(SUBSTITUTE(TRIM('수출입 실적(신성질별)'!C306),",","")),"")</f>
        <v>3590279.7</v>
      </c>
      <c r="F302" s="19" t="n">
        <f aca="false">IFERROR(VALUE(SUBSTITUTE(TRIM('수출입 실적(신성질별)'!D306),",","")),"")</f>
        <v>8299470</v>
      </c>
      <c r="G302" s="18" t="n">
        <f aca="false">IFERROR(VALUE(SUBSTITUTE(TRIM('수출입 실적(신성질별)'!E306),",","")),"")</f>
        <v>1827508.5</v>
      </c>
      <c r="H302" s="19" t="n">
        <f aca="false">IFERROR(VALUE(SUBSTITUTE(TRIM('수출입 실적(신성질별)'!F306),",","")),"")</f>
        <v>5859931</v>
      </c>
    </row>
    <row r="303" customFormat="false" ht="15" hidden="false" customHeight="true" outlineLevel="0" collapsed="false">
      <c r="A303" s="11" t="str">
        <f aca="false">TRIM('수출입 실적(신성질별)'!A307)</f>
        <v>2026.06</v>
      </c>
      <c r="B303" s="17" t="n">
        <f aca="false">IFERROR(VALUE(LEFT(A303,4)),"")</f>
        <v>2026</v>
      </c>
      <c r="C303" s="17" t="n">
        <f aca="false">IFERROR(VALUE(RIGHT(A303,2)),"")</f>
        <v>6</v>
      </c>
      <c r="D303" s="11" t="str">
        <f aca="false">TRIM('수출입 실적(신성질별)'!B307)</f>
        <v>바.기타 원자재</v>
      </c>
      <c r="E303" s="18" t="n">
        <f aca="false">IFERROR(VALUE(SUBSTITUTE(TRIM('수출입 실적(신성질별)'!C307),",","")),"")</f>
        <v>2743.8</v>
      </c>
      <c r="F303" s="19" t="n">
        <f aca="false">IFERROR(VALUE(SUBSTITUTE(TRIM('수출입 실적(신성질별)'!D307),",","")),"")</f>
        <v>12211</v>
      </c>
      <c r="G303" s="18" t="n">
        <f aca="false">IFERROR(VALUE(SUBSTITUTE(TRIM('수출입 실적(신성질별)'!E307),",","")),"")</f>
        <v>3258.8</v>
      </c>
      <c r="H303" s="19" t="n">
        <f aca="false">IFERROR(VALUE(SUBSTITUTE(TRIM('수출입 실적(신성질별)'!F307),",","")),"")</f>
        <v>8879</v>
      </c>
    </row>
    <row r="304" customFormat="false" ht="15" hidden="false" customHeight="true" outlineLevel="0" collapsed="false">
      <c r="A304" s="11" t="str">
        <f aca="false">TRIM('수출입 실적(신성질별)'!A308)</f>
        <v>2026.06</v>
      </c>
      <c r="B304" s="17" t="n">
        <f aca="false">IFERROR(VALUE(LEFT(A304,4)),"")</f>
        <v>2026</v>
      </c>
      <c r="C304" s="17" t="n">
        <f aca="false">IFERROR(VALUE(RIGHT(A304,2)),"")</f>
        <v>6</v>
      </c>
      <c r="D304" s="11" t="str">
        <f aca="false">TRIM('수출입 실적(신성질별)'!B308)</f>
        <v>3.자본재</v>
      </c>
      <c r="E304" s="18" t="n">
        <f aca="false">IFERROR(VALUE(SUBSTITUTE(TRIM('수출입 실적(신성질별)'!C308),",","")),"")</f>
        <v>2232078.8</v>
      </c>
      <c r="F304" s="19" t="n">
        <f aca="false">IFERROR(VALUE(SUBSTITUTE(TRIM('수출입 실적(신성질별)'!D308),",","")),"")</f>
        <v>72456198</v>
      </c>
      <c r="G304" s="18" t="n">
        <f aca="false">IFERROR(VALUE(SUBSTITUTE(TRIM('수출입 실적(신성질별)'!E308),",","")),"")</f>
        <v>1561327.4</v>
      </c>
      <c r="H304" s="19" t="n">
        <f aca="false">IFERROR(VALUE(SUBSTITUTE(TRIM('수출입 실적(신성질별)'!F308),",","")),"")</f>
        <v>28891626</v>
      </c>
    </row>
    <row r="305" customFormat="false" ht="15" hidden="false" customHeight="true" outlineLevel="0" collapsed="false">
      <c r="A305" s="11" t="str">
        <f aca="false">TRIM('수출입 실적(신성질별)'!A309)</f>
        <v>2026.06</v>
      </c>
      <c r="B305" s="17" t="n">
        <f aca="false">IFERROR(VALUE(LEFT(A305,4)),"")</f>
        <v>2026</v>
      </c>
      <c r="C305" s="17" t="n">
        <f aca="false">IFERROR(VALUE(RIGHT(A305,2)),"")</f>
        <v>6</v>
      </c>
      <c r="D305" s="11" t="str">
        <f aca="false">TRIM('수출입 실적(신성질별)'!B309)</f>
        <v>가.수송장비</v>
      </c>
      <c r="E305" s="18" t="n">
        <f aca="false">IFERROR(VALUE(SUBSTITUTE(TRIM('수출입 실적(신성질별)'!C309),",","")),"")</f>
        <v>1513598.1</v>
      </c>
      <c r="F305" s="19" t="n">
        <f aca="false">IFERROR(VALUE(SUBSTITUTE(TRIM('수출입 실적(신성질별)'!D309),",","")),"")</f>
        <v>7782611</v>
      </c>
      <c r="G305" s="18" t="n">
        <f aca="false">IFERROR(VALUE(SUBSTITUTE(TRIM('수출입 실적(신성질별)'!E309),",","")),"")</f>
        <v>880611.3</v>
      </c>
      <c r="H305" s="19" t="n">
        <f aca="false">IFERROR(VALUE(SUBSTITUTE(TRIM('수출입 실적(신성질별)'!F309),",","")),"")</f>
        <v>2736798</v>
      </c>
    </row>
    <row r="306" customFormat="false" ht="15" hidden="false" customHeight="true" outlineLevel="0" collapsed="false">
      <c r="A306" s="11" t="str">
        <f aca="false">TRIM('수출입 실적(신성질별)'!A310)</f>
        <v>2026.06</v>
      </c>
      <c r="B306" s="17" t="n">
        <f aca="false">IFERROR(VALUE(LEFT(A306,4)),"")</f>
        <v>2026</v>
      </c>
      <c r="C306" s="17" t="n">
        <f aca="false">IFERROR(VALUE(RIGHT(A306,2)),"")</f>
        <v>6</v>
      </c>
      <c r="D306" s="11" t="str">
        <f aca="false">TRIM('수출입 실적(신성질별)'!B310)</f>
        <v>나.기계류</v>
      </c>
      <c r="E306" s="18" t="n">
        <f aca="false">IFERROR(VALUE(SUBSTITUTE(TRIM('수출입 실적(신성질별)'!C310),",","")),"")</f>
        <v>674747.4</v>
      </c>
      <c r="F306" s="19" t="n">
        <f aca="false">IFERROR(VALUE(SUBSTITUTE(TRIM('수출입 실적(신성질별)'!D310),",","")),"")</f>
        <v>9881074</v>
      </c>
      <c r="G306" s="18" t="n">
        <f aca="false">IFERROR(VALUE(SUBSTITUTE(TRIM('수출입 실적(신성질별)'!E310),",","")),"")</f>
        <v>624580</v>
      </c>
      <c r="H306" s="19" t="n">
        <f aca="false">IFERROR(VALUE(SUBSTITUTE(TRIM('수출입 실적(신성질별)'!F310),",","")),"")</f>
        <v>11003444</v>
      </c>
    </row>
    <row r="307" customFormat="false" ht="15" hidden="false" customHeight="true" outlineLevel="0" collapsed="false">
      <c r="A307" s="11" t="str">
        <f aca="false">TRIM('수출입 실적(신성질별)'!A311)</f>
        <v>2026.06</v>
      </c>
      <c r="B307" s="17" t="n">
        <f aca="false">IFERROR(VALUE(LEFT(A307,4)),"")</f>
        <v>2026</v>
      </c>
      <c r="C307" s="17" t="n">
        <f aca="false">IFERROR(VALUE(RIGHT(A307,2)),"")</f>
        <v>6</v>
      </c>
      <c r="D307" s="11" t="str">
        <f aca="false">TRIM('수출입 실적(신성질별)'!B311)</f>
        <v>다.IT제품</v>
      </c>
      <c r="E307" s="18" t="n">
        <f aca="false">IFERROR(VALUE(SUBSTITUTE(TRIM('수출입 실적(신성질별)'!C311),",","")),"")</f>
        <v>13900.7</v>
      </c>
      <c r="F307" s="19" t="n">
        <f aca="false">IFERROR(VALUE(SUBSTITUTE(TRIM('수출입 실적(신성질별)'!D311),",","")),"")</f>
        <v>8325417</v>
      </c>
      <c r="G307" s="18" t="n">
        <f aca="false">IFERROR(VALUE(SUBSTITUTE(TRIM('수출입 실적(신성질별)'!E311),",","")),"")</f>
        <v>19277.6</v>
      </c>
      <c r="H307" s="19" t="n">
        <f aca="false">IFERROR(VALUE(SUBSTITUTE(TRIM('수출입 실적(신성질별)'!F311),",","")),"")</f>
        <v>3522103</v>
      </c>
    </row>
    <row r="308" customFormat="false" ht="15" hidden="false" customHeight="true" outlineLevel="0" collapsed="false">
      <c r="A308" s="11" t="str">
        <f aca="false">TRIM('수출입 실적(신성질별)'!A312)</f>
        <v>2026.06</v>
      </c>
      <c r="B308" s="17" t="n">
        <f aca="false">IFERROR(VALUE(LEFT(A308,4)),"")</f>
        <v>2026</v>
      </c>
      <c r="C308" s="17" t="n">
        <f aca="false">IFERROR(VALUE(RIGHT(A308,2)),"")</f>
        <v>6</v>
      </c>
      <c r="D308" s="11" t="str">
        <f aca="false">TRIM('수출입 실적(신성질별)'!B312)</f>
        <v>라.IT부품</v>
      </c>
      <c r="E308" s="18" t="n">
        <f aca="false">IFERROR(VALUE(SUBSTITUTE(TRIM('수출입 실적(신성질별)'!C312),",","")),"")</f>
        <v>29832.6</v>
      </c>
      <c r="F308" s="19" t="n">
        <f aca="false">IFERROR(VALUE(SUBSTITUTE(TRIM('수출입 실적(신성질별)'!D312),",","")),"")</f>
        <v>46467096</v>
      </c>
      <c r="G308" s="18" t="n">
        <f aca="false">IFERROR(VALUE(SUBSTITUTE(TRIM('수출입 실적(신성질별)'!E312),",","")),"")</f>
        <v>36858.5</v>
      </c>
      <c r="H308" s="19" t="n">
        <f aca="false">IFERROR(VALUE(SUBSTITUTE(TRIM('수출입 실적(신성질별)'!F312),",","")),"")</f>
        <v>11629282</v>
      </c>
    </row>
    <row r="309" customFormat="false" ht="15" hidden="false" customHeight="true" outlineLevel="0" collapsed="false">
      <c r="A309" s="11" t="str">
        <f aca="false">TRIM('수출입 실적(신성질별)'!A313)</f>
        <v>2026.07</v>
      </c>
      <c r="B309" s="17" t="n">
        <f aca="false">IFERROR(VALUE(LEFT(A309,4)),"")</f>
        <v>2026</v>
      </c>
      <c r="C309" s="17" t="n">
        <f aca="false">IFERROR(VALUE(RIGHT(A309,2)),"")</f>
        <v>7</v>
      </c>
      <c r="D309" s="11" t="str">
        <f aca="false">TRIM('수출입 실적(신성질별)'!B313)</f>
        <v>1.소비재</v>
      </c>
      <c r="E309" s="18" t="n">
        <f aca="false">IFERROR(VALUE(SUBSTITUTE(TRIM('수출입 실적(신성질별)'!C313),",","")),"")</f>
        <v>969787.3</v>
      </c>
      <c r="F309" s="19" t="n">
        <f aca="false">IFERROR(VALUE(SUBSTITUTE(TRIM('수출입 실적(신성질별)'!D313),",","")),"")</f>
        <v>8749031</v>
      </c>
      <c r="G309" s="18" t="n">
        <f aca="false">IFERROR(VALUE(SUBSTITUTE(TRIM('수출입 실적(신성질별)'!E313),",","")),"")</f>
        <v>2208555.1</v>
      </c>
      <c r="H309" s="19" t="n">
        <f aca="false">IFERROR(VALUE(SUBSTITUTE(TRIM('수출입 실적(신성질별)'!F313),",","")),"")</f>
        <v>7785820</v>
      </c>
    </row>
    <row r="310" customFormat="false" ht="15" hidden="false" customHeight="true" outlineLevel="0" collapsed="false">
      <c r="A310" s="11" t="str">
        <f aca="false">TRIM('수출입 실적(신성질별)'!A314)</f>
        <v>2026.07</v>
      </c>
      <c r="B310" s="17" t="n">
        <f aca="false">IFERROR(VALUE(LEFT(A310,4)),"")</f>
        <v>2026</v>
      </c>
      <c r="C310" s="17" t="n">
        <f aca="false">IFERROR(VALUE(RIGHT(A310,2)),"")</f>
        <v>7</v>
      </c>
      <c r="D310" s="11" t="str">
        <f aca="false">TRIM('수출입 실적(신성질별)'!B314)</f>
        <v>가.직접소비재</v>
      </c>
      <c r="E310" s="18" t="n">
        <f aca="false">IFERROR(VALUE(SUBSTITUTE(TRIM('수출입 실적(신성질별)'!C314),",","")),"")</f>
        <v>296208.7</v>
      </c>
      <c r="F310" s="19" t="n">
        <f aca="false">IFERROR(VALUE(SUBSTITUTE(TRIM('수출입 실적(신성질별)'!D314),",","")),"")</f>
        <v>1020785</v>
      </c>
      <c r="G310" s="18" t="n">
        <f aca="false">IFERROR(VALUE(SUBSTITUTE(TRIM('수출입 실적(신성질별)'!E314),",","")),"")</f>
        <v>1797081</v>
      </c>
      <c r="H310" s="19" t="n">
        <f aca="false">IFERROR(VALUE(SUBSTITUTE(TRIM('수출입 실적(신성질별)'!F314),",","")),"")</f>
        <v>2852567</v>
      </c>
    </row>
    <row r="311" customFormat="false" ht="15" hidden="false" customHeight="true" outlineLevel="0" collapsed="false">
      <c r="A311" s="11" t="str">
        <f aca="false">TRIM('수출입 실적(신성질별)'!A315)</f>
        <v>2026.07</v>
      </c>
      <c r="B311" s="17" t="n">
        <f aca="false">IFERROR(VALUE(LEFT(A311,4)),"")</f>
        <v>2026</v>
      </c>
      <c r="C311" s="17" t="n">
        <f aca="false">IFERROR(VALUE(RIGHT(A311,2)),"")</f>
        <v>7</v>
      </c>
      <c r="D311" s="11" t="str">
        <f aca="false">TRIM('수출입 실적(신성질별)'!B315)</f>
        <v>나.내구소비재</v>
      </c>
      <c r="E311" s="18" t="n">
        <f aca="false">IFERROR(VALUE(SUBSTITUTE(TRIM('수출입 실적(신성질별)'!C315),",","")),"")</f>
        <v>485732.2</v>
      </c>
      <c r="F311" s="19" t="n">
        <f aca="false">IFERROR(VALUE(SUBSTITUTE(TRIM('수출입 실적(신성질별)'!D315),",","")),"")</f>
        <v>5560337</v>
      </c>
      <c r="G311" s="18" t="n">
        <f aca="false">IFERROR(VALUE(SUBSTITUTE(TRIM('수출입 실적(신성질별)'!E315),",","")),"")</f>
        <v>243967.1</v>
      </c>
      <c r="H311" s="19" t="n">
        <f aca="false">IFERROR(VALUE(SUBSTITUTE(TRIM('수출입 실적(신성질별)'!F315),",","")),"")</f>
        <v>2612543</v>
      </c>
    </row>
    <row r="312" customFormat="false" ht="15" hidden="false" customHeight="true" outlineLevel="0" collapsed="false">
      <c r="A312" s="11" t="str">
        <f aca="false">TRIM('수출입 실적(신성질별)'!A316)</f>
        <v>2026.07</v>
      </c>
      <c r="B312" s="17" t="n">
        <f aca="false">IFERROR(VALUE(LEFT(A312,4)),"")</f>
        <v>2026</v>
      </c>
      <c r="C312" s="17" t="n">
        <f aca="false">IFERROR(VALUE(RIGHT(A312,2)),"")</f>
        <v>7</v>
      </c>
      <c r="D312" s="11" t="str">
        <f aca="false">TRIM('수출입 실적(신성질별)'!B316)</f>
        <v>다.비내구소비재</v>
      </c>
      <c r="E312" s="18" t="n">
        <f aca="false">IFERROR(VALUE(SUBSTITUTE(TRIM('수출입 실적(신성질별)'!C316),",","")),"")</f>
        <v>184188.7</v>
      </c>
      <c r="F312" s="19" t="n">
        <f aca="false">IFERROR(VALUE(SUBSTITUTE(TRIM('수출입 실적(신성질별)'!D316),",","")),"")</f>
        <v>2163797</v>
      </c>
      <c r="G312" s="18" t="n">
        <f aca="false">IFERROR(VALUE(SUBSTITUTE(TRIM('수출입 실적(신성질별)'!E316),",","")),"")</f>
        <v>167507.1</v>
      </c>
      <c r="H312" s="19" t="n">
        <f aca="false">IFERROR(VALUE(SUBSTITUTE(TRIM('수출입 실적(신성질별)'!F316),",","")),"")</f>
        <v>2320711</v>
      </c>
    </row>
    <row r="313" customFormat="false" ht="15" hidden="false" customHeight="true" outlineLevel="0" collapsed="false">
      <c r="A313" s="11" t="str">
        <f aca="false">TRIM('수출입 실적(신성질별)'!A317)</f>
        <v>2026.07</v>
      </c>
      <c r="B313" s="17" t="n">
        <f aca="false">IFERROR(VALUE(LEFT(A313,4)),"")</f>
        <v>2026</v>
      </c>
      <c r="C313" s="17" t="n">
        <f aca="false">IFERROR(VALUE(RIGHT(A313,2)),"")</f>
        <v>7</v>
      </c>
      <c r="D313" s="11" t="str">
        <f aca="false">TRIM('수출입 실적(신성질별)'!B317)</f>
        <v>라.간이세율적용분</v>
      </c>
      <c r="E313" s="18" t="n">
        <f aca="false">IFERROR(VALUE(SUBSTITUTE(TRIM('수출입 실적(신성질별)'!C317),",","")),"")</f>
        <v>3657.8</v>
      </c>
      <c r="F313" s="19" t="n">
        <f aca="false">IFERROR(VALUE(SUBSTITUTE(TRIM('수출입 실적(신성질별)'!D317),",","")),"")</f>
        <v>4113</v>
      </c>
      <c r="G313" s="18" t="n">
        <f aca="false">IFERROR(VALUE(SUBSTITUTE(TRIM('수출입 실적(신성질별)'!E317),",","")),"")</f>
        <v>0</v>
      </c>
      <c r="H313" s="19" t="n">
        <f aca="false">IFERROR(VALUE(SUBSTITUTE(TRIM('수출입 실적(신성질별)'!F317),",","")),"")</f>
        <v>0</v>
      </c>
    </row>
    <row r="314" customFormat="false" ht="15" hidden="false" customHeight="true" outlineLevel="0" collapsed="false">
      <c r="A314" s="11" t="str">
        <f aca="false">TRIM('수출입 실적(신성질별)'!A318)</f>
        <v>2026.07</v>
      </c>
      <c r="B314" s="17" t="n">
        <f aca="false">IFERROR(VALUE(LEFT(A314,4)),"")</f>
        <v>2026</v>
      </c>
      <c r="C314" s="17" t="n">
        <f aca="false">IFERROR(VALUE(RIGHT(A314,2)),"")</f>
        <v>7</v>
      </c>
      <c r="D314" s="11" t="str">
        <f aca="false">TRIM('수출입 실적(신성질별)'!B318)</f>
        <v>2.원자재</v>
      </c>
      <c r="E314" s="18" t="n">
        <f aca="false">IFERROR(VALUE(SUBSTITUTE(TRIM('수출입 실적(신성질별)'!C318),",","")),"")</f>
        <v>14130712.5</v>
      </c>
      <c r="F314" s="19" t="n">
        <f aca="false">IFERROR(VALUE(SUBSTITUTE(TRIM('수출입 실적(신성질별)'!D318),",","")),"")</f>
        <v>20962899</v>
      </c>
      <c r="G314" s="18" t="n">
        <f aca="false">IFERROR(VALUE(SUBSTITUTE(TRIM('수출입 실적(신성질별)'!E318),",","")),"")</f>
        <v>47223447.5</v>
      </c>
      <c r="H314" s="19" t="n">
        <f aca="false">IFERROR(VALUE(SUBSTITUTE(TRIM('수출입 실적(신성질별)'!F318),",","")),"")</f>
        <v>31504435</v>
      </c>
    </row>
    <row r="315" customFormat="false" ht="15" hidden="false" customHeight="true" outlineLevel="0" collapsed="false">
      <c r="A315" s="11" t="str">
        <f aca="false">TRIM('수출입 실적(신성질별)'!A319)</f>
        <v>2026.07</v>
      </c>
      <c r="B315" s="17" t="n">
        <f aca="false">IFERROR(VALUE(LEFT(A315,4)),"")</f>
        <v>2026</v>
      </c>
      <c r="C315" s="17" t="n">
        <f aca="false">IFERROR(VALUE(RIGHT(A315,2)),"")</f>
        <v>7</v>
      </c>
      <c r="D315" s="11" t="str">
        <f aca="false">TRIM('수출입 실적(신성질별)'!B319)</f>
        <v>가.동식물성 연·원료</v>
      </c>
      <c r="E315" s="18" t="n">
        <f aca="false">IFERROR(VALUE(SUBSTITUTE(TRIM('수출입 실적(신성질별)'!C319),",","")),"")</f>
        <v>368973.8</v>
      </c>
      <c r="F315" s="19" t="n">
        <f aca="false">IFERROR(VALUE(SUBSTITUTE(TRIM('수출입 실적(신성질별)'!D319),",","")),"")</f>
        <v>483744</v>
      </c>
      <c r="G315" s="18" t="n">
        <f aca="false">IFERROR(VALUE(SUBSTITUTE(TRIM('수출입 실적(신성질별)'!E319),",","")),"")</f>
        <v>2891178</v>
      </c>
      <c r="H315" s="19" t="n">
        <f aca="false">IFERROR(VALUE(SUBSTITUTE(TRIM('수출입 실적(신성질별)'!F319),",","")),"")</f>
        <v>1598015</v>
      </c>
    </row>
    <row r="316" customFormat="false" ht="15" hidden="false" customHeight="true" outlineLevel="0" collapsed="false">
      <c r="A316" s="11" t="str">
        <f aca="false">TRIM('수출입 실적(신성질별)'!A320)</f>
        <v>2026.07</v>
      </c>
      <c r="B316" s="17" t="n">
        <f aca="false">IFERROR(VALUE(LEFT(A316,4)),"")</f>
        <v>2026</v>
      </c>
      <c r="C316" s="17" t="n">
        <f aca="false">IFERROR(VALUE(RIGHT(A316,2)),"")</f>
        <v>7</v>
      </c>
      <c r="D316" s="11" t="str">
        <f aca="false">TRIM('수출입 실적(신성질별)'!B320)</f>
        <v>나.섬유류</v>
      </c>
      <c r="E316" s="18" t="n">
        <f aca="false">IFERROR(VALUE(SUBSTITUTE(TRIM('수출입 실적(신성질별)'!C320),",","")),"")</f>
        <v>109069.5</v>
      </c>
      <c r="F316" s="19" t="n">
        <f aca="false">IFERROR(VALUE(SUBSTITUTE(TRIM('수출입 실적(신성질별)'!D320),",","")),"")</f>
        <v>593803</v>
      </c>
      <c r="G316" s="18" t="n">
        <f aca="false">IFERROR(VALUE(SUBSTITUTE(TRIM('수출입 실적(신성질별)'!E320),",","")),"")</f>
        <v>94179.2</v>
      </c>
      <c r="H316" s="19" t="n">
        <f aca="false">IFERROR(VALUE(SUBSTITUTE(TRIM('수출입 실적(신성질별)'!F320),",","")),"")</f>
        <v>332238</v>
      </c>
    </row>
    <row r="317" customFormat="false" ht="15" hidden="false" customHeight="true" outlineLevel="0" collapsed="false">
      <c r="A317" s="11" t="str">
        <f aca="false">TRIM('수출입 실적(신성질별)'!A321)</f>
        <v>2026.07</v>
      </c>
      <c r="B317" s="17" t="n">
        <f aca="false">IFERROR(VALUE(LEFT(A317,4)),"")</f>
        <v>2026</v>
      </c>
      <c r="C317" s="17" t="n">
        <f aca="false">IFERROR(VALUE(RIGHT(A317,2)),"")</f>
        <v>7</v>
      </c>
      <c r="D317" s="11" t="str">
        <f aca="false">TRIM('수출입 실적(신성질별)'!B321)</f>
        <v>다.광산물</v>
      </c>
      <c r="E317" s="18" t="n">
        <f aca="false">IFERROR(VALUE(SUBSTITUTE(TRIM('수출입 실적(신성질별)'!C321),",","")),"")</f>
        <v>6414652.4</v>
      </c>
      <c r="F317" s="19" t="n">
        <f aca="false">IFERROR(VALUE(SUBSTITUTE(TRIM('수출입 실적(신성질별)'!D321),",","")),"")</f>
        <v>7297526</v>
      </c>
      <c r="G317" s="18" t="n">
        <f aca="false">IFERROR(VALUE(SUBSTITUTE(TRIM('수출입 실적(신성질별)'!E321),",","")),"")</f>
        <v>40677757.6</v>
      </c>
      <c r="H317" s="19" t="n">
        <f aca="false">IFERROR(VALUE(SUBSTITUTE(TRIM('수출입 실적(신성질별)'!F321),",","")),"")</f>
        <v>20029876</v>
      </c>
    </row>
    <row r="318" customFormat="false" ht="15" hidden="false" customHeight="true" outlineLevel="0" collapsed="false">
      <c r="A318" s="11" t="str">
        <f aca="false">TRIM('수출입 실적(신성질별)'!A322)</f>
        <v>2026.07</v>
      </c>
      <c r="B318" s="17" t="n">
        <f aca="false">IFERROR(VALUE(LEFT(A318,4)),"")</f>
        <v>2026</v>
      </c>
      <c r="C318" s="17" t="n">
        <f aca="false">IFERROR(VALUE(RIGHT(A318,2)),"")</f>
        <v>7</v>
      </c>
      <c r="D318" s="11" t="str">
        <f aca="false">TRIM('수출입 실적(신성질별)'!B322)</f>
        <v>라.철강 및 금속제품</v>
      </c>
      <c r="E318" s="18" t="n">
        <f aca="false">IFERROR(VALUE(SUBSTITUTE(TRIM('수출입 실적(신성질별)'!C322),",","")),"")</f>
        <v>2987377</v>
      </c>
      <c r="F318" s="19" t="n">
        <f aca="false">IFERROR(VALUE(SUBSTITUTE(TRIM('수출입 실적(신성질별)'!D322),",","")),"")</f>
        <v>4137091</v>
      </c>
      <c r="G318" s="18" t="n">
        <f aca="false">IFERROR(VALUE(SUBSTITUTE(TRIM('수출입 실적(신성질별)'!E322),",","")),"")</f>
        <v>1711809</v>
      </c>
      <c r="H318" s="19" t="n">
        <f aca="false">IFERROR(VALUE(SUBSTITUTE(TRIM('수출입 실적(신성질별)'!F322),",","")),"")</f>
        <v>3724513</v>
      </c>
    </row>
    <row r="319" customFormat="false" ht="15" hidden="false" customHeight="true" outlineLevel="0" collapsed="false">
      <c r="A319" s="11" t="str">
        <f aca="false">TRIM('수출입 실적(신성질별)'!A323)</f>
        <v>2026.07</v>
      </c>
      <c r="B319" s="17" t="n">
        <f aca="false">IFERROR(VALUE(LEFT(A319,4)),"")</f>
        <v>2026</v>
      </c>
      <c r="C319" s="17" t="n">
        <f aca="false">IFERROR(VALUE(RIGHT(A319,2)),"")</f>
        <v>7</v>
      </c>
      <c r="D319" s="11" t="str">
        <f aca="false">TRIM('수출입 실적(신성질별)'!B323)</f>
        <v>마.화학공업제품</v>
      </c>
      <c r="E319" s="18" t="n">
        <f aca="false">IFERROR(VALUE(SUBSTITUTE(TRIM('수출입 실적(신성질별)'!C323),",","")),"")</f>
        <v>4247706.9</v>
      </c>
      <c r="F319" s="19" t="n">
        <f aca="false">IFERROR(VALUE(SUBSTITUTE(TRIM('수출입 실적(신성질별)'!D323),",","")),"")</f>
        <v>8437709</v>
      </c>
      <c r="G319" s="18" t="n">
        <f aca="false">IFERROR(VALUE(SUBSTITUTE(TRIM('수출입 실적(신성질별)'!E323),",","")),"")</f>
        <v>1846085.3</v>
      </c>
      <c r="H319" s="19" t="n">
        <f aca="false">IFERROR(VALUE(SUBSTITUTE(TRIM('수출입 실적(신성질별)'!F323),",","")),"")</f>
        <v>5813340</v>
      </c>
    </row>
    <row r="320" customFormat="false" ht="15" hidden="false" customHeight="true" outlineLevel="0" collapsed="false">
      <c r="A320" s="11" t="str">
        <f aca="false">TRIM('수출입 실적(신성질별)'!A324)</f>
        <v>2026.07</v>
      </c>
      <c r="B320" s="17" t="n">
        <f aca="false">IFERROR(VALUE(LEFT(A320,4)),"")</f>
        <v>2026</v>
      </c>
      <c r="C320" s="17" t="n">
        <f aca="false">IFERROR(VALUE(RIGHT(A320,2)),"")</f>
        <v>7</v>
      </c>
      <c r="D320" s="11" t="str">
        <f aca="false">TRIM('수출입 실적(신성질별)'!B324)</f>
        <v>바.기타 원자재</v>
      </c>
      <c r="E320" s="18" t="n">
        <f aca="false">IFERROR(VALUE(SUBSTITUTE(TRIM('수출입 실적(신성질별)'!C324),",","")),"")</f>
        <v>2933</v>
      </c>
      <c r="F320" s="19" t="n">
        <f aca="false">IFERROR(VALUE(SUBSTITUTE(TRIM('수출입 실적(신성질별)'!D324),",","")),"")</f>
        <v>13026</v>
      </c>
      <c r="G320" s="18" t="n">
        <f aca="false">IFERROR(VALUE(SUBSTITUTE(TRIM('수출입 실적(신성질별)'!E324),",","")),"")</f>
        <v>2438.4</v>
      </c>
      <c r="H320" s="19" t="n">
        <f aca="false">IFERROR(VALUE(SUBSTITUTE(TRIM('수출입 실적(신성질별)'!F324),",","")),"")</f>
        <v>6454</v>
      </c>
    </row>
    <row r="321" customFormat="false" ht="15" hidden="false" customHeight="true" outlineLevel="0" collapsed="false">
      <c r="A321" s="11" t="str">
        <f aca="false">TRIM('수출입 실적(신성질별)'!A325)</f>
        <v>2026.07</v>
      </c>
      <c r="B321" s="17" t="n">
        <f aca="false">IFERROR(VALUE(LEFT(A321,4)),"")</f>
        <v>2026</v>
      </c>
      <c r="C321" s="17" t="n">
        <f aca="false">IFERROR(VALUE(RIGHT(A321,2)),"")</f>
        <v>7</v>
      </c>
      <c r="D321" s="11" t="str">
        <f aca="false">TRIM('수출입 실적(신성질별)'!B325)</f>
        <v>3.자본재</v>
      </c>
      <c r="E321" s="18" t="n">
        <f aca="false">IFERROR(VALUE(SUBSTITUTE(TRIM('수출입 실적(신성질별)'!C325),",","")),"")</f>
        <v>2560180.9</v>
      </c>
      <c r="F321" s="19" t="n">
        <f aca="false">IFERROR(VALUE(SUBSTITUTE(TRIM('수출입 실적(신성질별)'!D325),",","")),"")</f>
        <v>69247169</v>
      </c>
      <c r="G321" s="18" t="n">
        <f aca="false">IFERROR(VALUE(SUBSTITUTE(TRIM('수출입 실적(신성질별)'!E325),",","")),"")</f>
        <v>1712173.6</v>
      </c>
      <c r="H321" s="19" t="n">
        <f aca="false">IFERROR(VALUE(SUBSTITUTE(TRIM('수출입 실적(신성질별)'!F325),",","")),"")</f>
        <v>29277218</v>
      </c>
    </row>
    <row r="322" customFormat="false" ht="15" hidden="false" customHeight="true" outlineLevel="0" collapsed="false">
      <c r="A322" s="11" t="str">
        <f aca="false">TRIM('수출입 실적(신성질별)'!A326)</f>
        <v>2026.07</v>
      </c>
      <c r="B322" s="17" t="n">
        <f aca="false">IFERROR(VALUE(LEFT(A322,4)),"")</f>
        <v>2026</v>
      </c>
      <c r="C322" s="17" t="n">
        <f aca="false">IFERROR(VALUE(RIGHT(A322,2)),"")</f>
        <v>7</v>
      </c>
      <c r="D322" s="11" t="str">
        <f aca="false">TRIM('수출입 실적(신성질별)'!B326)</f>
        <v>가.수송장비</v>
      </c>
      <c r="E322" s="18" t="n">
        <f aca="false">IFERROR(VALUE(SUBSTITUTE(TRIM('수출입 실적(신성질별)'!C326),",","")),"")</f>
        <v>1744671.4</v>
      </c>
      <c r="F322" s="19" t="n">
        <f aca="false">IFERROR(VALUE(SUBSTITUTE(TRIM('수출입 실적(신성질별)'!D326),",","")),"")</f>
        <v>8015260</v>
      </c>
      <c r="G322" s="18" t="n">
        <f aca="false">IFERROR(VALUE(SUBSTITUTE(TRIM('수출입 실적(신성질별)'!E326),",","")),"")</f>
        <v>1061102.8</v>
      </c>
      <c r="H322" s="19" t="n">
        <f aca="false">IFERROR(VALUE(SUBSTITUTE(TRIM('수출입 실적(신성질별)'!F326),",","")),"")</f>
        <v>2876659</v>
      </c>
    </row>
    <row r="323" customFormat="false" ht="15" hidden="false" customHeight="true" outlineLevel="0" collapsed="false">
      <c r="A323" s="11" t="str">
        <f aca="false">TRIM('수출입 실적(신성질별)'!A327)</f>
        <v>2026.07</v>
      </c>
      <c r="B323" s="17" t="n">
        <f aca="false">IFERROR(VALUE(LEFT(A323,4)),"")</f>
        <v>2026</v>
      </c>
      <c r="C323" s="17" t="n">
        <f aca="false">IFERROR(VALUE(RIGHT(A323,2)),"")</f>
        <v>7</v>
      </c>
      <c r="D323" s="11" t="str">
        <f aca="false">TRIM('수출입 실적(신성질별)'!B327)</f>
        <v>나.기계류</v>
      </c>
      <c r="E323" s="18" t="n">
        <f aca="false">IFERROR(VALUE(SUBSTITUTE(TRIM('수출입 실적(신성질별)'!C327),",","")),"")</f>
        <v>767350.8</v>
      </c>
      <c r="F323" s="19" t="n">
        <f aca="false">IFERROR(VALUE(SUBSTITUTE(TRIM('수출입 실적(신성질별)'!D327),",","")),"")</f>
        <v>10437690</v>
      </c>
      <c r="G323" s="18" t="n">
        <f aca="false">IFERROR(VALUE(SUBSTITUTE(TRIM('수출입 실적(신성질별)'!E327),",","")),"")</f>
        <v>601109.9</v>
      </c>
      <c r="H323" s="19" t="n">
        <f aca="false">IFERROR(VALUE(SUBSTITUTE(TRIM('수출입 실적(신성질별)'!F327),",","")),"")</f>
        <v>11061645</v>
      </c>
    </row>
    <row r="324" customFormat="false" ht="15" hidden="false" customHeight="true" outlineLevel="0" collapsed="false">
      <c r="A324" s="11" t="str">
        <f aca="false">TRIM('수출입 실적(신성질별)'!A328)</f>
        <v>2026.07</v>
      </c>
      <c r="B324" s="17" t="n">
        <f aca="false">IFERROR(VALUE(LEFT(A324,4)),"")</f>
        <v>2026</v>
      </c>
      <c r="C324" s="17" t="n">
        <f aca="false">IFERROR(VALUE(RIGHT(A324,2)),"")</f>
        <v>7</v>
      </c>
      <c r="D324" s="11" t="str">
        <f aca="false">TRIM('수출입 실적(신성질별)'!B328)</f>
        <v>다.IT제품</v>
      </c>
      <c r="E324" s="18" t="n">
        <f aca="false">IFERROR(VALUE(SUBSTITUTE(TRIM('수출입 실적(신성질별)'!C328),",","")),"")</f>
        <v>14677.3</v>
      </c>
      <c r="F324" s="19" t="n">
        <f aca="false">IFERROR(VALUE(SUBSTITUTE(TRIM('수출입 실적(신성질별)'!D328),",","")),"")</f>
        <v>8032683</v>
      </c>
      <c r="G324" s="18" t="n">
        <f aca="false">IFERROR(VALUE(SUBSTITUTE(TRIM('수출입 실적(신성질별)'!E328),",","")),"")</f>
        <v>16248.4</v>
      </c>
      <c r="H324" s="19" t="n">
        <f aca="false">IFERROR(VALUE(SUBSTITUTE(TRIM('수출입 실적(신성질별)'!F328),",","")),"")</f>
        <v>3670929</v>
      </c>
    </row>
    <row r="325" customFormat="false" ht="15" hidden="false" customHeight="true" outlineLevel="0" collapsed="false">
      <c r="A325" s="11" t="str">
        <f aca="false">TRIM('수출입 실적(신성질별)'!A329)</f>
        <v>2026.07</v>
      </c>
      <c r="B325" s="17" t="n">
        <f aca="false">IFERROR(VALUE(LEFT(A325,4)),"")</f>
        <v>2026</v>
      </c>
      <c r="C325" s="17" t="n">
        <f aca="false">IFERROR(VALUE(RIGHT(A325,2)),"")</f>
        <v>7</v>
      </c>
      <c r="D325" s="11" t="str">
        <f aca="false">TRIM('수출입 실적(신성질별)'!B329)</f>
        <v>라.IT부품</v>
      </c>
      <c r="E325" s="18" t="n">
        <f aca="false">IFERROR(VALUE(SUBSTITUTE(TRIM('수출입 실적(신성질별)'!C329),",","")),"")</f>
        <v>33481.3</v>
      </c>
      <c r="F325" s="19" t="n">
        <f aca="false">IFERROR(VALUE(SUBSTITUTE(TRIM('수출입 실적(신성질별)'!D329),",","")),"")</f>
        <v>42761535</v>
      </c>
      <c r="G325" s="18" t="n">
        <f aca="false">IFERROR(VALUE(SUBSTITUTE(TRIM('수출입 실적(신성질별)'!E329),",","")),"")</f>
        <v>33712.5</v>
      </c>
      <c r="H325" s="19" t="n">
        <f aca="false">IFERROR(VALUE(SUBSTITUTE(TRIM('수출입 실적(신성질별)'!F329),",","")),"")</f>
        <v>11667986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10" width="13"/>
    <col collapsed="false" customWidth="true" hidden="false" outlineLevel="0" max="5" min="4" style="10" width="30"/>
    <col collapsed="false" customWidth="true" hidden="false" outlineLevel="0" max="8" min="6" style="10" width="13"/>
  </cols>
  <sheetData>
    <row r="1" customFormat="false" ht="15" hidden="false" customHeight="true" outlineLevel="0" collapsed="false">
      <c r="A1" s="15" t="s">
        <v>21641</v>
      </c>
    </row>
    <row r="2" customFormat="false" ht="15" hidden="false" customHeight="true" outlineLevel="0" collapsed="false">
      <c r="A2" s="16" t="s">
        <v>46</v>
      </c>
      <c r="B2" s="16" t="s">
        <v>21642</v>
      </c>
      <c r="C2" s="16" t="s">
        <v>21643</v>
      </c>
      <c r="D2" s="20" t="s">
        <v>21644</v>
      </c>
      <c r="E2" s="16" t="s">
        <v>231</v>
      </c>
      <c r="F2" s="16" t="s">
        <v>50</v>
      </c>
      <c r="G2" s="16" t="s">
        <v>233</v>
      </c>
      <c r="H2" s="16" t="s">
        <v>54</v>
      </c>
    </row>
    <row r="3" customFormat="false" ht="15" hidden="false" customHeight="true" outlineLevel="0" collapsed="false">
      <c r="A3" s="11" t="str">
        <f aca="false">TRIM('수출입 실적(품목별)'!A7)</f>
        <v>2025.01</v>
      </c>
      <c r="B3" s="17" t="n">
        <f aca="false">IFERROR(VALUE(LEFT(A3,4)),"")</f>
        <v>2025</v>
      </c>
      <c r="C3" s="17" t="n">
        <f aca="false">IFERROR(VALUE(RIGHT(A3,2)),"")</f>
        <v>1</v>
      </c>
      <c r="D3" s="11" t="str">
        <f aca="false">TRIM('수출입 실적(품목별)'!B7)</f>
        <v>01</v>
      </c>
      <c r="E3" s="11" t="str">
        <f aca="false">TRIM('수출입 실적(품목별)'!C7)</f>
        <v>살아 있는 동물</v>
      </c>
      <c r="F3" s="19" t="n">
        <f aca="false">IFERROR(VALUE(SUBSTITUTE(TRIM('수출입 실적(품목별)'!E7),",","")),"")</f>
        <v>511</v>
      </c>
      <c r="G3" s="19" t="n">
        <f aca="false">IFERROR(VALUE(SUBSTITUTE(TRIM('수출입 실적(품목별)'!G7),",","")),"")</f>
        <v>4460</v>
      </c>
      <c r="H3" s="19" t="n">
        <f aca="false">IFERROR(VALUE(SUBSTITUTE(TRIM('수출입 실적(품목별)'!H7),",","")),"")</f>
        <v>-3948</v>
      </c>
    </row>
    <row r="4" customFormat="false" ht="15" hidden="false" customHeight="true" outlineLevel="0" collapsed="false">
      <c r="A4" s="11" t="str">
        <f aca="false">TRIM('수출입 실적(품목별)'!A8)</f>
        <v>2025.01</v>
      </c>
      <c r="B4" s="17" t="n">
        <f aca="false">IFERROR(VALUE(LEFT(A4,4)),"")</f>
        <v>2025</v>
      </c>
      <c r="C4" s="17" t="n">
        <f aca="false">IFERROR(VALUE(RIGHT(A4,2)),"")</f>
        <v>1</v>
      </c>
      <c r="D4" s="11" t="str">
        <f aca="false">TRIM('수출입 실적(품목별)'!B8)</f>
        <v>02</v>
      </c>
      <c r="E4" s="11" t="str">
        <f aca="false">TRIM('수출입 실적(품목별)'!C8)</f>
        <v>육과 식용 설육(屑肉)</v>
      </c>
      <c r="F4" s="19" t="n">
        <f aca="false">IFERROR(VALUE(SUBSTITUTE(TRIM('수출입 실적(품목별)'!E8),",","")),"")</f>
        <v>5868</v>
      </c>
      <c r="G4" s="19" t="n">
        <f aca="false">IFERROR(VALUE(SUBSTITUTE(TRIM('수출입 실적(품목별)'!G8),",","")),"")</f>
        <v>728984</v>
      </c>
      <c r="H4" s="19" t="n">
        <f aca="false">IFERROR(VALUE(SUBSTITUTE(TRIM('수출입 실적(품목별)'!H8),",","")),"")</f>
        <v>-723116</v>
      </c>
    </row>
    <row r="5" customFormat="false" ht="15" hidden="false" customHeight="true" outlineLevel="0" collapsed="false">
      <c r="A5" s="11" t="str">
        <f aca="false">TRIM('수출입 실적(품목별)'!A9)</f>
        <v>2025.01</v>
      </c>
      <c r="B5" s="17" t="n">
        <f aca="false">IFERROR(VALUE(LEFT(A5,4)),"")</f>
        <v>2025</v>
      </c>
      <c r="C5" s="17" t="n">
        <f aca="false">IFERROR(VALUE(RIGHT(A5,2)),"")</f>
        <v>1</v>
      </c>
      <c r="D5" s="11" t="str">
        <f aca="false">TRIM('수출입 실적(품목별)'!B9)</f>
        <v>03</v>
      </c>
      <c r="E5" s="11" t="str">
        <f aca="false">TRIM('수출입 실적(품목별)'!C9)</f>
        <v>어류ㆍ갑각류ㆍ연체동물과 그 밖의 수생(水生) 무척추동물</v>
      </c>
      <c r="F5" s="19" t="n">
        <f aca="false">IFERROR(VALUE(SUBSTITUTE(TRIM('수출입 실적(품목별)'!E9),",","")),"")</f>
        <v>98077</v>
      </c>
      <c r="G5" s="19" t="n">
        <f aca="false">IFERROR(VALUE(SUBSTITUTE(TRIM('수출입 실적(품목별)'!G9),",","")),"")</f>
        <v>406964</v>
      </c>
      <c r="H5" s="19" t="n">
        <f aca="false">IFERROR(VALUE(SUBSTITUTE(TRIM('수출입 실적(품목별)'!H9),",","")),"")</f>
        <v>-308888</v>
      </c>
    </row>
    <row r="6" customFormat="false" ht="15" hidden="false" customHeight="true" outlineLevel="0" collapsed="false">
      <c r="A6" s="11" t="str">
        <f aca="false">TRIM('수출입 실적(품목별)'!A10)</f>
        <v>2025.01</v>
      </c>
      <c r="B6" s="17" t="n">
        <f aca="false">IFERROR(VALUE(LEFT(A6,4)),"")</f>
        <v>2025</v>
      </c>
      <c r="C6" s="17" t="n">
        <f aca="false">IFERROR(VALUE(RIGHT(A6,2)),"")</f>
        <v>1</v>
      </c>
      <c r="D6" s="11" t="str">
        <f aca="false">TRIM('수출입 실적(품목별)'!B10)</f>
        <v>04</v>
      </c>
      <c r="E6" s="11" t="str">
        <f aca="false">TRIM('수출입 실적(품목별)'!C10)</f>
        <v>낙농품, 새의 알, 천연꿀, 다른 류로 분류되지 않은 식용인 동물성 생산품</v>
      </c>
      <c r="F6" s="19" t="n">
        <f aca="false">IFERROR(VALUE(SUBSTITUTE(TRIM('수출입 실적(품목별)'!E10),",","")),"")</f>
        <v>6510</v>
      </c>
      <c r="G6" s="19" t="n">
        <f aca="false">IFERROR(VALUE(SUBSTITUTE(TRIM('수출입 실적(품목별)'!G10),",","")),"")</f>
        <v>110511</v>
      </c>
      <c r="H6" s="19" t="n">
        <f aca="false">IFERROR(VALUE(SUBSTITUTE(TRIM('수출입 실적(품목별)'!H10),",","")),"")</f>
        <v>-104002</v>
      </c>
    </row>
    <row r="7" customFormat="false" ht="15" hidden="false" customHeight="true" outlineLevel="0" collapsed="false">
      <c r="A7" s="11" t="str">
        <f aca="false">TRIM('수출입 실적(품목별)'!A11)</f>
        <v>2025.01</v>
      </c>
      <c r="B7" s="17" t="n">
        <f aca="false">IFERROR(VALUE(LEFT(A7,4)),"")</f>
        <v>2025</v>
      </c>
      <c r="C7" s="17" t="n">
        <f aca="false">IFERROR(VALUE(RIGHT(A7,2)),"")</f>
        <v>1</v>
      </c>
      <c r="D7" s="11" t="str">
        <f aca="false">TRIM('수출입 실적(품목별)'!B11)</f>
        <v>05</v>
      </c>
      <c r="E7" s="11" t="str">
        <f aca="false">TRIM('수출입 실적(품목별)'!C11)</f>
        <v>다른 류로 분류되지 않은 동물성 생산품</v>
      </c>
      <c r="F7" s="19" t="n">
        <f aca="false">IFERROR(VALUE(SUBSTITUTE(TRIM('수출입 실적(품목별)'!E11),",","")),"")</f>
        <v>2877</v>
      </c>
      <c r="G7" s="19" t="n">
        <f aca="false">IFERROR(VALUE(SUBSTITUTE(TRIM('수출입 실적(품목별)'!G11),",","")),"")</f>
        <v>20120</v>
      </c>
      <c r="H7" s="19" t="n">
        <f aca="false">IFERROR(VALUE(SUBSTITUTE(TRIM('수출입 실적(품목별)'!H11),",","")),"")</f>
        <v>-17243</v>
      </c>
    </row>
    <row r="8" customFormat="false" ht="15" hidden="false" customHeight="true" outlineLevel="0" collapsed="false">
      <c r="A8" s="11" t="str">
        <f aca="false">TRIM('수출입 실적(품목별)'!A12)</f>
        <v>2025.01</v>
      </c>
      <c r="B8" s="17" t="n">
        <f aca="false">IFERROR(VALUE(LEFT(A8,4)),"")</f>
        <v>2025</v>
      </c>
      <c r="C8" s="17" t="n">
        <f aca="false">IFERROR(VALUE(RIGHT(A8,2)),"")</f>
        <v>1</v>
      </c>
      <c r="D8" s="11" t="str">
        <f aca="false">TRIM('수출입 실적(품목별)'!B12)</f>
        <v>06</v>
      </c>
      <c r="E8" s="11" t="str">
        <f aca="false">TRIM('수출입 실적(품목별)'!C12)</f>
        <v>살아 있는 수목과 그 밖의 식물, 인경(鱗莖)ㆍ뿌리와 이와 유사한 물품, 절화(切花)와 장식용 잎</v>
      </c>
      <c r="F8" s="19" t="n">
        <f aca="false">IFERROR(VALUE(SUBSTITUTE(TRIM('수출입 실적(품목별)'!E12),",","")),"")</f>
        <v>418</v>
      </c>
      <c r="G8" s="19" t="n">
        <f aca="false">IFERROR(VALUE(SUBSTITUTE(TRIM('수출입 실적(품목별)'!G12),",","")),"")</f>
        <v>13617</v>
      </c>
      <c r="H8" s="19" t="n">
        <f aca="false">IFERROR(VALUE(SUBSTITUTE(TRIM('수출입 실적(품목별)'!H12),",","")),"")</f>
        <v>-13199</v>
      </c>
    </row>
    <row r="9" customFormat="false" ht="15" hidden="false" customHeight="true" outlineLevel="0" collapsed="false">
      <c r="A9" s="11" t="str">
        <f aca="false">TRIM('수출입 실적(품목별)'!A13)</f>
        <v>2025.01</v>
      </c>
      <c r="B9" s="17" t="n">
        <f aca="false">IFERROR(VALUE(LEFT(A9,4)),"")</f>
        <v>2025</v>
      </c>
      <c r="C9" s="17" t="n">
        <f aca="false">IFERROR(VALUE(RIGHT(A9,2)),"")</f>
        <v>1</v>
      </c>
      <c r="D9" s="11" t="str">
        <f aca="false">TRIM('수출입 실적(품목별)'!B13)</f>
        <v>07</v>
      </c>
      <c r="E9" s="11" t="str">
        <f aca="false">TRIM('수출입 실적(품목별)'!C13)</f>
        <v>식용의 채소ㆍ뿌리ㆍ괴경(塊莖)</v>
      </c>
      <c r="F9" s="19" t="n">
        <f aca="false">IFERROR(VALUE(SUBSTITUTE(TRIM('수출입 실적(품목별)'!E13),",","")),"")</f>
        <v>9802</v>
      </c>
      <c r="G9" s="19" t="n">
        <f aca="false">IFERROR(VALUE(SUBSTITUTE(TRIM('수출입 실적(품목별)'!G13),",","")),"")</f>
        <v>75650</v>
      </c>
      <c r="H9" s="19" t="n">
        <f aca="false">IFERROR(VALUE(SUBSTITUTE(TRIM('수출입 실적(품목별)'!H13),",","")),"")</f>
        <v>-65848</v>
      </c>
    </row>
    <row r="10" customFormat="false" ht="15" hidden="false" customHeight="true" outlineLevel="0" collapsed="false">
      <c r="A10" s="11" t="str">
        <f aca="false">TRIM('수출입 실적(품목별)'!A14)</f>
        <v>2025.01</v>
      </c>
      <c r="B10" s="17" t="n">
        <f aca="false">IFERROR(VALUE(LEFT(A10,4)),"")</f>
        <v>2025</v>
      </c>
      <c r="C10" s="17" t="n">
        <f aca="false">IFERROR(VALUE(RIGHT(A10,2)),"")</f>
        <v>1</v>
      </c>
      <c r="D10" s="11" t="str">
        <f aca="false">TRIM('수출입 실적(품목별)'!B14)</f>
        <v>08</v>
      </c>
      <c r="E10" s="11" t="str">
        <f aca="false">TRIM('수출입 실적(품목별)'!C14)</f>
        <v>식용의 과실과 견과류, 감귤류ㆍ멜론의 껍질</v>
      </c>
      <c r="F10" s="19" t="n">
        <f aca="false">IFERROR(VALUE(SUBSTITUTE(TRIM('수출입 실적(품목별)'!E14),",","")),"")</f>
        <v>26837</v>
      </c>
      <c r="G10" s="19" t="n">
        <f aca="false">IFERROR(VALUE(SUBSTITUTE(TRIM('수출입 실적(품목별)'!G14),",","")),"")</f>
        <v>144994</v>
      </c>
      <c r="H10" s="19" t="n">
        <f aca="false">IFERROR(VALUE(SUBSTITUTE(TRIM('수출입 실적(품목별)'!H14),",","")),"")</f>
        <v>-118157</v>
      </c>
    </row>
    <row r="11" customFormat="false" ht="15" hidden="false" customHeight="true" outlineLevel="0" collapsed="false">
      <c r="A11" s="11" t="str">
        <f aca="false">TRIM('수출입 실적(품목별)'!A15)</f>
        <v>2025.01</v>
      </c>
      <c r="B11" s="17" t="n">
        <f aca="false">IFERROR(VALUE(LEFT(A11,4)),"")</f>
        <v>2025</v>
      </c>
      <c r="C11" s="17" t="n">
        <f aca="false">IFERROR(VALUE(RIGHT(A11,2)),"")</f>
        <v>1</v>
      </c>
      <c r="D11" s="11" t="str">
        <f aca="false">TRIM('수출입 실적(품목별)'!B15)</f>
        <v>09</v>
      </c>
      <c r="E11" s="11" t="str">
        <f aca="false">TRIM('수출입 실적(품목별)'!C15)</f>
        <v>커피ㆍ차ㆍ마테(maté)ㆍ향신료</v>
      </c>
      <c r="F11" s="19" t="n">
        <f aca="false">IFERROR(VALUE(SUBSTITUTE(TRIM('수출입 실적(품목별)'!E15),",","")),"")</f>
        <v>2706</v>
      </c>
      <c r="G11" s="19" t="n">
        <f aca="false">IFERROR(VALUE(SUBSTITUTE(TRIM('수출입 실적(품목별)'!G15),",","")),"")</f>
        <v>109715</v>
      </c>
      <c r="H11" s="19" t="n">
        <f aca="false">IFERROR(VALUE(SUBSTITUTE(TRIM('수출입 실적(품목별)'!H15),",","")),"")</f>
        <v>-107009</v>
      </c>
    </row>
    <row r="12" customFormat="false" ht="15" hidden="false" customHeight="true" outlineLevel="0" collapsed="false">
      <c r="A12" s="11" t="str">
        <f aca="false">TRIM('수출입 실적(품목별)'!A16)</f>
        <v>2025.01</v>
      </c>
      <c r="B12" s="17" t="n">
        <f aca="false">IFERROR(VALUE(LEFT(A12,4)),"")</f>
        <v>2025</v>
      </c>
      <c r="C12" s="17" t="n">
        <f aca="false">IFERROR(VALUE(RIGHT(A12,2)),"")</f>
        <v>1</v>
      </c>
      <c r="D12" s="11" t="str">
        <f aca="false">TRIM('수출입 실적(품목별)'!B16)</f>
        <v>10</v>
      </c>
      <c r="E12" s="11" t="str">
        <f aca="false">TRIM('수출입 실적(품목별)'!C16)</f>
        <v>곡물</v>
      </c>
      <c r="F12" s="19" t="n">
        <f aca="false">IFERROR(VALUE(SUBSTITUTE(TRIM('수출입 실적(품목별)'!E16),",","")),"")</f>
        <v>3159</v>
      </c>
      <c r="G12" s="19" t="n">
        <f aca="false">IFERROR(VALUE(SUBSTITUTE(TRIM('수출입 실적(품목별)'!G16),",","")),"")</f>
        <v>363115</v>
      </c>
      <c r="H12" s="19" t="n">
        <f aca="false">IFERROR(VALUE(SUBSTITUTE(TRIM('수출입 실적(품목별)'!H16),",","")),"")</f>
        <v>-359956</v>
      </c>
    </row>
    <row r="13" customFormat="false" ht="15" hidden="false" customHeight="true" outlineLevel="0" collapsed="false">
      <c r="A13" s="11" t="str">
        <f aca="false">TRIM('수출입 실적(품목별)'!A17)</f>
        <v>2025.01</v>
      </c>
      <c r="B13" s="17" t="n">
        <f aca="false">IFERROR(VALUE(LEFT(A13,4)),"")</f>
        <v>2025</v>
      </c>
      <c r="C13" s="17" t="n">
        <f aca="false">IFERROR(VALUE(RIGHT(A13,2)),"")</f>
        <v>1</v>
      </c>
      <c r="D13" s="11" t="str">
        <f aca="false">TRIM('수출입 실적(품목별)'!B17)</f>
        <v>11</v>
      </c>
      <c r="E13" s="11" t="str">
        <f aca="false">TRIM('수출입 실적(품목별)'!C17)</f>
        <v>제분공업의 생산품과 맥아, 전분, 이눌린(inulin), 밀의 글루텐(gluten)</v>
      </c>
      <c r="F13" s="19" t="n">
        <f aca="false">IFERROR(VALUE(SUBSTITUTE(TRIM('수출입 실적(품목별)'!E17),",","")),"")</f>
        <v>3474</v>
      </c>
      <c r="G13" s="19" t="n">
        <f aca="false">IFERROR(VALUE(SUBSTITUTE(TRIM('수출입 실적(품목별)'!G17),",","")),"")</f>
        <v>23263</v>
      </c>
      <c r="H13" s="19" t="n">
        <f aca="false">IFERROR(VALUE(SUBSTITUTE(TRIM('수출입 실적(품목별)'!H17),",","")),"")</f>
        <v>-19789</v>
      </c>
    </row>
    <row r="14" customFormat="false" ht="15" hidden="false" customHeight="true" outlineLevel="0" collapsed="false">
      <c r="A14" s="11" t="str">
        <f aca="false">TRIM('수출입 실적(품목별)'!A18)</f>
        <v>2025.01</v>
      </c>
      <c r="B14" s="17" t="n">
        <f aca="false">IFERROR(VALUE(LEFT(A14,4)),"")</f>
        <v>2025</v>
      </c>
      <c r="C14" s="17" t="n">
        <f aca="false">IFERROR(VALUE(RIGHT(A14,2)),"")</f>
        <v>1</v>
      </c>
      <c r="D14" s="11" t="str">
        <f aca="false">TRIM('수출입 실적(품목별)'!B18)</f>
        <v>12</v>
      </c>
      <c r="E14" s="11" t="str">
        <f aca="false">TRIM('수출입 실적(품목별)'!C18)</f>
        <v>채유(採油)에 적합한 종자와 과실, 각종 종자와 과실, 공업용ㆍ의약용 식물, 짚과 사료용 식물</v>
      </c>
      <c r="F14" s="19" t="n">
        <f aca="false">IFERROR(VALUE(SUBSTITUTE(TRIM('수출입 실적(품목별)'!E18),",","")),"")</f>
        <v>53582</v>
      </c>
      <c r="G14" s="19" t="n">
        <f aca="false">IFERROR(VALUE(SUBSTITUTE(TRIM('수출입 실적(품목별)'!G18),",","")),"")</f>
        <v>141767</v>
      </c>
      <c r="H14" s="19" t="n">
        <f aca="false">IFERROR(VALUE(SUBSTITUTE(TRIM('수출입 실적(품목별)'!H18),",","")),"")</f>
        <v>-88185</v>
      </c>
    </row>
    <row r="15" customFormat="false" ht="15" hidden="false" customHeight="true" outlineLevel="0" collapsed="false">
      <c r="A15" s="11" t="str">
        <f aca="false">TRIM('수출입 실적(품목별)'!A19)</f>
        <v>2025.01</v>
      </c>
      <c r="B15" s="17" t="n">
        <f aca="false">IFERROR(VALUE(LEFT(A15,4)),"")</f>
        <v>2025</v>
      </c>
      <c r="C15" s="17" t="n">
        <f aca="false">IFERROR(VALUE(RIGHT(A15,2)),"")</f>
        <v>1</v>
      </c>
      <c r="D15" s="11" t="str">
        <f aca="false">TRIM('수출입 실적(품목별)'!B19)</f>
        <v>13</v>
      </c>
      <c r="E15" s="11" t="str">
        <f aca="false">TRIM('수출입 실적(품목별)'!C19)</f>
        <v>락(lac), 검ㆍ수지ㆍ그 밖의 식물성 수액과 추출물(extract)</v>
      </c>
      <c r="F15" s="19" t="n">
        <f aca="false">IFERROR(VALUE(SUBSTITUTE(TRIM('수출입 실적(품목별)'!E19),",","")),"")</f>
        <v>8220</v>
      </c>
      <c r="G15" s="19" t="n">
        <f aca="false">IFERROR(VALUE(SUBSTITUTE(TRIM('수출입 실적(품목별)'!G19),",","")),"")</f>
        <v>25611</v>
      </c>
      <c r="H15" s="19" t="n">
        <f aca="false">IFERROR(VALUE(SUBSTITUTE(TRIM('수출입 실적(품목별)'!H19),",","")),"")</f>
        <v>-17391</v>
      </c>
    </row>
    <row r="16" customFormat="false" ht="15" hidden="false" customHeight="true" outlineLevel="0" collapsed="false">
      <c r="A16" s="11" t="str">
        <f aca="false">TRIM('수출입 실적(품목별)'!A20)</f>
        <v>2025.01</v>
      </c>
      <c r="B16" s="17" t="n">
        <f aca="false">IFERROR(VALUE(LEFT(A16,4)),"")</f>
        <v>2025</v>
      </c>
      <c r="C16" s="17" t="n">
        <f aca="false">IFERROR(VALUE(RIGHT(A16,2)),"")</f>
        <v>1</v>
      </c>
      <c r="D16" s="11" t="str">
        <f aca="false">TRIM('수출입 실적(품목별)'!B20)</f>
        <v>14</v>
      </c>
      <c r="E16" s="11" t="str">
        <f aca="false">TRIM('수출입 실적(품목별)'!C20)</f>
        <v>식물성 편조물(編組物)용 재료와 다른 류로 분류되지 않은 식물성 생산품</v>
      </c>
      <c r="F16" s="19" t="n">
        <f aca="false">IFERROR(VALUE(SUBSTITUTE(TRIM('수출입 실적(품목별)'!E20),",","")),"")</f>
        <v>14</v>
      </c>
      <c r="G16" s="19" t="n">
        <f aca="false">IFERROR(VALUE(SUBSTITUTE(TRIM('수출입 실적(품목별)'!G20),",","")),"")</f>
        <v>3244</v>
      </c>
      <c r="H16" s="19" t="n">
        <f aca="false">IFERROR(VALUE(SUBSTITUTE(TRIM('수출입 실적(품목별)'!H20),",","")),"")</f>
        <v>-3230</v>
      </c>
    </row>
    <row r="17" customFormat="false" ht="15" hidden="false" customHeight="true" outlineLevel="0" collapsed="false">
      <c r="A17" s="11" t="str">
        <f aca="false">TRIM('수출입 실적(품목별)'!A21)</f>
        <v>2025.01</v>
      </c>
      <c r="B17" s="17" t="n">
        <f aca="false">IFERROR(VALUE(LEFT(A17,4)),"")</f>
        <v>2025</v>
      </c>
      <c r="C17" s="17" t="n">
        <f aca="false">IFERROR(VALUE(RIGHT(A17,2)),"")</f>
        <v>1</v>
      </c>
      <c r="D17" s="11" t="str">
        <f aca="false">TRIM('수출입 실적(품목별)'!B21)</f>
        <v>15</v>
      </c>
      <c r="E17" s="11" t="str">
        <f aca="false">TRIM('수출입 실적(품목별)'!C21)</f>
        <v>동물성ㆍ식물성ㆍ미생물성 지방과 기름 및이들의 분해생산물, 조제한 식용 지방과 동물성ㆍ식물성 왁스</v>
      </c>
      <c r="F17" s="19" t="n">
        <f aca="false">IFERROR(VALUE(SUBSTITUTE(TRIM('수출입 실적(품목별)'!E21),",","")),"")</f>
        <v>36907</v>
      </c>
      <c r="G17" s="19" t="n">
        <f aca="false">IFERROR(VALUE(SUBSTITUTE(TRIM('수출입 실적(품목별)'!G21),",","")),"")</f>
        <v>179198</v>
      </c>
      <c r="H17" s="19" t="n">
        <f aca="false">IFERROR(VALUE(SUBSTITUTE(TRIM('수출입 실적(품목별)'!H21),",","")),"")</f>
        <v>-142290</v>
      </c>
    </row>
    <row r="18" customFormat="false" ht="15" hidden="false" customHeight="true" outlineLevel="0" collapsed="false">
      <c r="A18" s="11" t="str">
        <f aca="false">TRIM('수출입 실적(품목별)'!A22)</f>
        <v>2025.01</v>
      </c>
      <c r="B18" s="17" t="n">
        <f aca="false">IFERROR(VALUE(LEFT(A18,4)),"")</f>
        <v>2025</v>
      </c>
      <c r="C18" s="17" t="n">
        <f aca="false">IFERROR(VALUE(RIGHT(A18,2)),"")</f>
        <v>1</v>
      </c>
      <c r="D18" s="11" t="str">
        <f aca="false">TRIM('수출입 실적(품목별)'!B22)</f>
        <v>16</v>
      </c>
      <c r="E18" s="11" t="str">
        <f aca="false">TRIM('수출입 실적(품목별)'!C22)</f>
        <v>육류ㆍ어류ㆍ갑각류ㆍ연체동물이나 그 밖의 수생(水生) 무척추동물 또는 곤충의 조제품</v>
      </c>
      <c r="F18" s="19" t="n">
        <f aca="false">IFERROR(VALUE(SUBSTITUTE(TRIM('수출입 실적(품목별)'!E22),",","")),"")</f>
        <v>20531</v>
      </c>
      <c r="G18" s="19" t="n">
        <f aca="false">IFERROR(VALUE(SUBSTITUTE(TRIM('수출입 실적(품목별)'!G22),",","")),"")</f>
        <v>72361</v>
      </c>
      <c r="H18" s="19" t="n">
        <f aca="false">IFERROR(VALUE(SUBSTITUTE(TRIM('수출입 실적(품목별)'!H22),",","")),"")</f>
        <v>-51830</v>
      </c>
    </row>
    <row r="19" customFormat="false" ht="15" hidden="false" customHeight="true" outlineLevel="0" collapsed="false">
      <c r="A19" s="11" t="str">
        <f aca="false">TRIM('수출입 실적(품목별)'!A23)</f>
        <v>2025.01</v>
      </c>
      <c r="B19" s="17" t="n">
        <f aca="false">IFERROR(VALUE(LEFT(A19,4)),"")</f>
        <v>2025</v>
      </c>
      <c r="C19" s="17" t="n">
        <f aca="false">IFERROR(VALUE(RIGHT(A19,2)),"")</f>
        <v>1</v>
      </c>
      <c r="D19" s="11" t="str">
        <f aca="false">TRIM('수출입 실적(품목별)'!B23)</f>
        <v>17</v>
      </c>
      <c r="E19" s="11" t="str">
        <f aca="false">TRIM('수출입 실적(품목별)'!C23)</f>
        <v>당류(糖類)와 설탕과자</v>
      </c>
      <c r="F19" s="19" t="n">
        <f aca="false">IFERROR(VALUE(SUBSTITUTE(TRIM('수출입 실적(품목별)'!E23),",","")),"")</f>
        <v>19752</v>
      </c>
      <c r="G19" s="19" t="n">
        <f aca="false">IFERROR(VALUE(SUBSTITUTE(TRIM('수출입 실적(품목별)'!G23),",","")),"")</f>
        <v>114976</v>
      </c>
      <c r="H19" s="19" t="n">
        <f aca="false">IFERROR(VALUE(SUBSTITUTE(TRIM('수출입 실적(품목별)'!H23),",","")),"")</f>
        <v>-95223</v>
      </c>
    </row>
    <row r="20" customFormat="false" ht="15" hidden="false" customHeight="true" outlineLevel="0" collapsed="false">
      <c r="A20" s="11" t="str">
        <f aca="false">TRIM('수출입 실적(품목별)'!A24)</f>
        <v>2025.01</v>
      </c>
      <c r="B20" s="17" t="n">
        <f aca="false">IFERROR(VALUE(LEFT(A20,4)),"")</f>
        <v>2025</v>
      </c>
      <c r="C20" s="17" t="n">
        <f aca="false">IFERROR(VALUE(RIGHT(A20,2)),"")</f>
        <v>1</v>
      </c>
      <c r="D20" s="11" t="str">
        <f aca="false">TRIM('수출입 실적(품목별)'!B24)</f>
        <v>18</v>
      </c>
      <c r="E20" s="11" t="str">
        <f aca="false">TRIM('수출입 실적(품목별)'!C24)</f>
        <v>코코아와 그 조제품</v>
      </c>
      <c r="F20" s="19" t="n">
        <f aca="false">IFERROR(VALUE(SUBSTITUTE(TRIM('수출입 실적(품목별)'!E24),",","")),"")</f>
        <v>8048</v>
      </c>
      <c r="G20" s="19" t="n">
        <f aca="false">IFERROR(VALUE(SUBSTITUTE(TRIM('수출입 실적(품목별)'!G24),",","")),"")</f>
        <v>55733</v>
      </c>
      <c r="H20" s="19" t="n">
        <f aca="false">IFERROR(VALUE(SUBSTITUTE(TRIM('수출입 실적(품목별)'!H24),",","")),"")</f>
        <v>-47685</v>
      </c>
    </row>
    <row r="21" customFormat="false" ht="15" hidden="false" customHeight="true" outlineLevel="0" collapsed="false">
      <c r="A21" s="11" t="str">
        <f aca="false">TRIM('수출입 실적(품목별)'!A25)</f>
        <v>2025.01</v>
      </c>
      <c r="B21" s="17" t="n">
        <f aca="false">IFERROR(VALUE(LEFT(A21,4)),"")</f>
        <v>2025</v>
      </c>
      <c r="C21" s="17" t="n">
        <f aca="false">IFERROR(VALUE(RIGHT(A21,2)),"")</f>
        <v>1</v>
      </c>
      <c r="D21" s="11" t="str">
        <f aca="false">TRIM('수출입 실적(품목별)'!B25)</f>
        <v>19</v>
      </c>
      <c r="E21" s="11" t="str">
        <f aca="false">TRIM('수출입 실적(품목별)'!C25)</f>
        <v>곡물ㆍ고운 가루ㆍ전분ㆍ밀크의 조제품과 베이커리 제품</v>
      </c>
      <c r="F21" s="19" t="n">
        <f aca="false">IFERROR(VALUE(SUBSTITUTE(TRIM('수출입 실적(품목별)'!E25),",","")),"")</f>
        <v>186330</v>
      </c>
      <c r="G21" s="19" t="n">
        <f aca="false">IFERROR(VALUE(SUBSTITUTE(TRIM('수출입 실적(품목별)'!G25),",","")),"")</f>
        <v>87188</v>
      </c>
      <c r="H21" s="19" t="n">
        <f aca="false">IFERROR(VALUE(SUBSTITUTE(TRIM('수출입 실적(품목별)'!H25),",","")),"")</f>
        <v>99143</v>
      </c>
    </row>
    <row r="22" customFormat="false" ht="15" hidden="false" customHeight="true" outlineLevel="0" collapsed="false">
      <c r="A22" s="11" t="str">
        <f aca="false">TRIM('수출입 실적(품목별)'!A26)</f>
        <v>2025.01</v>
      </c>
      <c r="B22" s="17" t="n">
        <f aca="false">IFERROR(VALUE(LEFT(A22,4)),"")</f>
        <v>2025</v>
      </c>
      <c r="C22" s="17" t="n">
        <f aca="false">IFERROR(VALUE(RIGHT(A22,2)),"")</f>
        <v>1</v>
      </c>
      <c r="D22" s="11" t="str">
        <f aca="false">TRIM('수출입 실적(품목별)'!B26)</f>
        <v>20</v>
      </c>
      <c r="E22" s="11" t="str">
        <f aca="false">TRIM('수출입 실적(품목별)'!C26)</f>
        <v>채소ㆍ과실ㆍ견과류나 식물의그 밖의 부분의 조제품</v>
      </c>
      <c r="F22" s="19" t="n">
        <f aca="false">IFERROR(VALUE(SUBSTITUTE(TRIM('수출입 실적(품목별)'!E26),",","")),"")</f>
        <v>73316</v>
      </c>
      <c r="G22" s="19" t="n">
        <f aca="false">IFERROR(VALUE(SUBSTITUTE(TRIM('수출입 실적(품목별)'!G26),",","")),"")</f>
        <v>130294</v>
      </c>
      <c r="H22" s="19" t="n">
        <f aca="false">IFERROR(VALUE(SUBSTITUTE(TRIM('수출입 실적(품목별)'!H26),",","")),"")</f>
        <v>-56978</v>
      </c>
    </row>
    <row r="23" customFormat="false" ht="15" hidden="false" customHeight="true" outlineLevel="0" collapsed="false">
      <c r="A23" s="11" t="str">
        <f aca="false">TRIM('수출입 실적(품목별)'!A27)</f>
        <v>2025.01</v>
      </c>
      <c r="B23" s="17" t="n">
        <f aca="false">IFERROR(VALUE(LEFT(A23,4)),"")</f>
        <v>2025</v>
      </c>
      <c r="C23" s="17" t="n">
        <f aca="false">IFERROR(VALUE(RIGHT(A23,2)),"")</f>
        <v>1</v>
      </c>
      <c r="D23" s="11" t="str">
        <f aca="false">TRIM('수출입 실적(품목별)'!B27)</f>
        <v>21</v>
      </c>
      <c r="E23" s="11" t="str">
        <f aca="false">TRIM('수출입 실적(품목별)'!C27)</f>
        <v>각종 조제 식료품</v>
      </c>
      <c r="F23" s="19" t="n">
        <f aca="false">IFERROR(VALUE(SUBSTITUTE(TRIM('수출입 실적(품목별)'!E27),",","")),"")</f>
        <v>125355</v>
      </c>
      <c r="G23" s="19" t="n">
        <f aca="false">IFERROR(VALUE(SUBSTITUTE(TRIM('수출입 실적(품목별)'!G27),",","")),"")</f>
        <v>209252</v>
      </c>
      <c r="H23" s="19" t="n">
        <f aca="false">IFERROR(VALUE(SUBSTITUTE(TRIM('수출입 실적(품목별)'!H27),",","")),"")</f>
        <v>-83898</v>
      </c>
    </row>
    <row r="24" customFormat="false" ht="15" hidden="false" customHeight="true" outlineLevel="0" collapsed="false">
      <c r="A24" s="11" t="str">
        <f aca="false">TRIM('수출입 실적(품목별)'!A28)</f>
        <v>2025.01</v>
      </c>
      <c r="B24" s="17" t="n">
        <f aca="false">IFERROR(VALUE(LEFT(A24,4)),"")</f>
        <v>2025</v>
      </c>
      <c r="C24" s="17" t="n">
        <f aca="false">IFERROR(VALUE(RIGHT(A24,2)),"")</f>
        <v>1</v>
      </c>
      <c r="D24" s="11" t="str">
        <f aca="false">TRIM('수출입 실적(품목별)'!B28)</f>
        <v>22</v>
      </c>
      <c r="E24" s="11" t="str">
        <f aca="false">TRIM('수출입 실적(품목별)'!C28)</f>
        <v>음료ㆍ주류ㆍ식초</v>
      </c>
      <c r="F24" s="19" t="n">
        <f aca="false">IFERROR(VALUE(SUBSTITUTE(TRIM('수출입 실적(품목별)'!E28),",","")),"")</f>
        <v>67192</v>
      </c>
      <c r="G24" s="19" t="n">
        <f aca="false">IFERROR(VALUE(SUBSTITUTE(TRIM('수출입 실적(품목별)'!G28),",","")),"")</f>
        <v>117458</v>
      </c>
      <c r="H24" s="19" t="n">
        <f aca="false">IFERROR(VALUE(SUBSTITUTE(TRIM('수출입 실적(품목별)'!H28),",","")),"")</f>
        <v>-50266</v>
      </c>
    </row>
    <row r="25" customFormat="false" ht="15" hidden="false" customHeight="true" outlineLevel="0" collapsed="false">
      <c r="A25" s="11" t="str">
        <f aca="false">TRIM('수출입 실적(품목별)'!A29)</f>
        <v>2025.01</v>
      </c>
      <c r="B25" s="17" t="n">
        <f aca="false">IFERROR(VALUE(LEFT(A25,4)),"")</f>
        <v>2025</v>
      </c>
      <c r="C25" s="17" t="n">
        <f aca="false">IFERROR(VALUE(RIGHT(A25,2)),"")</f>
        <v>1</v>
      </c>
      <c r="D25" s="11" t="str">
        <f aca="false">TRIM('수출입 실적(품목별)'!B29)</f>
        <v>23</v>
      </c>
      <c r="E25" s="11" t="str">
        <f aca="false">TRIM('수출입 실적(품목별)'!C29)</f>
        <v>식품 공업에서 생기는 잔재물과 웨이스트(waste), 조제 사료</v>
      </c>
      <c r="F25" s="19" t="n">
        <f aca="false">IFERROR(VALUE(SUBSTITUTE(TRIM('수출입 실적(품목별)'!E29),",","")),"")</f>
        <v>27711</v>
      </c>
      <c r="G25" s="19" t="n">
        <f aca="false">IFERROR(VALUE(SUBSTITUTE(TRIM('수출입 실적(품목별)'!G29),",","")),"")</f>
        <v>186195</v>
      </c>
      <c r="H25" s="19" t="n">
        <f aca="false">IFERROR(VALUE(SUBSTITUTE(TRIM('수출입 실적(품목별)'!H29),",","")),"")</f>
        <v>-158484</v>
      </c>
    </row>
    <row r="26" customFormat="false" ht="15" hidden="false" customHeight="true" outlineLevel="0" collapsed="false">
      <c r="A26" s="11" t="str">
        <f aca="false">TRIM('수출입 실적(품목별)'!A30)</f>
        <v>2025.01</v>
      </c>
      <c r="B26" s="17" t="n">
        <f aca="false">IFERROR(VALUE(LEFT(A26,4)),"")</f>
        <v>2025</v>
      </c>
      <c r="C26" s="17" t="n">
        <f aca="false">IFERROR(VALUE(RIGHT(A26,2)),"")</f>
        <v>1</v>
      </c>
      <c r="D26" s="11" t="str">
        <f aca="false">TRIM('수출입 실적(품목별)'!B30)</f>
        <v>24</v>
      </c>
      <c r="E26" s="11" t="str">
        <f aca="false">TRIM('수출입 실적(품목별)'!C30)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26" s="19" t="n">
        <f aca="false">IFERROR(VALUE(SUBSTITUTE(TRIM('수출입 실적(품목별)'!E30),",","")),"")</f>
        <v>76365</v>
      </c>
      <c r="G26" s="19" t="n">
        <f aca="false">IFERROR(VALUE(SUBSTITUTE(TRIM('수출입 실적(품목별)'!G30),",","")),"")</f>
        <v>37590</v>
      </c>
      <c r="H26" s="19" t="n">
        <f aca="false">IFERROR(VALUE(SUBSTITUTE(TRIM('수출입 실적(품목별)'!H30),",","")),"")</f>
        <v>38775</v>
      </c>
    </row>
    <row r="27" customFormat="false" ht="15" hidden="false" customHeight="true" outlineLevel="0" collapsed="false">
      <c r="A27" s="11" t="str">
        <f aca="false">TRIM('수출입 실적(품목별)'!A31)</f>
        <v>2025.01</v>
      </c>
      <c r="B27" s="17" t="n">
        <f aca="false">IFERROR(VALUE(LEFT(A27,4)),"")</f>
        <v>2025</v>
      </c>
      <c r="C27" s="17" t="n">
        <f aca="false">IFERROR(VALUE(RIGHT(A27,2)),"")</f>
        <v>1</v>
      </c>
      <c r="D27" s="11" t="str">
        <f aca="false">TRIM('수출입 실적(품목별)'!B31)</f>
        <v>25</v>
      </c>
      <c r="E27" s="11" t="str">
        <f aca="false">TRIM('수출입 실적(품목별)'!C31)</f>
        <v>소금, 황, 토석류(土石類), 석고ㆍ석회ㆍ시멘트</v>
      </c>
      <c r="F27" s="19" t="n">
        <f aca="false">IFERROR(VALUE(SUBSTITUTE(TRIM('수출입 실적(품목별)'!E31),",","")),"")</f>
        <v>31425</v>
      </c>
      <c r="G27" s="19" t="n">
        <f aca="false">IFERROR(VALUE(SUBSTITUTE(TRIM('수출입 실적(품목별)'!G31),",","")),"")</f>
        <v>82092</v>
      </c>
      <c r="H27" s="19" t="n">
        <f aca="false">IFERROR(VALUE(SUBSTITUTE(TRIM('수출입 실적(품목별)'!H31),",","")),"")</f>
        <v>-50667</v>
      </c>
    </row>
    <row r="28" customFormat="false" ht="15" hidden="false" customHeight="true" outlineLevel="0" collapsed="false">
      <c r="A28" s="11" t="str">
        <f aca="false">TRIM('수출입 실적(품목별)'!A32)</f>
        <v>2025.01</v>
      </c>
      <c r="B28" s="17" t="n">
        <f aca="false">IFERROR(VALUE(LEFT(A28,4)),"")</f>
        <v>2025</v>
      </c>
      <c r="C28" s="17" t="n">
        <f aca="false">IFERROR(VALUE(RIGHT(A28,2)),"")</f>
        <v>1</v>
      </c>
      <c r="D28" s="11" t="str">
        <f aca="false">TRIM('수출입 실적(품목별)'!B32)</f>
        <v>26</v>
      </c>
      <c r="E28" s="11" t="str">
        <f aca="false">TRIM('수출입 실적(품목별)'!C32)</f>
        <v>광(鑛)ㆍ슬래그(slag)ㆍ회(灰)</v>
      </c>
      <c r="F28" s="19" t="n">
        <f aca="false">IFERROR(VALUE(SUBSTITUTE(TRIM('수출입 실적(품목별)'!E32),",","")),"")</f>
        <v>38549</v>
      </c>
      <c r="G28" s="19" t="n">
        <f aca="false">IFERROR(VALUE(SUBSTITUTE(TRIM('수출입 실적(품목별)'!G32),",","")),"")</f>
        <v>1930784</v>
      </c>
      <c r="H28" s="19" t="n">
        <f aca="false">IFERROR(VALUE(SUBSTITUTE(TRIM('수출입 실적(품목별)'!H32),",","")),"")</f>
        <v>-1892235</v>
      </c>
    </row>
    <row r="29" customFormat="false" ht="15" hidden="false" customHeight="true" outlineLevel="0" collapsed="false">
      <c r="A29" s="11" t="str">
        <f aca="false">TRIM('수출입 실적(품목별)'!A33)</f>
        <v>2025.01</v>
      </c>
      <c r="B29" s="17" t="n">
        <f aca="false">IFERROR(VALUE(LEFT(A29,4)),"")</f>
        <v>2025</v>
      </c>
      <c r="C29" s="17" t="n">
        <f aca="false">IFERROR(VALUE(RIGHT(A29,2)),"")</f>
        <v>1</v>
      </c>
      <c r="D29" s="11" t="str">
        <f aca="false">TRIM('수출입 실적(품목별)'!B33)</f>
        <v>27</v>
      </c>
      <c r="E29" s="11" t="str">
        <f aca="false">TRIM('수출입 실적(품목별)'!C33)</f>
        <v>광물성 연료ㆍ광물유(鑛物油)와 이들의 증류물, 역청(瀝靑)물질, 광물성 왁스</v>
      </c>
      <c r="F29" s="19" t="n">
        <f aca="false">IFERROR(VALUE(SUBSTITUTE(TRIM('수출입 실적(품목별)'!E33),",","")),"")</f>
        <v>3606096</v>
      </c>
      <c r="G29" s="19" t="n">
        <f aca="false">IFERROR(VALUE(SUBSTITUTE(TRIM('수출입 실적(품목별)'!G33),",","")),"")</f>
        <v>13854140</v>
      </c>
      <c r="H29" s="19" t="n">
        <f aca="false">IFERROR(VALUE(SUBSTITUTE(TRIM('수출입 실적(품목별)'!H33),",","")),"")</f>
        <v>-10248044</v>
      </c>
    </row>
    <row r="30" customFormat="false" ht="15" hidden="false" customHeight="true" outlineLevel="0" collapsed="false">
      <c r="A30" s="11" t="str">
        <f aca="false">TRIM('수출입 실적(품목별)'!A34)</f>
        <v>2025.01</v>
      </c>
      <c r="B30" s="17" t="n">
        <f aca="false">IFERROR(VALUE(LEFT(A30,4)),"")</f>
        <v>2025</v>
      </c>
      <c r="C30" s="17" t="n">
        <f aca="false">IFERROR(VALUE(RIGHT(A30,2)),"")</f>
        <v>1</v>
      </c>
      <c r="D30" s="11" t="str">
        <f aca="false">TRIM('수출입 실적(품목별)'!B34)</f>
        <v>28</v>
      </c>
      <c r="E30" s="11" t="str">
        <f aca="false">TRIM('수출입 실적(품목별)'!C34)</f>
        <v>무기화학품, 귀금속ㆍ희토류(稀土類)금속ㆍ방사성원소ㆍ동위원소의 유기화합물이나 무기화합물</v>
      </c>
      <c r="F30" s="19" t="n">
        <f aca="false">IFERROR(VALUE(SUBSTITUTE(TRIM('수출입 실적(품목별)'!E34),",","")),"")</f>
        <v>663940</v>
      </c>
      <c r="G30" s="19" t="n">
        <f aca="false">IFERROR(VALUE(SUBSTITUTE(TRIM('수출입 실적(품목별)'!G34),",","")),"")</f>
        <v>807069</v>
      </c>
      <c r="H30" s="19" t="n">
        <f aca="false">IFERROR(VALUE(SUBSTITUTE(TRIM('수출입 실적(품목별)'!H34),",","")),"")</f>
        <v>-143130</v>
      </c>
    </row>
    <row r="31" customFormat="false" ht="15" hidden="false" customHeight="true" outlineLevel="0" collapsed="false">
      <c r="A31" s="11" t="str">
        <f aca="false">TRIM('수출입 실적(품목별)'!A35)</f>
        <v>2025.01</v>
      </c>
      <c r="B31" s="17" t="n">
        <f aca="false">IFERROR(VALUE(LEFT(A31,4)),"")</f>
        <v>2025</v>
      </c>
      <c r="C31" s="17" t="n">
        <f aca="false">IFERROR(VALUE(RIGHT(A31,2)),"")</f>
        <v>1</v>
      </c>
      <c r="D31" s="11" t="str">
        <f aca="false">TRIM('수출입 실적(품목별)'!B35)</f>
        <v>29</v>
      </c>
      <c r="E31" s="11" t="str">
        <f aca="false">TRIM('수출입 실적(품목별)'!C35)</f>
        <v>유기화학품</v>
      </c>
      <c r="F31" s="19" t="n">
        <f aca="false">IFERROR(VALUE(SUBSTITUTE(TRIM('수출입 실적(품목별)'!E35),",","")),"")</f>
        <v>1618152</v>
      </c>
      <c r="G31" s="19" t="n">
        <f aca="false">IFERROR(VALUE(SUBSTITUTE(TRIM('수출입 실적(품목별)'!G35),",","")),"")</f>
        <v>1160904</v>
      </c>
      <c r="H31" s="19" t="n">
        <f aca="false">IFERROR(VALUE(SUBSTITUTE(TRIM('수출입 실적(품목별)'!H35),",","")),"")</f>
        <v>457248</v>
      </c>
    </row>
    <row r="32" customFormat="false" ht="15" hidden="false" customHeight="true" outlineLevel="0" collapsed="false">
      <c r="A32" s="11" t="str">
        <f aca="false">TRIM('수출입 실적(품목별)'!A36)</f>
        <v>2025.01</v>
      </c>
      <c r="B32" s="17" t="n">
        <f aca="false">IFERROR(VALUE(LEFT(A32,4)),"")</f>
        <v>2025</v>
      </c>
      <c r="C32" s="17" t="n">
        <f aca="false">IFERROR(VALUE(RIGHT(A32,2)),"")</f>
        <v>1</v>
      </c>
      <c r="D32" s="11" t="str">
        <f aca="false">TRIM('수출입 실적(품목별)'!B36)</f>
        <v>30</v>
      </c>
      <c r="E32" s="11" t="str">
        <f aca="false">TRIM('수출입 실적(품목별)'!C36)</f>
        <v>의료용품</v>
      </c>
      <c r="F32" s="19" t="n">
        <f aca="false">IFERROR(VALUE(SUBSTITUTE(TRIM('수출입 실적(품목별)'!E36),",","")),"")</f>
        <v>681649</v>
      </c>
      <c r="G32" s="19" t="n">
        <f aca="false">IFERROR(VALUE(SUBSTITUTE(TRIM('수출입 실적(품목별)'!G36),",","")),"")</f>
        <v>659667</v>
      </c>
      <c r="H32" s="19" t="n">
        <f aca="false">IFERROR(VALUE(SUBSTITUTE(TRIM('수출입 실적(품목별)'!H36),",","")),"")</f>
        <v>21982</v>
      </c>
    </row>
    <row r="33" customFormat="false" ht="15" hidden="false" customHeight="true" outlineLevel="0" collapsed="false">
      <c r="A33" s="11" t="str">
        <f aca="false">TRIM('수출입 실적(품목별)'!A37)</f>
        <v>2025.01</v>
      </c>
      <c r="B33" s="17" t="n">
        <f aca="false">IFERROR(VALUE(LEFT(A33,4)),"")</f>
        <v>2025</v>
      </c>
      <c r="C33" s="17" t="n">
        <f aca="false">IFERROR(VALUE(RIGHT(A33,2)),"")</f>
        <v>1</v>
      </c>
      <c r="D33" s="11" t="str">
        <f aca="false">TRIM('수출입 실적(품목별)'!B37)</f>
        <v>31</v>
      </c>
      <c r="E33" s="11" t="str">
        <f aca="false">TRIM('수출입 실적(품목별)'!C37)</f>
        <v>비료</v>
      </c>
      <c r="F33" s="19" t="n">
        <f aca="false">IFERROR(VALUE(SUBSTITUTE(TRIM('수출입 실적(품목별)'!E37),",","")),"")</f>
        <v>42099</v>
      </c>
      <c r="G33" s="19" t="n">
        <f aca="false">IFERROR(VALUE(SUBSTITUTE(TRIM('수출입 실적(품목별)'!G37),",","")),"")</f>
        <v>61539</v>
      </c>
      <c r="H33" s="19" t="n">
        <f aca="false">IFERROR(VALUE(SUBSTITUTE(TRIM('수출입 실적(품목별)'!H37),",","")),"")</f>
        <v>-19441</v>
      </c>
    </row>
    <row r="34" customFormat="false" ht="15" hidden="false" customHeight="true" outlineLevel="0" collapsed="false">
      <c r="A34" s="11" t="str">
        <f aca="false">TRIM('수출입 실적(품목별)'!A38)</f>
        <v>2025.01</v>
      </c>
      <c r="B34" s="17" t="n">
        <f aca="false">IFERROR(VALUE(LEFT(A34,4)),"")</f>
        <v>2025</v>
      </c>
      <c r="C34" s="17" t="n">
        <f aca="false">IFERROR(VALUE(RIGHT(A34,2)),"")</f>
        <v>1</v>
      </c>
      <c r="D34" s="11" t="str">
        <f aca="false">TRIM('수출입 실적(품목별)'!B38)</f>
        <v>32</v>
      </c>
      <c r="E34" s="11" t="str">
        <f aca="false">TRIM('수출입 실적(품목별)'!C38)</f>
        <v>유연용ㆍ염색용 추출물(extract), 탄닌과 이들의 유도체, 염료ㆍ안료와 그 밖의 착색제, 페인트ㆍ바니시(varnish), 퍼티(putty)와 그 밖의 매스틱(mastic), 잉크</v>
      </c>
      <c r="F34" s="19" t="n">
        <f aca="false">IFERROR(VALUE(SUBSTITUTE(TRIM('수출입 실적(품목별)'!E38),",","")),"")</f>
        <v>190642</v>
      </c>
      <c r="G34" s="19" t="n">
        <f aca="false">IFERROR(VALUE(SUBSTITUTE(TRIM('수출입 실적(품목별)'!G38),",","")),"")</f>
        <v>172779</v>
      </c>
      <c r="H34" s="19" t="n">
        <f aca="false">IFERROR(VALUE(SUBSTITUTE(TRIM('수출입 실적(품목별)'!H38),",","")),"")</f>
        <v>17862</v>
      </c>
    </row>
    <row r="35" customFormat="false" ht="15" hidden="false" customHeight="true" outlineLevel="0" collapsed="false">
      <c r="A35" s="11" t="str">
        <f aca="false">TRIM('수출입 실적(품목별)'!A39)</f>
        <v>2025.01</v>
      </c>
      <c r="B35" s="17" t="n">
        <f aca="false">IFERROR(VALUE(LEFT(A35,4)),"")</f>
        <v>2025</v>
      </c>
      <c r="C35" s="17" t="n">
        <f aca="false">IFERROR(VALUE(RIGHT(A35,2)),"")</f>
        <v>1</v>
      </c>
      <c r="D35" s="11" t="str">
        <f aca="false">TRIM('수출입 실적(품목별)'!B39)</f>
        <v>33</v>
      </c>
      <c r="E35" s="11" t="str">
        <f aca="false">TRIM('수출입 실적(품목별)'!C39)</f>
        <v>정유(essential oil)와 레지노이드(resinoid), 조제향료와 화장품ㆍ화장용품</v>
      </c>
      <c r="F35" s="19" t="n">
        <f aca="false">IFERROR(VALUE(SUBSTITUTE(TRIM('수출입 실적(품목별)'!E39),",","")),"")</f>
        <v>732310</v>
      </c>
      <c r="G35" s="19" t="n">
        <f aca="false">IFERROR(VALUE(SUBSTITUTE(TRIM('수출입 실적(품목별)'!G39),",","")),"")</f>
        <v>149071</v>
      </c>
      <c r="H35" s="19" t="n">
        <f aca="false">IFERROR(VALUE(SUBSTITUTE(TRIM('수출입 실적(품목별)'!H39),",","")),"")</f>
        <v>583239</v>
      </c>
    </row>
    <row r="36" customFormat="false" ht="15" hidden="false" customHeight="true" outlineLevel="0" collapsed="false">
      <c r="A36" s="11" t="str">
        <f aca="false">TRIM('수출입 실적(품목별)'!A40)</f>
        <v>2025.01</v>
      </c>
      <c r="B36" s="17" t="n">
        <f aca="false">IFERROR(VALUE(LEFT(A36,4)),"")</f>
        <v>2025</v>
      </c>
      <c r="C36" s="17" t="n">
        <f aca="false">IFERROR(VALUE(RIGHT(A36,2)),"")</f>
        <v>1</v>
      </c>
      <c r="D36" s="11" t="str">
        <f aca="false">TRIM('수출입 실적(품목별)'!B40)</f>
        <v>34</v>
      </c>
      <c r="E36" s="11" t="str">
        <f aca="false">TRIM('수출입 실적(품목별)'!C40)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36" s="19" t="n">
        <f aca="false">IFERROR(VALUE(SUBSTITUTE(TRIM('수출입 실적(품목별)'!E40),",","")),"")</f>
        <v>137521</v>
      </c>
      <c r="G36" s="19" t="n">
        <f aca="false">IFERROR(VALUE(SUBSTITUTE(TRIM('수출입 실적(품목별)'!G40),",","")),"")</f>
        <v>86970</v>
      </c>
      <c r="H36" s="19" t="n">
        <f aca="false">IFERROR(VALUE(SUBSTITUTE(TRIM('수출입 실적(품목별)'!H40),",","")),"")</f>
        <v>50551</v>
      </c>
    </row>
    <row r="37" customFormat="false" ht="15" hidden="false" customHeight="true" outlineLevel="0" collapsed="false">
      <c r="A37" s="11" t="str">
        <f aca="false">TRIM('수출입 실적(품목별)'!A41)</f>
        <v>2025.01</v>
      </c>
      <c r="B37" s="17" t="n">
        <f aca="false">IFERROR(VALUE(LEFT(A37,4)),"")</f>
        <v>2025</v>
      </c>
      <c r="C37" s="17" t="n">
        <f aca="false">IFERROR(VALUE(RIGHT(A37,2)),"")</f>
        <v>1</v>
      </c>
      <c r="D37" s="11" t="str">
        <f aca="false">TRIM('수출입 실적(품목별)'!B41)</f>
        <v>35</v>
      </c>
      <c r="E37" s="11" t="str">
        <f aca="false">TRIM('수출입 실적(품목별)'!C41)</f>
        <v>단백질계 물질, 변성전분, 글루(glue), 효소</v>
      </c>
      <c r="F37" s="19" t="n">
        <f aca="false">IFERROR(VALUE(SUBSTITUTE(TRIM('수출입 실적(품목별)'!E41),",","")),"")</f>
        <v>75103</v>
      </c>
      <c r="G37" s="19" t="n">
        <f aca="false">IFERROR(VALUE(SUBSTITUTE(TRIM('수출입 실적(품목별)'!G41),",","")),"")</f>
        <v>75196</v>
      </c>
      <c r="H37" s="19" t="n">
        <f aca="false">IFERROR(VALUE(SUBSTITUTE(TRIM('수출입 실적(품목별)'!H41),",","")),"")</f>
        <v>-94</v>
      </c>
    </row>
    <row r="38" customFormat="false" ht="15" hidden="false" customHeight="true" outlineLevel="0" collapsed="false">
      <c r="A38" s="11" t="str">
        <f aca="false">TRIM('수출입 실적(품목별)'!A42)</f>
        <v>2025.01</v>
      </c>
      <c r="B38" s="17" t="n">
        <f aca="false">IFERROR(VALUE(LEFT(A38,4)),"")</f>
        <v>2025</v>
      </c>
      <c r="C38" s="17" t="n">
        <f aca="false">IFERROR(VALUE(RIGHT(A38,2)),"")</f>
        <v>1</v>
      </c>
      <c r="D38" s="11" t="str">
        <f aca="false">TRIM('수출입 실적(품목별)'!B42)</f>
        <v>36</v>
      </c>
      <c r="E38" s="11" t="str">
        <f aca="false">TRIM('수출입 실적(품목별)'!C42)</f>
        <v>화약류, 화공품, 성냥, 발화성 합금, 특정 가연성 조제품</v>
      </c>
      <c r="F38" s="19" t="n">
        <f aca="false">IFERROR(VALUE(SUBSTITUTE(TRIM('수출입 실적(품목별)'!E42),",","")),"")</f>
        <v>1929</v>
      </c>
      <c r="G38" s="19" t="n">
        <f aca="false">IFERROR(VALUE(SUBSTITUTE(TRIM('수출입 실적(품목별)'!G42),",","")),"")</f>
        <v>3614</v>
      </c>
      <c r="H38" s="19" t="n">
        <f aca="false">IFERROR(VALUE(SUBSTITUTE(TRIM('수출입 실적(품목별)'!H42),",","")),"")</f>
        <v>-1685</v>
      </c>
    </row>
    <row r="39" customFormat="false" ht="15" hidden="false" customHeight="true" outlineLevel="0" collapsed="false">
      <c r="A39" s="11" t="str">
        <f aca="false">TRIM('수출입 실적(품목별)'!A43)</f>
        <v>2025.01</v>
      </c>
      <c r="B39" s="17" t="n">
        <f aca="false">IFERROR(VALUE(LEFT(A39,4)),"")</f>
        <v>2025</v>
      </c>
      <c r="C39" s="17" t="n">
        <f aca="false">IFERROR(VALUE(RIGHT(A39,2)),"")</f>
        <v>1</v>
      </c>
      <c r="D39" s="11" t="str">
        <f aca="false">TRIM('수출입 실적(품목별)'!B43)</f>
        <v>37</v>
      </c>
      <c r="E39" s="11" t="str">
        <f aca="false">TRIM('수출입 실적(품목별)'!C43)</f>
        <v>사진용이나 영화용 재료</v>
      </c>
      <c r="F39" s="19" t="n">
        <f aca="false">IFERROR(VALUE(SUBSTITUTE(TRIM('수출입 실적(품목별)'!E43),",","")),"")</f>
        <v>92061</v>
      </c>
      <c r="G39" s="19" t="n">
        <f aca="false">IFERROR(VALUE(SUBSTITUTE(TRIM('수출입 실적(품목별)'!G43),",","")),"")</f>
        <v>69926</v>
      </c>
      <c r="H39" s="19" t="n">
        <f aca="false">IFERROR(VALUE(SUBSTITUTE(TRIM('수출입 실적(품목별)'!H43),",","")),"")</f>
        <v>22136</v>
      </c>
    </row>
    <row r="40" customFormat="false" ht="15" hidden="false" customHeight="true" outlineLevel="0" collapsed="false">
      <c r="A40" s="11" t="str">
        <f aca="false">TRIM('수출입 실적(품목별)'!A44)</f>
        <v>2025.01</v>
      </c>
      <c r="B40" s="17" t="n">
        <f aca="false">IFERROR(VALUE(LEFT(A40,4)),"")</f>
        <v>2025</v>
      </c>
      <c r="C40" s="17" t="n">
        <f aca="false">IFERROR(VALUE(RIGHT(A40,2)),"")</f>
        <v>1</v>
      </c>
      <c r="D40" s="11" t="str">
        <f aca="false">TRIM('수출입 실적(품목별)'!B44)</f>
        <v>38</v>
      </c>
      <c r="E40" s="11" t="str">
        <f aca="false">TRIM('수출입 실적(품목별)'!C44)</f>
        <v>각종 화학공업 생산품</v>
      </c>
      <c r="F40" s="19" t="n">
        <f aca="false">IFERROR(VALUE(SUBSTITUTE(TRIM('수출입 실적(품목별)'!E44),",","")),"")</f>
        <v>527030</v>
      </c>
      <c r="G40" s="19" t="n">
        <f aca="false">IFERROR(VALUE(SUBSTITUTE(TRIM('수출입 실적(품목별)'!G44),",","")),"")</f>
        <v>749063</v>
      </c>
      <c r="H40" s="19" t="n">
        <f aca="false">IFERROR(VALUE(SUBSTITUTE(TRIM('수출입 실적(품목별)'!H44),",","")),"")</f>
        <v>-222033</v>
      </c>
    </row>
    <row r="41" customFormat="false" ht="15" hidden="false" customHeight="true" outlineLevel="0" collapsed="false">
      <c r="A41" s="11" t="str">
        <f aca="false">TRIM('수출입 실적(품목별)'!A45)</f>
        <v>2025.01</v>
      </c>
      <c r="B41" s="17" t="n">
        <f aca="false">IFERROR(VALUE(LEFT(A41,4)),"")</f>
        <v>2025</v>
      </c>
      <c r="C41" s="17" t="n">
        <f aca="false">IFERROR(VALUE(RIGHT(A41,2)),"")</f>
        <v>1</v>
      </c>
      <c r="D41" s="11" t="str">
        <f aca="false">TRIM('수출입 실적(품목별)'!B45)</f>
        <v>39</v>
      </c>
      <c r="E41" s="11" t="str">
        <f aca="false">TRIM('수출입 실적(품목별)'!C45)</f>
        <v>플라스틱과 그 제품</v>
      </c>
      <c r="F41" s="19" t="n">
        <f aca="false">IFERROR(VALUE(SUBSTITUTE(TRIM('수출입 실적(품목별)'!E45),",","")),"")</f>
        <v>2634109</v>
      </c>
      <c r="G41" s="19" t="n">
        <f aca="false">IFERROR(VALUE(SUBSTITUTE(TRIM('수출입 실적(품목별)'!G45),",","")),"")</f>
        <v>1000692</v>
      </c>
      <c r="H41" s="19" t="n">
        <f aca="false">IFERROR(VALUE(SUBSTITUTE(TRIM('수출입 실적(품목별)'!H45),",","")),"")</f>
        <v>1633417</v>
      </c>
    </row>
    <row r="42" customFormat="false" ht="15" hidden="false" customHeight="true" outlineLevel="0" collapsed="false">
      <c r="A42" s="11" t="str">
        <f aca="false">TRIM('수출입 실적(품목별)'!A46)</f>
        <v>2025.01</v>
      </c>
      <c r="B42" s="17" t="n">
        <f aca="false">IFERROR(VALUE(LEFT(A42,4)),"")</f>
        <v>2025</v>
      </c>
      <c r="C42" s="17" t="n">
        <f aca="false">IFERROR(VALUE(RIGHT(A42,2)),"")</f>
        <v>1</v>
      </c>
      <c r="D42" s="11" t="str">
        <f aca="false">TRIM('수출입 실적(품목별)'!B46)</f>
        <v>40</v>
      </c>
      <c r="E42" s="11" t="str">
        <f aca="false">TRIM('수출입 실적(품목별)'!C46)</f>
        <v>고무와 그 제품</v>
      </c>
      <c r="F42" s="19" t="n">
        <f aca="false">IFERROR(VALUE(SUBSTITUTE(TRIM('수출입 실적(품목별)'!E46),",","")),"")</f>
        <v>628364</v>
      </c>
      <c r="G42" s="19" t="n">
        <f aca="false">IFERROR(VALUE(SUBSTITUTE(TRIM('수출입 실적(품목별)'!G46),",","")),"")</f>
        <v>239060</v>
      </c>
      <c r="H42" s="19" t="n">
        <f aca="false">IFERROR(VALUE(SUBSTITUTE(TRIM('수출입 실적(품목별)'!H46),",","")),"")</f>
        <v>389304</v>
      </c>
    </row>
    <row r="43" customFormat="false" ht="15" hidden="false" customHeight="true" outlineLevel="0" collapsed="false">
      <c r="A43" s="11" t="str">
        <f aca="false">TRIM('수출입 실적(품목별)'!A47)</f>
        <v>2025.01</v>
      </c>
      <c r="B43" s="17" t="n">
        <f aca="false">IFERROR(VALUE(LEFT(A43,4)),"")</f>
        <v>2025</v>
      </c>
      <c r="C43" s="17" t="n">
        <f aca="false">IFERROR(VALUE(RIGHT(A43,2)),"")</f>
        <v>1</v>
      </c>
      <c r="D43" s="11" t="str">
        <f aca="false">TRIM('수출입 실적(품목별)'!B47)</f>
        <v>41</v>
      </c>
      <c r="E43" s="11" t="str">
        <f aca="false">TRIM('수출입 실적(품목별)'!C47)</f>
        <v>원피(모피는 제외한다)와 가죽</v>
      </c>
      <c r="F43" s="19" t="n">
        <f aca="false">IFERROR(VALUE(SUBSTITUTE(TRIM('수출입 실적(품목별)'!E47),",","")),"")</f>
        <v>24264</v>
      </c>
      <c r="G43" s="19" t="n">
        <f aca="false">IFERROR(VALUE(SUBSTITUTE(TRIM('수출입 실적(품목별)'!G47),",","")),"")</f>
        <v>17194</v>
      </c>
      <c r="H43" s="19" t="n">
        <f aca="false">IFERROR(VALUE(SUBSTITUTE(TRIM('수출입 실적(품목별)'!H47),",","")),"")</f>
        <v>7070</v>
      </c>
    </row>
    <row r="44" customFormat="false" ht="15" hidden="false" customHeight="true" outlineLevel="0" collapsed="false">
      <c r="A44" s="11" t="str">
        <f aca="false">TRIM('수출입 실적(품목별)'!A48)</f>
        <v>2025.01</v>
      </c>
      <c r="B44" s="17" t="n">
        <f aca="false">IFERROR(VALUE(LEFT(A44,4)),"")</f>
        <v>2025</v>
      </c>
      <c r="C44" s="17" t="n">
        <f aca="false">IFERROR(VALUE(RIGHT(A44,2)),"")</f>
        <v>1</v>
      </c>
      <c r="D44" s="11" t="str">
        <f aca="false">TRIM('수출입 실적(품목별)'!B48)</f>
        <v>42</v>
      </c>
      <c r="E44" s="11" t="str">
        <f aca="false">TRIM('수출입 실적(품목별)'!C48)</f>
        <v>가죽제품, 마구, 여행용구ㆍ핸드백과 이와 유사한 용기, 동물 거트(gut)[누에의 거트(gut)는 제외한다]의 제품</v>
      </c>
      <c r="F44" s="19" t="n">
        <f aca="false">IFERROR(VALUE(SUBSTITUTE(TRIM('수출입 실적(품목별)'!E48),",","")),"")</f>
        <v>32138</v>
      </c>
      <c r="G44" s="19" t="n">
        <f aca="false">IFERROR(VALUE(SUBSTITUTE(TRIM('수출입 실적(품목별)'!G48),",","")),"")</f>
        <v>278334</v>
      </c>
      <c r="H44" s="19" t="n">
        <f aca="false">IFERROR(VALUE(SUBSTITUTE(TRIM('수출입 실적(품목별)'!H48),",","")),"")</f>
        <v>-246196</v>
      </c>
    </row>
    <row r="45" customFormat="false" ht="15" hidden="false" customHeight="true" outlineLevel="0" collapsed="false">
      <c r="A45" s="11" t="str">
        <f aca="false">TRIM('수출입 실적(품목별)'!A49)</f>
        <v>2025.01</v>
      </c>
      <c r="B45" s="17" t="n">
        <f aca="false">IFERROR(VALUE(LEFT(A45,4)),"")</f>
        <v>2025</v>
      </c>
      <c r="C45" s="17" t="n">
        <f aca="false">IFERROR(VALUE(RIGHT(A45,2)),"")</f>
        <v>1</v>
      </c>
      <c r="D45" s="11" t="str">
        <f aca="false">TRIM('수출입 실적(품목별)'!B49)</f>
        <v>43</v>
      </c>
      <c r="E45" s="11" t="str">
        <f aca="false">TRIM('수출입 실적(품목별)'!C49)</f>
        <v>모피ㆍ인조모피와 이들의 제품</v>
      </c>
      <c r="F45" s="19" t="n">
        <f aca="false">IFERROR(VALUE(SUBSTITUTE(TRIM('수출입 실적(품목별)'!E49),",","")),"")</f>
        <v>393</v>
      </c>
      <c r="G45" s="19" t="n">
        <f aca="false">IFERROR(VALUE(SUBSTITUTE(TRIM('수출입 실적(품목별)'!G49),",","")),"")</f>
        <v>3643</v>
      </c>
      <c r="H45" s="19" t="n">
        <f aca="false">IFERROR(VALUE(SUBSTITUTE(TRIM('수출입 실적(품목별)'!H49),",","")),"")</f>
        <v>-3249</v>
      </c>
    </row>
    <row r="46" customFormat="false" ht="15" hidden="false" customHeight="true" outlineLevel="0" collapsed="false">
      <c r="A46" s="11" t="str">
        <f aca="false">TRIM('수출입 실적(품목별)'!A50)</f>
        <v>2025.01</v>
      </c>
      <c r="B46" s="17" t="n">
        <f aca="false">IFERROR(VALUE(LEFT(A46,4)),"")</f>
        <v>2025</v>
      </c>
      <c r="C46" s="17" t="n">
        <f aca="false">IFERROR(VALUE(RIGHT(A46,2)),"")</f>
        <v>1</v>
      </c>
      <c r="D46" s="11" t="str">
        <f aca="false">TRIM('수출입 실적(품목별)'!B50)</f>
        <v>44</v>
      </c>
      <c r="E46" s="11" t="str">
        <f aca="false">TRIM('수출입 실적(품목별)'!C50)</f>
        <v>목재와 그 제품, 목탄</v>
      </c>
      <c r="F46" s="19" t="n">
        <f aca="false">IFERROR(VALUE(SUBSTITUTE(TRIM('수출입 실적(품목별)'!E50),",","")),"")</f>
        <v>4723</v>
      </c>
      <c r="G46" s="19" t="n">
        <f aca="false">IFERROR(VALUE(SUBSTITUTE(TRIM('수출입 실적(품목별)'!G50),",","")),"")</f>
        <v>246826</v>
      </c>
      <c r="H46" s="19" t="n">
        <f aca="false">IFERROR(VALUE(SUBSTITUTE(TRIM('수출입 실적(품목별)'!H50),",","")),"")</f>
        <v>-242103</v>
      </c>
    </row>
    <row r="47" customFormat="false" ht="15" hidden="false" customHeight="true" outlineLevel="0" collapsed="false">
      <c r="A47" s="11" t="str">
        <f aca="false">TRIM('수출입 실적(품목별)'!A51)</f>
        <v>2025.01</v>
      </c>
      <c r="B47" s="17" t="n">
        <f aca="false">IFERROR(VALUE(LEFT(A47,4)),"")</f>
        <v>2025</v>
      </c>
      <c r="C47" s="17" t="n">
        <f aca="false">IFERROR(VALUE(RIGHT(A47,2)),"")</f>
        <v>1</v>
      </c>
      <c r="D47" s="11" t="str">
        <f aca="false">TRIM('수출입 실적(품목별)'!B51)</f>
        <v>45</v>
      </c>
      <c r="E47" s="11" t="str">
        <f aca="false">TRIM('수출입 실적(품목별)'!C51)</f>
        <v>코르크(cork)와 그 제품</v>
      </c>
      <c r="F47" s="19" t="n">
        <f aca="false">IFERROR(VALUE(SUBSTITUTE(TRIM('수출입 실적(품목별)'!E51),",","")),"")</f>
        <v>19</v>
      </c>
      <c r="G47" s="19" t="n">
        <f aca="false">IFERROR(VALUE(SUBSTITUTE(TRIM('수출입 실적(품목별)'!G51),",","")),"")</f>
        <v>400</v>
      </c>
      <c r="H47" s="19" t="n">
        <f aca="false">IFERROR(VALUE(SUBSTITUTE(TRIM('수출입 실적(품목별)'!H51),",","")),"")</f>
        <v>-381</v>
      </c>
    </row>
    <row r="48" customFormat="false" ht="15" hidden="false" customHeight="true" outlineLevel="0" collapsed="false">
      <c r="A48" s="11" t="str">
        <f aca="false">TRIM('수출입 실적(품목별)'!A52)</f>
        <v>2025.01</v>
      </c>
      <c r="B48" s="17" t="n">
        <f aca="false">IFERROR(VALUE(LEFT(A48,4)),"")</f>
        <v>2025</v>
      </c>
      <c r="C48" s="17" t="n">
        <f aca="false">IFERROR(VALUE(RIGHT(A48,2)),"")</f>
        <v>1</v>
      </c>
      <c r="D48" s="11" t="str">
        <f aca="false">TRIM('수출입 실적(품목별)'!B52)</f>
        <v>46</v>
      </c>
      <c r="E48" s="11" t="str">
        <f aca="false">TRIM('수출입 실적(품목별)'!C52)</f>
        <v>짚ㆍ에스파르토(esparto)나 그 밖의 조물 재료의 제품, 바구니 세공물(basketware)과 지조세공물(枝條細工物)</v>
      </c>
      <c r="F48" s="19" t="n">
        <f aca="false">IFERROR(VALUE(SUBSTITUTE(TRIM('수출입 실적(품목별)'!E52),",","")),"")</f>
        <v>67</v>
      </c>
      <c r="G48" s="19" t="n">
        <f aca="false">IFERROR(VALUE(SUBSTITUTE(TRIM('수출입 실적(품목별)'!G52),",","")),"")</f>
        <v>1621</v>
      </c>
      <c r="H48" s="19" t="n">
        <f aca="false">IFERROR(VALUE(SUBSTITUTE(TRIM('수출입 실적(품목별)'!H52),",","")),"")</f>
        <v>-1554</v>
      </c>
    </row>
    <row r="49" customFormat="false" ht="15" hidden="false" customHeight="true" outlineLevel="0" collapsed="false">
      <c r="A49" s="11" t="str">
        <f aca="false">TRIM('수출입 실적(품목별)'!A53)</f>
        <v>2025.01</v>
      </c>
      <c r="B49" s="17" t="n">
        <f aca="false">IFERROR(VALUE(LEFT(A49,4)),"")</f>
        <v>2025</v>
      </c>
      <c r="C49" s="17" t="n">
        <f aca="false">IFERROR(VALUE(RIGHT(A49,2)),"")</f>
        <v>1</v>
      </c>
      <c r="D49" s="11" t="str">
        <f aca="false">TRIM('수출입 실적(품목별)'!B53)</f>
        <v>47</v>
      </c>
      <c r="E49" s="11" t="str">
        <f aca="false">TRIM('수출입 실적(품목별)'!C53)</f>
        <v>목재나 그 밖의 섬유질 셀룰로오스재료의 펄프, 회수한 종이ㆍ판지[웨이스트(waste)와 스크랩(scrap)]</v>
      </c>
      <c r="F49" s="19" t="n">
        <f aca="false">IFERROR(VALUE(SUBSTITUTE(TRIM('수출입 실적(품목별)'!E53),",","")),"")</f>
        <v>6780</v>
      </c>
      <c r="G49" s="19" t="n">
        <f aca="false">IFERROR(VALUE(SUBSTITUTE(TRIM('수출입 실적(품목별)'!G53),",","")),"")</f>
        <v>153235</v>
      </c>
      <c r="H49" s="19" t="n">
        <f aca="false">IFERROR(VALUE(SUBSTITUTE(TRIM('수출입 실적(품목별)'!H53),",","")),"")</f>
        <v>-146455</v>
      </c>
    </row>
    <row r="50" customFormat="false" ht="15" hidden="false" customHeight="true" outlineLevel="0" collapsed="false">
      <c r="A50" s="11" t="str">
        <f aca="false">TRIM('수출입 실적(품목별)'!A54)</f>
        <v>2025.01</v>
      </c>
      <c r="B50" s="17" t="n">
        <f aca="false">IFERROR(VALUE(LEFT(A50,4)),"")</f>
        <v>2025</v>
      </c>
      <c r="C50" s="17" t="n">
        <f aca="false">IFERROR(VALUE(RIGHT(A50,2)),"")</f>
        <v>1</v>
      </c>
      <c r="D50" s="11" t="str">
        <f aca="false">TRIM('수출입 실적(품목별)'!B54)</f>
        <v>48</v>
      </c>
      <c r="E50" s="11" t="str">
        <f aca="false">TRIM('수출입 실적(품목별)'!C54)</f>
        <v>종이와 판지, 제지용 펄프ㆍ종이ㆍ판지의 제품</v>
      </c>
      <c r="F50" s="19" t="n">
        <f aca="false">IFERROR(VALUE(SUBSTITUTE(TRIM('수출입 실적(품목별)'!E54),",","")),"")</f>
        <v>208453</v>
      </c>
      <c r="G50" s="19" t="n">
        <f aca="false">IFERROR(VALUE(SUBSTITUTE(TRIM('수출입 실적(품목별)'!G54),",","")),"")</f>
        <v>182325</v>
      </c>
      <c r="H50" s="19" t="n">
        <f aca="false">IFERROR(VALUE(SUBSTITUTE(TRIM('수출입 실적(품목별)'!H54),",","")),"")</f>
        <v>26128</v>
      </c>
    </row>
    <row r="51" customFormat="false" ht="15" hidden="false" customHeight="true" outlineLevel="0" collapsed="false">
      <c r="A51" s="11" t="str">
        <f aca="false">TRIM('수출입 실적(품목별)'!A55)</f>
        <v>2025.01</v>
      </c>
      <c r="B51" s="17" t="n">
        <f aca="false">IFERROR(VALUE(LEFT(A51,4)),"")</f>
        <v>2025</v>
      </c>
      <c r="C51" s="17" t="n">
        <f aca="false">IFERROR(VALUE(RIGHT(A51,2)),"")</f>
        <v>1</v>
      </c>
      <c r="D51" s="11" t="str">
        <f aca="false">TRIM('수출입 실적(품목별)'!B55)</f>
        <v>49</v>
      </c>
      <c r="E51" s="11" t="str">
        <f aca="false">TRIM('수출입 실적(품목별)'!C55)</f>
        <v>인쇄서적ㆍ신문ㆍ회화ㆍ그 밖의 인쇄물, 수제(手製)문서ㆍ타자문서ㆍ도면</v>
      </c>
      <c r="F51" s="19" t="n">
        <f aca="false">IFERROR(VALUE(SUBSTITUTE(TRIM('수출입 실적(품목별)'!E55),",","")),"")</f>
        <v>22594</v>
      </c>
      <c r="G51" s="19" t="n">
        <f aca="false">IFERROR(VALUE(SUBSTITUTE(TRIM('수출입 실적(품목별)'!G55),",","")),"")</f>
        <v>18666</v>
      </c>
      <c r="H51" s="19" t="n">
        <f aca="false">IFERROR(VALUE(SUBSTITUTE(TRIM('수출입 실적(품목별)'!H55),",","")),"")</f>
        <v>3928</v>
      </c>
    </row>
    <row r="52" customFormat="false" ht="15" hidden="false" customHeight="true" outlineLevel="0" collapsed="false">
      <c r="A52" s="11" t="str">
        <f aca="false">TRIM('수출입 실적(품목별)'!A56)</f>
        <v>2025.01</v>
      </c>
      <c r="B52" s="17" t="n">
        <f aca="false">IFERROR(VALUE(LEFT(A52,4)),"")</f>
        <v>2025</v>
      </c>
      <c r="C52" s="17" t="n">
        <f aca="false">IFERROR(VALUE(RIGHT(A52,2)),"")</f>
        <v>1</v>
      </c>
      <c r="D52" s="11" t="str">
        <f aca="false">TRIM('수출입 실적(품목별)'!B56)</f>
        <v>50</v>
      </c>
      <c r="E52" s="11" t="str">
        <f aca="false">TRIM('수출입 실적(품목별)'!C56)</f>
        <v>견</v>
      </c>
      <c r="F52" s="19" t="n">
        <f aca="false">IFERROR(VALUE(SUBSTITUTE(TRIM('수출입 실적(품목별)'!E56),",","")),"")</f>
        <v>1291</v>
      </c>
      <c r="G52" s="19" t="n">
        <f aca="false">IFERROR(VALUE(SUBSTITUTE(TRIM('수출입 실적(품목별)'!G56),",","")),"")</f>
        <v>2203</v>
      </c>
      <c r="H52" s="19" t="n">
        <f aca="false">IFERROR(VALUE(SUBSTITUTE(TRIM('수출입 실적(품목별)'!H56),",","")),"")</f>
        <v>-912</v>
      </c>
    </row>
    <row r="53" customFormat="false" ht="15" hidden="false" customHeight="true" outlineLevel="0" collapsed="false">
      <c r="A53" s="11" t="str">
        <f aca="false">TRIM('수출입 실적(품목별)'!A57)</f>
        <v>2025.01</v>
      </c>
      <c r="B53" s="17" t="n">
        <f aca="false">IFERROR(VALUE(LEFT(A53,4)),"")</f>
        <v>2025</v>
      </c>
      <c r="C53" s="17" t="n">
        <f aca="false">IFERROR(VALUE(RIGHT(A53,2)),"")</f>
        <v>1</v>
      </c>
      <c r="D53" s="11" t="str">
        <f aca="false">TRIM('수출입 실적(품목별)'!B57)</f>
        <v>51</v>
      </c>
      <c r="E53" s="11" t="str">
        <f aca="false">TRIM('수출입 실적(품목별)'!C57)</f>
        <v>양모ㆍ동물의 부드러운 털이나 거친 털ㆍ말의 털로 만든 실과 직물</v>
      </c>
      <c r="F53" s="19" t="n">
        <f aca="false">IFERROR(VALUE(SUBSTITUTE(TRIM('수출입 실적(품목별)'!E57),",","")),"")</f>
        <v>2214</v>
      </c>
      <c r="G53" s="19" t="n">
        <f aca="false">IFERROR(VALUE(SUBSTITUTE(TRIM('수출입 실적(품목별)'!G57),",","")),"")</f>
        <v>11731</v>
      </c>
      <c r="H53" s="19" t="n">
        <f aca="false">IFERROR(VALUE(SUBSTITUTE(TRIM('수출입 실적(품목별)'!H57),",","")),"")</f>
        <v>-9517</v>
      </c>
    </row>
    <row r="54" customFormat="false" ht="15" hidden="false" customHeight="true" outlineLevel="0" collapsed="false">
      <c r="A54" s="11" t="str">
        <f aca="false">TRIM('수출입 실적(품목별)'!A58)</f>
        <v>2025.01</v>
      </c>
      <c r="B54" s="17" t="n">
        <f aca="false">IFERROR(VALUE(LEFT(A54,4)),"")</f>
        <v>2025</v>
      </c>
      <c r="C54" s="17" t="n">
        <f aca="false">IFERROR(VALUE(RIGHT(A54,2)),"")</f>
        <v>1</v>
      </c>
      <c r="D54" s="11" t="str">
        <f aca="false">TRIM('수출입 실적(품목별)'!B58)</f>
        <v>52</v>
      </c>
      <c r="E54" s="11" t="str">
        <f aca="false">TRIM('수출입 실적(품목별)'!C58)</f>
        <v>면</v>
      </c>
      <c r="F54" s="19" t="n">
        <f aca="false">IFERROR(VALUE(SUBSTITUTE(TRIM('수출입 실적(품목별)'!E58),",","")),"")</f>
        <v>20928</v>
      </c>
      <c r="G54" s="19" t="n">
        <f aca="false">IFERROR(VALUE(SUBSTITUTE(TRIM('수출입 실적(품목별)'!G58),",","")),"")</f>
        <v>53739</v>
      </c>
      <c r="H54" s="19" t="n">
        <f aca="false">IFERROR(VALUE(SUBSTITUTE(TRIM('수출입 실적(품목별)'!H58),",","")),"")</f>
        <v>-32810</v>
      </c>
    </row>
    <row r="55" customFormat="false" ht="15" hidden="false" customHeight="true" outlineLevel="0" collapsed="false">
      <c r="A55" s="11" t="str">
        <f aca="false">TRIM('수출입 실적(품목별)'!A59)</f>
        <v>2025.01</v>
      </c>
      <c r="B55" s="17" t="n">
        <f aca="false">IFERROR(VALUE(LEFT(A55,4)),"")</f>
        <v>2025</v>
      </c>
      <c r="C55" s="17" t="n">
        <f aca="false">IFERROR(VALUE(RIGHT(A55,2)),"")</f>
        <v>1</v>
      </c>
      <c r="D55" s="11" t="str">
        <f aca="false">TRIM('수출입 실적(품목별)'!B59)</f>
        <v>53</v>
      </c>
      <c r="E55" s="11" t="str">
        <f aca="false">TRIM('수출입 실적(품목별)'!C59)</f>
        <v>그 밖의 식물성 방직용 섬유, 종이실(paper yarn)과 종이실로 만든 직물</v>
      </c>
      <c r="F55" s="19" t="n">
        <f aca="false">IFERROR(VALUE(SUBSTITUTE(TRIM('수출입 실적(품목별)'!E59),",","")),"")</f>
        <v>1182</v>
      </c>
      <c r="G55" s="19" t="n">
        <f aca="false">IFERROR(VALUE(SUBSTITUTE(TRIM('수출입 실적(품목별)'!G59),",","")),"")</f>
        <v>3734</v>
      </c>
      <c r="H55" s="19" t="n">
        <f aca="false">IFERROR(VALUE(SUBSTITUTE(TRIM('수출입 실적(품목별)'!H59),",","")),"")</f>
        <v>-2552</v>
      </c>
    </row>
    <row r="56" customFormat="false" ht="15" hidden="false" customHeight="true" outlineLevel="0" collapsed="false">
      <c r="A56" s="11" t="str">
        <f aca="false">TRIM('수출입 실적(품목별)'!A60)</f>
        <v>2025.01</v>
      </c>
      <c r="B56" s="17" t="n">
        <f aca="false">IFERROR(VALUE(LEFT(A56,4)),"")</f>
        <v>2025</v>
      </c>
      <c r="C56" s="17" t="n">
        <f aca="false">IFERROR(VALUE(RIGHT(A56,2)),"")</f>
        <v>1</v>
      </c>
      <c r="D56" s="11" t="str">
        <f aca="false">TRIM('수출입 실적(품목별)'!B60)</f>
        <v>54</v>
      </c>
      <c r="E56" s="11" t="str">
        <f aca="false">TRIM('수출입 실적(품목별)'!C60)</f>
        <v>인조필라멘트, 인조방직용 섬유재료의 스트립(strip)과 이와 유사한 것</v>
      </c>
      <c r="F56" s="19" t="n">
        <f aca="false">IFERROR(VALUE(SUBSTITUTE(TRIM('수출입 실적(품목별)'!E60),",","")),"")</f>
        <v>138707</v>
      </c>
      <c r="G56" s="19" t="n">
        <f aca="false">IFERROR(VALUE(SUBSTITUTE(TRIM('수출입 실적(품목별)'!G60),",","")),"")</f>
        <v>84615</v>
      </c>
      <c r="H56" s="19" t="n">
        <f aca="false">IFERROR(VALUE(SUBSTITUTE(TRIM('수출입 실적(품목별)'!H60),",","")),"")</f>
        <v>54092</v>
      </c>
    </row>
    <row r="57" customFormat="false" ht="15" hidden="false" customHeight="true" outlineLevel="0" collapsed="false">
      <c r="A57" s="11" t="str">
        <f aca="false">TRIM('수출입 실적(품목별)'!A61)</f>
        <v>2025.01</v>
      </c>
      <c r="B57" s="17" t="n">
        <f aca="false">IFERROR(VALUE(LEFT(A57,4)),"")</f>
        <v>2025</v>
      </c>
      <c r="C57" s="17" t="n">
        <f aca="false">IFERROR(VALUE(RIGHT(A57,2)),"")</f>
        <v>1</v>
      </c>
      <c r="D57" s="11" t="str">
        <f aca="false">TRIM('수출입 실적(품목별)'!B61)</f>
        <v>55</v>
      </c>
      <c r="E57" s="11" t="str">
        <f aca="false">TRIM('수출입 실적(품목별)'!C61)</f>
        <v>인조스테이플섬유</v>
      </c>
      <c r="F57" s="19" t="n">
        <f aca="false">IFERROR(VALUE(SUBSTITUTE(TRIM('수출입 실적(품목별)'!E61),",","")),"")</f>
        <v>92665</v>
      </c>
      <c r="G57" s="19" t="n">
        <f aca="false">IFERROR(VALUE(SUBSTITUTE(TRIM('수출입 실적(품목별)'!G61),",","")),"")</f>
        <v>44013</v>
      </c>
      <c r="H57" s="19" t="n">
        <f aca="false">IFERROR(VALUE(SUBSTITUTE(TRIM('수출입 실적(품목별)'!H61),",","")),"")</f>
        <v>48652</v>
      </c>
    </row>
    <row r="58" customFormat="false" ht="15" hidden="false" customHeight="true" outlineLevel="0" collapsed="false">
      <c r="A58" s="11" t="str">
        <f aca="false">TRIM('수출입 실적(품목별)'!A62)</f>
        <v>2025.01</v>
      </c>
      <c r="B58" s="17" t="n">
        <f aca="false">IFERROR(VALUE(LEFT(A58,4)),"")</f>
        <v>2025</v>
      </c>
      <c r="C58" s="17" t="n">
        <f aca="false">IFERROR(VALUE(RIGHT(A58,2)),"")</f>
        <v>1</v>
      </c>
      <c r="D58" s="11" t="str">
        <f aca="false">TRIM('수출입 실적(품목별)'!B62)</f>
        <v>56</v>
      </c>
      <c r="E58" s="11" t="str">
        <f aca="false">TRIM('수출입 실적(품목별)'!C62)</f>
        <v>워딩(wadding)ㆍ펠트(felt)ㆍ부직포, 특수사, 끈ㆍ배의 밧줄(cordage)ㆍ로프ㆍ케이블과 이들의 제품</v>
      </c>
      <c r="F58" s="19" t="n">
        <f aca="false">IFERROR(VALUE(SUBSTITUTE(TRIM('수출입 실적(품목별)'!E62),",","")),"")</f>
        <v>55119</v>
      </c>
      <c r="G58" s="19" t="n">
        <f aca="false">IFERROR(VALUE(SUBSTITUTE(TRIM('수출입 실적(품목별)'!G62),",","")),"")</f>
        <v>51412</v>
      </c>
      <c r="H58" s="19" t="n">
        <f aca="false">IFERROR(VALUE(SUBSTITUTE(TRIM('수출입 실적(품목별)'!H62),",","")),"")</f>
        <v>3708</v>
      </c>
    </row>
    <row r="59" customFormat="false" ht="15" hidden="false" customHeight="true" outlineLevel="0" collapsed="false">
      <c r="A59" s="11" t="str">
        <f aca="false">TRIM('수출입 실적(품목별)'!A63)</f>
        <v>2025.01</v>
      </c>
      <c r="B59" s="17" t="n">
        <f aca="false">IFERROR(VALUE(LEFT(A59,4)),"")</f>
        <v>2025</v>
      </c>
      <c r="C59" s="17" t="n">
        <f aca="false">IFERROR(VALUE(RIGHT(A59,2)),"")</f>
        <v>1</v>
      </c>
      <c r="D59" s="11" t="str">
        <f aca="false">TRIM('수출입 실적(품목별)'!B63)</f>
        <v>57</v>
      </c>
      <c r="E59" s="11" t="str">
        <f aca="false">TRIM('수출입 실적(품목별)'!C63)</f>
        <v>양탄자류와 그 밖의 방직용 섬유로 만든 바닥깔개</v>
      </c>
      <c r="F59" s="19" t="n">
        <f aca="false">IFERROR(VALUE(SUBSTITUTE(TRIM('수출입 실적(품목별)'!E63),",","")),"")</f>
        <v>6235</v>
      </c>
      <c r="G59" s="19" t="n">
        <f aca="false">IFERROR(VALUE(SUBSTITUTE(TRIM('수출입 실적(품목별)'!G63),",","")),"")</f>
        <v>8528</v>
      </c>
      <c r="H59" s="19" t="n">
        <f aca="false">IFERROR(VALUE(SUBSTITUTE(TRIM('수출입 실적(품목별)'!H63),",","")),"")</f>
        <v>-2293</v>
      </c>
    </row>
    <row r="60" customFormat="false" ht="15" hidden="false" customHeight="true" outlineLevel="0" collapsed="false">
      <c r="A60" s="11" t="str">
        <f aca="false">TRIM('수출입 실적(품목별)'!A64)</f>
        <v>2025.01</v>
      </c>
      <c r="B60" s="17" t="n">
        <f aca="false">IFERROR(VALUE(LEFT(A60,4)),"")</f>
        <v>2025</v>
      </c>
      <c r="C60" s="17" t="n">
        <f aca="false">IFERROR(VALUE(RIGHT(A60,2)),"")</f>
        <v>1</v>
      </c>
      <c r="D60" s="11" t="str">
        <f aca="false">TRIM('수출입 실적(품목별)'!B64)</f>
        <v>58</v>
      </c>
      <c r="E60" s="11" t="str">
        <f aca="false">TRIM('수출입 실적(품목별)'!C64)</f>
        <v>특수직물, 터프트(tuft)한 직물, 레이스, 태피스트리(tapestry), 트리밍(trimming), 자수천</v>
      </c>
      <c r="F60" s="19" t="n">
        <f aca="false">IFERROR(VALUE(SUBSTITUTE(TRIM('수출입 실적(품목별)'!E64),",","")),"")</f>
        <v>14184</v>
      </c>
      <c r="G60" s="19" t="n">
        <f aca="false">IFERROR(VALUE(SUBSTITUTE(TRIM('수출입 실적(품목별)'!G64),",","")),"")</f>
        <v>5954</v>
      </c>
      <c r="H60" s="19" t="n">
        <f aca="false">IFERROR(VALUE(SUBSTITUTE(TRIM('수출입 실적(품목별)'!H64),",","")),"")</f>
        <v>8230</v>
      </c>
    </row>
    <row r="61" customFormat="false" ht="15" hidden="false" customHeight="true" outlineLevel="0" collapsed="false">
      <c r="A61" s="11" t="str">
        <f aca="false">TRIM('수출입 실적(품목별)'!A65)</f>
        <v>2025.01</v>
      </c>
      <c r="B61" s="17" t="n">
        <f aca="false">IFERROR(VALUE(LEFT(A61,4)),"")</f>
        <v>2025</v>
      </c>
      <c r="C61" s="17" t="n">
        <f aca="false">IFERROR(VALUE(RIGHT(A61,2)),"")</f>
        <v>1</v>
      </c>
      <c r="D61" s="11" t="str">
        <f aca="false">TRIM('수출입 실적(품목별)'!B65)</f>
        <v>59</v>
      </c>
      <c r="E61" s="11" t="str">
        <f aca="false">TRIM('수출입 실적(품목별)'!C65)</f>
        <v>침투ㆍ도포ㆍ피복하거나 적층한 방직용 섬유의 직물, 공업용인 방직용 섬유제품</v>
      </c>
      <c r="F61" s="19" t="n">
        <f aca="false">IFERROR(VALUE(SUBSTITUTE(TRIM('수출입 실적(품목별)'!E65),",","")),"")</f>
        <v>84895</v>
      </c>
      <c r="G61" s="19" t="n">
        <f aca="false">IFERROR(VALUE(SUBSTITUTE(TRIM('수출입 실적(품목별)'!G65),",","")),"")</f>
        <v>35233</v>
      </c>
      <c r="H61" s="19" t="n">
        <f aca="false">IFERROR(VALUE(SUBSTITUTE(TRIM('수출입 실적(품목별)'!H65),",","")),"")</f>
        <v>49663</v>
      </c>
    </row>
    <row r="62" customFormat="false" ht="15" hidden="false" customHeight="true" outlineLevel="0" collapsed="false">
      <c r="A62" s="11" t="str">
        <f aca="false">TRIM('수출입 실적(품목별)'!A66)</f>
        <v>2025.01</v>
      </c>
      <c r="B62" s="17" t="n">
        <f aca="false">IFERROR(VALUE(LEFT(A62,4)),"")</f>
        <v>2025</v>
      </c>
      <c r="C62" s="17" t="n">
        <f aca="false">IFERROR(VALUE(RIGHT(A62,2)),"")</f>
        <v>1</v>
      </c>
      <c r="D62" s="11" t="str">
        <f aca="false">TRIM('수출입 실적(품목별)'!B66)</f>
        <v>60</v>
      </c>
      <c r="E62" s="11" t="str">
        <f aca="false">TRIM('수출입 실적(품목별)'!C66)</f>
        <v>메리야스 편물과 뜨개질 편물</v>
      </c>
      <c r="F62" s="19" t="n">
        <f aca="false">IFERROR(VALUE(SUBSTITUTE(TRIM('수출입 실적(품목별)'!E66),",","")),"")</f>
        <v>110973</v>
      </c>
      <c r="G62" s="19" t="n">
        <f aca="false">IFERROR(VALUE(SUBSTITUTE(TRIM('수출입 실적(품목별)'!G66),",","")),"")</f>
        <v>8132</v>
      </c>
      <c r="H62" s="19" t="n">
        <f aca="false">IFERROR(VALUE(SUBSTITUTE(TRIM('수출입 실적(품목별)'!H66),",","")),"")</f>
        <v>102841</v>
      </c>
    </row>
    <row r="63" customFormat="false" ht="15" hidden="false" customHeight="true" outlineLevel="0" collapsed="false">
      <c r="A63" s="11" t="str">
        <f aca="false">TRIM('수출입 실적(품목별)'!A67)</f>
        <v>2025.01</v>
      </c>
      <c r="B63" s="17" t="n">
        <f aca="false">IFERROR(VALUE(LEFT(A63,4)),"")</f>
        <v>2025</v>
      </c>
      <c r="C63" s="17" t="n">
        <f aca="false">IFERROR(VALUE(RIGHT(A63,2)),"")</f>
        <v>1</v>
      </c>
      <c r="D63" s="11" t="str">
        <f aca="false">TRIM('수출입 실적(품목별)'!B67)</f>
        <v>61</v>
      </c>
      <c r="E63" s="11" t="str">
        <f aca="false">TRIM('수출입 실적(품목별)'!C67)</f>
        <v>의류와 그 부속품(메리야스 편물이나 뜨개질 편물로 한정한다)</v>
      </c>
      <c r="F63" s="19" t="n">
        <f aca="false">IFERROR(VALUE(SUBSTITUTE(TRIM('수출입 실적(품목별)'!E67),",","")),"")</f>
        <v>56447</v>
      </c>
      <c r="G63" s="19" t="n">
        <f aca="false">IFERROR(VALUE(SUBSTITUTE(TRIM('수출입 실적(품목별)'!G67),",","")),"")</f>
        <v>429283</v>
      </c>
      <c r="H63" s="19" t="n">
        <f aca="false">IFERROR(VALUE(SUBSTITUTE(TRIM('수출입 실적(품목별)'!H67),",","")),"")</f>
        <v>-372835</v>
      </c>
    </row>
    <row r="64" customFormat="false" ht="15" hidden="false" customHeight="true" outlineLevel="0" collapsed="false">
      <c r="A64" s="11" t="str">
        <f aca="false">TRIM('수출입 실적(품목별)'!A68)</f>
        <v>2025.01</v>
      </c>
      <c r="B64" s="17" t="n">
        <f aca="false">IFERROR(VALUE(LEFT(A64,4)),"")</f>
        <v>2025</v>
      </c>
      <c r="C64" s="17" t="n">
        <f aca="false">IFERROR(VALUE(RIGHT(A64,2)),"")</f>
        <v>1</v>
      </c>
      <c r="D64" s="11" t="str">
        <f aca="false">TRIM('수출입 실적(품목별)'!B68)</f>
        <v>62</v>
      </c>
      <c r="E64" s="11" t="str">
        <f aca="false">TRIM('수출입 실적(품목별)'!C68)</f>
        <v>의류와 그 부속품(메리야스 편물이나 뜨개질편물은 제외한다)</v>
      </c>
      <c r="F64" s="19" t="n">
        <f aca="false">IFERROR(VALUE(SUBSTITUTE(TRIM('수출입 실적(품목별)'!E68),",","")),"")</f>
        <v>59089</v>
      </c>
      <c r="G64" s="19" t="n">
        <f aca="false">IFERROR(VALUE(SUBSTITUTE(TRIM('수출입 실적(품목별)'!G68),",","")),"")</f>
        <v>597522</v>
      </c>
      <c r="H64" s="19" t="n">
        <f aca="false">IFERROR(VALUE(SUBSTITUTE(TRIM('수출입 실적(품목별)'!H68),",","")),"")</f>
        <v>-538433</v>
      </c>
    </row>
    <row r="65" customFormat="false" ht="15" hidden="false" customHeight="true" outlineLevel="0" collapsed="false">
      <c r="A65" s="11" t="str">
        <f aca="false">TRIM('수출입 실적(품목별)'!A69)</f>
        <v>2025.01</v>
      </c>
      <c r="B65" s="17" t="n">
        <f aca="false">IFERROR(VALUE(LEFT(A65,4)),"")</f>
        <v>2025</v>
      </c>
      <c r="C65" s="17" t="n">
        <f aca="false">IFERROR(VALUE(RIGHT(A65,2)),"")</f>
        <v>1</v>
      </c>
      <c r="D65" s="11" t="str">
        <f aca="false">TRIM('수출입 실적(품목별)'!B69)</f>
        <v>63</v>
      </c>
      <c r="E65" s="11" t="str">
        <f aca="false">TRIM('수출입 실적(품목별)'!C69)</f>
        <v>제품으로 된 방직용 섬유의 그 밖의 물품, 세트, 사용하던 의류ㆍ방직용 섬유제품, 넝마</v>
      </c>
      <c r="F65" s="19" t="n">
        <f aca="false">IFERROR(VALUE(SUBSTITUTE(TRIM('수출입 실적(품목별)'!E69),",","")),"")</f>
        <v>45391</v>
      </c>
      <c r="G65" s="19" t="n">
        <f aca="false">IFERROR(VALUE(SUBSTITUTE(TRIM('수출입 실적(품목별)'!G69),",","")),"")</f>
        <v>97922</v>
      </c>
      <c r="H65" s="19" t="n">
        <f aca="false">IFERROR(VALUE(SUBSTITUTE(TRIM('수출입 실적(품목별)'!H69),",","")),"")</f>
        <v>-52530</v>
      </c>
    </row>
    <row r="66" customFormat="false" ht="15" hidden="false" customHeight="true" outlineLevel="0" collapsed="false">
      <c r="A66" s="11" t="str">
        <f aca="false">TRIM('수출입 실적(품목별)'!A70)</f>
        <v>2025.01</v>
      </c>
      <c r="B66" s="17" t="n">
        <f aca="false">IFERROR(VALUE(LEFT(A66,4)),"")</f>
        <v>2025</v>
      </c>
      <c r="C66" s="17" t="n">
        <f aca="false">IFERROR(VALUE(RIGHT(A66,2)),"")</f>
        <v>1</v>
      </c>
      <c r="D66" s="11" t="str">
        <f aca="false">TRIM('수출입 실적(품목별)'!B70)</f>
        <v>64</v>
      </c>
      <c r="E66" s="11" t="str">
        <f aca="false">TRIM('수출입 실적(품목별)'!C70)</f>
        <v>신발류ㆍ각반과 이와 유사한 것, 이들의 부분품</v>
      </c>
      <c r="F66" s="19" t="n">
        <f aca="false">IFERROR(VALUE(SUBSTITUTE(TRIM('수출입 실적(품목별)'!E70),",","")),"")</f>
        <v>26876</v>
      </c>
      <c r="G66" s="19" t="n">
        <f aca="false">IFERROR(VALUE(SUBSTITUTE(TRIM('수출입 실적(품목별)'!G70),",","")),"")</f>
        <v>321593</v>
      </c>
      <c r="H66" s="19" t="n">
        <f aca="false">IFERROR(VALUE(SUBSTITUTE(TRIM('수출입 실적(품목별)'!H70),",","")),"")</f>
        <v>-294717</v>
      </c>
    </row>
    <row r="67" customFormat="false" ht="15" hidden="false" customHeight="true" outlineLevel="0" collapsed="false">
      <c r="A67" s="11" t="str">
        <f aca="false">TRIM('수출입 실적(품목별)'!A71)</f>
        <v>2025.01</v>
      </c>
      <c r="B67" s="17" t="n">
        <f aca="false">IFERROR(VALUE(LEFT(A67,4)),"")</f>
        <v>2025</v>
      </c>
      <c r="C67" s="17" t="n">
        <f aca="false">IFERROR(VALUE(RIGHT(A67,2)),"")</f>
        <v>1</v>
      </c>
      <c r="D67" s="11" t="str">
        <f aca="false">TRIM('수출입 실적(품목별)'!B71)</f>
        <v>65</v>
      </c>
      <c r="E67" s="11" t="str">
        <f aca="false">TRIM('수출입 실적(품목별)'!C71)</f>
        <v>모자류와 그 부분품</v>
      </c>
      <c r="F67" s="19" t="n">
        <f aca="false">IFERROR(VALUE(SUBSTITUTE(TRIM('수출입 실적(품목별)'!E71),",","")),"")</f>
        <v>6988</v>
      </c>
      <c r="G67" s="19" t="n">
        <f aca="false">IFERROR(VALUE(SUBSTITUTE(TRIM('수출입 실적(품목별)'!G71),",","")),"")</f>
        <v>23324</v>
      </c>
      <c r="H67" s="19" t="n">
        <f aca="false">IFERROR(VALUE(SUBSTITUTE(TRIM('수출입 실적(품목별)'!H71),",","")),"")</f>
        <v>-16336</v>
      </c>
    </row>
    <row r="68" customFormat="false" ht="15" hidden="false" customHeight="true" outlineLevel="0" collapsed="false">
      <c r="A68" s="11" t="str">
        <f aca="false">TRIM('수출입 실적(품목별)'!A72)</f>
        <v>2025.01</v>
      </c>
      <c r="B68" s="17" t="n">
        <f aca="false">IFERROR(VALUE(LEFT(A68,4)),"")</f>
        <v>2025</v>
      </c>
      <c r="C68" s="17" t="n">
        <f aca="false">IFERROR(VALUE(RIGHT(A68,2)),"")</f>
        <v>1</v>
      </c>
      <c r="D68" s="11" t="str">
        <f aca="false">TRIM('수출입 실적(품목별)'!B72)</f>
        <v>66</v>
      </c>
      <c r="E68" s="11" t="str">
        <f aca="false">TRIM('수출입 실적(품목별)'!C72)</f>
        <v>산류(傘類)ㆍ지팡이ㆍ시트스틱(seat-stick)ㆍ채찍ㆍ승마용 채찍과 이들의 부분품</v>
      </c>
      <c r="F68" s="19" t="n">
        <f aca="false">IFERROR(VALUE(SUBSTITUTE(TRIM('수출입 실적(품목별)'!E72),",","")),"")</f>
        <v>50</v>
      </c>
      <c r="G68" s="19" t="n">
        <f aca="false">IFERROR(VALUE(SUBSTITUTE(TRIM('수출입 실적(품목별)'!G72),",","")),"")</f>
        <v>6487</v>
      </c>
      <c r="H68" s="19" t="n">
        <f aca="false">IFERROR(VALUE(SUBSTITUTE(TRIM('수출입 실적(품목별)'!H72),",","")),"")</f>
        <v>-6437</v>
      </c>
    </row>
    <row r="69" customFormat="false" ht="15" hidden="false" customHeight="true" outlineLevel="0" collapsed="false">
      <c r="A69" s="11" t="str">
        <f aca="false">TRIM('수출입 실적(품목별)'!A73)</f>
        <v>2025.01</v>
      </c>
      <c r="B69" s="17" t="n">
        <f aca="false">IFERROR(VALUE(LEFT(A69,4)),"")</f>
        <v>2025</v>
      </c>
      <c r="C69" s="17" t="n">
        <f aca="false">IFERROR(VALUE(RIGHT(A69,2)),"")</f>
        <v>1</v>
      </c>
      <c r="D69" s="11" t="str">
        <f aca="false">TRIM('수출입 실적(품목별)'!B73)</f>
        <v>67</v>
      </c>
      <c r="E69" s="11" t="str">
        <f aca="false">TRIM('수출입 실적(품목별)'!C73)</f>
        <v>조제 깃털ㆍ솜털과 그 제품, 조화, 사람 머리카락으로 된 제품</v>
      </c>
      <c r="F69" s="19" t="n">
        <f aca="false">IFERROR(VALUE(SUBSTITUTE(TRIM('수출입 실적(품목별)'!E73),",","")),"")</f>
        <v>1389</v>
      </c>
      <c r="G69" s="19" t="n">
        <f aca="false">IFERROR(VALUE(SUBSTITUTE(TRIM('수출입 실적(품목별)'!G73),",","")),"")</f>
        <v>8501</v>
      </c>
      <c r="H69" s="19" t="n">
        <f aca="false">IFERROR(VALUE(SUBSTITUTE(TRIM('수출입 실적(품목별)'!H73),",","")),"")</f>
        <v>-7113</v>
      </c>
    </row>
    <row r="70" customFormat="false" ht="15" hidden="false" customHeight="true" outlineLevel="0" collapsed="false">
      <c r="A70" s="11" t="str">
        <f aca="false">TRIM('수출입 실적(품목별)'!A74)</f>
        <v>2025.01</v>
      </c>
      <c r="B70" s="17" t="n">
        <f aca="false">IFERROR(VALUE(LEFT(A70,4)),"")</f>
        <v>2025</v>
      </c>
      <c r="C70" s="17" t="n">
        <f aca="false">IFERROR(VALUE(RIGHT(A70,2)),"")</f>
        <v>1</v>
      </c>
      <c r="D70" s="11" t="str">
        <f aca="false">TRIM('수출입 실적(품목별)'!B74)</f>
        <v>68</v>
      </c>
      <c r="E70" s="11" t="str">
        <f aca="false">TRIM('수출입 실적(품목별)'!C74)</f>
        <v>돌ㆍ플라스터(plaster)ㆍ시멘트ㆍ석면ㆍ운모나 이와 유사한 재료의 제품</v>
      </c>
      <c r="F70" s="19" t="n">
        <f aca="false">IFERROR(VALUE(SUBSTITUTE(TRIM('수출입 실적(품목별)'!E74),",","")),"")</f>
        <v>69005</v>
      </c>
      <c r="G70" s="19" t="n">
        <f aca="false">IFERROR(VALUE(SUBSTITUTE(TRIM('수출입 실적(품목별)'!G74),",","")),"")</f>
        <v>103700</v>
      </c>
      <c r="H70" s="19" t="n">
        <f aca="false">IFERROR(VALUE(SUBSTITUTE(TRIM('수출입 실적(품목별)'!H74),",","")),"")</f>
        <v>-34695</v>
      </c>
    </row>
    <row r="71" customFormat="false" ht="15" hidden="false" customHeight="true" outlineLevel="0" collapsed="false">
      <c r="A71" s="11" t="str">
        <f aca="false">TRIM('수출입 실적(품목별)'!A75)</f>
        <v>2025.01</v>
      </c>
      <c r="B71" s="17" t="n">
        <f aca="false">IFERROR(VALUE(LEFT(A71,4)),"")</f>
        <v>2025</v>
      </c>
      <c r="C71" s="17" t="n">
        <f aca="false">IFERROR(VALUE(RIGHT(A71,2)),"")</f>
        <v>1</v>
      </c>
      <c r="D71" s="11" t="str">
        <f aca="false">TRIM('수출입 실적(품목별)'!B75)</f>
        <v>69</v>
      </c>
      <c r="E71" s="11" t="str">
        <f aca="false">TRIM('수출입 실적(품목별)'!C75)</f>
        <v>도자제품</v>
      </c>
      <c r="F71" s="19" t="n">
        <f aca="false">IFERROR(VALUE(SUBSTITUTE(TRIM('수출입 실적(품목별)'!E75),",","")),"")</f>
        <v>25796</v>
      </c>
      <c r="G71" s="19" t="n">
        <f aca="false">IFERROR(VALUE(SUBSTITUTE(TRIM('수출입 실적(품목별)'!G75),",","")),"")</f>
        <v>128803</v>
      </c>
      <c r="H71" s="19" t="n">
        <f aca="false">IFERROR(VALUE(SUBSTITUTE(TRIM('수출입 실적(품목별)'!H75),",","")),"")</f>
        <v>-103007</v>
      </c>
    </row>
    <row r="72" customFormat="false" ht="15" hidden="false" customHeight="true" outlineLevel="0" collapsed="false">
      <c r="A72" s="11" t="str">
        <f aca="false">TRIM('수출입 실적(품목별)'!A76)</f>
        <v>2025.01</v>
      </c>
      <c r="B72" s="17" t="n">
        <f aca="false">IFERROR(VALUE(LEFT(A72,4)),"")</f>
        <v>2025</v>
      </c>
      <c r="C72" s="17" t="n">
        <f aca="false">IFERROR(VALUE(RIGHT(A72,2)),"")</f>
        <v>1</v>
      </c>
      <c r="D72" s="11" t="str">
        <f aca="false">TRIM('수출입 실적(품목별)'!B76)</f>
        <v>70</v>
      </c>
      <c r="E72" s="11" t="str">
        <f aca="false">TRIM('수출입 실적(품목별)'!C76)</f>
        <v>유리와 유리제품</v>
      </c>
      <c r="F72" s="19" t="n">
        <f aca="false">IFERROR(VALUE(SUBSTITUTE(TRIM('수출입 실적(품목별)'!E76),",","")),"")</f>
        <v>160348</v>
      </c>
      <c r="G72" s="19" t="n">
        <f aca="false">IFERROR(VALUE(SUBSTITUTE(TRIM('수출입 실적(품목별)'!G76),",","")),"")</f>
        <v>194150</v>
      </c>
      <c r="H72" s="19" t="n">
        <f aca="false">IFERROR(VALUE(SUBSTITUTE(TRIM('수출입 실적(품목별)'!H76),",","")),"")</f>
        <v>-33801</v>
      </c>
    </row>
    <row r="73" customFormat="false" ht="15" hidden="false" customHeight="true" outlineLevel="0" collapsed="false">
      <c r="A73" s="11" t="str">
        <f aca="false">TRIM('수출입 실적(품목별)'!A77)</f>
        <v>2025.01</v>
      </c>
      <c r="B73" s="17" t="n">
        <f aca="false">IFERROR(VALUE(LEFT(A73,4)),"")</f>
        <v>2025</v>
      </c>
      <c r="C73" s="17" t="n">
        <f aca="false">IFERROR(VALUE(RIGHT(A73,2)),"")</f>
        <v>1</v>
      </c>
      <c r="D73" s="11" t="str">
        <f aca="false">TRIM('수출입 실적(품목별)'!B77)</f>
        <v>71</v>
      </c>
      <c r="E73" s="11" t="str">
        <f aca="false">TRIM('수출입 실적(품목별)'!C77)</f>
        <v>천연진주ㆍ양식진주ㆍ귀석ㆍ반귀석ㆍ귀금속ㆍ귀금속을 입힌 금속과 이들의 제품, 모조 신변장식용품, 주화</v>
      </c>
      <c r="F73" s="19" t="n">
        <f aca="false">IFERROR(VALUE(SUBSTITUTE(TRIM('수출입 실적(품목별)'!E77),",","")),"")</f>
        <v>367564</v>
      </c>
      <c r="G73" s="19" t="n">
        <f aca="false">IFERROR(VALUE(SUBSTITUTE(TRIM('수출입 실적(품목별)'!G77),",","")),"")</f>
        <v>594367</v>
      </c>
      <c r="H73" s="19" t="n">
        <f aca="false">IFERROR(VALUE(SUBSTITUTE(TRIM('수출입 실적(품목별)'!H77),",","")),"")</f>
        <v>-226804</v>
      </c>
    </row>
    <row r="74" customFormat="false" ht="15" hidden="false" customHeight="true" outlineLevel="0" collapsed="false">
      <c r="A74" s="11" t="str">
        <f aca="false">TRIM('수출입 실적(품목별)'!A78)</f>
        <v>2025.01</v>
      </c>
      <c r="B74" s="17" t="n">
        <f aca="false">IFERROR(VALUE(LEFT(A74,4)),"")</f>
        <v>2025</v>
      </c>
      <c r="C74" s="17" t="n">
        <f aca="false">IFERROR(VALUE(RIGHT(A74,2)),"")</f>
        <v>1</v>
      </c>
      <c r="D74" s="11" t="str">
        <f aca="false">TRIM('수출입 실적(품목별)'!B78)</f>
        <v>72</v>
      </c>
      <c r="E74" s="11" t="str">
        <f aca="false">TRIM('수출입 실적(품목별)'!C78)</f>
        <v>철강</v>
      </c>
      <c r="F74" s="19" t="n">
        <f aca="false">IFERROR(VALUE(SUBSTITUTE(TRIM('수출입 실적(품목별)'!E78),",","")),"")</f>
        <v>1929700</v>
      </c>
      <c r="G74" s="19" t="n">
        <f aca="false">IFERROR(VALUE(SUBSTITUTE(TRIM('수출입 실적(품목별)'!G78),",","")),"")</f>
        <v>932362</v>
      </c>
      <c r="H74" s="19" t="n">
        <f aca="false">IFERROR(VALUE(SUBSTITUTE(TRIM('수출입 실적(품목별)'!H78),",","")),"")</f>
        <v>997338</v>
      </c>
    </row>
    <row r="75" customFormat="false" ht="15" hidden="false" customHeight="true" outlineLevel="0" collapsed="false">
      <c r="A75" s="11" t="str">
        <f aca="false">TRIM('수출입 실적(품목별)'!A79)</f>
        <v>2025.01</v>
      </c>
      <c r="B75" s="17" t="n">
        <f aca="false">IFERROR(VALUE(LEFT(A75,4)),"")</f>
        <v>2025</v>
      </c>
      <c r="C75" s="17" t="n">
        <f aca="false">IFERROR(VALUE(RIGHT(A75,2)),"")</f>
        <v>1</v>
      </c>
      <c r="D75" s="11" t="str">
        <f aca="false">TRIM('수출입 실적(품목별)'!B79)</f>
        <v>73</v>
      </c>
      <c r="E75" s="11" t="str">
        <f aca="false">TRIM('수출입 실적(품목별)'!C79)</f>
        <v>철강의 제품</v>
      </c>
      <c r="F75" s="19" t="n">
        <f aca="false">IFERROR(VALUE(SUBSTITUTE(TRIM('수출입 실적(품목별)'!E79),",","")),"")</f>
        <v>799882</v>
      </c>
      <c r="G75" s="19" t="n">
        <f aca="false">IFERROR(VALUE(SUBSTITUTE(TRIM('수출입 실적(품목별)'!G79),",","")),"")</f>
        <v>769413</v>
      </c>
      <c r="H75" s="19" t="n">
        <f aca="false">IFERROR(VALUE(SUBSTITUTE(TRIM('수출입 실적(품목별)'!H79),",","")),"")</f>
        <v>30469</v>
      </c>
    </row>
    <row r="76" customFormat="false" ht="15" hidden="false" customHeight="true" outlineLevel="0" collapsed="false">
      <c r="A76" s="11" t="str">
        <f aca="false">TRIM('수출입 실적(품목별)'!A80)</f>
        <v>2025.01</v>
      </c>
      <c r="B76" s="17" t="n">
        <f aca="false">IFERROR(VALUE(LEFT(A76,4)),"")</f>
        <v>2025</v>
      </c>
      <c r="C76" s="17" t="n">
        <f aca="false">IFERROR(VALUE(RIGHT(A76,2)),"")</f>
        <v>1</v>
      </c>
      <c r="D76" s="11" t="str">
        <f aca="false">TRIM('수출입 실적(품목별)'!B80)</f>
        <v>74</v>
      </c>
      <c r="E76" s="11" t="str">
        <f aca="false">TRIM('수출입 실적(품목별)'!C80)</f>
        <v>구리와 그 제품</v>
      </c>
      <c r="F76" s="19" t="n">
        <f aca="false">IFERROR(VALUE(SUBSTITUTE(TRIM('수출입 실적(품목별)'!E80),",","")),"")</f>
        <v>422977</v>
      </c>
      <c r="G76" s="19" t="n">
        <f aca="false">IFERROR(VALUE(SUBSTITUTE(TRIM('수출입 실적(품목별)'!G80),",","")),"")</f>
        <v>496111</v>
      </c>
      <c r="H76" s="19" t="n">
        <f aca="false">IFERROR(VALUE(SUBSTITUTE(TRIM('수출입 실적(품목별)'!H80),",","")),"")</f>
        <v>-73134</v>
      </c>
    </row>
    <row r="77" customFormat="false" ht="15" hidden="false" customHeight="true" outlineLevel="0" collapsed="false">
      <c r="A77" s="11" t="str">
        <f aca="false">TRIM('수출입 실적(품목별)'!A81)</f>
        <v>2025.01</v>
      </c>
      <c r="B77" s="17" t="n">
        <f aca="false">IFERROR(VALUE(LEFT(A77,4)),"")</f>
        <v>2025</v>
      </c>
      <c r="C77" s="17" t="n">
        <f aca="false">IFERROR(VALUE(RIGHT(A77,2)),"")</f>
        <v>1</v>
      </c>
      <c r="D77" s="11" t="str">
        <f aca="false">TRIM('수출입 실적(품목별)'!B81)</f>
        <v>75</v>
      </c>
      <c r="E77" s="11" t="str">
        <f aca="false">TRIM('수출입 실적(품목별)'!C81)</f>
        <v>니켈과 그 제품</v>
      </c>
      <c r="F77" s="19" t="n">
        <f aca="false">IFERROR(VALUE(SUBSTITUTE(TRIM('수출입 실적(품목별)'!E81),",","")),"")</f>
        <v>13897</v>
      </c>
      <c r="G77" s="19" t="n">
        <f aca="false">IFERROR(VALUE(SUBSTITUTE(TRIM('수출입 실적(품목별)'!G81),",","")),"")</f>
        <v>113575</v>
      </c>
      <c r="H77" s="19" t="n">
        <f aca="false">IFERROR(VALUE(SUBSTITUTE(TRIM('수출입 실적(품목별)'!H81),",","")),"")</f>
        <v>-99678</v>
      </c>
    </row>
    <row r="78" customFormat="false" ht="15" hidden="false" customHeight="true" outlineLevel="0" collapsed="false">
      <c r="A78" s="11" t="str">
        <f aca="false">TRIM('수출입 실적(품목별)'!A82)</f>
        <v>2025.01</v>
      </c>
      <c r="B78" s="17" t="n">
        <f aca="false">IFERROR(VALUE(LEFT(A78,4)),"")</f>
        <v>2025</v>
      </c>
      <c r="C78" s="17" t="n">
        <f aca="false">IFERROR(VALUE(RIGHT(A78,2)),"")</f>
        <v>1</v>
      </c>
      <c r="D78" s="11" t="str">
        <f aca="false">TRIM('수출입 실적(품목별)'!B82)</f>
        <v>76</v>
      </c>
      <c r="E78" s="11" t="str">
        <f aca="false">TRIM('수출입 실적(품목별)'!C82)</f>
        <v>알루미늄과 그 제품</v>
      </c>
      <c r="F78" s="19" t="n">
        <f aca="false">IFERROR(VALUE(SUBSTITUTE(TRIM('수출입 실적(품목별)'!E82),",","")),"")</f>
        <v>392994</v>
      </c>
      <c r="G78" s="19" t="n">
        <f aca="false">IFERROR(VALUE(SUBSTITUTE(TRIM('수출입 실적(품목별)'!G82),",","")),"")</f>
        <v>715108</v>
      </c>
      <c r="H78" s="19" t="n">
        <f aca="false">IFERROR(VALUE(SUBSTITUTE(TRIM('수출입 실적(품목별)'!H82),",","")),"")</f>
        <v>-322114</v>
      </c>
    </row>
    <row r="79" customFormat="false" ht="15" hidden="false" customHeight="true" outlineLevel="0" collapsed="false">
      <c r="A79" s="11" t="str">
        <f aca="false">TRIM('수출입 실적(품목별)'!A83)</f>
        <v>2025.01</v>
      </c>
      <c r="B79" s="17" t="n">
        <f aca="false">IFERROR(VALUE(LEFT(A79,4)),"")</f>
        <v>2025</v>
      </c>
      <c r="C79" s="17" t="n">
        <f aca="false">IFERROR(VALUE(RIGHT(A79,2)),"")</f>
        <v>1</v>
      </c>
      <c r="D79" s="11" t="str">
        <f aca="false">TRIM('수출입 실적(품목별)'!B83)</f>
        <v>78</v>
      </c>
      <c r="E79" s="11" t="str">
        <f aca="false">TRIM('수출입 실적(품목별)'!C83)</f>
        <v>납과 그 제품</v>
      </c>
      <c r="F79" s="19" t="n">
        <f aca="false">IFERROR(VALUE(SUBSTITUTE(TRIM('수출입 실적(품목별)'!E83),",","")),"")</f>
        <v>52286</v>
      </c>
      <c r="G79" s="19" t="n">
        <f aca="false">IFERROR(VALUE(SUBSTITUTE(TRIM('수출입 실적(품목별)'!G83),",","")),"")</f>
        <v>33870</v>
      </c>
      <c r="H79" s="19" t="n">
        <f aca="false">IFERROR(VALUE(SUBSTITUTE(TRIM('수출입 실적(품목별)'!H83),",","")),"")</f>
        <v>18416</v>
      </c>
    </row>
    <row r="80" customFormat="false" ht="15" hidden="false" customHeight="true" outlineLevel="0" collapsed="false">
      <c r="A80" s="11" t="str">
        <f aca="false">TRIM('수출입 실적(품목별)'!A84)</f>
        <v>2025.01</v>
      </c>
      <c r="B80" s="17" t="n">
        <f aca="false">IFERROR(VALUE(LEFT(A80,4)),"")</f>
        <v>2025</v>
      </c>
      <c r="C80" s="17" t="n">
        <f aca="false">IFERROR(VALUE(RIGHT(A80,2)),"")</f>
        <v>1</v>
      </c>
      <c r="D80" s="11" t="str">
        <f aca="false">TRIM('수출입 실적(품목별)'!B84)</f>
        <v>79</v>
      </c>
      <c r="E80" s="11" t="str">
        <f aca="false">TRIM('수출입 실적(품목별)'!C84)</f>
        <v>아연과 그 제품</v>
      </c>
      <c r="F80" s="19" t="n">
        <f aca="false">IFERROR(VALUE(SUBSTITUTE(TRIM('수출입 실적(품목별)'!E84),",","")),"")</f>
        <v>90076</v>
      </c>
      <c r="G80" s="19" t="n">
        <f aca="false">IFERROR(VALUE(SUBSTITUTE(TRIM('수출입 실적(품목별)'!G84),",","")),"")</f>
        <v>8585</v>
      </c>
      <c r="H80" s="19" t="n">
        <f aca="false">IFERROR(VALUE(SUBSTITUTE(TRIM('수출입 실적(품목별)'!H84),",","")),"")</f>
        <v>81492</v>
      </c>
    </row>
    <row r="81" customFormat="false" ht="15" hidden="false" customHeight="true" outlineLevel="0" collapsed="false">
      <c r="A81" s="11" t="str">
        <f aca="false">TRIM('수출입 실적(품목별)'!A85)</f>
        <v>2025.01</v>
      </c>
      <c r="B81" s="17" t="n">
        <f aca="false">IFERROR(VALUE(LEFT(A81,4)),"")</f>
        <v>2025</v>
      </c>
      <c r="C81" s="17" t="n">
        <f aca="false">IFERROR(VALUE(RIGHT(A81,2)),"")</f>
        <v>1</v>
      </c>
      <c r="D81" s="11" t="str">
        <f aca="false">TRIM('수출입 실적(품목별)'!B85)</f>
        <v>80</v>
      </c>
      <c r="E81" s="11" t="str">
        <f aca="false">TRIM('수출입 실적(품목별)'!C85)</f>
        <v>주석과 그 제품</v>
      </c>
      <c r="F81" s="19" t="n">
        <f aca="false">IFERROR(VALUE(SUBSTITUTE(TRIM('수출입 실적(품목별)'!E85),",","")),"")</f>
        <v>5592</v>
      </c>
      <c r="G81" s="19" t="n">
        <f aca="false">IFERROR(VALUE(SUBSTITUTE(TRIM('수출입 실적(품목별)'!G85),",","")),"")</f>
        <v>43666</v>
      </c>
      <c r="H81" s="19" t="n">
        <f aca="false">IFERROR(VALUE(SUBSTITUTE(TRIM('수출입 실적(품목별)'!H85),",","")),"")</f>
        <v>-38074</v>
      </c>
    </row>
    <row r="82" customFormat="false" ht="15" hidden="false" customHeight="true" outlineLevel="0" collapsed="false">
      <c r="A82" s="11" t="str">
        <f aca="false">TRIM('수출입 실적(품목별)'!A86)</f>
        <v>2025.01</v>
      </c>
      <c r="B82" s="17" t="n">
        <f aca="false">IFERROR(VALUE(LEFT(A82,4)),"")</f>
        <v>2025</v>
      </c>
      <c r="C82" s="17" t="n">
        <f aca="false">IFERROR(VALUE(RIGHT(A82,2)),"")</f>
        <v>1</v>
      </c>
      <c r="D82" s="11" t="str">
        <f aca="false">TRIM('수출입 실적(품목별)'!B86)</f>
        <v>81</v>
      </c>
      <c r="E82" s="11" t="str">
        <f aca="false">TRIM('수출입 실적(품목별)'!C86)</f>
        <v>그 밖의 비금속(卑金屬), 서멧(cermet), 이들의 제품</v>
      </c>
      <c r="F82" s="19" t="n">
        <f aca="false">IFERROR(VALUE(SUBSTITUTE(TRIM('수출입 실적(품목별)'!E86),",","")),"")</f>
        <v>31993</v>
      </c>
      <c r="G82" s="19" t="n">
        <f aca="false">IFERROR(VALUE(SUBSTITUTE(TRIM('수출입 실적(품목별)'!G86),",","")),"")</f>
        <v>99100</v>
      </c>
      <c r="H82" s="19" t="n">
        <f aca="false">IFERROR(VALUE(SUBSTITUTE(TRIM('수출입 실적(품목별)'!H86),",","")),"")</f>
        <v>-67106</v>
      </c>
    </row>
    <row r="83" customFormat="false" ht="15" hidden="false" customHeight="true" outlineLevel="0" collapsed="false">
      <c r="A83" s="11" t="str">
        <f aca="false">TRIM('수출입 실적(품목별)'!A87)</f>
        <v>2025.01</v>
      </c>
      <c r="B83" s="17" t="n">
        <f aca="false">IFERROR(VALUE(LEFT(A83,4)),"")</f>
        <v>2025</v>
      </c>
      <c r="C83" s="17" t="n">
        <f aca="false">IFERROR(VALUE(RIGHT(A83,2)),"")</f>
        <v>1</v>
      </c>
      <c r="D83" s="11" t="str">
        <f aca="false">TRIM('수출입 실적(품목별)'!B87)</f>
        <v>82</v>
      </c>
      <c r="E83" s="11" t="str">
        <f aca="false">TRIM('수출입 실적(품목별)'!C87)</f>
        <v>비금속(卑金屬)으로 만든 공구ㆍ도구ㆍ칼붙이ㆍ스푼ㆍ포크, 이들의 부분품</v>
      </c>
      <c r="F83" s="19" t="n">
        <f aca="false">IFERROR(VALUE(SUBSTITUTE(TRIM('수출입 실적(품목별)'!E87),",","")),"")</f>
        <v>132347</v>
      </c>
      <c r="G83" s="19" t="n">
        <f aca="false">IFERROR(VALUE(SUBSTITUTE(TRIM('수출입 실적(품목별)'!G87),",","")),"")</f>
        <v>77631</v>
      </c>
      <c r="H83" s="19" t="n">
        <f aca="false">IFERROR(VALUE(SUBSTITUTE(TRIM('수출입 실적(품목별)'!H87),",","")),"")</f>
        <v>54716</v>
      </c>
    </row>
    <row r="84" customFormat="false" ht="15" hidden="false" customHeight="true" outlineLevel="0" collapsed="false">
      <c r="A84" s="11" t="str">
        <f aca="false">TRIM('수출입 실적(품목별)'!A88)</f>
        <v>2025.01</v>
      </c>
      <c r="B84" s="17" t="n">
        <f aca="false">IFERROR(VALUE(LEFT(A84,4)),"")</f>
        <v>2025</v>
      </c>
      <c r="C84" s="17" t="n">
        <f aca="false">IFERROR(VALUE(RIGHT(A84,2)),"")</f>
        <v>1</v>
      </c>
      <c r="D84" s="11" t="str">
        <f aca="false">TRIM('수출입 실적(품목별)'!B88)</f>
        <v>83</v>
      </c>
      <c r="E84" s="11" t="str">
        <f aca="false">TRIM('수출입 실적(품목별)'!C88)</f>
        <v>비금속(卑金屬)으로 만든 각종 제품</v>
      </c>
      <c r="F84" s="19" t="n">
        <f aca="false">IFERROR(VALUE(SUBSTITUTE(TRIM('수출입 실적(품목별)'!E88),",","")),"")</f>
        <v>121902</v>
      </c>
      <c r="G84" s="19" t="n">
        <f aca="false">IFERROR(VALUE(SUBSTITUTE(TRIM('수출입 실적(품목별)'!G88),",","")),"")</f>
        <v>79844</v>
      </c>
      <c r="H84" s="19" t="n">
        <f aca="false">IFERROR(VALUE(SUBSTITUTE(TRIM('수출입 실적(품목별)'!H88),",","")),"")</f>
        <v>42058</v>
      </c>
    </row>
    <row r="85" customFormat="false" ht="15" hidden="false" customHeight="true" outlineLevel="0" collapsed="false">
      <c r="A85" s="11" t="str">
        <f aca="false">TRIM('수출입 실적(품목별)'!A89)</f>
        <v>2025.01</v>
      </c>
      <c r="B85" s="17" t="n">
        <f aca="false">IFERROR(VALUE(LEFT(A85,4)),"")</f>
        <v>2025</v>
      </c>
      <c r="C85" s="17" t="n">
        <f aca="false">IFERROR(VALUE(RIGHT(A85,2)),"")</f>
        <v>1</v>
      </c>
      <c r="D85" s="11" t="str">
        <f aca="false">TRIM('수출입 실적(품목별)'!B89)</f>
        <v>84</v>
      </c>
      <c r="E85" s="11" t="str">
        <f aca="false">TRIM('수출입 실적(품목별)'!C89)</f>
        <v>원자로ㆍ보일러ㆍ기계류와 이들의 부분품</v>
      </c>
      <c r="F85" s="19" t="n">
        <f aca="false">IFERROR(VALUE(SUBSTITUTE(TRIM('수출입 실적(품목별)'!E89),",","")),"")</f>
        <v>5702602</v>
      </c>
      <c r="G85" s="19" t="n">
        <f aca="false">IFERROR(VALUE(SUBSTITUTE(TRIM('수출입 실적(품목별)'!G89),",","")),"")</f>
        <v>5592162</v>
      </c>
      <c r="H85" s="19" t="n">
        <f aca="false">IFERROR(VALUE(SUBSTITUTE(TRIM('수출입 실적(품목별)'!H89),",","")),"")</f>
        <v>110440</v>
      </c>
    </row>
    <row r="86" customFormat="false" ht="15" hidden="false" customHeight="true" outlineLevel="0" collapsed="false">
      <c r="A86" s="11" t="str">
        <f aca="false">TRIM('수출입 실적(품목별)'!A90)</f>
        <v>2025.01</v>
      </c>
      <c r="B86" s="17" t="n">
        <f aca="false">IFERROR(VALUE(LEFT(A86,4)),"")</f>
        <v>2025</v>
      </c>
      <c r="C86" s="17" t="n">
        <f aca="false">IFERROR(VALUE(RIGHT(A86,2)),"")</f>
        <v>1</v>
      </c>
      <c r="D86" s="11" t="str">
        <f aca="false">TRIM('수출입 실적(품목별)'!B90)</f>
        <v>85</v>
      </c>
      <c r="E86" s="11" t="str">
        <f aca="false">TRIM('수출입 실적(품목별)'!C90)</f>
        <v>전기기기와 그 부분품, 녹음기ㆍ음성 재생기ㆍ텔레비전의 영상과 음성의 기록기ㆍ재생기와 이들의 부분품ㆍ부속품</v>
      </c>
      <c r="F86" s="19" t="n">
        <f aca="false">IFERROR(VALUE(SUBSTITUTE(TRIM('수출입 실적(품목별)'!E90),",","")),"")</f>
        <v>14503290</v>
      </c>
      <c r="G86" s="19" t="n">
        <f aca="false">IFERROR(VALUE(SUBSTITUTE(TRIM('수출입 실적(품목별)'!G90),",","")),"")</f>
        <v>9761366</v>
      </c>
      <c r="H86" s="19" t="n">
        <f aca="false">IFERROR(VALUE(SUBSTITUTE(TRIM('수출입 실적(품목별)'!H90),",","")),"")</f>
        <v>4741923</v>
      </c>
    </row>
    <row r="87" customFormat="false" ht="15" hidden="false" customHeight="true" outlineLevel="0" collapsed="false">
      <c r="A87" s="11" t="str">
        <f aca="false">TRIM('수출입 실적(품목별)'!A91)</f>
        <v>2025.01</v>
      </c>
      <c r="B87" s="17" t="n">
        <f aca="false">IFERROR(VALUE(LEFT(A87,4)),"")</f>
        <v>2025</v>
      </c>
      <c r="C87" s="17" t="n">
        <f aca="false">IFERROR(VALUE(RIGHT(A87,2)),"")</f>
        <v>1</v>
      </c>
      <c r="D87" s="11" t="str">
        <f aca="false">TRIM('수출입 실적(품목별)'!B91)</f>
        <v>86</v>
      </c>
      <c r="E87" s="11" t="str">
        <f aca="false">TRIM('수출입 실적(품목별)'!C91)</f>
        <v>철도용이나 궤도용 기관차ㆍ차량과 이들의 부분품, 철도용이나 궤도용 장비품과 그 부분품, 기계식(전기기계식을 포함한다) 각종 교통신호용 기기</v>
      </c>
      <c r="F87" s="19" t="n">
        <f aca="false">IFERROR(VALUE(SUBSTITUTE(TRIM('수출입 실적(품목별)'!E91),",","")),"")</f>
        <v>41332</v>
      </c>
      <c r="G87" s="19" t="n">
        <f aca="false">IFERROR(VALUE(SUBSTITUTE(TRIM('수출입 실적(품목별)'!G91),",","")),"")</f>
        <v>29130</v>
      </c>
      <c r="H87" s="19" t="n">
        <f aca="false">IFERROR(VALUE(SUBSTITUTE(TRIM('수출입 실적(품목별)'!H91),",","")),"")</f>
        <v>12202</v>
      </c>
    </row>
    <row r="88" customFormat="false" ht="15" hidden="false" customHeight="true" outlineLevel="0" collapsed="false">
      <c r="A88" s="11" t="str">
        <f aca="false">TRIM('수출입 실적(품목별)'!A92)</f>
        <v>2025.01</v>
      </c>
      <c r="B88" s="17" t="n">
        <f aca="false">IFERROR(VALUE(LEFT(A88,4)),"")</f>
        <v>2025</v>
      </c>
      <c r="C88" s="17" t="n">
        <f aca="false">IFERROR(VALUE(RIGHT(A88,2)),"")</f>
        <v>1</v>
      </c>
      <c r="D88" s="11" t="str">
        <f aca="false">TRIM('수출입 실적(품목별)'!B92)</f>
        <v>87</v>
      </c>
      <c r="E88" s="11" t="str">
        <f aca="false">TRIM('수출입 실적(품목별)'!C92)</f>
        <v>철도용이나 궤도용 외의 차량과 그 부분품ㆍ부속품</v>
      </c>
      <c r="F88" s="19" t="n">
        <f aca="false">IFERROR(VALUE(SUBSTITUTE(TRIM('수출입 실적(품목별)'!E92),",","")),"")</f>
        <v>6545132</v>
      </c>
      <c r="G88" s="19" t="n">
        <f aca="false">IFERROR(VALUE(SUBSTITUTE(TRIM('수출입 실적(품목별)'!G92),",","")),"")</f>
        <v>1221744</v>
      </c>
      <c r="H88" s="19" t="n">
        <f aca="false">IFERROR(VALUE(SUBSTITUTE(TRIM('수출입 실적(품목별)'!H92),",","")),"")</f>
        <v>5323388</v>
      </c>
    </row>
    <row r="89" customFormat="false" ht="15" hidden="false" customHeight="true" outlineLevel="0" collapsed="false">
      <c r="A89" s="11" t="str">
        <f aca="false">TRIM('수출입 실적(품목별)'!A93)</f>
        <v>2025.01</v>
      </c>
      <c r="B89" s="17" t="n">
        <f aca="false">IFERROR(VALUE(LEFT(A89,4)),"")</f>
        <v>2025</v>
      </c>
      <c r="C89" s="17" t="n">
        <f aca="false">IFERROR(VALUE(RIGHT(A89,2)),"")</f>
        <v>1</v>
      </c>
      <c r="D89" s="11" t="str">
        <f aca="false">TRIM('수출입 실적(품목별)'!B93)</f>
        <v>88</v>
      </c>
      <c r="E89" s="11" t="str">
        <f aca="false">TRIM('수출입 실적(품목별)'!C93)</f>
        <v>항공기와 우주선, 이들의 부분품</v>
      </c>
      <c r="F89" s="19" t="n">
        <f aca="false">IFERROR(VALUE(SUBSTITUTE(TRIM('수출입 실적(품목별)'!E93),",","")),"")</f>
        <v>321057</v>
      </c>
      <c r="G89" s="19" t="n">
        <f aca="false">IFERROR(VALUE(SUBSTITUTE(TRIM('수출입 실적(품목별)'!G93),",","")),"")</f>
        <v>257265</v>
      </c>
      <c r="H89" s="19" t="n">
        <f aca="false">IFERROR(VALUE(SUBSTITUTE(TRIM('수출입 실적(품목별)'!H93),",","")),"")</f>
        <v>63792</v>
      </c>
    </row>
    <row r="90" customFormat="false" ht="15" hidden="false" customHeight="true" outlineLevel="0" collapsed="false">
      <c r="A90" s="11" t="str">
        <f aca="false">TRIM('수출입 실적(품목별)'!A94)</f>
        <v>2025.01</v>
      </c>
      <c r="B90" s="17" t="n">
        <f aca="false">IFERROR(VALUE(LEFT(A90,4)),"")</f>
        <v>2025</v>
      </c>
      <c r="C90" s="17" t="n">
        <f aca="false">IFERROR(VALUE(RIGHT(A90,2)),"")</f>
        <v>1</v>
      </c>
      <c r="D90" s="11" t="str">
        <f aca="false">TRIM('수출입 실적(품목별)'!B94)</f>
        <v>89</v>
      </c>
      <c r="E90" s="11" t="str">
        <f aca="false">TRIM('수출입 실적(품목별)'!C94)</f>
        <v>선박과 수상 구조물</v>
      </c>
      <c r="F90" s="19" t="n">
        <f aca="false">IFERROR(VALUE(SUBSTITUTE(TRIM('수출입 실적(품목별)'!E94),",","")),"")</f>
        <v>2356716</v>
      </c>
      <c r="G90" s="19" t="n">
        <f aca="false">IFERROR(VALUE(SUBSTITUTE(TRIM('수출입 실적(품목별)'!G94),",","")),"")</f>
        <v>261339</v>
      </c>
      <c r="H90" s="19" t="n">
        <f aca="false">IFERROR(VALUE(SUBSTITUTE(TRIM('수출입 실적(품목별)'!H94),",","")),"")</f>
        <v>2095377</v>
      </c>
    </row>
    <row r="91" customFormat="false" ht="15" hidden="false" customHeight="true" outlineLevel="0" collapsed="false">
      <c r="A91" s="11" t="str">
        <f aca="false">TRIM('수출입 실적(품목별)'!A95)</f>
        <v>2025.01</v>
      </c>
      <c r="B91" s="17" t="n">
        <f aca="false">IFERROR(VALUE(LEFT(A91,4)),"")</f>
        <v>2025</v>
      </c>
      <c r="C91" s="17" t="n">
        <f aca="false">IFERROR(VALUE(RIGHT(A91,2)),"")</f>
        <v>1</v>
      </c>
      <c r="D91" s="11" t="str">
        <f aca="false">TRIM('수출입 실적(품목별)'!B95)</f>
        <v>90</v>
      </c>
      <c r="E91" s="11" t="str">
        <f aca="false">TRIM('수출입 실적(품목별)'!C95)</f>
        <v>광학기기ㆍ사진용 기기ㆍ영화용 기기ㆍ측정기기ㆍ검사기기ㆍ정밀기기ㆍ의료용 기기, 이들의 부분품과 부속품</v>
      </c>
      <c r="F91" s="19" t="n">
        <f aca="false">IFERROR(VALUE(SUBSTITUTE(TRIM('수출입 실적(품목별)'!E95),",","")),"")</f>
        <v>1133879</v>
      </c>
      <c r="G91" s="19" t="n">
        <f aca="false">IFERROR(VALUE(SUBSTITUTE(TRIM('수출입 실적(품목별)'!G95),",","")),"")</f>
        <v>1747222</v>
      </c>
      <c r="H91" s="19" t="n">
        <f aca="false">IFERROR(VALUE(SUBSTITUTE(TRIM('수출입 실적(품목별)'!H95),",","")),"")</f>
        <v>-613343</v>
      </c>
    </row>
    <row r="92" customFormat="false" ht="15" hidden="false" customHeight="true" outlineLevel="0" collapsed="false">
      <c r="A92" s="11" t="str">
        <f aca="false">TRIM('수출입 실적(품목별)'!A96)</f>
        <v>2025.01</v>
      </c>
      <c r="B92" s="17" t="n">
        <f aca="false">IFERROR(VALUE(LEFT(A92,4)),"")</f>
        <v>2025</v>
      </c>
      <c r="C92" s="17" t="n">
        <f aca="false">IFERROR(VALUE(RIGHT(A92,2)),"")</f>
        <v>1</v>
      </c>
      <c r="D92" s="11" t="str">
        <f aca="false">TRIM('수출입 실적(품목별)'!B96)</f>
        <v>91</v>
      </c>
      <c r="E92" s="11" t="str">
        <f aca="false">TRIM('수출입 실적(품목별)'!C96)</f>
        <v>시계와 그 부분품</v>
      </c>
      <c r="F92" s="19" t="n">
        <f aca="false">IFERROR(VALUE(SUBSTITUTE(TRIM('수출입 실적(품목별)'!E96),",","")),"")</f>
        <v>14422</v>
      </c>
      <c r="G92" s="19" t="n">
        <f aca="false">IFERROR(VALUE(SUBSTITUTE(TRIM('수출입 실적(품목별)'!G96),",","")),"")</f>
        <v>66332</v>
      </c>
      <c r="H92" s="19" t="n">
        <f aca="false">IFERROR(VALUE(SUBSTITUTE(TRIM('수출입 실적(품목별)'!H96),",","")),"")</f>
        <v>-51910</v>
      </c>
    </row>
    <row r="93" customFormat="false" ht="15" hidden="false" customHeight="true" outlineLevel="0" collapsed="false">
      <c r="A93" s="11" t="str">
        <f aca="false">TRIM('수출입 실적(품목별)'!A97)</f>
        <v>2025.01</v>
      </c>
      <c r="B93" s="17" t="n">
        <f aca="false">IFERROR(VALUE(LEFT(A93,4)),"")</f>
        <v>2025</v>
      </c>
      <c r="C93" s="17" t="n">
        <f aca="false">IFERROR(VALUE(RIGHT(A93,2)),"")</f>
        <v>1</v>
      </c>
      <c r="D93" s="11" t="str">
        <f aca="false">TRIM('수출입 실적(품목별)'!B97)</f>
        <v>92</v>
      </c>
      <c r="E93" s="11" t="str">
        <f aca="false">TRIM('수출입 실적(품목별)'!C97)</f>
        <v>악기와 그 부분품과 부속품</v>
      </c>
      <c r="F93" s="19" t="n">
        <f aca="false">IFERROR(VALUE(SUBSTITUTE(TRIM('수출입 실적(품목별)'!E97),",","")),"")</f>
        <v>7712</v>
      </c>
      <c r="G93" s="19" t="n">
        <f aca="false">IFERROR(VALUE(SUBSTITUTE(TRIM('수출입 실적(품목별)'!G97),",","")),"")</f>
        <v>13773</v>
      </c>
      <c r="H93" s="19" t="n">
        <f aca="false">IFERROR(VALUE(SUBSTITUTE(TRIM('수출입 실적(품목별)'!H97),",","")),"")</f>
        <v>-6061</v>
      </c>
    </row>
    <row r="94" customFormat="false" ht="15" hidden="false" customHeight="true" outlineLevel="0" collapsed="false">
      <c r="A94" s="11" t="str">
        <f aca="false">TRIM('수출입 실적(품목별)'!A98)</f>
        <v>2025.01</v>
      </c>
      <c r="B94" s="17" t="n">
        <f aca="false">IFERROR(VALUE(LEFT(A94,4)),"")</f>
        <v>2025</v>
      </c>
      <c r="C94" s="17" t="n">
        <f aca="false">IFERROR(VALUE(RIGHT(A94,2)),"")</f>
        <v>1</v>
      </c>
      <c r="D94" s="11" t="str">
        <f aca="false">TRIM('수출입 실적(품목별)'!B98)</f>
        <v>93</v>
      </c>
      <c r="E94" s="11" t="str">
        <f aca="false">TRIM('수출입 실적(품목별)'!C98)</f>
        <v>무기ㆍ총포탄과 이들의 부분품과 부속품</v>
      </c>
      <c r="F94" s="19" t="n">
        <f aca="false">IFERROR(VALUE(SUBSTITUTE(TRIM('수출입 실적(품목별)'!E98),",","")),"")</f>
        <v>131749</v>
      </c>
      <c r="G94" s="19" t="n">
        <f aca="false">IFERROR(VALUE(SUBSTITUTE(TRIM('수출입 실적(품목별)'!G98),",","")),"")</f>
        <v>36972</v>
      </c>
      <c r="H94" s="19" t="n">
        <f aca="false">IFERROR(VALUE(SUBSTITUTE(TRIM('수출입 실적(품목별)'!H98),",","")),"")</f>
        <v>94776</v>
      </c>
    </row>
    <row r="95" customFormat="false" ht="15" hidden="false" customHeight="true" outlineLevel="0" collapsed="false">
      <c r="A95" s="11" t="str">
        <f aca="false">TRIM('수출입 실적(품목별)'!A99)</f>
        <v>2025.01</v>
      </c>
      <c r="B95" s="17" t="n">
        <f aca="false">IFERROR(VALUE(LEFT(A95,4)),"")</f>
        <v>2025</v>
      </c>
      <c r="C95" s="17" t="n">
        <f aca="false">IFERROR(VALUE(RIGHT(A95,2)),"")</f>
        <v>1</v>
      </c>
      <c r="D95" s="11" t="str">
        <f aca="false">TRIM('수출입 실적(품목별)'!B99)</f>
        <v>94</v>
      </c>
      <c r="E95" s="11" t="str">
        <f aca="false">TRIM('수출입 실적(품목별)'!C99)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95" s="19" t="n">
        <f aca="false">IFERROR(VALUE(SUBSTITUTE(TRIM('수출입 실적(품목별)'!E99),",","")),"")</f>
        <v>94556</v>
      </c>
      <c r="G95" s="19" t="n">
        <f aca="false">IFERROR(VALUE(SUBSTITUTE(TRIM('수출입 실적(품목별)'!G99),",","")),"")</f>
        <v>326575</v>
      </c>
      <c r="H95" s="19" t="n">
        <f aca="false">IFERROR(VALUE(SUBSTITUTE(TRIM('수출입 실적(품목별)'!H99),",","")),"")</f>
        <v>-232020</v>
      </c>
    </row>
    <row r="96" customFormat="false" ht="15" hidden="false" customHeight="true" outlineLevel="0" collapsed="false">
      <c r="A96" s="11" t="str">
        <f aca="false">TRIM('수출입 실적(품목별)'!A100)</f>
        <v>2025.01</v>
      </c>
      <c r="B96" s="17" t="n">
        <f aca="false">IFERROR(VALUE(LEFT(A96,4)),"")</f>
        <v>2025</v>
      </c>
      <c r="C96" s="17" t="n">
        <f aca="false">IFERROR(VALUE(RIGHT(A96,2)),"")</f>
        <v>1</v>
      </c>
      <c r="D96" s="11" t="str">
        <f aca="false">TRIM('수출입 실적(품목별)'!B100)</f>
        <v>95</v>
      </c>
      <c r="E96" s="11" t="str">
        <f aca="false">TRIM('수출입 실적(품목별)'!C100)</f>
        <v>완구ㆍ게임용구ㆍ운동용구와 이들의 부분품과 부속품</v>
      </c>
      <c r="F96" s="19" t="n">
        <f aca="false">IFERROR(VALUE(SUBSTITUTE(TRIM('수출입 실적(품목별)'!E100),",","")),"")</f>
        <v>42783</v>
      </c>
      <c r="G96" s="19" t="n">
        <f aca="false">IFERROR(VALUE(SUBSTITUTE(TRIM('수출입 실적(품목별)'!G100),",","")),"")</f>
        <v>180489</v>
      </c>
      <c r="H96" s="19" t="n">
        <f aca="false">IFERROR(VALUE(SUBSTITUTE(TRIM('수출입 실적(품목별)'!H100),",","")),"")</f>
        <v>-137705</v>
      </c>
    </row>
    <row r="97" customFormat="false" ht="15" hidden="false" customHeight="true" outlineLevel="0" collapsed="false">
      <c r="A97" s="11" t="str">
        <f aca="false">TRIM('수출입 실적(품목별)'!A101)</f>
        <v>2025.01</v>
      </c>
      <c r="B97" s="17" t="n">
        <f aca="false">IFERROR(VALUE(LEFT(A97,4)),"")</f>
        <v>2025</v>
      </c>
      <c r="C97" s="17" t="n">
        <f aca="false">IFERROR(VALUE(RIGHT(A97,2)),"")</f>
        <v>1</v>
      </c>
      <c r="D97" s="11" t="str">
        <f aca="false">TRIM('수출입 실적(품목별)'!B101)</f>
        <v>96</v>
      </c>
      <c r="E97" s="11" t="str">
        <f aca="false">TRIM('수출입 실적(품목별)'!C101)</f>
        <v>잡품</v>
      </c>
      <c r="F97" s="19" t="n">
        <f aca="false">IFERROR(VALUE(SUBSTITUTE(TRIM('수출입 실적(품목별)'!E101),",","")),"")</f>
        <v>31615</v>
      </c>
      <c r="G97" s="19" t="n">
        <f aca="false">IFERROR(VALUE(SUBSTITUTE(TRIM('수출입 실적(품목별)'!G101),",","")),"")</f>
        <v>93112</v>
      </c>
      <c r="H97" s="19" t="n">
        <f aca="false">IFERROR(VALUE(SUBSTITUTE(TRIM('수출입 실적(품목별)'!H101),",","")),"")</f>
        <v>-61497</v>
      </c>
    </row>
    <row r="98" customFormat="false" ht="15" hidden="false" customHeight="true" outlineLevel="0" collapsed="false">
      <c r="A98" s="11" t="str">
        <f aca="false">TRIM('수출입 실적(품목별)'!A102)</f>
        <v>2025.01</v>
      </c>
      <c r="B98" s="17" t="n">
        <f aca="false">IFERROR(VALUE(LEFT(A98,4)),"")</f>
        <v>2025</v>
      </c>
      <c r="C98" s="17" t="n">
        <f aca="false">IFERROR(VALUE(RIGHT(A98,2)),"")</f>
        <v>1</v>
      </c>
      <c r="D98" s="11" t="str">
        <f aca="false">TRIM('수출입 실적(품목별)'!B102)</f>
        <v>97</v>
      </c>
      <c r="E98" s="11" t="str">
        <f aca="false">TRIM('수출입 실적(품목별)'!C102)</f>
        <v>예술품ㆍ수집품ㆍ골동품</v>
      </c>
      <c r="F98" s="19" t="n">
        <f aca="false">IFERROR(VALUE(SUBSTITUTE(TRIM('수출입 실적(품목별)'!E102),",","")),"")</f>
        <v>19833</v>
      </c>
      <c r="G98" s="19" t="n">
        <f aca="false">IFERROR(VALUE(SUBSTITUTE(TRIM('수출입 실적(품목별)'!G102),",","")),"")</f>
        <v>12363</v>
      </c>
      <c r="H98" s="19" t="n">
        <f aca="false">IFERROR(VALUE(SUBSTITUTE(TRIM('수출입 실적(품목별)'!H102),",","")),"")</f>
        <v>7470</v>
      </c>
    </row>
    <row r="99" customFormat="false" ht="15" hidden="false" customHeight="true" outlineLevel="0" collapsed="false">
      <c r="A99" s="11" t="str">
        <f aca="false">TRIM('수출입 실적(품목별)'!A103)</f>
        <v>2025.02</v>
      </c>
      <c r="B99" s="17" t="n">
        <f aca="false">IFERROR(VALUE(LEFT(A99,4)),"")</f>
        <v>2025</v>
      </c>
      <c r="C99" s="17" t="n">
        <f aca="false">IFERROR(VALUE(RIGHT(A99,2)),"")</f>
        <v>2</v>
      </c>
      <c r="D99" s="11" t="str">
        <f aca="false">TRIM('수출입 실적(품목별)'!B103)</f>
        <v>01</v>
      </c>
      <c r="E99" s="11" t="str">
        <f aca="false">TRIM('수출입 실적(품목별)'!C103)</f>
        <v>살아 있는 동물</v>
      </c>
      <c r="F99" s="19" t="n">
        <f aca="false">IFERROR(VALUE(SUBSTITUTE(TRIM('수출입 실적(품목별)'!E103),",","")),"")</f>
        <v>443</v>
      </c>
      <c r="G99" s="19" t="n">
        <f aca="false">IFERROR(VALUE(SUBSTITUTE(TRIM('수출입 실적(품목별)'!G103),",","")),"")</f>
        <v>4043</v>
      </c>
      <c r="H99" s="19" t="n">
        <f aca="false">IFERROR(VALUE(SUBSTITUTE(TRIM('수출입 실적(품목별)'!H103),",","")),"")</f>
        <v>-3600</v>
      </c>
    </row>
    <row r="100" customFormat="false" ht="15" hidden="false" customHeight="true" outlineLevel="0" collapsed="false">
      <c r="A100" s="11" t="str">
        <f aca="false">TRIM('수출입 실적(품목별)'!A104)</f>
        <v>2025.02</v>
      </c>
      <c r="B100" s="17" t="n">
        <f aca="false">IFERROR(VALUE(LEFT(A100,4)),"")</f>
        <v>2025</v>
      </c>
      <c r="C100" s="17" t="n">
        <f aca="false">IFERROR(VALUE(RIGHT(A100,2)),"")</f>
        <v>2</v>
      </c>
      <c r="D100" s="11" t="str">
        <f aca="false">TRIM('수출입 실적(품목별)'!B104)</f>
        <v>02</v>
      </c>
      <c r="E100" s="11" t="str">
        <f aca="false">TRIM('수출입 실적(품목별)'!C104)</f>
        <v>육과 식용 설육(屑肉)</v>
      </c>
      <c r="F100" s="19" t="n">
        <f aca="false">IFERROR(VALUE(SUBSTITUTE(TRIM('수출입 실적(품목별)'!E104),",","")),"")</f>
        <v>8080</v>
      </c>
      <c r="G100" s="19" t="n">
        <f aca="false">IFERROR(VALUE(SUBSTITUTE(TRIM('수출입 실적(품목별)'!G104),",","")),"")</f>
        <v>548202</v>
      </c>
      <c r="H100" s="19" t="n">
        <f aca="false">IFERROR(VALUE(SUBSTITUTE(TRIM('수출입 실적(품목별)'!H104),",","")),"")</f>
        <v>-540122</v>
      </c>
    </row>
    <row r="101" customFormat="false" ht="15" hidden="false" customHeight="true" outlineLevel="0" collapsed="false">
      <c r="A101" s="11" t="str">
        <f aca="false">TRIM('수출입 실적(품목별)'!A105)</f>
        <v>2025.02</v>
      </c>
      <c r="B101" s="17" t="n">
        <f aca="false">IFERROR(VALUE(LEFT(A101,4)),"")</f>
        <v>2025</v>
      </c>
      <c r="C101" s="17" t="n">
        <f aca="false">IFERROR(VALUE(RIGHT(A101,2)),"")</f>
        <v>2</v>
      </c>
      <c r="D101" s="11" t="str">
        <f aca="false">TRIM('수출입 실적(품목별)'!B105)</f>
        <v>03</v>
      </c>
      <c r="E101" s="11" t="str">
        <f aca="false">TRIM('수출입 실적(품목별)'!C105)</f>
        <v>어류ㆍ갑각류ㆍ연체동물과 그 밖의 수생(水生) 무척추동물</v>
      </c>
      <c r="F101" s="19" t="n">
        <f aca="false">IFERROR(VALUE(SUBSTITUTE(TRIM('수출입 실적(품목별)'!E105),",","")),"")</f>
        <v>140969</v>
      </c>
      <c r="G101" s="19" t="n">
        <f aca="false">IFERROR(VALUE(SUBSTITUTE(TRIM('수출입 실적(품목별)'!G105),",","")),"")</f>
        <v>427360</v>
      </c>
      <c r="H101" s="19" t="n">
        <f aca="false">IFERROR(VALUE(SUBSTITUTE(TRIM('수출입 실적(품목별)'!H105),",","")),"")</f>
        <v>-286390</v>
      </c>
    </row>
    <row r="102" customFormat="false" ht="15" hidden="false" customHeight="true" outlineLevel="0" collapsed="false">
      <c r="A102" s="11" t="str">
        <f aca="false">TRIM('수출입 실적(품목별)'!A106)</f>
        <v>2025.02</v>
      </c>
      <c r="B102" s="17" t="n">
        <f aca="false">IFERROR(VALUE(LEFT(A102,4)),"")</f>
        <v>2025</v>
      </c>
      <c r="C102" s="17" t="n">
        <f aca="false">IFERROR(VALUE(RIGHT(A102,2)),"")</f>
        <v>2</v>
      </c>
      <c r="D102" s="11" t="str">
        <f aca="false">TRIM('수출입 실적(품목별)'!B106)</f>
        <v>04</v>
      </c>
      <c r="E102" s="11" t="str">
        <f aca="false">TRIM('수출입 실적(품목별)'!C106)</f>
        <v>낙농품, 새의 알, 천연꿀, 다른 류로 분류되지 않은 식용인 동물성 생산품</v>
      </c>
      <c r="F102" s="19" t="n">
        <f aca="false">IFERROR(VALUE(SUBSTITUTE(TRIM('수출입 실적(품목별)'!E106),",","")),"")</f>
        <v>6784</v>
      </c>
      <c r="G102" s="19" t="n">
        <f aca="false">IFERROR(VALUE(SUBSTITUTE(TRIM('수출입 실적(품목별)'!G106),",","")),"")</f>
        <v>131211</v>
      </c>
      <c r="H102" s="19" t="n">
        <f aca="false">IFERROR(VALUE(SUBSTITUTE(TRIM('수출입 실적(품목별)'!H106),",","")),"")</f>
        <v>-124427</v>
      </c>
    </row>
    <row r="103" customFormat="false" ht="15" hidden="false" customHeight="true" outlineLevel="0" collapsed="false">
      <c r="A103" s="11" t="str">
        <f aca="false">TRIM('수출입 실적(품목별)'!A107)</f>
        <v>2025.02</v>
      </c>
      <c r="B103" s="17" t="n">
        <f aca="false">IFERROR(VALUE(LEFT(A103,4)),"")</f>
        <v>2025</v>
      </c>
      <c r="C103" s="17" t="n">
        <f aca="false">IFERROR(VALUE(RIGHT(A103,2)),"")</f>
        <v>2</v>
      </c>
      <c r="D103" s="11" t="str">
        <f aca="false">TRIM('수출입 실적(품목별)'!B107)</f>
        <v>05</v>
      </c>
      <c r="E103" s="11" t="str">
        <f aca="false">TRIM('수출입 실적(품목별)'!C107)</f>
        <v>다른 류로 분류되지 않은 동물성 생산품</v>
      </c>
      <c r="F103" s="19" t="n">
        <f aca="false">IFERROR(VALUE(SUBSTITUTE(TRIM('수출입 실적(품목별)'!E107),",","")),"")</f>
        <v>8292</v>
      </c>
      <c r="G103" s="19" t="n">
        <f aca="false">IFERROR(VALUE(SUBSTITUTE(TRIM('수출입 실적(품목별)'!G107),",","")),"")</f>
        <v>23264</v>
      </c>
      <c r="H103" s="19" t="n">
        <f aca="false">IFERROR(VALUE(SUBSTITUTE(TRIM('수출입 실적(품목별)'!H107),",","")),"")</f>
        <v>-14972</v>
      </c>
    </row>
    <row r="104" customFormat="false" ht="15" hidden="false" customHeight="true" outlineLevel="0" collapsed="false">
      <c r="A104" s="11" t="str">
        <f aca="false">TRIM('수출입 실적(품목별)'!A108)</f>
        <v>2025.02</v>
      </c>
      <c r="B104" s="17" t="n">
        <f aca="false">IFERROR(VALUE(LEFT(A104,4)),"")</f>
        <v>2025</v>
      </c>
      <c r="C104" s="17" t="n">
        <f aca="false">IFERROR(VALUE(RIGHT(A104,2)),"")</f>
        <v>2</v>
      </c>
      <c r="D104" s="11" t="str">
        <f aca="false">TRIM('수출입 실적(품목별)'!B108)</f>
        <v>06</v>
      </c>
      <c r="E104" s="11" t="str">
        <f aca="false">TRIM('수출입 실적(품목별)'!C108)</f>
        <v>살아 있는 수목과 그 밖의 식물, 인경(鱗莖)ㆍ뿌리와 이와 유사한 물품, 절화(切花)와 장식용 잎</v>
      </c>
      <c r="F104" s="19" t="n">
        <f aca="false">IFERROR(VALUE(SUBSTITUTE(TRIM('수출입 실적(품목별)'!E108),",","")),"")</f>
        <v>305</v>
      </c>
      <c r="G104" s="19" t="n">
        <f aca="false">IFERROR(VALUE(SUBSTITUTE(TRIM('수출입 실적(품목별)'!G108),",","")),"")</f>
        <v>16111</v>
      </c>
      <c r="H104" s="19" t="n">
        <f aca="false">IFERROR(VALUE(SUBSTITUTE(TRIM('수출입 실적(품목별)'!H108),",","")),"")</f>
        <v>-15807</v>
      </c>
    </row>
    <row r="105" customFormat="false" ht="15" hidden="false" customHeight="true" outlineLevel="0" collapsed="false">
      <c r="A105" s="11" t="str">
        <f aca="false">TRIM('수출입 실적(품목별)'!A109)</f>
        <v>2025.02</v>
      </c>
      <c r="B105" s="17" t="n">
        <f aca="false">IFERROR(VALUE(LEFT(A105,4)),"")</f>
        <v>2025</v>
      </c>
      <c r="C105" s="17" t="n">
        <f aca="false">IFERROR(VALUE(RIGHT(A105,2)),"")</f>
        <v>2</v>
      </c>
      <c r="D105" s="11" t="str">
        <f aca="false">TRIM('수출입 실적(품목별)'!B109)</f>
        <v>07</v>
      </c>
      <c r="E105" s="11" t="str">
        <f aca="false">TRIM('수출입 실적(품목별)'!C109)</f>
        <v>식용의 채소ㆍ뿌리ㆍ괴경(塊莖)</v>
      </c>
      <c r="F105" s="19" t="n">
        <f aca="false">IFERROR(VALUE(SUBSTITUTE(TRIM('수출입 실적(품목별)'!E109),",","")),"")</f>
        <v>7535</v>
      </c>
      <c r="G105" s="19" t="n">
        <f aca="false">IFERROR(VALUE(SUBSTITUTE(TRIM('수출입 실적(품목별)'!G109),",","")),"")</f>
        <v>68479</v>
      </c>
      <c r="H105" s="19" t="n">
        <f aca="false">IFERROR(VALUE(SUBSTITUTE(TRIM('수출입 실적(품목별)'!H109),",","")),"")</f>
        <v>-60944</v>
      </c>
    </row>
    <row r="106" customFormat="false" ht="15" hidden="false" customHeight="true" outlineLevel="0" collapsed="false">
      <c r="A106" s="11" t="str">
        <f aca="false">TRIM('수출입 실적(품목별)'!A110)</f>
        <v>2025.02</v>
      </c>
      <c r="B106" s="17" t="n">
        <f aca="false">IFERROR(VALUE(LEFT(A106,4)),"")</f>
        <v>2025</v>
      </c>
      <c r="C106" s="17" t="n">
        <f aca="false">IFERROR(VALUE(RIGHT(A106,2)),"")</f>
        <v>2</v>
      </c>
      <c r="D106" s="11" t="str">
        <f aca="false">TRIM('수출입 실적(품목별)'!B110)</f>
        <v>08</v>
      </c>
      <c r="E106" s="11" t="str">
        <f aca="false">TRIM('수출입 실적(품목별)'!C110)</f>
        <v>식용의 과실과 견과류, 감귤류ㆍ멜론의 껍질</v>
      </c>
      <c r="F106" s="19" t="n">
        <f aca="false">IFERROR(VALUE(SUBSTITUTE(TRIM('수출입 실적(품목별)'!E110),",","")),"")</f>
        <v>20385</v>
      </c>
      <c r="G106" s="19" t="n">
        <f aca="false">IFERROR(VALUE(SUBSTITUTE(TRIM('수출입 실적(품목별)'!G110),",","")),"")</f>
        <v>162167</v>
      </c>
      <c r="H106" s="19" t="n">
        <f aca="false">IFERROR(VALUE(SUBSTITUTE(TRIM('수출입 실적(품목별)'!H110),",","")),"")</f>
        <v>-141783</v>
      </c>
    </row>
    <row r="107" customFormat="false" ht="15" hidden="false" customHeight="true" outlineLevel="0" collapsed="false">
      <c r="A107" s="11" t="str">
        <f aca="false">TRIM('수출입 실적(품목별)'!A111)</f>
        <v>2025.02</v>
      </c>
      <c r="B107" s="17" t="n">
        <f aca="false">IFERROR(VALUE(LEFT(A107,4)),"")</f>
        <v>2025</v>
      </c>
      <c r="C107" s="17" t="n">
        <f aca="false">IFERROR(VALUE(RIGHT(A107,2)),"")</f>
        <v>2</v>
      </c>
      <c r="D107" s="11" t="str">
        <f aca="false">TRIM('수출입 실적(품목별)'!B111)</f>
        <v>09</v>
      </c>
      <c r="E107" s="11" t="str">
        <f aca="false">TRIM('수출입 실적(품목별)'!C111)</f>
        <v>커피ㆍ차ㆍ마테(maté)ㆍ향신료</v>
      </c>
      <c r="F107" s="19" t="n">
        <f aca="false">IFERROR(VALUE(SUBSTITUTE(TRIM('수출입 실적(품목별)'!E111),",","")),"")</f>
        <v>3441</v>
      </c>
      <c r="G107" s="19" t="n">
        <f aca="false">IFERROR(VALUE(SUBSTITUTE(TRIM('수출입 실적(품목별)'!G111),",","")),"")</f>
        <v>139655</v>
      </c>
      <c r="H107" s="19" t="n">
        <f aca="false">IFERROR(VALUE(SUBSTITUTE(TRIM('수출입 실적(품목별)'!H111),",","")),"")</f>
        <v>-136214</v>
      </c>
    </row>
    <row r="108" customFormat="false" ht="15" hidden="false" customHeight="true" outlineLevel="0" collapsed="false">
      <c r="A108" s="11" t="str">
        <f aca="false">TRIM('수출입 실적(품목별)'!A112)</f>
        <v>2025.02</v>
      </c>
      <c r="B108" s="17" t="n">
        <f aca="false">IFERROR(VALUE(LEFT(A108,4)),"")</f>
        <v>2025</v>
      </c>
      <c r="C108" s="17" t="n">
        <f aca="false">IFERROR(VALUE(RIGHT(A108,2)),"")</f>
        <v>2</v>
      </c>
      <c r="D108" s="11" t="str">
        <f aca="false">TRIM('수출입 실적(품목별)'!B112)</f>
        <v>10</v>
      </c>
      <c r="E108" s="11" t="str">
        <f aca="false">TRIM('수출입 실적(품목별)'!C112)</f>
        <v>곡물</v>
      </c>
      <c r="F108" s="19" t="n">
        <f aca="false">IFERROR(VALUE(SUBSTITUTE(TRIM('수출입 실적(품목별)'!E112),",","")),"")</f>
        <v>1211</v>
      </c>
      <c r="G108" s="19" t="n">
        <f aca="false">IFERROR(VALUE(SUBSTITUTE(TRIM('수출입 실적(품목별)'!G112),",","")),"")</f>
        <v>391628</v>
      </c>
      <c r="H108" s="19" t="n">
        <f aca="false">IFERROR(VALUE(SUBSTITUTE(TRIM('수출입 실적(품목별)'!H112),",","")),"")</f>
        <v>-390417</v>
      </c>
    </row>
    <row r="109" customFormat="false" ht="15" hidden="false" customHeight="true" outlineLevel="0" collapsed="false">
      <c r="A109" s="11" t="str">
        <f aca="false">TRIM('수출입 실적(품목별)'!A113)</f>
        <v>2025.02</v>
      </c>
      <c r="B109" s="17" t="n">
        <f aca="false">IFERROR(VALUE(LEFT(A109,4)),"")</f>
        <v>2025</v>
      </c>
      <c r="C109" s="17" t="n">
        <f aca="false">IFERROR(VALUE(RIGHT(A109,2)),"")</f>
        <v>2</v>
      </c>
      <c r="D109" s="11" t="str">
        <f aca="false">TRIM('수출입 실적(품목별)'!B113)</f>
        <v>11</v>
      </c>
      <c r="E109" s="11" t="str">
        <f aca="false">TRIM('수출입 실적(품목별)'!C113)</f>
        <v>제분공업의 생산품과 맥아, 전분, 이눌린(inulin), 밀의 글루텐(gluten)</v>
      </c>
      <c r="F109" s="19" t="n">
        <f aca="false">IFERROR(VALUE(SUBSTITUTE(TRIM('수출입 실적(품목별)'!E113),",","")),"")</f>
        <v>3611</v>
      </c>
      <c r="G109" s="19" t="n">
        <f aca="false">IFERROR(VALUE(SUBSTITUTE(TRIM('수출입 실적(품목별)'!G113),",","")),"")</f>
        <v>26043</v>
      </c>
      <c r="H109" s="19" t="n">
        <f aca="false">IFERROR(VALUE(SUBSTITUTE(TRIM('수출입 실적(품목별)'!H113),",","")),"")</f>
        <v>-22431</v>
      </c>
    </row>
    <row r="110" customFormat="false" ht="15" hidden="false" customHeight="true" outlineLevel="0" collapsed="false">
      <c r="A110" s="11" t="str">
        <f aca="false">TRIM('수출입 실적(품목별)'!A114)</f>
        <v>2025.02</v>
      </c>
      <c r="B110" s="17" t="n">
        <f aca="false">IFERROR(VALUE(LEFT(A110,4)),"")</f>
        <v>2025</v>
      </c>
      <c r="C110" s="17" t="n">
        <f aca="false">IFERROR(VALUE(RIGHT(A110,2)),"")</f>
        <v>2</v>
      </c>
      <c r="D110" s="11" t="str">
        <f aca="false">TRIM('수출입 실적(품목별)'!B114)</f>
        <v>12</v>
      </c>
      <c r="E110" s="11" t="str">
        <f aca="false">TRIM('수출입 실적(품목별)'!C114)</f>
        <v>채유(採油)에 적합한 종자와 과실, 각종 종자와 과실, 공업용ㆍ의약용 식물, 짚과 사료용 식물</v>
      </c>
      <c r="F110" s="19" t="n">
        <f aca="false">IFERROR(VALUE(SUBSTITUTE(TRIM('수출입 실적(품목별)'!E114),",","")),"")</f>
        <v>66717</v>
      </c>
      <c r="G110" s="19" t="n">
        <f aca="false">IFERROR(VALUE(SUBSTITUTE(TRIM('수출입 실적(품목별)'!G114),",","")),"")</f>
        <v>178559</v>
      </c>
      <c r="H110" s="19" t="n">
        <f aca="false">IFERROR(VALUE(SUBSTITUTE(TRIM('수출입 실적(품목별)'!H114),",","")),"")</f>
        <v>-111842</v>
      </c>
    </row>
    <row r="111" customFormat="false" ht="15" hidden="false" customHeight="true" outlineLevel="0" collapsed="false">
      <c r="A111" s="11" t="str">
        <f aca="false">TRIM('수출입 실적(품목별)'!A115)</f>
        <v>2025.02</v>
      </c>
      <c r="B111" s="17" t="n">
        <f aca="false">IFERROR(VALUE(LEFT(A111,4)),"")</f>
        <v>2025</v>
      </c>
      <c r="C111" s="17" t="n">
        <f aca="false">IFERROR(VALUE(RIGHT(A111,2)),"")</f>
        <v>2</v>
      </c>
      <c r="D111" s="11" t="str">
        <f aca="false">TRIM('수출입 실적(품목별)'!B115)</f>
        <v>13</v>
      </c>
      <c r="E111" s="11" t="str">
        <f aca="false">TRIM('수출입 실적(품목별)'!C115)</f>
        <v>락(lac), 검ㆍ수지ㆍ그 밖의 식물성 수액과 추출물(extract)</v>
      </c>
      <c r="F111" s="19" t="n">
        <f aca="false">IFERROR(VALUE(SUBSTITUTE(TRIM('수출입 실적(품목별)'!E115),",","")),"")</f>
        <v>7993</v>
      </c>
      <c r="G111" s="19" t="n">
        <f aca="false">IFERROR(VALUE(SUBSTITUTE(TRIM('수출입 실적(품목별)'!G115),",","")),"")</f>
        <v>27221</v>
      </c>
      <c r="H111" s="19" t="n">
        <f aca="false">IFERROR(VALUE(SUBSTITUTE(TRIM('수출입 실적(품목별)'!H115),",","")),"")</f>
        <v>-19228</v>
      </c>
    </row>
    <row r="112" customFormat="false" ht="15" hidden="false" customHeight="true" outlineLevel="0" collapsed="false">
      <c r="A112" s="11" t="str">
        <f aca="false">TRIM('수출입 실적(품목별)'!A116)</f>
        <v>2025.02</v>
      </c>
      <c r="B112" s="17" t="n">
        <f aca="false">IFERROR(VALUE(LEFT(A112,4)),"")</f>
        <v>2025</v>
      </c>
      <c r="C112" s="17" t="n">
        <f aca="false">IFERROR(VALUE(RIGHT(A112,2)),"")</f>
        <v>2</v>
      </c>
      <c r="D112" s="11" t="str">
        <f aca="false">TRIM('수출입 실적(품목별)'!B116)</f>
        <v>14</v>
      </c>
      <c r="E112" s="11" t="str">
        <f aca="false">TRIM('수출입 실적(품목별)'!C116)</f>
        <v>식물성 편조물(編組物)용 재료와 다른 류로 분류되지 않은 식물성 생산품</v>
      </c>
      <c r="F112" s="19" t="n">
        <f aca="false">IFERROR(VALUE(SUBSTITUTE(TRIM('수출입 실적(품목별)'!E116),",","")),"")</f>
        <v>35</v>
      </c>
      <c r="G112" s="19" t="n">
        <f aca="false">IFERROR(VALUE(SUBSTITUTE(TRIM('수출입 실적(품목별)'!G116),",","")),"")</f>
        <v>4521</v>
      </c>
      <c r="H112" s="19" t="n">
        <f aca="false">IFERROR(VALUE(SUBSTITUTE(TRIM('수출입 실적(품목별)'!H116),",","")),"")</f>
        <v>-4485</v>
      </c>
    </row>
    <row r="113" customFormat="false" ht="15" hidden="false" customHeight="true" outlineLevel="0" collapsed="false">
      <c r="A113" s="11" t="str">
        <f aca="false">TRIM('수출입 실적(품목별)'!A117)</f>
        <v>2025.02</v>
      </c>
      <c r="B113" s="17" t="n">
        <f aca="false">IFERROR(VALUE(LEFT(A113,4)),"")</f>
        <v>2025</v>
      </c>
      <c r="C113" s="17" t="n">
        <f aca="false">IFERROR(VALUE(RIGHT(A113,2)),"")</f>
        <v>2</v>
      </c>
      <c r="D113" s="11" t="str">
        <f aca="false">TRIM('수출입 실적(품목별)'!B117)</f>
        <v>15</v>
      </c>
      <c r="E113" s="11" t="str">
        <f aca="false">TRIM('수출입 실적(품목별)'!C117)</f>
        <v>동물성ㆍ식물성ㆍ미생물성 지방과 기름 및이들의 분해생산물, 조제한 식용 지방과 동물성ㆍ식물성 왁스</v>
      </c>
      <c r="F113" s="19" t="n">
        <f aca="false">IFERROR(VALUE(SUBSTITUTE(TRIM('수출입 실적(품목별)'!E117),",","")),"")</f>
        <v>21126</v>
      </c>
      <c r="G113" s="19" t="n">
        <f aca="false">IFERROR(VALUE(SUBSTITUTE(TRIM('수출입 실적(품목별)'!G117),",","")),"")</f>
        <v>188031</v>
      </c>
      <c r="H113" s="19" t="n">
        <f aca="false">IFERROR(VALUE(SUBSTITUTE(TRIM('수출입 실적(품목별)'!H117),",","")),"")</f>
        <v>-166905</v>
      </c>
    </row>
    <row r="114" customFormat="false" ht="15" hidden="false" customHeight="true" outlineLevel="0" collapsed="false">
      <c r="A114" s="11" t="str">
        <f aca="false">TRIM('수출입 실적(품목별)'!A118)</f>
        <v>2025.02</v>
      </c>
      <c r="B114" s="17" t="n">
        <f aca="false">IFERROR(VALUE(LEFT(A114,4)),"")</f>
        <v>2025</v>
      </c>
      <c r="C114" s="17" t="n">
        <f aca="false">IFERROR(VALUE(RIGHT(A114,2)),"")</f>
        <v>2</v>
      </c>
      <c r="D114" s="11" t="str">
        <f aca="false">TRIM('수출입 실적(품목별)'!B118)</f>
        <v>16</v>
      </c>
      <c r="E114" s="11" t="str">
        <f aca="false">TRIM('수출입 실적(품목별)'!C118)</f>
        <v>육류ㆍ어류ㆍ갑각류ㆍ연체동물이나 그 밖의 수생(水生) 무척추동물 또는 곤충의 조제품</v>
      </c>
      <c r="F114" s="19" t="n">
        <f aca="false">IFERROR(VALUE(SUBSTITUTE(TRIM('수출입 실적(품목별)'!E118),",","")),"")</f>
        <v>25083</v>
      </c>
      <c r="G114" s="19" t="n">
        <f aca="false">IFERROR(VALUE(SUBSTITUTE(TRIM('수출입 실적(품목별)'!G118),",","")),"")</f>
        <v>75910</v>
      </c>
      <c r="H114" s="19" t="n">
        <f aca="false">IFERROR(VALUE(SUBSTITUTE(TRIM('수출입 실적(품목별)'!H118),",","")),"")</f>
        <v>-50828</v>
      </c>
    </row>
    <row r="115" customFormat="false" ht="15" hidden="false" customHeight="true" outlineLevel="0" collapsed="false">
      <c r="A115" s="11" t="str">
        <f aca="false">TRIM('수출입 실적(품목별)'!A119)</f>
        <v>2025.02</v>
      </c>
      <c r="B115" s="17" t="n">
        <f aca="false">IFERROR(VALUE(LEFT(A115,4)),"")</f>
        <v>2025</v>
      </c>
      <c r="C115" s="17" t="n">
        <f aca="false">IFERROR(VALUE(RIGHT(A115,2)),"")</f>
        <v>2</v>
      </c>
      <c r="D115" s="11" t="str">
        <f aca="false">TRIM('수출입 실적(품목별)'!B119)</f>
        <v>17</v>
      </c>
      <c r="E115" s="11" t="str">
        <f aca="false">TRIM('수출입 실적(품목별)'!C119)</f>
        <v>당류(糖類)와 설탕과자</v>
      </c>
      <c r="F115" s="19" t="n">
        <f aca="false">IFERROR(VALUE(SUBSTITUTE(TRIM('수출입 실적(품목별)'!E119),",","")),"")</f>
        <v>22146</v>
      </c>
      <c r="G115" s="19" t="n">
        <f aca="false">IFERROR(VALUE(SUBSTITUTE(TRIM('수출입 실적(품목별)'!G119),",","")),"")</f>
        <v>104388</v>
      </c>
      <c r="H115" s="19" t="n">
        <f aca="false">IFERROR(VALUE(SUBSTITUTE(TRIM('수출입 실적(품목별)'!H119),",","")),"")</f>
        <v>-82242</v>
      </c>
    </row>
    <row r="116" customFormat="false" ht="15" hidden="false" customHeight="true" outlineLevel="0" collapsed="false">
      <c r="A116" s="11" t="str">
        <f aca="false">TRIM('수출입 실적(품목별)'!A120)</f>
        <v>2025.02</v>
      </c>
      <c r="B116" s="17" t="n">
        <f aca="false">IFERROR(VALUE(LEFT(A116,4)),"")</f>
        <v>2025</v>
      </c>
      <c r="C116" s="17" t="n">
        <f aca="false">IFERROR(VALUE(RIGHT(A116,2)),"")</f>
        <v>2</v>
      </c>
      <c r="D116" s="11" t="str">
        <f aca="false">TRIM('수출입 실적(품목별)'!B120)</f>
        <v>18</v>
      </c>
      <c r="E116" s="11" t="str">
        <f aca="false">TRIM('수출입 실적(품목별)'!C120)</f>
        <v>코코아와 그 조제품</v>
      </c>
      <c r="F116" s="19" t="n">
        <f aca="false">IFERROR(VALUE(SUBSTITUTE(TRIM('수출입 실적(품목별)'!E120),",","")),"")</f>
        <v>8120</v>
      </c>
      <c r="G116" s="19" t="n">
        <f aca="false">IFERROR(VALUE(SUBSTITUTE(TRIM('수출입 실적(품목별)'!G120),",","")),"")</f>
        <v>54697</v>
      </c>
      <c r="H116" s="19" t="n">
        <f aca="false">IFERROR(VALUE(SUBSTITUTE(TRIM('수출입 실적(품목별)'!H120),",","")),"")</f>
        <v>-46577</v>
      </c>
    </row>
    <row r="117" customFormat="false" ht="15" hidden="false" customHeight="true" outlineLevel="0" collapsed="false">
      <c r="A117" s="11" t="str">
        <f aca="false">TRIM('수출입 실적(품목별)'!A121)</f>
        <v>2025.02</v>
      </c>
      <c r="B117" s="17" t="n">
        <f aca="false">IFERROR(VALUE(LEFT(A117,4)),"")</f>
        <v>2025</v>
      </c>
      <c r="C117" s="17" t="n">
        <f aca="false">IFERROR(VALUE(RIGHT(A117,2)),"")</f>
        <v>2</v>
      </c>
      <c r="D117" s="11" t="str">
        <f aca="false">TRIM('수출입 실적(품목별)'!B121)</f>
        <v>19</v>
      </c>
      <c r="E117" s="11" t="str">
        <f aca="false">TRIM('수출입 실적(품목별)'!C121)</f>
        <v>곡물ㆍ고운 가루ㆍ전분ㆍ밀크의 조제품과 베이커리 제품</v>
      </c>
      <c r="F117" s="19" t="n">
        <f aca="false">IFERROR(VALUE(SUBSTITUTE(TRIM('수출입 실적(품목별)'!E121),",","")),"")</f>
        <v>218456</v>
      </c>
      <c r="G117" s="19" t="n">
        <f aca="false">IFERROR(VALUE(SUBSTITUTE(TRIM('수출입 실적(품목별)'!G121),",","")),"")</f>
        <v>87391</v>
      </c>
      <c r="H117" s="19" t="n">
        <f aca="false">IFERROR(VALUE(SUBSTITUTE(TRIM('수출입 실적(품목별)'!H121),",","")),"")</f>
        <v>131066</v>
      </c>
    </row>
    <row r="118" customFormat="false" ht="15" hidden="false" customHeight="true" outlineLevel="0" collapsed="false">
      <c r="A118" s="11" t="str">
        <f aca="false">TRIM('수출입 실적(품목별)'!A122)</f>
        <v>2025.02</v>
      </c>
      <c r="B118" s="17" t="n">
        <f aca="false">IFERROR(VALUE(LEFT(A118,4)),"")</f>
        <v>2025</v>
      </c>
      <c r="C118" s="17" t="n">
        <f aca="false">IFERROR(VALUE(RIGHT(A118,2)),"")</f>
        <v>2</v>
      </c>
      <c r="D118" s="11" t="str">
        <f aca="false">TRIM('수출입 실적(품목별)'!B122)</f>
        <v>20</v>
      </c>
      <c r="E118" s="11" t="str">
        <f aca="false">TRIM('수출입 실적(품목별)'!C122)</f>
        <v>채소ㆍ과실ㆍ견과류나 식물의그 밖의 부분의 조제품</v>
      </c>
      <c r="F118" s="19" t="n">
        <f aca="false">IFERROR(VALUE(SUBSTITUTE(TRIM('수출입 실적(품목별)'!E122),",","")),"")</f>
        <v>83282</v>
      </c>
      <c r="G118" s="19" t="n">
        <f aca="false">IFERROR(VALUE(SUBSTITUTE(TRIM('수출입 실적(품목별)'!G122),",","")),"")</f>
        <v>128617</v>
      </c>
      <c r="H118" s="19" t="n">
        <f aca="false">IFERROR(VALUE(SUBSTITUTE(TRIM('수출입 실적(품목별)'!H122),",","")),"")</f>
        <v>-45335</v>
      </c>
    </row>
    <row r="119" customFormat="false" ht="15" hidden="false" customHeight="true" outlineLevel="0" collapsed="false">
      <c r="A119" s="11" t="str">
        <f aca="false">TRIM('수출입 실적(품목별)'!A123)</f>
        <v>2025.02</v>
      </c>
      <c r="B119" s="17" t="n">
        <f aca="false">IFERROR(VALUE(LEFT(A119,4)),"")</f>
        <v>2025</v>
      </c>
      <c r="C119" s="17" t="n">
        <f aca="false">IFERROR(VALUE(RIGHT(A119,2)),"")</f>
        <v>2</v>
      </c>
      <c r="D119" s="11" t="str">
        <f aca="false">TRIM('수출입 실적(품목별)'!B123)</f>
        <v>21</v>
      </c>
      <c r="E119" s="11" t="str">
        <f aca="false">TRIM('수출입 실적(품목별)'!C123)</f>
        <v>각종 조제 식료품</v>
      </c>
      <c r="F119" s="19" t="n">
        <f aca="false">IFERROR(VALUE(SUBSTITUTE(TRIM('수출입 실적(품목별)'!E123),",","")),"")</f>
        <v>145905</v>
      </c>
      <c r="G119" s="19" t="n">
        <f aca="false">IFERROR(VALUE(SUBSTITUTE(TRIM('수출입 실적(품목별)'!G123),",","")),"")</f>
        <v>219240</v>
      </c>
      <c r="H119" s="19" t="n">
        <f aca="false">IFERROR(VALUE(SUBSTITUTE(TRIM('수출입 실적(품목별)'!H123),",","")),"")</f>
        <v>-73335</v>
      </c>
    </row>
    <row r="120" customFormat="false" ht="15" hidden="false" customHeight="true" outlineLevel="0" collapsed="false">
      <c r="A120" s="11" t="str">
        <f aca="false">TRIM('수출입 실적(품목별)'!A124)</f>
        <v>2025.02</v>
      </c>
      <c r="B120" s="17" t="n">
        <f aca="false">IFERROR(VALUE(LEFT(A120,4)),"")</f>
        <v>2025</v>
      </c>
      <c r="C120" s="17" t="n">
        <f aca="false">IFERROR(VALUE(RIGHT(A120,2)),"")</f>
        <v>2</v>
      </c>
      <c r="D120" s="11" t="str">
        <f aca="false">TRIM('수출입 실적(품목별)'!B124)</f>
        <v>22</v>
      </c>
      <c r="E120" s="11" t="str">
        <f aca="false">TRIM('수출입 실적(품목별)'!C124)</f>
        <v>음료ㆍ주류ㆍ식초</v>
      </c>
      <c r="F120" s="19" t="n">
        <f aca="false">IFERROR(VALUE(SUBSTITUTE(TRIM('수출입 실적(품목별)'!E124),",","")),"")</f>
        <v>88886</v>
      </c>
      <c r="G120" s="19" t="n">
        <f aca="false">IFERROR(VALUE(SUBSTITUTE(TRIM('수출입 실적(품목별)'!G124),",","")),"")</f>
        <v>103801</v>
      </c>
      <c r="H120" s="19" t="n">
        <f aca="false">IFERROR(VALUE(SUBSTITUTE(TRIM('수출입 실적(품목별)'!H124),",","")),"")</f>
        <v>-14916</v>
      </c>
    </row>
    <row r="121" customFormat="false" ht="15" hidden="false" customHeight="true" outlineLevel="0" collapsed="false">
      <c r="A121" s="11" t="str">
        <f aca="false">TRIM('수출입 실적(품목별)'!A125)</f>
        <v>2025.02</v>
      </c>
      <c r="B121" s="17" t="n">
        <f aca="false">IFERROR(VALUE(LEFT(A121,4)),"")</f>
        <v>2025</v>
      </c>
      <c r="C121" s="17" t="n">
        <f aca="false">IFERROR(VALUE(RIGHT(A121,2)),"")</f>
        <v>2</v>
      </c>
      <c r="D121" s="11" t="str">
        <f aca="false">TRIM('수출입 실적(품목별)'!B125)</f>
        <v>23</v>
      </c>
      <c r="E121" s="11" t="str">
        <f aca="false">TRIM('수출입 실적(품목별)'!C125)</f>
        <v>식품 공업에서 생기는 잔재물과 웨이스트(waste), 조제 사료</v>
      </c>
      <c r="F121" s="19" t="n">
        <f aca="false">IFERROR(VALUE(SUBSTITUTE(TRIM('수출입 실적(품목별)'!E125),",","")),"")</f>
        <v>27304</v>
      </c>
      <c r="G121" s="19" t="n">
        <f aca="false">IFERROR(VALUE(SUBSTITUTE(TRIM('수출입 실적(품목별)'!G125),",","")),"")</f>
        <v>177064</v>
      </c>
      <c r="H121" s="19" t="n">
        <f aca="false">IFERROR(VALUE(SUBSTITUTE(TRIM('수출입 실적(품목별)'!H125),",","")),"")</f>
        <v>-149759</v>
      </c>
    </row>
    <row r="122" customFormat="false" ht="15" hidden="false" customHeight="true" outlineLevel="0" collapsed="false">
      <c r="A122" s="11" t="str">
        <f aca="false">TRIM('수출입 실적(품목별)'!A126)</f>
        <v>2025.02</v>
      </c>
      <c r="B122" s="17" t="n">
        <f aca="false">IFERROR(VALUE(LEFT(A122,4)),"")</f>
        <v>2025</v>
      </c>
      <c r="C122" s="17" t="n">
        <f aca="false">IFERROR(VALUE(RIGHT(A122,2)),"")</f>
        <v>2</v>
      </c>
      <c r="D122" s="11" t="str">
        <f aca="false">TRIM('수출입 실적(품목별)'!B126)</f>
        <v>24</v>
      </c>
      <c r="E122" s="11" t="str">
        <f aca="false">TRIM('수출입 실적(품목별)'!C126)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22" s="19" t="n">
        <f aca="false">IFERROR(VALUE(SUBSTITUTE(TRIM('수출입 실적(품목별)'!E126),",","")),"")</f>
        <v>102512</v>
      </c>
      <c r="G122" s="19" t="n">
        <f aca="false">IFERROR(VALUE(SUBSTITUTE(TRIM('수출입 실적(품목별)'!G126),",","")),"")</f>
        <v>52166</v>
      </c>
      <c r="H122" s="19" t="n">
        <f aca="false">IFERROR(VALUE(SUBSTITUTE(TRIM('수출입 실적(품목별)'!H126),",","")),"")</f>
        <v>50347</v>
      </c>
    </row>
    <row r="123" customFormat="false" ht="15" hidden="false" customHeight="true" outlineLevel="0" collapsed="false">
      <c r="A123" s="11" t="str">
        <f aca="false">TRIM('수출입 실적(품목별)'!A127)</f>
        <v>2025.02</v>
      </c>
      <c r="B123" s="17" t="n">
        <f aca="false">IFERROR(VALUE(LEFT(A123,4)),"")</f>
        <v>2025</v>
      </c>
      <c r="C123" s="17" t="n">
        <f aca="false">IFERROR(VALUE(RIGHT(A123,2)),"")</f>
        <v>2</v>
      </c>
      <c r="D123" s="11" t="str">
        <f aca="false">TRIM('수출입 실적(품목별)'!B127)</f>
        <v>25</v>
      </c>
      <c r="E123" s="11" t="str">
        <f aca="false">TRIM('수출입 실적(품목별)'!C127)</f>
        <v>소금, 황, 토석류(土石類), 석고ㆍ석회ㆍ시멘트</v>
      </c>
      <c r="F123" s="19" t="n">
        <f aca="false">IFERROR(VALUE(SUBSTITUTE(TRIM('수출입 실적(품목별)'!E127),",","")),"")</f>
        <v>33160</v>
      </c>
      <c r="G123" s="19" t="n">
        <f aca="false">IFERROR(VALUE(SUBSTITUTE(TRIM('수출입 실적(품목별)'!G127),",","")),"")</f>
        <v>66016</v>
      </c>
      <c r="H123" s="19" t="n">
        <f aca="false">IFERROR(VALUE(SUBSTITUTE(TRIM('수출입 실적(품목별)'!H127),",","")),"")</f>
        <v>-32857</v>
      </c>
    </row>
    <row r="124" customFormat="false" ht="15" hidden="false" customHeight="true" outlineLevel="0" collapsed="false">
      <c r="A124" s="11" t="str">
        <f aca="false">TRIM('수출입 실적(품목별)'!A128)</f>
        <v>2025.02</v>
      </c>
      <c r="B124" s="17" t="n">
        <f aca="false">IFERROR(VALUE(LEFT(A124,4)),"")</f>
        <v>2025</v>
      </c>
      <c r="C124" s="17" t="n">
        <f aca="false">IFERROR(VALUE(RIGHT(A124,2)),"")</f>
        <v>2</v>
      </c>
      <c r="D124" s="11" t="str">
        <f aca="false">TRIM('수출입 실적(품목별)'!B128)</f>
        <v>26</v>
      </c>
      <c r="E124" s="11" t="str">
        <f aca="false">TRIM('수출입 실적(품목별)'!C128)</f>
        <v>광(鑛)ㆍ슬래그(slag)ㆍ회(灰)</v>
      </c>
      <c r="F124" s="19" t="n">
        <f aca="false">IFERROR(VALUE(SUBSTITUTE(TRIM('수출입 실적(품목별)'!E128),",","")),"")</f>
        <v>32416</v>
      </c>
      <c r="G124" s="19" t="n">
        <f aca="false">IFERROR(VALUE(SUBSTITUTE(TRIM('수출입 실적(품목별)'!G128),",","")),"")</f>
        <v>1318056</v>
      </c>
      <c r="H124" s="19" t="n">
        <f aca="false">IFERROR(VALUE(SUBSTITUTE(TRIM('수출입 실적(품목별)'!H128),",","")),"")</f>
        <v>-1285640</v>
      </c>
    </row>
    <row r="125" customFormat="false" ht="15" hidden="false" customHeight="true" outlineLevel="0" collapsed="false">
      <c r="A125" s="11" t="str">
        <f aca="false">TRIM('수출입 실적(품목별)'!A129)</f>
        <v>2025.02</v>
      </c>
      <c r="B125" s="17" t="n">
        <f aca="false">IFERROR(VALUE(LEFT(A125,4)),"")</f>
        <v>2025</v>
      </c>
      <c r="C125" s="17" t="n">
        <f aca="false">IFERROR(VALUE(RIGHT(A125,2)),"")</f>
        <v>2</v>
      </c>
      <c r="D125" s="11" t="str">
        <f aca="false">TRIM('수출입 실적(품목별)'!B129)</f>
        <v>27</v>
      </c>
      <c r="E125" s="11" t="str">
        <f aca="false">TRIM('수출입 실적(품목별)'!C129)</f>
        <v>광물성 연료ㆍ광물유(鑛物油)와 이들의 증류물, 역청(瀝靑)물질, 광물성 왁스</v>
      </c>
      <c r="F125" s="19" t="n">
        <f aca="false">IFERROR(VALUE(SUBSTITUTE(TRIM('수출입 실적(품목별)'!E129),",","")),"")</f>
        <v>4072937</v>
      </c>
      <c r="G125" s="19" t="n">
        <f aca="false">IFERROR(VALUE(SUBSTITUTE(TRIM('수출입 실적(품목별)'!G129),",","")),"")</f>
        <v>11387996</v>
      </c>
      <c r="H125" s="19" t="n">
        <f aca="false">IFERROR(VALUE(SUBSTITUTE(TRIM('수출입 실적(품목별)'!H129),",","")),"")</f>
        <v>-7315059</v>
      </c>
    </row>
    <row r="126" customFormat="false" ht="15" hidden="false" customHeight="true" outlineLevel="0" collapsed="false">
      <c r="A126" s="11" t="str">
        <f aca="false">TRIM('수출입 실적(품목별)'!A130)</f>
        <v>2025.02</v>
      </c>
      <c r="B126" s="17" t="n">
        <f aca="false">IFERROR(VALUE(LEFT(A126,4)),"")</f>
        <v>2025</v>
      </c>
      <c r="C126" s="17" t="n">
        <f aca="false">IFERROR(VALUE(RIGHT(A126,2)),"")</f>
        <v>2</v>
      </c>
      <c r="D126" s="11" t="str">
        <f aca="false">TRIM('수출입 실적(품목별)'!B130)</f>
        <v>28</v>
      </c>
      <c r="E126" s="11" t="str">
        <f aca="false">TRIM('수출입 실적(품목별)'!C130)</f>
        <v>무기화학품, 귀금속ㆍ희토류(稀土類)금속ㆍ방사성원소ㆍ동위원소의 유기화합물이나 무기화합물</v>
      </c>
      <c r="F126" s="19" t="n">
        <f aca="false">IFERROR(VALUE(SUBSTITUTE(TRIM('수출입 실적(품목별)'!E130),",","")),"")</f>
        <v>714507</v>
      </c>
      <c r="G126" s="19" t="n">
        <f aca="false">IFERROR(VALUE(SUBSTITUTE(TRIM('수출입 실적(품목별)'!G130),",","")),"")</f>
        <v>935074</v>
      </c>
      <c r="H126" s="19" t="n">
        <f aca="false">IFERROR(VALUE(SUBSTITUTE(TRIM('수출입 실적(품목별)'!H130),",","")),"")</f>
        <v>-220567</v>
      </c>
    </row>
    <row r="127" customFormat="false" ht="15" hidden="false" customHeight="true" outlineLevel="0" collapsed="false">
      <c r="A127" s="11" t="str">
        <f aca="false">TRIM('수출입 실적(품목별)'!A131)</f>
        <v>2025.02</v>
      </c>
      <c r="B127" s="17" t="n">
        <f aca="false">IFERROR(VALUE(LEFT(A127,4)),"")</f>
        <v>2025</v>
      </c>
      <c r="C127" s="17" t="n">
        <f aca="false">IFERROR(VALUE(RIGHT(A127,2)),"")</f>
        <v>2</v>
      </c>
      <c r="D127" s="11" t="str">
        <f aca="false">TRIM('수출입 실적(품목별)'!B131)</f>
        <v>29</v>
      </c>
      <c r="E127" s="11" t="str">
        <f aca="false">TRIM('수출입 실적(품목별)'!C131)</f>
        <v>유기화학품</v>
      </c>
      <c r="F127" s="19" t="n">
        <f aca="false">IFERROR(VALUE(SUBSTITUTE(TRIM('수출입 실적(품목별)'!E131),",","")),"")</f>
        <v>1720428</v>
      </c>
      <c r="G127" s="19" t="n">
        <f aca="false">IFERROR(VALUE(SUBSTITUTE(TRIM('수출입 실적(품목별)'!G131),",","")),"")</f>
        <v>1246525</v>
      </c>
      <c r="H127" s="19" t="n">
        <f aca="false">IFERROR(VALUE(SUBSTITUTE(TRIM('수출입 실적(품목별)'!H131),",","")),"")</f>
        <v>473904</v>
      </c>
    </row>
    <row r="128" customFormat="false" ht="15" hidden="false" customHeight="true" outlineLevel="0" collapsed="false">
      <c r="A128" s="11" t="str">
        <f aca="false">TRIM('수출입 실적(품목별)'!A132)</f>
        <v>2025.02</v>
      </c>
      <c r="B128" s="17" t="n">
        <f aca="false">IFERROR(VALUE(LEFT(A128,4)),"")</f>
        <v>2025</v>
      </c>
      <c r="C128" s="17" t="n">
        <f aca="false">IFERROR(VALUE(RIGHT(A128,2)),"")</f>
        <v>2</v>
      </c>
      <c r="D128" s="11" t="str">
        <f aca="false">TRIM('수출입 실적(품목별)'!B132)</f>
        <v>30</v>
      </c>
      <c r="E128" s="11" t="str">
        <f aca="false">TRIM('수출입 실적(품목별)'!C132)</f>
        <v>의료용품</v>
      </c>
      <c r="F128" s="19" t="n">
        <f aca="false">IFERROR(VALUE(SUBSTITUTE(TRIM('수출입 실적(품목별)'!E132),",","")),"")</f>
        <v>660431</v>
      </c>
      <c r="G128" s="19" t="n">
        <f aca="false">IFERROR(VALUE(SUBSTITUTE(TRIM('수출입 실적(품목별)'!G132),",","")),"")</f>
        <v>712049</v>
      </c>
      <c r="H128" s="19" t="n">
        <f aca="false">IFERROR(VALUE(SUBSTITUTE(TRIM('수출입 실적(품목별)'!H132),",","")),"")</f>
        <v>-51618</v>
      </c>
    </row>
    <row r="129" customFormat="false" ht="15" hidden="false" customHeight="true" outlineLevel="0" collapsed="false">
      <c r="A129" s="11" t="str">
        <f aca="false">TRIM('수출입 실적(품목별)'!A133)</f>
        <v>2025.02</v>
      </c>
      <c r="B129" s="17" t="n">
        <f aca="false">IFERROR(VALUE(LEFT(A129,4)),"")</f>
        <v>2025</v>
      </c>
      <c r="C129" s="17" t="n">
        <f aca="false">IFERROR(VALUE(RIGHT(A129,2)),"")</f>
        <v>2</v>
      </c>
      <c r="D129" s="11" t="str">
        <f aca="false">TRIM('수출입 실적(품목별)'!B133)</f>
        <v>31</v>
      </c>
      <c r="E129" s="11" t="str">
        <f aca="false">TRIM('수출입 실적(품목별)'!C133)</f>
        <v>비료</v>
      </c>
      <c r="F129" s="19" t="n">
        <f aca="false">IFERROR(VALUE(SUBSTITUTE(TRIM('수출입 실적(품목별)'!E133),",","")),"")</f>
        <v>29637</v>
      </c>
      <c r="G129" s="19" t="n">
        <f aca="false">IFERROR(VALUE(SUBSTITUTE(TRIM('수출입 실적(품목별)'!G133),",","")),"")</f>
        <v>76125</v>
      </c>
      <c r="H129" s="19" t="n">
        <f aca="false">IFERROR(VALUE(SUBSTITUTE(TRIM('수출입 실적(품목별)'!H133),",","")),"")</f>
        <v>-46488</v>
      </c>
    </row>
    <row r="130" customFormat="false" ht="15" hidden="false" customHeight="true" outlineLevel="0" collapsed="false">
      <c r="A130" s="11" t="str">
        <f aca="false">TRIM('수출입 실적(품목별)'!A134)</f>
        <v>2025.02</v>
      </c>
      <c r="B130" s="17" t="n">
        <f aca="false">IFERROR(VALUE(LEFT(A130,4)),"")</f>
        <v>2025</v>
      </c>
      <c r="C130" s="17" t="n">
        <f aca="false">IFERROR(VALUE(RIGHT(A130,2)),"")</f>
        <v>2</v>
      </c>
      <c r="D130" s="11" t="str">
        <f aca="false">TRIM('수출입 실적(품목별)'!B134)</f>
        <v>32</v>
      </c>
      <c r="E130" s="11" t="str">
        <f aca="false">TRIM('수출입 실적(품목별)'!C134)</f>
        <v>유연용ㆍ염색용 추출물(extract), 탄닌과 이들의 유도체, 염료ㆍ안료와 그 밖의 착색제, 페인트ㆍ바니시(varnish), 퍼티(putty)와 그 밖의 매스틱(mastic), 잉크</v>
      </c>
      <c r="F130" s="19" t="n">
        <f aca="false">IFERROR(VALUE(SUBSTITUTE(TRIM('수출입 실적(품목별)'!E134),",","")),"")</f>
        <v>227754</v>
      </c>
      <c r="G130" s="19" t="n">
        <f aca="false">IFERROR(VALUE(SUBSTITUTE(TRIM('수출입 실적(품목별)'!G134),",","")),"")</f>
        <v>186774</v>
      </c>
      <c r="H130" s="19" t="n">
        <f aca="false">IFERROR(VALUE(SUBSTITUTE(TRIM('수출입 실적(품목별)'!H134),",","")),"")</f>
        <v>40980</v>
      </c>
    </row>
    <row r="131" customFormat="false" ht="15" hidden="false" customHeight="true" outlineLevel="0" collapsed="false">
      <c r="A131" s="11" t="str">
        <f aca="false">TRIM('수출입 실적(품목별)'!A135)</f>
        <v>2025.02</v>
      </c>
      <c r="B131" s="17" t="n">
        <f aca="false">IFERROR(VALUE(LEFT(A131,4)),"")</f>
        <v>2025</v>
      </c>
      <c r="C131" s="17" t="n">
        <f aca="false">IFERROR(VALUE(RIGHT(A131,2)),"")</f>
        <v>2</v>
      </c>
      <c r="D131" s="11" t="str">
        <f aca="false">TRIM('수출입 실적(품목별)'!B135)</f>
        <v>33</v>
      </c>
      <c r="E131" s="11" t="str">
        <f aca="false">TRIM('수출입 실적(품목별)'!C135)</f>
        <v>정유(essential oil)와 레지노이드(resinoid), 조제향료와 화장품ㆍ화장용품</v>
      </c>
      <c r="F131" s="19" t="n">
        <f aca="false">IFERROR(VALUE(SUBSTITUTE(TRIM('수출입 실적(품목별)'!E135),",","")),"")</f>
        <v>855686</v>
      </c>
      <c r="G131" s="19" t="n">
        <f aca="false">IFERROR(VALUE(SUBSTITUTE(TRIM('수출입 실적(품목별)'!G135),",","")),"")</f>
        <v>169519</v>
      </c>
      <c r="H131" s="19" t="n">
        <f aca="false">IFERROR(VALUE(SUBSTITUTE(TRIM('수출입 실적(품목별)'!H135),",","")),"")</f>
        <v>686167</v>
      </c>
    </row>
    <row r="132" customFormat="false" ht="15" hidden="false" customHeight="true" outlineLevel="0" collapsed="false">
      <c r="A132" s="11" t="str">
        <f aca="false">TRIM('수출입 실적(품목별)'!A136)</f>
        <v>2025.02</v>
      </c>
      <c r="B132" s="17" t="n">
        <f aca="false">IFERROR(VALUE(LEFT(A132,4)),"")</f>
        <v>2025</v>
      </c>
      <c r="C132" s="17" t="n">
        <f aca="false">IFERROR(VALUE(RIGHT(A132,2)),"")</f>
        <v>2</v>
      </c>
      <c r="D132" s="11" t="str">
        <f aca="false">TRIM('수출입 실적(품목별)'!B136)</f>
        <v>34</v>
      </c>
      <c r="E132" s="11" t="str">
        <f aca="false">TRIM('수출입 실적(품목별)'!C136)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32" s="19" t="n">
        <f aca="false">IFERROR(VALUE(SUBSTITUTE(TRIM('수출입 실적(품목별)'!E136),",","")),"")</f>
        <v>154662</v>
      </c>
      <c r="G132" s="19" t="n">
        <f aca="false">IFERROR(VALUE(SUBSTITUTE(TRIM('수출입 실적(품목별)'!G136),",","")),"")</f>
        <v>86307</v>
      </c>
      <c r="H132" s="19" t="n">
        <f aca="false">IFERROR(VALUE(SUBSTITUTE(TRIM('수출입 실적(품목별)'!H136),",","")),"")</f>
        <v>68354</v>
      </c>
    </row>
    <row r="133" customFormat="false" ht="15" hidden="false" customHeight="true" outlineLevel="0" collapsed="false">
      <c r="A133" s="11" t="str">
        <f aca="false">TRIM('수출입 실적(품목별)'!A137)</f>
        <v>2025.02</v>
      </c>
      <c r="B133" s="17" t="n">
        <f aca="false">IFERROR(VALUE(LEFT(A133,4)),"")</f>
        <v>2025</v>
      </c>
      <c r="C133" s="17" t="n">
        <f aca="false">IFERROR(VALUE(RIGHT(A133,2)),"")</f>
        <v>2</v>
      </c>
      <c r="D133" s="11" t="str">
        <f aca="false">TRIM('수출입 실적(품목별)'!B137)</f>
        <v>35</v>
      </c>
      <c r="E133" s="11" t="str">
        <f aca="false">TRIM('수출입 실적(품목별)'!C137)</f>
        <v>단백질계 물질, 변성전분, 글루(glue), 효소</v>
      </c>
      <c r="F133" s="19" t="n">
        <f aca="false">IFERROR(VALUE(SUBSTITUTE(TRIM('수출입 실적(품목별)'!E137),",","")),"")</f>
        <v>96028</v>
      </c>
      <c r="G133" s="19" t="n">
        <f aca="false">IFERROR(VALUE(SUBSTITUTE(TRIM('수출입 실적(품목별)'!G137),",","")),"")</f>
        <v>76690</v>
      </c>
      <c r="H133" s="19" t="n">
        <f aca="false">IFERROR(VALUE(SUBSTITUTE(TRIM('수출입 실적(품목별)'!H137),",","")),"")</f>
        <v>19338</v>
      </c>
    </row>
    <row r="134" customFormat="false" ht="15" hidden="false" customHeight="true" outlineLevel="0" collapsed="false">
      <c r="A134" s="11" t="str">
        <f aca="false">TRIM('수출입 실적(품목별)'!A138)</f>
        <v>2025.02</v>
      </c>
      <c r="B134" s="17" t="n">
        <f aca="false">IFERROR(VALUE(LEFT(A134,4)),"")</f>
        <v>2025</v>
      </c>
      <c r="C134" s="17" t="n">
        <f aca="false">IFERROR(VALUE(RIGHT(A134,2)),"")</f>
        <v>2</v>
      </c>
      <c r="D134" s="11" t="str">
        <f aca="false">TRIM('수출입 실적(품목별)'!B138)</f>
        <v>36</v>
      </c>
      <c r="E134" s="11" t="str">
        <f aca="false">TRIM('수출입 실적(품목별)'!C138)</f>
        <v>화약류, 화공품, 성냥, 발화성 합금, 특정 가연성 조제품</v>
      </c>
      <c r="F134" s="19" t="n">
        <f aca="false">IFERROR(VALUE(SUBSTITUTE(TRIM('수출입 실적(품목별)'!E138),",","")),"")</f>
        <v>1437</v>
      </c>
      <c r="G134" s="19" t="n">
        <f aca="false">IFERROR(VALUE(SUBSTITUTE(TRIM('수출입 실적(품목별)'!G138),",","")),"")</f>
        <v>6811</v>
      </c>
      <c r="H134" s="19" t="n">
        <f aca="false">IFERROR(VALUE(SUBSTITUTE(TRIM('수출입 실적(품목별)'!H138),",","")),"")</f>
        <v>-5374</v>
      </c>
    </row>
    <row r="135" customFormat="false" ht="15" hidden="false" customHeight="true" outlineLevel="0" collapsed="false">
      <c r="A135" s="11" t="str">
        <f aca="false">TRIM('수출입 실적(품목별)'!A139)</f>
        <v>2025.02</v>
      </c>
      <c r="B135" s="17" t="n">
        <f aca="false">IFERROR(VALUE(LEFT(A135,4)),"")</f>
        <v>2025</v>
      </c>
      <c r="C135" s="17" t="n">
        <f aca="false">IFERROR(VALUE(RIGHT(A135,2)),"")</f>
        <v>2</v>
      </c>
      <c r="D135" s="11" t="str">
        <f aca="false">TRIM('수출입 실적(품목별)'!B139)</f>
        <v>37</v>
      </c>
      <c r="E135" s="11" t="str">
        <f aca="false">TRIM('수출입 실적(품목별)'!C139)</f>
        <v>사진용이나 영화용 재료</v>
      </c>
      <c r="F135" s="19" t="n">
        <f aca="false">IFERROR(VALUE(SUBSTITUTE(TRIM('수출입 실적(품목별)'!E139),",","")),"")</f>
        <v>102808</v>
      </c>
      <c r="G135" s="19" t="n">
        <f aca="false">IFERROR(VALUE(SUBSTITUTE(TRIM('수출입 실적(품목별)'!G139),",","")),"")</f>
        <v>92890</v>
      </c>
      <c r="H135" s="19" t="n">
        <f aca="false">IFERROR(VALUE(SUBSTITUTE(TRIM('수출입 실적(품목별)'!H139),",","")),"")</f>
        <v>9918</v>
      </c>
    </row>
    <row r="136" customFormat="false" ht="15" hidden="false" customHeight="true" outlineLevel="0" collapsed="false">
      <c r="A136" s="11" t="str">
        <f aca="false">TRIM('수출입 실적(품목별)'!A140)</f>
        <v>2025.02</v>
      </c>
      <c r="B136" s="17" t="n">
        <f aca="false">IFERROR(VALUE(LEFT(A136,4)),"")</f>
        <v>2025</v>
      </c>
      <c r="C136" s="17" t="n">
        <f aca="false">IFERROR(VALUE(RIGHT(A136,2)),"")</f>
        <v>2</v>
      </c>
      <c r="D136" s="11" t="str">
        <f aca="false">TRIM('수출입 실적(품목별)'!B140)</f>
        <v>38</v>
      </c>
      <c r="E136" s="11" t="str">
        <f aca="false">TRIM('수출입 실적(품목별)'!C140)</f>
        <v>각종 화학공업 생산품</v>
      </c>
      <c r="F136" s="19" t="n">
        <f aca="false">IFERROR(VALUE(SUBSTITUTE(TRIM('수출입 실적(품목별)'!E140),",","")),"")</f>
        <v>578994</v>
      </c>
      <c r="G136" s="19" t="n">
        <f aca="false">IFERROR(VALUE(SUBSTITUTE(TRIM('수출입 실적(품목별)'!G140),",","")),"")</f>
        <v>816733</v>
      </c>
      <c r="H136" s="19" t="n">
        <f aca="false">IFERROR(VALUE(SUBSTITUTE(TRIM('수출입 실적(품목별)'!H140),",","")),"")</f>
        <v>-237739</v>
      </c>
    </row>
    <row r="137" customFormat="false" ht="15" hidden="false" customHeight="true" outlineLevel="0" collapsed="false">
      <c r="A137" s="11" t="str">
        <f aca="false">TRIM('수출입 실적(품목별)'!A141)</f>
        <v>2025.02</v>
      </c>
      <c r="B137" s="17" t="n">
        <f aca="false">IFERROR(VALUE(LEFT(A137,4)),"")</f>
        <v>2025</v>
      </c>
      <c r="C137" s="17" t="n">
        <f aca="false">IFERROR(VALUE(RIGHT(A137,2)),"")</f>
        <v>2</v>
      </c>
      <c r="D137" s="11" t="str">
        <f aca="false">TRIM('수출입 실적(품목별)'!B141)</f>
        <v>39</v>
      </c>
      <c r="E137" s="11" t="str">
        <f aca="false">TRIM('수출입 실적(품목별)'!C141)</f>
        <v>플라스틱과 그 제품</v>
      </c>
      <c r="F137" s="19" t="n">
        <f aca="false">IFERROR(VALUE(SUBSTITUTE(TRIM('수출입 실적(품목별)'!E141),",","")),"")</f>
        <v>2993339</v>
      </c>
      <c r="G137" s="19" t="n">
        <f aca="false">IFERROR(VALUE(SUBSTITUTE(TRIM('수출입 실적(품목별)'!G141),",","")),"")</f>
        <v>991625</v>
      </c>
      <c r="H137" s="19" t="n">
        <f aca="false">IFERROR(VALUE(SUBSTITUTE(TRIM('수출입 실적(품목별)'!H141),",","")),"")</f>
        <v>2001713</v>
      </c>
    </row>
    <row r="138" customFormat="false" ht="15" hidden="false" customHeight="true" outlineLevel="0" collapsed="false">
      <c r="A138" s="11" t="str">
        <f aca="false">TRIM('수출입 실적(품목별)'!A142)</f>
        <v>2025.02</v>
      </c>
      <c r="B138" s="17" t="n">
        <f aca="false">IFERROR(VALUE(LEFT(A138,4)),"")</f>
        <v>2025</v>
      </c>
      <c r="C138" s="17" t="n">
        <f aca="false">IFERROR(VALUE(RIGHT(A138,2)),"")</f>
        <v>2</v>
      </c>
      <c r="D138" s="11" t="str">
        <f aca="false">TRIM('수출입 실적(품목별)'!B142)</f>
        <v>40</v>
      </c>
      <c r="E138" s="11" t="str">
        <f aca="false">TRIM('수출입 실적(품목별)'!C142)</f>
        <v>고무와 그 제품</v>
      </c>
      <c r="F138" s="19" t="n">
        <f aca="false">IFERROR(VALUE(SUBSTITUTE(TRIM('수출입 실적(품목별)'!E142),",","")),"")</f>
        <v>664391</v>
      </c>
      <c r="G138" s="19" t="n">
        <f aca="false">IFERROR(VALUE(SUBSTITUTE(TRIM('수출입 실적(품목별)'!G142),",","")),"")</f>
        <v>275544</v>
      </c>
      <c r="H138" s="19" t="n">
        <f aca="false">IFERROR(VALUE(SUBSTITUTE(TRIM('수출입 실적(품목별)'!H142),",","")),"")</f>
        <v>388847</v>
      </c>
    </row>
    <row r="139" customFormat="false" ht="15" hidden="false" customHeight="true" outlineLevel="0" collapsed="false">
      <c r="A139" s="11" t="str">
        <f aca="false">TRIM('수출입 실적(품목별)'!A143)</f>
        <v>2025.02</v>
      </c>
      <c r="B139" s="17" t="n">
        <f aca="false">IFERROR(VALUE(LEFT(A139,4)),"")</f>
        <v>2025</v>
      </c>
      <c r="C139" s="17" t="n">
        <f aca="false">IFERROR(VALUE(RIGHT(A139,2)),"")</f>
        <v>2</v>
      </c>
      <c r="D139" s="11" t="str">
        <f aca="false">TRIM('수출입 실적(품목별)'!B143)</f>
        <v>41</v>
      </c>
      <c r="E139" s="11" t="str">
        <f aca="false">TRIM('수출입 실적(품목별)'!C143)</f>
        <v>원피(모피는 제외한다)와 가죽</v>
      </c>
      <c r="F139" s="19" t="n">
        <f aca="false">IFERROR(VALUE(SUBSTITUTE(TRIM('수출입 실적(품목별)'!E143),",","")),"")</f>
        <v>18247</v>
      </c>
      <c r="G139" s="19" t="n">
        <f aca="false">IFERROR(VALUE(SUBSTITUTE(TRIM('수출입 실적(품목별)'!G143),",","")),"")</f>
        <v>17924</v>
      </c>
      <c r="H139" s="19" t="n">
        <f aca="false">IFERROR(VALUE(SUBSTITUTE(TRIM('수출입 실적(품목별)'!H143),",","")),"")</f>
        <v>323</v>
      </c>
    </row>
    <row r="140" customFormat="false" ht="15" hidden="false" customHeight="true" outlineLevel="0" collapsed="false">
      <c r="A140" s="11" t="str">
        <f aca="false">TRIM('수출입 실적(품목별)'!A144)</f>
        <v>2025.02</v>
      </c>
      <c r="B140" s="17" t="n">
        <f aca="false">IFERROR(VALUE(LEFT(A140,4)),"")</f>
        <v>2025</v>
      </c>
      <c r="C140" s="17" t="n">
        <f aca="false">IFERROR(VALUE(RIGHT(A140,2)),"")</f>
        <v>2</v>
      </c>
      <c r="D140" s="11" t="str">
        <f aca="false">TRIM('수출입 실적(품목별)'!B144)</f>
        <v>42</v>
      </c>
      <c r="E140" s="11" t="str">
        <f aca="false">TRIM('수출입 실적(품목별)'!C144)</f>
        <v>가죽제품, 마구, 여행용구ㆍ핸드백과 이와 유사한 용기, 동물 거트(gut)[누에의 거트(gut)는 제외한다]의 제품</v>
      </c>
      <c r="F140" s="19" t="n">
        <f aca="false">IFERROR(VALUE(SUBSTITUTE(TRIM('수출입 실적(품목별)'!E144),",","")),"")</f>
        <v>35429</v>
      </c>
      <c r="G140" s="19" t="n">
        <f aca="false">IFERROR(VALUE(SUBSTITUTE(TRIM('수출입 실적(품목별)'!G144),",","")),"")</f>
        <v>278937</v>
      </c>
      <c r="H140" s="19" t="n">
        <f aca="false">IFERROR(VALUE(SUBSTITUTE(TRIM('수출입 실적(품목별)'!H144),",","")),"")</f>
        <v>-243508</v>
      </c>
    </row>
    <row r="141" customFormat="false" ht="15" hidden="false" customHeight="true" outlineLevel="0" collapsed="false">
      <c r="A141" s="11" t="str">
        <f aca="false">TRIM('수출입 실적(품목별)'!A145)</f>
        <v>2025.02</v>
      </c>
      <c r="B141" s="17" t="n">
        <f aca="false">IFERROR(VALUE(LEFT(A141,4)),"")</f>
        <v>2025</v>
      </c>
      <c r="C141" s="17" t="n">
        <f aca="false">IFERROR(VALUE(RIGHT(A141,2)),"")</f>
        <v>2</v>
      </c>
      <c r="D141" s="11" t="str">
        <f aca="false">TRIM('수출입 실적(품목별)'!B145)</f>
        <v>43</v>
      </c>
      <c r="E141" s="11" t="str">
        <f aca="false">TRIM('수출입 실적(품목별)'!C145)</f>
        <v>모피ㆍ인조모피와 이들의 제품</v>
      </c>
      <c r="F141" s="19" t="n">
        <f aca="false">IFERROR(VALUE(SUBSTITUTE(TRIM('수출입 실적(품목별)'!E145),",","")),"")</f>
        <v>790</v>
      </c>
      <c r="G141" s="19" t="n">
        <f aca="false">IFERROR(VALUE(SUBSTITUTE(TRIM('수출입 실적(품목별)'!G145),",","")),"")</f>
        <v>2134</v>
      </c>
      <c r="H141" s="19" t="n">
        <f aca="false">IFERROR(VALUE(SUBSTITUTE(TRIM('수출입 실적(품목별)'!H145),",","")),"")</f>
        <v>-1343</v>
      </c>
    </row>
    <row r="142" customFormat="false" ht="15" hidden="false" customHeight="true" outlineLevel="0" collapsed="false">
      <c r="A142" s="11" t="str">
        <f aca="false">TRIM('수출입 실적(품목별)'!A146)</f>
        <v>2025.02</v>
      </c>
      <c r="B142" s="17" t="n">
        <f aca="false">IFERROR(VALUE(LEFT(A142,4)),"")</f>
        <v>2025</v>
      </c>
      <c r="C142" s="17" t="n">
        <f aca="false">IFERROR(VALUE(RIGHT(A142,2)),"")</f>
        <v>2</v>
      </c>
      <c r="D142" s="11" t="str">
        <f aca="false">TRIM('수출입 실적(품목별)'!B146)</f>
        <v>44</v>
      </c>
      <c r="E142" s="11" t="str">
        <f aca="false">TRIM('수출입 실적(품목별)'!C146)</f>
        <v>목재와 그 제품, 목탄</v>
      </c>
      <c r="F142" s="19" t="n">
        <f aca="false">IFERROR(VALUE(SUBSTITUTE(TRIM('수출입 실적(품목별)'!E146),",","")),"")</f>
        <v>4997</v>
      </c>
      <c r="G142" s="19" t="n">
        <f aca="false">IFERROR(VALUE(SUBSTITUTE(TRIM('수출입 실적(품목별)'!G146),",","")),"")</f>
        <v>241256</v>
      </c>
      <c r="H142" s="19" t="n">
        <f aca="false">IFERROR(VALUE(SUBSTITUTE(TRIM('수출입 실적(품목별)'!H146),",","")),"")</f>
        <v>-236259</v>
      </c>
    </row>
    <row r="143" customFormat="false" ht="15" hidden="false" customHeight="true" outlineLevel="0" collapsed="false">
      <c r="A143" s="11" t="str">
        <f aca="false">TRIM('수출입 실적(품목별)'!A147)</f>
        <v>2025.02</v>
      </c>
      <c r="B143" s="17" t="n">
        <f aca="false">IFERROR(VALUE(LEFT(A143,4)),"")</f>
        <v>2025</v>
      </c>
      <c r="C143" s="17" t="n">
        <f aca="false">IFERROR(VALUE(RIGHT(A143,2)),"")</f>
        <v>2</v>
      </c>
      <c r="D143" s="11" t="str">
        <f aca="false">TRIM('수출입 실적(품목별)'!B147)</f>
        <v>45</v>
      </c>
      <c r="E143" s="11" t="str">
        <f aca="false">TRIM('수출입 실적(품목별)'!C147)</f>
        <v>코르크(cork)와 그 제품</v>
      </c>
      <c r="F143" s="19" t="n">
        <f aca="false">IFERROR(VALUE(SUBSTITUTE(TRIM('수출입 실적(품목별)'!E147),",","")),"")</f>
        <v>37</v>
      </c>
      <c r="G143" s="19" t="n">
        <f aca="false">IFERROR(VALUE(SUBSTITUTE(TRIM('수출입 실적(품목별)'!G147),",","")),"")</f>
        <v>519</v>
      </c>
      <c r="H143" s="19" t="n">
        <f aca="false">IFERROR(VALUE(SUBSTITUTE(TRIM('수출입 실적(품목별)'!H147),",","")),"")</f>
        <v>-481</v>
      </c>
    </row>
    <row r="144" customFormat="false" ht="15" hidden="false" customHeight="true" outlineLevel="0" collapsed="false">
      <c r="A144" s="11" t="str">
        <f aca="false">TRIM('수출입 실적(품목별)'!A148)</f>
        <v>2025.02</v>
      </c>
      <c r="B144" s="17" t="n">
        <f aca="false">IFERROR(VALUE(LEFT(A144,4)),"")</f>
        <v>2025</v>
      </c>
      <c r="C144" s="17" t="n">
        <f aca="false">IFERROR(VALUE(RIGHT(A144,2)),"")</f>
        <v>2</v>
      </c>
      <c r="D144" s="11" t="str">
        <f aca="false">TRIM('수출입 실적(품목별)'!B148)</f>
        <v>46</v>
      </c>
      <c r="E144" s="11" t="str">
        <f aca="false">TRIM('수출입 실적(품목별)'!C148)</f>
        <v>짚ㆍ에스파르토(esparto)나 그 밖의 조물 재료의 제품, 바구니 세공물(basketware)과 지조세공물(枝條細工物)</v>
      </c>
      <c r="F144" s="19" t="n">
        <f aca="false">IFERROR(VALUE(SUBSTITUTE(TRIM('수출입 실적(품목별)'!E148),",","")),"")</f>
        <v>152</v>
      </c>
      <c r="G144" s="19" t="n">
        <f aca="false">IFERROR(VALUE(SUBSTITUTE(TRIM('수출입 실적(품목별)'!G148),",","")),"")</f>
        <v>1487</v>
      </c>
      <c r="H144" s="19" t="n">
        <f aca="false">IFERROR(VALUE(SUBSTITUTE(TRIM('수출입 실적(품목별)'!H148),",","")),"")</f>
        <v>-1335</v>
      </c>
    </row>
    <row r="145" customFormat="false" ht="15" hidden="false" customHeight="true" outlineLevel="0" collapsed="false">
      <c r="A145" s="11" t="str">
        <f aca="false">TRIM('수출입 실적(품목별)'!A149)</f>
        <v>2025.02</v>
      </c>
      <c r="B145" s="17" t="n">
        <f aca="false">IFERROR(VALUE(LEFT(A145,4)),"")</f>
        <v>2025</v>
      </c>
      <c r="C145" s="17" t="n">
        <f aca="false">IFERROR(VALUE(RIGHT(A145,2)),"")</f>
        <v>2</v>
      </c>
      <c r="D145" s="11" t="str">
        <f aca="false">TRIM('수출입 실적(품목별)'!B149)</f>
        <v>47</v>
      </c>
      <c r="E145" s="11" t="str">
        <f aca="false">TRIM('수출입 실적(품목별)'!C149)</f>
        <v>목재나 그 밖의 섬유질 셀룰로오스재료의 펄프, 회수한 종이ㆍ판지[웨이스트(waste)와 스크랩(scrap)]</v>
      </c>
      <c r="F145" s="19" t="n">
        <f aca="false">IFERROR(VALUE(SUBSTITUTE(TRIM('수출입 실적(품목별)'!E149),",","")),"")</f>
        <v>8689</v>
      </c>
      <c r="G145" s="19" t="n">
        <f aca="false">IFERROR(VALUE(SUBSTITUTE(TRIM('수출입 실적(품목별)'!G149),",","")),"")</f>
        <v>109785</v>
      </c>
      <c r="H145" s="19" t="n">
        <f aca="false">IFERROR(VALUE(SUBSTITUTE(TRIM('수출입 실적(품목별)'!H149),",","")),"")</f>
        <v>-101097</v>
      </c>
    </row>
    <row r="146" customFormat="false" ht="15" hidden="false" customHeight="true" outlineLevel="0" collapsed="false">
      <c r="A146" s="11" t="str">
        <f aca="false">TRIM('수출입 실적(품목별)'!A150)</f>
        <v>2025.02</v>
      </c>
      <c r="B146" s="17" t="n">
        <f aca="false">IFERROR(VALUE(LEFT(A146,4)),"")</f>
        <v>2025</v>
      </c>
      <c r="C146" s="17" t="n">
        <f aca="false">IFERROR(VALUE(RIGHT(A146,2)),"")</f>
        <v>2</v>
      </c>
      <c r="D146" s="11" t="str">
        <f aca="false">TRIM('수출입 실적(품목별)'!B150)</f>
        <v>48</v>
      </c>
      <c r="E146" s="11" t="str">
        <f aca="false">TRIM('수출입 실적(품목별)'!C150)</f>
        <v>종이와 판지, 제지용 펄프ㆍ종이ㆍ판지의 제품</v>
      </c>
      <c r="F146" s="19" t="n">
        <f aca="false">IFERROR(VALUE(SUBSTITUTE(TRIM('수출입 실적(품목별)'!E150),",","")),"")</f>
        <v>236567</v>
      </c>
      <c r="G146" s="19" t="n">
        <f aca="false">IFERROR(VALUE(SUBSTITUTE(TRIM('수출입 실적(품목별)'!G150),",","")),"")</f>
        <v>169755</v>
      </c>
      <c r="H146" s="19" t="n">
        <f aca="false">IFERROR(VALUE(SUBSTITUTE(TRIM('수출입 실적(품목별)'!H150),",","")),"")</f>
        <v>66812</v>
      </c>
    </row>
    <row r="147" customFormat="false" ht="15" hidden="false" customHeight="true" outlineLevel="0" collapsed="false">
      <c r="A147" s="11" t="str">
        <f aca="false">TRIM('수출입 실적(품목별)'!A151)</f>
        <v>2025.02</v>
      </c>
      <c r="B147" s="17" t="n">
        <f aca="false">IFERROR(VALUE(LEFT(A147,4)),"")</f>
        <v>2025</v>
      </c>
      <c r="C147" s="17" t="n">
        <f aca="false">IFERROR(VALUE(RIGHT(A147,2)),"")</f>
        <v>2</v>
      </c>
      <c r="D147" s="11" t="str">
        <f aca="false">TRIM('수출입 실적(품목별)'!B151)</f>
        <v>49</v>
      </c>
      <c r="E147" s="11" t="str">
        <f aca="false">TRIM('수출입 실적(품목별)'!C151)</f>
        <v>인쇄서적ㆍ신문ㆍ회화ㆍ그 밖의 인쇄물, 수제(手製)문서ㆍ타자문서ㆍ도면</v>
      </c>
      <c r="F147" s="19" t="n">
        <f aca="false">IFERROR(VALUE(SUBSTITUTE(TRIM('수출입 실적(품목별)'!E151),",","")),"")</f>
        <v>30743</v>
      </c>
      <c r="G147" s="19" t="n">
        <f aca="false">IFERROR(VALUE(SUBSTITUTE(TRIM('수출입 실적(품목별)'!G151),",","")),"")</f>
        <v>22398</v>
      </c>
      <c r="H147" s="19" t="n">
        <f aca="false">IFERROR(VALUE(SUBSTITUTE(TRIM('수출입 실적(품목별)'!H151),",","")),"")</f>
        <v>8345</v>
      </c>
    </row>
    <row r="148" customFormat="false" ht="15" hidden="false" customHeight="true" outlineLevel="0" collapsed="false">
      <c r="A148" s="11" t="str">
        <f aca="false">TRIM('수출입 실적(품목별)'!A152)</f>
        <v>2025.02</v>
      </c>
      <c r="B148" s="17" t="n">
        <f aca="false">IFERROR(VALUE(LEFT(A148,4)),"")</f>
        <v>2025</v>
      </c>
      <c r="C148" s="17" t="n">
        <f aca="false">IFERROR(VALUE(RIGHT(A148,2)),"")</f>
        <v>2</v>
      </c>
      <c r="D148" s="11" t="str">
        <f aca="false">TRIM('수출입 실적(품목별)'!B152)</f>
        <v>50</v>
      </c>
      <c r="E148" s="11" t="str">
        <f aca="false">TRIM('수출입 실적(품목별)'!C152)</f>
        <v>견</v>
      </c>
      <c r="F148" s="19" t="n">
        <f aca="false">IFERROR(VALUE(SUBSTITUTE(TRIM('수출입 실적(품목별)'!E152),",","")),"")</f>
        <v>1801</v>
      </c>
      <c r="G148" s="19" t="n">
        <f aca="false">IFERROR(VALUE(SUBSTITUTE(TRIM('수출입 실적(품목별)'!G152),",","")),"")</f>
        <v>1632</v>
      </c>
      <c r="H148" s="19" t="n">
        <f aca="false">IFERROR(VALUE(SUBSTITUTE(TRIM('수출입 실적(품목별)'!H152),",","")),"")</f>
        <v>169</v>
      </c>
    </row>
    <row r="149" customFormat="false" ht="15" hidden="false" customHeight="true" outlineLevel="0" collapsed="false">
      <c r="A149" s="11" t="str">
        <f aca="false">TRIM('수출입 실적(품목별)'!A153)</f>
        <v>2025.02</v>
      </c>
      <c r="B149" s="17" t="n">
        <f aca="false">IFERROR(VALUE(LEFT(A149,4)),"")</f>
        <v>2025</v>
      </c>
      <c r="C149" s="17" t="n">
        <f aca="false">IFERROR(VALUE(RIGHT(A149,2)),"")</f>
        <v>2</v>
      </c>
      <c r="D149" s="11" t="str">
        <f aca="false">TRIM('수출입 실적(품목별)'!B153)</f>
        <v>51</v>
      </c>
      <c r="E149" s="11" t="str">
        <f aca="false">TRIM('수출입 실적(품목별)'!C153)</f>
        <v>양모ㆍ동물의 부드러운 털이나 거친 털ㆍ말의 털로 만든 실과 직물</v>
      </c>
      <c r="F149" s="19" t="n">
        <f aca="false">IFERROR(VALUE(SUBSTITUTE(TRIM('수출입 실적(품목별)'!E153),",","")),"")</f>
        <v>1243</v>
      </c>
      <c r="G149" s="19" t="n">
        <f aca="false">IFERROR(VALUE(SUBSTITUTE(TRIM('수출입 실적(품목별)'!G153),",","")),"")</f>
        <v>13418</v>
      </c>
      <c r="H149" s="19" t="n">
        <f aca="false">IFERROR(VALUE(SUBSTITUTE(TRIM('수출입 실적(품목별)'!H153),",","")),"")</f>
        <v>-12175</v>
      </c>
    </row>
    <row r="150" customFormat="false" ht="15" hidden="false" customHeight="true" outlineLevel="0" collapsed="false">
      <c r="A150" s="11" t="str">
        <f aca="false">TRIM('수출입 실적(품목별)'!A154)</f>
        <v>2025.02</v>
      </c>
      <c r="B150" s="17" t="n">
        <f aca="false">IFERROR(VALUE(LEFT(A150,4)),"")</f>
        <v>2025</v>
      </c>
      <c r="C150" s="17" t="n">
        <f aca="false">IFERROR(VALUE(RIGHT(A150,2)),"")</f>
        <v>2</v>
      </c>
      <c r="D150" s="11" t="str">
        <f aca="false">TRIM('수출입 실적(품목별)'!B154)</f>
        <v>52</v>
      </c>
      <c r="E150" s="11" t="str">
        <f aca="false">TRIM('수출입 실적(품목별)'!C154)</f>
        <v>면</v>
      </c>
      <c r="F150" s="19" t="n">
        <f aca="false">IFERROR(VALUE(SUBSTITUTE(TRIM('수출입 실적(품목별)'!E154),",","")),"")</f>
        <v>20926</v>
      </c>
      <c r="G150" s="19" t="n">
        <f aca="false">IFERROR(VALUE(SUBSTITUTE(TRIM('수출입 실적(품목별)'!G154),",","")),"")</f>
        <v>62935</v>
      </c>
      <c r="H150" s="19" t="n">
        <f aca="false">IFERROR(VALUE(SUBSTITUTE(TRIM('수출입 실적(품목별)'!H154),",","")),"")</f>
        <v>-42009</v>
      </c>
    </row>
    <row r="151" customFormat="false" ht="15" hidden="false" customHeight="true" outlineLevel="0" collapsed="false">
      <c r="A151" s="11" t="str">
        <f aca="false">TRIM('수출입 실적(품목별)'!A155)</f>
        <v>2025.02</v>
      </c>
      <c r="B151" s="17" t="n">
        <f aca="false">IFERROR(VALUE(LEFT(A151,4)),"")</f>
        <v>2025</v>
      </c>
      <c r="C151" s="17" t="n">
        <f aca="false">IFERROR(VALUE(RIGHT(A151,2)),"")</f>
        <v>2</v>
      </c>
      <c r="D151" s="11" t="str">
        <f aca="false">TRIM('수출입 실적(품목별)'!B155)</f>
        <v>53</v>
      </c>
      <c r="E151" s="11" t="str">
        <f aca="false">TRIM('수출입 실적(품목별)'!C155)</f>
        <v>그 밖의 식물성 방직용 섬유, 종이실(paper yarn)과 종이실로 만든 직물</v>
      </c>
      <c r="F151" s="19" t="n">
        <f aca="false">IFERROR(VALUE(SUBSTITUTE(TRIM('수출입 실적(품목별)'!E155),",","")),"")</f>
        <v>502</v>
      </c>
      <c r="G151" s="19" t="n">
        <f aca="false">IFERROR(VALUE(SUBSTITUTE(TRIM('수출입 실적(품목별)'!G155),",","")),"")</f>
        <v>3638</v>
      </c>
      <c r="H151" s="19" t="n">
        <f aca="false">IFERROR(VALUE(SUBSTITUTE(TRIM('수출입 실적(품목별)'!H155),",","")),"")</f>
        <v>-3135</v>
      </c>
    </row>
    <row r="152" customFormat="false" ht="15" hidden="false" customHeight="true" outlineLevel="0" collapsed="false">
      <c r="A152" s="11" t="str">
        <f aca="false">TRIM('수출입 실적(품목별)'!A156)</f>
        <v>2025.02</v>
      </c>
      <c r="B152" s="17" t="n">
        <f aca="false">IFERROR(VALUE(LEFT(A152,4)),"")</f>
        <v>2025</v>
      </c>
      <c r="C152" s="17" t="n">
        <f aca="false">IFERROR(VALUE(RIGHT(A152,2)),"")</f>
        <v>2</v>
      </c>
      <c r="D152" s="11" t="str">
        <f aca="false">TRIM('수출입 실적(품목별)'!B156)</f>
        <v>54</v>
      </c>
      <c r="E152" s="11" t="str">
        <f aca="false">TRIM('수출입 실적(품목별)'!C156)</f>
        <v>인조필라멘트, 인조방직용 섬유재료의 스트립(strip)과 이와 유사한 것</v>
      </c>
      <c r="F152" s="19" t="n">
        <f aca="false">IFERROR(VALUE(SUBSTITUTE(TRIM('수출입 실적(품목별)'!E156),",","")),"")</f>
        <v>150196</v>
      </c>
      <c r="G152" s="19" t="n">
        <f aca="false">IFERROR(VALUE(SUBSTITUTE(TRIM('수출입 실적(품목별)'!G156),",","")),"")</f>
        <v>86565</v>
      </c>
      <c r="H152" s="19" t="n">
        <f aca="false">IFERROR(VALUE(SUBSTITUTE(TRIM('수출입 실적(품목별)'!H156),",","")),"")</f>
        <v>63631</v>
      </c>
    </row>
    <row r="153" customFormat="false" ht="15" hidden="false" customHeight="true" outlineLevel="0" collapsed="false">
      <c r="A153" s="11" t="str">
        <f aca="false">TRIM('수출입 실적(품목별)'!A157)</f>
        <v>2025.02</v>
      </c>
      <c r="B153" s="17" t="n">
        <f aca="false">IFERROR(VALUE(LEFT(A153,4)),"")</f>
        <v>2025</v>
      </c>
      <c r="C153" s="17" t="n">
        <f aca="false">IFERROR(VALUE(RIGHT(A153,2)),"")</f>
        <v>2</v>
      </c>
      <c r="D153" s="11" t="str">
        <f aca="false">TRIM('수출입 실적(품목별)'!B157)</f>
        <v>55</v>
      </c>
      <c r="E153" s="11" t="str">
        <f aca="false">TRIM('수출입 실적(품목별)'!C157)</f>
        <v>인조스테이플섬유</v>
      </c>
      <c r="F153" s="19" t="n">
        <f aca="false">IFERROR(VALUE(SUBSTITUTE(TRIM('수출입 실적(품목별)'!E157),",","")),"")</f>
        <v>104033</v>
      </c>
      <c r="G153" s="19" t="n">
        <f aca="false">IFERROR(VALUE(SUBSTITUTE(TRIM('수출입 실적(품목별)'!G157),",","")),"")</f>
        <v>43604</v>
      </c>
      <c r="H153" s="19" t="n">
        <f aca="false">IFERROR(VALUE(SUBSTITUTE(TRIM('수출입 실적(품목별)'!H157),",","")),"")</f>
        <v>60429</v>
      </c>
    </row>
    <row r="154" customFormat="false" ht="15" hidden="false" customHeight="true" outlineLevel="0" collapsed="false">
      <c r="A154" s="11" t="str">
        <f aca="false">TRIM('수출입 실적(품목별)'!A158)</f>
        <v>2025.02</v>
      </c>
      <c r="B154" s="17" t="n">
        <f aca="false">IFERROR(VALUE(LEFT(A154,4)),"")</f>
        <v>2025</v>
      </c>
      <c r="C154" s="17" t="n">
        <f aca="false">IFERROR(VALUE(RIGHT(A154,2)),"")</f>
        <v>2</v>
      </c>
      <c r="D154" s="11" t="str">
        <f aca="false">TRIM('수출입 실적(품목별)'!B158)</f>
        <v>56</v>
      </c>
      <c r="E154" s="11" t="str">
        <f aca="false">TRIM('수출입 실적(품목별)'!C158)</f>
        <v>워딩(wadding)ㆍ펠트(felt)ㆍ부직포, 특수사, 끈ㆍ배의 밧줄(cordage)ㆍ로프ㆍ케이블과 이들의 제품</v>
      </c>
      <c r="F154" s="19" t="n">
        <f aca="false">IFERROR(VALUE(SUBSTITUTE(TRIM('수출입 실적(품목별)'!E158),",","")),"")</f>
        <v>63923</v>
      </c>
      <c r="G154" s="19" t="n">
        <f aca="false">IFERROR(VALUE(SUBSTITUTE(TRIM('수출입 실적(품목별)'!G158),",","")),"")</f>
        <v>49138</v>
      </c>
      <c r="H154" s="19" t="n">
        <f aca="false">IFERROR(VALUE(SUBSTITUTE(TRIM('수출입 실적(품목별)'!H158),",","")),"")</f>
        <v>14785</v>
      </c>
    </row>
    <row r="155" customFormat="false" ht="15" hidden="false" customHeight="true" outlineLevel="0" collapsed="false">
      <c r="A155" s="11" t="str">
        <f aca="false">TRIM('수출입 실적(품목별)'!A159)</f>
        <v>2025.02</v>
      </c>
      <c r="B155" s="17" t="n">
        <f aca="false">IFERROR(VALUE(LEFT(A155,4)),"")</f>
        <v>2025</v>
      </c>
      <c r="C155" s="17" t="n">
        <f aca="false">IFERROR(VALUE(RIGHT(A155,2)),"")</f>
        <v>2</v>
      </c>
      <c r="D155" s="11" t="str">
        <f aca="false">TRIM('수출입 실적(품목별)'!B159)</f>
        <v>57</v>
      </c>
      <c r="E155" s="11" t="str">
        <f aca="false">TRIM('수출입 실적(품목별)'!C159)</f>
        <v>양탄자류와 그 밖의 방직용 섬유로 만든 바닥깔개</v>
      </c>
      <c r="F155" s="19" t="n">
        <f aca="false">IFERROR(VALUE(SUBSTITUTE(TRIM('수출입 실적(품목별)'!E159),",","")),"")</f>
        <v>5971</v>
      </c>
      <c r="G155" s="19" t="n">
        <f aca="false">IFERROR(VALUE(SUBSTITUTE(TRIM('수출입 실적(품목별)'!G159),",","")),"")</f>
        <v>8257</v>
      </c>
      <c r="H155" s="19" t="n">
        <f aca="false">IFERROR(VALUE(SUBSTITUTE(TRIM('수출입 실적(품목별)'!H159),",","")),"")</f>
        <v>-2286</v>
      </c>
    </row>
    <row r="156" customFormat="false" ht="15" hidden="false" customHeight="true" outlineLevel="0" collapsed="false">
      <c r="A156" s="11" t="str">
        <f aca="false">TRIM('수출입 실적(품목별)'!A160)</f>
        <v>2025.02</v>
      </c>
      <c r="B156" s="17" t="n">
        <f aca="false">IFERROR(VALUE(LEFT(A156,4)),"")</f>
        <v>2025</v>
      </c>
      <c r="C156" s="17" t="n">
        <f aca="false">IFERROR(VALUE(RIGHT(A156,2)),"")</f>
        <v>2</v>
      </c>
      <c r="D156" s="11" t="str">
        <f aca="false">TRIM('수출입 실적(품목별)'!B160)</f>
        <v>58</v>
      </c>
      <c r="E156" s="11" t="str">
        <f aca="false">TRIM('수출입 실적(품목별)'!C160)</f>
        <v>특수직물, 터프트(tuft)한 직물, 레이스, 태피스트리(tapestry), 트리밍(trimming), 자수천</v>
      </c>
      <c r="F156" s="19" t="n">
        <f aca="false">IFERROR(VALUE(SUBSTITUTE(TRIM('수출입 실적(품목별)'!E160),",","")),"")</f>
        <v>16628</v>
      </c>
      <c r="G156" s="19" t="n">
        <f aca="false">IFERROR(VALUE(SUBSTITUTE(TRIM('수출입 실적(품목별)'!G160),",","")),"")</f>
        <v>4195</v>
      </c>
      <c r="H156" s="19" t="n">
        <f aca="false">IFERROR(VALUE(SUBSTITUTE(TRIM('수출입 실적(품목별)'!H160),",","")),"")</f>
        <v>12433</v>
      </c>
    </row>
    <row r="157" customFormat="false" ht="15" hidden="false" customHeight="true" outlineLevel="0" collapsed="false">
      <c r="A157" s="11" t="str">
        <f aca="false">TRIM('수출입 실적(품목별)'!A161)</f>
        <v>2025.02</v>
      </c>
      <c r="B157" s="17" t="n">
        <f aca="false">IFERROR(VALUE(LEFT(A157,4)),"")</f>
        <v>2025</v>
      </c>
      <c r="C157" s="17" t="n">
        <f aca="false">IFERROR(VALUE(RIGHT(A157,2)),"")</f>
        <v>2</v>
      </c>
      <c r="D157" s="11" t="str">
        <f aca="false">TRIM('수출입 실적(품목별)'!B161)</f>
        <v>59</v>
      </c>
      <c r="E157" s="11" t="str">
        <f aca="false">TRIM('수출입 실적(품목별)'!C161)</f>
        <v>침투ㆍ도포ㆍ피복하거나 적층한 방직용 섬유의 직물, 공업용인 방직용 섬유제품</v>
      </c>
      <c r="F157" s="19" t="n">
        <f aca="false">IFERROR(VALUE(SUBSTITUTE(TRIM('수출입 실적(품목별)'!E161),",","")),"")</f>
        <v>99698</v>
      </c>
      <c r="G157" s="19" t="n">
        <f aca="false">IFERROR(VALUE(SUBSTITUTE(TRIM('수출입 실적(품목별)'!G161),",","")),"")</f>
        <v>32432</v>
      </c>
      <c r="H157" s="19" t="n">
        <f aca="false">IFERROR(VALUE(SUBSTITUTE(TRIM('수출입 실적(품목별)'!H161),",","")),"")</f>
        <v>67265</v>
      </c>
    </row>
    <row r="158" customFormat="false" ht="15" hidden="false" customHeight="true" outlineLevel="0" collapsed="false">
      <c r="A158" s="11" t="str">
        <f aca="false">TRIM('수출입 실적(품목별)'!A162)</f>
        <v>2025.02</v>
      </c>
      <c r="B158" s="17" t="n">
        <f aca="false">IFERROR(VALUE(LEFT(A158,4)),"")</f>
        <v>2025</v>
      </c>
      <c r="C158" s="17" t="n">
        <f aca="false">IFERROR(VALUE(RIGHT(A158,2)),"")</f>
        <v>2</v>
      </c>
      <c r="D158" s="11" t="str">
        <f aca="false">TRIM('수출입 실적(품목별)'!B162)</f>
        <v>60</v>
      </c>
      <c r="E158" s="11" t="str">
        <f aca="false">TRIM('수출입 실적(품목별)'!C162)</f>
        <v>메리야스 편물과 뜨개질 편물</v>
      </c>
      <c r="F158" s="19" t="n">
        <f aca="false">IFERROR(VALUE(SUBSTITUTE(TRIM('수출입 실적(품목별)'!E162),",","")),"")</f>
        <v>124790</v>
      </c>
      <c r="G158" s="19" t="n">
        <f aca="false">IFERROR(VALUE(SUBSTITUTE(TRIM('수출입 실적(품목별)'!G162),",","")),"")</f>
        <v>6386</v>
      </c>
      <c r="H158" s="19" t="n">
        <f aca="false">IFERROR(VALUE(SUBSTITUTE(TRIM('수출입 실적(품목별)'!H162),",","")),"")</f>
        <v>118404</v>
      </c>
    </row>
    <row r="159" customFormat="false" ht="15" hidden="false" customHeight="true" outlineLevel="0" collapsed="false">
      <c r="A159" s="11" t="str">
        <f aca="false">TRIM('수출입 실적(품목별)'!A163)</f>
        <v>2025.02</v>
      </c>
      <c r="B159" s="17" t="n">
        <f aca="false">IFERROR(VALUE(LEFT(A159,4)),"")</f>
        <v>2025</v>
      </c>
      <c r="C159" s="17" t="n">
        <f aca="false">IFERROR(VALUE(RIGHT(A159,2)),"")</f>
        <v>2</v>
      </c>
      <c r="D159" s="11" t="str">
        <f aca="false">TRIM('수출입 실적(품목별)'!B163)</f>
        <v>61</v>
      </c>
      <c r="E159" s="11" t="str">
        <f aca="false">TRIM('수출입 실적(품목별)'!C163)</f>
        <v>의류와 그 부속품(메리야스 편물이나 뜨개질 편물로 한정한다)</v>
      </c>
      <c r="F159" s="19" t="n">
        <f aca="false">IFERROR(VALUE(SUBSTITUTE(TRIM('수출입 실적(품목별)'!E163),",","")),"")</f>
        <v>66068</v>
      </c>
      <c r="G159" s="19" t="n">
        <f aca="false">IFERROR(VALUE(SUBSTITUTE(TRIM('수출입 실적(품목별)'!G163),",","")),"")</f>
        <v>382637</v>
      </c>
      <c r="H159" s="19" t="n">
        <f aca="false">IFERROR(VALUE(SUBSTITUTE(TRIM('수출입 실적(품목별)'!H163),",","")),"")</f>
        <v>-316569</v>
      </c>
    </row>
    <row r="160" customFormat="false" ht="15" hidden="false" customHeight="true" outlineLevel="0" collapsed="false">
      <c r="A160" s="11" t="str">
        <f aca="false">TRIM('수출입 실적(품목별)'!A164)</f>
        <v>2025.02</v>
      </c>
      <c r="B160" s="17" t="n">
        <f aca="false">IFERROR(VALUE(LEFT(A160,4)),"")</f>
        <v>2025</v>
      </c>
      <c r="C160" s="17" t="n">
        <f aca="false">IFERROR(VALUE(RIGHT(A160,2)),"")</f>
        <v>2</v>
      </c>
      <c r="D160" s="11" t="str">
        <f aca="false">TRIM('수출입 실적(품목별)'!B164)</f>
        <v>62</v>
      </c>
      <c r="E160" s="11" t="str">
        <f aca="false">TRIM('수출입 실적(품목별)'!C164)</f>
        <v>의류와 그 부속품(메리야스 편물이나 뜨개질편물은 제외한다)</v>
      </c>
      <c r="F160" s="19" t="n">
        <f aca="false">IFERROR(VALUE(SUBSTITUTE(TRIM('수출입 실적(품목별)'!E164),",","")),"")</f>
        <v>63688</v>
      </c>
      <c r="G160" s="19" t="n">
        <f aca="false">IFERROR(VALUE(SUBSTITUTE(TRIM('수출입 실적(품목별)'!G164),",","")),"")</f>
        <v>537809</v>
      </c>
      <c r="H160" s="19" t="n">
        <f aca="false">IFERROR(VALUE(SUBSTITUTE(TRIM('수출입 실적(품목별)'!H164),",","")),"")</f>
        <v>-474121</v>
      </c>
    </row>
    <row r="161" customFormat="false" ht="15" hidden="false" customHeight="true" outlineLevel="0" collapsed="false">
      <c r="A161" s="11" t="str">
        <f aca="false">TRIM('수출입 실적(품목별)'!A165)</f>
        <v>2025.02</v>
      </c>
      <c r="B161" s="17" t="n">
        <f aca="false">IFERROR(VALUE(LEFT(A161,4)),"")</f>
        <v>2025</v>
      </c>
      <c r="C161" s="17" t="n">
        <f aca="false">IFERROR(VALUE(RIGHT(A161,2)),"")</f>
        <v>2</v>
      </c>
      <c r="D161" s="11" t="str">
        <f aca="false">TRIM('수출입 실적(품목별)'!B165)</f>
        <v>63</v>
      </c>
      <c r="E161" s="11" t="str">
        <f aca="false">TRIM('수출입 실적(품목별)'!C165)</f>
        <v>제품으로 된 방직용 섬유의 그 밖의 물품, 세트, 사용하던 의류ㆍ방직용 섬유제품, 넝마</v>
      </c>
      <c r="F161" s="19" t="n">
        <f aca="false">IFERROR(VALUE(SUBSTITUTE(TRIM('수출입 실적(품목별)'!E165),",","")),"")</f>
        <v>53901</v>
      </c>
      <c r="G161" s="19" t="n">
        <f aca="false">IFERROR(VALUE(SUBSTITUTE(TRIM('수출입 실적(품목별)'!G165),",","")),"")</f>
        <v>74884</v>
      </c>
      <c r="H161" s="19" t="n">
        <f aca="false">IFERROR(VALUE(SUBSTITUTE(TRIM('수출입 실적(품목별)'!H165),",","")),"")</f>
        <v>-20983</v>
      </c>
    </row>
    <row r="162" customFormat="false" ht="15" hidden="false" customHeight="true" outlineLevel="0" collapsed="false">
      <c r="A162" s="11" t="str">
        <f aca="false">TRIM('수출입 실적(품목별)'!A166)</f>
        <v>2025.02</v>
      </c>
      <c r="B162" s="17" t="n">
        <f aca="false">IFERROR(VALUE(LEFT(A162,4)),"")</f>
        <v>2025</v>
      </c>
      <c r="C162" s="17" t="n">
        <f aca="false">IFERROR(VALUE(RIGHT(A162,2)),"")</f>
        <v>2</v>
      </c>
      <c r="D162" s="11" t="str">
        <f aca="false">TRIM('수출입 실적(품목별)'!B166)</f>
        <v>64</v>
      </c>
      <c r="E162" s="11" t="str">
        <f aca="false">TRIM('수출입 실적(품목별)'!C166)</f>
        <v>신발류ㆍ각반과 이와 유사한 것, 이들의 부분품</v>
      </c>
      <c r="F162" s="19" t="n">
        <f aca="false">IFERROR(VALUE(SUBSTITUTE(TRIM('수출입 실적(품목별)'!E166),",","")),"")</f>
        <v>31464</v>
      </c>
      <c r="G162" s="19" t="n">
        <f aca="false">IFERROR(VALUE(SUBSTITUTE(TRIM('수출입 실적(품목별)'!G166),",","")),"")</f>
        <v>274686</v>
      </c>
      <c r="H162" s="19" t="n">
        <f aca="false">IFERROR(VALUE(SUBSTITUTE(TRIM('수출입 실적(품목별)'!H166),",","")),"")</f>
        <v>-243221</v>
      </c>
    </row>
    <row r="163" customFormat="false" ht="15" hidden="false" customHeight="true" outlineLevel="0" collapsed="false">
      <c r="A163" s="11" t="str">
        <f aca="false">TRIM('수출입 실적(품목별)'!A167)</f>
        <v>2025.02</v>
      </c>
      <c r="B163" s="17" t="n">
        <f aca="false">IFERROR(VALUE(LEFT(A163,4)),"")</f>
        <v>2025</v>
      </c>
      <c r="C163" s="17" t="n">
        <f aca="false">IFERROR(VALUE(RIGHT(A163,2)),"")</f>
        <v>2</v>
      </c>
      <c r="D163" s="11" t="str">
        <f aca="false">TRIM('수출입 실적(품목별)'!B167)</f>
        <v>65</v>
      </c>
      <c r="E163" s="11" t="str">
        <f aca="false">TRIM('수출입 실적(품목별)'!C167)</f>
        <v>모자류와 그 부분품</v>
      </c>
      <c r="F163" s="19" t="n">
        <f aca="false">IFERROR(VALUE(SUBSTITUTE(TRIM('수출입 실적(품목별)'!E167),",","")),"")</f>
        <v>7543</v>
      </c>
      <c r="G163" s="19" t="n">
        <f aca="false">IFERROR(VALUE(SUBSTITUTE(TRIM('수출입 실적(품목별)'!G167),",","")),"")</f>
        <v>22230</v>
      </c>
      <c r="H163" s="19" t="n">
        <f aca="false">IFERROR(VALUE(SUBSTITUTE(TRIM('수출입 실적(품목별)'!H167),",","")),"")</f>
        <v>-14688</v>
      </c>
    </row>
    <row r="164" customFormat="false" ht="15" hidden="false" customHeight="true" outlineLevel="0" collapsed="false">
      <c r="A164" s="11" t="str">
        <f aca="false">TRIM('수출입 실적(품목별)'!A168)</f>
        <v>2025.02</v>
      </c>
      <c r="B164" s="17" t="n">
        <f aca="false">IFERROR(VALUE(LEFT(A164,4)),"")</f>
        <v>2025</v>
      </c>
      <c r="C164" s="17" t="n">
        <f aca="false">IFERROR(VALUE(RIGHT(A164,2)),"")</f>
        <v>2</v>
      </c>
      <c r="D164" s="11" t="str">
        <f aca="false">TRIM('수출입 실적(품목별)'!B168)</f>
        <v>66</v>
      </c>
      <c r="E164" s="11" t="str">
        <f aca="false">TRIM('수출입 실적(품목별)'!C168)</f>
        <v>산류(傘類)ㆍ지팡이ㆍ시트스틱(seat-stick)ㆍ채찍ㆍ승마용 채찍과 이들의 부분품</v>
      </c>
      <c r="F164" s="19" t="n">
        <f aca="false">IFERROR(VALUE(SUBSTITUTE(TRIM('수출입 실적(품목별)'!E168),",","")),"")</f>
        <v>216</v>
      </c>
      <c r="G164" s="19" t="n">
        <f aca="false">IFERROR(VALUE(SUBSTITUTE(TRIM('수출입 실적(품목별)'!G168),",","")),"")</f>
        <v>6966</v>
      </c>
      <c r="H164" s="19" t="n">
        <f aca="false">IFERROR(VALUE(SUBSTITUTE(TRIM('수출입 실적(품목별)'!H168),",","")),"")</f>
        <v>-6750</v>
      </c>
    </row>
    <row r="165" customFormat="false" ht="15" hidden="false" customHeight="true" outlineLevel="0" collapsed="false">
      <c r="A165" s="11" t="str">
        <f aca="false">TRIM('수출입 실적(품목별)'!A169)</f>
        <v>2025.02</v>
      </c>
      <c r="B165" s="17" t="n">
        <f aca="false">IFERROR(VALUE(LEFT(A165,4)),"")</f>
        <v>2025</v>
      </c>
      <c r="C165" s="17" t="n">
        <f aca="false">IFERROR(VALUE(RIGHT(A165,2)),"")</f>
        <v>2</v>
      </c>
      <c r="D165" s="11" t="str">
        <f aca="false">TRIM('수출입 실적(품목별)'!B169)</f>
        <v>67</v>
      </c>
      <c r="E165" s="11" t="str">
        <f aca="false">TRIM('수출입 실적(품목별)'!C169)</f>
        <v>조제 깃털ㆍ솜털과 그 제품, 조화, 사람 머리카락으로 된 제품</v>
      </c>
      <c r="F165" s="19" t="n">
        <f aca="false">IFERROR(VALUE(SUBSTITUTE(TRIM('수출입 실적(품목별)'!E169),",","")),"")</f>
        <v>1653</v>
      </c>
      <c r="G165" s="19" t="n">
        <f aca="false">IFERROR(VALUE(SUBSTITUTE(TRIM('수출입 실적(품목별)'!G169),",","")),"")</f>
        <v>4979</v>
      </c>
      <c r="H165" s="19" t="n">
        <f aca="false">IFERROR(VALUE(SUBSTITUTE(TRIM('수출입 실적(품목별)'!H169),",","")),"")</f>
        <v>-3326</v>
      </c>
    </row>
    <row r="166" customFormat="false" ht="15" hidden="false" customHeight="true" outlineLevel="0" collapsed="false">
      <c r="A166" s="11" t="str">
        <f aca="false">TRIM('수출입 실적(품목별)'!A170)</f>
        <v>2025.02</v>
      </c>
      <c r="B166" s="17" t="n">
        <f aca="false">IFERROR(VALUE(LEFT(A166,4)),"")</f>
        <v>2025</v>
      </c>
      <c r="C166" s="17" t="n">
        <f aca="false">IFERROR(VALUE(RIGHT(A166,2)),"")</f>
        <v>2</v>
      </c>
      <c r="D166" s="11" t="str">
        <f aca="false">TRIM('수출입 실적(품목별)'!B170)</f>
        <v>68</v>
      </c>
      <c r="E166" s="11" t="str">
        <f aca="false">TRIM('수출입 실적(품목별)'!C170)</f>
        <v>돌ㆍ플라스터(plaster)ㆍ시멘트ㆍ석면ㆍ운모나 이와 유사한 재료의 제품</v>
      </c>
      <c r="F166" s="19" t="n">
        <f aca="false">IFERROR(VALUE(SUBSTITUTE(TRIM('수출입 실적(품목별)'!E170),",","")),"")</f>
        <v>69284</v>
      </c>
      <c r="G166" s="19" t="n">
        <f aca="false">IFERROR(VALUE(SUBSTITUTE(TRIM('수출입 실적(품목별)'!G170),",","")),"")</f>
        <v>84554</v>
      </c>
      <c r="H166" s="19" t="n">
        <f aca="false">IFERROR(VALUE(SUBSTITUTE(TRIM('수출입 실적(품목별)'!H170),",","")),"")</f>
        <v>-15270</v>
      </c>
    </row>
    <row r="167" customFormat="false" ht="15" hidden="false" customHeight="true" outlineLevel="0" collapsed="false">
      <c r="A167" s="11" t="str">
        <f aca="false">TRIM('수출입 실적(품목별)'!A171)</f>
        <v>2025.02</v>
      </c>
      <c r="B167" s="17" t="n">
        <f aca="false">IFERROR(VALUE(LEFT(A167,4)),"")</f>
        <v>2025</v>
      </c>
      <c r="C167" s="17" t="n">
        <f aca="false">IFERROR(VALUE(RIGHT(A167,2)),"")</f>
        <v>2</v>
      </c>
      <c r="D167" s="11" t="str">
        <f aca="false">TRIM('수출입 실적(품목별)'!B171)</f>
        <v>69</v>
      </c>
      <c r="E167" s="11" t="str">
        <f aca="false">TRIM('수출입 실적(품목별)'!C171)</f>
        <v>도자제품</v>
      </c>
      <c r="F167" s="19" t="n">
        <f aca="false">IFERROR(VALUE(SUBSTITUTE(TRIM('수출입 실적(품목별)'!E171),",","")),"")</f>
        <v>25414</v>
      </c>
      <c r="G167" s="19" t="n">
        <f aca="false">IFERROR(VALUE(SUBSTITUTE(TRIM('수출입 실적(품목별)'!G171),",","")),"")</f>
        <v>124852</v>
      </c>
      <c r="H167" s="19" t="n">
        <f aca="false">IFERROR(VALUE(SUBSTITUTE(TRIM('수출입 실적(품목별)'!H171),",","")),"")</f>
        <v>-99438</v>
      </c>
    </row>
    <row r="168" customFormat="false" ht="15" hidden="false" customHeight="true" outlineLevel="0" collapsed="false">
      <c r="A168" s="11" t="str">
        <f aca="false">TRIM('수출입 실적(품목별)'!A172)</f>
        <v>2025.02</v>
      </c>
      <c r="B168" s="17" t="n">
        <f aca="false">IFERROR(VALUE(LEFT(A168,4)),"")</f>
        <v>2025</v>
      </c>
      <c r="C168" s="17" t="n">
        <f aca="false">IFERROR(VALUE(RIGHT(A168,2)),"")</f>
        <v>2</v>
      </c>
      <c r="D168" s="11" t="str">
        <f aca="false">TRIM('수출입 실적(품목별)'!B172)</f>
        <v>70</v>
      </c>
      <c r="E168" s="11" t="str">
        <f aca="false">TRIM('수출입 실적(품목별)'!C172)</f>
        <v>유리와 유리제품</v>
      </c>
      <c r="F168" s="19" t="n">
        <f aca="false">IFERROR(VALUE(SUBSTITUTE(TRIM('수출입 실적(품목별)'!E172),",","")),"")</f>
        <v>167145</v>
      </c>
      <c r="G168" s="19" t="n">
        <f aca="false">IFERROR(VALUE(SUBSTITUTE(TRIM('수출입 실적(품목별)'!G172),",","")),"")</f>
        <v>201144</v>
      </c>
      <c r="H168" s="19" t="n">
        <f aca="false">IFERROR(VALUE(SUBSTITUTE(TRIM('수출입 실적(품목별)'!H172),",","")),"")</f>
        <v>-33999</v>
      </c>
    </row>
    <row r="169" customFormat="false" ht="15" hidden="false" customHeight="true" outlineLevel="0" collapsed="false">
      <c r="A169" s="11" t="str">
        <f aca="false">TRIM('수출입 실적(품목별)'!A173)</f>
        <v>2025.02</v>
      </c>
      <c r="B169" s="17" t="n">
        <f aca="false">IFERROR(VALUE(LEFT(A169,4)),"")</f>
        <v>2025</v>
      </c>
      <c r="C169" s="17" t="n">
        <f aca="false">IFERROR(VALUE(RIGHT(A169,2)),"")</f>
        <v>2</v>
      </c>
      <c r="D169" s="11" t="str">
        <f aca="false">TRIM('수출입 실적(품목별)'!B173)</f>
        <v>71</v>
      </c>
      <c r="E169" s="11" t="str">
        <f aca="false">TRIM('수출입 실적(품목별)'!C173)</f>
        <v>천연진주ㆍ양식진주ㆍ귀석ㆍ반귀석ㆍ귀금속ㆍ귀금속을 입힌 금속과 이들의 제품, 모조 신변장식용품, 주화</v>
      </c>
      <c r="F169" s="19" t="n">
        <f aca="false">IFERROR(VALUE(SUBSTITUTE(TRIM('수출입 실적(품목별)'!E173),",","")),"")</f>
        <v>523284</v>
      </c>
      <c r="G169" s="19" t="n">
        <f aca="false">IFERROR(VALUE(SUBSTITUTE(TRIM('수출입 실적(품목별)'!G173),",","")),"")</f>
        <v>1152867</v>
      </c>
      <c r="H169" s="19" t="n">
        <f aca="false">IFERROR(VALUE(SUBSTITUTE(TRIM('수출입 실적(품목별)'!H173),",","")),"")</f>
        <v>-629583</v>
      </c>
    </row>
    <row r="170" customFormat="false" ht="15" hidden="false" customHeight="true" outlineLevel="0" collapsed="false">
      <c r="A170" s="11" t="str">
        <f aca="false">TRIM('수출입 실적(품목별)'!A174)</f>
        <v>2025.02</v>
      </c>
      <c r="B170" s="17" t="n">
        <f aca="false">IFERROR(VALUE(LEFT(A170,4)),"")</f>
        <v>2025</v>
      </c>
      <c r="C170" s="17" t="n">
        <f aca="false">IFERROR(VALUE(RIGHT(A170,2)),"")</f>
        <v>2</v>
      </c>
      <c r="D170" s="11" t="str">
        <f aca="false">TRIM('수출입 실적(품목별)'!B174)</f>
        <v>72</v>
      </c>
      <c r="E170" s="11" t="str">
        <f aca="false">TRIM('수출입 실적(품목별)'!C174)</f>
        <v>철강</v>
      </c>
      <c r="F170" s="19" t="n">
        <f aca="false">IFERROR(VALUE(SUBSTITUTE(TRIM('수출입 실적(품목별)'!E174),",","")),"")</f>
        <v>1929526</v>
      </c>
      <c r="G170" s="19" t="n">
        <f aca="false">IFERROR(VALUE(SUBSTITUTE(TRIM('수출입 실적(품목별)'!G174),",","")),"")</f>
        <v>937307</v>
      </c>
      <c r="H170" s="19" t="n">
        <f aca="false">IFERROR(VALUE(SUBSTITUTE(TRIM('수출입 실적(품목별)'!H174),",","")),"")</f>
        <v>992219</v>
      </c>
    </row>
    <row r="171" customFormat="false" ht="15" hidden="false" customHeight="true" outlineLevel="0" collapsed="false">
      <c r="A171" s="11" t="str">
        <f aca="false">TRIM('수출입 실적(품목별)'!A175)</f>
        <v>2025.02</v>
      </c>
      <c r="B171" s="17" t="n">
        <f aca="false">IFERROR(VALUE(LEFT(A171,4)),"")</f>
        <v>2025</v>
      </c>
      <c r="C171" s="17" t="n">
        <f aca="false">IFERROR(VALUE(RIGHT(A171,2)),"")</f>
        <v>2</v>
      </c>
      <c r="D171" s="11" t="str">
        <f aca="false">TRIM('수출입 실적(품목별)'!B175)</f>
        <v>73</v>
      </c>
      <c r="E171" s="11" t="str">
        <f aca="false">TRIM('수출입 실적(품목별)'!C175)</f>
        <v>철강의 제품</v>
      </c>
      <c r="F171" s="19" t="n">
        <f aca="false">IFERROR(VALUE(SUBSTITUTE(TRIM('수출입 실적(품목별)'!E175),",","")),"")</f>
        <v>743727</v>
      </c>
      <c r="G171" s="19" t="n">
        <f aca="false">IFERROR(VALUE(SUBSTITUTE(TRIM('수출입 실적(품목별)'!G175),",","")),"")</f>
        <v>587353</v>
      </c>
      <c r="H171" s="19" t="n">
        <f aca="false">IFERROR(VALUE(SUBSTITUTE(TRIM('수출입 실적(품목별)'!H175),",","")),"")</f>
        <v>156374</v>
      </c>
    </row>
    <row r="172" customFormat="false" ht="15" hidden="false" customHeight="true" outlineLevel="0" collapsed="false">
      <c r="A172" s="11" t="str">
        <f aca="false">TRIM('수출입 실적(품목별)'!A176)</f>
        <v>2025.02</v>
      </c>
      <c r="B172" s="17" t="n">
        <f aca="false">IFERROR(VALUE(LEFT(A172,4)),"")</f>
        <v>2025</v>
      </c>
      <c r="C172" s="17" t="n">
        <f aca="false">IFERROR(VALUE(RIGHT(A172,2)),"")</f>
        <v>2</v>
      </c>
      <c r="D172" s="11" t="str">
        <f aca="false">TRIM('수출입 실적(품목별)'!B176)</f>
        <v>74</v>
      </c>
      <c r="E172" s="11" t="str">
        <f aca="false">TRIM('수출입 실적(품목별)'!C176)</f>
        <v>구리와 그 제품</v>
      </c>
      <c r="F172" s="19" t="n">
        <f aca="false">IFERROR(VALUE(SUBSTITUTE(TRIM('수출입 실적(품목별)'!E176),",","")),"")</f>
        <v>401769</v>
      </c>
      <c r="G172" s="19" t="n">
        <f aca="false">IFERROR(VALUE(SUBSTITUTE(TRIM('수출입 실적(품목별)'!G176),",","")),"")</f>
        <v>489821</v>
      </c>
      <c r="H172" s="19" t="n">
        <f aca="false">IFERROR(VALUE(SUBSTITUTE(TRIM('수출입 실적(품목별)'!H176),",","")),"")</f>
        <v>-88052</v>
      </c>
    </row>
    <row r="173" customFormat="false" ht="15" hidden="false" customHeight="true" outlineLevel="0" collapsed="false">
      <c r="A173" s="11" t="str">
        <f aca="false">TRIM('수출입 실적(품목별)'!A177)</f>
        <v>2025.02</v>
      </c>
      <c r="B173" s="17" t="n">
        <f aca="false">IFERROR(VALUE(LEFT(A173,4)),"")</f>
        <v>2025</v>
      </c>
      <c r="C173" s="17" t="n">
        <f aca="false">IFERROR(VALUE(RIGHT(A173,2)),"")</f>
        <v>2</v>
      </c>
      <c r="D173" s="11" t="str">
        <f aca="false">TRIM('수출입 실적(품목별)'!B177)</f>
        <v>75</v>
      </c>
      <c r="E173" s="11" t="str">
        <f aca="false">TRIM('수출입 실적(품목별)'!C177)</f>
        <v>니켈과 그 제품</v>
      </c>
      <c r="F173" s="19" t="n">
        <f aca="false">IFERROR(VALUE(SUBSTITUTE(TRIM('수출입 실적(품목별)'!E177),",","")),"")</f>
        <v>21670</v>
      </c>
      <c r="G173" s="19" t="n">
        <f aca="false">IFERROR(VALUE(SUBSTITUTE(TRIM('수출입 실적(품목별)'!G177),",","")),"")</f>
        <v>110270</v>
      </c>
      <c r="H173" s="19" t="n">
        <f aca="false">IFERROR(VALUE(SUBSTITUTE(TRIM('수출입 실적(품목별)'!H177),",","")),"")</f>
        <v>-88600</v>
      </c>
    </row>
    <row r="174" customFormat="false" ht="15" hidden="false" customHeight="true" outlineLevel="0" collapsed="false">
      <c r="A174" s="11" t="str">
        <f aca="false">TRIM('수출입 실적(품목별)'!A178)</f>
        <v>2025.02</v>
      </c>
      <c r="B174" s="17" t="n">
        <f aca="false">IFERROR(VALUE(LEFT(A174,4)),"")</f>
        <v>2025</v>
      </c>
      <c r="C174" s="17" t="n">
        <f aca="false">IFERROR(VALUE(RIGHT(A174,2)),"")</f>
        <v>2</v>
      </c>
      <c r="D174" s="11" t="str">
        <f aca="false">TRIM('수출입 실적(품목별)'!B178)</f>
        <v>76</v>
      </c>
      <c r="E174" s="11" t="str">
        <f aca="false">TRIM('수출입 실적(품목별)'!C178)</f>
        <v>알루미늄과 그 제품</v>
      </c>
      <c r="F174" s="19" t="n">
        <f aca="false">IFERROR(VALUE(SUBSTITUTE(TRIM('수출입 실적(품목별)'!E178),",","")),"")</f>
        <v>443184</v>
      </c>
      <c r="G174" s="19" t="n">
        <f aca="false">IFERROR(VALUE(SUBSTITUTE(TRIM('수출입 실적(품목별)'!G178),",","")),"")</f>
        <v>711402</v>
      </c>
      <c r="H174" s="19" t="n">
        <f aca="false">IFERROR(VALUE(SUBSTITUTE(TRIM('수출입 실적(품목별)'!H178),",","")),"")</f>
        <v>-268218</v>
      </c>
    </row>
    <row r="175" customFormat="false" ht="15" hidden="false" customHeight="true" outlineLevel="0" collapsed="false">
      <c r="A175" s="11" t="str">
        <f aca="false">TRIM('수출입 실적(품목별)'!A179)</f>
        <v>2025.02</v>
      </c>
      <c r="B175" s="17" t="n">
        <f aca="false">IFERROR(VALUE(LEFT(A175,4)),"")</f>
        <v>2025</v>
      </c>
      <c r="C175" s="17" t="n">
        <f aca="false">IFERROR(VALUE(RIGHT(A175,2)),"")</f>
        <v>2</v>
      </c>
      <c r="D175" s="11" t="str">
        <f aca="false">TRIM('수출입 실적(품목별)'!B179)</f>
        <v>78</v>
      </c>
      <c r="E175" s="11" t="str">
        <f aca="false">TRIM('수출입 실적(품목별)'!C179)</f>
        <v>납과 그 제품</v>
      </c>
      <c r="F175" s="19" t="n">
        <f aca="false">IFERROR(VALUE(SUBSTITUTE(TRIM('수출입 실적(품목별)'!E179),",","")),"")</f>
        <v>48512</v>
      </c>
      <c r="G175" s="19" t="n">
        <f aca="false">IFERROR(VALUE(SUBSTITUTE(TRIM('수출입 실적(품목별)'!G179),",","")),"")</f>
        <v>29724</v>
      </c>
      <c r="H175" s="19" t="n">
        <f aca="false">IFERROR(VALUE(SUBSTITUTE(TRIM('수출입 실적(품목별)'!H179),",","")),"")</f>
        <v>18788</v>
      </c>
    </row>
    <row r="176" customFormat="false" ht="15" hidden="false" customHeight="true" outlineLevel="0" collapsed="false">
      <c r="A176" s="11" t="str">
        <f aca="false">TRIM('수출입 실적(품목별)'!A180)</f>
        <v>2025.02</v>
      </c>
      <c r="B176" s="17" t="n">
        <f aca="false">IFERROR(VALUE(LEFT(A176,4)),"")</f>
        <v>2025</v>
      </c>
      <c r="C176" s="17" t="n">
        <f aca="false">IFERROR(VALUE(RIGHT(A176,2)),"")</f>
        <v>2</v>
      </c>
      <c r="D176" s="11" t="str">
        <f aca="false">TRIM('수출입 실적(품목별)'!B180)</f>
        <v>79</v>
      </c>
      <c r="E176" s="11" t="str">
        <f aca="false">TRIM('수출입 실적(품목별)'!C180)</f>
        <v>아연과 그 제품</v>
      </c>
      <c r="F176" s="19" t="n">
        <f aca="false">IFERROR(VALUE(SUBSTITUTE(TRIM('수출입 실적(품목별)'!E180),",","")),"")</f>
        <v>90535</v>
      </c>
      <c r="G176" s="19" t="n">
        <f aca="false">IFERROR(VALUE(SUBSTITUTE(TRIM('수출입 실적(품목별)'!G180),",","")),"")</f>
        <v>8382</v>
      </c>
      <c r="H176" s="19" t="n">
        <f aca="false">IFERROR(VALUE(SUBSTITUTE(TRIM('수출입 실적(품목별)'!H180),",","")),"")</f>
        <v>82153</v>
      </c>
    </row>
    <row r="177" customFormat="false" ht="15" hidden="false" customHeight="true" outlineLevel="0" collapsed="false">
      <c r="A177" s="11" t="str">
        <f aca="false">TRIM('수출입 실적(품목별)'!A181)</f>
        <v>2025.02</v>
      </c>
      <c r="B177" s="17" t="n">
        <f aca="false">IFERROR(VALUE(LEFT(A177,4)),"")</f>
        <v>2025</v>
      </c>
      <c r="C177" s="17" t="n">
        <f aca="false">IFERROR(VALUE(RIGHT(A177,2)),"")</f>
        <v>2</v>
      </c>
      <c r="D177" s="11" t="str">
        <f aca="false">TRIM('수출입 실적(품목별)'!B181)</f>
        <v>80</v>
      </c>
      <c r="E177" s="11" t="str">
        <f aca="false">TRIM('수출입 실적(품목별)'!C181)</f>
        <v>주석과 그 제품</v>
      </c>
      <c r="F177" s="19" t="n">
        <f aca="false">IFERROR(VALUE(SUBSTITUTE(TRIM('수출입 실적(품목별)'!E181),",","")),"")</f>
        <v>7304</v>
      </c>
      <c r="G177" s="19" t="n">
        <f aca="false">IFERROR(VALUE(SUBSTITUTE(TRIM('수출입 실적(품목별)'!G181),",","")),"")</f>
        <v>35725</v>
      </c>
      <c r="H177" s="19" t="n">
        <f aca="false">IFERROR(VALUE(SUBSTITUTE(TRIM('수출입 실적(품목별)'!H181),",","")),"")</f>
        <v>-28421</v>
      </c>
    </row>
    <row r="178" customFormat="false" ht="15" hidden="false" customHeight="true" outlineLevel="0" collapsed="false">
      <c r="A178" s="11" t="str">
        <f aca="false">TRIM('수출입 실적(품목별)'!A182)</f>
        <v>2025.02</v>
      </c>
      <c r="B178" s="17" t="n">
        <f aca="false">IFERROR(VALUE(LEFT(A178,4)),"")</f>
        <v>2025</v>
      </c>
      <c r="C178" s="17" t="n">
        <f aca="false">IFERROR(VALUE(RIGHT(A178,2)),"")</f>
        <v>2</v>
      </c>
      <c r="D178" s="11" t="str">
        <f aca="false">TRIM('수출입 실적(품목별)'!B182)</f>
        <v>81</v>
      </c>
      <c r="E178" s="11" t="str">
        <f aca="false">TRIM('수출입 실적(품목별)'!C182)</f>
        <v>그 밖의 비금속(卑金屬), 서멧(cermet), 이들의 제품</v>
      </c>
      <c r="F178" s="19" t="n">
        <f aca="false">IFERROR(VALUE(SUBSTITUTE(TRIM('수출입 실적(품목별)'!E182),",","")),"")</f>
        <v>37362</v>
      </c>
      <c r="G178" s="19" t="n">
        <f aca="false">IFERROR(VALUE(SUBSTITUTE(TRIM('수출입 실적(품목별)'!G182),",","")),"")</f>
        <v>100847</v>
      </c>
      <c r="H178" s="19" t="n">
        <f aca="false">IFERROR(VALUE(SUBSTITUTE(TRIM('수출입 실적(품목별)'!H182),",","")),"")</f>
        <v>-63485</v>
      </c>
    </row>
    <row r="179" customFormat="false" ht="15" hidden="false" customHeight="true" outlineLevel="0" collapsed="false">
      <c r="A179" s="11" t="str">
        <f aca="false">TRIM('수출입 실적(품목별)'!A183)</f>
        <v>2025.02</v>
      </c>
      <c r="B179" s="17" t="n">
        <f aca="false">IFERROR(VALUE(LEFT(A179,4)),"")</f>
        <v>2025</v>
      </c>
      <c r="C179" s="17" t="n">
        <f aca="false">IFERROR(VALUE(RIGHT(A179,2)),"")</f>
        <v>2</v>
      </c>
      <c r="D179" s="11" t="str">
        <f aca="false">TRIM('수출입 실적(품목별)'!B183)</f>
        <v>82</v>
      </c>
      <c r="E179" s="11" t="str">
        <f aca="false">TRIM('수출입 실적(품목별)'!C183)</f>
        <v>비금속(卑金屬)으로 만든 공구ㆍ도구ㆍ칼붙이ㆍ스푼ㆍ포크, 이들의 부분품</v>
      </c>
      <c r="F179" s="19" t="n">
        <f aca="false">IFERROR(VALUE(SUBSTITUTE(TRIM('수출입 실적(품목별)'!E183),",","")),"")</f>
        <v>149438</v>
      </c>
      <c r="G179" s="19" t="n">
        <f aca="false">IFERROR(VALUE(SUBSTITUTE(TRIM('수출입 실적(품목별)'!G183),",","")),"")</f>
        <v>73613</v>
      </c>
      <c r="H179" s="19" t="n">
        <f aca="false">IFERROR(VALUE(SUBSTITUTE(TRIM('수출입 실적(품목별)'!H183),",","")),"")</f>
        <v>75825</v>
      </c>
    </row>
    <row r="180" customFormat="false" ht="15" hidden="false" customHeight="true" outlineLevel="0" collapsed="false">
      <c r="A180" s="11" t="str">
        <f aca="false">TRIM('수출입 실적(품목별)'!A184)</f>
        <v>2025.02</v>
      </c>
      <c r="B180" s="17" t="n">
        <f aca="false">IFERROR(VALUE(LEFT(A180,4)),"")</f>
        <v>2025</v>
      </c>
      <c r="C180" s="17" t="n">
        <f aca="false">IFERROR(VALUE(RIGHT(A180,2)),"")</f>
        <v>2</v>
      </c>
      <c r="D180" s="11" t="str">
        <f aca="false">TRIM('수출입 실적(품목별)'!B184)</f>
        <v>83</v>
      </c>
      <c r="E180" s="11" t="str">
        <f aca="false">TRIM('수출입 실적(품목별)'!C184)</f>
        <v>비금속(卑金屬)으로 만든 각종 제품</v>
      </c>
      <c r="F180" s="19" t="n">
        <f aca="false">IFERROR(VALUE(SUBSTITUTE(TRIM('수출입 실적(품목별)'!E184),",","")),"")</f>
        <v>143447</v>
      </c>
      <c r="G180" s="19" t="n">
        <f aca="false">IFERROR(VALUE(SUBSTITUTE(TRIM('수출입 실적(품목별)'!G184),",","")),"")</f>
        <v>66285</v>
      </c>
      <c r="H180" s="19" t="n">
        <f aca="false">IFERROR(VALUE(SUBSTITUTE(TRIM('수출입 실적(품목별)'!H184),",","")),"")</f>
        <v>77162</v>
      </c>
    </row>
    <row r="181" customFormat="false" ht="15" hidden="false" customHeight="true" outlineLevel="0" collapsed="false">
      <c r="A181" s="11" t="str">
        <f aca="false">TRIM('수출입 실적(품목별)'!A185)</f>
        <v>2025.02</v>
      </c>
      <c r="B181" s="17" t="n">
        <f aca="false">IFERROR(VALUE(LEFT(A181,4)),"")</f>
        <v>2025</v>
      </c>
      <c r="C181" s="17" t="n">
        <f aca="false">IFERROR(VALUE(RIGHT(A181,2)),"")</f>
        <v>2</v>
      </c>
      <c r="D181" s="11" t="str">
        <f aca="false">TRIM('수출입 실적(품목별)'!B185)</f>
        <v>84</v>
      </c>
      <c r="E181" s="11" t="str">
        <f aca="false">TRIM('수출입 실적(품목별)'!C185)</f>
        <v>원자로ㆍ보일러ㆍ기계류와 이들의 부분품</v>
      </c>
      <c r="F181" s="19" t="n">
        <f aca="false">IFERROR(VALUE(SUBSTITUTE(TRIM('수출입 실적(품목별)'!E185),",","")),"")</f>
        <v>6017125</v>
      </c>
      <c r="G181" s="19" t="n">
        <f aca="false">IFERROR(VALUE(SUBSTITUTE(TRIM('수출입 실적(품목별)'!G185),",","")),"")</f>
        <v>5663639</v>
      </c>
      <c r="H181" s="19" t="n">
        <f aca="false">IFERROR(VALUE(SUBSTITUTE(TRIM('수출입 실적(품목별)'!H185),",","")),"")</f>
        <v>353486</v>
      </c>
    </row>
    <row r="182" customFormat="false" ht="15" hidden="false" customHeight="true" outlineLevel="0" collapsed="false">
      <c r="A182" s="11" t="str">
        <f aca="false">TRIM('수출입 실적(품목별)'!A186)</f>
        <v>2025.02</v>
      </c>
      <c r="B182" s="17" t="n">
        <f aca="false">IFERROR(VALUE(LEFT(A182,4)),"")</f>
        <v>2025</v>
      </c>
      <c r="C182" s="17" t="n">
        <f aca="false">IFERROR(VALUE(RIGHT(A182,2)),"")</f>
        <v>2</v>
      </c>
      <c r="D182" s="11" t="str">
        <f aca="false">TRIM('수출입 실적(품목별)'!B186)</f>
        <v>85</v>
      </c>
      <c r="E182" s="11" t="str">
        <f aca="false">TRIM('수출입 실적(품목별)'!C186)</f>
        <v>전기기기와 그 부분품, 녹음기ㆍ음성 재생기ㆍ텔레비전의 영상과 음성의 기록기ㆍ재생기와 이들의 부분품ㆍ부속품</v>
      </c>
      <c r="F182" s="19" t="n">
        <f aca="false">IFERROR(VALUE(SUBSTITUTE(TRIM('수출입 실적(품목별)'!E186),",","")),"")</f>
        <v>15082652</v>
      </c>
      <c r="G182" s="19" t="n">
        <f aca="false">IFERROR(VALUE(SUBSTITUTE(TRIM('수출입 실적(품목별)'!G186),",","")),"")</f>
        <v>9299061</v>
      </c>
      <c r="H182" s="19" t="n">
        <f aca="false">IFERROR(VALUE(SUBSTITUTE(TRIM('수출입 실적(품목별)'!H186),",","")),"")</f>
        <v>5783591</v>
      </c>
    </row>
    <row r="183" customFormat="false" ht="15" hidden="false" customHeight="true" outlineLevel="0" collapsed="false">
      <c r="A183" s="11" t="str">
        <f aca="false">TRIM('수출입 실적(품목별)'!A187)</f>
        <v>2025.02</v>
      </c>
      <c r="B183" s="17" t="n">
        <f aca="false">IFERROR(VALUE(LEFT(A183,4)),"")</f>
        <v>2025</v>
      </c>
      <c r="C183" s="17" t="n">
        <f aca="false">IFERROR(VALUE(RIGHT(A183,2)),"")</f>
        <v>2</v>
      </c>
      <c r="D183" s="11" t="str">
        <f aca="false">TRIM('수출입 실적(품목별)'!B187)</f>
        <v>86</v>
      </c>
      <c r="E183" s="11" t="str">
        <f aca="false">TRIM('수출입 실적(품목별)'!C187)</f>
        <v>철도용이나 궤도용 기관차ㆍ차량과 이들의 부분품, 철도용이나 궤도용 장비품과 그 부분품, 기계식(전기기계식을 포함한다) 각종 교통신호용 기기</v>
      </c>
      <c r="F183" s="19" t="n">
        <f aca="false">IFERROR(VALUE(SUBSTITUTE(TRIM('수출입 실적(품목별)'!E187),",","")),"")</f>
        <v>37579</v>
      </c>
      <c r="G183" s="19" t="n">
        <f aca="false">IFERROR(VALUE(SUBSTITUTE(TRIM('수출입 실적(품목별)'!G187),",","")),"")</f>
        <v>30984</v>
      </c>
      <c r="H183" s="19" t="n">
        <f aca="false">IFERROR(VALUE(SUBSTITUTE(TRIM('수출입 실적(품목별)'!H187),",","")),"")</f>
        <v>6595</v>
      </c>
    </row>
    <row r="184" customFormat="false" ht="15" hidden="false" customHeight="true" outlineLevel="0" collapsed="false">
      <c r="A184" s="11" t="str">
        <f aca="false">TRIM('수출입 실적(품목별)'!A188)</f>
        <v>2025.02</v>
      </c>
      <c r="B184" s="17" t="n">
        <f aca="false">IFERROR(VALUE(LEFT(A184,4)),"")</f>
        <v>2025</v>
      </c>
      <c r="C184" s="17" t="n">
        <f aca="false">IFERROR(VALUE(RIGHT(A184,2)),"")</f>
        <v>2</v>
      </c>
      <c r="D184" s="11" t="str">
        <f aca="false">TRIM('수출입 실적(품목별)'!B188)</f>
        <v>87</v>
      </c>
      <c r="E184" s="11" t="str">
        <f aca="false">TRIM('수출입 실적(품목별)'!C188)</f>
        <v>철도용이나 궤도용 외의 차량과 그 부분품ㆍ부속품</v>
      </c>
      <c r="F184" s="19" t="n">
        <f aca="false">IFERROR(VALUE(SUBSTITUTE(TRIM('수출입 실적(품목별)'!E188),",","")),"")</f>
        <v>7721370</v>
      </c>
      <c r="G184" s="19" t="n">
        <f aca="false">IFERROR(VALUE(SUBSTITUTE(TRIM('수출입 실적(품목별)'!G188),",","")),"")</f>
        <v>1253018</v>
      </c>
      <c r="H184" s="19" t="n">
        <f aca="false">IFERROR(VALUE(SUBSTITUTE(TRIM('수출입 실적(품목별)'!H188),",","")),"")</f>
        <v>6468352</v>
      </c>
    </row>
    <row r="185" customFormat="false" ht="15" hidden="false" customHeight="true" outlineLevel="0" collapsed="false">
      <c r="A185" s="11" t="str">
        <f aca="false">TRIM('수출입 실적(품목별)'!A189)</f>
        <v>2025.02</v>
      </c>
      <c r="B185" s="17" t="n">
        <f aca="false">IFERROR(VALUE(LEFT(A185,4)),"")</f>
        <v>2025</v>
      </c>
      <c r="C185" s="17" t="n">
        <f aca="false">IFERROR(VALUE(RIGHT(A185,2)),"")</f>
        <v>2</v>
      </c>
      <c r="D185" s="11" t="str">
        <f aca="false">TRIM('수출입 실적(품목별)'!B189)</f>
        <v>88</v>
      </c>
      <c r="E185" s="11" t="str">
        <f aca="false">TRIM('수출입 실적(품목별)'!C189)</f>
        <v>항공기와 우주선, 이들의 부분품</v>
      </c>
      <c r="F185" s="19" t="n">
        <f aca="false">IFERROR(VALUE(SUBSTITUTE(TRIM('수출입 실적(품목별)'!E189),",","")),"")</f>
        <v>121420</v>
      </c>
      <c r="G185" s="19" t="n">
        <f aca="false">IFERROR(VALUE(SUBSTITUTE(TRIM('수출입 실적(품목별)'!G189),",","")),"")</f>
        <v>338911</v>
      </c>
      <c r="H185" s="19" t="n">
        <f aca="false">IFERROR(VALUE(SUBSTITUTE(TRIM('수출입 실적(품목별)'!H189),",","")),"")</f>
        <v>-217491</v>
      </c>
    </row>
    <row r="186" customFormat="false" ht="15" hidden="false" customHeight="true" outlineLevel="0" collapsed="false">
      <c r="A186" s="11" t="str">
        <f aca="false">TRIM('수출입 실적(품목별)'!A190)</f>
        <v>2025.02</v>
      </c>
      <c r="B186" s="17" t="n">
        <f aca="false">IFERROR(VALUE(LEFT(A186,4)),"")</f>
        <v>2025</v>
      </c>
      <c r="C186" s="17" t="n">
        <f aca="false">IFERROR(VALUE(RIGHT(A186,2)),"")</f>
        <v>2</v>
      </c>
      <c r="D186" s="11" t="str">
        <f aca="false">TRIM('수출입 실적(품목별)'!B190)</f>
        <v>89</v>
      </c>
      <c r="E186" s="11" t="str">
        <f aca="false">TRIM('수출입 실적(품목별)'!C190)</f>
        <v>선박과 수상 구조물</v>
      </c>
      <c r="F186" s="19" t="n">
        <f aca="false">IFERROR(VALUE(SUBSTITUTE(TRIM('수출입 실적(품목별)'!E190),",","")),"")</f>
        <v>1435746</v>
      </c>
      <c r="G186" s="19" t="n">
        <f aca="false">IFERROR(VALUE(SUBSTITUTE(TRIM('수출입 실적(품목별)'!G190),",","")),"")</f>
        <v>152931</v>
      </c>
      <c r="H186" s="19" t="n">
        <f aca="false">IFERROR(VALUE(SUBSTITUTE(TRIM('수출입 실적(품목별)'!H190),",","")),"")</f>
        <v>1282816</v>
      </c>
    </row>
    <row r="187" customFormat="false" ht="15" hidden="false" customHeight="true" outlineLevel="0" collapsed="false">
      <c r="A187" s="11" t="str">
        <f aca="false">TRIM('수출입 실적(품목별)'!A191)</f>
        <v>2025.02</v>
      </c>
      <c r="B187" s="17" t="n">
        <f aca="false">IFERROR(VALUE(LEFT(A187,4)),"")</f>
        <v>2025</v>
      </c>
      <c r="C187" s="17" t="n">
        <f aca="false">IFERROR(VALUE(RIGHT(A187,2)),"")</f>
        <v>2</v>
      </c>
      <c r="D187" s="11" t="str">
        <f aca="false">TRIM('수출입 실적(품목별)'!B191)</f>
        <v>90</v>
      </c>
      <c r="E187" s="11" t="str">
        <f aca="false">TRIM('수출입 실적(품목별)'!C191)</f>
        <v>광학기기ㆍ사진용 기기ㆍ영화용 기기ㆍ측정기기ㆍ검사기기ㆍ정밀기기ㆍ의료용 기기, 이들의 부분품과 부속품</v>
      </c>
      <c r="F187" s="19" t="n">
        <f aca="false">IFERROR(VALUE(SUBSTITUTE(TRIM('수출입 실적(품목별)'!E191),",","")),"")</f>
        <v>1402880</v>
      </c>
      <c r="G187" s="19" t="n">
        <f aca="false">IFERROR(VALUE(SUBSTITUTE(TRIM('수출입 실적(품목별)'!G191),",","")),"")</f>
        <v>1930376</v>
      </c>
      <c r="H187" s="19" t="n">
        <f aca="false">IFERROR(VALUE(SUBSTITUTE(TRIM('수출입 실적(품목별)'!H191),",","")),"")</f>
        <v>-527497</v>
      </c>
    </row>
    <row r="188" customFormat="false" ht="15" hidden="false" customHeight="true" outlineLevel="0" collapsed="false">
      <c r="A188" s="11" t="str">
        <f aca="false">TRIM('수출입 실적(품목별)'!A192)</f>
        <v>2025.02</v>
      </c>
      <c r="B188" s="17" t="n">
        <f aca="false">IFERROR(VALUE(LEFT(A188,4)),"")</f>
        <v>2025</v>
      </c>
      <c r="C188" s="17" t="n">
        <f aca="false">IFERROR(VALUE(RIGHT(A188,2)),"")</f>
        <v>2</v>
      </c>
      <c r="D188" s="11" t="str">
        <f aca="false">TRIM('수출입 실적(품목별)'!B192)</f>
        <v>91</v>
      </c>
      <c r="E188" s="11" t="str">
        <f aca="false">TRIM('수출입 실적(품목별)'!C192)</f>
        <v>시계와 그 부분품</v>
      </c>
      <c r="F188" s="19" t="n">
        <f aca="false">IFERROR(VALUE(SUBSTITUTE(TRIM('수출입 실적(품목별)'!E192),",","")),"")</f>
        <v>17790</v>
      </c>
      <c r="G188" s="19" t="n">
        <f aca="false">IFERROR(VALUE(SUBSTITUTE(TRIM('수출입 실적(품목별)'!G192),",","")),"")</f>
        <v>98269</v>
      </c>
      <c r="H188" s="19" t="n">
        <f aca="false">IFERROR(VALUE(SUBSTITUTE(TRIM('수출입 실적(품목별)'!H192),",","")),"")</f>
        <v>-80479</v>
      </c>
    </row>
    <row r="189" customFormat="false" ht="15" hidden="false" customHeight="true" outlineLevel="0" collapsed="false">
      <c r="A189" s="11" t="str">
        <f aca="false">TRIM('수출입 실적(품목별)'!A193)</f>
        <v>2025.02</v>
      </c>
      <c r="B189" s="17" t="n">
        <f aca="false">IFERROR(VALUE(LEFT(A189,4)),"")</f>
        <v>2025</v>
      </c>
      <c r="C189" s="17" t="n">
        <f aca="false">IFERROR(VALUE(RIGHT(A189,2)),"")</f>
        <v>2</v>
      </c>
      <c r="D189" s="11" t="str">
        <f aca="false">TRIM('수출입 실적(품목별)'!B193)</f>
        <v>92</v>
      </c>
      <c r="E189" s="11" t="str">
        <f aca="false">TRIM('수출입 실적(품목별)'!C193)</f>
        <v>악기와 그 부분품과 부속품</v>
      </c>
      <c r="F189" s="19" t="n">
        <f aca="false">IFERROR(VALUE(SUBSTITUTE(TRIM('수출입 실적(품목별)'!E193),",","")),"")</f>
        <v>8586</v>
      </c>
      <c r="G189" s="19" t="n">
        <f aca="false">IFERROR(VALUE(SUBSTITUTE(TRIM('수출입 실적(품목별)'!G193),",","")),"")</f>
        <v>15778</v>
      </c>
      <c r="H189" s="19" t="n">
        <f aca="false">IFERROR(VALUE(SUBSTITUTE(TRIM('수출입 실적(품목별)'!H193),",","")),"")</f>
        <v>-7192</v>
      </c>
    </row>
    <row r="190" customFormat="false" ht="15" hidden="false" customHeight="true" outlineLevel="0" collapsed="false">
      <c r="A190" s="11" t="str">
        <f aca="false">TRIM('수출입 실적(품목별)'!A194)</f>
        <v>2025.02</v>
      </c>
      <c r="B190" s="17" t="n">
        <f aca="false">IFERROR(VALUE(LEFT(A190,4)),"")</f>
        <v>2025</v>
      </c>
      <c r="C190" s="17" t="n">
        <f aca="false">IFERROR(VALUE(RIGHT(A190,2)),"")</f>
        <v>2</v>
      </c>
      <c r="D190" s="11" t="str">
        <f aca="false">TRIM('수출입 실적(품목별)'!B194)</f>
        <v>93</v>
      </c>
      <c r="E190" s="11" t="str">
        <f aca="false">TRIM('수출입 실적(품목별)'!C194)</f>
        <v>무기ㆍ총포탄과 이들의 부분품과 부속품</v>
      </c>
      <c r="F190" s="19" t="n">
        <f aca="false">IFERROR(VALUE(SUBSTITUTE(TRIM('수출입 실적(품목별)'!E194),",","")),"")</f>
        <v>285090</v>
      </c>
      <c r="G190" s="19" t="n">
        <f aca="false">IFERROR(VALUE(SUBSTITUTE(TRIM('수출입 실적(품목별)'!G194),",","")),"")</f>
        <v>25813</v>
      </c>
      <c r="H190" s="19" t="n">
        <f aca="false">IFERROR(VALUE(SUBSTITUTE(TRIM('수출입 실적(품목별)'!H194),",","")),"")</f>
        <v>259277</v>
      </c>
    </row>
    <row r="191" customFormat="false" ht="15" hidden="false" customHeight="true" outlineLevel="0" collapsed="false">
      <c r="A191" s="11" t="str">
        <f aca="false">TRIM('수출입 실적(품목별)'!A195)</f>
        <v>2025.02</v>
      </c>
      <c r="B191" s="17" t="n">
        <f aca="false">IFERROR(VALUE(LEFT(A191,4)),"")</f>
        <v>2025</v>
      </c>
      <c r="C191" s="17" t="n">
        <f aca="false">IFERROR(VALUE(RIGHT(A191,2)),"")</f>
        <v>2</v>
      </c>
      <c r="D191" s="11" t="str">
        <f aca="false">TRIM('수출입 실적(품목별)'!B195)</f>
        <v>94</v>
      </c>
      <c r="E191" s="11" t="str">
        <f aca="false">TRIM('수출입 실적(품목별)'!C195)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91" s="19" t="n">
        <f aca="false">IFERROR(VALUE(SUBSTITUTE(TRIM('수출입 실적(품목별)'!E195),",","")),"")</f>
        <v>116709</v>
      </c>
      <c r="G191" s="19" t="n">
        <f aca="false">IFERROR(VALUE(SUBSTITUTE(TRIM('수출입 실적(품목별)'!G195),",","")),"")</f>
        <v>273704</v>
      </c>
      <c r="H191" s="19" t="n">
        <f aca="false">IFERROR(VALUE(SUBSTITUTE(TRIM('수출입 실적(품목별)'!H195),",","")),"")</f>
        <v>-156995</v>
      </c>
    </row>
    <row r="192" customFormat="false" ht="15" hidden="false" customHeight="true" outlineLevel="0" collapsed="false">
      <c r="A192" s="11" t="str">
        <f aca="false">TRIM('수출입 실적(품목별)'!A196)</f>
        <v>2025.02</v>
      </c>
      <c r="B192" s="17" t="n">
        <f aca="false">IFERROR(VALUE(LEFT(A192,4)),"")</f>
        <v>2025</v>
      </c>
      <c r="C192" s="17" t="n">
        <f aca="false">IFERROR(VALUE(RIGHT(A192,2)),"")</f>
        <v>2</v>
      </c>
      <c r="D192" s="11" t="str">
        <f aca="false">TRIM('수출입 실적(품목별)'!B196)</f>
        <v>95</v>
      </c>
      <c r="E192" s="11" t="str">
        <f aca="false">TRIM('수출입 실적(품목별)'!C196)</f>
        <v>완구ㆍ게임용구ㆍ운동용구와 이들의 부분품과 부속품</v>
      </c>
      <c r="F192" s="19" t="n">
        <f aca="false">IFERROR(VALUE(SUBSTITUTE(TRIM('수출입 실적(품목별)'!E196),",","")),"")</f>
        <v>47672</v>
      </c>
      <c r="G192" s="19" t="n">
        <f aca="false">IFERROR(VALUE(SUBSTITUTE(TRIM('수출입 실적(품목별)'!G196),",","")),"")</f>
        <v>162064</v>
      </c>
      <c r="H192" s="19" t="n">
        <f aca="false">IFERROR(VALUE(SUBSTITUTE(TRIM('수출입 실적(품목별)'!H196),",","")),"")</f>
        <v>-114391</v>
      </c>
    </row>
    <row r="193" customFormat="false" ht="15" hidden="false" customHeight="true" outlineLevel="0" collapsed="false">
      <c r="A193" s="11" t="str">
        <f aca="false">TRIM('수출입 실적(품목별)'!A197)</f>
        <v>2025.02</v>
      </c>
      <c r="B193" s="17" t="n">
        <f aca="false">IFERROR(VALUE(LEFT(A193,4)),"")</f>
        <v>2025</v>
      </c>
      <c r="C193" s="17" t="n">
        <f aca="false">IFERROR(VALUE(RIGHT(A193,2)),"")</f>
        <v>2</v>
      </c>
      <c r="D193" s="11" t="str">
        <f aca="false">TRIM('수출입 실적(품목별)'!B197)</f>
        <v>96</v>
      </c>
      <c r="E193" s="11" t="str">
        <f aca="false">TRIM('수출입 실적(품목별)'!C197)</f>
        <v>잡품</v>
      </c>
      <c r="F193" s="19" t="n">
        <f aca="false">IFERROR(VALUE(SUBSTITUTE(TRIM('수출입 실적(품목별)'!E197),",","")),"")</f>
        <v>35898</v>
      </c>
      <c r="G193" s="19" t="n">
        <f aca="false">IFERROR(VALUE(SUBSTITUTE(TRIM('수출입 실적(품목별)'!G197),",","")),"")</f>
        <v>78911</v>
      </c>
      <c r="H193" s="19" t="n">
        <f aca="false">IFERROR(VALUE(SUBSTITUTE(TRIM('수출입 실적(품목별)'!H197),",","")),"")</f>
        <v>-43013</v>
      </c>
    </row>
    <row r="194" customFormat="false" ht="15" hidden="false" customHeight="true" outlineLevel="0" collapsed="false">
      <c r="A194" s="11" t="str">
        <f aca="false">TRIM('수출입 실적(품목별)'!A198)</f>
        <v>2025.02</v>
      </c>
      <c r="B194" s="17" t="n">
        <f aca="false">IFERROR(VALUE(LEFT(A194,4)),"")</f>
        <v>2025</v>
      </c>
      <c r="C194" s="17" t="n">
        <f aca="false">IFERROR(VALUE(RIGHT(A194,2)),"")</f>
        <v>2</v>
      </c>
      <c r="D194" s="11" t="str">
        <f aca="false">TRIM('수출입 실적(품목별)'!B198)</f>
        <v>97</v>
      </c>
      <c r="E194" s="11" t="str">
        <f aca="false">TRIM('수출입 실적(품목별)'!C198)</f>
        <v>예술품ㆍ수집품ㆍ골동품</v>
      </c>
      <c r="F194" s="19" t="n">
        <f aca="false">IFERROR(VALUE(SUBSTITUTE(TRIM('수출입 실적(품목별)'!E198),",","")),"")</f>
        <v>24943</v>
      </c>
      <c r="G194" s="19" t="n">
        <f aca="false">IFERROR(VALUE(SUBSTITUTE(TRIM('수출입 실적(품목별)'!G198),",","")),"")</f>
        <v>28371</v>
      </c>
      <c r="H194" s="19" t="n">
        <f aca="false">IFERROR(VALUE(SUBSTITUTE(TRIM('수출입 실적(품목별)'!H198),",","")),"")</f>
        <v>-3427</v>
      </c>
    </row>
    <row r="195" customFormat="false" ht="15" hidden="false" customHeight="true" outlineLevel="0" collapsed="false">
      <c r="A195" s="11" t="str">
        <f aca="false">TRIM('수출입 실적(품목별)'!A199)</f>
        <v>2025.03</v>
      </c>
      <c r="B195" s="17" t="n">
        <f aca="false">IFERROR(VALUE(LEFT(A195,4)),"")</f>
        <v>2025</v>
      </c>
      <c r="C195" s="17" t="n">
        <f aca="false">IFERROR(VALUE(RIGHT(A195,2)),"")</f>
        <v>3</v>
      </c>
      <c r="D195" s="11" t="str">
        <f aca="false">TRIM('수출입 실적(품목별)'!B199)</f>
        <v>01</v>
      </c>
      <c r="E195" s="11" t="str">
        <f aca="false">TRIM('수출입 실적(품목별)'!C199)</f>
        <v>살아 있는 동물</v>
      </c>
      <c r="F195" s="19" t="n">
        <f aca="false">IFERROR(VALUE(SUBSTITUTE(TRIM('수출입 실적(품목별)'!E199),",","")),"")</f>
        <v>914</v>
      </c>
      <c r="G195" s="19" t="n">
        <f aca="false">IFERROR(VALUE(SUBSTITUTE(TRIM('수출입 실적(품목별)'!G199),",","")),"")</f>
        <v>7722</v>
      </c>
      <c r="H195" s="19" t="n">
        <f aca="false">IFERROR(VALUE(SUBSTITUTE(TRIM('수출입 실적(품목별)'!H199),",","")),"")</f>
        <v>-6809</v>
      </c>
    </row>
    <row r="196" customFormat="false" ht="15" hidden="false" customHeight="true" outlineLevel="0" collapsed="false">
      <c r="A196" s="11" t="str">
        <f aca="false">TRIM('수출입 실적(품목별)'!A200)</f>
        <v>2025.03</v>
      </c>
      <c r="B196" s="17" t="n">
        <f aca="false">IFERROR(VALUE(LEFT(A196,4)),"")</f>
        <v>2025</v>
      </c>
      <c r="C196" s="17" t="n">
        <f aca="false">IFERROR(VALUE(RIGHT(A196,2)),"")</f>
        <v>3</v>
      </c>
      <c r="D196" s="11" t="str">
        <f aca="false">TRIM('수출입 실적(품목별)'!B200)</f>
        <v>02</v>
      </c>
      <c r="E196" s="11" t="str">
        <f aca="false">TRIM('수출입 실적(품목별)'!C200)</f>
        <v>육과 식용 설육(屑肉)</v>
      </c>
      <c r="F196" s="19" t="n">
        <f aca="false">IFERROR(VALUE(SUBSTITUTE(TRIM('수출입 실적(품목별)'!E200),",","")),"")</f>
        <v>8774</v>
      </c>
      <c r="G196" s="19" t="n">
        <f aca="false">IFERROR(VALUE(SUBSTITUTE(TRIM('수출입 실적(품목별)'!G200),",","")),"")</f>
        <v>564842</v>
      </c>
      <c r="H196" s="19" t="n">
        <f aca="false">IFERROR(VALUE(SUBSTITUTE(TRIM('수출입 실적(품목별)'!H200),",","")),"")</f>
        <v>-556068</v>
      </c>
    </row>
    <row r="197" customFormat="false" ht="15" hidden="false" customHeight="true" outlineLevel="0" collapsed="false">
      <c r="A197" s="11" t="str">
        <f aca="false">TRIM('수출입 실적(품목별)'!A201)</f>
        <v>2025.03</v>
      </c>
      <c r="B197" s="17" t="n">
        <f aca="false">IFERROR(VALUE(LEFT(A197,4)),"")</f>
        <v>2025</v>
      </c>
      <c r="C197" s="17" t="n">
        <f aca="false">IFERROR(VALUE(RIGHT(A197,2)),"")</f>
        <v>3</v>
      </c>
      <c r="D197" s="11" t="str">
        <f aca="false">TRIM('수출입 실적(품목별)'!B201)</f>
        <v>03</v>
      </c>
      <c r="E197" s="11" t="str">
        <f aca="false">TRIM('수출입 실적(품목별)'!C201)</f>
        <v>어류ㆍ갑각류ㆍ연체동물과 그 밖의 수생(水生) 무척추동물</v>
      </c>
      <c r="F197" s="19" t="n">
        <f aca="false">IFERROR(VALUE(SUBSTITUTE(TRIM('수출입 실적(품목별)'!E201),",","")),"")</f>
        <v>141976</v>
      </c>
      <c r="G197" s="19" t="n">
        <f aca="false">IFERROR(VALUE(SUBSTITUTE(TRIM('수출입 실적(품목별)'!G201),",","")),"")</f>
        <v>420426</v>
      </c>
      <c r="H197" s="19" t="n">
        <f aca="false">IFERROR(VALUE(SUBSTITUTE(TRIM('수출입 실적(품목별)'!H201),",","")),"")</f>
        <v>-278451</v>
      </c>
    </row>
    <row r="198" customFormat="false" ht="15" hidden="false" customHeight="true" outlineLevel="0" collapsed="false">
      <c r="A198" s="11" t="str">
        <f aca="false">TRIM('수출입 실적(품목별)'!A202)</f>
        <v>2025.03</v>
      </c>
      <c r="B198" s="17" t="n">
        <f aca="false">IFERROR(VALUE(LEFT(A198,4)),"")</f>
        <v>2025</v>
      </c>
      <c r="C198" s="17" t="n">
        <f aca="false">IFERROR(VALUE(RIGHT(A198,2)),"")</f>
        <v>3</v>
      </c>
      <c r="D198" s="11" t="str">
        <f aca="false">TRIM('수출입 실적(품목별)'!B202)</f>
        <v>04</v>
      </c>
      <c r="E198" s="11" t="str">
        <f aca="false">TRIM('수출입 실적(품목별)'!C202)</f>
        <v>낙농품, 새의 알, 천연꿀, 다른 류로 분류되지 않은 식용인 동물성 생산품</v>
      </c>
      <c r="F198" s="19" t="n">
        <f aca="false">IFERROR(VALUE(SUBSTITUTE(TRIM('수출입 실적(품목별)'!E202),",","")),"")</f>
        <v>7476</v>
      </c>
      <c r="G198" s="19" t="n">
        <f aca="false">IFERROR(VALUE(SUBSTITUTE(TRIM('수출입 실적(품목별)'!G202),",","")),"")</f>
        <v>137645</v>
      </c>
      <c r="H198" s="19" t="n">
        <f aca="false">IFERROR(VALUE(SUBSTITUTE(TRIM('수출입 실적(품목별)'!H202),",","")),"")</f>
        <v>-130168</v>
      </c>
    </row>
    <row r="199" customFormat="false" ht="15" hidden="false" customHeight="true" outlineLevel="0" collapsed="false">
      <c r="A199" s="11" t="str">
        <f aca="false">TRIM('수출입 실적(품목별)'!A203)</f>
        <v>2025.03</v>
      </c>
      <c r="B199" s="17" t="n">
        <f aca="false">IFERROR(VALUE(LEFT(A199,4)),"")</f>
        <v>2025</v>
      </c>
      <c r="C199" s="17" t="n">
        <f aca="false">IFERROR(VALUE(RIGHT(A199,2)),"")</f>
        <v>3</v>
      </c>
      <c r="D199" s="11" t="str">
        <f aca="false">TRIM('수출입 실적(품목별)'!B203)</f>
        <v>05</v>
      </c>
      <c r="E199" s="11" t="str">
        <f aca="false">TRIM('수출입 실적(품목별)'!C203)</f>
        <v>다른 류로 분류되지 않은 동물성 생산품</v>
      </c>
      <c r="F199" s="19" t="n">
        <f aca="false">IFERROR(VALUE(SUBSTITUTE(TRIM('수출입 실적(품목별)'!E203),",","")),"")</f>
        <v>3438</v>
      </c>
      <c r="G199" s="19" t="n">
        <f aca="false">IFERROR(VALUE(SUBSTITUTE(TRIM('수출입 실적(품목별)'!G203),",","")),"")</f>
        <v>21351</v>
      </c>
      <c r="H199" s="19" t="n">
        <f aca="false">IFERROR(VALUE(SUBSTITUTE(TRIM('수출입 실적(품목별)'!H203),",","")),"")</f>
        <v>-17913</v>
      </c>
    </row>
    <row r="200" customFormat="false" ht="15" hidden="false" customHeight="true" outlineLevel="0" collapsed="false">
      <c r="A200" s="11" t="str">
        <f aca="false">TRIM('수출입 실적(품목별)'!A204)</f>
        <v>2025.03</v>
      </c>
      <c r="B200" s="17" t="n">
        <f aca="false">IFERROR(VALUE(LEFT(A200,4)),"")</f>
        <v>2025</v>
      </c>
      <c r="C200" s="17" t="n">
        <f aca="false">IFERROR(VALUE(RIGHT(A200,2)),"")</f>
        <v>3</v>
      </c>
      <c r="D200" s="11" t="str">
        <f aca="false">TRIM('수출입 실적(품목별)'!B204)</f>
        <v>06</v>
      </c>
      <c r="E200" s="11" t="str">
        <f aca="false">TRIM('수출입 실적(품목별)'!C204)</f>
        <v>살아 있는 수목과 그 밖의 식물, 인경(鱗莖)ㆍ뿌리와 이와 유사한 물품, 절화(切花)와 장식용 잎</v>
      </c>
      <c r="F200" s="19" t="n">
        <f aca="false">IFERROR(VALUE(SUBSTITUTE(TRIM('수출입 실적(품목별)'!E204),",","")),"")</f>
        <v>611</v>
      </c>
      <c r="G200" s="19" t="n">
        <f aca="false">IFERROR(VALUE(SUBSTITUTE(TRIM('수출입 실적(품목별)'!G204),",","")),"")</f>
        <v>15107</v>
      </c>
      <c r="H200" s="19" t="n">
        <f aca="false">IFERROR(VALUE(SUBSTITUTE(TRIM('수출입 실적(품목별)'!H204),",","")),"")</f>
        <v>-14496</v>
      </c>
    </row>
    <row r="201" customFormat="false" ht="15" hidden="false" customHeight="true" outlineLevel="0" collapsed="false">
      <c r="A201" s="11" t="str">
        <f aca="false">TRIM('수출입 실적(품목별)'!A205)</f>
        <v>2025.03</v>
      </c>
      <c r="B201" s="17" t="n">
        <f aca="false">IFERROR(VALUE(LEFT(A201,4)),"")</f>
        <v>2025</v>
      </c>
      <c r="C201" s="17" t="n">
        <f aca="false">IFERROR(VALUE(RIGHT(A201,2)),"")</f>
        <v>3</v>
      </c>
      <c r="D201" s="11" t="str">
        <f aca="false">TRIM('수출입 실적(품목별)'!B205)</f>
        <v>07</v>
      </c>
      <c r="E201" s="11" t="str">
        <f aca="false">TRIM('수출입 실적(품목별)'!C205)</f>
        <v>식용의 채소ㆍ뿌리ㆍ괴경(塊莖)</v>
      </c>
      <c r="F201" s="19" t="n">
        <f aca="false">IFERROR(VALUE(SUBSTITUTE(TRIM('수출입 실적(품목별)'!E205),",","")),"")</f>
        <v>8265</v>
      </c>
      <c r="G201" s="19" t="n">
        <f aca="false">IFERROR(VALUE(SUBSTITUTE(TRIM('수출입 실적(품목별)'!G205),",","")),"")</f>
        <v>75233</v>
      </c>
      <c r="H201" s="19" t="n">
        <f aca="false">IFERROR(VALUE(SUBSTITUTE(TRIM('수출입 실적(품목별)'!H205),",","")),"")</f>
        <v>-66967</v>
      </c>
    </row>
    <row r="202" customFormat="false" ht="15" hidden="false" customHeight="true" outlineLevel="0" collapsed="false">
      <c r="A202" s="11" t="str">
        <f aca="false">TRIM('수출입 실적(품목별)'!A206)</f>
        <v>2025.03</v>
      </c>
      <c r="B202" s="17" t="n">
        <f aca="false">IFERROR(VALUE(LEFT(A202,4)),"")</f>
        <v>2025</v>
      </c>
      <c r="C202" s="17" t="n">
        <f aca="false">IFERROR(VALUE(RIGHT(A202,2)),"")</f>
        <v>3</v>
      </c>
      <c r="D202" s="11" t="str">
        <f aca="false">TRIM('수출입 실적(품목별)'!B206)</f>
        <v>08</v>
      </c>
      <c r="E202" s="11" t="str">
        <f aca="false">TRIM('수출입 실적(품목별)'!C206)</f>
        <v>식용의 과실과 견과류, 감귤류ㆍ멜론의 껍질</v>
      </c>
      <c r="F202" s="19" t="n">
        <f aca="false">IFERROR(VALUE(SUBSTITUTE(TRIM('수출입 실적(품목별)'!E206),",","")),"")</f>
        <v>16774</v>
      </c>
      <c r="G202" s="19" t="n">
        <f aca="false">IFERROR(VALUE(SUBSTITUTE(TRIM('수출입 실적(품목별)'!G206),",","")),"")</f>
        <v>251608</v>
      </c>
      <c r="H202" s="19" t="n">
        <f aca="false">IFERROR(VALUE(SUBSTITUTE(TRIM('수출입 실적(품목별)'!H206),",","")),"")</f>
        <v>-234834</v>
      </c>
    </row>
    <row r="203" customFormat="false" ht="15" hidden="false" customHeight="true" outlineLevel="0" collapsed="false">
      <c r="A203" s="11" t="str">
        <f aca="false">TRIM('수출입 실적(품목별)'!A207)</f>
        <v>2025.03</v>
      </c>
      <c r="B203" s="17" t="n">
        <f aca="false">IFERROR(VALUE(LEFT(A203,4)),"")</f>
        <v>2025</v>
      </c>
      <c r="C203" s="17" t="n">
        <f aca="false">IFERROR(VALUE(RIGHT(A203,2)),"")</f>
        <v>3</v>
      </c>
      <c r="D203" s="11" t="str">
        <f aca="false">TRIM('수출입 실적(품목별)'!B207)</f>
        <v>09</v>
      </c>
      <c r="E203" s="11" t="str">
        <f aca="false">TRIM('수출입 실적(품목별)'!C207)</f>
        <v>커피ㆍ차ㆍ마테(maté)ㆍ향신료</v>
      </c>
      <c r="F203" s="19" t="n">
        <f aca="false">IFERROR(VALUE(SUBSTITUTE(TRIM('수출입 실적(품목별)'!E207),",","")),"")</f>
        <v>3800</v>
      </c>
      <c r="G203" s="19" t="n">
        <f aca="false">IFERROR(VALUE(SUBSTITUTE(TRIM('수출입 실적(품목별)'!G207),",","")),"")</f>
        <v>147755</v>
      </c>
      <c r="H203" s="19" t="n">
        <f aca="false">IFERROR(VALUE(SUBSTITUTE(TRIM('수출입 실적(품목별)'!H207),",","")),"")</f>
        <v>-143955</v>
      </c>
    </row>
    <row r="204" customFormat="false" ht="15" hidden="false" customHeight="true" outlineLevel="0" collapsed="false">
      <c r="A204" s="11" t="str">
        <f aca="false">TRIM('수출입 실적(품목별)'!A208)</f>
        <v>2025.03</v>
      </c>
      <c r="B204" s="17" t="n">
        <f aca="false">IFERROR(VALUE(LEFT(A204,4)),"")</f>
        <v>2025</v>
      </c>
      <c r="C204" s="17" t="n">
        <f aca="false">IFERROR(VALUE(RIGHT(A204,2)),"")</f>
        <v>3</v>
      </c>
      <c r="D204" s="11" t="str">
        <f aca="false">TRIM('수출입 실적(품목별)'!B208)</f>
        <v>10</v>
      </c>
      <c r="E204" s="11" t="str">
        <f aca="false">TRIM('수출입 실적(품목별)'!C208)</f>
        <v>곡물</v>
      </c>
      <c r="F204" s="19" t="n">
        <f aca="false">IFERROR(VALUE(SUBSTITUTE(TRIM('수출입 실적(품목별)'!E208),",","")),"")</f>
        <v>1418</v>
      </c>
      <c r="G204" s="19" t="n">
        <f aca="false">IFERROR(VALUE(SUBSTITUTE(TRIM('수출입 실적(품목별)'!G208),",","")),"")</f>
        <v>320739</v>
      </c>
      <c r="H204" s="19" t="n">
        <f aca="false">IFERROR(VALUE(SUBSTITUTE(TRIM('수출입 실적(품목별)'!H208),",","")),"")</f>
        <v>-319321</v>
      </c>
    </row>
    <row r="205" customFormat="false" ht="15" hidden="false" customHeight="true" outlineLevel="0" collapsed="false">
      <c r="A205" s="11" t="str">
        <f aca="false">TRIM('수출입 실적(품목별)'!A209)</f>
        <v>2025.03</v>
      </c>
      <c r="B205" s="17" t="n">
        <f aca="false">IFERROR(VALUE(LEFT(A205,4)),"")</f>
        <v>2025</v>
      </c>
      <c r="C205" s="17" t="n">
        <f aca="false">IFERROR(VALUE(RIGHT(A205,2)),"")</f>
        <v>3</v>
      </c>
      <c r="D205" s="11" t="str">
        <f aca="false">TRIM('수출입 실적(품목별)'!B209)</f>
        <v>11</v>
      </c>
      <c r="E205" s="11" t="str">
        <f aca="false">TRIM('수출입 실적(품목별)'!C209)</f>
        <v>제분공업의 생산품과 맥아, 전분, 이눌린(inulin), 밀의 글루텐(gluten)</v>
      </c>
      <c r="F205" s="19" t="n">
        <f aca="false">IFERROR(VALUE(SUBSTITUTE(TRIM('수출입 실적(품목별)'!E209),",","")),"")</f>
        <v>3860</v>
      </c>
      <c r="G205" s="19" t="n">
        <f aca="false">IFERROR(VALUE(SUBSTITUTE(TRIM('수출입 실적(품목별)'!G209),",","")),"")</f>
        <v>26199</v>
      </c>
      <c r="H205" s="19" t="n">
        <f aca="false">IFERROR(VALUE(SUBSTITUTE(TRIM('수출입 실적(품목별)'!H209),",","")),"")</f>
        <v>-22340</v>
      </c>
    </row>
    <row r="206" customFormat="false" ht="15" hidden="false" customHeight="true" outlineLevel="0" collapsed="false">
      <c r="A206" s="11" t="str">
        <f aca="false">TRIM('수출입 실적(품목별)'!A210)</f>
        <v>2025.03</v>
      </c>
      <c r="B206" s="17" t="n">
        <f aca="false">IFERROR(VALUE(LEFT(A206,4)),"")</f>
        <v>2025</v>
      </c>
      <c r="C206" s="17" t="n">
        <f aca="false">IFERROR(VALUE(RIGHT(A206,2)),"")</f>
        <v>3</v>
      </c>
      <c r="D206" s="11" t="str">
        <f aca="false">TRIM('수출입 실적(품목별)'!B210)</f>
        <v>12</v>
      </c>
      <c r="E206" s="11" t="str">
        <f aca="false">TRIM('수출입 실적(품목별)'!C210)</f>
        <v>채유(採油)에 적합한 종자와 과실, 각종 종자와 과실, 공업용ㆍ의약용 식물, 짚과 사료용 식물</v>
      </c>
      <c r="F206" s="19" t="n">
        <f aca="false">IFERROR(VALUE(SUBSTITUTE(TRIM('수출입 실적(품목별)'!E210),",","")),"")</f>
        <v>65893</v>
      </c>
      <c r="G206" s="19" t="n">
        <f aca="false">IFERROR(VALUE(SUBSTITUTE(TRIM('수출입 실적(품목별)'!G210),",","")),"")</f>
        <v>140298</v>
      </c>
      <c r="H206" s="19" t="n">
        <f aca="false">IFERROR(VALUE(SUBSTITUTE(TRIM('수출입 실적(품목별)'!H210),",","")),"")</f>
        <v>-74405</v>
      </c>
    </row>
    <row r="207" customFormat="false" ht="15" hidden="false" customHeight="true" outlineLevel="0" collapsed="false">
      <c r="A207" s="11" t="str">
        <f aca="false">TRIM('수출입 실적(품목별)'!A211)</f>
        <v>2025.03</v>
      </c>
      <c r="B207" s="17" t="n">
        <f aca="false">IFERROR(VALUE(LEFT(A207,4)),"")</f>
        <v>2025</v>
      </c>
      <c r="C207" s="17" t="n">
        <f aca="false">IFERROR(VALUE(RIGHT(A207,2)),"")</f>
        <v>3</v>
      </c>
      <c r="D207" s="11" t="str">
        <f aca="false">TRIM('수출입 실적(품목별)'!B211)</f>
        <v>13</v>
      </c>
      <c r="E207" s="11" t="str">
        <f aca="false">TRIM('수출입 실적(품목별)'!C211)</f>
        <v>락(lac), 검ㆍ수지ㆍ그 밖의 식물성 수액과 추출물(extract)</v>
      </c>
      <c r="F207" s="19" t="n">
        <f aca="false">IFERROR(VALUE(SUBSTITUTE(TRIM('수출입 실적(품목별)'!E211),",","")),"")</f>
        <v>9338</v>
      </c>
      <c r="G207" s="19" t="n">
        <f aca="false">IFERROR(VALUE(SUBSTITUTE(TRIM('수출입 실적(품목별)'!G211),",","")),"")</f>
        <v>25612</v>
      </c>
      <c r="H207" s="19" t="n">
        <f aca="false">IFERROR(VALUE(SUBSTITUTE(TRIM('수출입 실적(품목별)'!H211),",","")),"")</f>
        <v>-16274</v>
      </c>
    </row>
    <row r="208" customFormat="false" ht="15" hidden="false" customHeight="true" outlineLevel="0" collapsed="false">
      <c r="A208" s="11" t="str">
        <f aca="false">TRIM('수출입 실적(품목별)'!A212)</f>
        <v>2025.03</v>
      </c>
      <c r="B208" s="17" t="n">
        <f aca="false">IFERROR(VALUE(LEFT(A208,4)),"")</f>
        <v>2025</v>
      </c>
      <c r="C208" s="17" t="n">
        <f aca="false">IFERROR(VALUE(RIGHT(A208,2)),"")</f>
        <v>3</v>
      </c>
      <c r="D208" s="11" t="str">
        <f aca="false">TRIM('수출입 실적(품목별)'!B212)</f>
        <v>14</v>
      </c>
      <c r="E208" s="11" t="str">
        <f aca="false">TRIM('수출입 실적(품목별)'!C212)</f>
        <v>식물성 편조물(編組物)용 재료와 다른 류로 분류되지 않은 식물성 생산품</v>
      </c>
      <c r="F208" s="19" t="n">
        <f aca="false">IFERROR(VALUE(SUBSTITUTE(TRIM('수출입 실적(품목별)'!E212),",","")),"")</f>
        <v>17</v>
      </c>
      <c r="G208" s="19" t="n">
        <f aca="false">IFERROR(VALUE(SUBSTITUTE(TRIM('수출입 실적(품목별)'!G212),",","")),"")</f>
        <v>6285</v>
      </c>
      <c r="H208" s="19" t="n">
        <f aca="false">IFERROR(VALUE(SUBSTITUTE(TRIM('수출입 실적(품목별)'!H212),",","")),"")</f>
        <v>-6268</v>
      </c>
    </row>
    <row r="209" customFormat="false" ht="15" hidden="false" customHeight="true" outlineLevel="0" collapsed="false">
      <c r="A209" s="11" t="str">
        <f aca="false">TRIM('수출입 실적(품목별)'!A213)</f>
        <v>2025.03</v>
      </c>
      <c r="B209" s="17" t="n">
        <f aca="false">IFERROR(VALUE(LEFT(A209,4)),"")</f>
        <v>2025</v>
      </c>
      <c r="C209" s="17" t="n">
        <f aca="false">IFERROR(VALUE(RIGHT(A209,2)),"")</f>
        <v>3</v>
      </c>
      <c r="D209" s="11" t="str">
        <f aca="false">TRIM('수출입 실적(품목별)'!B213)</f>
        <v>15</v>
      </c>
      <c r="E209" s="11" t="str">
        <f aca="false">TRIM('수출입 실적(품목별)'!C213)</f>
        <v>동물성ㆍ식물성ㆍ미생물성 지방과 기름 및이들의 분해생산물, 조제한 식용 지방과 동물성ㆍ식물성 왁스</v>
      </c>
      <c r="F209" s="19" t="n">
        <f aca="false">IFERROR(VALUE(SUBSTITUTE(TRIM('수출입 실적(품목별)'!E213),",","")),"")</f>
        <v>28244</v>
      </c>
      <c r="G209" s="19" t="n">
        <f aca="false">IFERROR(VALUE(SUBSTITUTE(TRIM('수출입 실적(품목별)'!G213),",","")),"")</f>
        <v>208146</v>
      </c>
      <c r="H209" s="19" t="n">
        <f aca="false">IFERROR(VALUE(SUBSTITUTE(TRIM('수출입 실적(품목별)'!H213),",","")),"")</f>
        <v>-179902</v>
      </c>
    </row>
    <row r="210" customFormat="false" ht="15" hidden="false" customHeight="true" outlineLevel="0" collapsed="false">
      <c r="A210" s="11" t="str">
        <f aca="false">TRIM('수출입 실적(품목별)'!A214)</f>
        <v>2025.03</v>
      </c>
      <c r="B210" s="17" t="n">
        <f aca="false">IFERROR(VALUE(LEFT(A210,4)),"")</f>
        <v>2025</v>
      </c>
      <c r="C210" s="17" t="n">
        <f aca="false">IFERROR(VALUE(RIGHT(A210,2)),"")</f>
        <v>3</v>
      </c>
      <c r="D210" s="11" t="str">
        <f aca="false">TRIM('수출입 실적(품목별)'!B214)</f>
        <v>16</v>
      </c>
      <c r="E210" s="11" t="str">
        <f aca="false">TRIM('수출입 실적(품목별)'!C214)</f>
        <v>육류ㆍ어류ㆍ갑각류ㆍ연체동물이나 그 밖의 수생(水生) 무척추동물 또는 곤충의 조제품</v>
      </c>
      <c r="F210" s="19" t="n">
        <f aca="false">IFERROR(VALUE(SUBSTITUTE(TRIM('수출입 실적(품목별)'!E214),",","")),"")</f>
        <v>24969</v>
      </c>
      <c r="G210" s="19" t="n">
        <f aca="false">IFERROR(VALUE(SUBSTITUTE(TRIM('수출입 실적(품목별)'!G214),",","")),"")</f>
        <v>82796</v>
      </c>
      <c r="H210" s="19" t="n">
        <f aca="false">IFERROR(VALUE(SUBSTITUTE(TRIM('수출입 실적(품목별)'!H214),",","")),"")</f>
        <v>-57828</v>
      </c>
    </row>
    <row r="211" customFormat="false" ht="15" hidden="false" customHeight="true" outlineLevel="0" collapsed="false">
      <c r="A211" s="11" t="str">
        <f aca="false">TRIM('수출입 실적(품목별)'!A215)</f>
        <v>2025.03</v>
      </c>
      <c r="B211" s="17" t="n">
        <f aca="false">IFERROR(VALUE(LEFT(A211,4)),"")</f>
        <v>2025</v>
      </c>
      <c r="C211" s="17" t="n">
        <f aca="false">IFERROR(VALUE(RIGHT(A211,2)),"")</f>
        <v>3</v>
      </c>
      <c r="D211" s="11" t="str">
        <f aca="false">TRIM('수출입 실적(품목별)'!B215)</f>
        <v>17</v>
      </c>
      <c r="E211" s="11" t="str">
        <f aca="false">TRIM('수출입 실적(품목별)'!C215)</f>
        <v>당류(糖類)와 설탕과자</v>
      </c>
      <c r="F211" s="19" t="n">
        <f aca="false">IFERROR(VALUE(SUBSTITUTE(TRIM('수출입 실적(품목별)'!E215),",","")),"")</f>
        <v>22873</v>
      </c>
      <c r="G211" s="19" t="n">
        <f aca="false">IFERROR(VALUE(SUBSTITUTE(TRIM('수출입 실적(품목별)'!G215),",","")),"")</f>
        <v>128431</v>
      </c>
      <c r="H211" s="19" t="n">
        <f aca="false">IFERROR(VALUE(SUBSTITUTE(TRIM('수출입 실적(품목별)'!H215),",","")),"")</f>
        <v>-105558</v>
      </c>
    </row>
    <row r="212" customFormat="false" ht="15" hidden="false" customHeight="true" outlineLevel="0" collapsed="false">
      <c r="A212" s="11" t="str">
        <f aca="false">TRIM('수출입 실적(품목별)'!A216)</f>
        <v>2025.03</v>
      </c>
      <c r="B212" s="17" t="n">
        <f aca="false">IFERROR(VALUE(LEFT(A212,4)),"")</f>
        <v>2025</v>
      </c>
      <c r="C212" s="17" t="n">
        <f aca="false">IFERROR(VALUE(RIGHT(A212,2)),"")</f>
        <v>3</v>
      </c>
      <c r="D212" s="11" t="str">
        <f aca="false">TRIM('수출입 실적(품목별)'!B216)</f>
        <v>18</v>
      </c>
      <c r="E212" s="11" t="str">
        <f aca="false">TRIM('수출입 실적(품목별)'!C216)</f>
        <v>코코아와 그 조제품</v>
      </c>
      <c r="F212" s="19" t="n">
        <f aca="false">IFERROR(VALUE(SUBSTITUTE(TRIM('수출입 실적(품목별)'!E216),",","")),"")</f>
        <v>9156</v>
      </c>
      <c r="G212" s="19" t="n">
        <f aca="false">IFERROR(VALUE(SUBSTITUTE(TRIM('수출입 실적(품목별)'!G216),",","")),"")</f>
        <v>47315</v>
      </c>
      <c r="H212" s="19" t="n">
        <f aca="false">IFERROR(VALUE(SUBSTITUTE(TRIM('수출입 실적(품목별)'!H216),",","")),"")</f>
        <v>-38159</v>
      </c>
    </row>
    <row r="213" customFormat="false" ht="15" hidden="false" customHeight="true" outlineLevel="0" collapsed="false">
      <c r="A213" s="11" t="str">
        <f aca="false">TRIM('수출입 실적(품목별)'!A217)</f>
        <v>2025.03</v>
      </c>
      <c r="B213" s="17" t="n">
        <f aca="false">IFERROR(VALUE(LEFT(A213,4)),"")</f>
        <v>2025</v>
      </c>
      <c r="C213" s="17" t="n">
        <f aca="false">IFERROR(VALUE(RIGHT(A213,2)),"")</f>
        <v>3</v>
      </c>
      <c r="D213" s="11" t="str">
        <f aca="false">TRIM('수출입 실적(품목별)'!B217)</f>
        <v>19</v>
      </c>
      <c r="E213" s="11" t="str">
        <f aca="false">TRIM('수출입 실적(품목별)'!C217)</f>
        <v>곡물ㆍ고운 가루ㆍ전분ㆍ밀크의 조제품과 베이커리 제품</v>
      </c>
      <c r="F213" s="19" t="n">
        <f aca="false">IFERROR(VALUE(SUBSTITUTE(TRIM('수출입 실적(품목별)'!E217),",","")),"")</f>
        <v>212573</v>
      </c>
      <c r="G213" s="19" t="n">
        <f aca="false">IFERROR(VALUE(SUBSTITUTE(TRIM('수출입 실적(품목별)'!G217),",","")),"")</f>
        <v>85105</v>
      </c>
      <c r="H213" s="19" t="n">
        <f aca="false">IFERROR(VALUE(SUBSTITUTE(TRIM('수출입 실적(품목별)'!H217),",","")),"")</f>
        <v>127468</v>
      </c>
    </row>
    <row r="214" customFormat="false" ht="15" hidden="false" customHeight="true" outlineLevel="0" collapsed="false">
      <c r="A214" s="11" t="str">
        <f aca="false">TRIM('수출입 실적(품목별)'!A218)</f>
        <v>2025.03</v>
      </c>
      <c r="B214" s="17" t="n">
        <f aca="false">IFERROR(VALUE(LEFT(A214,4)),"")</f>
        <v>2025</v>
      </c>
      <c r="C214" s="17" t="n">
        <f aca="false">IFERROR(VALUE(RIGHT(A214,2)),"")</f>
        <v>3</v>
      </c>
      <c r="D214" s="11" t="str">
        <f aca="false">TRIM('수출입 실적(품목별)'!B218)</f>
        <v>20</v>
      </c>
      <c r="E214" s="11" t="str">
        <f aca="false">TRIM('수출입 실적(품목별)'!C218)</f>
        <v>채소ㆍ과실ㆍ견과류나 식물의그 밖의 부분의 조제품</v>
      </c>
      <c r="F214" s="19" t="n">
        <f aca="false">IFERROR(VALUE(SUBSTITUTE(TRIM('수출입 실적(품목별)'!E218),",","")),"")</f>
        <v>84492</v>
      </c>
      <c r="G214" s="19" t="n">
        <f aca="false">IFERROR(VALUE(SUBSTITUTE(TRIM('수출입 실적(품목별)'!G218),",","")),"")</f>
        <v>134910</v>
      </c>
      <c r="H214" s="19" t="n">
        <f aca="false">IFERROR(VALUE(SUBSTITUTE(TRIM('수출입 실적(품목별)'!H218),",","")),"")</f>
        <v>-50418</v>
      </c>
    </row>
    <row r="215" customFormat="false" ht="15" hidden="false" customHeight="true" outlineLevel="0" collapsed="false">
      <c r="A215" s="11" t="str">
        <f aca="false">TRIM('수출입 실적(품목별)'!A219)</f>
        <v>2025.03</v>
      </c>
      <c r="B215" s="17" t="n">
        <f aca="false">IFERROR(VALUE(LEFT(A215,4)),"")</f>
        <v>2025</v>
      </c>
      <c r="C215" s="17" t="n">
        <f aca="false">IFERROR(VALUE(RIGHT(A215,2)),"")</f>
        <v>3</v>
      </c>
      <c r="D215" s="11" t="str">
        <f aca="false">TRIM('수출입 실적(품목별)'!B219)</f>
        <v>21</v>
      </c>
      <c r="E215" s="11" t="str">
        <f aca="false">TRIM('수출입 실적(품목별)'!C219)</f>
        <v>각종 조제 식료품</v>
      </c>
      <c r="F215" s="19" t="n">
        <f aca="false">IFERROR(VALUE(SUBSTITUTE(TRIM('수출입 실적(품목별)'!E219),",","")),"")</f>
        <v>160598</v>
      </c>
      <c r="G215" s="19" t="n">
        <f aca="false">IFERROR(VALUE(SUBSTITUTE(TRIM('수출입 실적(품목별)'!G219),",","")),"")</f>
        <v>241800</v>
      </c>
      <c r="H215" s="19" t="n">
        <f aca="false">IFERROR(VALUE(SUBSTITUTE(TRIM('수출입 실적(품목별)'!H219),",","")),"")</f>
        <v>-81201</v>
      </c>
    </row>
    <row r="216" customFormat="false" ht="15" hidden="false" customHeight="true" outlineLevel="0" collapsed="false">
      <c r="A216" s="11" t="str">
        <f aca="false">TRIM('수출입 실적(품목별)'!A220)</f>
        <v>2025.03</v>
      </c>
      <c r="B216" s="17" t="n">
        <f aca="false">IFERROR(VALUE(LEFT(A216,4)),"")</f>
        <v>2025</v>
      </c>
      <c r="C216" s="17" t="n">
        <f aca="false">IFERROR(VALUE(RIGHT(A216,2)),"")</f>
        <v>3</v>
      </c>
      <c r="D216" s="11" t="str">
        <f aca="false">TRIM('수출입 실적(품목별)'!B220)</f>
        <v>22</v>
      </c>
      <c r="E216" s="11" t="str">
        <f aca="false">TRIM('수출입 실적(품목별)'!C220)</f>
        <v>음료ㆍ주류ㆍ식초</v>
      </c>
      <c r="F216" s="19" t="n">
        <f aca="false">IFERROR(VALUE(SUBSTITUTE(TRIM('수출입 실적(품목별)'!E220),",","")),"")</f>
        <v>100669</v>
      </c>
      <c r="G216" s="19" t="n">
        <f aca="false">IFERROR(VALUE(SUBSTITUTE(TRIM('수출입 실적(품목별)'!G220),",","")),"")</f>
        <v>118325</v>
      </c>
      <c r="H216" s="19" t="n">
        <f aca="false">IFERROR(VALUE(SUBSTITUTE(TRIM('수출입 실적(품목별)'!H220),",","")),"")</f>
        <v>-17656</v>
      </c>
    </row>
    <row r="217" customFormat="false" ht="15" hidden="false" customHeight="true" outlineLevel="0" collapsed="false">
      <c r="A217" s="11" t="str">
        <f aca="false">TRIM('수출입 실적(품목별)'!A221)</f>
        <v>2025.03</v>
      </c>
      <c r="B217" s="17" t="n">
        <f aca="false">IFERROR(VALUE(LEFT(A217,4)),"")</f>
        <v>2025</v>
      </c>
      <c r="C217" s="17" t="n">
        <f aca="false">IFERROR(VALUE(RIGHT(A217,2)),"")</f>
        <v>3</v>
      </c>
      <c r="D217" s="11" t="str">
        <f aca="false">TRIM('수출입 실적(품목별)'!B221)</f>
        <v>23</v>
      </c>
      <c r="E217" s="11" t="str">
        <f aca="false">TRIM('수출입 실적(품목별)'!C221)</f>
        <v>식품 공업에서 생기는 잔재물과 웨이스트(waste), 조제 사료</v>
      </c>
      <c r="F217" s="19" t="n">
        <f aca="false">IFERROR(VALUE(SUBSTITUTE(TRIM('수출입 실적(품목별)'!E221),",","")),"")</f>
        <v>28607</v>
      </c>
      <c r="G217" s="19" t="n">
        <f aca="false">IFERROR(VALUE(SUBSTITUTE(TRIM('수출입 실적(품목별)'!G221),",","")),"")</f>
        <v>178139</v>
      </c>
      <c r="H217" s="19" t="n">
        <f aca="false">IFERROR(VALUE(SUBSTITUTE(TRIM('수출입 실적(품목별)'!H221),",","")),"")</f>
        <v>-149532</v>
      </c>
    </row>
    <row r="218" customFormat="false" ht="15" hidden="false" customHeight="true" outlineLevel="0" collapsed="false">
      <c r="A218" s="11" t="str">
        <f aca="false">TRIM('수출입 실적(품목별)'!A222)</f>
        <v>2025.03</v>
      </c>
      <c r="B218" s="17" t="n">
        <f aca="false">IFERROR(VALUE(LEFT(A218,4)),"")</f>
        <v>2025</v>
      </c>
      <c r="C218" s="17" t="n">
        <f aca="false">IFERROR(VALUE(RIGHT(A218,2)),"")</f>
        <v>3</v>
      </c>
      <c r="D218" s="11" t="str">
        <f aca="false">TRIM('수출입 실적(품목별)'!B222)</f>
        <v>24</v>
      </c>
      <c r="E218" s="11" t="str">
        <f aca="false">TRIM('수출입 실적(품목별)'!C222)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218" s="19" t="n">
        <f aca="false">IFERROR(VALUE(SUBSTITUTE(TRIM('수출입 실적(품목별)'!E222),",","")),"")</f>
        <v>86963</v>
      </c>
      <c r="G218" s="19" t="n">
        <f aca="false">IFERROR(VALUE(SUBSTITUTE(TRIM('수출입 실적(품목별)'!G222),",","")),"")</f>
        <v>57446</v>
      </c>
      <c r="H218" s="19" t="n">
        <f aca="false">IFERROR(VALUE(SUBSTITUTE(TRIM('수출입 실적(품목별)'!H222),",","")),"")</f>
        <v>29517</v>
      </c>
    </row>
    <row r="219" customFormat="false" ht="15" hidden="false" customHeight="true" outlineLevel="0" collapsed="false">
      <c r="A219" s="11" t="str">
        <f aca="false">TRIM('수출입 실적(품목별)'!A223)</f>
        <v>2025.03</v>
      </c>
      <c r="B219" s="17" t="n">
        <f aca="false">IFERROR(VALUE(LEFT(A219,4)),"")</f>
        <v>2025</v>
      </c>
      <c r="C219" s="17" t="n">
        <f aca="false">IFERROR(VALUE(RIGHT(A219,2)),"")</f>
        <v>3</v>
      </c>
      <c r="D219" s="11" t="str">
        <f aca="false">TRIM('수출입 실적(품목별)'!B223)</f>
        <v>25</v>
      </c>
      <c r="E219" s="11" t="str">
        <f aca="false">TRIM('수출입 실적(품목별)'!C223)</f>
        <v>소금, 황, 토석류(土石類), 석고ㆍ석회ㆍ시멘트</v>
      </c>
      <c r="F219" s="19" t="n">
        <f aca="false">IFERROR(VALUE(SUBSTITUTE(TRIM('수출입 실적(품목별)'!E223),",","")),"")</f>
        <v>31657</v>
      </c>
      <c r="G219" s="19" t="n">
        <f aca="false">IFERROR(VALUE(SUBSTITUTE(TRIM('수출입 실적(품목별)'!G223),",","")),"")</f>
        <v>78595</v>
      </c>
      <c r="H219" s="19" t="n">
        <f aca="false">IFERROR(VALUE(SUBSTITUTE(TRIM('수출입 실적(품목별)'!H223),",","")),"")</f>
        <v>-46938</v>
      </c>
    </row>
    <row r="220" customFormat="false" ht="15" hidden="false" customHeight="true" outlineLevel="0" collapsed="false">
      <c r="A220" s="11" t="str">
        <f aca="false">TRIM('수출입 실적(품목별)'!A224)</f>
        <v>2025.03</v>
      </c>
      <c r="B220" s="17" t="n">
        <f aca="false">IFERROR(VALUE(LEFT(A220,4)),"")</f>
        <v>2025</v>
      </c>
      <c r="C220" s="17" t="n">
        <f aca="false">IFERROR(VALUE(RIGHT(A220,2)),"")</f>
        <v>3</v>
      </c>
      <c r="D220" s="11" t="str">
        <f aca="false">TRIM('수출입 실적(품목별)'!B224)</f>
        <v>26</v>
      </c>
      <c r="E220" s="11" t="str">
        <f aca="false">TRIM('수출입 실적(품목별)'!C224)</f>
        <v>광(鑛)ㆍ슬래그(slag)ㆍ회(灰)</v>
      </c>
      <c r="F220" s="19" t="n">
        <f aca="false">IFERROR(VALUE(SUBSTITUTE(TRIM('수출입 실적(품목별)'!E224),",","")),"")</f>
        <v>70445</v>
      </c>
      <c r="G220" s="19" t="n">
        <f aca="false">IFERROR(VALUE(SUBSTITUTE(TRIM('수출입 실적(품목별)'!G224),",","")),"")</f>
        <v>1610001</v>
      </c>
      <c r="H220" s="19" t="n">
        <f aca="false">IFERROR(VALUE(SUBSTITUTE(TRIM('수출입 실적(품목별)'!H224),",","")),"")</f>
        <v>-1539556</v>
      </c>
    </row>
    <row r="221" customFormat="false" ht="15" hidden="false" customHeight="true" outlineLevel="0" collapsed="false">
      <c r="A221" s="11" t="str">
        <f aca="false">TRIM('수출입 실적(품목별)'!A225)</f>
        <v>2025.03</v>
      </c>
      <c r="B221" s="17" t="n">
        <f aca="false">IFERROR(VALUE(LEFT(A221,4)),"")</f>
        <v>2025</v>
      </c>
      <c r="C221" s="17" t="n">
        <f aca="false">IFERROR(VALUE(RIGHT(A221,2)),"")</f>
        <v>3</v>
      </c>
      <c r="D221" s="11" t="str">
        <f aca="false">TRIM('수출입 실적(품목별)'!B225)</f>
        <v>27</v>
      </c>
      <c r="E221" s="11" t="str">
        <f aca="false">TRIM('수출입 실적(품목별)'!C225)</f>
        <v>광물성 연료ㆍ광물유(鑛物油)와 이들의 증류물, 역청(瀝靑)물질, 광물성 왁스</v>
      </c>
      <c r="F221" s="19" t="n">
        <f aca="false">IFERROR(VALUE(SUBSTITUTE(TRIM('수출입 실적(품목별)'!E225),",","")),"")</f>
        <v>3466285</v>
      </c>
      <c r="G221" s="19" t="n">
        <f aca="false">IFERROR(VALUE(SUBSTITUTE(TRIM('수출입 실적(품목별)'!G225),",","")),"")</f>
        <v>12047322</v>
      </c>
      <c r="H221" s="19" t="n">
        <f aca="false">IFERROR(VALUE(SUBSTITUTE(TRIM('수출입 실적(품목별)'!H225),",","")),"")</f>
        <v>-8581037</v>
      </c>
    </row>
    <row r="222" customFormat="false" ht="15" hidden="false" customHeight="true" outlineLevel="0" collapsed="false">
      <c r="A222" s="11" t="str">
        <f aca="false">TRIM('수출입 실적(품목별)'!A226)</f>
        <v>2025.03</v>
      </c>
      <c r="B222" s="17" t="n">
        <f aca="false">IFERROR(VALUE(LEFT(A222,4)),"")</f>
        <v>2025</v>
      </c>
      <c r="C222" s="17" t="n">
        <f aca="false">IFERROR(VALUE(RIGHT(A222,2)),"")</f>
        <v>3</v>
      </c>
      <c r="D222" s="11" t="str">
        <f aca="false">TRIM('수출입 실적(품목별)'!B226)</f>
        <v>28</v>
      </c>
      <c r="E222" s="11" t="str">
        <f aca="false">TRIM('수출입 실적(품목별)'!C226)</f>
        <v>무기화학품, 귀금속ㆍ희토류(稀土類)금속ㆍ방사성원소ㆍ동위원소의 유기화합물이나 무기화합물</v>
      </c>
      <c r="F222" s="19" t="n">
        <f aca="false">IFERROR(VALUE(SUBSTITUTE(TRIM('수출입 실적(품목별)'!E226),",","")),"")</f>
        <v>735683</v>
      </c>
      <c r="G222" s="19" t="n">
        <f aca="false">IFERROR(VALUE(SUBSTITUTE(TRIM('수출입 실적(품목별)'!G226),",","")),"")</f>
        <v>733934</v>
      </c>
      <c r="H222" s="19" t="n">
        <f aca="false">IFERROR(VALUE(SUBSTITUTE(TRIM('수출입 실적(품목별)'!H226),",","")),"")</f>
        <v>1749</v>
      </c>
    </row>
    <row r="223" customFormat="false" ht="15" hidden="false" customHeight="true" outlineLevel="0" collapsed="false">
      <c r="A223" s="11" t="str">
        <f aca="false">TRIM('수출입 실적(품목별)'!A227)</f>
        <v>2025.03</v>
      </c>
      <c r="B223" s="17" t="n">
        <f aca="false">IFERROR(VALUE(LEFT(A223,4)),"")</f>
        <v>2025</v>
      </c>
      <c r="C223" s="17" t="n">
        <f aca="false">IFERROR(VALUE(RIGHT(A223,2)),"")</f>
        <v>3</v>
      </c>
      <c r="D223" s="11" t="str">
        <f aca="false">TRIM('수출입 실적(품목별)'!B227)</f>
        <v>29</v>
      </c>
      <c r="E223" s="11" t="str">
        <f aca="false">TRIM('수출입 실적(품목별)'!C227)</f>
        <v>유기화학품</v>
      </c>
      <c r="F223" s="19" t="n">
        <f aca="false">IFERROR(VALUE(SUBSTITUTE(TRIM('수출입 실적(품목별)'!E227),",","")),"")</f>
        <v>1611319</v>
      </c>
      <c r="G223" s="19" t="n">
        <f aca="false">IFERROR(VALUE(SUBSTITUTE(TRIM('수출입 실적(품목별)'!G227),",","")),"")</f>
        <v>1138042</v>
      </c>
      <c r="H223" s="19" t="n">
        <f aca="false">IFERROR(VALUE(SUBSTITUTE(TRIM('수출입 실적(품목별)'!H227),",","")),"")</f>
        <v>473276</v>
      </c>
    </row>
    <row r="224" customFormat="false" ht="15" hidden="false" customHeight="true" outlineLevel="0" collapsed="false">
      <c r="A224" s="11" t="str">
        <f aca="false">TRIM('수출입 실적(품목별)'!A228)</f>
        <v>2025.03</v>
      </c>
      <c r="B224" s="17" t="n">
        <f aca="false">IFERROR(VALUE(LEFT(A224,4)),"")</f>
        <v>2025</v>
      </c>
      <c r="C224" s="17" t="n">
        <f aca="false">IFERROR(VALUE(RIGHT(A224,2)),"")</f>
        <v>3</v>
      </c>
      <c r="D224" s="11" t="str">
        <f aca="false">TRIM('수출입 실적(품목별)'!B228)</f>
        <v>30</v>
      </c>
      <c r="E224" s="11" t="str">
        <f aca="false">TRIM('수출입 실적(품목별)'!C228)</f>
        <v>의료용품</v>
      </c>
      <c r="F224" s="19" t="n">
        <f aca="false">IFERROR(VALUE(SUBSTITUTE(TRIM('수출입 실적(품목별)'!E228),",","")),"")</f>
        <v>766350</v>
      </c>
      <c r="G224" s="19" t="n">
        <f aca="false">IFERROR(VALUE(SUBSTITUTE(TRIM('수출입 실적(품목별)'!G228),",","")),"")</f>
        <v>787884</v>
      </c>
      <c r="H224" s="19" t="n">
        <f aca="false">IFERROR(VALUE(SUBSTITUTE(TRIM('수출입 실적(품목별)'!H228),",","")),"")</f>
        <v>-21534</v>
      </c>
    </row>
    <row r="225" customFormat="false" ht="15" hidden="false" customHeight="true" outlineLevel="0" collapsed="false">
      <c r="A225" s="11" t="str">
        <f aca="false">TRIM('수출입 실적(품목별)'!A229)</f>
        <v>2025.03</v>
      </c>
      <c r="B225" s="17" t="n">
        <f aca="false">IFERROR(VALUE(LEFT(A225,4)),"")</f>
        <v>2025</v>
      </c>
      <c r="C225" s="17" t="n">
        <f aca="false">IFERROR(VALUE(RIGHT(A225,2)),"")</f>
        <v>3</v>
      </c>
      <c r="D225" s="11" t="str">
        <f aca="false">TRIM('수출입 실적(품목별)'!B229)</f>
        <v>31</v>
      </c>
      <c r="E225" s="11" t="str">
        <f aca="false">TRIM('수출입 실적(품목별)'!C229)</f>
        <v>비료</v>
      </c>
      <c r="F225" s="19" t="n">
        <f aca="false">IFERROR(VALUE(SUBSTITUTE(TRIM('수출입 실적(품목별)'!E229),",","")),"")</f>
        <v>41243</v>
      </c>
      <c r="G225" s="19" t="n">
        <f aca="false">IFERROR(VALUE(SUBSTITUTE(TRIM('수출입 실적(품목별)'!G229),",","")),"")</f>
        <v>51617</v>
      </c>
      <c r="H225" s="19" t="n">
        <f aca="false">IFERROR(VALUE(SUBSTITUTE(TRIM('수출입 실적(품목별)'!H229),",","")),"")</f>
        <v>-10374</v>
      </c>
    </row>
    <row r="226" customFormat="false" ht="15" hidden="false" customHeight="true" outlineLevel="0" collapsed="false">
      <c r="A226" s="11" t="str">
        <f aca="false">TRIM('수출입 실적(품목별)'!A230)</f>
        <v>2025.03</v>
      </c>
      <c r="B226" s="17" t="n">
        <f aca="false">IFERROR(VALUE(LEFT(A226,4)),"")</f>
        <v>2025</v>
      </c>
      <c r="C226" s="17" t="n">
        <f aca="false">IFERROR(VALUE(RIGHT(A226,2)),"")</f>
        <v>3</v>
      </c>
      <c r="D226" s="11" t="str">
        <f aca="false">TRIM('수출입 실적(품목별)'!B230)</f>
        <v>32</v>
      </c>
      <c r="E226" s="11" t="str">
        <f aca="false">TRIM('수출입 실적(품목별)'!C230)</f>
        <v>유연용ㆍ염색용 추출물(extract), 탄닌과 이들의 유도체, 염료ㆍ안료와 그 밖의 착색제, 페인트ㆍ바니시(varnish), 퍼티(putty)와 그 밖의 매스틱(mastic), 잉크</v>
      </c>
      <c r="F226" s="19" t="n">
        <f aca="false">IFERROR(VALUE(SUBSTITUTE(TRIM('수출입 실적(품목별)'!E230),",","")),"")</f>
        <v>223829</v>
      </c>
      <c r="G226" s="19" t="n">
        <f aca="false">IFERROR(VALUE(SUBSTITUTE(TRIM('수출입 실적(품목별)'!G230),",","")),"")</f>
        <v>187802</v>
      </c>
      <c r="H226" s="19" t="n">
        <f aca="false">IFERROR(VALUE(SUBSTITUTE(TRIM('수출입 실적(품목별)'!H230),",","")),"")</f>
        <v>36027</v>
      </c>
    </row>
    <row r="227" customFormat="false" ht="15" hidden="false" customHeight="true" outlineLevel="0" collapsed="false">
      <c r="A227" s="11" t="str">
        <f aca="false">TRIM('수출입 실적(품목별)'!A231)</f>
        <v>2025.03</v>
      </c>
      <c r="B227" s="17" t="n">
        <f aca="false">IFERROR(VALUE(LEFT(A227,4)),"")</f>
        <v>2025</v>
      </c>
      <c r="C227" s="17" t="n">
        <f aca="false">IFERROR(VALUE(RIGHT(A227,2)),"")</f>
        <v>3</v>
      </c>
      <c r="D227" s="11" t="str">
        <f aca="false">TRIM('수출입 실적(품목별)'!B231)</f>
        <v>33</v>
      </c>
      <c r="E227" s="11" t="str">
        <f aca="false">TRIM('수출입 실적(품목별)'!C231)</f>
        <v>정유(essential oil)와 레지노이드(resinoid), 조제향료와 화장품ㆍ화장용품</v>
      </c>
      <c r="F227" s="19" t="n">
        <f aca="false">IFERROR(VALUE(SUBSTITUTE(TRIM('수출입 실적(품목별)'!E231),",","")),"")</f>
        <v>912081</v>
      </c>
      <c r="G227" s="19" t="n">
        <f aca="false">IFERROR(VALUE(SUBSTITUTE(TRIM('수출입 실적(품목별)'!G231),",","")),"")</f>
        <v>185790</v>
      </c>
      <c r="H227" s="19" t="n">
        <f aca="false">IFERROR(VALUE(SUBSTITUTE(TRIM('수출입 실적(품목별)'!H231),",","")),"")</f>
        <v>726292</v>
      </c>
    </row>
    <row r="228" customFormat="false" ht="15" hidden="false" customHeight="true" outlineLevel="0" collapsed="false">
      <c r="A228" s="11" t="str">
        <f aca="false">TRIM('수출입 실적(품목별)'!A232)</f>
        <v>2025.03</v>
      </c>
      <c r="B228" s="17" t="n">
        <f aca="false">IFERROR(VALUE(LEFT(A228,4)),"")</f>
        <v>2025</v>
      </c>
      <c r="C228" s="17" t="n">
        <f aca="false">IFERROR(VALUE(RIGHT(A228,2)),"")</f>
        <v>3</v>
      </c>
      <c r="D228" s="11" t="str">
        <f aca="false">TRIM('수출입 실적(품목별)'!B232)</f>
        <v>34</v>
      </c>
      <c r="E228" s="11" t="str">
        <f aca="false">TRIM('수출입 실적(품목별)'!C232)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228" s="19" t="n">
        <f aca="false">IFERROR(VALUE(SUBSTITUTE(TRIM('수출입 실적(품목별)'!E232),",","")),"")</f>
        <v>149258</v>
      </c>
      <c r="G228" s="19" t="n">
        <f aca="false">IFERROR(VALUE(SUBSTITUTE(TRIM('수출입 실적(품목별)'!G232),",","")),"")</f>
        <v>95835</v>
      </c>
      <c r="H228" s="19" t="n">
        <f aca="false">IFERROR(VALUE(SUBSTITUTE(TRIM('수출입 실적(품목별)'!H232),",","")),"")</f>
        <v>53423</v>
      </c>
    </row>
    <row r="229" customFormat="false" ht="15" hidden="false" customHeight="true" outlineLevel="0" collapsed="false">
      <c r="A229" s="11" t="str">
        <f aca="false">TRIM('수출입 실적(품목별)'!A233)</f>
        <v>2025.03</v>
      </c>
      <c r="B229" s="17" t="n">
        <f aca="false">IFERROR(VALUE(LEFT(A229,4)),"")</f>
        <v>2025</v>
      </c>
      <c r="C229" s="17" t="n">
        <f aca="false">IFERROR(VALUE(RIGHT(A229,2)),"")</f>
        <v>3</v>
      </c>
      <c r="D229" s="11" t="str">
        <f aca="false">TRIM('수출입 실적(품목별)'!B233)</f>
        <v>35</v>
      </c>
      <c r="E229" s="11" t="str">
        <f aca="false">TRIM('수출입 실적(품목별)'!C233)</f>
        <v>단백질계 물질, 변성전분, 글루(glue), 효소</v>
      </c>
      <c r="F229" s="19" t="n">
        <f aca="false">IFERROR(VALUE(SUBSTITUTE(TRIM('수출입 실적(품목별)'!E233),",","")),"")</f>
        <v>92038</v>
      </c>
      <c r="G229" s="19" t="n">
        <f aca="false">IFERROR(VALUE(SUBSTITUTE(TRIM('수출입 실적(품목별)'!G233),",","")),"")</f>
        <v>84538</v>
      </c>
      <c r="H229" s="19" t="n">
        <f aca="false">IFERROR(VALUE(SUBSTITUTE(TRIM('수출입 실적(품목별)'!H233),",","")),"")</f>
        <v>7500</v>
      </c>
    </row>
    <row r="230" customFormat="false" ht="15" hidden="false" customHeight="true" outlineLevel="0" collapsed="false">
      <c r="A230" s="11" t="str">
        <f aca="false">TRIM('수출입 실적(품목별)'!A234)</f>
        <v>2025.03</v>
      </c>
      <c r="B230" s="17" t="n">
        <f aca="false">IFERROR(VALUE(LEFT(A230,4)),"")</f>
        <v>2025</v>
      </c>
      <c r="C230" s="17" t="n">
        <f aca="false">IFERROR(VALUE(RIGHT(A230,2)),"")</f>
        <v>3</v>
      </c>
      <c r="D230" s="11" t="str">
        <f aca="false">TRIM('수출입 실적(품목별)'!B234)</f>
        <v>36</v>
      </c>
      <c r="E230" s="11" t="str">
        <f aca="false">TRIM('수출입 실적(품목별)'!C234)</f>
        <v>화약류, 화공품, 성냥, 발화성 합금, 특정 가연성 조제품</v>
      </c>
      <c r="F230" s="19" t="n">
        <f aca="false">IFERROR(VALUE(SUBSTITUTE(TRIM('수출입 실적(품목별)'!E234),",","")),"")</f>
        <v>8059</v>
      </c>
      <c r="G230" s="19" t="n">
        <f aca="false">IFERROR(VALUE(SUBSTITUTE(TRIM('수출입 실적(품목별)'!G234),",","")),"")</f>
        <v>1897</v>
      </c>
      <c r="H230" s="19" t="n">
        <f aca="false">IFERROR(VALUE(SUBSTITUTE(TRIM('수출입 실적(품목별)'!H234),",","")),"")</f>
        <v>6162</v>
      </c>
    </row>
    <row r="231" customFormat="false" ht="15" hidden="false" customHeight="true" outlineLevel="0" collapsed="false">
      <c r="A231" s="11" t="str">
        <f aca="false">TRIM('수출입 실적(품목별)'!A235)</f>
        <v>2025.03</v>
      </c>
      <c r="B231" s="17" t="n">
        <f aca="false">IFERROR(VALUE(LEFT(A231,4)),"")</f>
        <v>2025</v>
      </c>
      <c r="C231" s="17" t="n">
        <f aca="false">IFERROR(VALUE(RIGHT(A231,2)),"")</f>
        <v>3</v>
      </c>
      <c r="D231" s="11" t="str">
        <f aca="false">TRIM('수출입 실적(품목별)'!B235)</f>
        <v>37</v>
      </c>
      <c r="E231" s="11" t="str">
        <f aca="false">TRIM('수출입 실적(품목별)'!C235)</f>
        <v>사진용이나 영화용 재료</v>
      </c>
      <c r="F231" s="19" t="n">
        <f aca="false">IFERROR(VALUE(SUBSTITUTE(TRIM('수출입 실적(품목별)'!E235),",","")),"")</f>
        <v>93809</v>
      </c>
      <c r="G231" s="19" t="n">
        <f aca="false">IFERROR(VALUE(SUBSTITUTE(TRIM('수출입 실적(품목별)'!G235),",","")),"")</f>
        <v>88634</v>
      </c>
      <c r="H231" s="19" t="n">
        <f aca="false">IFERROR(VALUE(SUBSTITUTE(TRIM('수출입 실적(품목별)'!H235),",","")),"")</f>
        <v>5175</v>
      </c>
    </row>
    <row r="232" customFormat="false" ht="15" hidden="false" customHeight="true" outlineLevel="0" collapsed="false">
      <c r="A232" s="11" t="str">
        <f aca="false">TRIM('수출입 실적(품목별)'!A236)</f>
        <v>2025.03</v>
      </c>
      <c r="B232" s="17" t="n">
        <f aca="false">IFERROR(VALUE(LEFT(A232,4)),"")</f>
        <v>2025</v>
      </c>
      <c r="C232" s="17" t="n">
        <f aca="false">IFERROR(VALUE(RIGHT(A232,2)),"")</f>
        <v>3</v>
      </c>
      <c r="D232" s="11" t="str">
        <f aca="false">TRIM('수출입 실적(품목별)'!B236)</f>
        <v>38</v>
      </c>
      <c r="E232" s="11" t="str">
        <f aca="false">TRIM('수출입 실적(품목별)'!C236)</f>
        <v>각종 화학공업 생산품</v>
      </c>
      <c r="F232" s="19" t="n">
        <f aca="false">IFERROR(VALUE(SUBSTITUTE(TRIM('수출입 실적(품목별)'!E236),",","")),"")</f>
        <v>670164</v>
      </c>
      <c r="G232" s="19" t="n">
        <f aca="false">IFERROR(VALUE(SUBSTITUTE(TRIM('수출입 실적(품목별)'!G236),",","")),"")</f>
        <v>793402</v>
      </c>
      <c r="H232" s="19" t="n">
        <f aca="false">IFERROR(VALUE(SUBSTITUTE(TRIM('수출입 실적(품목별)'!H236),",","")),"")</f>
        <v>-123238</v>
      </c>
    </row>
    <row r="233" customFormat="false" ht="15" hidden="false" customHeight="true" outlineLevel="0" collapsed="false">
      <c r="A233" s="11" t="str">
        <f aca="false">TRIM('수출입 실적(품목별)'!A237)</f>
        <v>2025.03</v>
      </c>
      <c r="B233" s="17" t="n">
        <f aca="false">IFERROR(VALUE(LEFT(A233,4)),"")</f>
        <v>2025</v>
      </c>
      <c r="C233" s="17" t="n">
        <f aca="false">IFERROR(VALUE(RIGHT(A233,2)),"")</f>
        <v>3</v>
      </c>
      <c r="D233" s="11" t="str">
        <f aca="false">TRIM('수출입 실적(품목별)'!B237)</f>
        <v>39</v>
      </c>
      <c r="E233" s="11" t="str">
        <f aca="false">TRIM('수출입 실적(품목별)'!C237)</f>
        <v>플라스틱과 그 제품</v>
      </c>
      <c r="F233" s="19" t="n">
        <f aca="false">IFERROR(VALUE(SUBSTITUTE(TRIM('수출입 실적(품목별)'!E237),",","")),"")</f>
        <v>2864112</v>
      </c>
      <c r="G233" s="19" t="n">
        <f aca="false">IFERROR(VALUE(SUBSTITUTE(TRIM('수출입 실적(품목별)'!G237),",","")),"")</f>
        <v>1069785</v>
      </c>
      <c r="H233" s="19" t="n">
        <f aca="false">IFERROR(VALUE(SUBSTITUTE(TRIM('수출입 실적(품목별)'!H237),",","")),"")</f>
        <v>1794326</v>
      </c>
    </row>
    <row r="234" customFormat="false" ht="15" hidden="false" customHeight="true" outlineLevel="0" collapsed="false">
      <c r="A234" s="11" t="str">
        <f aca="false">TRIM('수출입 실적(품목별)'!A238)</f>
        <v>2025.03</v>
      </c>
      <c r="B234" s="17" t="n">
        <f aca="false">IFERROR(VALUE(LEFT(A234,4)),"")</f>
        <v>2025</v>
      </c>
      <c r="C234" s="17" t="n">
        <f aca="false">IFERROR(VALUE(RIGHT(A234,2)),"")</f>
        <v>3</v>
      </c>
      <c r="D234" s="11" t="str">
        <f aca="false">TRIM('수출입 실적(품목별)'!B238)</f>
        <v>40</v>
      </c>
      <c r="E234" s="11" t="str">
        <f aca="false">TRIM('수출입 실적(품목별)'!C238)</f>
        <v>고무와 그 제품</v>
      </c>
      <c r="F234" s="19" t="n">
        <f aca="false">IFERROR(VALUE(SUBSTITUTE(TRIM('수출입 실적(품목별)'!E238),",","")),"")</f>
        <v>662560</v>
      </c>
      <c r="G234" s="19" t="n">
        <f aca="false">IFERROR(VALUE(SUBSTITUTE(TRIM('수출입 실적(품목별)'!G238),",","")),"")</f>
        <v>264925</v>
      </c>
      <c r="H234" s="19" t="n">
        <f aca="false">IFERROR(VALUE(SUBSTITUTE(TRIM('수출입 실적(품목별)'!H238),",","")),"")</f>
        <v>397634</v>
      </c>
    </row>
    <row r="235" customFormat="false" ht="15" hidden="false" customHeight="true" outlineLevel="0" collapsed="false">
      <c r="A235" s="11" t="str">
        <f aca="false">TRIM('수출입 실적(품목별)'!A239)</f>
        <v>2025.03</v>
      </c>
      <c r="B235" s="17" t="n">
        <f aca="false">IFERROR(VALUE(LEFT(A235,4)),"")</f>
        <v>2025</v>
      </c>
      <c r="C235" s="17" t="n">
        <f aca="false">IFERROR(VALUE(RIGHT(A235,2)),"")</f>
        <v>3</v>
      </c>
      <c r="D235" s="11" t="str">
        <f aca="false">TRIM('수출입 실적(품목별)'!B239)</f>
        <v>41</v>
      </c>
      <c r="E235" s="11" t="str">
        <f aca="false">TRIM('수출입 실적(품목별)'!C239)</f>
        <v>원피(모피는 제외한다)와 가죽</v>
      </c>
      <c r="F235" s="19" t="n">
        <f aca="false">IFERROR(VALUE(SUBSTITUTE(TRIM('수출입 실적(품목별)'!E239),",","")),"")</f>
        <v>28697</v>
      </c>
      <c r="G235" s="19" t="n">
        <f aca="false">IFERROR(VALUE(SUBSTITUTE(TRIM('수출입 실적(품목별)'!G239),",","")),"")</f>
        <v>21624</v>
      </c>
      <c r="H235" s="19" t="n">
        <f aca="false">IFERROR(VALUE(SUBSTITUTE(TRIM('수출입 실적(품목별)'!H239),",","")),"")</f>
        <v>7073</v>
      </c>
    </row>
    <row r="236" customFormat="false" ht="15" hidden="false" customHeight="true" outlineLevel="0" collapsed="false">
      <c r="A236" s="11" t="str">
        <f aca="false">TRIM('수출입 실적(품목별)'!A240)</f>
        <v>2025.03</v>
      </c>
      <c r="B236" s="17" t="n">
        <f aca="false">IFERROR(VALUE(LEFT(A236,4)),"")</f>
        <v>2025</v>
      </c>
      <c r="C236" s="17" t="n">
        <f aca="false">IFERROR(VALUE(RIGHT(A236,2)),"")</f>
        <v>3</v>
      </c>
      <c r="D236" s="11" t="str">
        <f aca="false">TRIM('수출입 실적(품목별)'!B240)</f>
        <v>42</v>
      </c>
      <c r="E236" s="11" t="str">
        <f aca="false">TRIM('수출입 실적(품목별)'!C240)</f>
        <v>가죽제품, 마구, 여행용구ㆍ핸드백과 이와 유사한 용기, 동물 거트(gut)[누에의 거트(gut)는 제외한다]의 제품</v>
      </c>
      <c r="F236" s="19" t="n">
        <f aca="false">IFERROR(VALUE(SUBSTITUTE(TRIM('수출입 실적(품목별)'!E240),",","")),"")</f>
        <v>38578</v>
      </c>
      <c r="G236" s="19" t="n">
        <f aca="false">IFERROR(VALUE(SUBSTITUTE(TRIM('수출입 실적(품목별)'!G240),",","")),"")</f>
        <v>305509</v>
      </c>
      <c r="H236" s="19" t="n">
        <f aca="false">IFERROR(VALUE(SUBSTITUTE(TRIM('수출입 실적(품목별)'!H240),",","")),"")</f>
        <v>-266932</v>
      </c>
    </row>
    <row r="237" customFormat="false" ht="15" hidden="false" customHeight="true" outlineLevel="0" collapsed="false">
      <c r="A237" s="11" t="str">
        <f aca="false">TRIM('수출입 실적(품목별)'!A241)</f>
        <v>2025.03</v>
      </c>
      <c r="B237" s="17" t="n">
        <f aca="false">IFERROR(VALUE(LEFT(A237,4)),"")</f>
        <v>2025</v>
      </c>
      <c r="C237" s="17" t="n">
        <f aca="false">IFERROR(VALUE(RIGHT(A237,2)),"")</f>
        <v>3</v>
      </c>
      <c r="D237" s="11" t="str">
        <f aca="false">TRIM('수출입 실적(품목별)'!B241)</f>
        <v>43</v>
      </c>
      <c r="E237" s="11" t="str">
        <f aca="false">TRIM('수출입 실적(품목별)'!C241)</f>
        <v>모피ㆍ인조모피와 이들의 제품</v>
      </c>
      <c r="F237" s="19" t="n">
        <f aca="false">IFERROR(VALUE(SUBSTITUTE(TRIM('수출입 실적(품목별)'!E241),",","")),"")</f>
        <v>451</v>
      </c>
      <c r="G237" s="19" t="n">
        <f aca="false">IFERROR(VALUE(SUBSTITUTE(TRIM('수출입 실적(품목별)'!G241),",","")),"")</f>
        <v>3879</v>
      </c>
      <c r="H237" s="19" t="n">
        <f aca="false">IFERROR(VALUE(SUBSTITUTE(TRIM('수출입 실적(품목별)'!H241),",","")),"")</f>
        <v>-3428</v>
      </c>
    </row>
    <row r="238" customFormat="false" ht="15" hidden="false" customHeight="true" outlineLevel="0" collapsed="false">
      <c r="A238" s="11" t="str">
        <f aca="false">TRIM('수출입 실적(품목별)'!A242)</f>
        <v>2025.03</v>
      </c>
      <c r="B238" s="17" t="n">
        <f aca="false">IFERROR(VALUE(LEFT(A238,4)),"")</f>
        <v>2025</v>
      </c>
      <c r="C238" s="17" t="n">
        <f aca="false">IFERROR(VALUE(RIGHT(A238,2)),"")</f>
        <v>3</v>
      </c>
      <c r="D238" s="11" t="str">
        <f aca="false">TRIM('수출입 실적(품목별)'!B242)</f>
        <v>44</v>
      </c>
      <c r="E238" s="11" t="str">
        <f aca="false">TRIM('수출입 실적(품목별)'!C242)</f>
        <v>목재와 그 제품, 목탄</v>
      </c>
      <c r="F238" s="19" t="n">
        <f aca="false">IFERROR(VALUE(SUBSTITUTE(TRIM('수출입 실적(품목별)'!E242),",","")),"")</f>
        <v>6420</v>
      </c>
      <c r="G238" s="19" t="n">
        <f aca="false">IFERROR(VALUE(SUBSTITUTE(TRIM('수출입 실적(품목별)'!G242),",","")),"")</f>
        <v>222058</v>
      </c>
      <c r="H238" s="19" t="n">
        <f aca="false">IFERROR(VALUE(SUBSTITUTE(TRIM('수출입 실적(품목별)'!H242),",","")),"")</f>
        <v>-215638</v>
      </c>
    </row>
    <row r="239" customFormat="false" ht="15" hidden="false" customHeight="true" outlineLevel="0" collapsed="false">
      <c r="A239" s="11" t="str">
        <f aca="false">TRIM('수출입 실적(품목별)'!A243)</f>
        <v>2025.03</v>
      </c>
      <c r="B239" s="17" t="n">
        <f aca="false">IFERROR(VALUE(LEFT(A239,4)),"")</f>
        <v>2025</v>
      </c>
      <c r="C239" s="17" t="n">
        <f aca="false">IFERROR(VALUE(RIGHT(A239,2)),"")</f>
        <v>3</v>
      </c>
      <c r="D239" s="11" t="str">
        <f aca="false">TRIM('수출입 실적(품목별)'!B243)</f>
        <v>45</v>
      </c>
      <c r="E239" s="11" t="str">
        <f aca="false">TRIM('수출입 실적(품목별)'!C243)</f>
        <v>코르크(cork)와 그 제품</v>
      </c>
      <c r="F239" s="19" t="n">
        <f aca="false">IFERROR(VALUE(SUBSTITUTE(TRIM('수출입 실적(품목별)'!E243),",","")),"")</f>
        <v>53</v>
      </c>
      <c r="G239" s="19" t="n">
        <f aca="false">IFERROR(VALUE(SUBSTITUTE(TRIM('수출입 실적(품목별)'!G243),",","")),"")</f>
        <v>196</v>
      </c>
      <c r="H239" s="19" t="n">
        <f aca="false">IFERROR(VALUE(SUBSTITUTE(TRIM('수출입 실적(품목별)'!H243),",","")),"")</f>
        <v>-143</v>
      </c>
    </row>
    <row r="240" customFormat="false" ht="15" hidden="false" customHeight="true" outlineLevel="0" collapsed="false">
      <c r="A240" s="11" t="str">
        <f aca="false">TRIM('수출입 실적(품목별)'!A244)</f>
        <v>2025.03</v>
      </c>
      <c r="B240" s="17" t="n">
        <f aca="false">IFERROR(VALUE(LEFT(A240,4)),"")</f>
        <v>2025</v>
      </c>
      <c r="C240" s="17" t="n">
        <f aca="false">IFERROR(VALUE(RIGHT(A240,2)),"")</f>
        <v>3</v>
      </c>
      <c r="D240" s="11" t="str">
        <f aca="false">TRIM('수출입 실적(품목별)'!B244)</f>
        <v>46</v>
      </c>
      <c r="E240" s="11" t="str">
        <f aca="false">TRIM('수출입 실적(품목별)'!C244)</f>
        <v>짚ㆍ에스파르토(esparto)나 그 밖의 조물 재료의 제품, 바구니 세공물(basketware)과 지조세공물(枝條細工物)</v>
      </c>
      <c r="F240" s="19" t="n">
        <f aca="false">IFERROR(VALUE(SUBSTITUTE(TRIM('수출입 실적(품목별)'!E244),",","")),"")</f>
        <v>112</v>
      </c>
      <c r="G240" s="19" t="n">
        <f aca="false">IFERROR(VALUE(SUBSTITUTE(TRIM('수출입 실적(품목별)'!G244),",","")),"")</f>
        <v>1970</v>
      </c>
      <c r="H240" s="19" t="n">
        <f aca="false">IFERROR(VALUE(SUBSTITUTE(TRIM('수출입 실적(품목별)'!H244),",","")),"")</f>
        <v>-1859</v>
      </c>
    </row>
    <row r="241" customFormat="false" ht="15" hidden="false" customHeight="true" outlineLevel="0" collapsed="false">
      <c r="A241" s="11" t="str">
        <f aca="false">TRIM('수출입 실적(품목별)'!A245)</f>
        <v>2025.03</v>
      </c>
      <c r="B241" s="17" t="n">
        <f aca="false">IFERROR(VALUE(LEFT(A241,4)),"")</f>
        <v>2025</v>
      </c>
      <c r="C241" s="17" t="n">
        <f aca="false">IFERROR(VALUE(RIGHT(A241,2)),"")</f>
        <v>3</v>
      </c>
      <c r="D241" s="11" t="str">
        <f aca="false">TRIM('수출입 실적(품목별)'!B245)</f>
        <v>47</v>
      </c>
      <c r="E241" s="11" t="str">
        <f aca="false">TRIM('수출입 실적(품목별)'!C245)</f>
        <v>목재나 그 밖의 섬유질 셀룰로오스재료의 펄프, 회수한 종이ㆍ판지[웨이스트(waste)와 스크랩(scrap)]</v>
      </c>
      <c r="F241" s="19" t="n">
        <f aca="false">IFERROR(VALUE(SUBSTITUTE(TRIM('수출입 실적(품목별)'!E245),",","")),"")</f>
        <v>8312</v>
      </c>
      <c r="G241" s="19" t="n">
        <f aca="false">IFERROR(VALUE(SUBSTITUTE(TRIM('수출입 실적(품목별)'!G245),",","")),"")</f>
        <v>119190</v>
      </c>
      <c r="H241" s="19" t="n">
        <f aca="false">IFERROR(VALUE(SUBSTITUTE(TRIM('수출입 실적(품목별)'!H245),",","")),"")</f>
        <v>-110877</v>
      </c>
    </row>
    <row r="242" customFormat="false" ht="15" hidden="false" customHeight="true" outlineLevel="0" collapsed="false">
      <c r="A242" s="11" t="str">
        <f aca="false">TRIM('수출입 실적(품목별)'!A246)</f>
        <v>2025.03</v>
      </c>
      <c r="B242" s="17" t="n">
        <f aca="false">IFERROR(VALUE(LEFT(A242,4)),"")</f>
        <v>2025</v>
      </c>
      <c r="C242" s="17" t="n">
        <f aca="false">IFERROR(VALUE(RIGHT(A242,2)),"")</f>
        <v>3</v>
      </c>
      <c r="D242" s="11" t="str">
        <f aca="false">TRIM('수출입 실적(품목별)'!B246)</f>
        <v>48</v>
      </c>
      <c r="E242" s="11" t="str">
        <f aca="false">TRIM('수출입 실적(품목별)'!C246)</f>
        <v>종이와 판지, 제지용 펄프ㆍ종이ㆍ판지의 제품</v>
      </c>
      <c r="F242" s="19" t="n">
        <f aca="false">IFERROR(VALUE(SUBSTITUTE(TRIM('수출입 실적(품목별)'!E246),",","")),"")</f>
        <v>214018</v>
      </c>
      <c r="G242" s="19" t="n">
        <f aca="false">IFERROR(VALUE(SUBSTITUTE(TRIM('수출입 실적(품목별)'!G246),",","")),"")</f>
        <v>176024</v>
      </c>
      <c r="H242" s="19" t="n">
        <f aca="false">IFERROR(VALUE(SUBSTITUTE(TRIM('수출입 실적(품목별)'!H246),",","")),"")</f>
        <v>37994</v>
      </c>
    </row>
    <row r="243" customFormat="false" ht="15" hidden="false" customHeight="true" outlineLevel="0" collapsed="false">
      <c r="A243" s="11" t="str">
        <f aca="false">TRIM('수출입 실적(품목별)'!A247)</f>
        <v>2025.03</v>
      </c>
      <c r="B243" s="17" t="n">
        <f aca="false">IFERROR(VALUE(LEFT(A243,4)),"")</f>
        <v>2025</v>
      </c>
      <c r="C243" s="17" t="n">
        <f aca="false">IFERROR(VALUE(RIGHT(A243,2)),"")</f>
        <v>3</v>
      </c>
      <c r="D243" s="11" t="str">
        <f aca="false">TRIM('수출입 실적(품목별)'!B247)</f>
        <v>49</v>
      </c>
      <c r="E243" s="11" t="str">
        <f aca="false">TRIM('수출입 실적(품목별)'!C247)</f>
        <v>인쇄서적ㆍ신문ㆍ회화ㆍ그 밖의 인쇄물, 수제(手製)문서ㆍ타자문서ㆍ도면</v>
      </c>
      <c r="F243" s="19" t="n">
        <f aca="false">IFERROR(VALUE(SUBSTITUTE(TRIM('수출입 실적(품목별)'!E247),",","")),"")</f>
        <v>33147</v>
      </c>
      <c r="G243" s="19" t="n">
        <f aca="false">IFERROR(VALUE(SUBSTITUTE(TRIM('수출입 실적(품목별)'!G247),",","")),"")</f>
        <v>22057</v>
      </c>
      <c r="H243" s="19" t="n">
        <f aca="false">IFERROR(VALUE(SUBSTITUTE(TRIM('수출입 실적(품목별)'!H247),",","")),"")</f>
        <v>11091</v>
      </c>
    </row>
    <row r="244" customFormat="false" ht="15" hidden="false" customHeight="true" outlineLevel="0" collapsed="false">
      <c r="A244" s="11" t="str">
        <f aca="false">TRIM('수출입 실적(품목별)'!A248)</f>
        <v>2025.03</v>
      </c>
      <c r="B244" s="17" t="n">
        <f aca="false">IFERROR(VALUE(LEFT(A244,4)),"")</f>
        <v>2025</v>
      </c>
      <c r="C244" s="17" t="n">
        <f aca="false">IFERROR(VALUE(RIGHT(A244,2)),"")</f>
        <v>3</v>
      </c>
      <c r="D244" s="11" t="str">
        <f aca="false">TRIM('수출입 실적(품목별)'!B248)</f>
        <v>50</v>
      </c>
      <c r="E244" s="11" t="str">
        <f aca="false">TRIM('수출입 실적(품목별)'!C248)</f>
        <v>견</v>
      </c>
      <c r="F244" s="19" t="n">
        <f aca="false">IFERROR(VALUE(SUBSTITUTE(TRIM('수출입 실적(품목별)'!E248),",","")),"")</f>
        <v>1249</v>
      </c>
      <c r="G244" s="19" t="n">
        <f aca="false">IFERROR(VALUE(SUBSTITUTE(TRIM('수출입 실적(품목별)'!G248),",","")),"")</f>
        <v>2067</v>
      </c>
      <c r="H244" s="19" t="n">
        <f aca="false">IFERROR(VALUE(SUBSTITUTE(TRIM('수출입 실적(품목별)'!H248),",","")),"")</f>
        <v>-818</v>
      </c>
    </row>
    <row r="245" customFormat="false" ht="15" hidden="false" customHeight="true" outlineLevel="0" collapsed="false">
      <c r="A245" s="11" t="str">
        <f aca="false">TRIM('수출입 실적(품목별)'!A249)</f>
        <v>2025.03</v>
      </c>
      <c r="B245" s="17" t="n">
        <f aca="false">IFERROR(VALUE(LEFT(A245,4)),"")</f>
        <v>2025</v>
      </c>
      <c r="C245" s="17" t="n">
        <f aca="false">IFERROR(VALUE(RIGHT(A245,2)),"")</f>
        <v>3</v>
      </c>
      <c r="D245" s="11" t="str">
        <f aca="false">TRIM('수출입 실적(품목별)'!B249)</f>
        <v>51</v>
      </c>
      <c r="E245" s="11" t="str">
        <f aca="false">TRIM('수출입 실적(품목별)'!C249)</f>
        <v>양모ㆍ동물의 부드러운 털이나 거친 털ㆍ말의 털로 만든 실과 직물</v>
      </c>
      <c r="F245" s="19" t="n">
        <f aca="false">IFERROR(VALUE(SUBSTITUTE(TRIM('수출입 실적(품목별)'!E249),",","")),"")</f>
        <v>2115</v>
      </c>
      <c r="G245" s="19" t="n">
        <f aca="false">IFERROR(VALUE(SUBSTITUTE(TRIM('수출입 실적(품목별)'!G249),",","")),"")</f>
        <v>18274</v>
      </c>
      <c r="H245" s="19" t="n">
        <f aca="false">IFERROR(VALUE(SUBSTITUTE(TRIM('수출입 실적(품목별)'!H249),",","")),"")</f>
        <v>-16158</v>
      </c>
    </row>
    <row r="246" customFormat="false" ht="15" hidden="false" customHeight="true" outlineLevel="0" collapsed="false">
      <c r="A246" s="11" t="str">
        <f aca="false">TRIM('수출입 실적(품목별)'!A250)</f>
        <v>2025.03</v>
      </c>
      <c r="B246" s="17" t="n">
        <f aca="false">IFERROR(VALUE(LEFT(A246,4)),"")</f>
        <v>2025</v>
      </c>
      <c r="C246" s="17" t="n">
        <f aca="false">IFERROR(VALUE(RIGHT(A246,2)),"")</f>
        <v>3</v>
      </c>
      <c r="D246" s="11" t="str">
        <f aca="false">TRIM('수출입 실적(품목별)'!B250)</f>
        <v>52</v>
      </c>
      <c r="E246" s="11" t="str">
        <f aca="false">TRIM('수출입 실적(품목별)'!C250)</f>
        <v>면</v>
      </c>
      <c r="F246" s="19" t="n">
        <f aca="false">IFERROR(VALUE(SUBSTITUTE(TRIM('수출입 실적(품목별)'!E250),",","")),"")</f>
        <v>22837</v>
      </c>
      <c r="G246" s="19" t="n">
        <f aca="false">IFERROR(VALUE(SUBSTITUTE(TRIM('수출입 실적(품목별)'!G250),",","")),"")</f>
        <v>64695</v>
      </c>
      <c r="H246" s="19" t="n">
        <f aca="false">IFERROR(VALUE(SUBSTITUTE(TRIM('수출입 실적(품목별)'!H250),",","")),"")</f>
        <v>-41858</v>
      </c>
    </row>
    <row r="247" customFormat="false" ht="15" hidden="false" customHeight="true" outlineLevel="0" collapsed="false">
      <c r="A247" s="11" t="str">
        <f aca="false">TRIM('수출입 실적(품목별)'!A251)</f>
        <v>2025.03</v>
      </c>
      <c r="B247" s="17" t="n">
        <f aca="false">IFERROR(VALUE(LEFT(A247,4)),"")</f>
        <v>2025</v>
      </c>
      <c r="C247" s="17" t="n">
        <f aca="false">IFERROR(VALUE(RIGHT(A247,2)),"")</f>
        <v>3</v>
      </c>
      <c r="D247" s="11" t="str">
        <f aca="false">TRIM('수출입 실적(품목별)'!B251)</f>
        <v>53</v>
      </c>
      <c r="E247" s="11" t="str">
        <f aca="false">TRIM('수출입 실적(품목별)'!C251)</f>
        <v>그 밖의 식물성 방직용 섬유, 종이실(paper yarn)과 종이실로 만든 직물</v>
      </c>
      <c r="F247" s="19" t="n">
        <f aca="false">IFERROR(VALUE(SUBSTITUTE(TRIM('수출입 실적(품목별)'!E251),",","")),"")</f>
        <v>502</v>
      </c>
      <c r="G247" s="19" t="n">
        <f aca="false">IFERROR(VALUE(SUBSTITUTE(TRIM('수출입 실적(품목별)'!G251),",","")),"")</f>
        <v>4766</v>
      </c>
      <c r="H247" s="19" t="n">
        <f aca="false">IFERROR(VALUE(SUBSTITUTE(TRIM('수출입 실적(품목별)'!H251),",","")),"")</f>
        <v>-4264</v>
      </c>
    </row>
    <row r="248" customFormat="false" ht="15" hidden="false" customHeight="true" outlineLevel="0" collapsed="false">
      <c r="A248" s="11" t="str">
        <f aca="false">TRIM('수출입 실적(품목별)'!A252)</f>
        <v>2025.03</v>
      </c>
      <c r="B248" s="17" t="n">
        <f aca="false">IFERROR(VALUE(LEFT(A248,4)),"")</f>
        <v>2025</v>
      </c>
      <c r="C248" s="17" t="n">
        <f aca="false">IFERROR(VALUE(RIGHT(A248,2)),"")</f>
        <v>3</v>
      </c>
      <c r="D248" s="11" t="str">
        <f aca="false">TRIM('수출입 실적(품목별)'!B252)</f>
        <v>54</v>
      </c>
      <c r="E248" s="11" t="str">
        <f aca="false">TRIM('수출입 실적(품목별)'!C252)</f>
        <v>인조필라멘트, 인조방직용 섬유재료의 스트립(strip)과 이와 유사한 것</v>
      </c>
      <c r="F248" s="19" t="n">
        <f aca="false">IFERROR(VALUE(SUBSTITUTE(TRIM('수출입 실적(품목별)'!E252),",","")),"")</f>
        <v>148460</v>
      </c>
      <c r="G248" s="19" t="n">
        <f aca="false">IFERROR(VALUE(SUBSTITUTE(TRIM('수출입 실적(품목별)'!G252),",","")),"")</f>
        <v>90673</v>
      </c>
      <c r="H248" s="19" t="n">
        <f aca="false">IFERROR(VALUE(SUBSTITUTE(TRIM('수출입 실적(품목별)'!H252),",","")),"")</f>
        <v>57787</v>
      </c>
    </row>
    <row r="249" customFormat="false" ht="15" hidden="false" customHeight="true" outlineLevel="0" collapsed="false">
      <c r="A249" s="11" t="str">
        <f aca="false">TRIM('수출입 실적(품목별)'!A253)</f>
        <v>2025.03</v>
      </c>
      <c r="B249" s="17" t="n">
        <f aca="false">IFERROR(VALUE(LEFT(A249,4)),"")</f>
        <v>2025</v>
      </c>
      <c r="C249" s="17" t="n">
        <f aca="false">IFERROR(VALUE(RIGHT(A249,2)),"")</f>
        <v>3</v>
      </c>
      <c r="D249" s="11" t="str">
        <f aca="false">TRIM('수출입 실적(품목별)'!B253)</f>
        <v>55</v>
      </c>
      <c r="E249" s="11" t="str">
        <f aca="false">TRIM('수출입 실적(품목별)'!C253)</f>
        <v>인조스테이플섬유</v>
      </c>
      <c r="F249" s="19" t="n">
        <f aca="false">IFERROR(VALUE(SUBSTITUTE(TRIM('수출입 실적(품목별)'!E253),",","")),"")</f>
        <v>95879</v>
      </c>
      <c r="G249" s="19" t="n">
        <f aca="false">IFERROR(VALUE(SUBSTITUTE(TRIM('수출입 실적(품목별)'!G253),",","")),"")</f>
        <v>50358</v>
      </c>
      <c r="H249" s="19" t="n">
        <f aca="false">IFERROR(VALUE(SUBSTITUTE(TRIM('수출입 실적(품목별)'!H253),",","")),"")</f>
        <v>45521</v>
      </c>
    </row>
    <row r="250" customFormat="false" ht="15" hidden="false" customHeight="true" outlineLevel="0" collapsed="false">
      <c r="A250" s="11" t="str">
        <f aca="false">TRIM('수출입 실적(품목별)'!A254)</f>
        <v>2025.03</v>
      </c>
      <c r="B250" s="17" t="n">
        <f aca="false">IFERROR(VALUE(LEFT(A250,4)),"")</f>
        <v>2025</v>
      </c>
      <c r="C250" s="17" t="n">
        <f aca="false">IFERROR(VALUE(RIGHT(A250,2)),"")</f>
        <v>3</v>
      </c>
      <c r="D250" s="11" t="str">
        <f aca="false">TRIM('수출입 실적(품목별)'!B254)</f>
        <v>56</v>
      </c>
      <c r="E250" s="11" t="str">
        <f aca="false">TRIM('수출입 실적(품목별)'!C254)</f>
        <v>워딩(wadding)ㆍ펠트(felt)ㆍ부직포, 특수사, 끈ㆍ배의 밧줄(cordage)ㆍ로프ㆍ케이블과 이들의 제품</v>
      </c>
      <c r="F250" s="19" t="n">
        <f aca="false">IFERROR(VALUE(SUBSTITUTE(TRIM('수출입 실적(품목별)'!E254),",","")),"")</f>
        <v>65351</v>
      </c>
      <c r="G250" s="19" t="n">
        <f aca="false">IFERROR(VALUE(SUBSTITUTE(TRIM('수출입 실적(품목별)'!G254),",","")),"")</f>
        <v>54276</v>
      </c>
      <c r="H250" s="19" t="n">
        <f aca="false">IFERROR(VALUE(SUBSTITUTE(TRIM('수출입 실적(품목별)'!H254),",","")),"")</f>
        <v>11075</v>
      </c>
    </row>
    <row r="251" customFormat="false" ht="15" hidden="false" customHeight="true" outlineLevel="0" collapsed="false">
      <c r="A251" s="11" t="str">
        <f aca="false">TRIM('수출입 실적(품목별)'!A255)</f>
        <v>2025.03</v>
      </c>
      <c r="B251" s="17" t="n">
        <f aca="false">IFERROR(VALUE(LEFT(A251,4)),"")</f>
        <v>2025</v>
      </c>
      <c r="C251" s="17" t="n">
        <f aca="false">IFERROR(VALUE(RIGHT(A251,2)),"")</f>
        <v>3</v>
      </c>
      <c r="D251" s="11" t="str">
        <f aca="false">TRIM('수출입 실적(품목별)'!B255)</f>
        <v>57</v>
      </c>
      <c r="E251" s="11" t="str">
        <f aca="false">TRIM('수출입 실적(품목별)'!C255)</f>
        <v>양탄자류와 그 밖의 방직용 섬유로 만든 바닥깔개</v>
      </c>
      <c r="F251" s="19" t="n">
        <f aca="false">IFERROR(VALUE(SUBSTITUTE(TRIM('수출입 실적(품목별)'!E255),",","")),"")</f>
        <v>6048</v>
      </c>
      <c r="G251" s="19" t="n">
        <f aca="false">IFERROR(VALUE(SUBSTITUTE(TRIM('수출입 실적(품목별)'!G255),",","")),"")</f>
        <v>10707</v>
      </c>
      <c r="H251" s="19" t="n">
        <f aca="false">IFERROR(VALUE(SUBSTITUTE(TRIM('수출입 실적(품목별)'!H255),",","")),"")</f>
        <v>-4659</v>
      </c>
    </row>
    <row r="252" customFormat="false" ht="15" hidden="false" customHeight="true" outlineLevel="0" collapsed="false">
      <c r="A252" s="11" t="str">
        <f aca="false">TRIM('수출입 실적(품목별)'!A256)</f>
        <v>2025.03</v>
      </c>
      <c r="B252" s="17" t="n">
        <f aca="false">IFERROR(VALUE(LEFT(A252,4)),"")</f>
        <v>2025</v>
      </c>
      <c r="C252" s="17" t="n">
        <f aca="false">IFERROR(VALUE(RIGHT(A252,2)),"")</f>
        <v>3</v>
      </c>
      <c r="D252" s="11" t="str">
        <f aca="false">TRIM('수출입 실적(품목별)'!B256)</f>
        <v>58</v>
      </c>
      <c r="E252" s="11" t="str">
        <f aca="false">TRIM('수출입 실적(품목별)'!C256)</f>
        <v>특수직물, 터프트(tuft)한 직물, 레이스, 태피스트리(tapestry), 트리밍(trimming), 자수천</v>
      </c>
      <c r="F252" s="19" t="n">
        <f aca="false">IFERROR(VALUE(SUBSTITUTE(TRIM('수출입 실적(품목별)'!E256),",","")),"")</f>
        <v>15344</v>
      </c>
      <c r="G252" s="19" t="n">
        <f aca="false">IFERROR(VALUE(SUBSTITUTE(TRIM('수출입 실적(품목별)'!G256),",","")),"")</f>
        <v>5918</v>
      </c>
      <c r="H252" s="19" t="n">
        <f aca="false">IFERROR(VALUE(SUBSTITUTE(TRIM('수출입 실적(품목별)'!H256),",","")),"")</f>
        <v>9427</v>
      </c>
    </row>
    <row r="253" customFormat="false" ht="15" hidden="false" customHeight="true" outlineLevel="0" collapsed="false">
      <c r="A253" s="11" t="str">
        <f aca="false">TRIM('수출입 실적(품목별)'!A257)</f>
        <v>2025.03</v>
      </c>
      <c r="B253" s="17" t="n">
        <f aca="false">IFERROR(VALUE(LEFT(A253,4)),"")</f>
        <v>2025</v>
      </c>
      <c r="C253" s="17" t="n">
        <f aca="false">IFERROR(VALUE(RIGHT(A253,2)),"")</f>
        <v>3</v>
      </c>
      <c r="D253" s="11" t="str">
        <f aca="false">TRIM('수출입 실적(품목별)'!B257)</f>
        <v>59</v>
      </c>
      <c r="E253" s="11" t="str">
        <f aca="false">TRIM('수출입 실적(품목별)'!C257)</f>
        <v>침투ㆍ도포ㆍ피복하거나 적층한 방직용 섬유의 직물, 공업용인 방직용 섬유제품</v>
      </c>
      <c r="F253" s="19" t="n">
        <f aca="false">IFERROR(VALUE(SUBSTITUTE(TRIM('수출입 실적(품목별)'!E257),",","")),"")</f>
        <v>100144</v>
      </c>
      <c r="G253" s="19" t="n">
        <f aca="false">IFERROR(VALUE(SUBSTITUTE(TRIM('수출입 실적(품목별)'!G257),",","")),"")</f>
        <v>41147</v>
      </c>
      <c r="H253" s="19" t="n">
        <f aca="false">IFERROR(VALUE(SUBSTITUTE(TRIM('수출입 실적(품목별)'!H257),",","")),"")</f>
        <v>58997</v>
      </c>
    </row>
    <row r="254" customFormat="false" ht="15" hidden="false" customHeight="true" outlineLevel="0" collapsed="false">
      <c r="A254" s="11" t="str">
        <f aca="false">TRIM('수출입 실적(품목별)'!A258)</f>
        <v>2025.03</v>
      </c>
      <c r="B254" s="17" t="n">
        <f aca="false">IFERROR(VALUE(LEFT(A254,4)),"")</f>
        <v>2025</v>
      </c>
      <c r="C254" s="17" t="n">
        <f aca="false">IFERROR(VALUE(RIGHT(A254,2)),"")</f>
        <v>3</v>
      </c>
      <c r="D254" s="11" t="str">
        <f aca="false">TRIM('수출입 실적(품목별)'!B258)</f>
        <v>60</v>
      </c>
      <c r="E254" s="11" t="str">
        <f aca="false">TRIM('수출입 실적(품목별)'!C258)</f>
        <v>메리야스 편물과 뜨개질 편물</v>
      </c>
      <c r="F254" s="19" t="n">
        <f aca="false">IFERROR(VALUE(SUBSTITUTE(TRIM('수출입 실적(품목별)'!E258),",","")),"")</f>
        <v>127346</v>
      </c>
      <c r="G254" s="19" t="n">
        <f aca="false">IFERROR(VALUE(SUBSTITUTE(TRIM('수출입 실적(품목별)'!G258),",","")),"")</f>
        <v>7877</v>
      </c>
      <c r="H254" s="19" t="n">
        <f aca="false">IFERROR(VALUE(SUBSTITUTE(TRIM('수출입 실적(품목별)'!H258),",","")),"")</f>
        <v>119469</v>
      </c>
    </row>
    <row r="255" customFormat="false" ht="15" hidden="false" customHeight="true" outlineLevel="0" collapsed="false">
      <c r="A255" s="11" t="str">
        <f aca="false">TRIM('수출입 실적(품목별)'!A259)</f>
        <v>2025.03</v>
      </c>
      <c r="B255" s="17" t="n">
        <f aca="false">IFERROR(VALUE(LEFT(A255,4)),"")</f>
        <v>2025</v>
      </c>
      <c r="C255" s="17" t="n">
        <f aca="false">IFERROR(VALUE(RIGHT(A255,2)),"")</f>
        <v>3</v>
      </c>
      <c r="D255" s="11" t="str">
        <f aca="false">TRIM('수출입 실적(품목별)'!B259)</f>
        <v>61</v>
      </c>
      <c r="E255" s="11" t="str">
        <f aca="false">TRIM('수출입 실적(품목별)'!C259)</f>
        <v>의류와 그 부속품(메리야스 편물이나 뜨개질 편물로 한정한다)</v>
      </c>
      <c r="F255" s="19" t="n">
        <f aca="false">IFERROR(VALUE(SUBSTITUTE(TRIM('수출입 실적(품목별)'!E259),",","")),"")</f>
        <v>72600</v>
      </c>
      <c r="G255" s="19" t="n">
        <f aca="false">IFERROR(VALUE(SUBSTITUTE(TRIM('수출입 실적(품목별)'!G259),",","")),"")</f>
        <v>481958</v>
      </c>
      <c r="H255" s="19" t="n">
        <f aca="false">IFERROR(VALUE(SUBSTITUTE(TRIM('수출입 실적(품목별)'!H259),",","")),"")</f>
        <v>-409357</v>
      </c>
    </row>
    <row r="256" customFormat="false" ht="15" hidden="false" customHeight="true" outlineLevel="0" collapsed="false">
      <c r="A256" s="11" t="str">
        <f aca="false">TRIM('수출입 실적(품목별)'!A260)</f>
        <v>2025.03</v>
      </c>
      <c r="B256" s="17" t="n">
        <f aca="false">IFERROR(VALUE(LEFT(A256,4)),"")</f>
        <v>2025</v>
      </c>
      <c r="C256" s="17" t="n">
        <f aca="false">IFERROR(VALUE(RIGHT(A256,2)),"")</f>
        <v>3</v>
      </c>
      <c r="D256" s="11" t="str">
        <f aca="false">TRIM('수출입 실적(품목별)'!B260)</f>
        <v>62</v>
      </c>
      <c r="E256" s="11" t="str">
        <f aca="false">TRIM('수출입 실적(품목별)'!C260)</f>
        <v>의류와 그 부속품(메리야스 편물이나 뜨개질편물은 제외한다)</v>
      </c>
      <c r="F256" s="19" t="n">
        <f aca="false">IFERROR(VALUE(SUBSTITUTE(TRIM('수출입 실적(품목별)'!E260),",","")),"")</f>
        <v>67429</v>
      </c>
      <c r="G256" s="19" t="n">
        <f aca="false">IFERROR(VALUE(SUBSTITUTE(TRIM('수출입 실적(품목별)'!G260),",","")),"")</f>
        <v>628292</v>
      </c>
      <c r="H256" s="19" t="n">
        <f aca="false">IFERROR(VALUE(SUBSTITUTE(TRIM('수출입 실적(품목별)'!H260),",","")),"")</f>
        <v>-560863</v>
      </c>
    </row>
    <row r="257" customFormat="false" ht="15" hidden="false" customHeight="true" outlineLevel="0" collapsed="false">
      <c r="A257" s="11" t="str">
        <f aca="false">TRIM('수출입 실적(품목별)'!A261)</f>
        <v>2025.03</v>
      </c>
      <c r="B257" s="17" t="n">
        <f aca="false">IFERROR(VALUE(LEFT(A257,4)),"")</f>
        <v>2025</v>
      </c>
      <c r="C257" s="17" t="n">
        <f aca="false">IFERROR(VALUE(RIGHT(A257,2)),"")</f>
        <v>3</v>
      </c>
      <c r="D257" s="11" t="str">
        <f aca="false">TRIM('수출입 실적(품목별)'!B261)</f>
        <v>63</v>
      </c>
      <c r="E257" s="11" t="str">
        <f aca="false">TRIM('수출입 실적(품목별)'!C261)</f>
        <v>제품으로 된 방직용 섬유의 그 밖의 물품, 세트, 사용하던 의류ㆍ방직용 섬유제품, 넝마</v>
      </c>
      <c r="F257" s="19" t="n">
        <f aca="false">IFERROR(VALUE(SUBSTITUTE(TRIM('수출입 실적(품목별)'!E261),",","")),"")</f>
        <v>57488</v>
      </c>
      <c r="G257" s="19" t="n">
        <f aca="false">IFERROR(VALUE(SUBSTITUTE(TRIM('수출입 실적(품목별)'!G261),",","")),"")</f>
        <v>100960</v>
      </c>
      <c r="H257" s="19" t="n">
        <f aca="false">IFERROR(VALUE(SUBSTITUTE(TRIM('수출입 실적(품목별)'!H261),",","")),"")</f>
        <v>-43472</v>
      </c>
    </row>
    <row r="258" customFormat="false" ht="15" hidden="false" customHeight="true" outlineLevel="0" collapsed="false">
      <c r="A258" s="11" t="str">
        <f aca="false">TRIM('수출입 실적(품목별)'!A262)</f>
        <v>2025.03</v>
      </c>
      <c r="B258" s="17" t="n">
        <f aca="false">IFERROR(VALUE(LEFT(A258,4)),"")</f>
        <v>2025</v>
      </c>
      <c r="C258" s="17" t="n">
        <f aca="false">IFERROR(VALUE(RIGHT(A258,2)),"")</f>
        <v>3</v>
      </c>
      <c r="D258" s="11" t="str">
        <f aca="false">TRIM('수출입 실적(품목별)'!B262)</f>
        <v>64</v>
      </c>
      <c r="E258" s="11" t="str">
        <f aca="false">TRIM('수출입 실적(품목별)'!C262)</f>
        <v>신발류ㆍ각반과 이와 유사한 것, 이들의 부분품</v>
      </c>
      <c r="F258" s="19" t="n">
        <f aca="false">IFERROR(VALUE(SUBSTITUTE(TRIM('수출입 실적(품목별)'!E262),",","")),"")</f>
        <v>29414</v>
      </c>
      <c r="G258" s="19" t="n">
        <f aca="false">IFERROR(VALUE(SUBSTITUTE(TRIM('수출입 실적(품목별)'!G262),",","")),"")</f>
        <v>312251</v>
      </c>
      <c r="H258" s="19" t="n">
        <f aca="false">IFERROR(VALUE(SUBSTITUTE(TRIM('수출입 실적(품목별)'!H262),",","")),"")</f>
        <v>-282838</v>
      </c>
    </row>
    <row r="259" customFormat="false" ht="15" hidden="false" customHeight="true" outlineLevel="0" collapsed="false">
      <c r="A259" s="11" t="str">
        <f aca="false">TRIM('수출입 실적(품목별)'!A263)</f>
        <v>2025.03</v>
      </c>
      <c r="B259" s="17" t="n">
        <f aca="false">IFERROR(VALUE(LEFT(A259,4)),"")</f>
        <v>2025</v>
      </c>
      <c r="C259" s="17" t="n">
        <f aca="false">IFERROR(VALUE(RIGHT(A259,2)),"")</f>
        <v>3</v>
      </c>
      <c r="D259" s="11" t="str">
        <f aca="false">TRIM('수출입 실적(품목별)'!B263)</f>
        <v>65</v>
      </c>
      <c r="E259" s="11" t="str">
        <f aca="false">TRIM('수출입 실적(품목별)'!C263)</f>
        <v>모자류와 그 부분품</v>
      </c>
      <c r="F259" s="19" t="n">
        <f aca="false">IFERROR(VALUE(SUBSTITUTE(TRIM('수출입 실적(품목별)'!E263),",","")),"")</f>
        <v>9571</v>
      </c>
      <c r="G259" s="19" t="n">
        <f aca="false">IFERROR(VALUE(SUBSTITUTE(TRIM('수출입 실적(품목별)'!G263),",","")),"")</f>
        <v>26516</v>
      </c>
      <c r="H259" s="19" t="n">
        <f aca="false">IFERROR(VALUE(SUBSTITUTE(TRIM('수출입 실적(품목별)'!H263),",","")),"")</f>
        <v>-16945</v>
      </c>
    </row>
    <row r="260" customFormat="false" ht="15" hidden="false" customHeight="true" outlineLevel="0" collapsed="false">
      <c r="A260" s="11" t="str">
        <f aca="false">TRIM('수출입 실적(품목별)'!A264)</f>
        <v>2025.03</v>
      </c>
      <c r="B260" s="17" t="n">
        <f aca="false">IFERROR(VALUE(LEFT(A260,4)),"")</f>
        <v>2025</v>
      </c>
      <c r="C260" s="17" t="n">
        <f aca="false">IFERROR(VALUE(RIGHT(A260,2)),"")</f>
        <v>3</v>
      </c>
      <c r="D260" s="11" t="str">
        <f aca="false">TRIM('수출입 실적(품목별)'!B264)</f>
        <v>66</v>
      </c>
      <c r="E260" s="11" t="str">
        <f aca="false">TRIM('수출입 실적(품목별)'!C264)</f>
        <v>산류(傘類)ㆍ지팡이ㆍ시트스틱(seat-stick)ㆍ채찍ㆍ승마용 채찍과 이들의 부분품</v>
      </c>
      <c r="F260" s="19" t="n">
        <f aca="false">IFERROR(VALUE(SUBSTITUTE(TRIM('수출입 실적(품목별)'!E264),",","")),"")</f>
        <v>65</v>
      </c>
      <c r="G260" s="19" t="n">
        <f aca="false">IFERROR(VALUE(SUBSTITUTE(TRIM('수출입 실적(품목별)'!G264),",","")),"")</f>
        <v>11095</v>
      </c>
      <c r="H260" s="19" t="n">
        <f aca="false">IFERROR(VALUE(SUBSTITUTE(TRIM('수출입 실적(품목별)'!H264),",","")),"")</f>
        <v>-11030</v>
      </c>
    </row>
    <row r="261" customFormat="false" ht="15" hidden="false" customHeight="true" outlineLevel="0" collapsed="false">
      <c r="A261" s="11" t="str">
        <f aca="false">TRIM('수출입 실적(품목별)'!A265)</f>
        <v>2025.03</v>
      </c>
      <c r="B261" s="17" t="n">
        <f aca="false">IFERROR(VALUE(LEFT(A261,4)),"")</f>
        <v>2025</v>
      </c>
      <c r="C261" s="17" t="n">
        <f aca="false">IFERROR(VALUE(RIGHT(A261,2)),"")</f>
        <v>3</v>
      </c>
      <c r="D261" s="11" t="str">
        <f aca="false">TRIM('수출입 실적(품목별)'!B265)</f>
        <v>67</v>
      </c>
      <c r="E261" s="11" t="str">
        <f aca="false">TRIM('수출입 실적(품목별)'!C265)</f>
        <v>조제 깃털ㆍ솜털과 그 제품, 조화, 사람 머리카락으로 된 제품</v>
      </c>
      <c r="F261" s="19" t="n">
        <f aca="false">IFERROR(VALUE(SUBSTITUTE(TRIM('수출입 실적(품목별)'!E265),",","")),"")</f>
        <v>1825</v>
      </c>
      <c r="G261" s="19" t="n">
        <f aca="false">IFERROR(VALUE(SUBSTITUTE(TRIM('수출입 실적(품목별)'!G265),",","")),"")</f>
        <v>7673</v>
      </c>
      <c r="H261" s="19" t="n">
        <f aca="false">IFERROR(VALUE(SUBSTITUTE(TRIM('수출입 실적(품목별)'!H265),",","")),"")</f>
        <v>-5848</v>
      </c>
    </row>
    <row r="262" customFormat="false" ht="15" hidden="false" customHeight="true" outlineLevel="0" collapsed="false">
      <c r="A262" s="11" t="str">
        <f aca="false">TRIM('수출입 실적(품목별)'!A266)</f>
        <v>2025.03</v>
      </c>
      <c r="B262" s="17" t="n">
        <f aca="false">IFERROR(VALUE(LEFT(A262,4)),"")</f>
        <v>2025</v>
      </c>
      <c r="C262" s="17" t="n">
        <f aca="false">IFERROR(VALUE(RIGHT(A262,2)),"")</f>
        <v>3</v>
      </c>
      <c r="D262" s="11" t="str">
        <f aca="false">TRIM('수출입 실적(품목별)'!B266)</f>
        <v>68</v>
      </c>
      <c r="E262" s="11" t="str">
        <f aca="false">TRIM('수출입 실적(품목별)'!C266)</f>
        <v>돌ㆍ플라스터(plaster)ㆍ시멘트ㆍ석면ㆍ운모나 이와 유사한 재료의 제품</v>
      </c>
      <c r="F262" s="19" t="n">
        <f aca="false">IFERROR(VALUE(SUBSTITUTE(TRIM('수출입 실적(품목별)'!E266),",","")),"")</f>
        <v>76207</v>
      </c>
      <c r="G262" s="19" t="n">
        <f aca="false">IFERROR(VALUE(SUBSTITUTE(TRIM('수출입 실적(품목별)'!G266),",","")),"")</f>
        <v>103863</v>
      </c>
      <c r="H262" s="19" t="n">
        <f aca="false">IFERROR(VALUE(SUBSTITUTE(TRIM('수출입 실적(품목별)'!H266),",","")),"")</f>
        <v>-27656</v>
      </c>
    </row>
    <row r="263" customFormat="false" ht="15" hidden="false" customHeight="true" outlineLevel="0" collapsed="false">
      <c r="A263" s="11" t="str">
        <f aca="false">TRIM('수출입 실적(품목별)'!A267)</f>
        <v>2025.03</v>
      </c>
      <c r="B263" s="17" t="n">
        <f aca="false">IFERROR(VALUE(LEFT(A263,4)),"")</f>
        <v>2025</v>
      </c>
      <c r="C263" s="17" t="n">
        <f aca="false">IFERROR(VALUE(RIGHT(A263,2)),"")</f>
        <v>3</v>
      </c>
      <c r="D263" s="11" t="str">
        <f aca="false">TRIM('수출입 실적(품목별)'!B267)</f>
        <v>69</v>
      </c>
      <c r="E263" s="11" t="str">
        <f aca="false">TRIM('수출입 실적(품목별)'!C267)</f>
        <v>도자제품</v>
      </c>
      <c r="F263" s="19" t="n">
        <f aca="false">IFERROR(VALUE(SUBSTITUTE(TRIM('수출입 실적(품목별)'!E267),",","")),"")</f>
        <v>31928</v>
      </c>
      <c r="G263" s="19" t="n">
        <f aca="false">IFERROR(VALUE(SUBSTITUTE(TRIM('수출입 실적(품목별)'!G267),",","")),"")</f>
        <v>121765</v>
      </c>
      <c r="H263" s="19" t="n">
        <f aca="false">IFERROR(VALUE(SUBSTITUTE(TRIM('수출입 실적(품목별)'!H267),",","")),"")</f>
        <v>-89837</v>
      </c>
    </row>
    <row r="264" customFormat="false" ht="15" hidden="false" customHeight="true" outlineLevel="0" collapsed="false">
      <c r="A264" s="11" t="str">
        <f aca="false">TRIM('수출입 실적(품목별)'!A268)</f>
        <v>2025.03</v>
      </c>
      <c r="B264" s="17" t="n">
        <f aca="false">IFERROR(VALUE(LEFT(A264,4)),"")</f>
        <v>2025</v>
      </c>
      <c r="C264" s="17" t="n">
        <f aca="false">IFERROR(VALUE(RIGHT(A264,2)),"")</f>
        <v>3</v>
      </c>
      <c r="D264" s="11" t="str">
        <f aca="false">TRIM('수출입 실적(품목별)'!B268)</f>
        <v>70</v>
      </c>
      <c r="E264" s="11" t="str">
        <f aca="false">TRIM('수출입 실적(품목별)'!C268)</f>
        <v>유리와 유리제품</v>
      </c>
      <c r="F264" s="19" t="n">
        <f aca="false">IFERROR(VALUE(SUBSTITUTE(TRIM('수출입 실적(품목별)'!E268),",","")),"")</f>
        <v>155103</v>
      </c>
      <c r="G264" s="19" t="n">
        <f aca="false">IFERROR(VALUE(SUBSTITUTE(TRIM('수출입 실적(품목별)'!G268),",","")),"")</f>
        <v>230387</v>
      </c>
      <c r="H264" s="19" t="n">
        <f aca="false">IFERROR(VALUE(SUBSTITUTE(TRIM('수출입 실적(품목별)'!H268),",","")),"")</f>
        <v>-75285</v>
      </c>
    </row>
    <row r="265" customFormat="false" ht="15" hidden="false" customHeight="true" outlineLevel="0" collapsed="false">
      <c r="A265" s="11" t="str">
        <f aca="false">TRIM('수출입 실적(품목별)'!A269)</f>
        <v>2025.03</v>
      </c>
      <c r="B265" s="17" t="n">
        <f aca="false">IFERROR(VALUE(LEFT(A265,4)),"")</f>
        <v>2025</v>
      </c>
      <c r="C265" s="17" t="n">
        <f aca="false">IFERROR(VALUE(RIGHT(A265,2)),"")</f>
        <v>3</v>
      </c>
      <c r="D265" s="11" t="str">
        <f aca="false">TRIM('수출입 실적(품목별)'!B269)</f>
        <v>71</v>
      </c>
      <c r="E265" s="11" t="str">
        <f aca="false">TRIM('수출입 실적(품목별)'!C269)</f>
        <v>천연진주ㆍ양식진주ㆍ귀석ㆍ반귀석ㆍ귀금속ㆍ귀금속을 입힌 금속과 이들의 제품, 모조 신변장식용품, 주화</v>
      </c>
      <c r="F265" s="19" t="n">
        <f aca="false">IFERROR(VALUE(SUBSTITUTE(TRIM('수출입 실적(품목별)'!E269),",","")),"")</f>
        <v>443632</v>
      </c>
      <c r="G265" s="19" t="n">
        <f aca="false">IFERROR(VALUE(SUBSTITUTE(TRIM('수출입 실적(품목별)'!G269),",","")),"")</f>
        <v>988434</v>
      </c>
      <c r="H265" s="19" t="n">
        <f aca="false">IFERROR(VALUE(SUBSTITUTE(TRIM('수출입 실적(품목별)'!H269),",","")),"")</f>
        <v>-544802</v>
      </c>
    </row>
    <row r="266" customFormat="false" ht="15" hidden="false" customHeight="true" outlineLevel="0" collapsed="false">
      <c r="A266" s="11" t="str">
        <f aca="false">TRIM('수출입 실적(품목별)'!A270)</f>
        <v>2025.03</v>
      </c>
      <c r="B266" s="17" t="n">
        <f aca="false">IFERROR(VALUE(LEFT(A266,4)),"")</f>
        <v>2025</v>
      </c>
      <c r="C266" s="17" t="n">
        <f aca="false">IFERROR(VALUE(RIGHT(A266,2)),"")</f>
        <v>3</v>
      </c>
      <c r="D266" s="11" t="str">
        <f aca="false">TRIM('수출입 실적(품목별)'!B270)</f>
        <v>72</v>
      </c>
      <c r="E266" s="11" t="str">
        <f aca="false">TRIM('수출입 실적(품목별)'!C270)</f>
        <v>철강</v>
      </c>
      <c r="F266" s="19" t="n">
        <f aca="false">IFERROR(VALUE(SUBSTITUTE(TRIM('수출입 실적(품목별)'!E270),",","")),"")</f>
        <v>1844526</v>
      </c>
      <c r="G266" s="19" t="n">
        <f aca="false">IFERROR(VALUE(SUBSTITUTE(TRIM('수출입 실적(품목별)'!G270),",","")),"")</f>
        <v>899092</v>
      </c>
      <c r="H266" s="19" t="n">
        <f aca="false">IFERROR(VALUE(SUBSTITUTE(TRIM('수출입 실적(품목별)'!H270),",","")),"")</f>
        <v>945434</v>
      </c>
    </row>
    <row r="267" customFormat="false" ht="15" hidden="false" customHeight="true" outlineLevel="0" collapsed="false">
      <c r="A267" s="11" t="str">
        <f aca="false">TRIM('수출입 실적(품목별)'!A271)</f>
        <v>2025.03</v>
      </c>
      <c r="B267" s="17" t="n">
        <f aca="false">IFERROR(VALUE(LEFT(A267,4)),"")</f>
        <v>2025</v>
      </c>
      <c r="C267" s="17" t="n">
        <f aca="false">IFERROR(VALUE(RIGHT(A267,2)),"")</f>
        <v>3</v>
      </c>
      <c r="D267" s="11" t="str">
        <f aca="false">TRIM('수출입 실적(품목별)'!B271)</f>
        <v>73</v>
      </c>
      <c r="E267" s="11" t="str">
        <f aca="false">TRIM('수출입 실적(품목별)'!C271)</f>
        <v>철강의 제품</v>
      </c>
      <c r="F267" s="19" t="n">
        <f aca="false">IFERROR(VALUE(SUBSTITUTE(TRIM('수출입 실적(품목별)'!E271),",","")),"")</f>
        <v>831450</v>
      </c>
      <c r="G267" s="19" t="n">
        <f aca="false">IFERROR(VALUE(SUBSTITUTE(TRIM('수출입 실적(품목별)'!G271),",","")),"")</f>
        <v>905426</v>
      </c>
      <c r="H267" s="19" t="n">
        <f aca="false">IFERROR(VALUE(SUBSTITUTE(TRIM('수출입 실적(품목별)'!H271),",","")),"")</f>
        <v>-73976</v>
      </c>
    </row>
    <row r="268" customFormat="false" ht="15" hidden="false" customHeight="true" outlineLevel="0" collapsed="false">
      <c r="A268" s="11" t="str">
        <f aca="false">TRIM('수출입 실적(품목별)'!A272)</f>
        <v>2025.03</v>
      </c>
      <c r="B268" s="17" t="n">
        <f aca="false">IFERROR(VALUE(LEFT(A268,4)),"")</f>
        <v>2025</v>
      </c>
      <c r="C268" s="17" t="n">
        <f aca="false">IFERROR(VALUE(RIGHT(A268,2)),"")</f>
        <v>3</v>
      </c>
      <c r="D268" s="11" t="str">
        <f aca="false">TRIM('수출입 실적(품목별)'!B272)</f>
        <v>74</v>
      </c>
      <c r="E268" s="11" t="str">
        <f aca="false">TRIM('수출입 실적(품목별)'!C272)</f>
        <v>구리와 그 제품</v>
      </c>
      <c r="F268" s="19" t="n">
        <f aca="false">IFERROR(VALUE(SUBSTITUTE(TRIM('수출입 실적(품목별)'!E272),",","")),"")</f>
        <v>440642</v>
      </c>
      <c r="G268" s="19" t="n">
        <f aca="false">IFERROR(VALUE(SUBSTITUTE(TRIM('수출입 실적(품목별)'!G272),",","")),"")</f>
        <v>686482</v>
      </c>
      <c r="H268" s="19" t="n">
        <f aca="false">IFERROR(VALUE(SUBSTITUTE(TRIM('수출입 실적(품목별)'!H272),",","")),"")</f>
        <v>-245839</v>
      </c>
    </row>
    <row r="269" customFormat="false" ht="15" hidden="false" customHeight="true" outlineLevel="0" collapsed="false">
      <c r="A269" s="11" t="str">
        <f aca="false">TRIM('수출입 실적(품목별)'!A273)</f>
        <v>2025.03</v>
      </c>
      <c r="B269" s="17" t="n">
        <f aca="false">IFERROR(VALUE(LEFT(A269,4)),"")</f>
        <v>2025</v>
      </c>
      <c r="C269" s="17" t="n">
        <f aca="false">IFERROR(VALUE(RIGHT(A269,2)),"")</f>
        <v>3</v>
      </c>
      <c r="D269" s="11" t="str">
        <f aca="false">TRIM('수출입 실적(품목별)'!B273)</f>
        <v>75</v>
      </c>
      <c r="E269" s="11" t="str">
        <f aca="false">TRIM('수출입 실적(품목별)'!C273)</f>
        <v>니켈과 그 제품</v>
      </c>
      <c r="F269" s="19" t="n">
        <f aca="false">IFERROR(VALUE(SUBSTITUTE(TRIM('수출입 실적(품목별)'!E273),",","")),"")</f>
        <v>16683</v>
      </c>
      <c r="G269" s="19" t="n">
        <f aca="false">IFERROR(VALUE(SUBSTITUTE(TRIM('수출입 실적(품목별)'!G273),",","")),"")</f>
        <v>101289</v>
      </c>
      <c r="H269" s="19" t="n">
        <f aca="false">IFERROR(VALUE(SUBSTITUTE(TRIM('수출입 실적(품목별)'!H273),",","")),"")</f>
        <v>-84606</v>
      </c>
    </row>
    <row r="270" customFormat="false" ht="15" hidden="false" customHeight="true" outlineLevel="0" collapsed="false">
      <c r="A270" s="11" t="str">
        <f aca="false">TRIM('수출입 실적(품목별)'!A274)</f>
        <v>2025.03</v>
      </c>
      <c r="B270" s="17" t="n">
        <f aca="false">IFERROR(VALUE(LEFT(A270,4)),"")</f>
        <v>2025</v>
      </c>
      <c r="C270" s="17" t="n">
        <f aca="false">IFERROR(VALUE(RIGHT(A270,2)),"")</f>
        <v>3</v>
      </c>
      <c r="D270" s="11" t="str">
        <f aca="false">TRIM('수출입 실적(품목별)'!B274)</f>
        <v>76</v>
      </c>
      <c r="E270" s="11" t="str">
        <f aca="false">TRIM('수출입 실적(품목별)'!C274)</f>
        <v>알루미늄과 그 제품</v>
      </c>
      <c r="F270" s="19" t="n">
        <f aca="false">IFERROR(VALUE(SUBSTITUTE(TRIM('수출입 실적(품목별)'!E274),",","")),"")</f>
        <v>457809</v>
      </c>
      <c r="G270" s="19" t="n">
        <f aca="false">IFERROR(VALUE(SUBSTITUTE(TRIM('수출입 실적(품목별)'!G274),",","")),"")</f>
        <v>737096</v>
      </c>
      <c r="H270" s="19" t="n">
        <f aca="false">IFERROR(VALUE(SUBSTITUTE(TRIM('수출입 실적(품목별)'!H274),",","")),"")</f>
        <v>-279288</v>
      </c>
    </row>
    <row r="271" customFormat="false" ht="15" hidden="false" customHeight="true" outlineLevel="0" collapsed="false">
      <c r="A271" s="11" t="str">
        <f aca="false">TRIM('수출입 실적(품목별)'!A275)</f>
        <v>2025.03</v>
      </c>
      <c r="B271" s="17" t="n">
        <f aca="false">IFERROR(VALUE(LEFT(A271,4)),"")</f>
        <v>2025</v>
      </c>
      <c r="C271" s="17" t="n">
        <f aca="false">IFERROR(VALUE(RIGHT(A271,2)),"")</f>
        <v>3</v>
      </c>
      <c r="D271" s="11" t="str">
        <f aca="false">TRIM('수출입 실적(품목별)'!B275)</f>
        <v>78</v>
      </c>
      <c r="E271" s="11" t="str">
        <f aca="false">TRIM('수출입 실적(품목별)'!C275)</f>
        <v>납과 그 제품</v>
      </c>
      <c r="F271" s="19" t="n">
        <f aca="false">IFERROR(VALUE(SUBSTITUTE(TRIM('수출입 실적(품목별)'!E275),",","")),"")</f>
        <v>94284</v>
      </c>
      <c r="G271" s="19" t="n">
        <f aca="false">IFERROR(VALUE(SUBSTITUTE(TRIM('수출입 실적(품목별)'!G275),",","")),"")</f>
        <v>26630</v>
      </c>
      <c r="H271" s="19" t="n">
        <f aca="false">IFERROR(VALUE(SUBSTITUTE(TRIM('수출입 실적(품목별)'!H275),",","")),"")</f>
        <v>67654</v>
      </c>
    </row>
    <row r="272" customFormat="false" ht="15" hidden="false" customHeight="true" outlineLevel="0" collapsed="false">
      <c r="A272" s="11" t="str">
        <f aca="false">TRIM('수출입 실적(품목별)'!A276)</f>
        <v>2025.03</v>
      </c>
      <c r="B272" s="17" t="n">
        <f aca="false">IFERROR(VALUE(LEFT(A272,4)),"")</f>
        <v>2025</v>
      </c>
      <c r="C272" s="17" t="n">
        <f aca="false">IFERROR(VALUE(RIGHT(A272,2)),"")</f>
        <v>3</v>
      </c>
      <c r="D272" s="11" t="str">
        <f aca="false">TRIM('수출입 실적(품목별)'!B276)</f>
        <v>79</v>
      </c>
      <c r="E272" s="11" t="str">
        <f aca="false">TRIM('수출입 실적(품목별)'!C276)</f>
        <v>아연과 그 제품</v>
      </c>
      <c r="F272" s="19" t="n">
        <f aca="false">IFERROR(VALUE(SUBSTITUTE(TRIM('수출입 실적(품목별)'!E276),",","")),"")</f>
        <v>90205</v>
      </c>
      <c r="G272" s="19" t="n">
        <f aca="false">IFERROR(VALUE(SUBSTITUTE(TRIM('수출입 실적(품목별)'!G276),",","")),"")</f>
        <v>6761</v>
      </c>
      <c r="H272" s="19" t="n">
        <f aca="false">IFERROR(VALUE(SUBSTITUTE(TRIM('수출입 실적(품목별)'!H276),",","")),"")</f>
        <v>83444</v>
      </c>
    </row>
    <row r="273" customFormat="false" ht="15" hidden="false" customHeight="true" outlineLevel="0" collapsed="false">
      <c r="A273" s="11" t="str">
        <f aca="false">TRIM('수출입 실적(품목별)'!A277)</f>
        <v>2025.03</v>
      </c>
      <c r="B273" s="17" t="n">
        <f aca="false">IFERROR(VALUE(LEFT(A273,4)),"")</f>
        <v>2025</v>
      </c>
      <c r="C273" s="17" t="n">
        <f aca="false">IFERROR(VALUE(RIGHT(A273,2)),"")</f>
        <v>3</v>
      </c>
      <c r="D273" s="11" t="str">
        <f aca="false">TRIM('수출입 실적(품목별)'!B277)</f>
        <v>80</v>
      </c>
      <c r="E273" s="11" t="str">
        <f aca="false">TRIM('수출입 실적(품목별)'!C277)</f>
        <v>주석과 그 제품</v>
      </c>
      <c r="F273" s="19" t="n">
        <f aca="false">IFERROR(VALUE(SUBSTITUTE(TRIM('수출입 실적(품목별)'!E277),",","")),"")</f>
        <v>6913</v>
      </c>
      <c r="G273" s="19" t="n">
        <f aca="false">IFERROR(VALUE(SUBSTITUTE(TRIM('수출입 실적(품목별)'!G277),",","")),"")</f>
        <v>41343</v>
      </c>
      <c r="H273" s="19" t="n">
        <f aca="false">IFERROR(VALUE(SUBSTITUTE(TRIM('수출입 실적(품목별)'!H277),",","")),"")</f>
        <v>-34429</v>
      </c>
    </row>
    <row r="274" customFormat="false" ht="15" hidden="false" customHeight="true" outlineLevel="0" collapsed="false">
      <c r="A274" s="11" t="str">
        <f aca="false">TRIM('수출입 실적(품목별)'!A278)</f>
        <v>2025.03</v>
      </c>
      <c r="B274" s="17" t="n">
        <f aca="false">IFERROR(VALUE(LEFT(A274,4)),"")</f>
        <v>2025</v>
      </c>
      <c r="C274" s="17" t="n">
        <f aca="false">IFERROR(VALUE(RIGHT(A274,2)),"")</f>
        <v>3</v>
      </c>
      <c r="D274" s="11" t="str">
        <f aca="false">TRIM('수출입 실적(품목별)'!B278)</f>
        <v>81</v>
      </c>
      <c r="E274" s="11" t="str">
        <f aca="false">TRIM('수출입 실적(품목별)'!C278)</f>
        <v>그 밖의 비금속(卑金屬), 서멧(cermet), 이들의 제품</v>
      </c>
      <c r="F274" s="19" t="n">
        <f aca="false">IFERROR(VALUE(SUBSTITUTE(TRIM('수출입 실적(품목별)'!E278),",","")),"")</f>
        <v>38917</v>
      </c>
      <c r="G274" s="19" t="n">
        <f aca="false">IFERROR(VALUE(SUBSTITUTE(TRIM('수출입 실적(품목별)'!G278),",","")),"")</f>
        <v>118237</v>
      </c>
      <c r="H274" s="19" t="n">
        <f aca="false">IFERROR(VALUE(SUBSTITUTE(TRIM('수출입 실적(품목별)'!H278),",","")),"")</f>
        <v>-79320</v>
      </c>
    </row>
    <row r="275" customFormat="false" ht="15" hidden="false" customHeight="true" outlineLevel="0" collapsed="false">
      <c r="A275" s="11" t="str">
        <f aca="false">TRIM('수출입 실적(품목별)'!A279)</f>
        <v>2025.03</v>
      </c>
      <c r="B275" s="17" t="n">
        <f aca="false">IFERROR(VALUE(LEFT(A275,4)),"")</f>
        <v>2025</v>
      </c>
      <c r="C275" s="17" t="n">
        <f aca="false">IFERROR(VALUE(RIGHT(A275,2)),"")</f>
        <v>3</v>
      </c>
      <c r="D275" s="11" t="str">
        <f aca="false">TRIM('수출입 실적(품목별)'!B279)</f>
        <v>82</v>
      </c>
      <c r="E275" s="11" t="str">
        <f aca="false">TRIM('수출입 실적(품목별)'!C279)</f>
        <v>비금속(卑金屬)으로 만든 공구ㆍ도구ㆍ칼붙이ㆍ스푼ㆍ포크, 이들의 부분품</v>
      </c>
      <c r="F275" s="19" t="n">
        <f aca="false">IFERROR(VALUE(SUBSTITUTE(TRIM('수출입 실적(품목별)'!E279),",","")),"")</f>
        <v>149719</v>
      </c>
      <c r="G275" s="19" t="n">
        <f aca="false">IFERROR(VALUE(SUBSTITUTE(TRIM('수출입 실적(품목별)'!G279),",","")),"")</f>
        <v>83544</v>
      </c>
      <c r="H275" s="19" t="n">
        <f aca="false">IFERROR(VALUE(SUBSTITUTE(TRIM('수출입 실적(품목별)'!H279),",","")),"")</f>
        <v>66175</v>
      </c>
    </row>
    <row r="276" customFormat="false" ht="15" hidden="false" customHeight="true" outlineLevel="0" collapsed="false">
      <c r="A276" s="11" t="str">
        <f aca="false">TRIM('수출입 실적(품목별)'!A280)</f>
        <v>2025.03</v>
      </c>
      <c r="B276" s="17" t="n">
        <f aca="false">IFERROR(VALUE(LEFT(A276,4)),"")</f>
        <v>2025</v>
      </c>
      <c r="C276" s="17" t="n">
        <f aca="false">IFERROR(VALUE(RIGHT(A276,2)),"")</f>
        <v>3</v>
      </c>
      <c r="D276" s="11" t="str">
        <f aca="false">TRIM('수출입 실적(품목별)'!B280)</f>
        <v>83</v>
      </c>
      <c r="E276" s="11" t="str">
        <f aca="false">TRIM('수출입 실적(품목별)'!C280)</f>
        <v>비금속(卑金屬)으로 만든 각종 제품</v>
      </c>
      <c r="F276" s="19" t="n">
        <f aca="false">IFERROR(VALUE(SUBSTITUTE(TRIM('수출입 실적(품목별)'!E280),",","")),"")</f>
        <v>141104</v>
      </c>
      <c r="G276" s="19" t="n">
        <f aca="false">IFERROR(VALUE(SUBSTITUTE(TRIM('수출입 실적(품목별)'!G280),",","")),"")</f>
        <v>77219</v>
      </c>
      <c r="H276" s="19" t="n">
        <f aca="false">IFERROR(VALUE(SUBSTITUTE(TRIM('수출입 실적(품목별)'!H280),",","")),"")</f>
        <v>63885</v>
      </c>
    </row>
    <row r="277" customFormat="false" ht="15" hidden="false" customHeight="true" outlineLevel="0" collapsed="false">
      <c r="A277" s="11" t="str">
        <f aca="false">TRIM('수출입 실적(품목별)'!A281)</f>
        <v>2025.03</v>
      </c>
      <c r="B277" s="17" t="n">
        <f aca="false">IFERROR(VALUE(LEFT(A277,4)),"")</f>
        <v>2025</v>
      </c>
      <c r="C277" s="17" t="n">
        <f aca="false">IFERROR(VALUE(RIGHT(A277,2)),"")</f>
        <v>3</v>
      </c>
      <c r="D277" s="11" t="str">
        <f aca="false">TRIM('수출입 실적(품목별)'!B281)</f>
        <v>84</v>
      </c>
      <c r="E277" s="11" t="str">
        <f aca="false">TRIM('수출입 실적(품목별)'!C281)</f>
        <v>원자로ㆍ보일러ㆍ기계류와 이들의 부분품</v>
      </c>
      <c r="F277" s="19" t="n">
        <f aca="false">IFERROR(VALUE(SUBSTITUTE(TRIM('수출입 실적(품목별)'!E281),",","")),"")</f>
        <v>7421429</v>
      </c>
      <c r="G277" s="19" t="n">
        <f aca="false">IFERROR(VALUE(SUBSTITUTE(TRIM('수출입 실적(품목별)'!G281),",","")),"")</f>
        <v>6938725</v>
      </c>
      <c r="H277" s="19" t="n">
        <f aca="false">IFERROR(VALUE(SUBSTITUTE(TRIM('수출입 실적(품목별)'!H281),",","")),"")</f>
        <v>482704</v>
      </c>
    </row>
    <row r="278" customFormat="false" ht="15" hidden="false" customHeight="true" outlineLevel="0" collapsed="false">
      <c r="A278" s="11" t="str">
        <f aca="false">TRIM('수출입 실적(품목별)'!A282)</f>
        <v>2025.03</v>
      </c>
      <c r="B278" s="17" t="n">
        <f aca="false">IFERROR(VALUE(LEFT(A278,4)),"")</f>
        <v>2025</v>
      </c>
      <c r="C278" s="17" t="n">
        <f aca="false">IFERROR(VALUE(RIGHT(A278,2)),"")</f>
        <v>3</v>
      </c>
      <c r="D278" s="11" t="str">
        <f aca="false">TRIM('수출입 실적(품목별)'!B282)</f>
        <v>85</v>
      </c>
      <c r="E278" s="11" t="str">
        <f aca="false">TRIM('수출입 실적(품목별)'!C282)</f>
        <v>전기기기와 그 부분품, 녹음기ㆍ음성 재생기ㆍ텔레비전의 영상과 음성의 기록기ㆍ재생기와 이들의 부분품ㆍ부속품</v>
      </c>
      <c r="F278" s="19" t="n">
        <f aca="false">IFERROR(VALUE(SUBSTITUTE(TRIM('수출입 실적(품목별)'!E282),",","")),"")</f>
        <v>18113797</v>
      </c>
      <c r="G278" s="19" t="n">
        <f aca="false">IFERROR(VALUE(SUBSTITUTE(TRIM('수출입 실적(품목별)'!G282),",","")),"")</f>
        <v>10626681</v>
      </c>
      <c r="H278" s="19" t="n">
        <f aca="false">IFERROR(VALUE(SUBSTITUTE(TRIM('수출입 실적(품목별)'!H282),",","")),"")</f>
        <v>7487116</v>
      </c>
    </row>
    <row r="279" customFormat="false" ht="15" hidden="false" customHeight="true" outlineLevel="0" collapsed="false">
      <c r="A279" s="11" t="str">
        <f aca="false">TRIM('수출입 실적(품목별)'!A283)</f>
        <v>2025.03</v>
      </c>
      <c r="B279" s="17" t="n">
        <f aca="false">IFERROR(VALUE(LEFT(A279,4)),"")</f>
        <v>2025</v>
      </c>
      <c r="C279" s="17" t="n">
        <f aca="false">IFERROR(VALUE(RIGHT(A279,2)),"")</f>
        <v>3</v>
      </c>
      <c r="D279" s="11" t="str">
        <f aca="false">TRIM('수출입 실적(품목별)'!B283)</f>
        <v>86</v>
      </c>
      <c r="E279" s="11" t="str">
        <f aca="false">TRIM('수출입 실적(품목별)'!C283)</f>
        <v>철도용이나 궤도용 기관차ㆍ차량과 이들의 부분품, 철도용이나 궤도용 장비품과 그 부분품, 기계식(전기기계식을 포함한다) 각종 교통신호용 기기</v>
      </c>
      <c r="F279" s="19" t="n">
        <f aca="false">IFERROR(VALUE(SUBSTITUTE(TRIM('수출입 실적(품목별)'!E283),",","")),"")</f>
        <v>23944</v>
      </c>
      <c r="G279" s="19" t="n">
        <f aca="false">IFERROR(VALUE(SUBSTITUTE(TRIM('수출입 실적(품목별)'!G283),",","")),"")</f>
        <v>41370</v>
      </c>
      <c r="H279" s="19" t="n">
        <f aca="false">IFERROR(VALUE(SUBSTITUTE(TRIM('수출입 실적(품목별)'!H283),",","")),"")</f>
        <v>-17426</v>
      </c>
    </row>
    <row r="280" customFormat="false" ht="15" hidden="false" customHeight="true" outlineLevel="0" collapsed="false">
      <c r="A280" s="11" t="str">
        <f aca="false">TRIM('수출입 실적(품목별)'!A284)</f>
        <v>2025.03</v>
      </c>
      <c r="B280" s="17" t="n">
        <f aca="false">IFERROR(VALUE(LEFT(A280,4)),"")</f>
        <v>2025</v>
      </c>
      <c r="C280" s="17" t="n">
        <f aca="false">IFERROR(VALUE(RIGHT(A280,2)),"")</f>
        <v>3</v>
      </c>
      <c r="D280" s="11" t="str">
        <f aca="false">TRIM('수출입 실적(품목별)'!B284)</f>
        <v>87</v>
      </c>
      <c r="E280" s="11" t="str">
        <f aca="false">TRIM('수출입 실적(품목별)'!C284)</f>
        <v>철도용이나 궤도용 외의 차량과 그 부분품ㆍ부속품</v>
      </c>
      <c r="F280" s="19" t="n">
        <f aca="false">IFERROR(VALUE(SUBSTITUTE(TRIM('수출입 실적(품목별)'!E284),",","")),"")</f>
        <v>8087252</v>
      </c>
      <c r="G280" s="19" t="n">
        <f aca="false">IFERROR(VALUE(SUBSTITUTE(TRIM('수출입 실적(품목별)'!G284),",","")),"")</f>
        <v>1713675</v>
      </c>
      <c r="H280" s="19" t="n">
        <f aca="false">IFERROR(VALUE(SUBSTITUTE(TRIM('수출입 실적(품목별)'!H284),",","")),"")</f>
        <v>6373577</v>
      </c>
    </row>
    <row r="281" customFormat="false" ht="15" hidden="false" customHeight="true" outlineLevel="0" collapsed="false">
      <c r="A281" s="11" t="str">
        <f aca="false">TRIM('수출입 실적(품목별)'!A285)</f>
        <v>2025.03</v>
      </c>
      <c r="B281" s="17" t="n">
        <f aca="false">IFERROR(VALUE(LEFT(A281,4)),"")</f>
        <v>2025</v>
      </c>
      <c r="C281" s="17" t="n">
        <f aca="false">IFERROR(VALUE(RIGHT(A281,2)),"")</f>
        <v>3</v>
      </c>
      <c r="D281" s="11" t="str">
        <f aca="false">TRIM('수출입 실적(품목별)'!B285)</f>
        <v>88</v>
      </c>
      <c r="E281" s="11" t="str">
        <f aca="false">TRIM('수출입 실적(품목별)'!C285)</f>
        <v>항공기와 우주선, 이들의 부분품</v>
      </c>
      <c r="F281" s="19" t="n">
        <f aca="false">IFERROR(VALUE(SUBSTITUTE(TRIM('수출입 실적(품목별)'!E285),",","")),"")</f>
        <v>215441</v>
      </c>
      <c r="G281" s="19" t="n">
        <f aca="false">IFERROR(VALUE(SUBSTITUTE(TRIM('수출입 실적(품목별)'!G285),",","")),"")</f>
        <v>138998</v>
      </c>
      <c r="H281" s="19" t="n">
        <f aca="false">IFERROR(VALUE(SUBSTITUTE(TRIM('수출입 실적(품목별)'!H285),",","")),"")</f>
        <v>76443</v>
      </c>
    </row>
    <row r="282" customFormat="false" ht="15" hidden="false" customHeight="true" outlineLevel="0" collapsed="false">
      <c r="A282" s="11" t="str">
        <f aca="false">TRIM('수출입 실적(품목별)'!A286)</f>
        <v>2025.03</v>
      </c>
      <c r="B282" s="17" t="n">
        <f aca="false">IFERROR(VALUE(LEFT(A282,4)),"")</f>
        <v>2025</v>
      </c>
      <c r="C282" s="17" t="n">
        <f aca="false">IFERROR(VALUE(RIGHT(A282,2)),"")</f>
        <v>3</v>
      </c>
      <c r="D282" s="11" t="str">
        <f aca="false">TRIM('수출입 실적(품목별)'!B286)</f>
        <v>89</v>
      </c>
      <c r="E282" s="11" t="str">
        <f aca="false">TRIM('수출입 실적(품목별)'!C286)</f>
        <v>선박과 수상 구조물</v>
      </c>
      <c r="F282" s="19" t="n">
        <f aca="false">IFERROR(VALUE(SUBSTITUTE(TRIM('수출입 실적(품목별)'!E286),",","")),"")</f>
        <v>3020110</v>
      </c>
      <c r="G282" s="19" t="n">
        <f aca="false">IFERROR(VALUE(SUBSTITUTE(TRIM('수출입 실적(품목별)'!G286),",","")),"")</f>
        <v>382377</v>
      </c>
      <c r="H282" s="19" t="n">
        <f aca="false">IFERROR(VALUE(SUBSTITUTE(TRIM('수출입 실적(품목별)'!H286),",","")),"")</f>
        <v>2637734</v>
      </c>
    </row>
    <row r="283" customFormat="false" ht="15" hidden="false" customHeight="true" outlineLevel="0" collapsed="false">
      <c r="A283" s="11" t="str">
        <f aca="false">TRIM('수출입 실적(품목별)'!A287)</f>
        <v>2025.03</v>
      </c>
      <c r="B283" s="17" t="n">
        <f aca="false">IFERROR(VALUE(LEFT(A283,4)),"")</f>
        <v>2025</v>
      </c>
      <c r="C283" s="17" t="n">
        <f aca="false">IFERROR(VALUE(RIGHT(A283,2)),"")</f>
        <v>3</v>
      </c>
      <c r="D283" s="11" t="str">
        <f aca="false">TRIM('수출입 실적(품목별)'!B287)</f>
        <v>90</v>
      </c>
      <c r="E283" s="11" t="str">
        <f aca="false">TRIM('수출입 실적(품목별)'!C287)</f>
        <v>광학기기ㆍ사진용 기기ㆍ영화용 기기ㆍ측정기기ㆍ검사기기ㆍ정밀기기ㆍ의료용 기기, 이들의 부분품과 부속품</v>
      </c>
      <c r="F283" s="19" t="n">
        <f aca="false">IFERROR(VALUE(SUBSTITUTE(TRIM('수출입 실적(품목별)'!E287),",","")),"")</f>
        <v>1370949</v>
      </c>
      <c r="G283" s="19" t="n">
        <f aca="false">IFERROR(VALUE(SUBSTITUTE(TRIM('수출입 실적(품목별)'!G287),",","")),"")</f>
        <v>2119264</v>
      </c>
      <c r="H283" s="19" t="n">
        <f aca="false">IFERROR(VALUE(SUBSTITUTE(TRIM('수출입 실적(품목별)'!H287),",","")),"")</f>
        <v>-748315</v>
      </c>
    </row>
    <row r="284" customFormat="false" ht="15" hidden="false" customHeight="true" outlineLevel="0" collapsed="false">
      <c r="A284" s="11" t="str">
        <f aca="false">TRIM('수출입 실적(품목별)'!A288)</f>
        <v>2025.03</v>
      </c>
      <c r="B284" s="17" t="n">
        <f aca="false">IFERROR(VALUE(LEFT(A284,4)),"")</f>
        <v>2025</v>
      </c>
      <c r="C284" s="17" t="n">
        <f aca="false">IFERROR(VALUE(RIGHT(A284,2)),"")</f>
        <v>3</v>
      </c>
      <c r="D284" s="11" t="str">
        <f aca="false">TRIM('수출입 실적(품목별)'!B288)</f>
        <v>91</v>
      </c>
      <c r="E284" s="11" t="str">
        <f aca="false">TRIM('수출입 실적(품목별)'!C288)</f>
        <v>시계와 그 부분품</v>
      </c>
      <c r="F284" s="19" t="n">
        <f aca="false">IFERROR(VALUE(SUBSTITUTE(TRIM('수출입 실적(품목별)'!E288),",","")),"")</f>
        <v>21558</v>
      </c>
      <c r="G284" s="19" t="n">
        <f aca="false">IFERROR(VALUE(SUBSTITUTE(TRIM('수출입 실적(품목별)'!G288),",","")),"")</f>
        <v>90786</v>
      </c>
      <c r="H284" s="19" t="n">
        <f aca="false">IFERROR(VALUE(SUBSTITUTE(TRIM('수출입 실적(품목별)'!H288),",","")),"")</f>
        <v>-69228</v>
      </c>
    </row>
    <row r="285" customFormat="false" ht="15" hidden="false" customHeight="true" outlineLevel="0" collapsed="false">
      <c r="A285" s="11" t="str">
        <f aca="false">TRIM('수출입 실적(품목별)'!A289)</f>
        <v>2025.03</v>
      </c>
      <c r="B285" s="17" t="n">
        <f aca="false">IFERROR(VALUE(LEFT(A285,4)),"")</f>
        <v>2025</v>
      </c>
      <c r="C285" s="17" t="n">
        <f aca="false">IFERROR(VALUE(RIGHT(A285,2)),"")</f>
        <v>3</v>
      </c>
      <c r="D285" s="11" t="str">
        <f aca="false">TRIM('수출입 실적(품목별)'!B289)</f>
        <v>92</v>
      </c>
      <c r="E285" s="11" t="str">
        <f aca="false">TRIM('수출입 실적(품목별)'!C289)</f>
        <v>악기와 그 부분품과 부속품</v>
      </c>
      <c r="F285" s="19" t="n">
        <f aca="false">IFERROR(VALUE(SUBSTITUTE(TRIM('수출입 실적(품목별)'!E289),",","")),"")</f>
        <v>9381</v>
      </c>
      <c r="G285" s="19" t="n">
        <f aca="false">IFERROR(VALUE(SUBSTITUTE(TRIM('수출입 실적(품목별)'!G289),",","")),"")</f>
        <v>16670</v>
      </c>
      <c r="H285" s="19" t="n">
        <f aca="false">IFERROR(VALUE(SUBSTITUTE(TRIM('수출입 실적(품목별)'!H289),",","")),"")</f>
        <v>-7289</v>
      </c>
    </row>
    <row r="286" customFormat="false" ht="15" hidden="false" customHeight="true" outlineLevel="0" collapsed="false">
      <c r="A286" s="11" t="str">
        <f aca="false">TRIM('수출입 실적(품목별)'!A290)</f>
        <v>2025.03</v>
      </c>
      <c r="B286" s="17" t="n">
        <f aca="false">IFERROR(VALUE(LEFT(A286,4)),"")</f>
        <v>2025</v>
      </c>
      <c r="C286" s="17" t="n">
        <f aca="false">IFERROR(VALUE(RIGHT(A286,2)),"")</f>
        <v>3</v>
      </c>
      <c r="D286" s="11" t="str">
        <f aca="false">TRIM('수출입 실적(품목별)'!B290)</f>
        <v>93</v>
      </c>
      <c r="E286" s="11" t="str">
        <f aca="false">TRIM('수출입 실적(품목별)'!C290)</f>
        <v>무기ㆍ총포탄과 이들의 부분품과 부속품</v>
      </c>
      <c r="F286" s="19" t="n">
        <f aca="false">IFERROR(VALUE(SUBSTITUTE(TRIM('수출입 실적(품목별)'!E290),",","")),"")</f>
        <v>140060</v>
      </c>
      <c r="G286" s="19" t="n">
        <f aca="false">IFERROR(VALUE(SUBSTITUTE(TRIM('수출입 실적(품목별)'!G290),",","")),"")</f>
        <v>17344</v>
      </c>
      <c r="H286" s="19" t="n">
        <f aca="false">IFERROR(VALUE(SUBSTITUTE(TRIM('수출입 실적(품목별)'!H290),",","")),"")</f>
        <v>122716</v>
      </c>
    </row>
    <row r="287" customFormat="false" ht="15" hidden="false" customHeight="true" outlineLevel="0" collapsed="false">
      <c r="A287" s="11" t="str">
        <f aca="false">TRIM('수출입 실적(품목별)'!A291)</f>
        <v>2025.03</v>
      </c>
      <c r="B287" s="17" t="n">
        <f aca="false">IFERROR(VALUE(LEFT(A287,4)),"")</f>
        <v>2025</v>
      </c>
      <c r="C287" s="17" t="n">
        <f aca="false">IFERROR(VALUE(RIGHT(A287,2)),"")</f>
        <v>3</v>
      </c>
      <c r="D287" s="11" t="str">
        <f aca="false">TRIM('수출입 실적(품목별)'!B291)</f>
        <v>94</v>
      </c>
      <c r="E287" s="11" t="str">
        <f aca="false">TRIM('수출입 실적(품목별)'!C291)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287" s="19" t="n">
        <f aca="false">IFERROR(VALUE(SUBSTITUTE(TRIM('수출입 실적(품목별)'!E291),",","")),"")</f>
        <v>116963</v>
      </c>
      <c r="G287" s="19" t="n">
        <f aca="false">IFERROR(VALUE(SUBSTITUTE(TRIM('수출입 실적(품목별)'!G291),",","")),"")</f>
        <v>312813</v>
      </c>
      <c r="H287" s="19" t="n">
        <f aca="false">IFERROR(VALUE(SUBSTITUTE(TRIM('수출입 실적(품목별)'!H291),",","")),"")</f>
        <v>-195850</v>
      </c>
    </row>
    <row r="288" customFormat="false" ht="15" hidden="false" customHeight="true" outlineLevel="0" collapsed="false">
      <c r="A288" s="11" t="str">
        <f aca="false">TRIM('수출입 실적(품목별)'!A292)</f>
        <v>2025.03</v>
      </c>
      <c r="B288" s="17" t="n">
        <f aca="false">IFERROR(VALUE(LEFT(A288,4)),"")</f>
        <v>2025</v>
      </c>
      <c r="C288" s="17" t="n">
        <f aca="false">IFERROR(VALUE(RIGHT(A288,2)),"")</f>
        <v>3</v>
      </c>
      <c r="D288" s="11" t="str">
        <f aca="false">TRIM('수출입 실적(품목별)'!B292)</f>
        <v>95</v>
      </c>
      <c r="E288" s="11" t="str">
        <f aca="false">TRIM('수출입 실적(품목별)'!C292)</f>
        <v>완구ㆍ게임용구ㆍ운동용구와 이들의 부분품과 부속품</v>
      </c>
      <c r="F288" s="19" t="n">
        <f aca="false">IFERROR(VALUE(SUBSTITUTE(TRIM('수출입 실적(품목별)'!E292),",","")),"")</f>
        <v>46792</v>
      </c>
      <c r="G288" s="19" t="n">
        <f aca="false">IFERROR(VALUE(SUBSTITUTE(TRIM('수출입 실적(품목별)'!G292),",","")),"")</f>
        <v>210117</v>
      </c>
      <c r="H288" s="19" t="n">
        <f aca="false">IFERROR(VALUE(SUBSTITUTE(TRIM('수출입 실적(품목별)'!H292),",","")),"")</f>
        <v>-163325</v>
      </c>
    </row>
    <row r="289" customFormat="false" ht="15" hidden="false" customHeight="true" outlineLevel="0" collapsed="false">
      <c r="A289" s="11" t="str">
        <f aca="false">TRIM('수출입 실적(품목별)'!A293)</f>
        <v>2025.03</v>
      </c>
      <c r="B289" s="17" t="n">
        <f aca="false">IFERROR(VALUE(LEFT(A289,4)),"")</f>
        <v>2025</v>
      </c>
      <c r="C289" s="17" t="n">
        <f aca="false">IFERROR(VALUE(RIGHT(A289,2)),"")</f>
        <v>3</v>
      </c>
      <c r="D289" s="11" t="str">
        <f aca="false">TRIM('수출입 실적(품목별)'!B293)</f>
        <v>96</v>
      </c>
      <c r="E289" s="11" t="str">
        <f aca="false">TRIM('수출입 실적(품목별)'!C293)</f>
        <v>잡품</v>
      </c>
      <c r="F289" s="19" t="n">
        <f aca="false">IFERROR(VALUE(SUBSTITUTE(TRIM('수출입 실적(품목별)'!E293),",","")),"")</f>
        <v>37900</v>
      </c>
      <c r="G289" s="19" t="n">
        <f aca="false">IFERROR(VALUE(SUBSTITUTE(TRIM('수출입 실적(품목별)'!G293),",","")),"")</f>
        <v>92614</v>
      </c>
      <c r="H289" s="19" t="n">
        <f aca="false">IFERROR(VALUE(SUBSTITUTE(TRIM('수출입 실적(품목별)'!H293),",","")),"")</f>
        <v>-54714</v>
      </c>
    </row>
    <row r="290" customFormat="false" ht="15" hidden="false" customHeight="true" outlineLevel="0" collapsed="false">
      <c r="A290" s="11" t="str">
        <f aca="false">TRIM('수출입 실적(품목별)'!A294)</f>
        <v>2025.03</v>
      </c>
      <c r="B290" s="17" t="n">
        <f aca="false">IFERROR(VALUE(LEFT(A290,4)),"")</f>
        <v>2025</v>
      </c>
      <c r="C290" s="17" t="n">
        <f aca="false">IFERROR(VALUE(RIGHT(A290,2)),"")</f>
        <v>3</v>
      </c>
      <c r="D290" s="11" t="str">
        <f aca="false">TRIM('수출입 실적(품목별)'!B294)</f>
        <v>97</v>
      </c>
      <c r="E290" s="11" t="str">
        <f aca="false">TRIM('수출입 실적(품목별)'!C294)</f>
        <v>예술품ㆍ수집품ㆍ골동품</v>
      </c>
      <c r="F290" s="19" t="n">
        <f aca="false">IFERROR(VALUE(SUBSTITUTE(TRIM('수출입 실적(품목별)'!E294),",","")),"")</f>
        <v>17557</v>
      </c>
      <c r="G290" s="19" t="n">
        <f aca="false">IFERROR(VALUE(SUBSTITUTE(TRIM('수출입 실적(품목별)'!G294),",","")),"")</f>
        <v>41298</v>
      </c>
      <c r="H290" s="19" t="n">
        <f aca="false">IFERROR(VALUE(SUBSTITUTE(TRIM('수출입 실적(품목별)'!H294),",","")),"")</f>
        <v>-23741</v>
      </c>
    </row>
    <row r="291" customFormat="false" ht="15" hidden="false" customHeight="true" outlineLevel="0" collapsed="false">
      <c r="A291" s="11" t="str">
        <f aca="false">TRIM('수출입 실적(품목별)'!A295)</f>
        <v>2025.03</v>
      </c>
      <c r="B291" s="17" t="n">
        <f aca="false">IFERROR(VALUE(LEFT(A291,4)),"")</f>
        <v>2025</v>
      </c>
      <c r="C291" s="17" t="n">
        <f aca="false">IFERROR(VALUE(RIGHT(A291,2)),"")</f>
        <v>3</v>
      </c>
      <c r="D291" s="11" t="str">
        <f aca="false">TRIM('수출입 실적(품목별)'!B295)</f>
        <v>99</v>
      </c>
      <c r="E291" s="11" t="str">
        <f aca="false">TRIM('수출입 실적(품목별)'!C295)</f>
        <v>일시적 입법 ; 설치된 간이 수정에 따른 입법을 트레이드한다 ; 추가적 수입제한농업인 것의 제 22 부에 따른 확립된 것 조정 행위, 수정된 것처럼</v>
      </c>
      <c r="F291" s="19" t="n">
        <f aca="false">IFERROR(VALUE(SUBSTITUTE(TRIM('수출입 실적(품목별)'!E295),",","")),"")</f>
        <v>0</v>
      </c>
      <c r="G291" s="19" t="n">
        <f aca="false">IFERROR(VALUE(SUBSTITUTE(TRIM('수출입 실적(품목별)'!G295),",","")),"")</f>
        <v>0</v>
      </c>
      <c r="H291" s="19" t="n">
        <f aca="false">IFERROR(VALUE(SUBSTITUTE(TRIM('수출입 실적(품목별)'!H295),",","")),"")</f>
        <v>0</v>
      </c>
    </row>
    <row r="292" customFormat="false" ht="15" hidden="false" customHeight="true" outlineLevel="0" collapsed="false">
      <c r="A292" s="11" t="str">
        <f aca="false">TRIM('수출입 실적(품목별)'!A296)</f>
        <v>2025.04</v>
      </c>
      <c r="B292" s="17" t="n">
        <f aca="false">IFERROR(VALUE(LEFT(A292,4)),"")</f>
        <v>2025</v>
      </c>
      <c r="C292" s="17" t="n">
        <f aca="false">IFERROR(VALUE(RIGHT(A292,2)),"")</f>
        <v>4</v>
      </c>
      <c r="D292" s="11" t="str">
        <f aca="false">TRIM('수출입 실적(품목별)'!B296)</f>
        <v>01</v>
      </c>
      <c r="E292" s="11" t="str">
        <f aca="false">TRIM('수출입 실적(품목별)'!C296)</f>
        <v>살아 있는 동물</v>
      </c>
      <c r="F292" s="19" t="n">
        <f aca="false">IFERROR(VALUE(SUBSTITUTE(TRIM('수출입 실적(품목별)'!E296),",","")),"")</f>
        <v>595</v>
      </c>
      <c r="G292" s="19" t="n">
        <f aca="false">IFERROR(VALUE(SUBSTITUTE(TRIM('수출입 실적(품목별)'!G296),",","")),"")</f>
        <v>3434</v>
      </c>
      <c r="H292" s="19" t="n">
        <f aca="false">IFERROR(VALUE(SUBSTITUTE(TRIM('수출입 실적(품목별)'!H296),",","")),"")</f>
        <v>-2839</v>
      </c>
    </row>
    <row r="293" customFormat="false" ht="15" hidden="false" customHeight="true" outlineLevel="0" collapsed="false">
      <c r="A293" s="11" t="str">
        <f aca="false">TRIM('수출입 실적(품목별)'!A297)</f>
        <v>2025.04</v>
      </c>
      <c r="B293" s="17" t="n">
        <f aca="false">IFERROR(VALUE(LEFT(A293,4)),"")</f>
        <v>2025</v>
      </c>
      <c r="C293" s="17" t="n">
        <f aca="false">IFERROR(VALUE(RIGHT(A293,2)),"")</f>
        <v>4</v>
      </c>
      <c r="D293" s="11" t="str">
        <f aca="false">TRIM('수출입 실적(품목별)'!B297)</f>
        <v>02</v>
      </c>
      <c r="E293" s="11" t="str">
        <f aca="false">TRIM('수출입 실적(품목별)'!C297)</f>
        <v>육과 식용 설육(屑肉)</v>
      </c>
      <c r="F293" s="19" t="n">
        <f aca="false">IFERROR(VALUE(SUBSTITUTE(TRIM('수출입 실적(품목별)'!E297),",","")),"")</f>
        <v>6196</v>
      </c>
      <c r="G293" s="19" t="n">
        <f aca="false">IFERROR(VALUE(SUBSTITUTE(TRIM('수출입 실적(품목별)'!G297),",","")),"")</f>
        <v>584291</v>
      </c>
      <c r="H293" s="19" t="n">
        <f aca="false">IFERROR(VALUE(SUBSTITUTE(TRIM('수출입 실적(품목별)'!H297),",","")),"")</f>
        <v>-578095</v>
      </c>
    </row>
    <row r="294" customFormat="false" ht="15" hidden="false" customHeight="true" outlineLevel="0" collapsed="false">
      <c r="A294" s="11" t="str">
        <f aca="false">TRIM('수출입 실적(품목별)'!A298)</f>
        <v>2025.04</v>
      </c>
      <c r="B294" s="17" t="n">
        <f aca="false">IFERROR(VALUE(LEFT(A294,4)),"")</f>
        <v>2025</v>
      </c>
      <c r="C294" s="17" t="n">
        <f aca="false">IFERROR(VALUE(RIGHT(A294,2)),"")</f>
        <v>4</v>
      </c>
      <c r="D294" s="11" t="str">
        <f aca="false">TRIM('수출입 실적(품목별)'!B298)</f>
        <v>03</v>
      </c>
      <c r="E294" s="11" t="str">
        <f aca="false">TRIM('수출입 실적(품목별)'!C298)</f>
        <v>어류ㆍ갑각류ㆍ연체동물과 그 밖의 수생(水生) 무척추동물</v>
      </c>
      <c r="F294" s="19" t="n">
        <f aca="false">IFERROR(VALUE(SUBSTITUTE(TRIM('수출입 실적(품목별)'!E298),",","")),"")</f>
        <v>143669</v>
      </c>
      <c r="G294" s="19" t="n">
        <f aca="false">IFERROR(VALUE(SUBSTITUTE(TRIM('수출입 실적(품목별)'!G298),",","")),"")</f>
        <v>432939</v>
      </c>
      <c r="H294" s="19" t="n">
        <f aca="false">IFERROR(VALUE(SUBSTITUTE(TRIM('수출입 실적(품목별)'!H298),",","")),"")</f>
        <v>-289270</v>
      </c>
    </row>
    <row r="295" customFormat="false" ht="15" hidden="false" customHeight="true" outlineLevel="0" collapsed="false">
      <c r="A295" s="11" t="str">
        <f aca="false">TRIM('수출입 실적(품목별)'!A299)</f>
        <v>2025.04</v>
      </c>
      <c r="B295" s="17" t="n">
        <f aca="false">IFERROR(VALUE(LEFT(A295,4)),"")</f>
        <v>2025</v>
      </c>
      <c r="C295" s="17" t="n">
        <f aca="false">IFERROR(VALUE(RIGHT(A295,2)),"")</f>
        <v>4</v>
      </c>
      <c r="D295" s="11" t="str">
        <f aca="false">TRIM('수출입 실적(품목별)'!B299)</f>
        <v>04</v>
      </c>
      <c r="E295" s="11" t="str">
        <f aca="false">TRIM('수출입 실적(품목별)'!C299)</f>
        <v>낙농품, 새의 알, 천연꿀, 다른 류로 분류되지 않은 식용인 동물성 생산품</v>
      </c>
      <c r="F295" s="19" t="n">
        <f aca="false">IFERROR(VALUE(SUBSTITUTE(TRIM('수출입 실적(품목별)'!E299),",","")),"")</f>
        <v>8234</v>
      </c>
      <c r="G295" s="19" t="n">
        <f aca="false">IFERROR(VALUE(SUBSTITUTE(TRIM('수출입 실적(품목별)'!G299),",","")),"")</f>
        <v>146884</v>
      </c>
      <c r="H295" s="19" t="n">
        <f aca="false">IFERROR(VALUE(SUBSTITUTE(TRIM('수출입 실적(품목별)'!H299),",","")),"")</f>
        <v>-138650</v>
      </c>
    </row>
    <row r="296" customFormat="false" ht="15" hidden="false" customHeight="true" outlineLevel="0" collapsed="false">
      <c r="A296" s="11" t="str">
        <f aca="false">TRIM('수출입 실적(품목별)'!A300)</f>
        <v>2025.04</v>
      </c>
      <c r="B296" s="17" t="n">
        <f aca="false">IFERROR(VALUE(LEFT(A296,4)),"")</f>
        <v>2025</v>
      </c>
      <c r="C296" s="17" t="n">
        <f aca="false">IFERROR(VALUE(RIGHT(A296,2)),"")</f>
        <v>4</v>
      </c>
      <c r="D296" s="11" t="str">
        <f aca="false">TRIM('수출입 실적(품목별)'!B300)</f>
        <v>05</v>
      </c>
      <c r="E296" s="11" t="str">
        <f aca="false">TRIM('수출입 실적(품목별)'!C300)</f>
        <v>다른 류로 분류되지 않은 동물성 생산품</v>
      </c>
      <c r="F296" s="19" t="n">
        <f aca="false">IFERROR(VALUE(SUBSTITUTE(TRIM('수출입 실적(품목별)'!E300),",","")),"")</f>
        <v>7084</v>
      </c>
      <c r="G296" s="19" t="n">
        <f aca="false">IFERROR(VALUE(SUBSTITUTE(TRIM('수출입 실적(품목별)'!G300),",","")),"")</f>
        <v>20700</v>
      </c>
      <c r="H296" s="19" t="n">
        <f aca="false">IFERROR(VALUE(SUBSTITUTE(TRIM('수출입 실적(품목별)'!H300),",","")),"")</f>
        <v>-13616</v>
      </c>
    </row>
    <row r="297" customFormat="false" ht="15" hidden="false" customHeight="true" outlineLevel="0" collapsed="false">
      <c r="A297" s="11" t="str">
        <f aca="false">TRIM('수출입 실적(품목별)'!A301)</f>
        <v>2025.04</v>
      </c>
      <c r="B297" s="17" t="n">
        <f aca="false">IFERROR(VALUE(LEFT(A297,4)),"")</f>
        <v>2025</v>
      </c>
      <c r="C297" s="17" t="n">
        <f aca="false">IFERROR(VALUE(RIGHT(A297,2)),"")</f>
        <v>4</v>
      </c>
      <c r="D297" s="11" t="str">
        <f aca="false">TRIM('수출입 실적(품목별)'!B301)</f>
        <v>06</v>
      </c>
      <c r="E297" s="11" t="str">
        <f aca="false">TRIM('수출입 실적(품목별)'!C301)</f>
        <v>살아 있는 수목과 그 밖의 식물, 인경(鱗莖)ㆍ뿌리와 이와 유사한 물품, 절화(切花)와 장식용 잎</v>
      </c>
      <c r="F297" s="19" t="n">
        <f aca="false">IFERROR(VALUE(SUBSTITUTE(TRIM('수출입 실적(품목별)'!E301),",","")),"")</f>
        <v>779</v>
      </c>
      <c r="G297" s="19" t="n">
        <f aca="false">IFERROR(VALUE(SUBSTITUTE(TRIM('수출입 실적(품목별)'!G301),",","")),"")</f>
        <v>19065</v>
      </c>
      <c r="H297" s="19" t="n">
        <f aca="false">IFERROR(VALUE(SUBSTITUTE(TRIM('수출입 실적(품목별)'!H301),",","")),"")</f>
        <v>-18286</v>
      </c>
    </row>
    <row r="298" customFormat="false" ht="15" hidden="false" customHeight="true" outlineLevel="0" collapsed="false">
      <c r="A298" s="11" t="str">
        <f aca="false">TRIM('수출입 실적(품목별)'!A302)</f>
        <v>2025.04</v>
      </c>
      <c r="B298" s="17" t="n">
        <f aca="false">IFERROR(VALUE(LEFT(A298,4)),"")</f>
        <v>2025</v>
      </c>
      <c r="C298" s="17" t="n">
        <f aca="false">IFERROR(VALUE(RIGHT(A298,2)),"")</f>
        <v>4</v>
      </c>
      <c r="D298" s="11" t="str">
        <f aca="false">TRIM('수출입 실적(품목별)'!B302)</f>
        <v>07</v>
      </c>
      <c r="E298" s="11" t="str">
        <f aca="false">TRIM('수출입 실적(품목별)'!C302)</f>
        <v>식용의 채소ㆍ뿌리ㆍ괴경(塊莖)</v>
      </c>
      <c r="F298" s="19" t="n">
        <f aca="false">IFERROR(VALUE(SUBSTITUTE(TRIM('수출입 실적(품목별)'!E302),",","")),"")</f>
        <v>9551</v>
      </c>
      <c r="G298" s="19" t="n">
        <f aca="false">IFERROR(VALUE(SUBSTITUTE(TRIM('수출입 실적(품목별)'!G302),",","")),"")</f>
        <v>82659</v>
      </c>
      <c r="H298" s="19" t="n">
        <f aca="false">IFERROR(VALUE(SUBSTITUTE(TRIM('수출입 실적(품목별)'!H302),",","")),"")</f>
        <v>-73107</v>
      </c>
    </row>
    <row r="299" customFormat="false" ht="15" hidden="false" customHeight="true" outlineLevel="0" collapsed="false">
      <c r="A299" s="11" t="str">
        <f aca="false">TRIM('수출입 실적(품목별)'!A303)</f>
        <v>2025.04</v>
      </c>
      <c r="B299" s="17" t="n">
        <f aca="false">IFERROR(VALUE(LEFT(A299,4)),"")</f>
        <v>2025</v>
      </c>
      <c r="C299" s="17" t="n">
        <f aca="false">IFERROR(VALUE(RIGHT(A299,2)),"")</f>
        <v>4</v>
      </c>
      <c r="D299" s="11" t="str">
        <f aca="false">TRIM('수출입 실적(품목별)'!B303)</f>
        <v>08</v>
      </c>
      <c r="E299" s="11" t="str">
        <f aca="false">TRIM('수출입 실적(품목별)'!C303)</f>
        <v>식용의 과실과 견과류, 감귤류ㆍ멜론의 껍질</v>
      </c>
      <c r="F299" s="19" t="n">
        <f aca="false">IFERROR(VALUE(SUBSTITUTE(TRIM('수출입 실적(품목별)'!E303),",","")),"")</f>
        <v>11474</v>
      </c>
      <c r="G299" s="19" t="n">
        <f aca="false">IFERROR(VALUE(SUBSTITUTE(TRIM('수출입 실적(품목별)'!G303),",","")),"")</f>
        <v>259564</v>
      </c>
      <c r="H299" s="19" t="n">
        <f aca="false">IFERROR(VALUE(SUBSTITUTE(TRIM('수출입 실적(품목별)'!H303),",","")),"")</f>
        <v>-248091</v>
      </c>
    </row>
    <row r="300" customFormat="false" ht="15" hidden="false" customHeight="true" outlineLevel="0" collapsed="false">
      <c r="A300" s="11" t="str">
        <f aca="false">TRIM('수출입 실적(품목별)'!A304)</f>
        <v>2025.04</v>
      </c>
      <c r="B300" s="17" t="n">
        <f aca="false">IFERROR(VALUE(LEFT(A300,4)),"")</f>
        <v>2025</v>
      </c>
      <c r="C300" s="17" t="n">
        <f aca="false">IFERROR(VALUE(RIGHT(A300,2)),"")</f>
        <v>4</v>
      </c>
      <c r="D300" s="11" t="str">
        <f aca="false">TRIM('수출입 실적(품목별)'!B304)</f>
        <v>09</v>
      </c>
      <c r="E300" s="11" t="str">
        <f aca="false">TRIM('수출입 실적(품목별)'!C304)</f>
        <v>커피ㆍ차ㆍ마테(maté)ㆍ향신료</v>
      </c>
      <c r="F300" s="19" t="n">
        <f aca="false">IFERROR(VALUE(SUBSTITUTE(TRIM('수출입 실적(품목별)'!E304),",","")),"")</f>
        <v>3039</v>
      </c>
      <c r="G300" s="19" t="n">
        <f aca="false">IFERROR(VALUE(SUBSTITUTE(TRIM('수출입 실적(품목별)'!G304),",","")),"")</f>
        <v>186127</v>
      </c>
      <c r="H300" s="19" t="n">
        <f aca="false">IFERROR(VALUE(SUBSTITUTE(TRIM('수출입 실적(품목별)'!H304),",","")),"")</f>
        <v>-183088</v>
      </c>
    </row>
    <row r="301" customFormat="false" ht="15" hidden="false" customHeight="true" outlineLevel="0" collapsed="false">
      <c r="A301" s="11" t="str">
        <f aca="false">TRIM('수출입 실적(품목별)'!A305)</f>
        <v>2025.04</v>
      </c>
      <c r="B301" s="17" t="n">
        <f aca="false">IFERROR(VALUE(LEFT(A301,4)),"")</f>
        <v>2025</v>
      </c>
      <c r="C301" s="17" t="n">
        <f aca="false">IFERROR(VALUE(RIGHT(A301,2)),"")</f>
        <v>4</v>
      </c>
      <c r="D301" s="11" t="str">
        <f aca="false">TRIM('수출입 실적(품목별)'!B305)</f>
        <v>10</v>
      </c>
      <c r="E301" s="11" t="str">
        <f aca="false">TRIM('수출입 실적(품목별)'!C305)</f>
        <v>곡물</v>
      </c>
      <c r="F301" s="19" t="n">
        <f aca="false">IFERROR(VALUE(SUBSTITUTE(TRIM('수출입 실적(품목별)'!E305),",","")),"")</f>
        <v>16113</v>
      </c>
      <c r="G301" s="19" t="n">
        <f aca="false">IFERROR(VALUE(SUBSTITUTE(TRIM('수출입 실적(품목별)'!G305),",","")),"")</f>
        <v>385743</v>
      </c>
      <c r="H301" s="19" t="n">
        <f aca="false">IFERROR(VALUE(SUBSTITUTE(TRIM('수출입 실적(품목별)'!H305),",","")),"")</f>
        <v>-369630</v>
      </c>
    </row>
    <row r="302" customFormat="false" ht="15" hidden="false" customHeight="true" outlineLevel="0" collapsed="false">
      <c r="A302" s="11" t="str">
        <f aca="false">TRIM('수출입 실적(품목별)'!A306)</f>
        <v>2025.04</v>
      </c>
      <c r="B302" s="17" t="n">
        <f aca="false">IFERROR(VALUE(LEFT(A302,4)),"")</f>
        <v>2025</v>
      </c>
      <c r="C302" s="17" t="n">
        <f aca="false">IFERROR(VALUE(RIGHT(A302,2)),"")</f>
        <v>4</v>
      </c>
      <c r="D302" s="11" t="str">
        <f aca="false">TRIM('수출입 실적(품목별)'!B306)</f>
        <v>11</v>
      </c>
      <c r="E302" s="11" t="str">
        <f aca="false">TRIM('수출입 실적(품목별)'!C306)</f>
        <v>제분공업의 생산품과 맥아, 전분, 이눌린(inulin), 밀의 글루텐(gluten)</v>
      </c>
      <c r="F302" s="19" t="n">
        <f aca="false">IFERROR(VALUE(SUBSTITUTE(TRIM('수출입 실적(품목별)'!E306),",","")),"")</f>
        <v>3788</v>
      </c>
      <c r="G302" s="19" t="n">
        <f aca="false">IFERROR(VALUE(SUBSTITUTE(TRIM('수출입 실적(품목별)'!G306),",","")),"")</f>
        <v>33148</v>
      </c>
      <c r="H302" s="19" t="n">
        <f aca="false">IFERROR(VALUE(SUBSTITUTE(TRIM('수출입 실적(품목별)'!H306),",","")),"")</f>
        <v>-29360</v>
      </c>
    </row>
    <row r="303" customFormat="false" ht="15" hidden="false" customHeight="true" outlineLevel="0" collapsed="false">
      <c r="A303" s="11" t="str">
        <f aca="false">TRIM('수출입 실적(품목별)'!A307)</f>
        <v>2025.04</v>
      </c>
      <c r="B303" s="17" t="n">
        <f aca="false">IFERROR(VALUE(LEFT(A303,4)),"")</f>
        <v>2025</v>
      </c>
      <c r="C303" s="17" t="n">
        <f aca="false">IFERROR(VALUE(RIGHT(A303,2)),"")</f>
        <v>4</v>
      </c>
      <c r="D303" s="11" t="str">
        <f aca="false">TRIM('수출입 실적(품목별)'!B307)</f>
        <v>12</v>
      </c>
      <c r="E303" s="11" t="str">
        <f aca="false">TRIM('수출입 실적(품목별)'!C307)</f>
        <v>채유(採油)에 적합한 종자와 과실, 각종 종자와 과실, 공업용ㆍ의약용 식물, 짚과 사료용 식물</v>
      </c>
      <c r="F303" s="19" t="n">
        <f aca="false">IFERROR(VALUE(SUBSTITUTE(TRIM('수출입 실적(품목별)'!E307),",","")),"")</f>
        <v>67258</v>
      </c>
      <c r="G303" s="19" t="n">
        <f aca="false">IFERROR(VALUE(SUBSTITUTE(TRIM('수출입 실적(품목별)'!G307),",","")),"")</f>
        <v>151738</v>
      </c>
      <c r="H303" s="19" t="n">
        <f aca="false">IFERROR(VALUE(SUBSTITUTE(TRIM('수출입 실적(품목별)'!H307),",","")),"")</f>
        <v>-84480</v>
      </c>
    </row>
    <row r="304" customFormat="false" ht="15" hidden="false" customHeight="true" outlineLevel="0" collapsed="false">
      <c r="A304" s="11" t="str">
        <f aca="false">TRIM('수출입 실적(품목별)'!A308)</f>
        <v>2025.04</v>
      </c>
      <c r="B304" s="17" t="n">
        <f aca="false">IFERROR(VALUE(LEFT(A304,4)),"")</f>
        <v>2025</v>
      </c>
      <c r="C304" s="17" t="n">
        <f aca="false">IFERROR(VALUE(RIGHT(A304,2)),"")</f>
        <v>4</v>
      </c>
      <c r="D304" s="11" t="str">
        <f aca="false">TRIM('수출입 실적(품목별)'!B308)</f>
        <v>13</v>
      </c>
      <c r="E304" s="11" t="str">
        <f aca="false">TRIM('수출입 실적(품목별)'!C308)</f>
        <v>락(lac), 검ㆍ수지ㆍ그 밖의 식물성 수액과 추출물(extract)</v>
      </c>
      <c r="F304" s="19" t="n">
        <f aca="false">IFERROR(VALUE(SUBSTITUTE(TRIM('수출입 실적(품목별)'!E308),",","")),"")</f>
        <v>11130</v>
      </c>
      <c r="G304" s="19" t="n">
        <f aca="false">IFERROR(VALUE(SUBSTITUTE(TRIM('수출입 실적(품목별)'!G308),",","")),"")</f>
        <v>31809</v>
      </c>
      <c r="H304" s="19" t="n">
        <f aca="false">IFERROR(VALUE(SUBSTITUTE(TRIM('수출입 실적(품목별)'!H308),",","")),"")</f>
        <v>-20679</v>
      </c>
    </row>
    <row r="305" customFormat="false" ht="15" hidden="false" customHeight="true" outlineLevel="0" collapsed="false">
      <c r="A305" s="11" t="str">
        <f aca="false">TRIM('수출입 실적(품목별)'!A309)</f>
        <v>2025.04</v>
      </c>
      <c r="B305" s="17" t="n">
        <f aca="false">IFERROR(VALUE(LEFT(A305,4)),"")</f>
        <v>2025</v>
      </c>
      <c r="C305" s="17" t="n">
        <f aca="false">IFERROR(VALUE(RIGHT(A305,2)),"")</f>
        <v>4</v>
      </c>
      <c r="D305" s="11" t="str">
        <f aca="false">TRIM('수출입 실적(품목별)'!B309)</f>
        <v>14</v>
      </c>
      <c r="E305" s="11" t="str">
        <f aca="false">TRIM('수출입 실적(품목별)'!C309)</f>
        <v>식물성 편조물(編組物)용 재료와 다른 류로 분류되지 않은 식물성 생산품</v>
      </c>
      <c r="F305" s="19" t="n">
        <f aca="false">IFERROR(VALUE(SUBSTITUTE(TRIM('수출입 실적(품목별)'!E309),",","")),"")</f>
        <v>10</v>
      </c>
      <c r="G305" s="19" t="n">
        <f aca="false">IFERROR(VALUE(SUBSTITUTE(TRIM('수출입 실적(품목별)'!G309),",","")),"")</f>
        <v>8047</v>
      </c>
      <c r="H305" s="19" t="n">
        <f aca="false">IFERROR(VALUE(SUBSTITUTE(TRIM('수출입 실적(품목별)'!H309),",","")),"")</f>
        <v>-8037</v>
      </c>
    </row>
    <row r="306" customFormat="false" ht="15" hidden="false" customHeight="true" outlineLevel="0" collapsed="false">
      <c r="A306" s="11" t="str">
        <f aca="false">TRIM('수출입 실적(품목별)'!A310)</f>
        <v>2025.04</v>
      </c>
      <c r="B306" s="17" t="n">
        <f aca="false">IFERROR(VALUE(LEFT(A306,4)),"")</f>
        <v>2025</v>
      </c>
      <c r="C306" s="17" t="n">
        <f aca="false">IFERROR(VALUE(RIGHT(A306,2)),"")</f>
        <v>4</v>
      </c>
      <c r="D306" s="11" t="str">
        <f aca="false">TRIM('수출입 실적(품목별)'!B310)</f>
        <v>15</v>
      </c>
      <c r="E306" s="11" t="str">
        <f aca="false">TRIM('수출입 실적(품목별)'!C310)</f>
        <v>동물성ㆍ식물성ㆍ미생물성 지방과 기름 및이들의 분해생산물, 조제한 식용 지방과 동물성ㆍ식물성 왁스</v>
      </c>
      <c r="F306" s="19" t="n">
        <f aca="false">IFERROR(VALUE(SUBSTITUTE(TRIM('수출입 실적(품목별)'!E310),",","")),"")</f>
        <v>37230</v>
      </c>
      <c r="G306" s="19" t="n">
        <f aca="false">IFERROR(VALUE(SUBSTITUTE(TRIM('수출입 실적(품목별)'!G310),",","")),"")</f>
        <v>257718</v>
      </c>
      <c r="H306" s="19" t="n">
        <f aca="false">IFERROR(VALUE(SUBSTITUTE(TRIM('수출입 실적(품목별)'!H310),",","")),"")</f>
        <v>-220488</v>
      </c>
    </row>
    <row r="307" customFormat="false" ht="15" hidden="false" customHeight="true" outlineLevel="0" collapsed="false">
      <c r="A307" s="11" t="str">
        <f aca="false">TRIM('수출입 실적(품목별)'!A311)</f>
        <v>2025.04</v>
      </c>
      <c r="B307" s="17" t="n">
        <f aca="false">IFERROR(VALUE(LEFT(A307,4)),"")</f>
        <v>2025</v>
      </c>
      <c r="C307" s="17" t="n">
        <f aca="false">IFERROR(VALUE(RIGHT(A307,2)),"")</f>
        <v>4</v>
      </c>
      <c r="D307" s="11" t="str">
        <f aca="false">TRIM('수출입 실적(품목별)'!B311)</f>
        <v>16</v>
      </c>
      <c r="E307" s="11" t="str">
        <f aca="false">TRIM('수출입 실적(품목별)'!C311)</f>
        <v>육류ㆍ어류ㆍ갑각류ㆍ연체동물이나 그 밖의 수생(水生) 무척추동물 또는 곤충의 조제품</v>
      </c>
      <c r="F307" s="19" t="n">
        <f aca="false">IFERROR(VALUE(SUBSTITUTE(TRIM('수출입 실적(품목별)'!E311),",","")),"")</f>
        <v>29657</v>
      </c>
      <c r="G307" s="19" t="n">
        <f aca="false">IFERROR(VALUE(SUBSTITUTE(TRIM('수출입 실적(품목별)'!G311),",","")),"")</f>
        <v>97105</v>
      </c>
      <c r="H307" s="19" t="n">
        <f aca="false">IFERROR(VALUE(SUBSTITUTE(TRIM('수출입 실적(품목별)'!H311),",","")),"")</f>
        <v>-67448</v>
      </c>
    </row>
    <row r="308" customFormat="false" ht="15" hidden="false" customHeight="true" outlineLevel="0" collapsed="false">
      <c r="A308" s="11" t="str">
        <f aca="false">TRIM('수출입 실적(품목별)'!A312)</f>
        <v>2025.04</v>
      </c>
      <c r="B308" s="17" t="n">
        <f aca="false">IFERROR(VALUE(LEFT(A308,4)),"")</f>
        <v>2025</v>
      </c>
      <c r="C308" s="17" t="n">
        <f aca="false">IFERROR(VALUE(RIGHT(A308,2)),"")</f>
        <v>4</v>
      </c>
      <c r="D308" s="11" t="str">
        <f aca="false">TRIM('수출입 실적(품목별)'!B312)</f>
        <v>17</v>
      </c>
      <c r="E308" s="11" t="str">
        <f aca="false">TRIM('수출입 실적(품목별)'!C312)</f>
        <v>당류(糖類)와 설탕과자</v>
      </c>
      <c r="F308" s="19" t="n">
        <f aca="false">IFERROR(VALUE(SUBSTITUTE(TRIM('수출입 실적(품목별)'!E312),",","")),"")</f>
        <v>25733</v>
      </c>
      <c r="G308" s="19" t="n">
        <f aca="false">IFERROR(VALUE(SUBSTITUTE(TRIM('수출입 실적(품목별)'!G312),",","")),"")</f>
        <v>127801</v>
      </c>
      <c r="H308" s="19" t="n">
        <f aca="false">IFERROR(VALUE(SUBSTITUTE(TRIM('수출입 실적(품목별)'!H312),",","")),"")</f>
        <v>-102068</v>
      </c>
    </row>
    <row r="309" customFormat="false" ht="15" hidden="false" customHeight="true" outlineLevel="0" collapsed="false">
      <c r="A309" s="11" t="str">
        <f aca="false">TRIM('수출입 실적(품목별)'!A313)</f>
        <v>2025.04</v>
      </c>
      <c r="B309" s="17" t="n">
        <f aca="false">IFERROR(VALUE(LEFT(A309,4)),"")</f>
        <v>2025</v>
      </c>
      <c r="C309" s="17" t="n">
        <f aca="false">IFERROR(VALUE(RIGHT(A309,2)),"")</f>
        <v>4</v>
      </c>
      <c r="D309" s="11" t="str">
        <f aca="false">TRIM('수출입 실적(품목별)'!B313)</f>
        <v>18</v>
      </c>
      <c r="E309" s="11" t="str">
        <f aca="false">TRIM('수출입 실적(품목별)'!C313)</f>
        <v>코코아와 그 조제품</v>
      </c>
      <c r="F309" s="19" t="n">
        <f aca="false">IFERROR(VALUE(SUBSTITUTE(TRIM('수출입 실적(품목별)'!E313),",","")),"")</f>
        <v>9394</v>
      </c>
      <c r="G309" s="19" t="n">
        <f aca="false">IFERROR(VALUE(SUBSTITUTE(TRIM('수출입 실적(품목별)'!G313),",","")),"")</f>
        <v>56936</v>
      </c>
      <c r="H309" s="19" t="n">
        <f aca="false">IFERROR(VALUE(SUBSTITUTE(TRIM('수출입 실적(품목별)'!H313),",","")),"")</f>
        <v>-47541</v>
      </c>
    </row>
    <row r="310" customFormat="false" ht="15" hidden="false" customHeight="true" outlineLevel="0" collapsed="false">
      <c r="A310" s="11" t="str">
        <f aca="false">TRIM('수출입 실적(품목별)'!A314)</f>
        <v>2025.04</v>
      </c>
      <c r="B310" s="17" t="n">
        <f aca="false">IFERROR(VALUE(LEFT(A310,4)),"")</f>
        <v>2025</v>
      </c>
      <c r="C310" s="17" t="n">
        <f aca="false">IFERROR(VALUE(RIGHT(A310,2)),"")</f>
        <v>4</v>
      </c>
      <c r="D310" s="11" t="str">
        <f aca="false">TRIM('수출입 실적(품목별)'!B314)</f>
        <v>19</v>
      </c>
      <c r="E310" s="11" t="str">
        <f aca="false">TRIM('수출입 실적(품목별)'!C314)</f>
        <v>곡물ㆍ고운 가루ㆍ전분ㆍ밀크의 조제품과 베이커리 제품</v>
      </c>
      <c r="F310" s="19" t="n">
        <f aca="false">IFERROR(VALUE(SUBSTITUTE(TRIM('수출입 실적(품목별)'!E314),",","")),"")</f>
        <v>247516</v>
      </c>
      <c r="G310" s="19" t="n">
        <f aca="false">IFERROR(VALUE(SUBSTITUTE(TRIM('수출입 실적(품목별)'!G314),",","")),"")</f>
        <v>92867</v>
      </c>
      <c r="H310" s="19" t="n">
        <f aca="false">IFERROR(VALUE(SUBSTITUTE(TRIM('수출입 실적(품목별)'!H314),",","")),"")</f>
        <v>154650</v>
      </c>
    </row>
    <row r="311" customFormat="false" ht="15" hidden="false" customHeight="true" outlineLevel="0" collapsed="false">
      <c r="A311" s="11" t="str">
        <f aca="false">TRIM('수출입 실적(품목별)'!A315)</f>
        <v>2025.04</v>
      </c>
      <c r="B311" s="17" t="n">
        <f aca="false">IFERROR(VALUE(LEFT(A311,4)),"")</f>
        <v>2025</v>
      </c>
      <c r="C311" s="17" t="n">
        <f aca="false">IFERROR(VALUE(RIGHT(A311,2)),"")</f>
        <v>4</v>
      </c>
      <c r="D311" s="11" t="str">
        <f aca="false">TRIM('수출입 실적(품목별)'!B315)</f>
        <v>20</v>
      </c>
      <c r="E311" s="11" t="str">
        <f aca="false">TRIM('수출입 실적(품목별)'!C315)</f>
        <v>채소ㆍ과실ㆍ견과류나 식물의그 밖의 부분의 조제품</v>
      </c>
      <c r="F311" s="19" t="n">
        <f aca="false">IFERROR(VALUE(SUBSTITUTE(TRIM('수출입 실적(품목별)'!E315),",","")),"")</f>
        <v>99730</v>
      </c>
      <c r="G311" s="19" t="n">
        <f aca="false">IFERROR(VALUE(SUBSTITUTE(TRIM('수출입 실적(품목별)'!G315),",","")),"")</f>
        <v>148012</v>
      </c>
      <c r="H311" s="19" t="n">
        <f aca="false">IFERROR(VALUE(SUBSTITUTE(TRIM('수출입 실적(품목별)'!H315),",","")),"")</f>
        <v>-48281</v>
      </c>
    </row>
    <row r="312" customFormat="false" ht="15" hidden="false" customHeight="true" outlineLevel="0" collapsed="false">
      <c r="A312" s="11" t="str">
        <f aca="false">TRIM('수출입 실적(품목별)'!A316)</f>
        <v>2025.04</v>
      </c>
      <c r="B312" s="17" t="n">
        <f aca="false">IFERROR(VALUE(LEFT(A312,4)),"")</f>
        <v>2025</v>
      </c>
      <c r="C312" s="17" t="n">
        <f aca="false">IFERROR(VALUE(RIGHT(A312,2)),"")</f>
        <v>4</v>
      </c>
      <c r="D312" s="11" t="str">
        <f aca="false">TRIM('수출입 실적(품목별)'!B316)</f>
        <v>21</v>
      </c>
      <c r="E312" s="11" t="str">
        <f aca="false">TRIM('수출입 실적(품목별)'!C316)</f>
        <v>각종 조제 식료품</v>
      </c>
      <c r="F312" s="19" t="n">
        <f aca="false">IFERROR(VALUE(SUBSTITUTE(TRIM('수출입 실적(품목별)'!E316),",","")),"")</f>
        <v>171715</v>
      </c>
      <c r="G312" s="19" t="n">
        <f aca="false">IFERROR(VALUE(SUBSTITUTE(TRIM('수출입 실적(품목별)'!G316),",","")),"")</f>
        <v>238549</v>
      </c>
      <c r="H312" s="19" t="n">
        <f aca="false">IFERROR(VALUE(SUBSTITUTE(TRIM('수출입 실적(품목별)'!H316),",","")),"")</f>
        <v>-66834</v>
      </c>
    </row>
    <row r="313" customFormat="false" ht="15" hidden="false" customHeight="true" outlineLevel="0" collapsed="false">
      <c r="A313" s="11" t="str">
        <f aca="false">TRIM('수출입 실적(품목별)'!A317)</f>
        <v>2025.04</v>
      </c>
      <c r="B313" s="17" t="n">
        <f aca="false">IFERROR(VALUE(LEFT(A313,4)),"")</f>
        <v>2025</v>
      </c>
      <c r="C313" s="17" t="n">
        <f aca="false">IFERROR(VALUE(RIGHT(A313,2)),"")</f>
        <v>4</v>
      </c>
      <c r="D313" s="11" t="str">
        <f aca="false">TRIM('수출입 실적(품목별)'!B317)</f>
        <v>22</v>
      </c>
      <c r="E313" s="11" t="str">
        <f aca="false">TRIM('수출입 실적(품목별)'!C317)</f>
        <v>음료ㆍ주류ㆍ식초</v>
      </c>
      <c r="F313" s="19" t="n">
        <f aca="false">IFERROR(VALUE(SUBSTITUTE(TRIM('수출입 실적(품목별)'!E317),",","")),"")</f>
        <v>103572</v>
      </c>
      <c r="G313" s="19" t="n">
        <f aca="false">IFERROR(VALUE(SUBSTITUTE(TRIM('수출입 실적(품목별)'!G317),",","")),"")</f>
        <v>121257</v>
      </c>
      <c r="H313" s="19" t="n">
        <f aca="false">IFERROR(VALUE(SUBSTITUTE(TRIM('수출입 실적(품목별)'!H317),",","")),"")</f>
        <v>-17685</v>
      </c>
    </row>
    <row r="314" customFormat="false" ht="15" hidden="false" customHeight="true" outlineLevel="0" collapsed="false">
      <c r="A314" s="11" t="str">
        <f aca="false">TRIM('수출입 실적(품목별)'!A318)</f>
        <v>2025.04</v>
      </c>
      <c r="B314" s="17" t="n">
        <f aca="false">IFERROR(VALUE(LEFT(A314,4)),"")</f>
        <v>2025</v>
      </c>
      <c r="C314" s="17" t="n">
        <f aca="false">IFERROR(VALUE(RIGHT(A314,2)),"")</f>
        <v>4</v>
      </c>
      <c r="D314" s="11" t="str">
        <f aca="false">TRIM('수출입 실적(품목별)'!B318)</f>
        <v>23</v>
      </c>
      <c r="E314" s="11" t="str">
        <f aca="false">TRIM('수출입 실적(품목별)'!C318)</f>
        <v>식품 공업에서 생기는 잔재물과 웨이스트(waste), 조제 사료</v>
      </c>
      <c r="F314" s="19" t="n">
        <f aca="false">IFERROR(VALUE(SUBSTITUTE(TRIM('수출입 실적(품목별)'!E318),",","")),"")</f>
        <v>28216</v>
      </c>
      <c r="G314" s="19" t="n">
        <f aca="false">IFERROR(VALUE(SUBSTITUTE(TRIM('수출입 실적(품목별)'!G318),",","")),"")</f>
        <v>186215</v>
      </c>
      <c r="H314" s="19" t="n">
        <f aca="false">IFERROR(VALUE(SUBSTITUTE(TRIM('수출입 실적(품목별)'!H318),",","")),"")</f>
        <v>-157999</v>
      </c>
    </row>
    <row r="315" customFormat="false" ht="15" hidden="false" customHeight="true" outlineLevel="0" collapsed="false">
      <c r="A315" s="11" t="str">
        <f aca="false">TRIM('수출입 실적(품목별)'!A319)</f>
        <v>2025.04</v>
      </c>
      <c r="B315" s="17" t="n">
        <f aca="false">IFERROR(VALUE(LEFT(A315,4)),"")</f>
        <v>2025</v>
      </c>
      <c r="C315" s="17" t="n">
        <f aca="false">IFERROR(VALUE(RIGHT(A315,2)),"")</f>
        <v>4</v>
      </c>
      <c r="D315" s="11" t="str">
        <f aca="false">TRIM('수출입 실적(품목별)'!B319)</f>
        <v>24</v>
      </c>
      <c r="E315" s="11" t="str">
        <f aca="false">TRIM('수출입 실적(품목별)'!C319)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315" s="19" t="n">
        <f aca="false">IFERROR(VALUE(SUBSTITUTE(TRIM('수출입 실적(품목별)'!E319),",","")),"")</f>
        <v>98980</v>
      </c>
      <c r="G315" s="19" t="n">
        <f aca="false">IFERROR(VALUE(SUBSTITUTE(TRIM('수출입 실적(품목별)'!G319),",","")),"")</f>
        <v>61151</v>
      </c>
      <c r="H315" s="19" t="n">
        <f aca="false">IFERROR(VALUE(SUBSTITUTE(TRIM('수출입 실적(품목별)'!H319),",","")),"")</f>
        <v>37828</v>
      </c>
    </row>
    <row r="316" customFormat="false" ht="15" hidden="false" customHeight="true" outlineLevel="0" collapsed="false">
      <c r="A316" s="11" t="str">
        <f aca="false">TRIM('수출입 실적(품목별)'!A320)</f>
        <v>2025.04</v>
      </c>
      <c r="B316" s="17" t="n">
        <f aca="false">IFERROR(VALUE(LEFT(A316,4)),"")</f>
        <v>2025</v>
      </c>
      <c r="C316" s="17" t="n">
        <f aca="false">IFERROR(VALUE(RIGHT(A316,2)),"")</f>
        <v>4</v>
      </c>
      <c r="D316" s="11" t="str">
        <f aca="false">TRIM('수출입 실적(품목별)'!B320)</f>
        <v>25</v>
      </c>
      <c r="E316" s="11" t="str">
        <f aca="false">TRIM('수출입 실적(품목별)'!C320)</f>
        <v>소금, 황, 토석류(土石類), 석고ㆍ석회ㆍ시멘트</v>
      </c>
      <c r="F316" s="19" t="n">
        <f aca="false">IFERROR(VALUE(SUBSTITUTE(TRIM('수출입 실적(품목별)'!E320),",","")),"")</f>
        <v>50509</v>
      </c>
      <c r="G316" s="19" t="n">
        <f aca="false">IFERROR(VALUE(SUBSTITUTE(TRIM('수출입 실적(품목별)'!G320),",","")),"")</f>
        <v>97809</v>
      </c>
      <c r="H316" s="19" t="n">
        <f aca="false">IFERROR(VALUE(SUBSTITUTE(TRIM('수출입 실적(품목별)'!H320),",","")),"")</f>
        <v>-47300</v>
      </c>
    </row>
    <row r="317" customFormat="false" ht="15" hidden="false" customHeight="true" outlineLevel="0" collapsed="false">
      <c r="A317" s="11" t="str">
        <f aca="false">TRIM('수출입 실적(품목별)'!A321)</f>
        <v>2025.04</v>
      </c>
      <c r="B317" s="17" t="n">
        <f aca="false">IFERROR(VALUE(LEFT(A317,4)),"")</f>
        <v>2025</v>
      </c>
      <c r="C317" s="17" t="n">
        <f aca="false">IFERROR(VALUE(RIGHT(A317,2)),"")</f>
        <v>4</v>
      </c>
      <c r="D317" s="11" t="str">
        <f aca="false">TRIM('수출입 실적(품목별)'!B321)</f>
        <v>26</v>
      </c>
      <c r="E317" s="11" t="str">
        <f aca="false">TRIM('수출입 실적(품목별)'!C321)</f>
        <v>광(鑛)ㆍ슬래그(slag)ㆍ회(灰)</v>
      </c>
      <c r="F317" s="19" t="n">
        <f aca="false">IFERROR(VALUE(SUBSTITUTE(TRIM('수출입 실적(품목별)'!E321),",","")),"")</f>
        <v>41174</v>
      </c>
      <c r="G317" s="19" t="n">
        <f aca="false">IFERROR(VALUE(SUBSTITUTE(TRIM('수출입 실적(품목별)'!G321),",","")),"")</f>
        <v>1796334</v>
      </c>
      <c r="H317" s="19" t="n">
        <f aca="false">IFERROR(VALUE(SUBSTITUTE(TRIM('수출입 실적(품목별)'!H321),",","")),"")</f>
        <v>-1755159</v>
      </c>
    </row>
    <row r="318" customFormat="false" ht="15" hidden="false" customHeight="true" outlineLevel="0" collapsed="false">
      <c r="A318" s="11" t="str">
        <f aca="false">TRIM('수출입 실적(품목별)'!A322)</f>
        <v>2025.04</v>
      </c>
      <c r="B318" s="17" t="n">
        <f aca="false">IFERROR(VALUE(LEFT(A318,4)),"")</f>
        <v>2025</v>
      </c>
      <c r="C318" s="17" t="n">
        <f aca="false">IFERROR(VALUE(RIGHT(A318,2)),"")</f>
        <v>4</v>
      </c>
      <c r="D318" s="11" t="str">
        <f aca="false">TRIM('수출입 실적(품목별)'!B322)</f>
        <v>27</v>
      </c>
      <c r="E318" s="11" t="str">
        <f aca="false">TRIM('수출입 실적(품목별)'!C322)</f>
        <v>광물성 연료ㆍ광물유(鑛物油)와 이들의 증류물, 역청(瀝靑)물질, 광물성 왁스</v>
      </c>
      <c r="F318" s="19" t="n">
        <f aca="false">IFERROR(VALUE(SUBSTITUTE(TRIM('수출입 실적(품목별)'!E322),",","")),"")</f>
        <v>3842945</v>
      </c>
      <c r="G318" s="19" t="n">
        <f aca="false">IFERROR(VALUE(SUBSTITUTE(TRIM('수출입 실적(품목별)'!G322),",","")),"")</f>
        <v>11849093</v>
      </c>
      <c r="H318" s="19" t="n">
        <f aca="false">IFERROR(VALUE(SUBSTITUTE(TRIM('수출입 실적(품목별)'!H322),",","")),"")</f>
        <v>-8006148</v>
      </c>
    </row>
    <row r="319" customFormat="false" ht="15" hidden="false" customHeight="true" outlineLevel="0" collapsed="false">
      <c r="A319" s="11" t="str">
        <f aca="false">TRIM('수출입 실적(품목별)'!A323)</f>
        <v>2025.04</v>
      </c>
      <c r="B319" s="17" t="n">
        <f aca="false">IFERROR(VALUE(LEFT(A319,4)),"")</f>
        <v>2025</v>
      </c>
      <c r="C319" s="17" t="n">
        <f aca="false">IFERROR(VALUE(RIGHT(A319,2)),"")</f>
        <v>4</v>
      </c>
      <c r="D319" s="11" t="str">
        <f aca="false">TRIM('수출입 실적(품목별)'!B323)</f>
        <v>28</v>
      </c>
      <c r="E319" s="11" t="str">
        <f aca="false">TRIM('수출입 실적(품목별)'!C323)</f>
        <v>무기화학품, 귀금속ㆍ희토류(稀土類)금속ㆍ방사성원소ㆍ동위원소의 유기화합물이나 무기화합물</v>
      </c>
      <c r="F319" s="19" t="n">
        <f aca="false">IFERROR(VALUE(SUBSTITUTE(TRIM('수출입 실적(품목별)'!E323),",","")),"")</f>
        <v>767532</v>
      </c>
      <c r="G319" s="19" t="n">
        <f aca="false">IFERROR(VALUE(SUBSTITUTE(TRIM('수출입 실적(품목별)'!G323),",","")),"")</f>
        <v>931268</v>
      </c>
      <c r="H319" s="19" t="n">
        <f aca="false">IFERROR(VALUE(SUBSTITUTE(TRIM('수출입 실적(품목별)'!H323),",","")),"")</f>
        <v>-163735</v>
      </c>
    </row>
    <row r="320" customFormat="false" ht="15" hidden="false" customHeight="true" outlineLevel="0" collapsed="false">
      <c r="A320" s="11" t="str">
        <f aca="false">TRIM('수출입 실적(품목별)'!A324)</f>
        <v>2025.04</v>
      </c>
      <c r="B320" s="17" t="n">
        <f aca="false">IFERROR(VALUE(LEFT(A320,4)),"")</f>
        <v>2025</v>
      </c>
      <c r="C320" s="17" t="n">
        <f aca="false">IFERROR(VALUE(RIGHT(A320,2)),"")</f>
        <v>4</v>
      </c>
      <c r="D320" s="11" t="str">
        <f aca="false">TRIM('수출입 실적(품목별)'!B324)</f>
        <v>29</v>
      </c>
      <c r="E320" s="11" t="str">
        <f aca="false">TRIM('수출입 실적(품목별)'!C324)</f>
        <v>유기화학품</v>
      </c>
      <c r="F320" s="19" t="n">
        <f aca="false">IFERROR(VALUE(SUBSTITUTE(TRIM('수출입 실적(품목별)'!E324),",","")),"")</f>
        <v>1554189</v>
      </c>
      <c r="G320" s="19" t="n">
        <f aca="false">IFERROR(VALUE(SUBSTITUTE(TRIM('수출입 실적(품목별)'!G324),",","")),"")</f>
        <v>1241713</v>
      </c>
      <c r="H320" s="19" t="n">
        <f aca="false">IFERROR(VALUE(SUBSTITUTE(TRIM('수출입 실적(품목별)'!H324),",","")),"")</f>
        <v>312476</v>
      </c>
    </row>
    <row r="321" customFormat="false" ht="15" hidden="false" customHeight="true" outlineLevel="0" collapsed="false">
      <c r="A321" s="11" t="str">
        <f aca="false">TRIM('수출입 실적(품목별)'!A325)</f>
        <v>2025.04</v>
      </c>
      <c r="B321" s="17" t="n">
        <f aca="false">IFERROR(VALUE(LEFT(A321,4)),"")</f>
        <v>2025</v>
      </c>
      <c r="C321" s="17" t="n">
        <f aca="false">IFERROR(VALUE(RIGHT(A321,2)),"")</f>
        <v>4</v>
      </c>
      <c r="D321" s="11" t="str">
        <f aca="false">TRIM('수출입 실적(품목별)'!B325)</f>
        <v>30</v>
      </c>
      <c r="E321" s="11" t="str">
        <f aca="false">TRIM('수출입 실적(품목별)'!C325)</f>
        <v>의료용품</v>
      </c>
      <c r="F321" s="19" t="n">
        <f aca="false">IFERROR(VALUE(SUBSTITUTE(TRIM('수출입 실적(품목별)'!E325),",","")),"")</f>
        <v>763728</v>
      </c>
      <c r="G321" s="19" t="n">
        <f aca="false">IFERROR(VALUE(SUBSTITUTE(TRIM('수출입 실적(품목별)'!G325),",","")),"")</f>
        <v>778419</v>
      </c>
      <c r="H321" s="19" t="n">
        <f aca="false">IFERROR(VALUE(SUBSTITUTE(TRIM('수출입 실적(품목별)'!H325),",","")),"")</f>
        <v>-14691</v>
      </c>
    </row>
    <row r="322" customFormat="false" ht="15" hidden="false" customHeight="true" outlineLevel="0" collapsed="false">
      <c r="A322" s="11" t="str">
        <f aca="false">TRIM('수출입 실적(품목별)'!A326)</f>
        <v>2025.04</v>
      </c>
      <c r="B322" s="17" t="n">
        <f aca="false">IFERROR(VALUE(LEFT(A322,4)),"")</f>
        <v>2025</v>
      </c>
      <c r="C322" s="17" t="n">
        <f aca="false">IFERROR(VALUE(RIGHT(A322,2)),"")</f>
        <v>4</v>
      </c>
      <c r="D322" s="11" t="str">
        <f aca="false">TRIM('수출입 실적(품목별)'!B326)</f>
        <v>31</v>
      </c>
      <c r="E322" s="11" t="str">
        <f aca="false">TRIM('수출입 실적(품목별)'!C326)</f>
        <v>비료</v>
      </c>
      <c r="F322" s="19" t="n">
        <f aca="false">IFERROR(VALUE(SUBSTITUTE(TRIM('수출입 실적(품목별)'!E326),",","")),"")</f>
        <v>35833</v>
      </c>
      <c r="G322" s="19" t="n">
        <f aca="false">IFERROR(VALUE(SUBSTITUTE(TRIM('수출입 실적(품목별)'!G326),",","")),"")</f>
        <v>54161</v>
      </c>
      <c r="H322" s="19" t="n">
        <f aca="false">IFERROR(VALUE(SUBSTITUTE(TRIM('수출입 실적(품목별)'!H326),",","")),"")</f>
        <v>-18329</v>
      </c>
    </row>
    <row r="323" customFormat="false" ht="15" hidden="false" customHeight="true" outlineLevel="0" collapsed="false">
      <c r="A323" s="11" t="str">
        <f aca="false">TRIM('수출입 실적(품목별)'!A327)</f>
        <v>2025.04</v>
      </c>
      <c r="B323" s="17" t="n">
        <f aca="false">IFERROR(VALUE(LEFT(A323,4)),"")</f>
        <v>2025</v>
      </c>
      <c r="C323" s="17" t="n">
        <f aca="false">IFERROR(VALUE(RIGHT(A323,2)),"")</f>
        <v>4</v>
      </c>
      <c r="D323" s="11" t="str">
        <f aca="false">TRIM('수출입 실적(품목별)'!B327)</f>
        <v>32</v>
      </c>
      <c r="E323" s="11" t="str">
        <f aca="false">TRIM('수출입 실적(품목별)'!C327)</f>
        <v>유연용ㆍ염색용 추출물(extract), 탄닌과 이들의 유도체, 염료ㆍ안료와 그 밖의 착색제, 페인트ㆍ바니시(varnish), 퍼티(putty)와 그 밖의 매스틱(mastic), 잉크</v>
      </c>
      <c r="F323" s="19" t="n">
        <f aca="false">IFERROR(VALUE(SUBSTITUTE(TRIM('수출입 실적(품목별)'!E327),",","")),"")</f>
        <v>233233</v>
      </c>
      <c r="G323" s="19" t="n">
        <f aca="false">IFERROR(VALUE(SUBSTITUTE(TRIM('수출입 실적(품목별)'!G327),",","")),"")</f>
        <v>216194</v>
      </c>
      <c r="H323" s="19" t="n">
        <f aca="false">IFERROR(VALUE(SUBSTITUTE(TRIM('수출입 실적(품목별)'!H327),",","")),"")</f>
        <v>17039</v>
      </c>
    </row>
    <row r="324" customFormat="false" ht="15" hidden="false" customHeight="true" outlineLevel="0" collapsed="false">
      <c r="A324" s="11" t="str">
        <f aca="false">TRIM('수출입 실적(품목별)'!A328)</f>
        <v>2025.04</v>
      </c>
      <c r="B324" s="17" t="n">
        <f aca="false">IFERROR(VALUE(LEFT(A324,4)),"")</f>
        <v>2025</v>
      </c>
      <c r="C324" s="17" t="n">
        <f aca="false">IFERROR(VALUE(RIGHT(A324,2)),"")</f>
        <v>4</v>
      </c>
      <c r="D324" s="11" t="str">
        <f aca="false">TRIM('수출입 실적(품목별)'!B328)</f>
        <v>33</v>
      </c>
      <c r="E324" s="11" t="str">
        <f aca="false">TRIM('수출입 실적(품목별)'!C328)</f>
        <v>정유(essential oil)와 레지노이드(resinoid), 조제향료와 화장품ㆍ화장용품</v>
      </c>
      <c r="F324" s="19" t="n">
        <f aca="false">IFERROR(VALUE(SUBSTITUTE(TRIM('수출입 실적(품목별)'!E328),",","")),"")</f>
        <v>992867</v>
      </c>
      <c r="G324" s="19" t="n">
        <f aca="false">IFERROR(VALUE(SUBSTITUTE(TRIM('수출입 실적(품목별)'!G328),",","")),"")</f>
        <v>181211</v>
      </c>
      <c r="H324" s="19" t="n">
        <f aca="false">IFERROR(VALUE(SUBSTITUTE(TRIM('수출입 실적(품목별)'!H328),",","")),"")</f>
        <v>811655</v>
      </c>
    </row>
    <row r="325" customFormat="false" ht="15" hidden="false" customHeight="true" outlineLevel="0" collapsed="false">
      <c r="A325" s="11" t="str">
        <f aca="false">TRIM('수출입 실적(품목별)'!A329)</f>
        <v>2025.04</v>
      </c>
      <c r="B325" s="17" t="n">
        <f aca="false">IFERROR(VALUE(LEFT(A325,4)),"")</f>
        <v>2025</v>
      </c>
      <c r="C325" s="17" t="n">
        <f aca="false">IFERROR(VALUE(RIGHT(A325,2)),"")</f>
        <v>4</v>
      </c>
      <c r="D325" s="11" t="str">
        <f aca="false">TRIM('수출입 실적(품목별)'!B329)</f>
        <v>34</v>
      </c>
      <c r="E325" s="11" t="str">
        <f aca="false">TRIM('수출입 실적(품목별)'!C329)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325" s="19" t="n">
        <f aca="false">IFERROR(VALUE(SUBSTITUTE(TRIM('수출입 실적(품목별)'!E329),",","")),"")</f>
        <v>169033</v>
      </c>
      <c r="G325" s="19" t="n">
        <f aca="false">IFERROR(VALUE(SUBSTITUTE(TRIM('수출입 실적(품목별)'!G329),",","")),"")</f>
        <v>97036</v>
      </c>
      <c r="H325" s="19" t="n">
        <f aca="false">IFERROR(VALUE(SUBSTITUTE(TRIM('수출입 실적(품목별)'!H329),",","")),"")</f>
        <v>71997</v>
      </c>
    </row>
    <row r="326" customFormat="false" ht="15" hidden="false" customHeight="true" outlineLevel="0" collapsed="false">
      <c r="A326" s="11" t="str">
        <f aca="false">TRIM('수출입 실적(품목별)'!A330)</f>
        <v>2025.04</v>
      </c>
      <c r="B326" s="17" t="n">
        <f aca="false">IFERROR(VALUE(LEFT(A326,4)),"")</f>
        <v>2025</v>
      </c>
      <c r="C326" s="17" t="n">
        <f aca="false">IFERROR(VALUE(RIGHT(A326,2)),"")</f>
        <v>4</v>
      </c>
      <c r="D326" s="11" t="str">
        <f aca="false">TRIM('수출입 실적(품목별)'!B330)</f>
        <v>35</v>
      </c>
      <c r="E326" s="11" t="str">
        <f aca="false">TRIM('수출입 실적(품목별)'!C330)</f>
        <v>단백질계 물질, 변성전분, 글루(glue), 효소</v>
      </c>
      <c r="F326" s="19" t="n">
        <f aca="false">IFERROR(VALUE(SUBSTITUTE(TRIM('수출입 실적(품목별)'!E330),",","")),"")</f>
        <v>85864</v>
      </c>
      <c r="G326" s="19" t="n">
        <f aca="false">IFERROR(VALUE(SUBSTITUTE(TRIM('수출입 실적(품목별)'!G330),",","")),"")</f>
        <v>93251</v>
      </c>
      <c r="H326" s="19" t="n">
        <f aca="false">IFERROR(VALUE(SUBSTITUTE(TRIM('수출입 실적(품목별)'!H330),",","")),"")</f>
        <v>-7387</v>
      </c>
    </row>
    <row r="327" customFormat="false" ht="15" hidden="false" customHeight="true" outlineLevel="0" collapsed="false">
      <c r="A327" s="11" t="str">
        <f aca="false">TRIM('수출입 실적(품목별)'!A331)</f>
        <v>2025.04</v>
      </c>
      <c r="B327" s="17" t="n">
        <f aca="false">IFERROR(VALUE(LEFT(A327,4)),"")</f>
        <v>2025</v>
      </c>
      <c r="C327" s="17" t="n">
        <f aca="false">IFERROR(VALUE(RIGHT(A327,2)),"")</f>
        <v>4</v>
      </c>
      <c r="D327" s="11" t="str">
        <f aca="false">TRIM('수출입 실적(품목별)'!B331)</f>
        <v>36</v>
      </c>
      <c r="E327" s="11" t="str">
        <f aca="false">TRIM('수출입 실적(품목별)'!C331)</f>
        <v>화약류, 화공품, 성냥, 발화성 합금, 특정 가연성 조제품</v>
      </c>
      <c r="F327" s="19" t="n">
        <f aca="false">IFERROR(VALUE(SUBSTITUTE(TRIM('수출입 실적(품목별)'!E331),",","")),"")</f>
        <v>2317</v>
      </c>
      <c r="G327" s="19" t="n">
        <f aca="false">IFERROR(VALUE(SUBSTITUTE(TRIM('수출입 실적(품목별)'!G331),",","")),"")</f>
        <v>6395</v>
      </c>
      <c r="H327" s="19" t="n">
        <f aca="false">IFERROR(VALUE(SUBSTITUTE(TRIM('수출입 실적(품목별)'!H331),",","")),"")</f>
        <v>-4078</v>
      </c>
    </row>
    <row r="328" customFormat="false" ht="15" hidden="false" customHeight="true" outlineLevel="0" collapsed="false">
      <c r="A328" s="11" t="str">
        <f aca="false">TRIM('수출입 실적(품목별)'!A332)</f>
        <v>2025.04</v>
      </c>
      <c r="B328" s="17" t="n">
        <f aca="false">IFERROR(VALUE(LEFT(A328,4)),"")</f>
        <v>2025</v>
      </c>
      <c r="C328" s="17" t="n">
        <f aca="false">IFERROR(VALUE(RIGHT(A328,2)),"")</f>
        <v>4</v>
      </c>
      <c r="D328" s="11" t="str">
        <f aca="false">TRIM('수출입 실적(품목별)'!B332)</f>
        <v>37</v>
      </c>
      <c r="E328" s="11" t="str">
        <f aca="false">TRIM('수출입 실적(품목별)'!C332)</f>
        <v>사진용이나 영화용 재료</v>
      </c>
      <c r="F328" s="19" t="n">
        <f aca="false">IFERROR(VALUE(SUBSTITUTE(TRIM('수출입 실적(품목별)'!E332),",","")),"")</f>
        <v>97568</v>
      </c>
      <c r="G328" s="19" t="n">
        <f aca="false">IFERROR(VALUE(SUBSTITUTE(TRIM('수출입 실적(품목별)'!G332),",","")),"")</f>
        <v>92549</v>
      </c>
      <c r="H328" s="19" t="n">
        <f aca="false">IFERROR(VALUE(SUBSTITUTE(TRIM('수출입 실적(품목별)'!H332),",","")),"")</f>
        <v>5019</v>
      </c>
    </row>
    <row r="329" customFormat="false" ht="15" hidden="false" customHeight="true" outlineLevel="0" collapsed="false">
      <c r="A329" s="11" t="str">
        <f aca="false">TRIM('수출입 실적(품목별)'!A333)</f>
        <v>2025.04</v>
      </c>
      <c r="B329" s="17" t="n">
        <f aca="false">IFERROR(VALUE(LEFT(A329,4)),"")</f>
        <v>2025</v>
      </c>
      <c r="C329" s="17" t="n">
        <f aca="false">IFERROR(VALUE(RIGHT(A329,2)),"")</f>
        <v>4</v>
      </c>
      <c r="D329" s="11" t="str">
        <f aca="false">TRIM('수출입 실적(품목별)'!B333)</f>
        <v>38</v>
      </c>
      <c r="E329" s="11" t="str">
        <f aca="false">TRIM('수출입 실적(품목별)'!C333)</f>
        <v>각종 화학공업 생산품</v>
      </c>
      <c r="F329" s="19" t="n">
        <f aca="false">IFERROR(VALUE(SUBSTITUTE(TRIM('수출입 실적(품목별)'!E333),",","")),"")</f>
        <v>687376</v>
      </c>
      <c r="G329" s="19" t="n">
        <f aca="false">IFERROR(VALUE(SUBSTITUTE(TRIM('수출입 실적(품목별)'!G333),",","")),"")</f>
        <v>841775</v>
      </c>
      <c r="H329" s="19" t="n">
        <f aca="false">IFERROR(VALUE(SUBSTITUTE(TRIM('수출입 실적(품목별)'!H333),",","")),"")</f>
        <v>-154399</v>
      </c>
    </row>
    <row r="330" customFormat="false" ht="15" hidden="false" customHeight="true" outlineLevel="0" collapsed="false">
      <c r="A330" s="11" t="str">
        <f aca="false">TRIM('수출입 실적(품목별)'!A334)</f>
        <v>2025.04</v>
      </c>
      <c r="B330" s="17" t="n">
        <f aca="false">IFERROR(VALUE(LEFT(A330,4)),"")</f>
        <v>2025</v>
      </c>
      <c r="C330" s="17" t="n">
        <f aca="false">IFERROR(VALUE(RIGHT(A330,2)),"")</f>
        <v>4</v>
      </c>
      <c r="D330" s="11" t="str">
        <f aca="false">TRIM('수출입 실적(품목별)'!B334)</f>
        <v>39</v>
      </c>
      <c r="E330" s="11" t="str">
        <f aca="false">TRIM('수출입 실적(품목별)'!C334)</f>
        <v>플라스틱과 그 제품</v>
      </c>
      <c r="F330" s="19" t="n">
        <f aca="false">IFERROR(VALUE(SUBSTITUTE(TRIM('수출입 실적(품목별)'!E334),",","")),"")</f>
        <v>3164916</v>
      </c>
      <c r="G330" s="19" t="n">
        <f aca="false">IFERROR(VALUE(SUBSTITUTE(TRIM('수출입 실적(품목별)'!G334),",","")),"")</f>
        <v>1168167</v>
      </c>
      <c r="H330" s="19" t="n">
        <f aca="false">IFERROR(VALUE(SUBSTITUTE(TRIM('수출입 실적(품목별)'!H334),",","")),"")</f>
        <v>1996749</v>
      </c>
    </row>
    <row r="331" customFormat="false" ht="15" hidden="false" customHeight="true" outlineLevel="0" collapsed="false">
      <c r="A331" s="11" t="str">
        <f aca="false">TRIM('수출입 실적(품목별)'!A335)</f>
        <v>2025.04</v>
      </c>
      <c r="B331" s="17" t="n">
        <f aca="false">IFERROR(VALUE(LEFT(A331,4)),"")</f>
        <v>2025</v>
      </c>
      <c r="C331" s="17" t="n">
        <f aca="false">IFERROR(VALUE(RIGHT(A331,2)),"")</f>
        <v>4</v>
      </c>
      <c r="D331" s="11" t="str">
        <f aca="false">TRIM('수출입 실적(품목별)'!B335)</f>
        <v>40</v>
      </c>
      <c r="E331" s="11" t="str">
        <f aca="false">TRIM('수출입 실적(품목별)'!C335)</f>
        <v>고무와 그 제품</v>
      </c>
      <c r="F331" s="19" t="n">
        <f aca="false">IFERROR(VALUE(SUBSTITUTE(TRIM('수출입 실적(품목별)'!E335),",","")),"")</f>
        <v>710640</v>
      </c>
      <c r="G331" s="19" t="n">
        <f aca="false">IFERROR(VALUE(SUBSTITUTE(TRIM('수출입 실적(품목별)'!G335),",","")),"")</f>
        <v>277480</v>
      </c>
      <c r="H331" s="19" t="n">
        <f aca="false">IFERROR(VALUE(SUBSTITUTE(TRIM('수출입 실적(품목별)'!H335),",","")),"")</f>
        <v>433160</v>
      </c>
    </row>
    <row r="332" customFormat="false" ht="15" hidden="false" customHeight="true" outlineLevel="0" collapsed="false">
      <c r="A332" s="11" t="str">
        <f aca="false">TRIM('수출입 실적(품목별)'!A336)</f>
        <v>2025.04</v>
      </c>
      <c r="B332" s="17" t="n">
        <f aca="false">IFERROR(VALUE(LEFT(A332,4)),"")</f>
        <v>2025</v>
      </c>
      <c r="C332" s="17" t="n">
        <f aca="false">IFERROR(VALUE(RIGHT(A332,2)),"")</f>
        <v>4</v>
      </c>
      <c r="D332" s="11" t="str">
        <f aca="false">TRIM('수출입 실적(품목별)'!B336)</f>
        <v>41</v>
      </c>
      <c r="E332" s="11" t="str">
        <f aca="false">TRIM('수출입 실적(품목별)'!C336)</f>
        <v>원피(모피는 제외한다)와 가죽</v>
      </c>
      <c r="F332" s="19" t="n">
        <f aca="false">IFERROR(VALUE(SUBSTITUTE(TRIM('수출입 실적(품목별)'!E336),",","")),"")</f>
        <v>28039</v>
      </c>
      <c r="G332" s="19" t="n">
        <f aca="false">IFERROR(VALUE(SUBSTITUTE(TRIM('수출입 실적(품목별)'!G336),",","")),"")</f>
        <v>22809</v>
      </c>
      <c r="H332" s="19" t="n">
        <f aca="false">IFERROR(VALUE(SUBSTITUTE(TRIM('수출입 실적(품목별)'!H336),",","")),"")</f>
        <v>5229</v>
      </c>
    </row>
    <row r="333" customFormat="false" ht="15" hidden="false" customHeight="true" outlineLevel="0" collapsed="false">
      <c r="A333" s="11" t="str">
        <f aca="false">TRIM('수출입 실적(품목별)'!A337)</f>
        <v>2025.04</v>
      </c>
      <c r="B333" s="17" t="n">
        <f aca="false">IFERROR(VALUE(LEFT(A333,4)),"")</f>
        <v>2025</v>
      </c>
      <c r="C333" s="17" t="n">
        <f aca="false">IFERROR(VALUE(RIGHT(A333,2)),"")</f>
        <v>4</v>
      </c>
      <c r="D333" s="11" t="str">
        <f aca="false">TRIM('수출입 실적(품목별)'!B337)</f>
        <v>42</v>
      </c>
      <c r="E333" s="11" t="str">
        <f aca="false">TRIM('수출입 실적(품목별)'!C337)</f>
        <v>가죽제품, 마구, 여행용구ㆍ핸드백과 이와 유사한 용기, 동물 거트(gut)[누에의 거트(gut)는 제외한다]의 제품</v>
      </c>
      <c r="F333" s="19" t="n">
        <f aca="false">IFERROR(VALUE(SUBSTITUTE(TRIM('수출입 실적(품목별)'!E337),",","")),"")</f>
        <v>41742</v>
      </c>
      <c r="G333" s="19" t="n">
        <f aca="false">IFERROR(VALUE(SUBSTITUTE(TRIM('수출입 실적(품목별)'!G337),",","")),"")</f>
        <v>300487</v>
      </c>
      <c r="H333" s="19" t="n">
        <f aca="false">IFERROR(VALUE(SUBSTITUTE(TRIM('수출입 실적(품목별)'!H337),",","")),"")</f>
        <v>-258745</v>
      </c>
    </row>
    <row r="334" customFormat="false" ht="15" hidden="false" customHeight="true" outlineLevel="0" collapsed="false">
      <c r="A334" s="11" t="str">
        <f aca="false">TRIM('수출입 실적(품목별)'!A338)</f>
        <v>2025.04</v>
      </c>
      <c r="B334" s="17" t="n">
        <f aca="false">IFERROR(VALUE(LEFT(A334,4)),"")</f>
        <v>2025</v>
      </c>
      <c r="C334" s="17" t="n">
        <f aca="false">IFERROR(VALUE(RIGHT(A334,2)),"")</f>
        <v>4</v>
      </c>
      <c r="D334" s="11" t="str">
        <f aca="false">TRIM('수출입 실적(품목별)'!B338)</f>
        <v>43</v>
      </c>
      <c r="E334" s="11" t="str">
        <f aca="false">TRIM('수출입 실적(품목별)'!C338)</f>
        <v>모피ㆍ인조모피와 이들의 제품</v>
      </c>
      <c r="F334" s="19" t="n">
        <f aca="false">IFERROR(VALUE(SUBSTITUTE(TRIM('수출입 실적(품목별)'!E338),",","")),"")</f>
        <v>1848</v>
      </c>
      <c r="G334" s="19" t="n">
        <f aca="false">IFERROR(VALUE(SUBSTITUTE(TRIM('수출입 실적(품목별)'!G338),",","")),"")</f>
        <v>3338</v>
      </c>
      <c r="H334" s="19" t="n">
        <f aca="false">IFERROR(VALUE(SUBSTITUTE(TRIM('수출입 실적(품목별)'!H338),",","")),"")</f>
        <v>-1489</v>
      </c>
    </row>
    <row r="335" customFormat="false" ht="15" hidden="false" customHeight="true" outlineLevel="0" collapsed="false">
      <c r="A335" s="11" t="str">
        <f aca="false">TRIM('수출입 실적(품목별)'!A339)</f>
        <v>2025.04</v>
      </c>
      <c r="B335" s="17" t="n">
        <f aca="false">IFERROR(VALUE(LEFT(A335,4)),"")</f>
        <v>2025</v>
      </c>
      <c r="C335" s="17" t="n">
        <f aca="false">IFERROR(VALUE(RIGHT(A335,2)),"")</f>
        <v>4</v>
      </c>
      <c r="D335" s="11" t="str">
        <f aca="false">TRIM('수출입 실적(품목별)'!B339)</f>
        <v>44</v>
      </c>
      <c r="E335" s="11" t="str">
        <f aca="false">TRIM('수출입 실적(품목별)'!C339)</f>
        <v>목재와 그 제품, 목탄</v>
      </c>
      <c r="F335" s="19" t="n">
        <f aca="false">IFERROR(VALUE(SUBSTITUTE(TRIM('수출입 실적(품목별)'!E339),",","")),"")</f>
        <v>6804</v>
      </c>
      <c r="G335" s="19" t="n">
        <f aca="false">IFERROR(VALUE(SUBSTITUTE(TRIM('수출입 실적(품목별)'!G339),",","")),"")</f>
        <v>248422</v>
      </c>
      <c r="H335" s="19" t="n">
        <f aca="false">IFERROR(VALUE(SUBSTITUTE(TRIM('수출입 실적(품목별)'!H339),",","")),"")</f>
        <v>-241618</v>
      </c>
    </row>
    <row r="336" customFormat="false" ht="15" hidden="false" customHeight="true" outlineLevel="0" collapsed="false">
      <c r="A336" s="11" t="str">
        <f aca="false">TRIM('수출입 실적(품목별)'!A340)</f>
        <v>2025.04</v>
      </c>
      <c r="B336" s="17" t="n">
        <f aca="false">IFERROR(VALUE(LEFT(A336,4)),"")</f>
        <v>2025</v>
      </c>
      <c r="C336" s="17" t="n">
        <f aca="false">IFERROR(VALUE(RIGHT(A336,2)),"")</f>
        <v>4</v>
      </c>
      <c r="D336" s="11" t="str">
        <f aca="false">TRIM('수출입 실적(품목별)'!B340)</f>
        <v>45</v>
      </c>
      <c r="E336" s="11" t="str">
        <f aca="false">TRIM('수출입 실적(품목별)'!C340)</f>
        <v>코르크(cork)와 그 제품</v>
      </c>
      <c r="F336" s="19" t="n">
        <f aca="false">IFERROR(VALUE(SUBSTITUTE(TRIM('수출입 실적(품목별)'!E340),",","")),"")</f>
        <v>33</v>
      </c>
      <c r="G336" s="19" t="n">
        <f aca="false">IFERROR(VALUE(SUBSTITUTE(TRIM('수출입 실적(품목별)'!G340),",","")),"")</f>
        <v>320</v>
      </c>
      <c r="H336" s="19" t="n">
        <f aca="false">IFERROR(VALUE(SUBSTITUTE(TRIM('수출입 실적(품목별)'!H340),",","")),"")</f>
        <v>-287</v>
      </c>
    </row>
    <row r="337" customFormat="false" ht="15" hidden="false" customHeight="true" outlineLevel="0" collapsed="false">
      <c r="A337" s="11" t="str">
        <f aca="false">TRIM('수출입 실적(품목별)'!A341)</f>
        <v>2025.04</v>
      </c>
      <c r="B337" s="17" t="n">
        <f aca="false">IFERROR(VALUE(LEFT(A337,4)),"")</f>
        <v>2025</v>
      </c>
      <c r="C337" s="17" t="n">
        <f aca="false">IFERROR(VALUE(RIGHT(A337,2)),"")</f>
        <v>4</v>
      </c>
      <c r="D337" s="11" t="str">
        <f aca="false">TRIM('수출입 실적(품목별)'!B341)</f>
        <v>46</v>
      </c>
      <c r="E337" s="11" t="str">
        <f aca="false">TRIM('수출입 실적(품목별)'!C341)</f>
        <v>짚ㆍ에스파르토(esparto)나 그 밖의 조물 재료의 제품, 바구니 세공물(basketware)과 지조세공물(枝條細工物)</v>
      </c>
      <c r="F337" s="19" t="n">
        <f aca="false">IFERROR(VALUE(SUBSTITUTE(TRIM('수출입 실적(품목별)'!E341),",","")),"")</f>
        <v>119</v>
      </c>
      <c r="G337" s="19" t="n">
        <f aca="false">IFERROR(VALUE(SUBSTITUTE(TRIM('수출입 실적(품목별)'!G341),",","")),"")</f>
        <v>3782</v>
      </c>
      <c r="H337" s="19" t="n">
        <f aca="false">IFERROR(VALUE(SUBSTITUTE(TRIM('수출입 실적(품목별)'!H341),",","")),"")</f>
        <v>-3663</v>
      </c>
    </row>
    <row r="338" customFormat="false" ht="15" hidden="false" customHeight="true" outlineLevel="0" collapsed="false">
      <c r="A338" s="11" t="str">
        <f aca="false">TRIM('수출입 실적(품목별)'!A342)</f>
        <v>2025.04</v>
      </c>
      <c r="B338" s="17" t="n">
        <f aca="false">IFERROR(VALUE(LEFT(A338,4)),"")</f>
        <v>2025</v>
      </c>
      <c r="C338" s="17" t="n">
        <f aca="false">IFERROR(VALUE(RIGHT(A338,2)),"")</f>
        <v>4</v>
      </c>
      <c r="D338" s="11" t="str">
        <f aca="false">TRIM('수출입 실적(품목별)'!B342)</f>
        <v>47</v>
      </c>
      <c r="E338" s="11" t="str">
        <f aca="false">TRIM('수출입 실적(품목별)'!C342)</f>
        <v>목재나 그 밖의 섬유질 셀룰로오스재료의 펄프, 회수한 종이ㆍ판지[웨이스트(waste)와 스크랩(scrap)]</v>
      </c>
      <c r="F338" s="19" t="n">
        <f aca="false">IFERROR(VALUE(SUBSTITUTE(TRIM('수출입 실적(품목별)'!E342),",","")),"")</f>
        <v>10759</v>
      </c>
      <c r="G338" s="19" t="n">
        <f aca="false">IFERROR(VALUE(SUBSTITUTE(TRIM('수출입 실적(품목별)'!G342),",","")),"")</f>
        <v>126059</v>
      </c>
      <c r="H338" s="19" t="n">
        <f aca="false">IFERROR(VALUE(SUBSTITUTE(TRIM('수출입 실적(품목별)'!H342),",","")),"")</f>
        <v>-115300</v>
      </c>
    </row>
    <row r="339" customFormat="false" ht="15" hidden="false" customHeight="true" outlineLevel="0" collapsed="false">
      <c r="A339" s="11" t="str">
        <f aca="false">TRIM('수출입 실적(품목별)'!A343)</f>
        <v>2025.04</v>
      </c>
      <c r="B339" s="17" t="n">
        <f aca="false">IFERROR(VALUE(LEFT(A339,4)),"")</f>
        <v>2025</v>
      </c>
      <c r="C339" s="17" t="n">
        <f aca="false">IFERROR(VALUE(RIGHT(A339,2)),"")</f>
        <v>4</v>
      </c>
      <c r="D339" s="11" t="str">
        <f aca="false">TRIM('수출입 실적(품목별)'!B343)</f>
        <v>48</v>
      </c>
      <c r="E339" s="11" t="str">
        <f aca="false">TRIM('수출입 실적(품목별)'!C343)</f>
        <v>종이와 판지, 제지용 펄프ㆍ종이ㆍ판지의 제품</v>
      </c>
      <c r="F339" s="19" t="n">
        <f aca="false">IFERROR(VALUE(SUBSTITUTE(TRIM('수출입 실적(품목별)'!E343),",","")),"")</f>
        <v>231346</v>
      </c>
      <c r="G339" s="19" t="n">
        <f aca="false">IFERROR(VALUE(SUBSTITUTE(TRIM('수출입 실적(품목별)'!G343),",","")),"")</f>
        <v>186594</v>
      </c>
      <c r="H339" s="19" t="n">
        <f aca="false">IFERROR(VALUE(SUBSTITUTE(TRIM('수출입 실적(품목별)'!H343),",","")),"")</f>
        <v>44752</v>
      </c>
    </row>
    <row r="340" customFormat="false" ht="15" hidden="false" customHeight="true" outlineLevel="0" collapsed="false">
      <c r="A340" s="11" t="str">
        <f aca="false">TRIM('수출입 실적(품목별)'!A344)</f>
        <v>2025.04</v>
      </c>
      <c r="B340" s="17" t="n">
        <f aca="false">IFERROR(VALUE(LEFT(A340,4)),"")</f>
        <v>2025</v>
      </c>
      <c r="C340" s="17" t="n">
        <f aca="false">IFERROR(VALUE(RIGHT(A340,2)),"")</f>
        <v>4</v>
      </c>
      <c r="D340" s="11" t="str">
        <f aca="false">TRIM('수출입 실적(품목별)'!B344)</f>
        <v>49</v>
      </c>
      <c r="E340" s="11" t="str">
        <f aca="false">TRIM('수출입 실적(품목별)'!C344)</f>
        <v>인쇄서적ㆍ신문ㆍ회화ㆍ그 밖의 인쇄물, 수제(手製)문서ㆍ타자문서ㆍ도면</v>
      </c>
      <c r="F340" s="19" t="n">
        <f aca="false">IFERROR(VALUE(SUBSTITUTE(TRIM('수출입 실적(품목별)'!E344),",","")),"")</f>
        <v>39265</v>
      </c>
      <c r="G340" s="19" t="n">
        <f aca="false">IFERROR(VALUE(SUBSTITUTE(TRIM('수출입 실적(품목별)'!G344),",","")),"")</f>
        <v>22097</v>
      </c>
      <c r="H340" s="19" t="n">
        <f aca="false">IFERROR(VALUE(SUBSTITUTE(TRIM('수출입 실적(품목별)'!H344),",","")),"")</f>
        <v>17169</v>
      </c>
    </row>
    <row r="341" customFormat="false" ht="15" hidden="false" customHeight="true" outlineLevel="0" collapsed="false">
      <c r="A341" s="11" t="str">
        <f aca="false">TRIM('수출입 실적(품목별)'!A345)</f>
        <v>2025.04</v>
      </c>
      <c r="B341" s="17" t="n">
        <f aca="false">IFERROR(VALUE(LEFT(A341,4)),"")</f>
        <v>2025</v>
      </c>
      <c r="C341" s="17" t="n">
        <f aca="false">IFERROR(VALUE(RIGHT(A341,2)),"")</f>
        <v>4</v>
      </c>
      <c r="D341" s="11" t="str">
        <f aca="false">TRIM('수출입 실적(품목별)'!B345)</f>
        <v>50</v>
      </c>
      <c r="E341" s="11" t="str">
        <f aca="false">TRIM('수출입 실적(품목별)'!C345)</f>
        <v>견</v>
      </c>
      <c r="F341" s="19" t="n">
        <f aca="false">IFERROR(VALUE(SUBSTITUTE(TRIM('수출입 실적(품목별)'!E345),",","")),"")</f>
        <v>1485</v>
      </c>
      <c r="G341" s="19" t="n">
        <f aca="false">IFERROR(VALUE(SUBSTITUTE(TRIM('수출입 실적(품목별)'!G345),",","")),"")</f>
        <v>2563</v>
      </c>
      <c r="H341" s="19" t="n">
        <f aca="false">IFERROR(VALUE(SUBSTITUTE(TRIM('수출입 실적(품목별)'!H345),",","")),"")</f>
        <v>-1078</v>
      </c>
    </row>
    <row r="342" customFormat="false" ht="15" hidden="false" customHeight="true" outlineLevel="0" collapsed="false">
      <c r="A342" s="11" t="str">
        <f aca="false">TRIM('수출입 실적(품목별)'!A346)</f>
        <v>2025.04</v>
      </c>
      <c r="B342" s="17" t="n">
        <f aca="false">IFERROR(VALUE(LEFT(A342,4)),"")</f>
        <v>2025</v>
      </c>
      <c r="C342" s="17" t="n">
        <f aca="false">IFERROR(VALUE(RIGHT(A342,2)),"")</f>
        <v>4</v>
      </c>
      <c r="D342" s="11" t="str">
        <f aca="false">TRIM('수출입 실적(품목별)'!B346)</f>
        <v>51</v>
      </c>
      <c r="E342" s="11" t="str">
        <f aca="false">TRIM('수출입 실적(품목별)'!C346)</f>
        <v>양모ㆍ동물의 부드러운 털이나 거친 털ㆍ말의 털로 만든 실과 직물</v>
      </c>
      <c r="F342" s="19" t="n">
        <f aca="false">IFERROR(VALUE(SUBSTITUTE(TRIM('수출입 실적(품목별)'!E346),",","")),"")</f>
        <v>3987</v>
      </c>
      <c r="G342" s="19" t="n">
        <f aca="false">IFERROR(VALUE(SUBSTITUTE(TRIM('수출입 실적(품목별)'!G346),",","")),"")</f>
        <v>20829</v>
      </c>
      <c r="H342" s="19" t="n">
        <f aca="false">IFERROR(VALUE(SUBSTITUTE(TRIM('수출입 실적(품목별)'!H346),",","")),"")</f>
        <v>-16842</v>
      </c>
    </row>
    <row r="343" customFormat="false" ht="15" hidden="false" customHeight="true" outlineLevel="0" collapsed="false">
      <c r="A343" s="11" t="str">
        <f aca="false">TRIM('수출입 실적(품목별)'!A347)</f>
        <v>2025.04</v>
      </c>
      <c r="B343" s="17" t="n">
        <f aca="false">IFERROR(VALUE(LEFT(A343,4)),"")</f>
        <v>2025</v>
      </c>
      <c r="C343" s="17" t="n">
        <f aca="false">IFERROR(VALUE(RIGHT(A343,2)),"")</f>
        <v>4</v>
      </c>
      <c r="D343" s="11" t="str">
        <f aca="false">TRIM('수출입 실적(품목별)'!B347)</f>
        <v>52</v>
      </c>
      <c r="E343" s="11" t="str">
        <f aca="false">TRIM('수출입 실적(품목별)'!C347)</f>
        <v>면</v>
      </c>
      <c r="F343" s="19" t="n">
        <f aca="false">IFERROR(VALUE(SUBSTITUTE(TRIM('수출입 실적(품목별)'!E347),",","")),"")</f>
        <v>24505</v>
      </c>
      <c r="G343" s="19" t="n">
        <f aca="false">IFERROR(VALUE(SUBSTITUTE(TRIM('수출입 실적(품목별)'!G347),",","")),"")</f>
        <v>73247</v>
      </c>
      <c r="H343" s="19" t="n">
        <f aca="false">IFERROR(VALUE(SUBSTITUTE(TRIM('수출입 실적(품목별)'!H347),",","")),"")</f>
        <v>-48743</v>
      </c>
    </row>
    <row r="344" customFormat="false" ht="15" hidden="false" customHeight="true" outlineLevel="0" collapsed="false">
      <c r="A344" s="11" t="str">
        <f aca="false">TRIM('수출입 실적(품목별)'!A348)</f>
        <v>2025.04</v>
      </c>
      <c r="B344" s="17" t="n">
        <f aca="false">IFERROR(VALUE(LEFT(A344,4)),"")</f>
        <v>2025</v>
      </c>
      <c r="C344" s="17" t="n">
        <f aca="false">IFERROR(VALUE(RIGHT(A344,2)),"")</f>
        <v>4</v>
      </c>
      <c r="D344" s="11" t="str">
        <f aca="false">TRIM('수출입 실적(품목별)'!B348)</f>
        <v>53</v>
      </c>
      <c r="E344" s="11" t="str">
        <f aca="false">TRIM('수출입 실적(품목별)'!C348)</f>
        <v>그 밖의 식물성 방직용 섬유, 종이실(paper yarn)과 종이실로 만든 직물</v>
      </c>
      <c r="F344" s="19" t="n">
        <f aca="false">IFERROR(VALUE(SUBSTITUTE(TRIM('수출입 실적(품목별)'!E348),",","")),"")</f>
        <v>454</v>
      </c>
      <c r="G344" s="19" t="n">
        <f aca="false">IFERROR(VALUE(SUBSTITUTE(TRIM('수출입 실적(품목별)'!G348),",","")),"")</f>
        <v>5858</v>
      </c>
      <c r="H344" s="19" t="n">
        <f aca="false">IFERROR(VALUE(SUBSTITUTE(TRIM('수출입 실적(품목별)'!H348),",","")),"")</f>
        <v>-5403</v>
      </c>
    </row>
    <row r="345" customFormat="false" ht="15" hidden="false" customHeight="true" outlineLevel="0" collapsed="false">
      <c r="A345" s="11" t="str">
        <f aca="false">TRIM('수출입 실적(품목별)'!A349)</f>
        <v>2025.04</v>
      </c>
      <c r="B345" s="17" t="n">
        <f aca="false">IFERROR(VALUE(LEFT(A345,4)),"")</f>
        <v>2025</v>
      </c>
      <c r="C345" s="17" t="n">
        <f aca="false">IFERROR(VALUE(RIGHT(A345,2)),"")</f>
        <v>4</v>
      </c>
      <c r="D345" s="11" t="str">
        <f aca="false">TRIM('수출입 실적(품목별)'!B349)</f>
        <v>54</v>
      </c>
      <c r="E345" s="11" t="str">
        <f aca="false">TRIM('수출입 실적(품목별)'!C349)</f>
        <v>인조필라멘트, 인조방직용 섬유재료의 스트립(strip)과 이와 유사한 것</v>
      </c>
      <c r="F345" s="19" t="n">
        <f aca="false">IFERROR(VALUE(SUBSTITUTE(TRIM('수출입 실적(품목별)'!E349),",","")),"")</f>
        <v>173282</v>
      </c>
      <c r="G345" s="19" t="n">
        <f aca="false">IFERROR(VALUE(SUBSTITUTE(TRIM('수출입 실적(품목별)'!G349),",","")),"")</f>
        <v>95653</v>
      </c>
      <c r="H345" s="19" t="n">
        <f aca="false">IFERROR(VALUE(SUBSTITUTE(TRIM('수출입 실적(품목별)'!H349),",","")),"")</f>
        <v>77629</v>
      </c>
    </row>
    <row r="346" customFormat="false" ht="15" hidden="false" customHeight="true" outlineLevel="0" collapsed="false">
      <c r="A346" s="11" t="str">
        <f aca="false">TRIM('수출입 실적(품목별)'!A350)</f>
        <v>2025.04</v>
      </c>
      <c r="B346" s="17" t="n">
        <f aca="false">IFERROR(VALUE(LEFT(A346,4)),"")</f>
        <v>2025</v>
      </c>
      <c r="C346" s="17" t="n">
        <f aca="false">IFERROR(VALUE(RIGHT(A346,2)),"")</f>
        <v>4</v>
      </c>
      <c r="D346" s="11" t="str">
        <f aca="false">TRIM('수출입 실적(품목별)'!B350)</f>
        <v>55</v>
      </c>
      <c r="E346" s="11" t="str">
        <f aca="false">TRIM('수출입 실적(품목별)'!C350)</f>
        <v>인조스테이플섬유</v>
      </c>
      <c r="F346" s="19" t="n">
        <f aca="false">IFERROR(VALUE(SUBSTITUTE(TRIM('수출입 실적(품목별)'!E350),",","")),"")</f>
        <v>111178</v>
      </c>
      <c r="G346" s="19" t="n">
        <f aca="false">IFERROR(VALUE(SUBSTITUTE(TRIM('수출입 실적(품목별)'!G350),",","")),"")</f>
        <v>49445</v>
      </c>
      <c r="H346" s="19" t="n">
        <f aca="false">IFERROR(VALUE(SUBSTITUTE(TRIM('수출입 실적(품목별)'!H350),",","")),"")</f>
        <v>61733</v>
      </c>
    </row>
    <row r="347" customFormat="false" ht="15" hidden="false" customHeight="true" outlineLevel="0" collapsed="false">
      <c r="A347" s="11" t="str">
        <f aca="false">TRIM('수출입 실적(품목별)'!A351)</f>
        <v>2025.04</v>
      </c>
      <c r="B347" s="17" t="n">
        <f aca="false">IFERROR(VALUE(LEFT(A347,4)),"")</f>
        <v>2025</v>
      </c>
      <c r="C347" s="17" t="n">
        <f aca="false">IFERROR(VALUE(RIGHT(A347,2)),"")</f>
        <v>4</v>
      </c>
      <c r="D347" s="11" t="str">
        <f aca="false">TRIM('수출입 실적(품목별)'!B351)</f>
        <v>56</v>
      </c>
      <c r="E347" s="11" t="str">
        <f aca="false">TRIM('수출입 실적(품목별)'!C351)</f>
        <v>워딩(wadding)ㆍ펠트(felt)ㆍ부직포, 특수사, 끈ㆍ배의 밧줄(cordage)ㆍ로프ㆍ케이블과 이들의 제품</v>
      </c>
      <c r="F347" s="19" t="n">
        <f aca="false">IFERROR(VALUE(SUBSTITUTE(TRIM('수출입 실적(품목별)'!E351),",","")),"")</f>
        <v>76024</v>
      </c>
      <c r="G347" s="19" t="n">
        <f aca="false">IFERROR(VALUE(SUBSTITUTE(TRIM('수출입 실적(품목별)'!G351),",","")),"")</f>
        <v>65195</v>
      </c>
      <c r="H347" s="19" t="n">
        <f aca="false">IFERROR(VALUE(SUBSTITUTE(TRIM('수출입 실적(품목별)'!H351),",","")),"")</f>
        <v>10829</v>
      </c>
    </row>
    <row r="348" customFormat="false" ht="15" hidden="false" customHeight="true" outlineLevel="0" collapsed="false">
      <c r="A348" s="11" t="str">
        <f aca="false">TRIM('수출입 실적(품목별)'!A352)</f>
        <v>2025.04</v>
      </c>
      <c r="B348" s="17" t="n">
        <f aca="false">IFERROR(VALUE(LEFT(A348,4)),"")</f>
        <v>2025</v>
      </c>
      <c r="C348" s="17" t="n">
        <f aca="false">IFERROR(VALUE(RIGHT(A348,2)),"")</f>
        <v>4</v>
      </c>
      <c r="D348" s="11" t="str">
        <f aca="false">TRIM('수출입 실적(품목별)'!B352)</f>
        <v>57</v>
      </c>
      <c r="E348" s="11" t="str">
        <f aca="false">TRIM('수출입 실적(품목별)'!C352)</f>
        <v>양탄자류와 그 밖의 방직용 섬유로 만든 바닥깔개</v>
      </c>
      <c r="F348" s="19" t="n">
        <f aca="false">IFERROR(VALUE(SUBSTITUTE(TRIM('수출입 실적(품목별)'!E352),",","")),"")</f>
        <v>7769</v>
      </c>
      <c r="G348" s="19" t="n">
        <f aca="false">IFERROR(VALUE(SUBSTITUTE(TRIM('수출입 실적(품목별)'!G352),",","")),"")</f>
        <v>10906</v>
      </c>
      <c r="H348" s="19" t="n">
        <f aca="false">IFERROR(VALUE(SUBSTITUTE(TRIM('수출입 실적(품목별)'!H352),",","")),"")</f>
        <v>-3137</v>
      </c>
    </row>
    <row r="349" customFormat="false" ht="15" hidden="false" customHeight="true" outlineLevel="0" collapsed="false">
      <c r="A349" s="11" t="str">
        <f aca="false">TRIM('수출입 실적(품목별)'!A353)</f>
        <v>2025.04</v>
      </c>
      <c r="B349" s="17" t="n">
        <f aca="false">IFERROR(VALUE(LEFT(A349,4)),"")</f>
        <v>2025</v>
      </c>
      <c r="C349" s="17" t="n">
        <f aca="false">IFERROR(VALUE(RIGHT(A349,2)),"")</f>
        <v>4</v>
      </c>
      <c r="D349" s="11" t="str">
        <f aca="false">TRIM('수출입 실적(품목별)'!B353)</f>
        <v>58</v>
      </c>
      <c r="E349" s="11" t="str">
        <f aca="false">TRIM('수출입 실적(품목별)'!C353)</f>
        <v>특수직물, 터프트(tuft)한 직물, 레이스, 태피스트리(tapestry), 트리밍(trimming), 자수천</v>
      </c>
      <c r="F349" s="19" t="n">
        <f aca="false">IFERROR(VALUE(SUBSTITUTE(TRIM('수출입 실적(품목별)'!E353),",","")),"")</f>
        <v>17499</v>
      </c>
      <c r="G349" s="19" t="n">
        <f aca="false">IFERROR(VALUE(SUBSTITUTE(TRIM('수출입 실적(품목별)'!G353),",","")),"")</f>
        <v>7270</v>
      </c>
      <c r="H349" s="19" t="n">
        <f aca="false">IFERROR(VALUE(SUBSTITUTE(TRIM('수출입 실적(품목별)'!H353),",","")),"")</f>
        <v>10228</v>
      </c>
    </row>
    <row r="350" customFormat="false" ht="15" hidden="false" customHeight="true" outlineLevel="0" collapsed="false">
      <c r="A350" s="11" t="str">
        <f aca="false">TRIM('수출입 실적(품목별)'!A354)</f>
        <v>2025.04</v>
      </c>
      <c r="B350" s="17" t="n">
        <f aca="false">IFERROR(VALUE(LEFT(A350,4)),"")</f>
        <v>2025</v>
      </c>
      <c r="C350" s="17" t="n">
        <f aca="false">IFERROR(VALUE(RIGHT(A350,2)),"")</f>
        <v>4</v>
      </c>
      <c r="D350" s="11" t="str">
        <f aca="false">TRIM('수출입 실적(품목별)'!B354)</f>
        <v>59</v>
      </c>
      <c r="E350" s="11" t="str">
        <f aca="false">TRIM('수출입 실적(품목별)'!C354)</f>
        <v>침투ㆍ도포ㆍ피복하거나 적층한 방직용 섬유의 직물, 공업용인 방직용 섬유제품</v>
      </c>
      <c r="F350" s="19" t="n">
        <f aca="false">IFERROR(VALUE(SUBSTITUTE(TRIM('수출입 실적(품목별)'!E354),",","")),"")</f>
        <v>101720</v>
      </c>
      <c r="G350" s="19" t="n">
        <f aca="false">IFERROR(VALUE(SUBSTITUTE(TRIM('수출입 실적(품목별)'!G354),",","")),"")</f>
        <v>38392</v>
      </c>
      <c r="H350" s="19" t="n">
        <f aca="false">IFERROR(VALUE(SUBSTITUTE(TRIM('수출입 실적(품목별)'!H354),",","")),"")</f>
        <v>63329</v>
      </c>
    </row>
    <row r="351" customFormat="false" ht="15" hidden="false" customHeight="true" outlineLevel="0" collapsed="false">
      <c r="A351" s="11" t="str">
        <f aca="false">TRIM('수출입 실적(품목별)'!A355)</f>
        <v>2025.04</v>
      </c>
      <c r="B351" s="17" t="n">
        <f aca="false">IFERROR(VALUE(LEFT(A351,4)),"")</f>
        <v>2025</v>
      </c>
      <c r="C351" s="17" t="n">
        <f aca="false">IFERROR(VALUE(RIGHT(A351,2)),"")</f>
        <v>4</v>
      </c>
      <c r="D351" s="11" t="str">
        <f aca="false">TRIM('수출입 실적(품목별)'!B355)</f>
        <v>60</v>
      </c>
      <c r="E351" s="11" t="str">
        <f aca="false">TRIM('수출입 실적(품목별)'!C355)</f>
        <v>메리야스 편물과 뜨개질 편물</v>
      </c>
      <c r="F351" s="19" t="n">
        <f aca="false">IFERROR(VALUE(SUBSTITUTE(TRIM('수출입 실적(품목별)'!E355),",","")),"")</f>
        <v>138916</v>
      </c>
      <c r="G351" s="19" t="n">
        <f aca="false">IFERROR(VALUE(SUBSTITUTE(TRIM('수출입 실적(품목별)'!G355),",","")),"")</f>
        <v>10378</v>
      </c>
      <c r="H351" s="19" t="n">
        <f aca="false">IFERROR(VALUE(SUBSTITUTE(TRIM('수출입 실적(품목별)'!H355),",","")),"")</f>
        <v>128538</v>
      </c>
    </row>
    <row r="352" customFormat="false" ht="15" hidden="false" customHeight="true" outlineLevel="0" collapsed="false">
      <c r="A352" s="11" t="str">
        <f aca="false">TRIM('수출입 실적(품목별)'!A356)</f>
        <v>2025.04</v>
      </c>
      <c r="B352" s="17" t="n">
        <f aca="false">IFERROR(VALUE(LEFT(A352,4)),"")</f>
        <v>2025</v>
      </c>
      <c r="C352" s="17" t="n">
        <f aca="false">IFERROR(VALUE(RIGHT(A352,2)),"")</f>
        <v>4</v>
      </c>
      <c r="D352" s="11" t="str">
        <f aca="false">TRIM('수출입 실적(품목별)'!B356)</f>
        <v>61</v>
      </c>
      <c r="E352" s="11" t="str">
        <f aca="false">TRIM('수출입 실적(품목별)'!C356)</f>
        <v>의류와 그 부속품(메리야스 편물이나 뜨개질 편물로 한정한다)</v>
      </c>
      <c r="F352" s="19" t="n">
        <f aca="false">IFERROR(VALUE(SUBSTITUTE(TRIM('수출입 실적(품목별)'!E356),",","")),"")</f>
        <v>67920</v>
      </c>
      <c r="G352" s="19" t="n">
        <f aca="false">IFERROR(VALUE(SUBSTITUTE(TRIM('수출입 실적(품목별)'!G356),",","")),"")</f>
        <v>427984</v>
      </c>
      <c r="H352" s="19" t="n">
        <f aca="false">IFERROR(VALUE(SUBSTITUTE(TRIM('수출입 실적(품목별)'!H356),",","")),"")</f>
        <v>-360064</v>
      </c>
    </row>
    <row r="353" customFormat="false" ht="15" hidden="false" customHeight="true" outlineLevel="0" collapsed="false">
      <c r="A353" s="11" t="str">
        <f aca="false">TRIM('수출입 실적(품목별)'!A357)</f>
        <v>2025.04</v>
      </c>
      <c r="B353" s="17" t="n">
        <f aca="false">IFERROR(VALUE(LEFT(A353,4)),"")</f>
        <v>2025</v>
      </c>
      <c r="C353" s="17" t="n">
        <f aca="false">IFERROR(VALUE(RIGHT(A353,2)),"")</f>
        <v>4</v>
      </c>
      <c r="D353" s="11" t="str">
        <f aca="false">TRIM('수출입 실적(품목별)'!B357)</f>
        <v>62</v>
      </c>
      <c r="E353" s="11" t="str">
        <f aca="false">TRIM('수출입 실적(품목별)'!C357)</f>
        <v>의류와 그 부속품(메리야스 편물이나 뜨개질편물은 제외한다)</v>
      </c>
      <c r="F353" s="19" t="n">
        <f aca="false">IFERROR(VALUE(SUBSTITUTE(TRIM('수출입 실적(품목별)'!E357),",","")),"")</f>
        <v>82495</v>
      </c>
      <c r="G353" s="19" t="n">
        <f aca="false">IFERROR(VALUE(SUBSTITUTE(TRIM('수출입 실적(품목별)'!G357),",","")),"")</f>
        <v>558759</v>
      </c>
      <c r="H353" s="19" t="n">
        <f aca="false">IFERROR(VALUE(SUBSTITUTE(TRIM('수출입 실적(품목별)'!H357),",","")),"")</f>
        <v>-476263</v>
      </c>
    </row>
    <row r="354" customFormat="false" ht="15" hidden="false" customHeight="true" outlineLevel="0" collapsed="false">
      <c r="A354" s="11" t="str">
        <f aca="false">TRIM('수출입 실적(품목별)'!A358)</f>
        <v>2025.04</v>
      </c>
      <c r="B354" s="17" t="n">
        <f aca="false">IFERROR(VALUE(LEFT(A354,4)),"")</f>
        <v>2025</v>
      </c>
      <c r="C354" s="17" t="n">
        <f aca="false">IFERROR(VALUE(RIGHT(A354,2)),"")</f>
        <v>4</v>
      </c>
      <c r="D354" s="11" t="str">
        <f aca="false">TRIM('수출입 실적(품목별)'!B358)</f>
        <v>63</v>
      </c>
      <c r="E354" s="11" t="str">
        <f aca="false">TRIM('수출입 실적(품목별)'!C358)</f>
        <v>제품으로 된 방직용 섬유의 그 밖의 물품, 세트, 사용하던 의류ㆍ방직용 섬유제품, 넝마</v>
      </c>
      <c r="F354" s="19" t="n">
        <f aca="false">IFERROR(VALUE(SUBSTITUTE(TRIM('수출입 실적(품목별)'!E358),",","")),"")</f>
        <v>59961</v>
      </c>
      <c r="G354" s="19" t="n">
        <f aca="false">IFERROR(VALUE(SUBSTITUTE(TRIM('수출입 실적(품목별)'!G358),",","")),"")</f>
        <v>121693</v>
      </c>
      <c r="H354" s="19" t="n">
        <f aca="false">IFERROR(VALUE(SUBSTITUTE(TRIM('수출입 실적(품목별)'!H358),",","")),"")</f>
        <v>-61732</v>
      </c>
    </row>
    <row r="355" customFormat="false" ht="15" hidden="false" customHeight="true" outlineLevel="0" collapsed="false">
      <c r="A355" s="11" t="str">
        <f aca="false">TRIM('수출입 실적(품목별)'!A359)</f>
        <v>2025.04</v>
      </c>
      <c r="B355" s="17" t="n">
        <f aca="false">IFERROR(VALUE(LEFT(A355,4)),"")</f>
        <v>2025</v>
      </c>
      <c r="C355" s="17" t="n">
        <f aca="false">IFERROR(VALUE(RIGHT(A355,2)),"")</f>
        <v>4</v>
      </c>
      <c r="D355" s="11" t="str">
        <f aca="false">TRIM('수출입 실적(품목별)'!B359)</f>
        <v>64</v>
      </c>
      <c r="E355" s="11" t="str">
        <f aca="false">TRIM('수출입 실적(품목별)'!C359)</f>
        <v>신발류ㆍ각반과 이와 유사한 것, 이들의 부분품</v>
      </c>
      <c r="F355" s="19" t="n">
        <f aca="false">IFERROR(VALUE(SUBSTITUTE(TRIM('수출입 실적(품목별)'!E359),",","")),"")</f>
        <v>37039</v>
      </c>
      <c r="G355" s="19" t="n">
        <f aca="false">IFERROR(VALUE(SUBSTITUTE(TRIM('수출입 실적(품목별)'!G359),",","")),"")</f>
        <v>286272</v>
      </c>
      <c r="H355" s="19" t="n">
        <f aca="false">IFERROR(VALUE(SUBSTITUTE(TRIM('수출입 실적(품목별)'!H359),",","")),"")</f>
        <v>-249234</v>
      </c>
    </row>
    <row r="356" customFormat="false" ht="15" hidden="false" customHeight="true" outlineLevel="0" collapsed="false">
      <c r="A356" s="11" t="str">
        <f aca="false">TRIM('수출입 실적(품목별)'!A360)</f>
        <v>2025.04</v>
      </c>
      <c r="B356" s="17" t="n">
        <f aca="false">IFERROR(VALUE(LEFT(A356,4)),"")</f>
        <v>2025</v>
      </c>
      <c r="C356" s="17" t="n">
        <f aca="false">IFERROR(VALUE(RIGHT(A356,2)),"")</f>
        <v>4</v>
      </c>
      <c r="D356" s="11" t="str">
        <f aca="false">TRIM('수출입 실적(품목별)'!B360)</f>
        <v>65</v>
      </c>
      <c r="E356" s="11" t="str">
        <f aca="false">TRIM('수출입 실적(품목별)'!C360)</f>
        <v>모자류와 그 부분품</v>
      </c>
      <c r="F356" s="19" t="n">
        <f aca="false">IFERROR(VALUE(SUBSTITUTE(TRIM('수출입 실적(품목별)'!E360),",","")),"")</f>
        <v>10454</v>
      </c>
      <c r="G356" s="19" t="n">
        <f aca="false">IFERROR(VALUE(SUBSTITUTE(TRIM('수출입 실적(품목별)'!G360),",","")),"")</f>
        <v>30047</v>
      </c>
      <c r="H356" s="19" t="n">
        <f aca="false">IFERROR(VALUE(SUBSTITUTE(TRIM('수출입 실적(품목별)'!H360),",","")),"")</f>
        <v>-19593</v>
      </c>
    </row>
    <row r="357" customFormat="false" ht="15" hidden="false" customHeight="true" outlineLevel="0" collapsed="false">
      <c r="A357" s="11" t="str">
        <f aca="false">TRIM('수출입 실적(품목별)'!A361)</f>
        <v>2025.04</v>
      </c>
      <c r="B357" s="17" t="n">
        <f aca="false">IFERROR(VALUE(LEFT(A357,4)),"")</f>
        <v>2025</v>
      </c>
      <c r="C357" s="17" t="n">
        <f aca="false">IFERROR(VALUE(RIGHT(A357,2)),"")</f>
        <v>4</v>
      </c>
      <c r="D357" s="11" t="str">
        <f aca="false">TRIM('수출입 실적(품목별)'!B361)</f>
        <v>66</v>
      </c>
      <c r="E357" s="11" t="str">
        <f aca="false">TRIM('수출입 실적(품목별)'!C361)</f>
        <v>산류(傘類)ㆍ지팡이ㆍ시트스틱(seat-stick)ㆍ채찍ㆍ승마용 채찍과 이들의 부분품</v>
      </c>
      <c r="F357" s="19" t="n">
        <f aca="false">IFERROR(VALUE(SUBSTITUTE(TRIM('수출입 실적(품목별)'!E361),",","")),"")</f>
        <v>249</v>
      </c>
      <c r="G357" s="19" t="n">
        <f aca="false">IFERROR(VALUE(SUBSTITUTE(TRIM('수출입 실적(품목별)'!G361),",","")),"")</f>
        <v>16997</v>
      </c>
      <c r="H357" s="19" t="n">
        <f aca="false">IFERROR(VALUE(SUBSTITUTE(TRIM('수출입 실적(품목별)'!H361),",","")),"")</f>
        <v>-16748</v>
      </c>
    </row>
    <row r="358" customFormat="false" ht="15" hidden="false" customHeight="true" outlineLevel="0" collapsed="false">
      <c r="A358" s="11" t="str">
        <f aca="false">TRIM('수출입 실적(품목별)'!A362)</f>
        <v>2025.04</v>
      </c>
      <c r="B358" s="17" t="n">
        <f aca="false">IFERROR(VALUE(LEFT(A358,4)),"")</f>
        <v>2025</v>
      </c>
      <c r="C358" s="17" t="n">
        <f aca="false">IFERROR(VALUE(RIGHT(A358,2)),"")</f>
        <v>4</v>
      </c>
      <c r="D358" s="11" t="str">
        <f aca="false">TRIM('수출입 실적(품목별)'!B362)</f>
        <v>67</v>
      </c>
      <c r="E358" s="11" t="str">
        <f aca="false">TRIM('수출입 실적(품목별)'!C362)</f>
        <v>조제 깃털ㆍ솜털과 그 제품, 조화, 사람 머리카락으로 된 제품</v>
      </c>
      <c r="F358" s="19" t="n">
        <f aca="false">IFERROR(VALUE(SUBSTITUTE(TRIM('수출입 실적(품목별)'!E362),",","")),"")</f>
        <v>1566</v>
      </c>
      <c r="G358" s="19" t="n">
        <f aca="false">IFERROR(VALUE(SUBSTITUTE(TRIM('수출입 실적(품목별)'!G362),",","")),"")</f>
        <v>7956</v>
      </c>
      <c r="H358" s="19" t="n">
        <f aca="false">IFERROR(VALUE(SUBSTITUTE(TRIM('수출입 실적(품목별)'!H362),",","")),"")</f>
        <v>-6390</v>
      </c>
    </row>
    <row r="359" customFormat="false" ht="15" hidden="false" customHeight="true" outlineLevel="0" collapsed="false">
      <c r="A359" s="11" t="str">
        <f aca="false">TRIM('수출입 실적(품목별)'!A363)</f>
        <v>2025.04</v>
      </c>
      <c r="B359" s="17" t="n">
        <f aca="false">IFERROR(VALUE(LEFT(A359,4)),"")</f>
        <v>2025</v>
      </c>
      <c r="C359" s="17" t="n">
        <f aca="false">IFERROR(VALUE(RIGHT(A359,2)),"")</f>
        <v>4</v>
      </c>
      <c r="D359" s="11" t="str">
        <f aca="false">TRIM('수출입 실적(품목별)'!B363)</f>
        <v>68</v>
      </c>
      <c r="E359" s="11" t="str">
        <f aca="false">TRIM('수출입 실적(품목별)'!C363)</f>
        <v>돌ㆍ플라스터(plaster)ㆍ시멘트ㆍ석면ㆍ운모나 이와 유사한 재료의 제품</v>
      </c>
      <c r="F359" s="19" t="n">
        <f aca="false">IFERROR(VALUE(SUBSTITUTE(TRIM('수출입 실적(품목별)'!E363),",","")),"")</f>
        <v>86640</v>
      </c>
      <c r="G359" s="19" t="n">
        <f aca="false">IFERROR(VALUE(SUBSTITUTE(TRIM('수출입 실적(품목별)'!G363),",","")),"")</f>
        <v>119637</v>
      </c>
      <c r="H359" s="19" t="n">
        <f aca="false">IFERROR(VALUE(SUBSTITUTE(TRIM('수출입 실적(품목별)'!H363),",","")),"")</f>
        <v>-32997</v>
      </c>
    </row>
    <row r="360" customFormat="false" ht="15" hidden="false" customHeight="true" outlineLevel="0" collapsed="false">
      <c r="A360" s="11" t="str">
        <f aca="false">TRIM('수출입 실적(품목별)'!A364)</f>
        <v>2025.04</v>
      </c>
      <c r="B360" s="17" t="n">
        <f aca="false">IFERROR(VALUE(LEFT(A360,4)),"")</f>
        <v>2025</v>
      </c>
      <c r="C360" s="17" t="n">
        <f aca="false">IFERROR(VALUE(RIGHT(A360,2)),"")</f>
        <v>4</v>
      </c>
      <c r="D360" s="11" t="str">
        <f aca="false">TRIM('수출입 실적(품목별)'!B364)</f>
        <v>69</v>
      </c>
      <c r="E360" s="11" t="str">
        <f aca="false">TRIM('수출입 실적(품목별)'!C364)</f>
        <v>도자제품</v>
      </c>
      <c r="F360" s="19" t="n">
        <f aca="false">IFERROR(VALUE(SUBSTITUTE(TRIM('수출입 실적(품목별)'!E364),",","")),"")</f>
        <v>36029</v>
      </c>
      <c r="G360" s="19" t="n">
        <f aca="false">IFERROR(VALUE(SUBSTITUTE(TRIM('수출입 실적(품목별)'!G364),",","")),"")</f>
        <v>146682</v>
      </c>
      <c r="H360" s="19" t="n">
        <f aca="false">IFERROR(VALUE(SUBSTITUTE(TRIM('수출입 실적(품목별)'!H364),",","")),"")</f>
        <v>-110652</v>
      </c>
    </row>
    <row r="361" customFormat="false" ht="15" hidden="false" customHeight="true" outlineLevel="0" collapsed="false">
      <c r="A361" s="11" t="str">
        <f aca="false">TRIM('수출입 실적(품목별)'!A365)</f>
        <v>2025.04</v>
      </c>
      <c r="B361" s="17" t="n">
        <f aca="false">IFERROR(VALUE(LEFT(A361,4)),"")</f>
        <v>2025</v>
      </c>
      <c r="C361" s="17" t="n">
        <f aca="false">IFERROR(VALUE(RIGHT(A361,2)),"")</f>
        <v>4</v>
      </c>
      <c r="D361" s="11" t="str">
        <f aca="false">TRIM('수출입 실적(품목별)'!B365)</f>
        <v>70</v>
      </c>
      <c r="E361" s="11" t="str">
        <f aca="false">TRIM('수출입 실적(품목별)'!C365)</f>
        <v>유리와 유리제품</v>
      </c>
      <c r="F361" s="19" t="n">
        <f aca="false">IFERROR(VALUE(SUBSTITUTE(TRIM('수출입 실적(품목별)'!E365),",","")),"")</f>
        <v>174853</v>
      </c>
      <c r="G361" s="19" t="n">
        <f aca="false">IFERROR(VALUE(SUBSTITUTE(TRIM('수출입 실적(품목별)'!G365),",","")),"")</f>
        <v>236530</v>
      </c>
      <c r="H361" s="19" t="n">
        <f aca="false">IFERROR(VALUE(SUBSTITUTE(TRIM('수출입 실적(품목별)'!H365),",","")),"")</f>
        <v>-61677</v>
      </c>
    </row>
    <row r="362" customFormat="false" ht="15" hidden="false" customHeight="true" outlineLevel="0" collapsed="false">
      <c r="A362" s="11" t="str">
        <f aca="false">TRIM('수출입 실적(품목별)'!A366)</f>
        <v>2025.04</v>
      </c>
      <c r="B362" s="17" t="n">
        <f aca="false">IFERROR(VALUE(LEFT(A362,4)),"")</f>
        <v>2025</v>
      </c>
      <c r="C362" s="17" t="n">
        <f aca="false">IFERROR(VALUE(RIGHT(A362,2)),"")</f>
        <v>4</v>
      </c>
      <c r="D362" s="11" t="str">
        <f aca="false">TRIM('수출입 실적(품목별)'!B366)</f>
        <v>71</v>
      </c>
      <c r="E362" s="11" t="str">
        <f aca="false">TRIM('수출입 실적(품목별)'!C366)</f>
        <v>천연진주ㆍ양식진주ㆍ귀석ㆍ반귀석ㆍ귀금속ㆍ귀금속을 입힌 금속과 이들의 제품, 모조 신변장식용품, 주화</v>
      </c>
      <c r="F362" s="19" t="n">
        <f aca="false">IFERROR(VALUE(SUBSTITUTE(TRIM('수출입 실적(품목별)'!E366),",","")),"")</f>
        <v>571993</v>
      </c>
      <c r="G362" s="19" t="n">
        <f aca="false">IFERROR(VALUE(SUBSTITUTE(TRIM('수출입 실적(품목별)'!G366),",","")),"")</f>
        <v>569421</v>
      </c>
      <c r="H362" s="19" t="n">
        <f aca="false">IFERROR(VALUE(SUBSTITUTE(TRIM('수출입 실적(품목별)'!H366),",","")),"")</f>
        <v>2572</v>
      </c>
    </row>
    <row r="363" customFormat="false" ht="15" hidden="false" customHeight="true" outlineLevel="0" collapsed="false">
      <c r="A363" s="11" t="str">
        <f aca="false">TRIM('수출입 실적(품목별)'!A367)</f>
        <v>2025.04</v>
      </c>
      <c r="B363" s="17" t="n">
        <f aca="false">IFERROR(VALUE(LEFT(A363,4)),"")</f>
        <v>2025</v>
      </c>
      <c r="C363" s="17" t="n">
        <f aca="false">IFERROR(VALUE(RIGHT(A363,2)),"")</f>
        <v>4</v>
      </c>
      <c r="D363" s="11" t="str">
        <f aca="false">TRIM('수출입 실적(품목별)'!B367)</f>
        <v>72</v>
      </c>
      <c r="E363" s="11" t="str">
        <f aca="false">TRIM('수출입 실적(품목별)'!C367)</f>
        <v>철강</v>
      </c>
      <c r="F363" s="19" t="n">
        <f aca="false">IFERROR(VALUE(SUBSTITUTE(TRIM('수출입 실적(품목별)'!E367),",","")),"")</f>
        <v>2164233</v>
      </c>
      <c r="G363" s="19" t="n">
        <f aca="false">IFERROR(VALUE(SUBSTITUTE(TRIM('수출입 실적(품목별)'!G367),",","")),"")</f>
        <v>1072336</v>
      </c>
      <c r="H363" s="19" t="n">
        <f aca="false">IFERROR(VALUE(SUBSTITUTE(TRIM('수출입 실적(품목별)'!H367),",","")),"")</f>
        <v>1091897</v>
      </c>
    </row>
    <row r="364" customFormat="false" ht="15" hidden="false" customHeight="true" outlineLevel="0" collapsed="false">
      <c r="A364" s="11" t="str">
        <f aca="false">TRIM('수출입 실적(품목별)'!A368)</f>
        <v>2025.04</v>
      </c>
      <c r="B364" s="17" t="n">
        <f aca="false">IFERROR(VALUE(LEFT(A364,4)),"")</f>
        <v>2025</v>
      </c>
      <c r="C364" s="17" t="n">
        <f aca="false">IFERROR(VALUE(RIGHT(A364,2)),"")</f>
        <v>4</v>
      </c>
      <c r="D364" s="11" t="str">
        <f aca="false">TRIM('수출입 실적(품목별)'!B368)</f>
        <v>73</v>
      </c>
      <c r="E364" s="11" t="str">
        <f aca="false">TRIM('수출입 실적(품목별)'!C368)</f>
        <v>철강의 제품</v>
      </c>
      <c r="F364" s="19" t="n">
        <f aca="false">IFERROR(VALUE(SUBSTITUTE(TRIM('수출입 실적(품목별)'!E368),",","")),"")</f>
        <v>914515</v>
      </c>
      <c r="G364" s="19" t="n">
        <f aca="false">IFERROR(VALUE(SUBSTITUTE(TRIM('수출입 실적(품목별)'!G368),",","")),"")</f>
        <v>699588</v>
      </c>
      <c r="H364" s="19" t="n">
        <f aca="false">IFERROR(VALUE(SUBSTITUTE(TRIM('수출입 실적(품목별)'!H368),",","")),"")</f>
        <v>214927</v>
      </c>
    </row>
    <row r="365" customFormat="false" ht="15" hidden="false" customHeight="true" outlineLevel="0" collapsed="false">
      <c r="A365" s="11" t="str">
        <f aca="false">TRIM('수출입 실적(품목별)'!A369)</f>
        <v>2025.04</v>
      </c>
      <c r="B365" s="17" t="n">
        <f aca="false">IFERROR(VALUE(LEFT(A365,4)),"")</f>
        <v>2025</v>
      </c>
      <c r="C365" s="17" t="n">
        <f aca="false">IFERROR(VALUE(RIGHT(A365,2)),"")</f>
        <v>4</v>
      </c>
      <c r="D365" s="11" t="str">
        <f aca="false">TRIM('수출입 실적(품목별)'!B369)</f>
        <v>74</v>
      </c>
      <c r="E365" s="11" t="str">
        <f aca="false">TRIM('수출입 실적(품목별)'!C369)</f>
        <v>구리와 그 제품</v>
      </c>
      <c r="F365" s="19" t="n">
        <f aca="false">IFERROR(VALUE(SUBSTITUTE(TRIM('수출입 실적(품목별)'!E369),",","")),"")</f>
        <v>522537</v>
      </c>
      <c r="G365" s="19" t="n">
        <f aca="false">IFERROR(VALUE(SUBSTITUTE(TRIM('수출입 실적(품목별)'!G369),",","")),"")</f>
        <v>674214</v>
      </c>
      <c r="H365" s="19" t="n">
        <f aca="false">IFERROR(VALUE(SUBSTITUTE(TRIM('수출입 실적(품목별)'!H369),",","")),"")</f>
        <v>-151677</v>
      </c>
    </row>
    <row r="366" customFormat="false" ht="15" hidden="false" customHeight="true" outlineLevel="0" collapsed="false">
      <c r="A366" s="11" t="str">
        <f aca="false">TRIM('수출입 실적(품목별)'!A370)</f>
        <v>2025.04</v>
      </c>
      <c r="B366" s="17" t="n">
        <f aca="false">IFERROR(VALUE(LEFT(A366,4)),"")</f>
        <v>2025</v>
      </c>
      <c r="C366" s="17" t="n">
        <f aca="false">IFERROR(VALUE(RIGHT(A366,2)),"")</f>
        <v>4</v>
      </c>
      <c r="D366" s="11" t="str">
        <f aca="false">TRIM('수출입 실적(품목별)'!B370)</f>
        <v>75</v>
      </c>
      <c r="E366" s="11" t="str">
        <f aca="false">TRIM('수출입 실적(품목별)'!C370)</f>
        <v>니켈과 그 제품</v>
      </c>
      <c r="F366" s="19" t="n">
        <f aca="false">IFERROR(VALUE(SUBSTITUTE(TRIM('수출입 실적(품목별)'!E370),",","")),"")</f>
        <v>21733</v>
      </c>
      <c r="G366" s="19" t="n">
        <f aca="false">IFERROR(VALUE(SUBSTITUTE(TRIM('수출입 실적(품목별)'!G370),",","")),"")</f>
        <v>126559</v>
      </c>
      <c r="H366" s="19" t="n">
        <f aca="false">IFERROR(VALUE(SUBSTITUTE(TRIM('수출입 실적(품목별)'!H370),",","")),"")</f>
        <v>-104826</v>
      </c>
    </row>
    <row r="367" customFormat="false" ht="15" hidden="false" customHeight="true" outlineLevel="0" collapsed="false">
      <c r="A367" s="11" t="str">
        <f aca="false">TRIM('수출입 실적(품목별)'!A371)</f>
        <v>2025.04</v>
      </c>
      <c r="B367" s="17" t="n">
        <f aca="false">IFERROR(VALUE(LEFT(A367,4)),"")</f>
        <v>2025</v>
      </c>
      <c r="C367" s="17" t="n">
        <f aca="false">IFERROR(VALUE(RIGHT(A367,2)),"")</f>
        <v>4</v>
      </c>
      <c r="D367" s="11" t="str">
        <f aca="false">TRIM('수출입 실적(품목별)'!B371)</f>
        <v>76</v>
      </c>
      <c r="E367" s="11" t="str">
        <f aca="false">TRIM('수출입 실적(품목별)'!C371)</f>
        <v>알루미늄과 그 제품</v>
      </c>
      <c r="F367" s="19" t="n">
        <f aca="false">IFERROR(VALUE(SUBSTITUTE(TRIM('수출입 실적(품목별)'!E371),",","")),"")</f>
        <v>504295</v>
      </c>
      <c r="G367" s="19" t="n">
        <f aca="false">IFERROR(VALUE(SUBSTITUTE(TRIM('수출입 실적(품목별)'!G371),",","")),"")</f>
        <v>894860</v>
      </c>
      <c r="H367" s="19" t="n">
        <f aca="false">IFERROR(VALUE(SUBSTITUTE(TRIM('수출입 실적(품목별)'!H371),",","")),"")</f>
        <v>-390565</v>
      </c>
    </row>
    <row r="368" customFormat="false" ht="15" hidden="false" customHeight="true" outlineLevel="0" collapsed="false">
      <c r="A368" s="11" t="str">
        <f aca="false">TRIM('수출입 실적(품목별)'!A372)</f>
        <v>2025.04</v>
      </c>
      <c r="B368" s="17" t="n">
        <f aca="false">IFERROR(VALUE(LEFT(A368,4)),"")</f>
        <v>2025</v>
      </c>
      <c r="C368" s="17" t="n">
        <f aca="false">IFERROR(VALUE(RIGHT(A368,2)),"")</f>
        <v>4</v>
      </c>
      <c r="D368" s="11" t="str">
        <f aca="false">TRIM('수출입 실적(품목별)'!B372)</f>
        <v>78</v>
      </c>
      <c r="E368" s="11" t="str">
        <f aca="false">TRIM('수출입 실적(품목별)'!C372)</f>
        <v>납과 그 제품</v>
      </c>
      <c r="F368" s="19" t="n">
        <f aca="false">IFERROR(VALUE(SUBSTITUTE(TRIM('수출입 실적(품목별)'!E372),",","")),"")</f>
        <v>43568</v>
      </c>
      <c r="G368" s="19" t="n">
        <f aca="false">IFERROR(VALUE(SUBSTITUTE(TRIM('수출입 실적(품목별)'!G372),",","")),"")</f>
        <v>34357</v>
      </c>
      <c r="H368" s="19" t="n">
        <f aca="false">IFERROR(VALUE(SUBSTITUTE(TRIM('수출입 실적(품목별)'!H372),",","")),"")</f>
        <v>9210</v>
      </c>
    </row>
    <row r="369" customFormat="false" ht="15" hidden="false" customHeight="true" outlineLevel="0" collapsed="false">
      <c r="A369" s="11" t="str">
        <f aca="false">TRIM('수출입 실적(품목별)'!A373)</f>
        <v>2025.04</v>
      </c>
      <c r="B369" s="17" t="n">
        <f aca="false">IFERROR(VALUE(LEFT(A369,4)),"")</f>
        <v>2025</v>
      </c>
      <c r="C369" s="17" t="n">
        <f aca="false">IFERROR(VALUE(RIGHT(A369,2)),"")</f>
        <v>4</v>
      </c>
      <c r="D369" s="11" t="str">
        <f aca="false">TRIM('수출입 실적(품목별)'!B373)</f>
        <v>79</v>
      </c>
      <c r="E369" s="11" t="str">
        <f aca="false">TRIM('수출입 실적(품목별)'!C373)</f>
        <v>아연과 그 제품</v>
      </c>
      <c r="F369" s="19" t="n">
        <f aca="false">IFERROR(VALUE(SUBSTITUTE(TRIM('수출입 실적(품목별)'!E373),",","")),"")</f>
        <v>101886</v>
      </c>
      <c r="G369" s="19" t="n">
        <f aca="false">IFERROR(VALUE(SUBSTITUTE(TRIM('수출입 실적(품목별)'!G373),",","")),"")</f>
        <v>12893</v>
      </c>
      <c r="H369" s="19" t="n">
        <f aca="false">IFERROR(VALUE(SUBSTITUTE(TRIM('수출입 실적(품목별)'!H373),",","")),"")</f>
        <v>88994</v>
      </c>
    </row>
    <row r="370" customFormat="false" ht="15" hidden="false" customHeight="true" outlineLevel="0" collapsed="false">
      <c r="A370" s="11" t="str">
        <f aca="false">TRIM('수출입 실적(품목별)'!A374)</f>
        <v>2025.04</v>
      </c>
      <c r="B370" s="17" t="n">
        <f aca="false">IFERROR(VALUE(LEFT(A370,4)),"")</f>
        <v>2025</v>
      </c>
      <c r="C370" s="17" t="n">
        <f aca="false">IFERROR(VALUE(RIGHT(A370,2)),"")</f>
        <v>4</v>
      </c>
      <c r="D370" s="11" t="str">
        <f aca="false">TRIM('수출입 실적(품목별)'!B374)</f>
        <v>80</v>
      </c>
      <c r="E370" s="11" t="str">
        <f aca="false">TRIM('수출입 실적(품목별)'!C374)</f>
        <v>주석과 그 제품</v>
      </c>
      <c r="F370" s="19" t="n">
        <f aca="false">IFERROR(VALUE(SUBSTITUTE(TRIM('수출입 실적(품목별)'!E374),",","")),"")</f>
        <v>6422</v>
      </c>
      <c r="G370" s="19" t="n">
        <f aca="false">IFERROR(VALUE(SUBSTITUTE(TRIM('수출입 실적(품목별)'!G374),",","")),"")</f>
        <v>47696</v>
      </c>
      <c r="H370" s="19" t="n">
        <f aca="false">IFERROR(VALUE(SUBSTITUTE(TRIM('수출입 실적(품목별)'!H374),",","")),"")</f>
        <v>-41274</v>
      </c>
    </row>
    <row r="371" customFormat="false" ht="15" hidden="false" customHeight="true" outlineLevel="0" collapsed="false">
      <c r="A371" s="11" t="str">
        <f aca="false">TRIM('수출입 실적(품목별)'!A375)</f>
        <v>2025.04</v>
      </c>
      <c r="B371" s="17" t="n">
        <f aca="false">IFERROR(VALUE(LEFT(A371,4)),"")</f>
        <v>2025</v>
      </c>
      <c r="C371" s="17" t="n">
        <f aca="false">IFERROR(VALUE(RIGHT(A371,2)),"")</f>
        <v>4</v>
      </c>
      <c r="D371" s="11" t="str">
        <f aca="false">TRIM('수출입 실적(품목별)'!B375)</f>
        <v>81</v>
      </c>
      <c r="E371" s="11" t="str">
        <f aca="false">TRIM('수출입 실적(품목별)'!C375)</f>
        <v>그 밖의 비금속(卑金屬), 서멧(cermet), 이들의 제품</v>
      </c>
      <c r="F371" s="19" t="n">
        <f aca="false">IFERROR(VALUE(SUBSTITUTE(TRIM('수출입 실적(품목별)'!E375),",","")),"")</f>
        <v>48173</v>
      </c>
      <c r="G371" s="19" t="n">
        <f aca="false">IFERROR(VALUE(SUBSTITUTE(TRIM('수출입 실적(품목별)'!G375),",","")),"")</f>
        <v>137914</v>
      </c>
      <c r="H371" s="19" t="n">
        <f aca="false">IFERROR(VALUE(SUBSTITUTE(TRIM('수출입 실적(품목별)'!H375),",","")),"")</f>
        <v>-89740</v>
      </c>
    </row>
    <row r="372" customFormat="false" ht="15" hidden="false" customHeight="true" outlineLevel="0" collapsed="false">
      <c r="A372" s="11" t="str">
        <f aca="false">TRIM('수출입 실적(품목별)'!A376)</f>
        <v>2025.04</v>
      </c>
      <c r="B372" s="17" t="n">
        <f aca="false">IFERROR(VALUE(LEFT(A372,4)),"")</f>
        <v>2025</v>
      </c>
      <c r="C372" s="17" t="n">
        <f aca="false">IFERROR(VALUE(RIGHT(A372,2)),"")</f>
        <v>4</v>
      </c>
      <c r="D372" s="11" t="str">
        <f aca="false">TRIM('수출입 실적(품목별)'!B376)</f>
        <v>82</v>
      </c>
      <c r="E372" s="11" t="str">
        <f aca="false">TRIM('수출입 실적(품목별)'!C376)</f>
        <v>비금속(卑金屬)으로 만든 공구ㆍ도구ㆍ칼붙이ㆍ스푼ㆍ포크, 이들의 부분품</v>
      </c>
      <c r="F372" s="19" t="n">
        <f aca="false">IFERROR(VALUE(SUBSTITUTE(TRIM('수출입 실적(품목별)'!E376),",","")),"")</f>
        <v>184275</v>
      </c>
      <c r="G372" s="19" t="n">
        <f aca="false">IFERROR(VALUE(SUBSTITUTE(TRIM('수출입 실적(품목별)'!G376),",","")),"")</f>
        <v>94319</v>
      </c>
      <c r="H372" s="19" t="n">
        <f aca="false">IFERROR(VALUE(SUBSTITUTE(TRIM('수출입 실적(품목별)'!H376),",","")),"")</f>
        <v>89956</v>
      </c>
    </row>
    <row r="373" customFormat="false" ht="15" hidden="false" customHeight="true" outlineLevel="0" collapsed="false">
      <c r="A373" s="11" t="str">
        <f aca="false">TRIM('수출입 실적(품목별)'!A377)</f>
        <v>2025.04</v>
      </c>
      <c r="B373" s="17" t="n">
        <f aca="false">IFERROR(VALUE(LEFT(A373,4)),"")</f>
        <v>2025</v>
      </c>
      <c r="C373" s="17" t="n">
        <f aca="false">IFERROR(VALUE(RIGHT(A373,2)),"")</f>
        <v>4</v>
      </c>
      <c r="D373" s="11" t="str">
        <f aca="false">TRIM('수출입 실적(품목별)'!B377)</f>
        <v>83</v>
      </c>
      <c r="E373" s="11" t="str">
        <f aca="false">TRIM('수출입 실적(품목별)'!C377)</f>
        <v>비금속(卑金屬)으로 만든 각종 제품</v>
      </c>
      <c r="F373" s="19" t="n">
        <f aca="false">IFERROR(VALUE(SUBSTITUTE(TRIM('수출입 실적(품목별)'!E377),",","")),"")</f>
        <v>149694</v>
      </c>
      <c r="G373" s="19" t="n">
        <f aca="false">IFERROR(VALUE(SUBSTITUTE(TRIM('수출입 실적(품목별)'!G377),",","")),"")</f>
        <v>85471</v>
      </c>
      <c r="H373" s="19" t="n">
        <f aca="false">IFERROR(VALUE(SUBSTITUTE(TRIM('수출입 실적(품목별)'!H377),",","")),"")</f>
        <v>64223</v>
      </c>
    </row>
    <row r="374" customFormat="false" ht="15" hidden="false" customHeight="true" outlineLevel="0" collapsed="false">
      <c r="A374" s="11" t="str">
        <f aca="false">TRIM('수출입 실적(품목별)'!A378)</f>
        <v>2025.04</v>
      </c>
      <c r="B374" s="17" t="n">
        <f aca="false">IFERROR(VALUE(LEFT(A374,4)),"")</f>
        <v>2025</v>
      </c>
      <c r="C374" s="17" t="n">
        <f aca="false">IFERROR(VALUE(RIGHT(A374,2)),"")</f>
        <v>4</v>
      </c>
      <c r="D374" s="11" t="str">
        <f aca="false">TRIM('수출입 실적(품목별)'!B378)</f>
        <v>84</v>
      </c>
      <c r="E374" s="11" t="str">
        <f aca="false">TRIM('수출입 실적(품목별)'!C378)</f>
        <v>원자로ㆍ보일러ㆍ기계류와 이들의 부분품</v>
      </c>
      <c r="F374" s="19" t="n">
        <f aca="false">IFERROR(VALUE(SUBSTITUTE(TRIM('수출입 실적(품목별)'!E378),",","")),"")</f>
        <v>7038785</v>
      </c>
      <c r="G374" s="19" t="n">
        <f aca="false">IFERROR(VALUE(SUBSTITUTE(TRIM('수출입 실적(품목별)'!G378),",","")),"")</f>
        <v>6158362</v>
      </c>
      <c r="H374" s="19" t="n">
        <f aca="false">IFERROR(VALUE(SUBSTITUTE(TRIM('수출입 실적(품목별)'!H378),",","")),"")</f>
        <v>880423</v>
      </c>
    </row>
    <row r="375" customFormat="false" ht="15" hidden="false" customHeight="true" outlineLevel="0" collapsed="false">
      <c r="A375" s="11" t="str">
        <f aca="false">TRIM('수출입 실적(품목별)'!A379)</f>
        <v>2025.04</v>
      </c>
      <c r="B375" s="17" t="n">
        <f aca="false">IFERROR(VALUE(LEFT(A375,4)),"")</f>
        <v>2025</v>
      </c>
      <c r="C375" s="17" t="n">
        <f aca="false">IFERROR(VALUE(RIGHT(A375,2)),"")</f>
        <v>4</v>
      </c>
      <c r="D375" s="11" t="str">
        <f aca="false">TRIM('수출입 실적(품목별)'!B379)</f>
        <v>85</v>
      </c>
      <c r="E375" s="11" t="str">
        <f aca="false">TRIM('수출입 실적(품목별)'!C379)</f>
        <v>전기기기와 그 부분품, 녹음기ㆍ음성 재생기ㆍ텔레비전의 영상과 음성의 기록기ㆍ재생기와 이들의 부분품ㆍ부속품</v>
      </c>
      <c r="F375" s="19" t="n">
        <f aca="false">IFERROR(VALUE(SUBSTITUTE(TRIM('수출입 실적(품목별)'!E379),",","")),"")</f>
        <v>17098985</v>
      </c>
      <c r="G375" s="19" t="n">
        <f aca="false">IFERROR(VALUE(SUBSTITUTE(TRIM('수출입 실적(품목별)'!G379),",","")),"")</f>
        <v>10248318</v>
      </c>
      <c r="H375" s="19" t="n">
        <f aca="false">IFERROR(VALUE(SUBSTITUTE(TRIM('수출입 실적(품목별)'!H379),",","")),"")</f>
        <v>6850666</v>
      </c>
    </row>
    <row r="376" customFormat="false" ht="15" hidden="false" customHeight="true" outlineLevel="0" collapsed="false">
      <c r="A376" s="11" t="str">
        <f aca="false">TRIM('수출입 실적(품목별)'!A380)</f>
        <v>2025.04</v>
      </c>
      <c r="B376" s="17" t="n">
        <f aca="false">IFERROR(VALUE(LEFT(A376,4)),"")</f>
        <v>2025</v>
      </c>
      <c r="C376" s="17" t="n">
        <f aca="false">IFERROR(VALUE(RIGHT(A376,2)),"")</f>
        <v>4</v>
      </c>
      <c r="D376" s="11" t="str">
        <f aca="false">TRIM('수출입 실적(품목별)'!B380)</f>
        <v>86</v>
      </c>
      <c r="E376" s="11" t="str">
        <f aca="false">TRIM('수출입 실적(품목별)'!C380)</f>
        <v>철도용이나 궤도용 기관차ㆍ차량과 이들의 부분품, 철도용이나 궤도용 장비품과 그 부분품, 기계식(전기기계식을 포함한다) 각종 교통신호용 기기</v>
      </c>
      <c r="F376" s="19" t="n">
        <f aca="false">IFERROR(VALUE(SUBSTITUTE(TRIM('수출입 실적(품목별)'!E380),",","")),"")</f>
        <v>38635</v>
      </c>
      <c r="G376" s="19" t="n">
        <f aca="false">IFERROR(VALUE(SUBSTITUTE(TRIM('수출입 실적(품목별)'!G380),",","")),"")</f>
        <v>36023</v>
      </c>
      <c r="H376" s="19" t="n">
        <f aca="false">IFERROR(VALUE(SUBSTITUTE(TRIM('수출입 실적(품목별)'!H380),",","")),"")</f>
        <v>2612</v>
      </c>
    </row>
    <row r="377" customFormat="false" ht="15" hidden="false" customHeight="true" outlineLevel="0" collapsed="false">
      <c r="A377" s="11" t="str">
        <f aca="false">TRIM('수출입 실적(품목별)'!A381)</f>
        <v>2025.04</v>
      </c>
      <c r="B377" s="17" t="n">
        <f aca="false">IFERROR(VALUE(LEFT(A377,4)),"")</f>
        <v>2025</v>
      </c>
      <c r="C377" s="17" t="n">
        <f aca="false">IFERROR(VALUE(RIGHT(A377,2)),"")</f>
        <v>4</v>
      </c>
      <c r="D377" s="11" t="str">
        <f aca="false">TRIM('수출입 실적(품목별)'!B381)</f>
        <v>87</v>
      </c>
      <c r="E377" s="11" t="str">
        <f aca="false">TRIM('수출입 실적(품목별)'!C381)</f>
        <v>철도용이나 궤도용 외의 차량과 그 부분품ㆍ부속품</v>
      </c>
      <c r="F377" s="19" t="n">
        <f aca="false">IFERROR(VALUE(SUBSTITUTE(TRIM('수출입 실적(품목별)'!E381),",","")),"")</f>
        <v>8497645</v>
      </c>
      <c r="G377" s="19" t="n">
        <f aca="false">IFERROR(VALUE(SUBSTITUTE(TRIM('수출입 실적(품목별)'!G381),",","")),"")</f>
        <v>1891419</v>
      </c>
      <c r="H377" s="19" t="n">
        <f aca="false">IFERROR(VALUE(SUBSTITUTE(TRIM('수출입 실적(품목별)'!H381),",","")),"")</f>
        <v>6606226</v>
      </c>
    </row>
    <row r="378" customFormat="false" ht="15" hidden="false" customHeight="true" outlineLevel="0" collapsed="false">
      <c r="A378" s="11" t="str">
        <f aca="false">TRIM('수출입 실적(품목별)'!A382)</f>
        <v>2025.04</v>
      </c>
      <c r="B378" s="17" t="n">
        <f aca="false">IFERROR(VALUE(LEFT(A378,4)),"")</f>
        <v>2025</v>
      </c>
      <c r="C378" s="17" t="n">
        <f aca="false">IFERROR(VALUE(RIGHT(A378,2)),"")</f>
        <v>4</v>
      </c>
      <c r="D378" s="11" t="str">
        <f aca="false">TRIM('수출입 실적(품목별)'!B382)</f>
        <v>88</v>
      </c>
      <c r="E378" s="11" t="str">
        <f aca="false">TRIM('수출입 실적(품목별)'!C382)</f>
        <v>항공기와 우주선, 이들의 부분품</v>
      </c>
      <c r="F378" s="19" t="n">
        <f aca="false">IFERROR(VALUE(SUBSTITUTE(TRIM('수출입 실적(품목별)'!E382),",","")),"")</f>
        <v>264332</v>
      </c>
      <c r="G378" s="19" t="n">
        <f aca="false">IFERROR(VALUE(SUBSTITUTE(TRIM('수출입 실적(품목별)'!G382),",","")),"")</f>
        <v>288730</v>
      </c>
      <c r="H378" s="19" t="n">
        <f aca="false">IFERROR(VALUE(SUBSTITUTE(TRIM('수출입 실적(품목별)'!H382),",","")),"")</f>
        <v>-24397</v>
      </c>
    </row>
    <row r="379" customFormat="false" ht="15" hidden="false" customHeight="true" outlineLevel="0" collapsed="false">
      <c r="A379" s="11" t="str">
        <f aca="false">TRIM('수출입 실적(품목별)'!A383)</f>
        <v>2025.04</v>
      </c>
      <c r="B379" s="17" t="n">
        <f aca="false">IFERROR(VALUE(LEFT(A379,4)),"")</f>
        <v>2025</v>
      </c>
      <c r="C379" s="17" t="n">
        <f aca="false">IFERROR(VALUE(RIGHT(A379,2)),"")</f>
        <v>4</v>
      </c>
      <c r="D379" s="11" t="str">
        <f aca="false">TRIM('수출입 실적(품목별)'!B383)</f>
        <v>89</v>
      </c>
      <c r="E379" s="11" t="str">
        <f aca="false">TRIM('수출입 실적(품목별)'!C383)</f>
        <v>선박과 수상 구조물</v>
      </c>
      <c r="F379" s="19" t="n">
        <f aca="false">IFERROR(VALUE(SUBSTITUTE(TRIM('수출입 실적(품목별)'!E383),",","")),"")</f>
        <v>1806786</v>
      </c>
      <c r="G379" s="19" t="n">
        <f aca="false">IFERROR(VALUE(SUBSTITUTE(TRIM('수출입 실적(품목별)'!G383),",","")),"")</f>
        <v>428747</v>
      </c>
      <c r="H379" s="19" t="n">
        <f aca="false">IFERROR(VALUE(SUBSTITUTE(TRIM('수출입 실적(품목별)'!H383),",","")),"")</f>
        <v>1378038</v>
      </c>
    </row>
    <row r="380" customFormat="false" ht="15" hidden="false" customHeight="true" outlineLevel="0" collapsed="false">
      <c r="A380" s="11" t="str">
        <f aca="false">TRIM('수출입 실적(품목별)'!A384)</f>
        <v>2025.04</v>
      </c>
      <c r="B380" s="17" t="n">
        <f aca="false">IFERROR(VALUE(LEFT(A380,4)),"")</f>
        <v>2025</v>
      </c>
      <c r="C380" s="17" t="n">
        <f aca="false">IFERROR(VALUE(RIGHT(A380,2)),"")</f>
        <v>4</v>
      </c>
      <c r="D380" s="11" t="str">
        <f aca="false">TRIM('수출입 실적(품목별)'!B384)</f>
        <v>90</v>
      </c>
      <c r="E380" s="11" t="str">
        <f aca="false">TRIM('수출입 실적(품목별)'!C384)</f>
        <v>광학기기ㆍ사진용 기기ㆍ영화용 기기ㆍ측정기기ㆍ검사기기ㆍ정밀기기ㆍ의료용 기기, 이들의 부분품과 부속품</v>
      </c>
      <c r="F380" s="19" t="n">
        <f aca="false">IFERROR(VALUE(SUBSTITUTE(TRIM('수출입 실적(품목별)'!E384),",","")),"")</f>
        <v>1496708</v>
      </c>
      <c r="G380" s="19" t="n">
        <f aca="false">IFERROR(VALUE(SUBSTITUTE(TRIM('수출입 실적(품목별)'!G384),",","")),"")</f>
        <v>2102459</v>
      </c>
      <c r="H380" s="19" t="n">
        <f aca="false">IFERROR(VALUE(SUBSTITUTE(TRIM('수출입 실적(품목별)'!H384),",","")),"")</f>
        <v>-605750</v>
      </c>
    </row>
    <row r="381" customFormat="false" ht="15" hidden="false" customHeight="true" outlineLevel="0" collapsed="false">
      <c r="A381" s="11" t="str">
        <f aca="false">TRIM('수출입 실적(품목별)'!A385)</f>
        <v>2025.04</v>
      </c>
      <c r="B381" s="17" t="n">
        <f aca="false">IFERROR(VALUE(LEFT(A381,4)),"")</f>
        <v>2025</v>
      </c>
      <c r="C381" s="17" t="n">
        <f aca="false">IFERROR(VALUE(RIGHT(A381,2)),"")</f>
        <v>4</v>
      </c>
      <c r="D381" s="11" t="str">
        <f aca="false">TRIM('수출입 실적(품목별)'!B385)</f>
        <v>91</v>
      </c>
      <c r="E381" s="11" t="str">
        <f aca="false">TRIM('수출입 실적(품목별)'!C385)</f>
        <v>시계와 그 부분품</v>
      </c>
      <c r="F381" s="19" t="n">
        <f aca="false">IFERROR(VALUE(SUBSTITUTE(TRIM('수출입 실적(품목별)'!E385),",","")),"")</f>
        <v>20035</v>
      </c>
      <c r="G381" s="19" t="n">
        <f aca="false">IFERROR(VALUE(SUBSTITUTE(TRIM('수출입 실적(품목별)'!G385),",","")),"")</f>
        <v>91829</v>
      </c>
      <c r="H381" s="19" t="n">
        <f aca="false">IFERROR(VALUE(SUBSTITUTE(TRIM('수출입 실적(품목별)'!H385),",","")),"")</f>
        <v>-71795</v>
      </c>
    </row>
    <row r="382" customFormat="false" ht="15" hidden="false" customHeight="true" outlineLevel="0" collapsed="false">
      <c r="A382" s="11" t="str">
        <f aca="false">TRIM('수출입 실적(품목별)'!A386)</f>
        <v>2025.04</v>
      </c>
      <c r="B382" s="17" t="n">
        <f aca="false">IFERROR(VALUE(LEFT(A382,4)),"")</f>
        <v>2025</v>
      </c>
      <c r="C382" s="17" t="n">
        <f aca="false">IFERROR(VALUE(RIGHT(A382,2)),"")</f>
        <v>4</v>
      </c>
      <c r="D382" s="11" t="str">
        <f aca="false">TRIM('수출입 실적(품목별)'!B386)</f>
        <v>92</v>
      </c>
      <c r="E382" s="11" t="str">
        <f aca="false">TRIM('수출입 실적(품목별)'!C386)</f>
        <v>악기와 그 부분품과 부속품</v>
      </c>
      <c r="F382" s="19" t="n">
        <f aca="false">IFERROR(VALUE(SUBSTITUTE(TRIM('수출입 실적(품목별)'!E386),",","")),"")</f>
        <v>8950</v>
      </c>
      <c r="G382" s="19" t="n">
        <f aca="false">IFERROR(VALUE(SUBSTITUTE(TRIM('수출입 실적(품목별)'!G386),",","")),"")</f>
        <v>15803</v>
      </c>
      <c r="H382" s="19" t="n">
        <f aca="false">IFERROR(VALUE(SUBSTITUTE(TRIM('수출입 실적(품목별)'!H386),",","")),"")</f>
        <v>-6853</v>
      </c>
    </row>
    <row r="383" customFormat="false" ht="15" hidden="false" customHeight="true" outlineLevel="0" collapsed="false">
      <c r="A383" s="11" t="str">
        <f aca="false">TRIM('수출입 실적(품목별)'!A387)</f>
        <v>2025.04</v>
      </c>
      <c r="B383" s="17" t="n">
        <f aca="false">IFERROR(VALUE(LEFT(A383,4)),"")</f>
        <v>2025</v>
      </c>
      <c r="C383" s="17" t="n">
        <f aca="false">IFERROR(VALUE(RIGHT(A383,2)),"")</f>
        <v>4</v>
      </c>
      <c r="D383" s="11" t="str">
        <f aca="false">TRIM('수출입 실적(품목별)'!B387)</f>
        <v>93</v>
      </c>
      <c r="E383" s="11" t="str">
        <f aca="false">TRIM('수출입 실적(품목별)'!C387)</f>
        <v>무기ㆍ총포탄과 이들의 부분품과 부속품</v>
      </c>
      <c r="F383" s="19" t="n">
        <f aca="false">IFERROR(VALUE(SUBSTITUTE(TRIM('수출입 실적(품목별)'!E387),",","")),"")</f>
        <v>328186</v>
      </c>
      <c r="G383" s="19" t="n">
        <f aca="false">IFERROR(VALUE(SUBSTITUTE(TRIM('수출입 실적(품목별)'!G387),",","")),"")</f>
        <v>13503</v>
      </c>
      <c r="H383" s="19" t="n">
        <f aca="false">IFERROR(VALUE(SUBSTITUTE(TRIM('수출입 실적(품목별)'!H387),",","")),"")</f>
        <v>314683</v>
      </c>
    </row>
    <row r="384" customFormat="false" ht="15" hidden="false" customHeight="true" outlineLevel="0" collapsed="false">
      <c r="A384" s="11" t="str">
        <f aca="false">TRIM('수출입 실적(품목별)'!A388)</f>
        <v>2025.04</v>
      </c>
      <c r="B384" s="17" t="n">
        <f aca="false">IFERROR(VALUE(LEFT(A384,4)),"")</f>
        <v>2025</v>
      </c>
      <c r="C384" s="17" t="n">
        <f aca="false">IFERROR(VALUE(RIGHT(A384,2)),"")</f>
        <v>4</v>
      </c>
      <c r="D384" s="11" t="str">
        <f aca="false">TRIM('수출입 실적(품목별)'!B388)</f>
        <v>94</v>
      </c>
      <c r="E384" s="11" t="str">
        <f aca="false">TRIM('수출입 실적(품목별)'!C388)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384" s="19" t="n">
        <f aca="false">IFERROR(VALUE(SUBSTITUTE(TRIM('수출입 실적(품목별)'!E388),",","")),"")</f>
        <v>119598</v>
      </c>
      <c r="G384" s="19" t="n">
        <f aca="false">IFERROR(VALUE(SUBSTITUTE(TRIM('수출입 실적(품목별)'!G388),",","")),"")</f>
        <v>354005</v>
      </c>
      <c r="H384" s="19" t="n">
        <f aca="false">IFERROR(VALUE(SUBSTITUTE(TRIM('수출입 실적(품목별)'!H388),",","")),"")</f>
        <v>-234408</v>
      </c>
    </row>
    <row r="385" customFormat="false" ht="15" hidden="false" customHeight="true" outlineLevel="0" collapsed="false">
      <c r="A385" s="11" t="str">
        <f aca="false">TRIM('수출입 실적(품목별)'!A389)</f>
        <v>2025.04</v>
      </c>
      <c r="B385" s="17" t="n">
        <f aca="false">IFERROR(VALUE(LEFT(A385,4)),"")</f>
        <v>2025</v>
      </c>
      <c r="C385" s="17" t="n">
        <f aca="false">IFERROR(VALUE(RIGHT(A385,2)),"")</f>
        <v>4</v>
      </c>
      <c r="D385" s="11" t="str">
        <f aca="false">TRIM('수출입 실적(품목별)'!B389)</f>
        <v>95</v>
      </c>
      <c r="E385" s="11" t="str">
        <f aca="false">TRIM('수출입 실적(품목별)'!C389)</f>
        <v>완구ㆍ게임용구ㆍ운동용구와 이들의 부분품과 부속품</v>
      </c>
      <c r="F385" s="19" t="n">
        <f aca="false">IFERROR(VALUE(SUBSTITUTE(TRIM('수출입 실적(품목별)'!E389),",","")),"")</f>
        <v>51502</v>
      </c>
      <c r="G385" s="19" t="n">
        <f aca="false">IFERROR(VALUE(SUBSTITUTE(TRIM('수출입 실적(품목별)'!G389),",","")),"")</f>
        <v>291229</v>
      </c>
      <c r="H385" s="19" t="n">
        <f aca="false">IFERROR(VALUE(SUBSTITUTE(TRIM('수출입 실적(품목별)'!H389),",","")),"")</f>
        <v>-239727</v>
      </c>
    </row>
    <row r="386" customFormat="false" ht="15" hidden="false" customHeight="true" outlineLevel="0" collapsed="false">
      <c r="A386" s="11" t="str">
        <f aca="false">TRIM('수출입 실적(품목별)'!A390)</f>
        <v>2025.04</v>
      </c>
      <c r="B386" s="17" t="n">
        <f aca="false">IFERROR(VALUE(LEFT(A386,4)),"")</f>
        <v>2025</v>
      </c>
      <c r="C386" s="17" t="n">
        <f aca="false">IFERROR(VALUE(RIGHT(A386,2)),"")</f>
        <v>4</v>
      </c>
      <c r="D386" s="11" t="str">
        <f aca="false">TRIM('수출입 실적(품목별)'!B390)</f>
        <v>96</v>
      </c>
      <c r="E386" s="11" t="str">
        <f aca="false">TRIM('수출입 실적(품목별)'!C390)</f>
        <v>잡품</v>
      </c>
      <c r="F386" s="19" t="n">
        <f aca="false">IFERROR(VALUE(SUBSTITUTE(TRIM('수출입 실적(품목별)'!E390),",","")),"")</f>
        <v>44344</v>
      </c>
      <c r="G386" s="19" t="n">
        <f aca="false">IFERROR(VALUE(SUBSTITUTE(TRIM('수출입 실적(품목별)'!G390),",","")),"")</f>
        <v>104286</v>
      </c>
      <c r="H386" s="19" t="n">
        <f aca="false">IFERROR(VALUE(SUBSTITUTE(TRIM('수출입 실적(품목별)'!H390),",","")),"")</f>
        <v>-59942</v>
      </c>
    </row>
    <row r="387" customFormat="false" ht="15" hidden="false" customHeight="true" outlineLevel="0" collapsed="false">
      <c r="A387" s="11" t="str">
        <f aca="false">TRIM('수출입 실적(품목별)'!A391)</f>
        <v>2025.04</v>
      </c>
      <c r="B387" s="17" t="n">
        <f aca="false">IFERROR(VALUE(LEFT(A387,4)),"")</f>
        <v>2025</v>
      </c>
      <c r="C387" s="17" t="n">
        <f aca="false">IFERROR(VALUE(RIGHT(A387,2)),"")</f>
        <v>4</v>
      </c>
      <c r="D387" s="11" t="str">
        <f aca="false">TRIM('수출입 실적(품목별)'!B391)</f>
        <v>97</v>
      </c>
      <c r="E387" s="11" t="str">
        <f aca="false">TRIM('수출입 실적(품목별)'!C391)</f>
        <v>예술품ㆍ수집품ㆍ골동품</v>
      </c>
      <c r="F387" s="19" t="n">
        <f aca="false">IFERROR(VALUE(SUBSTITUTE(TRIM('수출입 실적(품목별)'!E391),",","")),"")</f>
        <v>44654</v>
      </c>
      <c r="G387" s="19" t="n">
        <f aca="false">IFERROR(VALUE(SUBSTITUTE(TRIM('수출입 실적(품목별)'!G391),",","")),"")</f>
        <v>30824</v>
      </c>
      <c r="H387" s="19" t="n">
        <f aca="false">IFERROR(VALUE(SUBSTITUTE(TRIM('수출입 실적(품목별)'!H391),",","")),"")</f>
        <v>13830</v>
      </c>
    </row>
    <row r="388" customFormat="false" ht="15" hidden="false" customHeight="true" outlineLevel="0" collapsed="false">
      <c r="A388" s="11" t="str">
        <f aca="false">TRIM('수출입 실적(품목별)'!A392)</f>
        <v>2025.05</v>
      </c>
      <c r="B388" s="17" t="n">
        <f aca="false">IFERROR(VALUE(LEFT(A388,4)),"")</f>
        <v>2025</v>
      </c>
      <c r="C388" s="17" t="n">
        <f aca="false">IFERROR(VALUE(RIGHT(A388,2)),"")</f>
        <v>5</v>
      </c>
      <c r="D388" s="11" t="str">
        <f aca="false">TRIM('수출입 실적(품목별)'!B392)</f>
        <v>01</v>
      </c>
      <c r="E388" s="11" t="str">
        <f aca="false">TRIM('수출입 실적(품목별)'!C392)</f>
        <v>살아 있는 동물</v>
      </c>
      <c r="F388" s="19" t="n">
        <f aca="false">IFERROR(VALUE(SUBSTITUTE(TRIM('수출입 실적(품목별)'!E392),",","")),"")</f>
        <v>535</v>
      </c>
      <c r="G388" s="19" t="n">
        <f aca="false">IFERROR(VALUE(SUBSTITUTE(TRIM('수출입 실적(품목별)'!G392),",","")),"")</f>
        <v>4672</v>
      </c>
      <c r="H388" s="19" t="n">
        <f aca="false">IFERROR(VALUE(SUBSTITUTE(TRIM('수출입 실적(품목별)'!H392),",","")),"")</f>
        <v>-4137</v>
      </c>
    </row>
    <row r="389" customFormat="false" ht="15" hidden="false" customHeight="true" outlineLevel="0" collapsed="false">
      <c r="A389" s="11" t="str">
        <f aca="false">TRIM('수출입 실적(품목별)'!A393)</f>
        <v>2025.05</v>
      </c>
      <c r="B389" s="17" t="n">
        <f aca="false">IFERROR(VALUE(LEFT(A389,4)),"")</f>
        <v>2025</v>
      </c>
      <c r="C389" s="17" t="n">
        <f aca="false">IFERROR(VALUE(RIGHT(A389,2)),"")</f>
        <v>5</v>
      </c>
      <c r="D389" s="11" t="str">
        <f aca="false">TRIM('수출입 실적(품목별)'!B393)</f>
        <v>02</v>
      </c>
      <c r="E389" s="11" t="str">
        <f aca="false">TRIM('수출입 실적(품목별)'!C393)</f>
        <v>육과 식용 설육(屑肉)</v>
      </c>
      <c r="F389" s="19" t="n">
        <f aca="false">IFERROR(VALUE(SUBSTITUTE(TRIM('수출입 실적(품목별)'!E393),",","")),"")</f>
        <v>5237</v>
      </c>
      <c r="G389" s="19" t="n">
        <f aca="false">IFERROR(VALUE(SUBSTITUTE(TRIM('수출입 실적(품목별)'!G393),",","")),"")</f>
        <v>621611</v>
      </c>
      <c r="H389" s="19" t="n">
        <f aca="false">IFERROR(VALUE(SUBSTITUTE(TRIM('수출입 실적(품목별)'!H393),",","")),"")</f>
        <v>-616373</v>
      </c>
    </row>
    <row r="390" customFormat="false" ht="15" hidden="false" customHeight="true" outlineLevel="0" collapsed="false">
      <c r="A390" s="11" t="str">
        <f aca="false">TRIM('수출입 실적(품목별)'!A394)</f>
        <v>2025.05</v>
      </c>
      <c r="B390" s="17" t="n">
        <f aca="false">IFERROR(VALUE(LEFT(A390,4)),"")</f>
        <v>2025</v>
      </c>
      <c r="C390" s="17" t="n">
        <f aca="false">IFERROR(VALUE(RIGHT(A390,2)),"")</f>
        <v>5</v>
      </c>
      <c r="D390" s="11" t="str">
        <f aca="false">TRIM('수출입 실적(품목별)'!B394)</f>
        <v>03</v>
      </c>
      <c r="E390" s="11" t="str">
        <f aca="false">TRIM('수출입 실적(품목별)'!C394)</f>
        <v>어류ㆍ갑각류ㆍ연체동물과 그 밖의 수생(水生) 무척추동물</v>
      </c>
      <c r="F390" s="19" t="n">
        <f aca="false">IFERROR(VALUE(SUBSTITUTE(TRIM('수출입 실적(품목별)'!E394),",","")),"")</f>
        <v>133471</v>
      </c>
      <c r="G390" s="19" t="n">
        <f aca="false">IFERROR(VALUE(SUBSTITUTE(TRIM('수출입 실적(품목별)'!G394),",","")),"")</f>
        <v>392011</v>
      </c>
      <c r="H390" s="19" t="n">
        <f aca="false">IFERROR(VALUE(SUBSTITUTE(TRIM('수출입 실적(품목별)'!H394),",","")),"")</f>
        <v>-258539</v>
      </c>
    </row>
    <row r="391" customFormat="false" ht="15" hidden="false" customHeight="true" outlineLevel="0" collapsed="false">
      <c r="A391" s="11" t="str">
        <f aca="false">TRIM('수출입 실적(품목별)'!A395)</f>
        <v>2025.05</v>
      </c>
      <c r="B391" s="17" t="n">
        <f aca="false">IFERROR(VALUE(LEFT(A391,4)),"")</f>
        <v>2025</v>
      </c>
      <c r="C391" s="17" t="n">
        <f aca="false">IFERROR(VALUE(RIGHT(A391,2)),"")</f>
        <v>5</v>
      </c>
      <c r="D391" s="11" t="str">
        <f aca="false">TRIM('수출입 실적(품목별)'!B395)</f>
        <v>04</v>
      </c>
      <c r="E391" s="11" t="str">
        <f aca="false">TRIM('수출입 실적(품목별)'!C395)</f>
        <v>낙농품, 새의 알, 천연꿀, 다른 류로 분류되지 않은 식용인 동물성 생산품</v>
      </c>
      <c r="F391" s="19" t="n">
        <f aca="false">IFERROR(VALUE(SUBSTITUTE(TRIM('수출입 실적(품목별)'!E395),",","")),"")</f>
        <v>8088</v>
      </c>
      <c r="G391" s="19" t="n">
        <f aca="false">IFERROR(VALUE(SUBSTITUTE(TRIM('수출입 실적(품목별)'!G395),",","")),"")</f>
        <v>139880</v>
      </c>
      <c r="H391" s="19" t="n">
        <f aca="false">IFERROR(VALUE(SUBSTITUTE(TRIM('수출입 실적(품목별)'!H395),",","")),"")</f>
        <v>-131792</v>
      </c>
    </row>
    <row r="392" customFormat="false" ht="15" hidden="false" customHeight="true" outlineLevel="0" collapsed="false">
      <c r="A392" s="11" t="str">
        <f aca="false">TRIM('수출입 실적(품목별)'!A396)</f>
        <v>2025.05</v>
      </c>
      <c r="B392" s="17" t="n">
        <f aca="false">IFERROR(VALUE(LEFT(A392,4)),"")</f>
        <v>2025</v>
      </c>
      <c r="C392" s="17" t="n">
        <f aca="false">IFERROR(VALUE(RIGHT(A392,2)),"")</f>
        <v>5</v>
      </c>
      <c r="D392" s="11" t="str">
        <f aca="false">TRIM('수출입 실적(품목별)'!B396)</f>
        <v>05</v>
      </c>
      <c r="E392" s="11" t="str">
        <f aca="false">TRIM('수출입 실적(품목별)'!C396)</f>
        <v>다른 류로 분류되지 않은 동물성 생산품</v>
      </c>
      <c r="F392" s="19" t="n">
        <f aca="false">IFERROR(VALUE(SUBSTITUTE(TRIM('수출입 실적(품목별)'!E396),",","")),"")</f>
        <v>8819</v>
      </c>
      <c r="G392" s="19" t="n">
        <f aca="false">IFERROR(VALUE(SUBSTITUTE(TRIM('수출입 실적(품목별)'!G396),",","")),"")</f>
        <v>19528</v>
      </c>
      <c r="H392" s="19" t="n">
        <f aca="false">IFERROR(VALUE(SUBSTITUTE(TRIM('수출입 실적(품목별)'!H396),",","")),"")</f>
        <v>-10709</v>
      </c>
    </row>
    <row r="393" customFormat="false" ht="15" hidden="false" customHeight="true" outlineLevel="0" collapsed="false">
      <c r="A393" s="11" t="str">
        <f aca="false">TRIM('수출입 실적(품목별)'!A397)</f>
        <v>2025.05</v>
      </c>
      <c r="B393" s="17" t="n">
        <f aca="false">IFERROR(VALUE(LEFT(A393,4)),"")</f>
        <v>2025</v>
      </c>
      <c r="C393" s="17" t="n">
        <f aca="false">IFERROR(VALUE(RIGHT(A393,2)),"")</f>
        <v>5</v>
      </c>
      <c r="D393" s="11" t="str">
        <f aca="false">TRIM('수출입 실적(품목별)'!B397)</f>
        <v>06</v>
      </c>
      <c r="E393" s="11" t="str">
        <f aca="false">TRIM('수출입 실적(품목별)'!C397)</f>
        <v>살아 있는 수목과 그 밖의 식물, 인경(鱗莖)ㆍ뿌리와 이와 유사한 물품, 절화(切花)와 장식용 잎</v>
      </c>
      <c r="F393" s="19" t="n">
        <f aca="false">IFERROR(VALUE(SUBSTITUTE(TRIM('수출입 실적(품목별)'!E397),",","")),"")</f>
        <v>488</v>
      </c>
      <c r="G393" s="19" t="n">
        <f aca="false">IFERROR(VALUE(SUBSTITUTE(TRIM('수출입 실적(품목별)'!G397),",","")),"")</f>
        <v>12528</v>
      </c>
      <c r="H393" s="19" t="n">
        <f aca="false">IFERROR(VALUE(SUBSTITUTE(TRIM('수출입 실적(품목별)'!H397),",","")),"")</f>
        <v>-12040</v>
      </c>
    </row>
    <row r="394" customFormat="false" ht="15" hidden="false" customHeight="true" outlineLevel="0" collapsed="false">
      <c r="A394" s="11" t="str">
        <f aca="false">TRIM('수출입 실적(품목별)'!A398)</f>
        <v>2025.05</v>
      </c>
      <c r="B394" s="17" t="n">
        <f aca="false">IFERROR(VALUE(LEFT(A394,4)),"")</f>
        <v>2025</v>
      </c>
      <c r="C394" s="17" t="n">
        <f aca="false">IFERROR(VALUE(RIGHT(A394,2)),"")</f>
        <v>5</v>
      </c>
      <c r="D394" s="11" t="str">
        <f aca="false">TRIM('수출입 실적(품목별)'!B398)</f>
        <v>07</v>
      </c>
      <c r="E394" s="11" t="str">
        <f aca="false">TRIM('수출입 실적(품목별)'!C398)</f>
        <v>식용의 채소ㆍ뿌리ㆍ괴경(塊莖)</v>
      </c>
      <c r="F394" s="19" t="n">
        <f aca="false">IFERROR(VALUE(SUBSTITUTE(TRIM('수출입 실적(품목별)'!E398),",","")),"")</f>
        <v>9453</v>
      </c>
      <c r="G394" s="19" t="n">
        <f aca="false">IFERROR(VALUE(SUBSTITUTE(TRIM('수출입 실적(품목별)'!G398),",","")),"")</f>
        <v>59626</v>
      </c>
      <c r="H394" s="19" t="n">
        <f aca="false">IFERROR(VALUE(SUBSTITUTE(TRIM('수출입 실적(품목별)'!H398),",","")),"")</f>
        <v>-50173</v>
      </c>
    </row>
    <row r="395" customFormat="false" ht="15" hidden="false" customHeight="true" outlineLevel="0" collapsed="false">
      <c r="A395" s="11" t="str">
        <f aca="false">TRIM('수출입 실적(품목별)'!A399)</f>
        <v>2025.05</v>
      </c>
      <c r="B395" s="17" t="n">
        <f aca="false">IFERROR(VALUE(LEFT(A395,4)),"")</f>
        <v>2025</v>
      </c>
      <c r="C395" s="17" t="n">
        <f aca="false">IFERROR(VALUE(RIGHT(A395,2)),"")</f>
        <v>5</v>
      </c>
      <c r="D395" s="11" t="str">
        <f aca="false">TRIM('수출입 실적(품목별)'!B399)</f>
        <v>08</v>
      </c>
      <c r="E395" s="11" t="str">
        <f aca="false">TRIM('수출입 실적(품목별)'!C399)</f>
        <v>식용의 과실과 견과류, 감귤류ㆍ멜론의 껍질</v>
      </c>
      <c r="F395" s="19" t="n">
        <f aca="false">IFERROR(VALUE(SUBSTITUTE(TRIM('수출입 실적(품목별)'!E399),",","")),"")</f>
        <v>4473</v>
      </c>
      <c r="G395" s="19" t="n">
        <f aca="false">IFERROR(VALUE(SUBSTITUTE(TRIM('수출입 실적(품목별)'!G399),",","")),"")</f>
        <v>216094</v>
      </c>
      <c r="H395" s="19" t="n">
        <f aca="false">IFERROR(VALUE(SUBSTITUTE(TRIM('수출입 실적(품목별)'!H399),",","")),"")</f>
        <v>-211621</v>
      </c>
    </row>
    <row r="396" customFormat="false" ht="15" hidden="false" customHeight="true" outlineLevel="0" collapsed="false">
      <c r="A396" s="11" t="str">
        <f aca="false">TRIM('수출입 실적(품목별)'!A400)</f>
        <v>2025.05</v>
      </c>
      <c r="B396" s="17" t="n">
        <f aca="false">IFERROR(VALUE(LEFT(A396,4)),"")</f>
        <v>2025</v>
      </c>
      <c r="C396" s="17" t="n">
        <f aca="false">IFERROR(VALUE(RIGHT(A396,2)),"")</f>
        <v>5</v>
      </c>
      <c r="D396" s="11" t="str">
        <f aca="false">TRIM('수출입 실적(품목별)'!B400)</f>
        <v>09</v>
      </c>
      <c r="E396" s="11" t="str">
        <f aca="false">TRIM('수출입 실적(품목별)'!C400)</f>
        <v>커피ㆍ차ㆍ마테(maté)ㆍ향신료</v>
      </c>
      <c r="F396" s="19" t="n">
        <f aca="false">IFERROR(VALUE(SUBSTITUTE(TRIM('수출입 실적(품목별)'!E400),",","")),"")</f>
        <v>2987</v>
      </c>
      <c r="G396" s="19" t="n">
        <f aca="false">IFERROR(VALUE(SUBSTITUTE(TRIM('수출입 실적(품목별)'!G400),",","")),"")</f>
        <v>176319</v>
      </c>
      <c r="H396" s="19" t="n">
        <f aca="false">IFERROR(VALUE(SUBSTITUTE(TRIM('수출입 실적(품목별)'!H400),",","")),"")</f>
        <v>-173332</v>
      </c>
    </row>
    <row r="397" customFormat="false" ht="15" hidden="false" customHeight="true" outlineLevel="0" collapsed="false">
      <c r="A397" s="11" t="str">
        <f aca="false">TRIM('수출입 실적(품목별)'!A401)</f>
        <v>2025.05</v>
      </c>
      <c r="B397" s="17" t="n">
        <f aca="false">IFERROR(VALUE(LEFT(A397,4)),"")</f>
        <v>2025</v>
      </c>
      <c r="C397" s="17" t="n">
        <f aca="false">IFERROR(VALUE(RIGHT(A397,2)),"")</f>
        <v>5</v>
      </c>
      <c r="D397" s="11" t="str">
        <f aca="false">TRIM('수출입 실적(품목별)'!B401)</f>
        <v>10</v>
      </c>
      <c r="E397" s="11" t="str">
        <f aca="false">TRIM('수출입 실적(품목별)'!C401)</f>
        <v>곡물</v>
      </c>
      <c r="F397" s="19" t="n">
        <f aca="false">IFERROR(VALUE(SUBSTITUTE(TRIM('수출입 실적(품목별)'!E401),",","")),"")</f>
        <v>10296</v>
      </c>
      <c r="G397" s="19" t="n">
        <f aca="false">IFERROR(VALUE(SUBSTITUTE(TRIM('수출입 실적(품목별)'!G401),",","")),"")</f>
        <v>376294</v>
      </c>
      <c r="H397" s="19" t="n">
        <f aca="false">IFERROR(VALUE(SUBSTITUTE(TRIM('수출입 실적(품목별)'!H401),",","")),"")</f>
        <v>-365999</v>
      </c>
    </row>
    <row r="398" customFormat="false" ht="15" hidden="false" customHeight="true" outlineLevel="0" collapsed="false">
      <c r="A398" s="11" t="str">
        <f aca="false">TRIM('수출입 실적(품목별)'!A402)</f>
        <v>2025.05</v>
      </c>
      <c r="B398" s="17" t="n">
        <f aca="false">IFERROR(VALUE(LEFT(A398,4)),"")</f>
        <v>2025</v>
      </c>
      <c r="C398" s="17" t="n">
        <f aca="false">IFERROR(VALUE(RIGHT(A398,2)),"")</f>
        <v>5</v>
      </c>
      <c r="D398" s="11" t="str">
        <f aca="false">TRIM('수출입 실적(품목별)'!B402)</f>
        <v>11</v>
      </c>
      <c r="E398" s="11" t="str">
        <f aca="false">TRIM('수출입 실적(품목별)'!C402)</f>
        <v>제분공업의 생산품과 맥아, 전분, 이눌린(inulin), 밀의 글루텐(gluten)</v>
      </c>
      <c r="F398" s="19" t="n">
        <f aca="false">IFERROR(VALUE(SUBSTITUTE(TRIM('수출입 실적(품목별)'!E402),",","")),"")</f>
        <v>3390</v>
      </c>
      <c r="G398" s="19" t="n">
        <f aca="false">IFERROR(VALUE(SUBSTITUTE(TRIM('수출입 실적(품목별)'!G402),",","")),"")</f>
        <v>30269</v>
      </c>
      <c r="H398" s="19" t="n">
        <f aca="false">IFERROR(VALUE(SUBSTITUTE(TRIM('수출입 실적(품목별)'!H402),",","")),"")</f>
        <v>-26879</v>
      </c>
    </row>
    <row r="399" customFormat="false" ht="15" hidden="false" customHeight="true" outlineLevel="0" collapsed="false">
      <c r="A399" s="11" t="str">
        <f aca="false">TRIM('수출입 실적(품목별)'!A403)</f>
        <v>2025.05</v>
      </c>
      <c r="B399" s="17" t="n">
        <f aca="false">IFERROR(VALUE(LEFT(A399,4)),"")</f>
        <v>2025</v>
      </c>
      <c r="C399" s="17" t="n">
        <f aca="false">IFERROR(VALUE(RIGHT(A399,2)),"")</f>
        <v>5</v>
      </c>
      <c r="D399" s="11" t="str">
        <f aca="false">TRIM('수출입 실적(품목별)'!B403)</f>
        <v>12</v>
      </c>
      <c r="E399" s="11" t="str">
        <f aca="false">TRIM('수출입 실적(품목별)'!C403)</f>
        <v>채유(採油)에 적합한 종자와 과실, 각종 종자와 과실, 공업용ㆍ의약용 식물, 짚과 사료용 식물</v>
      </c>
      <c r="F399" s="19" t="n">
        <f aca="false">IFERROR(VALUE(SUBSTITUTE(TRIM('수출입 실적(품목별)'!E403),",","")),"")</f>
        <v>62557</v>
      </c>
      <c r="G399" s="19" t="n">
        <f aca="false">IFERROR(VALUE(SUBSTITUTE(TRIM('수출입 실적(품목별)'!G403),",","")),"")</f>
        <v>142376</v>
      </c>
      <c r="H399" s="19" t="n">
        <f aca="false">IFERROR(VALUE(SUBSTITUTE(TRIM('수출입 실적(품목별)'!H403),",","")),"")</f>
        <v>-79819</v>
      </c>
    </row>
    <row r="400" customFormat="false" ht="15" hidden="false" customHeight="true" outlineLevel="0" collapsed="false">
      <c r="A400" s="11" t="str">
        <f aca="false">TRIM('수출입 실적(품목별)'!A404)</f>
        <v>2025.05</v>
      </c>
      <c r="B400" s="17" t="n">
        <f aca="false">IFERROR(VALUE(LEFT(A400,4)),"")</f>
        <v>2025</v>
      </c>
      <c r="C400" s="17" t="n">
        <f aca="false">IFERROR(VALUE(RIGHT(A400,2)),"")</f>
        <v>5</v>
      </c>
      <c r="D400" s="11" t="str">
        <f aca="false">TRIM('수출입 실적(품목별)'!B404)</f>
        <v>13</v>
      </c>
      <c r="E400" s="11" t="str">
        <f aca="false">TRIM('수출입 실적(품목별)'!C404)</f>
        <v>락(lac), 검ㆍ수지ㆍ그 밖의 식물성 수액과 추출물(extract)</v>
      </c>
      <c r="F400" s="19" t="n">
        <f aca="false">IFERROR(VALUE(SUBSTITUTE(TRIM('수출입 실적(품목별)'!E404),",","")),"")</f>
        <v>7373</v>
      </c>
      <c r="G400" s="19" t="n">
        <f aca="false">IFERROR(VALUE(SUBSTITUTE(TRIM('수출입 실적(품목별)'!G404),",","")),"")</f>
        <v>24772</v>
      </c>
      <c r="H400" s="19" t="n">
        <f aca="false">IFERROR(VALUE(SUBSTITUTE(TRIM('수출입 실적(품목별)'!H404),",","")),"")</f>
        <v>-17399</v>
      </c>
    </row>
    <row r="401" customFormat="false" ht="15" hidden="false" customHeight="true" outlineLevel="0" collapsed="false">
      <c r="A401" s="11" t="str">
        <f aca="false">TRIM('수출입 실적(품목별)'!A405)</f>
        <v>2025.05</v>
      </c>
      <c r="B401" s="17" t="n">
        <f aca="false">IFERROR(VALUE(LEFT(A401,4)),"")</f>
        <v>2025</v>
      </c>
      <c r="C401" s="17" t="n">
        <f aca="false">IFERROR(VALUE(RIGHT(A401,2)),"")</f>
        <v>5</v>
      </c>
      <c r="D401" s="11" t="str">
        <f aca="false">TRIM('수출입 실적(품목별)'!B405)</f>
        <v>14</v>
      </c>
      <c r="E401" s="11" t="str">
        <f aca="false">TRIM('수출입 실적(품목별)'!C405)</f>
        <v>식물성 편조물(編組物)용 재료와 다른 류로 분류되지 않은 식물성 생산품</v>
      </c>
      <c r="F401" s="19" t="n">
        <f aca="false">IFERROR(VALUE(SUBSTITUTE(TRIM('수출입 실적(품목별)'!E405),",","")),"")</f>
        <v>28</v>
      </c>
      <c r="G401" s="19" t="n">
        <f aca="false">IFERROR(VALUE(SUBSTITUTE(TRIM('수출입 실적(품목별)'!G405),",","")),"")</f>
        <v>5781</v>
      </c>
      <c r="H401" s="19" t="n">
        <f aca="false">IFERROR(VALUE(SUBSTITUTE(TRIM('수출입 실적(품목별)'!H405),",","")),"")</f>
        <v>-5753</v>
      </c>
    </row>
    <row r="402" customFormat="false" ht="15" hidden="false" customHeight="true" outlineLevel="0" collapsed="false">
      <c r="A402" s="11" t="str">
        <f aca="false">TRIM('수출입 실적(품목별)'!A406)</f>
        <v>2025.05</v>
      </c>
      <c r="B402" s="17" t="n">
        <f aca="false">IFERROR(VALUE(LEFT(A402,4)),"")</f>
        <v>2025</v>
      </c>
      <c r="C402" s="17" t="n">
        <f aca="false">IFERROR(VALUE(RIGHT(A402,2)),"")</f>
        <v>5</v>
      </c>
      <c r="D402" s="11" t="str">
        <f aca="false">TRIM('수출입 실적(품목별)'!B406)</f>
        <v>15</v>
      </c>
      <c r="E402" s="11" t="str">
        <f aca="false">TRIM('수출입 실적(품목별)'!C406)</f>
        <v>동물성ㆍ식물성ㆍ미생물성 지방과 기름 및이들의 분해생산물, 조제한 식용 지방과 동물성ㆍ식물성 왁스</v>
      </c>
      <c r="F402" s="19" t="n">
        <f aca="false">IFERROR(VALUE(SUBSTITUTE(TRIM('수출입 실적(품목별)'!E406),",","")),"")</f>
        <v>38282</v>
      </c>
      <c r="G402" s="19" t="n">
        <f aca="false">IFERROR(VALUE(SUBSTITUTE(TRIM('수출입 실적(품목별)'!G406),",","")),"")</f>
        <v>230860</v>
      </c>
      <c r="H402" s="19" t="n">
        <f aca="false">IFERROR(VALUE(SUBSTITUTE(TRIM('수출입 실적(품목별)'!H406),",","")),"")</f>
        <v>-192578</v>
      </c>
    </row>
    <row r="403" customFormat="false" ht="15" hidden="false" customHeight="true" outlineLevel="0" collapsed="false">
      <c r="A403" s="11" t="str">
        <f aca="false">TRIM('수출입 실적(품목별)'!A407)</f>
        <v>2025.05</v>
      </c>
      <c r="B403" s="17" t="n">
        <f aca="false">IFERROR(VALUE(LEFT(A403,4)),"")</f>
        <v>2025</v>
      </c>
      <c r="C403" s="17" t="n">
        <f aca="false">IFERROR(VALUE(RIGHT(A403,2)),"")</f>
        <v>5</v>
      </c>
      <c r="D403" s="11" t="str">
        <f aca="false">TRIM('수출입 실적(품목별)'!B407)</f>
        <v>16</v>
      </c>
      <c r="E403" s="11" t="str">
        <f aca="false">TRIM('수출입 실적(품목별)'!C407)</f>
        <v>육류ㆍ어류ㆍ갑각류ㆍ연체동물이나 그 밖의 수생(水生) 무척추동물 또는 곤충의 조제품</v>
      </c>
      <c r="F403" s="19" t="n">
        <f aca="false">IFERROR(VALUE(SUBSTITUTE(TRIM('수출입 실적(품목별)'!E407),",","")),"")</f>
        <v>27367</v>
      </c>
      <c r="G403" s="19" t="n">
        <f aca="false">IFERROR(VALUE(SUBSTITUTE(TRIM('수출입 실적(품목별)'!G407),",","")),"")</f>
        <v>96667</v>
      </c>
      <c r="H403" s="19" t="n">
        <f aca="false">IFERROR(VALUE(SUBSTITUTE(TRIM('수출입 실적(품목별)'!H407),",","")),"")</f>
        <v>-69300</v>
      </c>
    </row>
    <row r="404" customFormat="false" ht="15" hidden="false" customHeight="true" outlineLevel="0" collapsed="false">
      <c r="A404" s="11" t="str">
        <f aca="false">TRIM('수출입 실적(품목별)'!A408)</f>
        <v>2025.05</v>
      </c>
      <c r="B404" s="17" t="n">
        <f aca="false">IFERROR(VALUE(LEFT(A404,4)),"")</f>
        <v>2025</v>
      </c>
      <c r="C404" s="17" t="n">
        <f aca="false">IFERROR(VALUE(RIGHT(A404,2)),"")</f>
        <v>5</v>
      </c>
      <c r="D404" s="11" t="str">
        <f aca="false">TRIM('수출입 실적(품목별)'!B408)</f>
        <v>17</v>
      </c>
      <c r="E404" s="11" t="str">
        <f aca="false">TRIM('수출입 실적(품목별)'!C408)</f>
        <v>당류(糖類)와 설탕과자</v>
      </c>
      <c r="F404" s="19" t="n">
        <f aca="false">IFERROR(VALUE(SUBSTITUTE(TRIM('수출입 실적(품목별)'!E408),",","")),"")</f>
        <v>23976</v>
      </c>
      <c r="G404" s="19" t="n">
        <f aca="false">IFERROR(VALUE(SUBSTITUTE(TRIM('수출입 실적(품목별)'!G408),",","")),"")</f>
        <v>121643</v>
      </c>
      <c r="H404" s="19" t="n">
        <f aca="false">IFERROR(VALUE(SUBSTITUTE(TRIM('수출입 실적(품목별)'!H408),",","")),"")</f>
        <v>-97667</v>
      </c>
    </row>
    <row r="405" customFormat="false" ht="15" hidden="false" customHeight="true" outlineLevel="0" collapsed="false">
      <c r="A405" s="11" t="str">
        <f aca="false">TRIM('수출입 실적(품목별)'!A409)</f>
        <v>2025.05</v>
      </c>
      <c r="B405" s="17" t="n">
        <f aca="false">IFERROR(VALUE(LEFT(A405,4)),"")</f>
        <v>2025</v>
      </c>
      <c r="C405" s="17" t="n">
        <f aca="false">IFERROR(VALUE(RIGHT(A405,2)),"")</f>
        <v>5</v>
      </c>
      <c r="D405" s="11" t="str">
        <f aca="false">TRIM('수출입 실적(품목별)'!B409)</f>
        <v>18</v>
      </c>
      <c r="E405" s="11" t="str">
        <f aca="false">TRIM('수출입 실적(품목별)'!C409)</f>
        <v>코코아와 그 조제품</v>
      </c>
      <c r="F405" s="19" t="n">
        <f aca="false">IFERROR(VALUE(SUBSTITUTE(TRIM('수출입 실적(품목별)'!E409),",","")),"")</f>
        <v>8930</v>
      </c>
      <c r="G405" s="19" t="n">
        <f aca="false">IFERROR(VALUE(SUBSTITUTE(TRIM('수출입 실적(품목별)'!G409),",","")),"")</f>
        <v>46202</v>
      </c>
      <c r="H405" s="19" t="n">
        <f aca="false">IFERROR(VALUE(SUBSTITUTE(TRIM('수출입 실적(품목별)'!H409),",","")),"")</f>
        <v>-37272</v>
      </c>
    </row>
    <row r="406" customFormat="false" ht="15" hidden="false" customHeight="true" outlineLevel="0" collapsed="false">
      <c r="A406" s="11" t="str">
        <f aca="false">TRIM('수출입 실적(품목별)'!A410)</f>
        <v>2025.05</v>
      </c>
      <c r="B406" s="17" t="n">
        <f aca="false">IFERROR(VALUE(LEFT(A406,4)),"")</f>
        <v>2025</v>
      </c>
      <c r="C406" s="17" t="n">
        <f aca="false">IFERROR(VALUE(RIGHT(A406,2)),"")</f>
        <v>5</v>
      </c>
      <c r="D406" s="11" t="str">
        <f aca="false">TRIM('수출입 실적(품목별)'!B410)</f>
        <v>19</v>
      </c>
      <c r="E406" s="11" t="str">
        <f aca="false">TRIM('수출입 실적(품목별)'!C410)</f>
        <v>곡물ㆍ고운 가루ㆍ전분ㆍ밀크의 조제품과 베이커리 제품</v>
      </c>
      <c r="F406" s="19" t="n">
        <f aca="false">IFERROR(VALUE(SUBSTITUTE(TRIM('수출입 실적(품목별)'!E410),",","")),"")</f>
        <v>221804</v>
      </c>
      <c r="G406" s="19" t="n">
        <f aca="false">IFERROR(VALUE(SUBSTITUTE(TRIM('수출입 실적(품목별)'!G410),",","")),"")</f>
        <v>89516</v>
      </c>
      <c r="H406" s="19" t="n">
        <f aca="false">IFERROR(VALUE(SUBSTITUTE(TRIM('수출입 실적(품목별)'!H410),",","")),"")</f>
        <v>132288</v>
      </c>
    </row>
    <row r="407" customFormat="false" ht="15" hidden="false" customHeight="true" outlineLevel="0" collapsed="false">
      <c r="A407" s="11" t="str">
        <f aca="false">TRIM('수출입 실적(품목별)'!A411)</f>
        <v>2025.05</v>
      </c>
      <c r="B407" s="17" t="n">
        <f aca="false">IFERROR(VALUE(LEFT(A407,4)),"")</f>
        <v>2025</v>
      </c>
      <c r="C407" s="17" t="n">
        <f aca="false">IFERROR(VALUE(RIGHT(A407,2)),"")</f>
        <v>5</v>
      </c>
      <c r="D407" s="11" t="str">
        <f aca="false">TRIM('수출입 실적(품목별)'!B411)</f>
        <v>20</v>
      </c>
      <c r="E407" s="11" t="str">
        <f aca="false">TRIM('수출입 실적(품목별)'!C411)</f>
        <v>채소ㆍ과실ㆍ견과류나 식물의그 밖의 부분의 조제품</v>
      </c>
      <c r="F407" s="19" t="n">
        <f aca="false">IFERROR(VALUE(SUBSTITUTE(TRIM('수출입 실적(품목별)'!E411),",","")),"")</f>
        <v>83964</v>
      </c>
      <c r="G407" s="19" t="n">
        <f aca="false">IFERROR(VALUE(SUBSTITUTE(TRIM('수출입 실적(품목별)'!G411),",","")),"")</f>
        <v>136521</v>
      </c>
      <c r="H407" s="19" t="n">
        <f aca="false">IFERROR(VALUE(SUBSTITUTE(TRIM('수출입 실적(품목별)'!H411),",","")),"")</f>
        <v>-52557</v>
      </c>
    </row>
    <row r="408" customFormat="false" ht="15" hidden="false" customHeight="true" outlineLevel="0" collapsed="false">
      <c r="A408" s="11" t="str">
        <f aca="false">TRIM('수출입 실적(품목별)'!A412)</f>
        <v>2025.05</v>
      </c>
      <c r="B408" s="17" t="n">
        <f aca="false">IFERROR(VALUE(LEFT(A408,4)),"")</f>
        <v>2025</v>
      </c>
      <c r="C408" s="17" t="n">
        <f aca="false">IFERROR(VALUE(RIGHT(A408,2)),"")</f>
        <v>5</v>
      </c>
      <c r="D408" s="11" t="str">
        <f aca="false">TRIM('수출입 실적(품목별)'!B412)</f>
        <v>21</v>
      </c>
      <c r="E408" s="11" t="str">
        <f aca="false">TRIM('수출입 실적(품목별)'!C412)</f>
        <v>각종 조제 식료품</v>
      </c>
      <c r="F408" s="19" t="n">
        <f aca="false">IFERROR(VALUE(SUBSTITUTE(TRIM('수출입 실적(품목별)'!E412),",","")),"")</f>
        <v>166386</v>
      </c>
      <c r="G408" s="19" t="n">
        <f aca="false">IFERROR(VALUE(SUBSTITUTE(TRIM('수출입 실적(품목별)'!G412),",","")),"")</f>
        <v>245695</v>
      </c>
      <c r="H408" s="19" t="n">
        <f aca="false">IFERROR(VALUE(SUBSTITUTE(TRIM('수출입 실적(품목별)'!H412),",","")),"")</f>
        <v>-79310</v>
      </c>
    </row>
    <row r="409" customFormat="false" ht="15" hidden="false" customHeight="true" outlineLevel="0" collapsed="false">
      <c r="A409" s="11" t="str">
        <f aca="false">TRIM('수출입 실적(품목별)'!A413)</f>
        <v>2025.05</v>
      </c>
      <c r="B409" s="17" t="n">
        <f aca="false">IFERROR(VALUE(LEFT(A409,4)),"")</f>
        <v>2025</v>
      </c>
      <c r="C409" s="17" t="n">
        <f aca="false">IFERROR(VALUE(RIGHT(A409,2)),"")</f>
        <v>5</v>
      </c>
      <c r="D409" s="11" t="str">
        <f aca="false">TRIM('수출입 실적(품목별)'!B413)</f>
        <v>22</v>
      </c>
      <c r="E409" s="11" t="str">
        <f aca="false">TRIM('수출입 실적(품목별)'!C413)</f>
        <v>음료ㆍ주류ㆍ식초</v>
      </c>
      <c r="F409" s="19" t="n">
        <f aca="false">IFERROR(VALUE(SUBSTITUTE(TRIM('수출입 실적(품목별)'!E413),",","")),"")</f>
        <v>98894</v>
      </c>
      <c r="G409" s="19" t="n">
        <f aca="false">IFERROR(VALUE(SUBSTITUTE(TRIM('수출입 실적(품목별)'!G413),",","")),"")</f>
        <v>129693</v>
      </c>
      <c r="H409" s="19" t="n">
        <f aca="false">IFERROR(VALUE(SUBSTITUTE(TRIM('수출입 실적(품목별)'!H413),",","")),"")</f>
        <v>-30799</v>
      </c>
    </row>
    <row r="410" customFormat="false" ht="15" hidden="false" customHeight="true" outlineLevel="0" collapsed="false">
      <c r="A410" s="11" t="str">
        <f aca="false">TRIM('수출입 실적(품목별)'!A414)</f>
        <v>2025.05</v>
      </c>
      <c r="B410" s="17" t="n">
        <f aca="false">IFERROR(VALUE(LEFT(A410,4)),"")</f>
        <v>2025</v>
      </c>
      <c r="C410" s="17" t="n">
        <f aca="false">IFERROR(VALUE(RIGHT(A410,2)),"")</f>
        <v>5</v>
      </c>
      <c r="D410" s="11" t="str">
        <f aca="false">TRIM('수출입 실적(품목별)'!B414)</f>
        <v>23</v>
      </c>
      <c r="E410" s="11" t="str">
        <f aca="false">TRIM('수출입 실적(품목별)'!C414)</f>
        <v>식품 공업에서 생기는 잔재물과 웨이스트(waste), 조제 사료</v>
      </c>
      <c r="F410" s="19" t="n">
        <f aca="false">IFERROR(VALUE(SUBSTITUTE(TRIM('수출입 실적(품목별)'!E414),",","")),"")</f>
        <v>26753</v>
      </c>
      <c r="G410" s="19" t="n">
        <f aca="false">IFERROR(VALUE(SUBSTITUTE(TRIM('수출입 실적(품목별)'!G414),",","")),"")</f>
        <v>193389</v>
      </c>
      <c r="H410" s="19" t="n">
        <f aca="false">IFERROR(VALUE(SUBSTITUTE(TRIM('수출입 실적(품목별)'!H414),",","")),"")</f>
        <v>-166636</v>
      </c>
    </row>
    <row r="411" customFormat="false" ht="15" hidden="false" customHeight="true" outlineLevel="0" collapsed="false">
      <c r="A411" s="11" t="str">
        <f aca="false">TRIM('수출입 실적(품목별)'!A415)</f>
        <v>2025.05</v>
      </c>
      <c r="B411" s="17" t="n">
        <f aca="false">IFERROR(VALUE(LEFT(A411,4)),"")</f>
        <v>2025</v>
      </c>
      <c r="C411" s="17" t="n">
        <f aca="false">IFERROR(VALUE(RIGHT(A411,2)),"")</f>
        <v>5</v>
      </c>
      <c r="D411" s="11" t="str">
        <f aca="false">TRIM('수출입 실적(품목별)'!B415)</f>
        <v>24</v>
      </c>
      <c r="E411" s="11" t="str">
        <f aca="false">TRIM('수출입 실적(품목별)'!C415)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411" s="19" t="n">
        <f aca="false">IFERROR(VALUE(SUBSTITUTE(TRIM('수출입 실적(품목별)'!E415),",","")),"")</f>
        <v>96432</v>
      </c>
      <c r="G411" s="19" t="n">
        <f aca="false">IFERROR(VALUE(SUBSTITUTE(TRIM('수출입 실적(품목별)'!G415),",","")),"")</f>
        <v>43849</v>
      </c>
      <c r="H411" s="19" t="n">
        <f aca="false">IFERROR(VALUE(SUBSTITUTE(TRIM('수출입 실적(품목별)'!H415),",","")),"")</f>
        <v>52584</v>
      </c>
    </row>
    <row r="412" customFormat="false" ht="15" hidden="false" customHeight="true" outlineLevel="0" collapsed="false">
      <c r="A412" s="11" t="str">
        <f aca="false">TRIM('수출입 실적(품목별)'!A416)</f>
        <v>2025.05</v>
      </c>
      <c r="B412" s="17" t="n">
        <f aca="false">IFERROR(VALUE(LEFT(A412,4)),"")</f>
        <v>2025</v>
      </c>
      <c r="C412" s="17" t="n">
        <f aca="false">IFERROR(VALUE(RIGHT(A412,2)),"")</f>
        <v>5</v>
      </c>
      <c r="D412" s="11" t="str">
        <f aca="false">TRIM('수출입 실적(품목별)'!B416)</f>
        <v>25</v>
      </c>
      <c r="E412" s="11" t="str">
        <f aca="false">TRIM('수출입 실적(품목별)'!C416)</f>
        <v>소금, 황, 토석류(土石類), 석고ㆍ석회ㆍ시멘트</v>
      </c>
      <c r="F412" s="19" t="n">
        <f aca="false">IFERROR(VALUE(SUBSTITUTE(TRIM('수출입 실적(품목별)'!E416),",","")),"")</f>
        <v>40180</v>
      </c>
      <c r="G412" s="19" t="n">
        <f aca="false">IFERROR(VALUE(SUBSTITUTE(TRIM('수출입 실적(품목별)'!G416),",","")),"")</f>
        <v>84353</v>
      </c>
      <c r="H412" s="19" t="n">
        <f aca="false">IFERROR(VALUE(SUBSTITUTE(TRIM('수출입 실적(품목별)'!H416),",","")),"")</f>
        <v>-44173</v>
      </c>
    </row>
    <row r="413" customFormat="false" ht="15" hidden="false" customHeight="true" outlineLevel="0" collapsed="false">
      <c r="A413" s="11" t="str">
        <f aca="false">TRIM('수출입 실적(품목별)'!A417)</f>
        <v>2025.05</v>
      </c>
      <c r="B413" s="17" t="n">
        <f aca="false">IFERROR(VALUE(LEFT(A413,4)),"")</f>
        <v>2025</v>
      </c>
      <c r="C413" s="17" t="n">
        <f aca="false">IFERROR(VALUE(RIGHT(A413,2)),"")</f>
        <v>5</v>
      </c>
      <c r="D413" s="11" t="str">
        <f aca="false">TRIM('수출입 실적(품목별)'!B417)</f>
        <v>26</v>
      </c>
      <c r="E413" s="11" t="str">
        <f aca="false">TRIM('수출입 실적(품목별)'!C417)</f>
        <v>광(鑛)ㆍ슬래그(slag)ㆍ회(灰)</v>
      </c>
      <c r="F413" s="19" t="n">
        <f aca="false">IFERROR(VALUE(SUBSTITUTE(TRIM('수출입 실적(품목별)'!E417),",","")),"")</f>
        <v>42347</v>
      </c>
      <c r="G413" s="19" t="n">
        <f aca="false">IFERROR(VALUE(SUBSTITUTE(TRIM('수출입 실적(품목별)'!G417),",","")),"")</f>
        <v>1448295</v>
      </c>
      <c r="H413" s="19" t="n">
        <f aca="false">IFERROR(VALUE(SUBSTITUTE(TRIM('수출입 실적(품목별)'!H417),",","")),"")</f>
        <v>-1405948</v>
      </c>
    </row>
    <row r="414" customFormat="false" ht="15" hidden="false" customHeight="true" outlineLevel="0" collapsed="false">
      <c r="A414" s="11" t="str">
        <f aca="false">TRIM('수출입 실적(품목별)'!A418)</f>
        <v>2025.05</v>
      </c>
      <c r="B414" s="17" t="n">
        <f aca="false">IFERROR(VALUE(LEFT(A414,4)),"")</f>
        <v>2025</v>
      </c>
      <c r="C414" s="17" t="n">
        <f aca="false">IFERROR(VALUE(RIGHT(A414,2)),"")</f>
        <v>5</v>
      </c>
      <c r="D414" s="11" t="str">
        <f aca="false">TRIM('수출입 실적(품목별)'!B418)</f>
        <v>27</v>
      </c>
      <c r="E414" s="11" t="str">
        <f aca="false">TRIM('수출입 실적(품목별)'!C418)</f>
        <v>광물성 연료ㆍ광물유(鑛物油)와 이들의 증류물, 역청(瀝靑)물질, 광물성 왁스</v>
      </c>
      <c r="F414" s="19" t="n">
        <f aca="false">IFERROR(VALUE(SUBSTITUTE(TRIM('수출입 실적(품목별)'!E418),",","")),"")</f>
        <v>3755662</v>
      </c>
      <c r="G414" s="19" t="n">
        <f aca="false">IFERROR(VALUE(SUBSTITUTE(TRIM('수출입 실적(품목별)'!G418),",","")),"")</f>
        <v>11684063</v>
      </c>
      <c r="H414" s="19" t="n">
        <f aca="false">IFERROR(VALUE(SUBSTITUTE(TRIM('수출입 실적(품목별)'!H418),",","")),"")</f>
        <v>-7928401</v>
      </c>
    </row>
    <row r="415" customFormat="false" ht="15" hidden="false" customHeight="true" outlineLevel="0" collapsed="false">
      <c r="A415" s="11" t="str">
        <f aca="false">TRIM('수출입 실적(품목별)'!A419)</f>
        <v>2025.05</v>
      </c>
      <c r="B415" s="17" t="n">
        <f aca="false">IFERROR(VALUE(LEFT(A415,4)),"")</f>
        <v>2025</v>
      </c>
      <c r="C415" s="17" t="n">
        <f aca="false">IFERROR(VALUE(RIGHT(A415,2)),"")</f>
        <v>5</v>
      </c>
      <c r="D415" s="11" t="str">
        <f aca="false">TRIM('수출입 실적(품목별)'!B419)</f>
        <v>28</v>
      </c>
      <c r="E415" s="11" t="str">
        <f aca="false">TRIM('수출입 실적(품목별)'!C419)</f>
        <v>무기화학품, 귀금속ㆍ희토류(稀土類)금속ㆍ방사성원소ㆍ동위원소의 유기화합물이나 무기화합물</v>
      </c>
      <c r="F415" s="19" t="n">
        <f aca="false">IFERROR(VALUE(SUBSTITUTE(TRIM('수출입 실적(품목별)'!E419),",","")),"")</f>
        <v>766628</v>
      </c>
      <c r="G415" s="19" t="n">
        <f aca="false">IFERROR(VALUE(SUBSTITUTE(TRIM('수출입 실적(품목별)'!G419),",","")),"")</f>
        <v>782537</v>
      </c>
      <c r="H415" s="19" t="n">
        <f aca="false">IFERROR(VALUE(SUBSTITUTE(TRIM('수출입 실적(품목별)'!H419),",","")),"")</f>
        <v>-15910</v>
      </c>
    </row>
    <row r="416" customFormat="false" ht="15" hidden="false" customHeight="true" outlineLevel="0" collapsed="false">
      <c r="A416" s="11" t="str">
        <f aca="false">TRIM('수출입 실적(품목별)'!A420)</f>
        <v>2025.05</v>
      </c>
      <c r="B416" s="17" t="n">
        <f aca="false">IFERROR(VALUE(LEFT(A416,4)),"")</f>
        <v>2025</v>
      </c>
      <c r="C416" s="17" t="n">
        <f aca="false">IFERROR(VALUE(RIGHT(A416,2)),"")</f>
        <v>5</v>
      </c>
      <c r="D416" s="11" t="str">
        <f aca="false">TRIM('수출입 실적(품목별)'!B420)</f>
        <v>29</v>
      </c>
      <c r="E416" s="11" t="str">
        <f aca="false">TRIM('수출입 실적(품목별)'!C420)</f>
        <v>유기화학품</v>
      </c>
      <c r="F416" s="19" t="n">
        <f aca="false">IFERROR(VALUE(SUBSTITUTE(TRIM('수출입 실적(품목별)'!E420),",","")),"")</f>
        <v>1474854</v>
      </c>
      <c r="G416" s="19" t="n">
        <f aca="false">IFERROR(VALUE(SUBSTITUTE(TRIM('수출입 실적(품목별)'!G420),",","")),"")</f>
        <v>1106904</v>
      </c>
      <c r="H416" s="19" t="n">
        <f aca="false">IFERROR(VALUE(SUBSTITUTE(TRIM('수출입 실적(품목별)'!H420),",","")),"")</f>
        <v>367951</v>
      </c>
    </row>
    <row r="417" customFormat="false" ht="15" hidden="false" customHeight="true" outlineLevel="0" collapsed="false">
      <c r="A417" s="11" t="str">
        <f aca="false">TRIM('수출입 실적(품목별)'!A421)</f>
        <v>2025.05</v>
      </c>
      <c r="B417" s="17" t="n">
        <f aca="false">IFERROR(VALUE(LEFT(A417,4)),"")</f>
        <v>2025</v>
      </c>
      <c r="C417" s="17" t="n">
        <f aca="false">IFERROR(VALUE(RIGHT(A417,2)),"")</f>
        <v>5</v>
      </c>
      <c r="D417" s="11" t="str">
        <f aca="false">TRIM('수출입 실적(품목별)'!B421)</f>
        <v>30</v>
      </c>
      <c r="E417" s="11" t="str">
        <f aca="false">TRIM('수출입 실적(품목별)'!C421)</f>
        <v>의료용품</v>
      </c>
      <c r="F417" s="19" t="n">
        <f aca="false">IFERROR(VALUE(SUBSTITUTE(TRIM('수출입 실적(품목별)'!E421),",","")),"")</f>
        <v>766771</v>
      </c>
      <c r="G417" s="19" t="n">
        <f aca="false">IFERROR(VALUE(SUBSTITUTE(TRIM('수출입 실적(품목별)'!G421),",","")),"")</f>
        <v>722334</v>
      </c>
      <c r="H417" s="19" t="n">
        <f aca="false">IFERROR(VALUE(SUBSTITUTE(TRIM('수출입 실적(품목별)'!H421),",","")),"")</f>
        <v>44436</v>
      </c>
    </row>
    <row r="418" customFormat="false" ht="15" hidden="false" customHeight="true" outlineLevel="0" collapsed="false">
      <c r="A418" s="11" t="str">
        <f aca="false">TRIM('수출입 실적(품목별)'!A422)</f>
        <v>2025.05</v>
      </c>
      <c r="B418" s="17" t="n">
        <f aca="false">IFERROR(VALUE(LEFT(A418,4)),"")</f>
        <v>2025</v>
      </c>
      <c r="C418" s="17" t="n">
        <f aca="false">IFERROR(VALUE(RIGHT(A418,2)),"")</f>
        <v>5</v>
      </c>
      <c r="D418" s="11" t="str">
        <f aca="false">TRIM('수출입 실적(품목별)'!B422)</f>
        <v>31</v>
      </c>
      <c r="E418" s="11" t="str">
        <f aca="false">TRIM('수출입 실적(품목별)'!C422)</f>
        <v>비료</v>
      </c>
      <c r="F418" s="19" t="n">
        <f aca="false">IFERROR(VALUE(SUBSTITUTE(TRIM('수출입 실적(품목별)'!E422),",","")),"")</f>
        <v>32628</v>
      </c>
      <c r="G418" s="19" t="n">
        <f aca="false">IFERROR(VALUE(SUBSTITUTE(TRIM('수출입 실적(품목별)'!G422),",","")),"")</f>
        <v>73663</v>
      </c>
      <c r="H418" s="19" t="n">
        <f aca="false">IFERROR(VALUE(SUBSTITUTE(TRIM('수출입 실적(품목별)'!H422),",","")),"")</f>
        <v>-41034</v>
      </c>
    </row>
    <row r="419" customFormat="false" ht="15" hidden="false" customHeight="true" outlineLevel="0" collapsed="false">
      <c r="A419" s="11" t="str">
        <f aca="false">TRIM('수출입 실적(품목별)'!A423)</f>
        <v>2025.05</v>
      </c>
      <c r="B419" s="17" t="n">
        <f aca="false">IFERROR(VALUE(LEFT(A419,4)),"")</f>
        <v>2025</v>
      </c>
      <c r="C419" s="17" t="n">
        <f aca="false">IFERROR(VALUE(RIGHT(A419,2)),"")</f>
        <v>5</v>
      </c>
      <c r="D419" s="11" t="str">
        <f aca="false">TRIM('수출입 실적(품목별)'!B423)</f>
        <v>32</v>
      </c>
      <c r="E419" s="11" t="str">
        <f aca="false">TRIM('수출입 실적(품목별)'!C423)</f>
        <v>유연용ㆍ염색용 추출물(extract), 탄닌과 이들의 유도체, 염료ㆍ안료와 그 밖의 착색제, 페인트ㆍ바니시(varnish), 퍼티(putty)와 그 밖의 매스틱(mastic), 잉크</v>
      </c>
      <c r="F419" s="19" t="n">
        <f aca="false">IFERROR(VALUE(SUBSTITUTE(TRIM('수출입 실적(품목별)'!E423),",","")),"")</f>
        <v>208300</v>
      </c>
      <c r="G419" s="19" t="n">
        <f aca="false">IFERROR(VALUE(SUBSTITUTE(TRIM('수출입 실적(품목별)'!G423),",","")),"")</f>
        <v>187636</v>
      </c>
      <c r="H419" s="19" t="n">
        <f aca="false">IFERROR(VALUE(SUBSTITUTE(TRIM('수출입 실적(품목별)'!H423),",","")),"")</f>
        <v>20664</v>
      </c>
    </row>
    <row r="420" customFormat="false" ht="15" hidden="false" customHeight="true" outlineLevel="0" collapsed="false">
      <c r="A420" s="11" t="str">
        <f aca="false">TRIM('수출입 실적(품목별)'!A424)</f>
        <v>2025.05</v>
      </c>
      <c r="B420" s="17" t="n">
        <f aca="false">IFERROR(VALUE(LEFT(A420,4)),"")</f>
        <v>2025</v>
      </c>
      <c r="C420" s="17" t="n">
        <f aca="false">IFERROR(VALUE(RIGHT(A420,2)),"")</f>
        <v>5</v>
      </c>
      <c r="D420" s="11" t="str">
        <f aca="false">TRIM('수출입 실적(품목별)'!B424)</f>
        <v>33</v>
      </c>
      <c r="E420" s="11" t="str">
        <f aca="false">TRIM('수출입 실적(품목별)'!C424)</f>
        <v>정유(essential oil)와 레지노이드(resinoid), 조제향료와 화장품ㆍ화장용품</v>
      </c>
      <c r="F420" s="19" t="n">
        <f aca="false">IFERROR(VALUE(SUBSTITUTE(TRIM('수출입 실적(품목별)'!E424),",","")),"")</f>
        <v>924692</v>
      </c>
      <c r="G420" s="19" t="n">
        <f aca="false">IFERROR(VALUE(SUBSTITUTE(TRIM('수출입 실적(품목별)'!G424),",","")),"")</f>
        <v>170951</v>
      </c>
      <c r="H420" s="19" t="n">
        <f aca="false">IFERROR(VALUE(SUBSTITUTE(TRIM('수출입 실적(품목별)'!H424),",","")),"")</f>
        <v>753741</v>
      </c>
    </row>
    <row r="421" customFormat="false" ht="15" hidden="false" customHeight="true" outlineLevel="0" collapsed="false">
      <c r="A421" s="11" t="str">
        <f aca="false">TRIM('수출입 실적(품목별)'!A425)</f>
        <v>2025.05</v>
      </c>
      <c r="B421" s="17" t="n">
        <f aca="false">IFERROR(VALUE(LEFT(A421,4)),"")</f>
        <v>2025</v>
      </c>
      <c r="C421" s="17" t="n">
        <f aca="false">IFERROR(VALUE(RIGHT(A421,2)),"")</f>
        <v>5</v>
      </c>
      <c r="D421" s="11" t="str">
        <f aca="false">TRIM('수출입 실적(품목별)'!B425)</f>
        <v>34</v>
      </c>
      <c r="E421" s="11" t="str">
        <f aca="false">TRIM('수출입 실적(품목별)'!C425)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421" s="19" t="n">
        <f aca="false">IFERROR(VALUE(SUBSTITUTE(TRIM('수출입 실적(품목별)'!E425),",","")),"")</f>
        <v>146838</v>
      </c>
      <c r="G421" s="19" t="n">
        <f aca="false">IFERROR(VALUE(SUBSTITUTE(TRIM('수출입 실적(품목별)'!G425),",","")),"")</f>
        <v>102303</v>
      </c>
      <c r="H421" s="19" t="n">
        <f aca="false">IFERROR(VALUE(SUBSTITUTE(TRIM('수출입 실적(품목별)'!H425),",","")),"")</f>
        <v>44535</v>
      </c>
    </row>
    <row r="422" customFormat="false" ht="15" hidden="false" customHeight="true" outlineLevel="0" collapsed="false">
      <c r="A422" s="11" t="str">
        <f aca="false">TRIM('수출입 실적(품목별)'!A426)</f>
        <v>2025.05</v>
      </c>
      <c r="B422" s="17" t="n">
        <f aca="false">IFERROR(VALUE(LEFT(A422,4)),"")</f>
        <v>2025</v>
      </c>
      <c r="C422" s="17" t="n">
        <f aca="false">IFERROR(VALUE(RIGHT(A422,2)),"")</f>
        <v>5</v>
      </c>
      <c r="D422" s="11" t="str">
        <f aca="false">TRIM('수출입 실적(품목별)'!B426)</f>
        <v>35</v>
      </c>
      <c r="E422" s="11" t="str">
        <f aca="false">TRIM('수출입 실적(품목별)'!C426)</f>
        <v>단백질계 물질, 변성전분, 글루(glue), 효소</v>
      </c>
      <c r="F422" s="19" t="n">
        <f aca="false">IFERROR(VALUE(SUBSTITUTE(TRIM('수출입 실적(품목별)'!E426),",","")),"")</f>
        <v>81469</v>
      </c>
      <c r="G422" s="19" t="n">
        <f aca="false">IFERROR(VALUE(SUBSTITUTE(TRIM('수출입 실적(품목별)'!G426),",","")),"")</f>
        <v>81999</v>
      </c>
      <c r="H422" s="19" t="n">
        <f aca="false">IFERROR(VALUE(SUBSTITUTE(TRIM('수출입 실적(품목별)'!H426),",","")),"")</f>
        <v>-530</v>
      </c>
    </row>
    <row r="423" customFormat="false" ht="15" hidden="false" customHeight="true" outlineLevel="0" collapsed="false">
      <c r="A423" s="11" t="str">
        <f aca="false">TRIM('수출입 실적(품목별)'!A427)</f>
        <v>2025.05</v>
      </c>
      <c r="B423" s="17" t="n">
        <f aca="false">IFERROR(VALUE(LEFT(A423,4)),"")</f>
        <v>2025</v>
      </c>
      <c r="C423" s="17" t="n">
        <f aca="false">IFERROR(VALUE(RIGHT(A423,2)),"")</f>
        <v>5</v>
      </c>
      <c r="D423" s="11" t="str">
        <f aca="false">TRIM('수출입 실적(품목별)'!B427)</f>
        <v>36</v>
      </c>
      <c r="E423" s="11" t="str">
        <f aca="false">TRIM('수출입 실적(품목별)'!C427)</f>
        <v>화약류, 화공품, 성냥, 발화성 합금, 특정 가연성 조제품</v>
      </c>
      <c r="F423" s="19" t="n">
        <f aca="false">IFERROR(VALUE(SUBSTITUTE(TRIM('수출입 실적(품목별)'!E427),",","")),"")</f>
        <v>2617</v>
      </c>
      <c r="G423" s="19" t="n">
        <f aca="false">IFERROR(VALUE(SUBSTITUTE(TRIM('수출입 실적(품목별)'!G427),",","")),"")</f>
        <v>1570</v>
      </c>
      <c r="H423" s="19" t="n">
        <f aca="false">IFERROR(VALUE(SUBSTITUTE(TRIM('수출입 실적(품목별)'!H427),",","")),"")</f>
        <v>1047</v>
      </c>
    </row>
    <row r="424" customFormat="false" ht="15" hidden="false" customHeight="true" outlineLevel="0" collapsed="false">
      <c r="A424" s="11" t="str">
        <f aca="false">TRIM('수출입 실적(품목별)'!A428)</f>
        <v>2025.05</v>
      </c>
      <c r="B424" s="17" t="n">
        <f aca="false">IFERROR(VALUE(LEFT(A424,4)),"")</f>
        <v>2025</v>
      </c>
      <c r="C424" s="17" t="n">
        <f aca="false">IFERROR(VALUE(RIGHT(A424,2)),"")</f>
        <v>5</v>
      </c>
      <c r="D424" s="11" t="str">
        <f aca="false">TRIM('수출입 실적(품목별)'!B428)</f>
        <v>37</v>
      </c>
      <c r="E424" s="11" t="str">
        <f aca="false">TRIM('수출입 실적(품목별)'!C428)</f>
        <v>사진용이나 영화용 재료</v>
      </c>
      <c r="F424" s="19" t="n">
        <f aca="false">IFERROR(VALUE(SUBSTITUTE(TRIM('수출입 실적(품목별)'!E428),",","")),"")</f>
        <v>90100</v>
      </c>
      <c r="G424" s="19" t="n">
        <f aca="false">IFERROR(VALUE(SUBSTITUTE(TRIM('수출입 실적(품목별)'!G428),",","")),"")</f>
        <v>91796</v>
      </c>
      <c r="H424" s="19" t="n">
        <f aca="false">IFERROR(VALUE(SUBSTITUTE(TRIM('수출입 실적(품목별)'!H428),",","")),"")</f>
        <v>-1696</v>
      </c>
    </row>
    <row r="425" customFormat="false" ht="15" hidden="false" customHeight="true" outlineLevel="0" collapsed="false">
      <c r="A425" s="11" t="str">
        <f aca="false">TRIM('수출입 실적(품목별)'!A429)</f>
        <v>2025.05</v>
      </c>
      <c r="B425" s="17" t="n">
        <f aca="false">IFERROR(VALUE(LEFT(A425,4)),"")</f>
        <v>2025</v>
      </c>
      <c r="C425" s="17" t="n">
        <f aca="false">IFERROR(VALUE(RIGHT(A425,2)),"")</f>
        <v>5</v>
      </c>
      <c r="D425" s="11" t="str">
        <f aca="false">TRIM('수출입 실적(품목별)'!B429)</f>
        <v>38</v>
      </c>
      <c r="E425" s="11" t="str">
        <f aca="false">TRIM('수출입 실적(품목별)'!C429)</f>
        <v>각종 화학공업 생산품</v>
      </c>
      <c r="F425" s="19" t="n">
        <f aca="false">IFERROR(VALUE(SUBSTITUTE(TRIM('수출입 실적(품목별)'!E429),",","")),"")</f>
        <v>569962</v>
      </c>
      <c r="G425" s="19" t="n">
        <f aca="false">IFERROR(VALUE(SUBSTITUTE(TRIM('수출입 실적(품목별)'!G429),",","")),"")</f>
        <v>754066</v>
      </c>
      <c r="H425" s="19" t="n">
        <f aca="false">IFERROR(VALUE(SUBSTITUTE(TRIM('수출입 실적(품목별)'!H429),",","")),"")</f>
        <v>-184104</v>
      </c>
    </row>
    <row r="426" customFormat="false" ht="15" hidden="false" customHeight="true" outlineLevel="0" collapsed="false">
      <c r="A426" s="11" t="str">
        <f aca="false">TRIM('수출입 실적(품목별)'!A430)</f>
        <v>2025.05</v>
      </c>
      <c r="B426" s="17" t="n">
        <f aca="false">IFERROR(VALUE(LEFT(A426,4)),"")</f>
        <v>2025</v>
      </c>
      <c r="C426" s="17" t="n">
        <f aca="false">IFERROR(VALUE(RIGHT(A426,2)),"")</f>
        <v>5</v>
      </c>
      <c r="D426" s="11" t="str">
        <f aca="false">TRIM('수출입 실적(품목별)'!B430)</f>
        <v>39</v>
      </c>
      <c r="E426" s="11" t="str">
        <f aca="false">TRIM('수출입 실적(품목별)'!C430)</f>
        <v>플라스틱과 그 제품</v>
      </c>
      <c r="F426" s="19" t="n">
        <f aca="false">IFERROR(VALUE(SUBSTITUTE(TRIM('수출입 실적(품목별)'!E430),",","")),"")</f>
        <v>2749744</v>
      </c>
      <c r="G426" s="19" t="n">
        <f aca="false">IFERROR(VALUE(SUBSTITUTE(TRIM('수출입 실적(품목별)'!G430),",","")),"")</f>
        <v>1115915</v>
      </c>
      <c r="H426" s="19" t="n">
        <f aca="false">IFERROR(VALUE(SUBSTITUTE(TRIM('수출입 실적(품목별)'!H430),",","")),"")</f>
        <v>1633829</v>
      </c>
    </row>
    <row r="427" customFormat="false" ht="15" hidden="false" customHeight="true" outlineLevel="0" collapsed="false">
      <c r="A427" s="11" t="str">
        <f aca="false">TRIM('수출입 실적(품목별)'!A431)</f>
        <v>2025.05</v>
      </c>
      <c r="B427" s="17" t="n">
        <f aca="false">IFERROR(VALUE(LEFT(A427,4)),"")</f>
        <v>2025</v>
      </c>
      <c r="C427" s="17" t="n">
        <f aca="false">IFERROR(VALUE(RIGHT(A427,2)),"")</f>
        <v>5</v>
      </c>
      <c r="D427" s="11" t="str">
        <f aca="false">TRIM('수출입 실적(품목별)'!B431)</f>
        <v>40</v>
      </c>
      <c r="E427" s="11" t="str">
        <f aca="false">TRIM('수출입 실적(품목별)'!C431)</f>
        <v>고무와 그 제품</v>
      </c>
      <c r="F427" s="19" t="n">
        <f aca="false">IFERROR(VALUE(SUBSTITUTE(TRIM('수출입 실적(품목별)'!E431),",","")),"")</f>
        <v>675860</v>
      </c>
      <c r="G427" s="19" t="n">
        <f aca="false">IFERROR(VALUE(SUBSTITUTE(TRIM('수출입 실적(품목별)'!G431),",","")),"")</f>
        <v>255880</v>
      </c>
      <c r="H427" s="19" t="n">
        <f aca="false">IFERROR(VALUE(SUBSTITUTE(TRIM('수출입 실적(품목별)'!H431),",","")),"")</f>
        <v>419980</v>
      </c>
    </row>
    <row r="428" customFormat="false" ht="15" hidden="false" customHeight="true" outlineLevel="0" collapsed="false">
      <c r="A428" s="11" t="str">
        <f aca="false">TRIM('수출입 실적(품목별)'!A432)</f>
        <v>2025.05</v>
      </c>
      <c r="B428" s="17" t="n">
        <f aca="false">IFERROR(VALUE(LEFT(A428,4)),"")</f>
        <v>2025</v>
      </c>
      <c r="C428" s="17" t="n">
        <f aca="false">IFERROR(VALUE(RIGHT(A428,2)),"")</f>
        <v>5</v>
      </c>
      <c r="D428" s="11" t="str">
        <f aca="false">TRIM('수출입 실적(품목별)'!B432)</f>
        <v>41</v>
      </c>
      <c r="E428" s="11" t="str">
        <f aca="false">TRIM('수출입 실적(품목별)'!C432)</f>
        <v>원피(모피는 제외한다)와 가죽</v>
      </c>
      <c r="F428" s="19" t="n">
        <f aca="false">IFERROR(VALUE(SUBSTITUTE(TRIM('수출입 실적(품목별)'!E432),",","")),"")</f>
        <v>19718</v>
      </c>
      <c r="G428" s="19" t="n">
        <f aca="false">IFERROR(VALUE(SUBSTITUTE(TRIM('수출입 실적(품목별)'!G432),",","")),"")</f>
        <v>19185</v>
      </c>
      <c r="H428" s="19" t="n">
        <f aca="false">IFERROR(VALUE(SUBSTITUTE(TRIM('수출입 실적(품목별)'!H432),",","")),"")</f>
        <v>533</v>
      </c>
    </row>
    <row r="429" customFormat="false" ht="15" hidden="false" customHeight="true" outlineLevel="0" collapsed="false">
      <c r="A429" s="11" t="str">
        <f aca="false">TRIM('수출입 실적(품목별)'!A433)</f>
        <v>2025.05</v>
      </c>
      <c r="B429" s="17" t="n">
        <f aca="false">IFERROR(VALUE(LEFT(A429,4)),"")</f>
        <v>2025</v>
      </c>
      <c r="C429" s="17" t="n">
        <f aca="false">IFERROR(VALUE(RIGHT(A429,2)),"")</f>
        <v>5</v>
      </c>
      <c r="D429" s="11" t="str">
        <f aca="false">TRIM('수출입 실적(품목별)'!B433)</f>
        <v>42</v>
      </c>
      <c r="E429" s="11" t="str">
        <f aca="false">TRIM('수출입 실적(품목별)'!C433)</f>
        <v>가죽제품, 마구, 여행용구ㆍ핸드백과 이와 유사한 용기, 동물 거트(gut)[누에의 거트(gut)는 제외한다]의 제품</v>
      </c>
      <c r="F429" s="19" t="n">
        <f aca="false">IFERROR(VALUE(SUBSTITUTE(TRIM('수출입 실적(품목별)'!E433),",","")),"")</f>
        <v>38063</v>
      </c>
      <c r="G429" s="19" t="n">
        <f aca="false">IFERROR(VALUE(SUBSTITUTE(TRIM('수출입 실적(품목별)'!G433),",","")),"")</f>
        <v>291477</v>
      </c>
      <c r="H429" s="19" t="n">
        <f aca="false">IFERROR(VALUE(SUBSTITUTE(TRIM('수출입 실적(품목별)'!H433),",","")),"")</f>
        <v>-253414</v>
      </c>
    </row>
    <row r="430" customFormat="false" ht="15" hidden="false" customHeight="true" outlineLevel="0" collapsed="false">
      <c r="A430" s="11" t="str">
        <f aca="false">TRIM('수출입 실적(품목별)'!A434)</f>
        <v>2025.05</v>
      </c>
      <c r="B430" s="17" t="n">
        <f aca="false">IFERROR(VALUE(LEFT(A430,4)),"")</f>
        <v>2025</v>
      </c>
      <c r="C430" s="17" t="n">
        <f aca="false">IFERROR(VALUE(RIGHT(A430,2)),"")</f>
        <v>5</v>
      </c>
      <c r="D430" s="11" t="str">
        <f aca="false">TRIM('수출입 실적(품목별)'!B434)</f>
        <v>43</v>
      </c>
      <c r="E430" s="11" t="str">
        <f aca="false">TRIM('수출입 실적(품목별)'!C434)</f>
        <v>모피ㆍ인조모피와 이들의 제품</v>
      </c>
      <c r="F430" s="19" t="n">
        <f aca="false">IFERROR(VALUE(SUBSTITUTE(TRIM('수출입 실적(품목별)'!E434),",","")),"")</f>
        <v>936</v>
      </c>
      <c r="G430" s="19" t="n">
        <f aca="false">IFERROR(VALUE(SUBSTITUTE(TRIM('수출입 실적(품목별)'!G434),",","")),"")</f>
        <v>10280</v>
      </c>
      <c r="H430" s="19" t="n">
        <f aca="false">IFERROR(VALUE(SUBSTITUTE(TRIM('수출입 실적(품목별)'!H434),",","")),"")</f>
        <v>-9345</v>
      </c>
    </row>
    <row r="431" customFormat="false" ht="15" hidden="false" customHeight="true" outlineLevel="0" collapsed="false">
      <c r="A431" s="11" t="str">
        <f aca="false">TRIM('수출입 실적(품목별)'!A435)</f>
        <v>2025.05</v>
      </c>
      <c r="B431" s="17" t="n">
        <f aca="false">IFERROR(VALUE(LEFT(A431,4)),"")</f>
        <v>2025</v>
      </c>
      <c r="C431" s="17" t="n">
        <f aca="false">IFERROR(VALUE(RIGHT(A431,2)),"")</f>
        <v>5</v>
      </c>
      <c r="D431" s="11" t="str">
        <f aca="false">TRIM('수출입 실적(품목별)'!B435)</f>
        <v>44</v>
      </c>
      <c r="E431" s="11" t="str">
        <f aca="false">TRIM('수출입 실적(품목별)'!C435)</f>
        <v>목재와 그 제품, 목탄</v>
      </c>
      <c r="F431" s="19" t="n">
        <f aca="false">IFERROR(VALUE(SUBSTITUTE(TRIM('수출입 실적(품목별)'!E435),",","")),"")</f>
        <v>4882</v>
      </c>
      <c r="G431" s="19" t="n">
        <f aca="false">IFERROR(VALUE(SUBSTITUTE(TRIM('수출입 실적(품목별)'!G435),",","")),"")</f>
        <v>232044</v>
      </c>
      <c r="H431" s="19" t="n">
        <f aca="false">IFERROR(VALUE(SUBSTITUTE(TRIM('수출입 실적(품목별)'!H435),",","")),"")</f>
        <v>-227161</v>
      </c>
    </row>
    <row r="432" customFormat="false" ht="15" hidden="false" customHeight="true" outlineLevel="0" collapsed="false">
      <c r="A432" s="11" t="str">
        <f aca="false">TRIM('수출입 실적(품목별)'!A436)</f>
        <v>2025.05</v>
      </c>
      <c r="B432" s="17" t="n">
        <f aca="false">IFERROR(VALUE(LEFT(A432,4)),"")</f>
        <v>2025</v>
      </c>
      <c r="C432" s="17" t="n">
        <f aca="false">IFERROR(VALUE(RIGHT(A432,2)),"")</f>
        <v>5</v>
      </c>
      <c r="D432" s="11" t="str">
        <f aca="false">TRIM('수출입 실적(품목별)'!B436)</f>
        <v>45</v>
      </c>
      <c r="E432" s="11" t="str">
        <f aca="false">TRIM('수출입 실적(품목별)'!C436)</f>
        <v>코르크(cork)와 그 제품</v>
      </c>
      <c r="F432" s="19" t="n">
        <f aca="false">IFERROR(VALUE(SUBSTITUTE(TRIM('수출입 실적(품목별)'!E436),",","")),"")</f>
        <v>71</v>
      </c>
      <c r="G432" s="19" t="n">
        <f aca="false">IFERROR(VALUE(SUBSTITUTE(TRIM('수출입 실적(품목별)'!G436),",","")),"")</f>
        <v>377</v>
      </c>
      <c r="H432" s="19" t="n">
        <f aca="false">IFERROR(VALUE(SUBSTITUTE(TRIM('수출입 실적(품목별)'!H436),",","")),"")</f>
        <v>-306</v>
      </c>
    </row>
    <row r="433" customFormat="false" ht="15" hidden="false" customHeight="true" outlineLevel="0" collapsed="false">
      <c r="A433" s="11" t="str">
        <f aca="false">TRIM('수출입 실적(품목별)'!A437)</f>
        <v>2025.05</v>
      </c>
      <c r="B433" s="17" t="n">
        <f aca="false">IFERROR(VALUE(LEFT(A433,4)),"")</f>
        <v>2025</v>
      </c>
      <c r="C433" s="17" t="n">
        <f aca="false">IFERROR(VALUE(RIGHT(A433,2)),"")</f>
        <v>5</v>
      </c>
      <c r="D433" s="11" t="str">
        <f aca="false">TRIM('수출입 실적(품목별)'!B437)</f>
        <v>46</v>
      </c>
      <c r="E433" s="11" t="str">
        <f aca="false">TRIM('수출입 실적(품목별)'!C437)</f>
        <v>짚ㆍ에스파르토(esparto)나 그 밖의 조물 재료의 제품, 바구니 세공물(basketware)과 지조세공물(枝條細工物)</v>
      </c>
      <c r="F433" s="19" t="n">
        <f aca="false">IFERROR(VALUE(SUBSTITUTE(TRIM('수출입 실적(품목별)'!E437),",","")),"")</f>
        <v>162</v>
      </c>
      <c r="G433" s="19" t="n">
        <f aca="false">IFERROR(VALUE(SUBSTITUTE(TRIM('수출입 실적(품목별)'!G437),",","")),"")</f>
        <v>3224</v>
      </c>
      <c r="H433" s="19" t="n">
        <f aca="false">IFERROR(VALUE(SUBSTITUTE(TRIM('수출입 실적(품목별)'!H437),",","")),"")</f>
        <v>-3062</v>
      </c>
    </row>
    <row r="434" customFormat="false" ht="15" hidden="false" customHeight="true" outlineLevel="0" collapsed="false">
      <c r="A434" s="11" t="str">
        <f aca="false">TRIM('수출입 실적(품목별)'!A438)</f>
        <v>2025.05</v>
      </c>
      <c r="B434" s="17" t="n">
        <f aca="false">IFERROR(VALUE(LEFT(A434,4)),"")</f>
        <v>2025</v>
      </c>
      <c r="C434" s="17" t="n">
        <f aca="false">IFERROR(VALUE(RIGHT(A434,2)),"")</f>
        <v>5</v>
      </c>
      <c r="D434" s="11" t="str">
        <f aca="false">TRIM('수출입 실적(품목별)'!B438)</f>
        <v>47</v>
      </c>
      <c r="E434" s="11" t="str">
        <f aca="false">TRIM('수출입 실적(품목별)'!C438)</f>
        <v>목재나 그 밖의 섬유질 셀룰로오스재료의 펄프, 회수한 종이ㆍ판지[웨이스트(waste)와 스크랩(scrap)]</v>
      </c>
      <c r="F434" s="19" t="n">
        <f aca="false">IFERROR(VALUE(SUBSTITUTE(TRIM('수출입 실적(품목별)'!E438),",","")),"")</f>
        <v>7752</v>
      </c>
      <c r="G434" s="19" t="n">
        <f aca="false">IFERROR(VALUE(SUBSTITUTE(TRIM('수출입 실적(품목별)'!G438),",","")),"")</f>
        <v>119422</v>
      </c>
      <c r="H434" s="19" t="n">
        <f aca="false">IFERROR(VALUE(SUBSTITUTE(TRIM('수출입 실적(품목별)'!H438),",","")),"")</f>
        <v>-111671</v>
      </c>
    </row>
    <row r="435" customFormat="false" ht="15" hidden="false" customHeight="true" outlineLevel="0" collapsed="false">
      <c r="A435" s="11" t="str">
        <f aca="false">TRIM('수출입 실적(품목별)'!A439)</f>
        <v>2025.05</v>
      </c>
      <c r="B435" s="17" t="n">
        <f aca="false">IFERROR(VALUE(LEFT(A435,4)),"")</f>
        <v>2025</v>
      </c>
      <c r="C435" s="17" t="n">
        <f aca="false">IFERROR(VALUE(RIGHT(A435,2)),"")</f>
        <v>5</v>
      </c>
      <c r="D435" s="11" t="str">
        <f aca="false">TRIM('수출입 실적(품목별)'!B439)</f>
        <v>48</v>
      </c>
      <c r="E435" s="11" t="str">
        <f aca="false">TRIM('수출입 실적(품목별)'!C439)</f>
        <v>종이와 판지, 제지용 펄프ㆍ종이ㆍ판지의 제품</v>
      </c>
      <c r="F435" s="19" t="n">
        <f aca="false">IFERROR(VALUE(SUBSTITUTE(TRIM('수출입 실적(품목별)'!E439),",","")),"")</f>
        <v>211153</v>
      </c>
      <c r="G435" s="19" t="n">
        <f aca="false">IFERROR(VALUE(SUBSTITUTE(TRIM('수출입 실적(품목별)'!G439),",","")),"")</f>
        <v>190379</v>
      </c>
      <c r="H435" s="19" t="n">
        <f aca="false">IFERROR(VALUE(SUBSTITUTE(TRIM('수출입 실적(품목별)'!H439),",","")),"")</f>
        <v>20774</v>
      </c>
    </row>
    <row r="436" customFormat="false" ht="15" hidden="false" customHeight="true" outlineLevel="0" collapsed="false">
      <c r="A436" s="11" t="str">
        <f aca="false">TRIM('수출입 실적(품목별)'!A440)</f>
        <v>2025.05</v>
      </c>
      <c r="B436" s="17" t="n">
        <f aca="false">IFERROR(VALUE(LEFT(A436,4)),"")</f>
        <v>2025</v>
      </c>
      <c r="C436" s="17" t="n">
        <f aca="false">IFERROR(VALUE(RIGHT(A436,2)),"")</f>
        <v>5</v>
      </c>
      <c r="D436" s="11" t="str">
        <f aca="false">TRIM('수출입 실적(품목별)'!B440)</f>
        <v>49</v>
      </c>
      <c r="E436" s="11" t="str">
        <f aca="false">TRIM('수출입 실적(품목별)'!C440)</f>
        <v>인쇄서적ㆍ신문ㆍ회화ㆍ그 밖의 인쇄물, 수제(手製)문서ㆍ타자문서ㆍ도면</v>
      </c>
      <c r="F436" s="19" t="n">
        <f aca="false">IFERROR(VALUE(SUBSTITUTE(TRIM('수출입 실적(품목별)'!E440),",","")),"")</f>
        <v>40435</v>
      </c>
      <c r="G436" s="19" t="n">
        <f aca="false">IFERROR(VALUE(SUBSTITUTE(TRIM('수출입 실적(품목별)'!G440),",","")),"")</f>
        <v>23432</v>
      </c>
      <c r="H436" s="19" t="n">
        <f aca="false">IFERROR(VALUE(SUBSTITUTE(TRIM('수출입 실적(품목별)'!H440),",","")),"")</f>
        <v>17004</v>
      </c>
    </row>
    <row r="437" customFormat="false" ht="15" hidden="false" customHeight="true" outlineLevel="0" collapsed="false">
      <c r="A437" s="11" t="str">
        <f aca="false">TRIM('수출입 실적(품목별)'!A441)</f>
        <v>2025.05</v>
      </c>
      <c r="B437" s="17" t="n">
        <f aca="false">IFERROR(VALUE(LEFT(A437,4)),"")</f>
        <v>2025</v>
      </c>
      <c r="C437" s="17" t="n">
        <f aca="false">IFERROR(VALUE(RIGHT(A437,2)),"")</f>
        <v>5</v>
      </c>
      <c r="D437" s="11" t="str">
        <f aca="false">TRIM('수출입 실적(품목별)'!B441)</f>
        <v>50</v>
      </c>
      <c r="E437" s="11" t="str">
        <f aca="false">TRIM('수출입 실적(품목별)'!C441)</f>
        <v>견</v>
      </c>
      <c r="F437" s="19" t="n">
        <f aca="false">IFERROR(VALUE(SUBSTITUTE(TRIM('수출입 실적(품목별)'!E441),",","")),"")</f>
        <v>1093</v>
      </c>
      <c r="G437" s="19" t="n">
        <f aca="false">IFERROR(VALUE(SUBSTITUTE(TRIM('수출입 실적(품목별)'!G441),",","")),"")</f>
        <v>2023</v>
      </c>
      <c r="H437" s="19" t="n">
        <f aca="false">IFERROR(VALUE(SUBSTITUTE(TRIM('수출입 실적(품목별)'!H441),",","")),"")</f>
        <v>-930</v>
      </c>
    </row>
    <row r="438" customFormat="false" ht="15" hidden="false" customHeight="true" outlineLevel="0" collapsed="false">
      <c r="A438" s="11" t="str">
        <f aca="false">TRIM('수출입 실적(품목별)'!A442)</f>
        <v>2025.05</v>
      </c>
      <c r="B438" s="17" t="n">
        <f aca="false">IFERROR(VALUE(LEFT(A438,4)),"")</f>
        <v>2025</v>
      </c>
      <c r="C438" s="17" t="n">
        <f aca="false">IFERROR(VALUE(RIGHT(A438,2)),"")</f>
        <v>5</v>
      </c>
      <c r="D438" s="11" t="str">
        <f aca="false">TRIM('수출입 실적(품목별)'!B442)</f>
        <v>51</v>
      </c>
      <c r="E438" s="11" t="str">
        <f aca="false">TRIM('수출입 실적(품목별)'!C442)</f>
        <v>양모ㆍ동물의 부드러운 털이나 거친 털ㆍ말의 털로 만든 실과 직물</v>
      </c>
      <c r="F438" s="19" t="n">
        <f aca="false">IFERROR(VALUE(SUBSTITUTE(TRIM('수출입 실적(품목별)'!E442),",","")),"")</f>
        <v>6844</v>
      </c>
      <c r="G438" s="19" t="n">
        <f aca="false">IFERROR(VALUE(SUBSTITUTE(TRIM('수출입 실적(품목별)'!G442),",","")),"")</f>
        <v>22566</v>
      </c>
      <c r="H438" s="19" t="n">
        <f aca="false">IFERROR(VALUE(SUBSTITUTE(TRIM('수출입 실적(품목별)'!H442),",","")),"")</f>
        <v>-15722</v>
      </c>
    </row>
    <row r="439" customFormat="false" ht="15" hidden="false" customHeight="true" outlineLevel="0" collapsed="false">
      <c r="A439" s="11" t="str">
        <f aca="false">TRIM('수출입 실적(품목별)'!A443)</f>
        <v>2025.05</v>
      </c>
      <c r="B439" s="17" t="n">
        <f aca="false">IFERROR(VALUE(LEFT(A439,4)),"")</f>
        <v>2025</v>
      </c>
      <c r="C439" s="17" t="n">
        <f aca="false">IFERROR(VALUE(RIGHT(A439,2)),"")</f>
        <v>5</v>
      </c>
      <c r="D439" s="11" t="str">
        <f aca="false">TRIM('수출입 실적(품목별)'!B443)</f>
        <v>52</v>
      </c>
      <c r="E439" s="11" t="str">
        <f aca="false">TRIM('수출입 실적(품목별)'!C443)</f>
        <v>면</v>
      </c>
      <c r="F439" s="19" t="n">
        <f aca="false">IFERROR(VALUE(SUBSTITUTE(TRIM('수출입 실적(품목별)'!E443),",","")),"")</f>
        <v>26928</v>
      </c>
      <c r="G439" s="19" t="n">
        <f aca="false">IFERROR(VALUE(SUBSTITUTE(TRIM('수출입 실적(품목별)'!G443),",","")),"")</f>
        <v>60121</v>
      </c>
      <c r="H439" s="19" t="n">
        <f aca="false">IFERROR(VALUE(SUBSTITUTE(TRIM('수출입 실적(품목별)'!H443),",","")),"")</f>
        <v>-33193</v>
      </c>
    </row>
    <row r="440" customFormat="false" ht="15" hidden="false" customHeight="true" outlineLevel="0" collapsed="false">
      <c r="A440" s="11" t="str">
        <f aca="false">TRIM('수출입 실적(품목별)'!A444)</f>
        <v>2025.05</v>
      </c>
      <c r="B440" s="17" t="n">
        <f aca="false">IFERROR(VALUE(LEFT(A440,4)),"")</f>
        <v>2025</v>
      </c>
      <c r="C440" s="17" t="n">
        <f aca="false">IFERROR(VALUE(RIGHT(A440,2)),"")</f>
        <v>5</v>
      </c>
      <c r="D440" s="11" t="str">
        <f aca="false">TRIM('수출입 실적(품목별)'!B444)</f>
        <v>53</v>
      </c>
      <c r="E440" s="11" t="str">
        <f aca="false">TRIM('수출입 실적(품목별)'!C444)</f>
        <v>그 밖의 식물성 방직용 섬유, 종이실(paper yarn)과 종이실로 만든 직물</v>
      </c>
      <c r="F440" s="19" t="n">
        <f aca="false">IFERROR(VALUE(SUBSTITUTE(TRIM('수출입 실적(품목별)'!E444),",","")),"")</f>
        <v>397</v>
      </c>
      <c r="G440" s="19" t="n">
        <f aca="false">IFERROR(VALUE(SUBSTITUTE(TRIM('수출입 실적(품목별)'!G444),",","")),"")</f>
        <v>4062</v>
      </c>
      <c r="H440" s="19" t="n">
        <f aca="false">IFERROR(VALUE(SUBSTITUTE(TRIM('수출입 실적(품목별)'!H444),",","")),"")</f>
        <v>-3664</v>
      </c>
    </row>
    <row r="441" customFormat="false" ht="15" hidden="false" customHeight="true" outlineLevel="0" collapsed="false">
      <c r="A441" s="11" t="str">
        <f aca="false">TRIM('수출입 실적(품목별)'!A445)</f>
        <v>2025.05</v>
      </c>
      <c r="B441" s="17" t="n">
        <f aca="false">IFERROR(VALUE(LEFT(A441,4)),"")</f>
        <v>2025</v>
      </c>
      <c r="C441" s="17" t="n">
        <f aca="false">IFERROR(VALUE(RIGHT(A441,2)),"")</f>
        <v>5</v>
      </c>
      <c r="D441" s="11" t="str">
        <f aca="false">TRIM('수출입 실적(품목별)'!B445)</f>
        <v>54</v>
      </c>
      <c r="E441" s="11" t="str">
        <f aca="false">TRIM('수출입 실적(품목별)'!C445)</f>
        <v>인조필라멘트, 인조방직용 섬유재료의 스트립(strip)과 이와 유사한 것</v>
      </c>
      <c r="F441" s="19" t="n">
        <f aca="false">IFERROR(VALUE(SUBSTITUTE(TRIM('수출입 실적(품목별)'!E445),",","")),"")</f>
        <v>150468</v>
      </c>
      <c r="G441" s="19" t="n">
        <f aca="false">IFERROR(VALUE(SUBSTITUTE(TRIM('수출입 실적(품목별)'!G445),",","")),"")</f>
        <v>83583</v>
      </c>
      <c r="H441" s="19" t="n">
        <f aca="false">IFERROR(VALUE(SUBSTITUTE(TRIM('수출입 실적(품목별)'!H445),",","")),"")</f>
        <v>66885</v>
      </c>
    </row>
    <row r="442" customFormat="false" ht="15" hidden="false" customHeight="true" outlineLevel="0" collapsed="false">
      <c r="A442" s="11" t="str">
        <f aca="false">TRIM('수출입 실적(품목별)'!A446)</f>
        <v>2025.05</v>
      </c>
      <c r="B442" s="17" t="n">
        <f aca="false">IFERROR(VALUE(LEFT(A442,4)),"")</f>
        <v>2025</v>
      </c>
      <c r="C442" s="17" t="n">
        <f aca="false">IFERROR(VALUE(RIGHT(A442,2)),"")</f>
        <v>5</v>
      </c>
      <c r="D442" s="11" t="str">
        <f aca="false">TRIM('수출입 실적(품목별)'!B446)</f>
        <v>55</v>
      </c>
      <c r="E442" s="11" t="str">
        <f aca="false">TRIM('수출입 실적(품목별)'!C446)</f>
        <v>인조스테이플섬유</v>
      </c>
      <c r="F442" s="19" t="n">
        <f aca="false">IFERROR(VALUE(SUBSTITUTE(TRIM('수출입 실적(품목별)'!E446),",","")),"")</f>
        <v>99608</v>
      </c>
      <c r="G442" s="19" t="n">
        <f aca="false">IFERROR(VALUE(SUBSTITUTE(TRIM('수출입 실적(품목별)'!G446),",","")),"")</f>
        <v>49057</v>
      </c>
      <c r="H442" s="19" t="n">
        <f aca="false">IFERROR(VALUE(SUBSTITUTE(TRIM('수출입 실적(품목별)'!H446),",","")),"")</f>
        <v>50551</v>
      </c>
    </row>
    <row r="443" customFormat="false" ht="15" hidden="false" customHeight="true" outlineLevel="0" collapsed="false">
      <c r="A443" s="11" t="str">
        <f aca="false">TRIM('수출입 실적(품목별)'!A447)</f>
        <v>2025.05</v>
      </c>
      <c r="B443" s="17" t="n">
        <f aca="false">IFERROR(VALUE(LEFT(A443,4)),"")</f>
        <v>2025</v>
      </c>
      <c r="C443" s="17" t="n">
        <f aca="false">IFERROR(VALUE(RIGHT(A443,2)),"")</f>
        <v>5</v>
      </c>
      <c r="D443" s="11" t="str">
        <f aca="false">TRIM('수출입 실적(품목별)'!B447)</f>
        <v>56</v>
      </c>
      <c r="E443" s="11" t="str">
        <f aca="false">TRIM('수출입 실적(품목별)'!C447)</f>
        <v>워딩(wadding)ㆍ펠트(felt)ㆍ부직포, 특수사, 끈ㆍ배의 밧줄(cordage)ㆍ로프ㆍ케이블과 이들의 제품</v>
      </c>
      <c r="F443" s="19" t="n">
        <f aca="false">IFERROR(VALUE(SUBSTITUTE(TRIM('수출입 실적(품목별)'!E447),",","")),"")</f>
        <v>61922</v>
      </c>
      <c r="G443" s="19" t="n">
        <f aca="false">IFERROR(VALUE(SUBSTITUTE(TRIM('수출입 실적(품목별)'!G447),",","")),"")</f>
        <v>58031</v>
      </c>
      <c r="H443" s="19" t="n">
        <f aca="false">IFERROR(VALUE(SUBSTITUTE(TRIM('수출입 실적(품목별)'!H447),",","")),"")</f>
        <v>3891</v>
      </c>
    </row>
    <row r="444" customFormat="false" ht="15" hidden="false" customHeight="true" outlineLevel="0" collapsed="false">
      <c r="A444" s="11" t="str">
        <f aca="false">TRIM('수출입 실적(품목별)'!A448)</f>
        <v>2025.05</v>
      </c>
      <c r="B444" s="17" t="n">
        <f aca="false">IFERROR(VALUE(LEFT(A444,4)),"")</f>
        <v>2025</v>
      </c>
      <c r="C444" s="17" t="n">
        <f aca="false">IFERROR(VALUE(RIGHT(A444,2)),"")</f>
        <v>5</v>
      </c>
      <c r="D444" s="11" t="str">
        <f aca="false">TRIM('수출입 실적(품목별)'!B448)</f>
        <v>57</v>
      </c>
      <c r="E444" s="11" t="str">
        <f aca="false">TRIM('수출입 실적(품목별)'!C448)</f>
        <v>양탄자류와 그 밖의 방직용 섬유로 만든 바닥깔개</v>
      </c>
      <c r="F444" s="19" t="n">
        <f aca="false">IFERROR(VALUE(SUBSTITUTE(TRIM('수출입 실적(품목별)'!E448),",","")),"")</f>
        <v>6131</v>
      </c>
      <c r="G444" s="19" t="n">
        <f aca="false">IFERROR(VALUE(SUBSTITUTE(TRIM('수출입 실적(품목별)'!G448),",","")),"")</f>
        <v>9095</v>
      </c>
      <c r="H444" s="19" t="n">
        <f aca="false">IFERROR(VALUE(SUBSTITUTE(TRIM('수출입 실적(품목별)'!H448),",","")),"")</f>
        <v>-2964</v>
      </c>
    </row>
    <row r="445" customFormat="false" ht="15" hidden="false" customHeight="true" outlineLevel="0" collapsed="false">
      <c r="A445" s="11" t="str">
        <f aca="false">TRIM('수출입 실적(품목별)'!A449)</f>
        <v>2025.05</v>
      </c>
      <c r="B445" s="17" t="n">
        <f aca="false">IFERROR(VALUE(LEFT(A445,4)),"")</f>
        <v>2025</v>
      </c>
      <c r="C445" s="17" t="n">
        <f aca="false">IFERROR(VALUE(RIGHT(A445,2)),"")</f>
        <v>5</v>
      </c>
      <c r="D445" s="11" t="str">
        <f aca="false">TRIM('수출입 실적(품목별)'!B449)</f>
        <v>58</v>
      </c>
      <c r="E445" s="11" t="str">
        <f aca="false">TRIM('수출입 실적(품목별)'!C449)</f>
        <v>특수직물, 터프트(tuft)한 직물, 레이스, 태피스트리(tapestry), 트리밍(trimming), 자수천</v>
      </c>
      <c r="F445" s="19" t="n">
        <f aca="false">IFERROR(VALUE(SUBSTITUTE(TRIM('수출입 실적(품목별)'!E449),",","")),"")</f>
        <v>15258</v>
      </c>
      <c r="G445" s="19" t="n">
        <f aca="false">IFERROR(VALUE(SUBSTITUTE(TRIM('수출입 실적(품목별)'!G449),",","")),"")</f>
        <v>7748</v>
      </c>
      <c r="H445" s="19" t="n">
        <f aca="false">IFERROR(VALUE(SUBSTITUTE(TRIM('수출입 실적(품목별)'!H449),",","")),"")</f>
        <v>7511</v>
      </c>
    </row>
    <row r="446" customFormat="false" ht="15" hidden="false" customHeight="true" outlineLevel="0" collapsed="false">
      <c r="A446" s="11" t="str">
        <f aca="false">TRIM('수출입 실적(품목별)'!A450)</f>
        <v>2025.05</v>
      </c>
      <c r="B446" s="17" t="n">
        <f aca="false">IFERROR(VALUE(LEFT(A446,4)),"")</f>
        <v>2025</v>
      </c>
      <c r="C446" s="17" t="n">
        <f aca="false">IFERROR(VALUE(RIGHT(A446,2)),"")</f>
        <v>5</v>
      </c>
      <c r="D446" s="11" t="str">
        <f aca="false">TRIM('수출입 실적(품목별)'!B450)</f>
        <v>59</v>
      </c>
      <c r="E446" s="11" t="str">
        <f aca="false">TRIM('수출입 실적(품목별)'!C450)</f>
        <v>침투ㆍ도포ㆍ피복하거나 적층한 방직용 섬유의 직물, 공업용인 방직용 섬유제품</v>
      </c>
      <c r="F446" s="19" t="n">
        <f aca="false">IFERROR(VALUE(SUBSTITUTE(TRIM('수출입 실적(품목별)'!E450),",","")),"")</f>
        <v>88395</v>
      </c>
      <c r="G446" s="19" t="n">
        <f aca="false">IFERROR(VALUE(SUBSTITUTE(TRIM('수출입 실적(품목별)'!G450),",","")),"")</f>
        <v>36898</v>
      </c>
      <c r="H446" s="19" t="n">
        <f aca="false">IFERROR(VALUE(SUBSTITUTE(TRIM('수출입 실적(품목별)'!H450),",","")),"")</f>
        <v>51497</v>
      </c>
    </row>
    <row r="447" customFormat="false" ht="15" hidden="false" customHeight="true" outlineLevel="0" collapsed="false">
      <c r="A447" s="11" t="str">
        <f aca="false">TRIM('수출입 실적(품목별)'!A451)</f>
        <v>2025.05</v>
      </c>
      <c r="B447" s="17" t="n">
        <f aca="false">IFERROR(VALUE(LEFT(A447,4)),"")</f>
        <v>2025</v>
      </c>
      <c r="C447" s="17" t="n">
        <f aca="false">IFERROR(VALUE(RIGHT(A447,2)),"")</f>
        <v>5</v>
      </c>
      <c r="D447" s="11" t="str">
        <f aca="false">TRIM('수출입 실적(품목별)'!B451)</f>
        <v>60</v>
      </c>
      <c r="E447" s="11" t="str">
        <f aca="false">TRIM('수출입 실적(품목별)'!C451)</f>
        <v>메리야스 편물과 뜨개질 편물</v>
      </c>
      <c r="F447" s="19" t="n">
        <f aca="false">IFERROR(VALUE(SUBSTITUTE(TRIM('수출입 실적(품목별)'!E451),",","")),"")</f>
        <v>137237</v>
      </c>
      <c r="G447" s="19" t="n">
        <f aca="false">IFERROR(VALUE(SUBSTITUTE(TRIM('수출입 실적(품목별)'!G451),",","")),"")</f>
        <v>9879</v>
      </c>
      <c r="H447" s="19" t="n">
        <f aca="false">IFERROR(VALUE(SUBSTITUTE(TRIM('수출입 실적(품목별)'!H451),",","")),"")</f>
        <v>127358</v>
      </c>
    </row>
    <row r="448" customFormat="false" ht="15" hidden="false" customHeight="true" outlineLevel="0" collapsed="false">
      <c r="A448" s="11" t="str">
        <f aca="false">TRIM('수출입 실적(품목별)'!A452)</f>
        <v>2025.05</v>
      </c>
      <c r="B448" s="17" t="n">
        <f aca="false">IFERROR(VALUE(LEFT(A448,4)),"")</f>
        <v>2025</v>
      </c>
      <c r="C448" s="17" t="n">
        <f aca="false">IFERROR(VALUE(RIGHT(A448,2)),"")</f>
        <v>5</v>
      </c>
      <c r="D448" s="11" t="str">
        <f aca="false">TRIM('수출입 실적(품목별)'!B452)</f>
        <v>61</v>
      </c>
      <c r="E448" s="11" t="str">
        <f aca="false">TRIM('수출입 실적(품목별)'!C452)</f>
        <v>의류와 그 부속품(메리야스 편물이나 뜨개질 편물로 한정한다)</v>
      </c>
      <c r="F448" s="19" t="n">
        <f aca="false">IFERROR(VALUE(SUBSTITUTE(TRIM('수출입 실적(품목별)'!E452),",","")),"")</f>
        <v>73379</v>
      </c>
      <c r="G448" s="19" t="n">
        <f aca="false">IFERROR(VALUE(SUBSTITUTE(TRIM('수출입 실적(품목별)'!G452),",","")),"")</f>
        <v>314900</v>
      </c>
      <c r="H448" s="19" t="n">
        <f aca="false">IFERROR(VALUE(SUBSTITUTE(TRIM('수출입 실적(품목별)'!H452),",","")),"")</f>
        <v>-241520</v>
      </c>
    </row>
    <row r="449" customFormat="false" ht="15" hidden="false" customHeight="true" outlineLevel="0" collapsed="false">
      <c r="A449" s="11" t="str">
        <f aca="false">TRIM('수출입 실적(품목별)'!A453)</f>
        <v>2025.05</v>
      </c>
      <c r="B449" s="17" t="n">
        <f aca="false">IFERROR(VALUE(LEFT(A449,4)),"")</f>
        <v>2025</v>
      </c>
      <c r="C449" s="17" t="n">
        <f aca="false">IFERROR(VALUE(RIGHT(A449,2)),"")</f>
        <v>5</v>
      </c>
      <c r="D449" s="11" t="str">
        <f aca="false">TRIM('수출입 실적(품목별)'!B453)</f>
        <v>62</v>
      </c>
      <c r="E449" s="11" t="str">
        <f aca="false">TRIM('수출입 실적(품목별)'!C453)</f>
        <v>의류와 그 부속품(메리야스 편물이나 뜨개질편물은 제외한다)</v>
      </c>
      <c r="F449" s="19" t="n">
        <f aca="false">IFERROR(VALUE(SUBSTITUTE(TRIM('수출입 실적(품목별)'!E453),",","")),"")</f>
        <v>82230</v>
      </c>
      <c r="G449" s="19" t="n">
        <f aca="false">IFERROR(VALUE(SUBSTITUTE(TRIM('수출입 실적(품목별)'!G453),",","")),"")</f>
        <v>399066</v>
      </c>
      <c r="H449" s="19" t="n">
        <f aca="false">IFERROR(VALUE(SUBSTITUTE(TRIM('수출입 실적(품목별)'!H453),",","")),"")</f>
        <v>-316836</v>
      </c>
    </row>
    <row r="450" customFormat="false" ht="15" hidden="false" customHeight="true" outlineLevel="0" collapsed="false">
      <c r="A450" s="11" t="str">
        <f aca="false">TRIM('수출입 실적(품목별)'!A454)</f>
        <v>2025.05</v>
      </c>
      <c r="B450" s="17" t="n">
        <f aca="false">IFERROR(VALUE(LEFT(A450,4)),"")</f>
        <v>2025</v>
      </c>
      <c r="C450" s="17" t="n">
        <f aca="false">IFERROR(VALUE(RIGHT(A450,2)),"")</f>
        <v>5</v>
      </c>
      <c r="D450" s="11" t="str">
        <f aca="false">TRIM('수출입 실적(품목별)'!B454)</f>
        <v>63</v>
      </c>
      <c r="E450" s="11" t="str">
        <f aca="false">TRIM('수출입 실적(품목별)'!C454)</f>
        <v>제품으로 된 방직용 섬유의 그 밖의 물품, 세트, 사용하던 의류ㆍ방직용 섬유제품, 넝마</v>
      </c>
      <c r="F450" s="19" t="n">
        <f aca="false">IFERROR(VALUE(SUBSTITUTE(TRIM('수출입 실적(품목별)'!E454),",","")),"")</f>
        <v>56186</v>
      </c>
      <c r="G450" s="19" t="n">
        <f aca="false">IFERROR(VALUE(SUBSTITUTE(TRIM('수출입 실적(품목별)'!G454),",","")),"")</f>
        <v>116465</v>
      </c>
      <c r="H450" s="19" t="n">
        <f aca="false">IFERROR(VALUE(SUBSTITUTE(TRIM('수출입 실적(품목별)'!H454),",","")),"")</f>
        <v>-60279</v>
      </c>
    </row>
    <row r="451" customFormat="false" ht="15" hidden="false" customHeight="true" outlineLevel="0" collapsed="false">
      <c r="A451" s="11" t="str">
        <f aca="false">TRIM('수출입 실적(품목별)'!A455)</f>
        <v>2025.05</v>
      </c>
      <c r="B451" s="17" t="n">
        <f aca="false">IFERROR(VALUE(LEFT(A451,4)),"")</f>
        <v>2025</v>
      </c>
      <c r="C451" s="17" t="n">
        <f aca="false">IFERROR(VALUE(RIGHT(A451,2)),"")</f>
        <v>5</v>
      </c>
      <c r="D451" s="11" t="str">
        <f aca="false">TRIM('수출입 실적(품목별)'!B455)</f>
        <v>64</v>
      </c>
      <c r="E451" s="11" t="str">
        <f aca="false">TRIM('수출입 실적(품목별)'!C455)</f>
        <v>신발류ㆍ각반과 이와 유사한 것, 이들의 부분품</v>
      </c>
      <c r="F451" s="19" t="n">
        <f aca="false">IFERROR(VALUE(SUBSTITUTE(TRIM('수출입 실적(품목별)'!E455),",","")),"")</f>
        <v>29619</v>
      </c>
      <c r="G451" s="19" t="n">
        <f aca="false">IFERROR(VALUE(SUBSTITUTE(TRIM('수출입 실적(품목별)'!G455),",","")),"")</f>
        <v>272904</v>
      </c>
      <c r="H451" s="19" t="n">
        <f aca="false">IFERROR(VALUE(SUBSTITUTE(TRIM('수출입 실적(품목별)'!H455),",","")),"")</f>
        <v>-243285</v>
      </c>
    </row>
    <row r="452" customFormat="false" ht="15" hidden="false" customHeight="true" outlineLevel="0" collapsed="false">
      <c r="A452" s="11" t="str">
        <f aca="false">TRIM('수출입 실적(품목별)'!A456)</f>
        <v>2025.05</v>
      </c>
      <c r="B452" s="17" t="n">
        <f aca="false">IFERROR(VALUE(LEFT(A452,4)),"")</f>
        <v>2025</v>
      </c>
      <c r="C452" s="17" t="n">
        <f aca="false">IFERROR(VALUE(RIGHT(A452,2)),"")</f>
        <v>5</v>
      </c>
      <c r="D452" s="11" t="str">
        <f aca="false">TRIM('수출입 실적(품목별)'!B456)</f>
        <v>65</v>
      </c>
      <c r="E452" s="11" t="str">
        <f aca="false">TRIM('수출입 실적(품목별)'!C456)</f>
        <v>모자류와 그 부분품</v>
      </c>
      <c r="F452" s="19" t="n">
        <f aca="false">IFERROR(VALUE(SUBSTITUTE(TRIM('수출입 실적(품목별)'!E456),",","")),"")</f>
        <v>10051</v>
      </c>
      <c r="G452" s="19" t="n">
        <f aca="false">IFERROR(VALUE(SUBSTITUTE(TRIM('수출입 실적(품목별)'!G456),",","")),"")</f>
        <v>23947</v>
      </c>
      <c r="H452" s="19" t="n">
        <f aca="false">IFERROR(VALUE(SUBSTITUTE(TRIM('수출입 실적(품목별)'!H456),",","")),"")</f>
        <v>-13897</v>
      </c>
    </row>
    <row r="453" customFormat="false" ht="15" hidden="false" customHeight="true" outlineLevel="0" collapsed="false">
      <c r="A453" s="11" t="str">
        <f aca="false">TRIM('수출입 실적(품목별)'!A457)</f>
        <v>2025.05</v>
      </c>
      <c r="B453" s="17" t="n">
        <f aca="false">IFERROR(VALUE(LEFT(A453,4)),"")</f>
        <v>2025</v>
      </c>
      <c r="C453" s="17" t="n">
        <f aca="false">IFERROR(VALUE(RIGHT(A453,2)),"")</f>
        <v>5</v>
      </c>
      <c r="D453" s="11" t="str">
        <f aca="false">TRIM('수출입 실적(품목별)'!B457)</f>
        <v>66</v>
      </c>
      <c r="E453" s="11" t="str">
        <f aca="false">TRIM('수출입 실적(품목별)'!C457)</f>
        <v>산류(傘類)ㆍ지팡이ㆍ시트스틱(seat-stick)ㆍ채찍ㆍ승마용 채찍과 이들의 부분품</v>
      </c>
      <c r="F453" s="19" t="n">
        <f aca="false">IFERROR(VALUE(SUBSTITUTE(TRIM('수출입 실적(품목별)'!E457),",","")),"")</f>
        <v>210</v>
      </c>
      <c r="G453" s="19" t="n">
        <f aca="false">IFERROR(VALUE(SUBSTITUTE(TRIM('수출입 실적(품목별)'!G457),",","")),"")</f>
        <v>16126</v>
      </c>
      <c r="H453" s="19" t="n">
        <f aca="false">IFERROR(VALUE(SUBSTITUTE(TRIM('수출입 실적(품목별)'!H457),",","")),"")</f>
        <v>-15916</v>
      </c>
    </row>
    <row r="454" customFormat="false" ht="15" hidden="false" customHeight="true" outlineLevel="0" collapsed="false">
      <c r="A454" s="11" t="str">
        <f aca="false">TRIM('수출입 실적(품목별)'!A458)</f>
        <v>2025.05</v>
      </c>
      <c r="B454" s="17" t="n">
        <f aca="false">IFERROR(VALUE(LEFT(A454,4)),"")</f>
        <v>2025</v>
      </c>
      <c r="C454" s="17" t="n">
        <f aca="false">IFERROR(VALUE(RIGHT(A454,2)),"")</f>
        <v>5</v>
      </c>
      <c r="D454" s="11" t="str">
        <f aca="false">TRIM('수출입 실적(품목별)'!B458)</f>
        <v>67</v>
      </c>
      <c r="E454" s="11" t="str">
        <f aca="false">TRIM('수출입 실적(품목별)'!C458)</f>
        <v>조제 깃털ㆍ솜털과 그 제품, 조화, 사람 머리카락으로 된 제품</v>
      </c>
      <c r="F454" s="19" t="n">
        <f aca="false">IFERROR(VALUE(SUBSTITUTE(TRIM('수출입 실적(품목별)'!E458),",","")),"")</f>
        <v>1847</v>
      </c>
      <c r="G454" s="19" t="n">
        <f aca="false">IFERROR(VALUE(SUBSTITUTE(TRIM('수출입 실적(품목별)'!G458),",","")),"")</f>
        <v>7026</v>
      </c>
      <c r="H454" s="19" t="n">
        <f aca="false">IFERROR(VALUE(SUBSTITUTE(TRIM('수출입 실적(품목별)'!H458),",","")),"")</f>
        <v>-5179</v>
      </c>
    </row>
    <row r="455" customFormat="false" ht="15" hidden="false" customHeight="true" outlineLevel="0" collapsed="false">
      <c r="A455" s="11" t="str">
        <f aca="false">TRIM('수출입 실적(품목별)'!A459)</f>
        <v>2025.05</v>
      </c>
      <c r="B455" s="17" t="n">
        <f aca="false">IFERROR(VALUE(LEFT(A455,4)),"")</f>
        <v>2025</v>
      </c>
      <c r="C455" s="17" t="n">
        <f aca="false">IFERROR(VALUE(RIGHT(A455,2)),"")</f>
        <v>5</v>
      </c>
      <c r="D455" s="11" t="str">
        <f aca="false">TRIM('수출입 실적(품목별)'!B459)</f>
        <v>68</v>
      </c>
      <c r="E455" s="11" t="str">
        <f aca="false">TRIM('수출입 실적(품목별)'!C459)</f>
        <v>돌ㆍ플라스터(plaster)ㆍ시멘트ㆍ석면ㆍ운모나 이와 유사한 재료의 제품</v>
      </c>
      <c r="F455" s="19" t="n">
        <f aca="false">IFERROR(VALUE(SUBSTITUTE(TRIM('수출입 실적(품목별)'!E459),",","")),"")</f>
        <v>74339</v>
      </c>
      <c r="G455" s="19" t="n">
        <f aca="false">IFERROR(VALUE(SUBSTITUTE(TRIM('수출입 실적(품목별)'!G459),",","")),"")</f>
        <v>107993</v>
      </c>
      <c r="H455" s="19" t="n">
        <f aca="false">IFERROR(VALUE(SUBSTITUTE(TRIM('수출입 실적(품목별)'!H459),",","")),"")</f>
        <v>-33654</v>
      </c>
    </row>
    <row r="456" customFormat="false" ht="15" hidden="false" customHeight="true" outlineLevel="0" collapsed="false">
      <c r="A456" s="11" t="str">
        <f aca="false">TRIM('수출입 실적(품목별)'!A460)</f>
        <v>2025.05</v>
      </c>
      <c r="B456" s="17" t="n">
        <f aca="false">IFERROR(VALUE(LEFT(A456,4)),"")</f>
        <v>2025</v>
      </c>
      <c r="C456" s="17" t="n">
        <f aca="false">IFERROR(VALUE(RIGHT(A456,2)),"")</f>
        <v>5</v>
      </c>
      <c r="D456" s="11" t="str">
        <f aca="false">TRIM('수출입 실적(품목별)'!B460)</f>
        <v>69</v>
      </c>
      <c r="E456" s="11" t="str">
        <f aca="false">TRIM('수출입 실적(품목별)'!C460)</f>
        <v>도자제품</v>
      </c>
      <c r="F456" s="19" t="n">
        <f aca="false">IFERROR(VALUE(SUBSTITUTE(TRIM('수출입 실적(품목별)'!E460),",","")),"")</f>
        <v>29043</v>
      </c>
      <c r="G456" s="19" t="n">
        <f aca="false">IFERROR(VALUE(SUBSTITUTE(TRIM('수출입 실적(품목별)'!G460),",","")),"")</f>
        <v>129874</v>
      </c>
      <c r="H456" s="19" t="n">
        <f aca="false">IFERROR(VALUE(SUBSTITUTE(TRIM('수출입 실적(품목별)'!H460),",","")),"")</f>
        <v>-100830</v>
      </c>
    </row>
    <row r="457" customFormat="false" ht="15" hidden="false" customHeight="true" outlineLevel="0" collapsed="false">
      <c r="A457" s="11" t="str">
        <f aca="false">TRIM('수출입 실적(품목별)'!A461)</f>
        <v>2025.05</v>
      </c>
      <c r="B457" s="17" t="n">
        <f aca="false">IFERROR(VALUE(LEFT(A457,4)),"")</f>
        <v>2025</v>
      </c>
      <c r="C457" s="17" t="n">
        <f aca="false">IFERROR(VALUE(RIGHT(A457,2)),"")</f>
        <v>5</v>
      </c>
      <c r="D457" s="11" t="str">
        <f aca="false">TRIM('수출입 실적(품목별)'!B461)</f>
        <v>70</v>
      </c>
      <c r="E457" s="11" t="str">
        <f aca="false">TRIM('수출입 실적(품목별)'!C461)</f>
        <v>유리와 유리제품</v>
      </c>
      <c r="F457" s="19" t="n">
        <f aca="false">IFERROR(VALUE(SUBSTITUTE(TRIM('수출입 실적(품목별)'!E461),",","")),"")</f>
        <v>165451</v>
      </c>
      <c r="G457" s="19" t="n">
        <f aca="false">IFERROR(VALUE(SUBSTITUTE(TRIM('수출입 실적(품목별)'!G461),",","")),"")</f>
        <v>211390</v>
      </c>
      <c r="H457" s="19" t="n">
        <f aca="false">IFERROR(VALUE(SUBSTITUTE(TRIM('수출입 실적(품목별)'!H461),",","")),"")</f>
        <v>-45940</v>
      </c>
    </row>
    <row r="458" customFormat="false" ht="15" hidden="false" customHeight="true" outlineLevel="0" collapsed="false">
      <c r="A458" s="11" t="str">
        <f aca="false">TRIM('수출입 실적(품목별)'!A462)</f>
        <v>2025.05</v>
      </c>
      <c r="B458" s="17" t="n">
        <f aca="false">IFERROR(VALUE(LEFT(A458,4)),"")</f>
        <v>2025</v>
      </c>
      <c r="C458" s="17" t="n">
        <f aca="false">IFERROR(VALUE(RIGHT(A458,2)),"")</f>
        <v>5</v>
      </c>
      <c r="D458" s="11" t="str">
        <f aca="false">TRIM('수출입 실적(품목별)'!B462)</f>
        <v>71</v>
      </c>
      <c r="E458" s="11" t="str">
        <f aca="false">TRIM('수출입 실적(품목별)'!C462)</f>
        <v>천연진주ㆍ양식진주ㆍ귀석ㆍ반귀석ㆍ귀금속ㆍ귀금속을 입힌 금속과 이들의 제품, 모조 신변장식용품, 주화</v>
      </c>
      <c r="F458" s="19" t="n">
        <f aca="false">IFERROR(VALUE(SUBSTITUTE(TRIM('수출입 실적(품목별)'!E462),",","")),"")</f>
        <v>627794</v>
      </c>
      <c r="G458" s="19" t="n">
        <f aca="false">IFERROR(VALUE(SUBSTITUTE(TRIM('수출입 실적(품목별)'!G462),",","")),"")</f>
        <v>681186</v>
      </c>
      <c r="H458" s="19" t="n">
        <f aca="false">IFERROR(VALUE(SUBSTITUTE(TRIM('수출입 실적(품목별)'!H462),",","")),"")</f>
        <v>-53392</v>
      </c>
    </row>
    <row r="459" customFormat="false" ht="15" hidden="false" customHeight="true" outlineLevel="0" collapsed="false">
      <c r="A459" s="11" t="str">
        <f aca="false">TRIM('수출입 실적(품목별)'!A463)</f>
        <v>2025.05</v>
      </c>
      <c r="B459" s="17" t="n">
        <f aca="false">IFERROR(VALUE(LEFT(A459,4)),"")</f>
        <v>2025</v>
      </c>
      <c r="C459" s="17" t="n">
        <f aca="false">IFERROR(VALUE(RIGHT(A459,2)),"")</f>
        <v>5</v>
      </c>
      <c r="D459" s="11" t="str">
        <f aca="false">TRIM('수출입 실적(품목별)'!B463)</f>
        <v>72</v>
      </c>
      <c r="E459" s="11" t="str">
        <f aca="false">TRIM('수출입 실적(품목별)'!C463)</f>
        <v>철강</v>
      </c>
      <c r="F459" s="19" t="n">
        <f aca="false">IFERROR(VALUE(SUBSTITUTE(TRIM('수출입 실적(품목별)'!E463),",","")),"")</f>
        <v>1927363</v>
      </c>
      <c r="G459" s="19" t="n">
        <f aca="false">IFERROR(VALUE(SUBSTITUTE(TRIM('수출입 실적(품목별)'!G463),",","")),"")</f>
        <v>988661</v>
      </c>
      <c r="H459" s="19" t="n">
        <f aca="false">IFERROR(VALUE(SUBSTITUTE(TRIM('수출입 실적(품목별)'!H463),",","")),"")</f>
        <v>938702</v>
      </c>
    </row>
    <row r="460" customFormat="false" ht="15" hidden="false" customHeight="true" outlineLevel="0" collapsed="false">
      <c r="A460" s="11" t="str">
        <f aca="false">TRIM('수출입 실적(품목별)'!A464)</f>
        <v>2025.05</v>
      </c>
      <c r="B460" s="17" t="n">
        <f aca="false">IFERROR(VALUE(LEFT(A460,4)),"")</f>
        <v>2025</v>
      </c>
      <c r="C460" s="17" t="n">
        <f aca="false">IFERROR(VALUE(RIGHT(A460,2)),"")</f>
        <v>5</v>
      </c>
      <c r="D460" s="11" t="str">
        <f aca="false">TRIM('수출입 실적(품목별)'!B464)</f>
        <v>73</v>
      </c>
      <c r="E460" s="11" t="str">
        <f aca="false">TRIM('수출입 실적(품목별)'!C464)</f>
        <v>철강의 제품</v>
      </c>
      <c r="F460" s="19" t="n">
        <f aca="false">IFERROR(VALUE(SUBSTITUTE(TRIM('수출입 실적(품목별)'!E464),",","")),"")</f>
        <v>738713</v>
      </c>
      <c r="G460" s="19" t="n">
        <f aca="false">IFERROR(VALUE(SUBSTITUTE(TRIM('수출입 실적(품목별)'!G464),",","")),"")</f>
        <v>637777</v>
      </c>
      <c r="H460" s="19" t="n">
        <f aca="false">IFERROR(VALUE(SUBSTITUTE(TRIM('수출입 실적(품목별)'!H464),",","")),"")</f>
        <v>100936</v>
      </c>
    </row>
    <row r="461" customFormat="false" ht="15" hidden="false" customHeight="true" outlineLevel="0" collapsed="false">
      <c r="A461" s="11" t="str">
        <f aca="false">TRIM('수출입 실적(품목별)'!A465)</f>
        <v>2025.05</v>
      </c>
      <c r="B461" s="17" t="n">
        <f aca="false">IFERROR(VALUE(LEFT(A461,4)),"")</f>
        <v>2025</v>
      </c>
      <c r="C461" s="17" t="n">
        <f aca="false">IFERROR(VALUE(RIGHT(A461,2)),"")</f>
        <v>5</v>
      </c>
      <c r="D461" s="11" t="str">
        <f aca="false">TRIM('수출입 실적(품목별)'!B465)</f>
        <v>74</v>
      </c>
      <c r="E461" s="11" t="str">
        <f aca="false">TRIM('수출입 실적(품목별)'!C465)</f>
        <v>구리와 그 제품</v>
      </c>
      <c r="F461" s="19" t="n">
        <f aca="false">IFERROR(VALUE(SUBSTITUTE(TRIM('수출입 실적(품목별)'!E465),",","")),"")</f>
        <v>574017</v>
      </c>
      <c r="G461" s="19" t="n">
        <f aca="false">IFERROR(VALUE(SUBSTITUTE(TRIM('수출입 실적(품목별)'!G465),",","")),"")</f>
        <v>643459</v>
      </c>
      <c r="H461" s="19" t="n">
        <f aca="false">IFERROR(VALUE(SUBSTITUTE(TRIM('수출입 실적(품목별)'!H465),",","")),"")</f>
        <v>-69442</v>
      </c>
    </row>
    <row r="462" customFormat="false" ht="15" hidden="false" customHeight="true" outlineLevel="0" collapsed="false">
      <c r="A462" s="11" t="str">
        <f aca="false">TRIM('수출입 실적(품목별)'!A466)</f>
        <v>2025.05</v>
      </c>
      <c r="B462" s="17" t="n">
        <f aca="false">IFERROR(VALUE(LEFT(A462,4)),"")</f>
        <v>2025</v>
      </c>
      <c r="C462" s="17" t="n">
        <f aca="false">IFERROR(VALUE(RIGHT(A462,2)),"")</f>
        <v>5</v>
      </c>
      <c r="D462" s="11" t="str">
        <f aca="false">TRIM('수출입 실적(품목별)'!B466)</f>
        <v>75</v>
      </c>
      <c r="E462" s="11" t="str">
        <f aca="false">TRIM('수출입 실적(품목별)'!C466)</f>
        <v>니켈과 그 제품</v>
      </c>
      <c r="F462" s="19" t="n">
        <f aca="false">IFERROR(VALUE(SUBSTITUTE(TRIM('수출입 실적(품목별)'!E466),",","")),"")</f>
        <v>19365</v>
      </c>
      <c r="G462" s="19" t="n">
        <f aca="false">IFERROR(VALUE(SUBSTITUTE(TRIM('수출입 실적(품목별)'!G466),",","")),"")</f>
        <v>107626</v>
      </c>
      <c r="H462" s="19" t="n">
        <f aca="false">IFERROR(VALUE(SUBSTITUTE(TRIM('수출입 실적(품목별)'!H466),",","")),"")</f>
        <v>-88261</v>
      </c>
    </row>
    <row r="463" customFormat="false" ht="15" hidden="false" customHeight="true" outlineLevel="0" collapsed="false">
      <c r="A463" s="11" t="str">
        <f aca="false">TRIM('수출입 실적(품목별)'!A467)</f>
        <v>2025.05</v>
      </c>
      <c r="B463" s="17" t="n">
        <f aca="false">IFERROR(VALUE(LEFT(A463,4)),"")</f>
        <v>2025</v>
      </c>
      <c r="C463" s="17" t="n">
        <f aca="false">IFERROR(VALUE(RIGHT(A463,2)),"")</f>
        <v>5</v>
      </c>
      <c r="D463" s="11" t="str">
        <f aca="false">TRIM('수출입 실적(품목별)'!B467)</f>
        <v>76</v>
      </c>
      <c r="E463" s="11" t="str">
        <f aca="false">TRIM('수출입 실적(품목별)'!C467)</f>
        <v>알루미늄과 그 제품</v>
      </c>
      <c r="F463" s="19" t="n">
        <f aca="false">IFERROR(VALUE(SUBSTITUTE(TRIM('수출입 실적(품목별)'!E467),",","")),"")</f>
        <v>420446</v>
      </c>
      <c r="G463" s="19" t="n">
        <f aca="false">IFERROR(VALUE(SUBSTITUTE(TRIM('수출입 실적(품목별)'!G467),",","")),"")</f>
        <v>823395</v>
      </c>
      <c r="H463" s="19" t="n">
        <f aca="false">IFERROR(VALUE(SUBSTITUTE(TRIM('수출입 실적(품목별)'!H467),",","")),"")</f>
        <v>-402949</v>
      </c>
    </row>
    <row r="464" customFormat="false" ht="15" hidden="false" customHeight="true" outlineLevel="0" collapsed="false">
      <c r="A464" s="11" t="str">
        <f aca="false">TRIM('수출입 실적(품목별)'!A468)</f>
        <v>2025.05</v>
      </c>
      <c r="B464" s="17" t="n">
        <f aca="false">IFERROR(VALUE(LEFT(A464,4)),"")</f>
        <v>2025</v>
      </c>
      <c r="C464" s="17" t="n">
        <f aca="false">IFERROR(VALUE(RIGHT(A464,2)),"")</f>
        <v>5</v>
      </c>
      <c r="D464" s="11" t="str">
        <f aca="false">TRIM('수출입 실적(품목별)'!B468)</f>
        <v>78</v>
      </c>
      <c r="E464" s="11" t="str">
        <f aca="false">TRIM('수출입 실적(품목별)'!C468)</f>
        <v>납과 그 제품</v>
      </c>
      <c r="F464" s="19" t="n">
        <f aca="false">IFERROR(VALUE(SUBSTITUTE(TRIM('수출입 실적(품목별)'!E468),",","")),"")</f>
        <v>46441</v>
      </c>
      <c r="G464" s="19" t="n">
        <f aca="false">IFERROR(VALUE(SUBSTITUTE(TRIM('수출입 실적(품목별)'!G468),",","")),"")</f>
        <v>36137</v>
      </c>
      <c r="H464" s="19" t="n">
        <f aca="false">IFERROR(VALUE(SUBSTITUTE(TRIM('수출입 실적(품목별)'!H468),",","")),"")</f>
        <v>10304</v>
      </c>
    </row>
    <row r="465" customFormat="false" ht="15" hidden="false" customHeight="true" outlineLevel="0" collapsed="false">
      <c r="A465" s="11" t="str">
        <f aca="false">TRIM('수출입 실적(품목별)'!A469)</f>
        <v>2025.05</v>
      </c>
      <c r="B465" s="17" t="n">
        <f aca="false">IFERROR(VALUE(LEFT(A465,4)),"")</f>
        <v>2025</v>
      </c>
      <c r="C465" s="17" t="n">
        <f aca="false">IFERROR(VALUE(RIGHT(A465,2)),"")</f>
        <v>5</v>
      </c>
      <c r="D465" s="11" t="str">
        <f aca="false">TRIM('수출입 실적(품목별)'!B469)</f>
        <v>79</v>
      </c>
      <c r="E465" s="11" t="str">
        <f aca="false">TRIM('수출입 실적(품목별)'!C469)</f>
        <v>아연과 그 제품</v>
      </c>
      <c r="F465" s="19" t="n">
        <f aca="false">IFERROR(VALUE(SUBSTITUTE(TRIM('수출입 실적(품목별)'!E469),",","")),"")</f>
        <v>74307</v>
      </c>
      <c r="G465" s="19" t="n">
        <f aca="false">IFERROR(VALUE(SUBSTITUTE(TRIM('수출입 실적(품목별)'!G469),",","")),"")</f>
        <v>7026</v>
      </c>
      <c r="H465" s="19" t="n">
        <f aca="false">IFERROR(VALUE(SUBSTITUTE(TRIM('수출입 실적(품목별)'!H469),",","")),"")</f>
        <v>67282</v>
      </c>
    </row>
    <row r="466" customFormat="false" ht="15" hidden="false" customHeight="true" outlineLevel="0" collapsed="false">
      <c r="A466" s="11" t="str">
        <f aca="false">TRIM('수출입 실적(품목별)'!A470)</f>
        <v>2025.05</v>
      </c>
      <c r="B466" s="17" t="n">
        <f aca="false">IFERROR(VALUE(LEFT(A466,4)),"")</f>
        <v>2025</v>
      </c>
      <c r="C466" s="17" t="n">
        <f aca="false">IFERROR(VALUE(RIGHT(A466,2)),"")</f>
        <v>5</v>
      </c>
      <c r="D466" s="11" t="str">
        <f aca="false">TRIM('수출입 실적(품목별)'!B470)</f>
        <v>80</v>
      </c>
      <c r="E466" s="11" t="str">
        <f aca="false">TRIM('수출입 실적(품목별)'!C470)</f>
        <v>주석과 그 제품</v>
      </c>
      <c r="F466" s="19" t="n">
        <f aca="false">IFERROR(VALUE(SUBSTITUTE(TRIM('수출입 실적(품목별)'!E470),",","")),"")</f>
        <v>7511</v>
      </c>
      <c r="G466" s="19" t="n">
        <f aca="false">IFERROR(VALUE(SUBSTITUTE(TRIM('수출입 실적(품목별)'!G470),",","")),"")</f>
        <v>41207</v>
      </c>
      <c r="H466" s="19" t="n">
        <f aca="false">IFERROR(VALUE(SUBSTITUTE(TRIM('수출입 실적(품목별)'!H470),",","")),"")</f>
        <v>-33696</v>
      </c>
    </row>
    <row r="467" customFormat="false" ht="15" hidden="false" customHeight="true" outlineLevel="0" collapsed="false">
      <c r="A467" s="11" t="str">
        <f aca="false">TRIM('수출입 실적(품목별)'!A471)</f>
        <v>2025.05</v>
      </c>
      <c r="B467" s="17" t="n">
        <f aca="false">IFERROR(VALUE(LEFT(A467,4)),"")</f>
        <v>2025</v>
      </c>
      <c r="C467" s="17" t="n">
        <f aca="false">IFERROR(VALUE(RIGHT(A467,2)),"")</f>
        <v>5</v>
      </c>
      <c r="D467" s="11" t="str">
        <f aca="false">TRIM('수출입 실적(품목별)'!B471)</f>
        <v>81</v>
      </c>
      <c r="E467" s="11" t="str">
        <f aca="false">TRIM('수출입 실적(품목별)'!C471)</f>
        <v>그 밖의 비금속(卑金屬), 서멧(cermet), 이들의 제품</v>
      </c>
      <c r="F467" s="19" t="n">
        <f aca="false">IFERROR(VALUE(SUBSTITUTE(TRIM('수출입 실적(품목별)'!E471),",","")),"")</f>
        <v>43598</v>
      </c>
      <c r="G467" s="19" t="n">
        <f aca="false">IFERROR(VALUE(SUBSTITUTE(TRIM('수출입 실적(품목별)'!G471),",","")),"")</f>
        <v>129378</v>
      </c>
      <c r="H467" s="19" t="n">
        <f aca="false">IFERROR(VALUE(SUBSTITUTE(TRIM('수출입 실적(품목별)'!H471),",","")),"")</f>
        <v>-85780</v>
      </c>
    </row>
    <row r="468" customFormat="false" ht="15" hidden="false" customHeight="true" outlineLevel="0" collapsed="false">
      <c r="A468" s="11" t="str">
        <f aca="false">TRIM('수출입 실적(품목별)'!A472)</f>
        <v>2025.05</v>
      </c>
      <c r="B468" s="17" t="n">
        <f aca="false">IFERROR(VALUE(LEFT(A468,4)),"")</f>
        <v>2025</v>
      </c>
      <c r="C468" s="17" t="n">
        <f aca="false">IFERROR(VALUE(RIGHT(A468,2)),"")</f>
        <v>5</v>
      </c>
      <c r="D468" s="11" t="str">
        <f aca="false">TRIM('수출입 실적(품목별)'!B472)</f>
        <v>82</v>
      </c>
      <c r="E468" s="11" t="str">
        <f aca="false">TRIM('수출입 실적(품목별)'!C472)</f>
        <v>비금속(卑金屬)으로 만든 공구ㆍ도구ㆍ칼붙이ㆍ스푼ㆍ포크, 이들의 부분품</v>
      </c>
      <c r="F468" s="19" t="n">
        <f aca="false">IFERROR(VALUE(SUBSTITUTE(TRIM('수출입 실적(품목별)'!E472),",","")),"")</f>
        <v>132859</v>
      </c>
      <c r="G468" s="19" t="n">
        <f aca="false">IFERROR(VALUE(SUBSTITUTE(TRIM('수출입 실적(품목별)'!G472),",","")),"")</f>
        <v>90286</v>
      </c>
      <c r="H468" s="19" t="n">
        <f aca="false">IFERROR(VALUE(SUBSTITUTE(TRIM('수출입 실적(품목별)'!H472),",","")),"")</f>
        <v>42573</v>
      </c>
    </row>
    <row r="469" customFormat="false" ht="15" hidden="false" customHeight="true" outlineLevel="0" collapsed="false">
      <c r="A469" s="11" t="str">
        <f aca="false">TRIM('수출입 실적(품목별)'!A473)</f>
        <v>2025.05</v>
      </c>
      <c r="B469" s="17" t="n">
        <f aca="false">IFERROR(VALUE(LEFT(A469,4)),"")</f>
        <v>2025</v>
      </c>
      <c r="C469" s="17" t="n">
        <f aca="false">IFERROR(VALUE(RIGHT(A469,2)),"")</f>
        <v>5</v>
      </c>
      <c r="D469" s="11" t="str">
        <f aca="false">TRIM('수출입 실적(품목별)'!B473)</f>
        <v>83</v>
      </c>
      <c r="E469" s="11" t="str">
        <f aca="false">TRIM('수출입 실적(품목별)'!C473)</f>
        <v>비금속(卑金屬)으로 만든 각종 제품</v>
      </c>
      <c r="F469" s="19" t="n">
        <f aca="false">IFERROR(VALUE(SUBSTITUTE(TRIM('수출입 실적(품목별)'!E473),",","")),"")</f>
        <v>135520</v>
      </c>
      <c r="G469" s="19" t="n">
        <f aca="false">IFERROR(VALUE(SUBSTITUTE(TRIM('수출입 실적(품목별)'!G473),",","")),"")</f>
        <v>79120</v>
      </c>
      <c r="H469" s="19" t="n">
        <f aca="false">IFERROR(VALUE(SUBSTITUTE(TRIM('수출입 실적(품목별)'!H473),",","")),"")</f>
        <v>56400</v>
      </c>
    </row>
    <row r="470" customFormat="false" ht="15" hidden="false" customHeight="true" outlineLevel="0" collapsed="false">
      <c r="A470" s="11" t="str">
        <f aca="false">TRIM('수출입 실적(품목별)'!A474)</f>
        <v>2025.05</v>
      </c>
      <c r="B470" s="17" t="n">
        <f aca="false">IFERROR(VALUE(LEFT(A470,4)),"")</f>
        <v>2025</v>
      </c>
      <c r="C470" s="17" t="n">
        <f aca="false">IFERROR(VALUE(RIGHT(A470,2)),"")</f>
        <v>5</v>
      </c>
      <c r="D470" s="11" t="str">
        <f aca="false">TRIM('수출입 실적(품목별)'!B474)</f>
        <v>84</v>
      </c>
      <c r="E470" s="11" t="str">
        <f aca="false">TRIM('수출입 실적(품목별)'!C474)</f>
        <v>원자로ㆍ보일러ㆍ기계류와 이들의 부분품</v>
      </c>
      <c r="F470" s="19" t="n">
        <f aca="false">IFERROR(VALUE(SUBSTITUTE(TRIM('수출입 실적(품목별)'!E474),",","")),"")</f>
        <v>6838785</v>
      </c>
      <c r="G470" s="19" t="n">
        <f aca="false">IFERROR(VALUE(SUBSTITUTE(TRIM('수출입 실적(품목별)'!G474),",","")),"")</f>
        <v>5743960</v>
      </c>
      <c r="H470" s="19" t="n">
        <f aca="false">IFERROR(VALUE(SUBSTITUTE(TRIM('수출입 실적(품목별)'!H474),",","")),"")</f>
        <v>1094825</v>
      </c>
    </row>
    <row r="471" customFormat="false" ht="15" hidden="false" customHeight="true" outlineLevel="0" collapsed="false">
      <c r="A471" s="11" t="str">
        <f aca="false">TRIM('수출입 실적(품목별)'!A475)</f>
        <v>2025.05</v>
      </c>
      <c r="B471" s="17" t="n">
        <f aca="false">IFERROR(VALUE(LEFT(A471,4)),"")</f>
        <v>2025</v>
      </c>
      <c r="C471" s="17" t="n">
        <f aca="false">IFERROR(VALUE(RIGHT(A471,2)),"")</f>
        <v>5</v>
      </c>
      <c r="D471" s="11" t="str">
        <f aca="false">TRIM('수출입 실적(품목별)'!B475)</f>
        <v>85</v>
      </c>
      <c r="E471" s="11" t="str">
        <f aca="false">TRIM('수출입 실적(품목별)'!C475)</f>
        <v>전기기기와 그 부분품, 녹음기ㆍ음성 재생기ㆍ텔레비전의 영상과 음성의 기록기ㆍ재생기와 이들의 부분품ㆍ부속품</v>
      </c>
      <c r="F471" s="19" t="n">
        <f aca="false">IFERROR(VALUE(SUBSTITUTE(TRIM('수출입 실적(품목별)'!E475),",","")),"")</f>
        <v>18809466</v>
      </c>
      <c r="G471" s="19" t="n">
        <f aca="false">IFERROR(VALUE(SUBSTITUTE(TRIM('수출입 실적(품목별)'!G475),",","")),"")</f>
        <v>9757326</v>
      </c>
      <c r="H471" s="19" t="n">
        <f aca="false">IFERROR(VALUE(SUBSTITUTE(TRIM('수출입 실적(품목별)'!H475),",","")),"")</f>
        <v>9052141</v>
      </c>
    </row>
    <row r="472" customFormat="false" ht="15" hidden="false" customHeight="true" outlineLevel="0" collapsed="false">
      <c r="A472" s="11" t="str">
        <f aca="false">TRIM('수출입 실적(품목별)'!A476)</f>
        <v>2025.05</v>
      </c>
      <c r="B472" s="17" t="n">
        <f aca="false">IFERROR(VALUE(LEFT(A472,4)),"")</f>
        <v>2025</v>
      </c>
      <c r="C472" s="17" t="n">
        <f aca="false">IFERROR(VALUE(RIGHT(A472,2)),"")</f>
        <v>5</v>
      </c>
      <c r="D472" s="11" t="str">
        <f aca="false">TRIM('수출입 실적(품목별)'!B476)</f>
        <v>86</v>
      </c>
      <c r="E472" s="11" t="str">
        <f aca="false">TRIM('수출입 실적(품목별)'!C476)</f>
        <v>철도용이나 궤도용 기관차ㆍ차량과 이들의 부분품, 철도용이나 궤도용 장비품과 그 부분품, 기계식(전기기계식을 포함한다) 각종 교통신호용 기기</v>
      </c>
      <c r="F472" s="19" t="n">
        <f aca="false">IFERROR(VALUE(SUBSTITUTE(TRIM('수출입 실적(품목별)'!E476),",","")),"")</f>
        <v>33215</v>
      </c>
      <c r="G472" s="19" t="n">
        <f aca="false">IFERROR(VALUE(SUBSTITUTE(TRIM('수출입 실적(품목별)'!G476),",","")),"")</f>
        <v>39931</v>
      </c>
      <c r="H472" s="19" t="n">
        <f aca="false">IFERROR(VALUE(SUBSTITUTE(TRIM('수출입 실적(품목별)'!H476),",","")),"")</f>
        <v>-6716</v>
      </c>
    </row>
    <row r="473" customFormat="false" ht="15" hidden="false" customHeight="true" outlineLevel="0" collapsed="false">
      <c r="A473" s="11" t="str">
        <f aca="false">TRIM('수출입 실적(품목별)'!A477)</f>
        <v>2025.05</v>
      </c>
      <c r="B473" s="17" t="n">
        <f aca="false">IFERROR(VALUE(LEFT(A473,4)),"")</f>
        <v>2025</v>
      </c>
      <c r="C473" s="17" t="n">
        <f aca="false">IFERROR(VALUE(RIGHT(A473,2)),"")</f>
        <v>5</v>
      </c>
      <c r="D473" s="11" t="str">
        <f aca="false">TRIM('수출입 실적(품목별)'!B477)</f>
        <v>87</v>
      </c>
      <c r="E473" s="11" t="str">
        <f aca="false">TRIM('수출입 실적(품목별)'!C477)</f>
        <v>철도용이나 궤도용 외의 차량과 그 부분품ㆍ부속품</v>
      </c>
      <c r="F473" s="19" t="n">
        <f aca="false">IFERROR(VALUE(SUBSTITUTE(TRIM('수출입 실적(품목별)'!E477),",","")),"")</f>
        <v>7679192</v>
      </c>
      <c r="G473" s="19" t="n">
        <f aca="false">IFERROR(VALUE(SUBSTITUTE(TRIM('수출입 실적(품목별)'!G477),",","")),"")</f>
        <v>2000385</v>
      </c>
      <c r="H473" s="19" t="n">
        <f aca="false">IFERROR(VALUE(SUBSTITUTE(TRIM('수출입 실적(품목별)'!H477),",","")),"")</f>
        <v>5678808</v>
      </c>
    </row>
    <row r="474" customFormat="false" ht="15" hidden="false" customHeight="true" outlineLevel="0" collapsed="false">
      <c r="A474" s="11" t="str">
        <f aca="false">TRIM('수출입 실적(품목별)'!A478)</f>
        <v>2025.05</v>
      </c>
      <c r="B474" s="17" t="n">
        <f aca="false">IFERROR(VALUE(LEFT(A474,4)),"")</f>
        <v>2025</v>
      </c>
      <c r="C474" s="17" t="n">
        <f aca="false">IFERROR(VALUE(RIGHT(A474,2)),"")</f>
        <v>5</v>
      </c>
      <c r="D474" s="11" t="str">
        <f aca="false">TRIM('수출입 실적(품목별)'!B478)</f>
        <v>88</v>
      </c>
      <c r="E474" s="11" t="str">
        <f aca="false">TRIM('수출입 실적(품목별)'!C478)</f>
        <v>항공기와 우주선, 이들의 부분품</v>
      </c>
      <c r="F474" s="19" t="n">
        <f aca="false">IFERROR(VALUE(SUBSTITUTE(TRIM('수출입 실적(품목별)'!E478),",","")),"")</f>
        <v>316673</v>
      </c>
      <c r="G474" s="19" t="n">
        <f aca="false">IFERROR(VALUE(SUBSTITUTE(TRIM('수출입 실적(품목별)'!G478),",","")),"")</f>
        <v>395629</v>
      </c>
      <c r="H474" s="19" t="n">
        <f aca="false">IFERROR(VALUE(SUBSTITUTE(TRIM('수출입 실적(품목별)'!H478),",","")),"")</f>
        <v>-78956</v>
      </c>
    </row>
    <row r="475" customFormat="false" ht="15" hidden="false" customHeight="true" outlineLevel="0" collapsed="false">
      <c r="A475" s="11" t="str">
        <f aca="false">TRIM('수출입 실적(품목별)'!A479)</f>
        <v>2025.05</v>
      </c>
      <c r="B475" s="17" t="n">
        <f aca="false">IFERROR(VALUE(LEFT(A475,4)),"")</f>
        <v>2025</v>
      </c>
      <c r="C475" s="17" t="n">
        <f aca="false">IFERROR(VALUE(RIGHT(A475,2)),"")</f>
        <v>5</v>
      </c>
      <c r="D475" s="11" t="str">
        <f aca="false">TRIM('수출입 실적(품목별)'!B479)</f>
        <v>89</v>
      </c>
      <c r="E475" s="11" t="str">
        <f aca="false">TRIM('수출입 실적(품목별)'!C479)</f>
        <v>선박과 수상 구조물</v>
      </c>
      <c r="F475" s="19" t="n">
        <f aca="false">IFERROR(VALUE(SUBSTITUTE(TRIM('수출입 실적(품목별)'!E479),",","")),"")</f>
        <v>2123018</v>
      </c>
      <c r="G475" s="19" t="n">
        <f aca="false">IFERROR(VALUE(SUBSTITUTE(TRIM('수출입 실적(품목별)'!G479),",","")),"")</f>
        <v>367781</v>
      </c>
      <c r="H475" s="19" t="n">
        <f aca="false">IFERROR(VALUE(SUBSTITUTE(TRIM('수출입 실적(품목별)'!H479),",","")),"")</f>
        <v>1755237</v>
      </c>
    </row>
    <row r="476" customFormat="false" ht="15" hidden="false" customHeight="true" outlineLevel="0" collapsed="false">
      <c r="A476" s="11" t="str">
        <f aca="false">TRIM('수출입 실적(품목별)'!A480)</f>
        <v>2025.05</v>
      </c>
      <c r="B476" s="17" t="n">
        <f aca="false">IFERROR(VALUE(LEFT(A476,4)),"")</f>
        <v>2025</v>
      </c>
      <c r="C476" s="17" t="n">
        <f aca="false">IFERROR(VALUE(RIGHT(A476,2)),"")</f>
        <v>5</v>
      </c>
      <c r="D476" s="11" t="str">
        <f aca="false">TRIM('수출입 실적(품목별)'!B480)</f>
        <v>90</v>
      </c>
      <c r="E476" s="11" t="str">
        <f aca="false">TRIM('수출입 실적(품목별)'!C480)</f>
        <v>광학기기ㆍ사진용 기기ㆍ영화용 기기ㆍ측정기기ㆍ검사기기ㆍ정밀기기ㆍ의료용 기기, 이들의 부분품과 부속품</v>
      </c>
      <c r="F476" s="19" t="n">
        <f aca="false">IFERROR(VALUE(SUBSTITUTE(TRIM('수출입 실적(품목별)'!E480),",","")),"")</f>
        <v>1327302</v>
      </c>
      <c r="G476" s="19" t="n">
        <f aca="false">IFERROR(VALUE(SUBSTITUTE(TRIM('수출입 실적(품목별)'!G480),",","")),"")</f>
        <v>1913000</v>
      </c>
      <c r="H476" s="19" t="n">
        <f aca="false">IFERROR(VALUE(SUBSTITUTE(TRIM('수출입 실적(품목별)'!H480),",","")),"")</f>
        <v>-585698</v>
      </c>
    </row>
    <row r="477" customFormat="false" ht="15" hidden="false" customHeight="true" outlineLevel="0" collapsed="false">
      <c r="A477" s="11" t="str">
        <f aca="false">TRIM('수출입 실적(품목별)'!A481)</f>
        <v>2025.05</v>
      </c>
      <c r="B477" s="17" t="n">
        <f aca="false">IFERROR(VALUE(LEFT(A477,4)),"")</f>
        <v>2025</v>
      </c>
      <c r="C477" s="17" t="n">
        <f aca="false">IFERROR(VALUE(RIGHT(A477,2)),"")</f>
        <v>5</v>
      </c>
      <c r="D477" s="11" t="str">
        <f aca="false">TRIM('수출입 실적(품목별)'!B481)</f>
        <v>91</v>
      </c>
      <c r="E477" s="11" t="str">
        <f aca="false">TRIM('수출입 실적(품목별)'!C481)</f>
        <v>시계와 그 부분품</v>
      </c>
      <c r="F477" s="19" t="n">
        <f aca="false">IFERROR(VALUE(SUBSTITUTE(TRIM('수출입 실적(품목별)'!E481),",","")),"")</f>
        <v>18605</v>
      </c>
      <c r="G477" s="19" t="n">
        <f aca="false">IFERROR(VALUE(SUBSTITUTE(TRIM('수출입 실적(품목별)'!G481),",","")),"")</f>
        <v>90183</v>
      </c>
      <c r="H477" s="19" t="n">
        <f aca="false">IFERROR(VALUE(SUBSTITUTE(TRIM('수출입 실적(품목별)'!H481),",","")),"")</f>
        <v>-71578</v>
      </c>
    </row>
    <row r="478" customFormat="false" ht="15" hidden="false" customHeight="true" outlineLevel="0" collapsed="false">
      <c r="A478" s="11" t="str">
        <f aca="false">TRIM('수출입 실적(품목별)'!A482)</f>
        <v>2025.05</v>
      </c>
      <c r="B478" s="17" t="n">
        <f aca="false">IFERROR(VALUE(LEFT(A478,4)),"")</f>
        <v>2025</v>
      </c>
      <c r="C478" s="17" t="n">
        <f aca="false">IFERROR(VALUE(RIGHT(A478,2)),"")</f>
        <v>5</v>
      </c>
      <c r="D478" s="11" t="str">
        <f aca="false">TRIM('수출입 실적(품목별)'!B482)</f>
        <v>92</v>
      </c>
      <c r="E478" s="11" t="str">
        <f aca="false">TRIM('수출입 실적(품목별)'!C482)</f>
        <v>악기와 그 부분품과 부속품</v>
      </c>
      <c r="F478" s="19" t="n">
        <f aca="false">IFERROR(VALUE(SUBSTITUTE(TRIM('수출입 실적(품목별)'!E482),",","")),"")</f>
        <v>10243</v>
      </c>
      <c r="G478" s="19" t="n">
        <f aca="false">IFERROR(VALUE(SUBSTITUTE(TRIM('수출입 실적(품목별)'!G482),",","")),"")</f>
        <v>17481</v>
      </c>
      <c r="H478" s="19" t="n">
        <f aca="false">IFERROR(VALUE(SUBSTITUTE(TRIM('수출입 실적(품목별)'!H482),",","")),"")</f>
        <v>-7238</v>
      </c>
    </row>
    <row r="479" customFormat="false" ht="15" hidden="false" customHeight="true" outlineLevel="0" collapsed="false">
      <c r="A479" s="11" t="str">
        <f aca="false">TRIM('수출입 실적(품목별)'!A483)</f>
        <v>2025.05</v>
      </c>
      <c r="B479" s="17" t="n">
        <f aca="false">IFERROR(VALUE(LEFT(A479,4)),"")</f>
        <v>2025</v>
      </c>
      <c r="C479" s="17" t="n">
        <f aca="false">IFERROR(VALUE(RIGHT(A479,2)),"")</f>
        <v>5</v>
      </c>
      <c r="D479" s="11" t="str">
        <f aca="false">TRIM('수출입 실적(품목별)'!B483)</f>
        <v>93</v>
      </c>
      <c r="E479" s="11" t="str">
        <f aca="false">TRIM('수출입 실적(품목별)'!C483)</f>
        <v>무기ㆍ총포탄과 이들의 부분품과 부속품</v>
      </c>
      <c r="F479" s="19" t="n">
        <f aca="false">IFERROR(VALUE(SUBSTITUTE(TRIM('수출입 실적(품목별)'!E483),",","")),"")</f>
        <v>279281</v>
      </c>
      <c r="G479" s="19" t="n">
        <f aca="false">IFERROR(VALUE(SUBSTITUTE(TRIM('수출입 실적(품목별)'!G483),",","")),"")</f>
        <v>32512</v>
      </c>
      <c r="H479" s="19" t="n">
        <f aca="false">IFERROR(VALUE(SUBSTITUTE(TRIM('수출입 실적(품목별)'!H483),",","")),"")</f>
        <v>246769</v>
      </c>
    </row>
    <row r="480" customFormat="false" ht="15" hidden="false" customHeight="true" outlineLevel="0" collapsed="false">
      <c r="A480" s="11" t="str">
        <f aca="false">TRIM('수출입 실적(품목별)'!A484)</f>
        <v>2025.05</v>
      </c>
      <c r="B480" s="17" t="n">
        <f aca="false">IFERROR(VALUE(LEFT(A480,4)),"")</f>
        <v>2025</v>
      </c>
      <c r="C480" s="17" t="n">
        <f aca="false">IFERROR(VALUE(RIGHT(A480,2)),"")</f>
        <v>5</v>
      </c>
      <c r="D480" s="11" t="str">
        <f aca="false">TRIM('수출입 실적(품목별)'!B484)</f>
        <v>94</v>
      </c>
      <c r="E480" s="11" t="str">
        <f aca="false">TRIM('수출입 실적(품목별)'!C484)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480" s="19" t="n">
        <f aca="false">IFERROR(VALUE(SUBSTITUTE(TRIM('수출입 실적(품목별)'!E484),",","")),"")</f>
        <v>113605</v>
      </c>
      <c r="G480" s="19" t="n">
        <f aca="false">IFERROR(VALUE(SUBSTITUTE(TRIM('수출입 실적(품목별)'!G484),",","")),"")</f>
        <v>316100</v>
      </c>
      <c r="H480" s="19" t="n">
        <f aca="false">IFERROR(VALUE(SUBSTITUTE(TRIM('수출입 실적(품목별)'!H484),",","")),"")</f>
        <v>-202496</v>
      </c>
    </row>
    <row r="481" customFormat="false" ht="15" hidden="false" customHeight="true" outlineLevel="0" collapsed="false">
      <c r="A481" s="11" t="str">
        <f aca="false">TRIM('수출입 실적(품목별)'!A485)</f>
        <v>2025.05</v>
      </c>
      <c r="B481" s="17" t="n">
        <f aca="false">IFERROR(VALUE(LEFT(A481,4)),"")</f>
        <v>2025</v>
      </c>
      <c r="C481" s="17" t="n">
        <f aca="false">IFERROR(VALUE(RIGHT(A481,2)),"")</f>
        <v>5</v>
      </c>
      <c r="D481" s="11" t="str">
        <f aca="false">TRIM('수출입 실적(품목별)'!B485)</f>
        <v>95</v>
      </c>
      <c r="E481" s="11" t="str">
        <f aca="false">TRIM('수출입 실적(품목별)'!C485)</f>
        <v>완구ㆍ게임용구ㆍ운동용구와 이들의 부분품과 부속품</v>
      </c>
      <c r="F481" s="19" t="n">
        <f aca="false">IFERROR(VALUE(SUBSTITUTE(TRIM('수출입 실적(품목별)'!E485),",","")),"")</f>
        <v>47558</v>
      </c>
      <c r="G481" s="19" t="n">
        <f aca="false">IFERROR(VALUE(SUBSTITUTE(TRIM('수출입 실적(품목별)'!G485),",","")),"")</f>
        <v>202838</v>
      </c>
      <c r="H481" s="19" t="n">
        <f aca="false">IFERROR(VALUE(SUBSTITUTE(TRIM('수출입 실적(품목별)'!H485),",","")),"")</f>
        <v>-155280</v>
      </c>
    </row>
    <row r="482" customFormat="false" ht="15" hidden="false" customHeight="true" outlineLevel="0" collapsed="false">
      <c r="A482" s="11" t="str">
        <f aca="false">TRIM('수출입 실적(품목별)'!A486)</f>
        <v>2025.05</v>
      </c>
      <c r="B482" s="17" t="n">
        <f aca="false">IFERROR(VALUE(LEFT(A482,4)),"")</f>
        <v>2025</v>
      </c>
      <c r="C482" s="17" t="n">
        <f aca="false">IFERROR(VALUE(RIGHT(A482,2)),"")</f>
        <v>5</v>
      </c>
      <c r="D482" s="11" t="str">
        <f aca="false">TRIM('수출입 실적(품목별)'!B486)</f>
        <v>96</v>
      </c>
      <c r="E482" s="11" t="str">
        <f aca="false">TRIM('수출입 실적(품목별)'!C486)</f>
        <v>잡품</v>
      </c>
      <c r="F482" s="19" t="n">
        <f aca="false">IFERROR(VALUE(SUBSTITUTE(TRIM('수출입 실적(품목별)'!E486),",","")),"")</f>
        <v>39476</v>
      </c>
      <c r="G482" s="19" t="n">
        <f aca="false">IFERROR(VALUE(SUBSTITUTE(TRIM('수출입 실적(품목별)'!G486),",","")),"")</f>
        <v>92766</v>
      </c>
      <c r="H482" s="19" t="n">
        <f aca="false">IFERROR(VALUE(SUBSTITUTE(TRIM('수출입 실적(품목별)'!H486),",","")),"")</f>
        <v>-53289</v>
      </c>
    </row>
    <row r="483" customFormat="false" ht="15" hidden="false" customHeight="true" outlineLevel="0" collapsed="false">
      <c r="A483" s="11" t="str">
        <f aca="false">TRIM('수출입 실적(품목별)'!A487)</f>
        <v>2025.05</v>
      </c>
      <c r="B483" s="17" t="n">
        <f aca="false">IFERROR(VALUE(LEFT(A483,4)),"")</f>
        <v>2025</v>
      </c>
      <c r="C483" s="17" t="n">
        <f aca="false">IFERROR(VALUE(RIGHT(A483,2)),"")</f>
        <v>5</v>
      </c>
      <c r="D483" s="11" t="str">
        <f aca="false">TRIM('수출입 실적(품목별)'!B487)</f>
        <v>97</v>
      </c>
      <c r="E483" s="11" t="str">
        <f aca="false">TRIM('수출입 실적(품목별)'!C487)</f>
        <v>예술품ㆍ수집품ㆍ골동품</v>
      </c>
      <c r="F483" s="19" t="n">
        <f aca="false">IFERROR(VALUE(SUBSTITUTE(TRIM('수출입 실적(품목별)'!E487),",","")),"")</f>
        <v>27479</v>
      </c>
      <c r="G483" s="19" t="n">
        <f aca="false">IFERROR(VALUE(SUBSTITUTE(TRIM('수출입 실적(품목별)'!G487),",","")),"")</f>
        <v>53318</v>
      </c>
      <c r="H483" s="19" t="n">
        <f aca="false">IFERROR(VALUE(SUBSTITUTE(TRIM('수출입 실적(품목별)'!H487),",","")),"")</f>
        <v>-25838</v>
      </c>
    </row>
    <row r="484" customFormat="false" ht="15" hidden="false" customHeight="true" outlineLevel="0" collapsed="false">
      <c r="A484" s="11" t="str">
        <f aca="false">TRIM('수출입 실적(품목별)'!A488)</f>
        <v>2025.06</v>
      </c>
      <c r="B484" s="17" t="n">
        <f aca="false">IFERROR(VALUE(LEFT(A484,4)),"")</f>
        <v>2025</v>
      </c>
      <c r="C484" s="17" t="n">
        <f aca="false">IFERROR(VALUE(RIGHT(A484,2)),"")</f>
        <v>6</v>
      </c>
      <c r="D484" s="11" t="str">
        <f aca="false">TRIM('수출입 실적(품목별)'!B488)</f>
        <v>01</v>
      </c>
      <c r="E484" s="11" t="str">
        <f aca="false">TRIM('수출입 실적(품목별)'!C488)</f>
        <v>살아 있는 동물</v>
      </c>
      <c r="F484" s="19" t="n">
        <f aca="false">IFERROR(VALUE(SUBSTITUTE(TRIM('수출입 실적(품목별)'!E488),",","")),"")</f>
        <v>594</v>
      </c>
      <c r="G484" s="19" t="n">
        <f aca="false">IFERROR(VALUE(SUBSTITUTE(TRIM('수출입 실적(품목별)'!G488),",","")),"")</f>
        <v>4854</v>
      </c>
      <c r="H484" s="19" t="n">
        <f aca="false">IFERROR(VALUE(SUBSTITUTE(TRIM('수출입 실적(품목별)'!H488),",","")),"")</f>
        <v>-4260</v>
      </c>
    </row>
    <row r="485" customFormat="false" ht="15" hidden="false" customHeight="true" outlineLevel="0" collapsed="false">
      <c r="A485" s="11" t="str">
        <f aca="false">TRIM('수출입 실적(품목별)'!A489)</f>
        <v>2025.06</v>
      </c>
      <c r="B485" s="17" t="n">
        <f aca="false">IFERROR(VALUE(LEFT(A485,4)),"")</f>
        <v>2025</v>
      </c>
      <c r="C485" s="17" t="n">
        <f aca="false">IFERROR(VALUE(RIGHT(A485,2)),"")</f>
        <v>6</v>
      </c>
      <c r="D485" s="11" t="str">
        <f aca="false">TRIM('수출입 실적(품목별)'!B489)</f>
        <v>02</v>
      </c>
      <c r="E485" s="11" t="str">
        <f aca="false">TRIM('수출입 실적(품목별)'!C489)</f>
        <v>육과 식용 설육(屑肉)</v>
      </c>
      <c r="F485" s="19" t="n">
        <f aca="false">IFERROR(VALUE(SUBSTITUTE(TRIM('수출입 실적(품목별)'!E489),",","")),"")</f>
        <v>3762</v>
      </c>
      <c r="G485" s="19" t="n">
        <f aca="false">IFERROR(VALUE(SUBSTITUTE(TRIM('수출입 실적(품목별)'!G489),",","")),"")</f>
        <v>593995</v>
      </c>
      <c r="H485" s="19" t="n">
        <f aca="false">IFERROR(VALUE(SUBSTITUTE(TRIM('수출입 실적(품목별)'!H489),",","")),"")</f>
        <v>-590232</v>
      </c>
    </row>
    <row r="486" customFormat="false" ht="15" hidden="false" customHeight="true" outlineLevel="0" collapsed="false">
      <c r="A486" s="11" t="str">
        <f aca="false">TRIM('수출입 실적(품목별)'!A490)</f>
        <v>2025.06</v>
      </c>
      <c r="B486" s="17" t="n">
        <f aca="false">IFERROR(VALUE(LEFT(A486,4)),"")</f>
        <v>2025</v>
      </c>
      <c r="C486" s="17" t="n">
        <f aca="false">IFERROR(VALUE(RIGHT(A486,2)),"")</f>
        <v>6</v>
      </c>
      <c r="D486" s="11" t="str">
        <f aca="false">TRIM('수출입 실적(품목별)'!B490)</f>
        <v>03</v>
      </c>
      <c r="E486" s="11" t="str">
        <f aca="false">TRIM('수출입 실적(품목별)'!C490)</f>
        <v>어류ㆍ갑각류ㆍ연체동물과 그 밖의 수생(水生) 무척추동물</v>
      </c>
      <c r="F486" s="19" t="n">
        <f aca="false">IFERROR(VALUE(SUBSTITUTE(TRIM('수출입 실적(품목별)'!E490),",","")),"")</f>
        <v>128775</v>
      </c>
      <c r="G486" s="19" t="n">
        <f aca="false">IFERROR(VALUE(SUBSTITUTE(TRIM('수출입 실적(품목별)'!G490),",","")),"")</f>
        <v>403815</v>
      </c>
      <c r="H486" s="19" t="n">
        <f aca="false">IFERROR(VALUE(SUBSTITUTE(TRIM('수출입 실적(품목별)'!H490),",","")),"")</f>
        <v>-275040</v>
      </c>
    </row>
    <row r="487" customFormat="false" ht="15" hidden="false" customHeight="true" outlineLevel="0" collapsed="false">
      <c r="A487" s="11" t="str">
        <f aca="false">TRIM('수출입 실적(품목별)'!A491)</f>
        <v>2025.06</v>
      </c>
      <c r="B487" s="17" t="n">
        <f aca="false">IFERROR(VALUE(LEFT(A487,4)),"")</f>
        <v>2025</v>
      </c>
      <c r="C487" s="17" t="n">
        <f aca="false">IFERROR(VALUE(RIGHT(A487,2)),"")</f>
        <v>6</v>
      </c>
      <c r="D487" s="11" t="str">
        <f aca="false">TRIM('수출입 실적(품목별)'!B491)</f>
        <v>04</v>
      </c>
      <c r="E487" s="11" t="str">
        <f aca="false">TRIM('수출입 실적(품목별)'!C491)</f>
        <v>낙농품, 새의 알, 천연꿀, 다른 류로 분류되지 않은 식용인 동물성 생산품</v>
      </c>
      <c r="F487" s="19" t="n">
        <f aca="false">IFERROR(VALUE(SUBSTITUTE(TRIM('수출입 실적(품목별)'!E491),",","")),"")</f>
        <v>4489</v>
      </c>
      <c r="G487" s="19" t="n">
        <f aca="false">IFERROR(VALUE(SUBSTITUTE(TRIM('수출입 실적(품목별)'!G491),",","")),"")</f>
        <v>133473</v>
      </c>
      <c r="H487" s="19" t="n">
        <f aca="false">IFERROR(VALUE(SUBSTITUTE(TRIM('수출입 실적(품목별)'!H491),",","")),"")</f>
        <v>-128984</v>
      </c>
    </row>
    <row r="488" customFormat="false" ht="15" hidden="false" customHeight="true" outlineLevel="0" collapsed="false">
      <c r="A488" s="11" t="str">
        <f aca="false">TRIM('수출입 실적(품목별)'!A492)</f>
        <v>2025.06</v>
      </c>
      <c r="B488" s="17" t="n">
        <f aca="false">IFERROR(VALUE(LEFT(A488,4)),"")</f>
        <v>2025</v>
      </c>
      <c r="C488" s="17" t="n">
        <f aca="false">IFERROR(VALUE(RIGHT(A488,2)),"")</f>
        <v>6</v>
      </c>
      <c r="D488" s="11" t="str">
        <f aca="false">TRIM('수출입 실적(품목별)'!B492)</f>
        <v>05</v>
      </c>
      <c r="E488" s="11" t="str">
        <f aca="false">TRIM('수출입 실적(품목별)'!C492)</f>
        <v>다른 류로 분류되지 않은 동물성 생산품</v>
      </c>
      <c r="F488" s="19" t="n">
        <f aca="false">IFERROR(VALUE(SUBSTITUTE(TRIM('수출입 실적(품목별)'!E492),",","")),"")</f>
        <v>8722</v>
      </c>
      <c r="G488" s="19" t="n">
        <f aca="false">IFERROR(VALUE(SUBSTITUTE(TRIM('수출입 실적(품목별)'!G492),",","")),"")</f>
        <v>14557</v>
      </c>
      <c r="H488" s="19" t="n">
        <f aca="false">IFERROR(VALUE(SUBSTITUTE(TRIM('수출입 실적(품목별)'!H492),",","")),"")</f>
        <v>-5834</v>
      </c>
    </row>
    <row r="489" customFormat="false" ht="15" hidden="false" customHeight="true" outlineLevel="0" collapsed="false">
      <c r="A489" s="11" t="str">
        <f aca="false">TRIM('수출입 실적(품목별)'!A493)</f>
        <v>2025.06</v>
      </c>
      <c r="B489" s="17" t="n">
        <f aca="false">IFERROR(VALUE(LEFT(A489,4)),"")</f>
        <v>2025</v>
      </c>
      <c r="C489" s="17" t="n">
        <f aca="false">IFERROR(VALUE(RIGHT(A489,2)),"")</f>
        <v>6</v>
      </c>
      <c r="D489" s="11" t="str">
        <f aca="false">TRIM('수출입 실적(품목별)'!B493)</f>
        <v>06</v>
      </c>
      <c r="E489" s="11" t="str">
        <f aca="false">TRIM('수출입 실적(품목별)'!C493)</f>
        <v>살아 있는 수목과 그 밖의 식물, 인경(鱗莖)ㆍ뿌리와 이와 유사한 물품, 절화(切花)와 장식용 잎</v>
      </c>
      <c r="F489" s="19" t="n">
        <f aca="false">IFERROR(VALUE(SUBSTITUTE(TRIM('수출입 실적(품목별)'!E493),",","")),"")</f>
        <v>355</v>
      </c>
      <c r="G489" s="19" t="n">
        <f aca="false">IFERROR(VALUE(SUBSTITUTE(TRIM('수출입 실적(품목별)'!G493),",","")),"")</f>
        <v>9904</v>
      </c>
      <c r="H489" s="19" t="n">
        <f aca="false">IFERROR(VALUE(SUBSTITUTE(TRIM('수출입 실적(품목별)'!H493),",","")),"")</f>
        <v>-9549</v>
      </c>
    </row>
    <row r="490" customFormat="false" ht="15" hidden="false" customHeight="true" outlineLevel="0" collapsed="false">
      <c r="A490" s="11" t="str">
        <f aca="false">TRIM('수출입 실적(품목별)'!A494)</f>
        <v>2025.06</v>
      </c>
      <c r="B490" s="17" t="n">
        <f aca="false">IFERROR(VALUE(LEFT(A490,4)),"")</f>
        <v>2025</v>
      </c>
      <c r="C490" s="17" t="n">
        <f aca="false">IFERROR(VALUE(RIGHT(A490,2)),"")</f>
        <v>6</v>
      </c>
      <c r="D490" s="11" t="str">
        <f aca="false">TRIM('수출입 실적(품목별)'!B494)</f>
        <v>07</v>
      </c>
      <c r="E490" s="11" t="str">
        <f aca="false">TRIM('수출입 실적(품목별)'!C494)</f>
        <v>식용의 채소ㆍ뿌리ㆍ괴경(塊莖)</v>
      </c>
      <c r="F490" s="19" t="n">
        <f aca="false">IFERROR(VALUE(SUBSTITUTE(TRIM('수출입 실적(품목별)'!E494),",","")),"")</f>
        <v>10849</v>
      </c>
      <c r="G490" s="19" t="n">
        <f aca="false">IFERROR(VALUE(SUBSTITUTE(TRIM('수출입 실적(품목별)'!G494),",","")),"")</f>
        <v>54708</v>
      </c>
      <c r="H490" s="19" t="n">
        <f aca="false">IFERROR(VALUE(SUBSTITUTE(TRIM('수출입 실적(품목별)'!H494),",","")),"")</f>
        <v>-43859</v>
      </c>
    </row>
    <row r="491" customFormat="false" ht="15" hidden="false" customHeight="true" outlineLevel="0" collapsed="false">
      <c r="A491" s="11" t="str">
        <f aca="false">TRIM('수출입 실적(품목별)'!A495)</f>
        <v>2025.06</v>
      </c>
      <c r="B491" s="17" t="n">
        <f aca="false">IFERROR(VALUE(LEFT(A491,4)),"")</f>
        <v>2025</v>
      </c>
      <c r="C491" s="17" t="n">
        <f aca="false">IFERROR(VALUE(RIGHT(A491,2)),"")</f>
        <v>6</v>
      </c>
      <c r="D491" s="11" t="str">
        <f aca="false">TRIM('수출입 실적(품목별)'!B495)</f>
        <v>08</v>
      </c>
      <c r="E491" s="11" t="str">
        <f aca="false">TRIM('수출입 실적(품목별)'!C495)</f>
        <v>식용의 과실과 견과류, 감귤류ㆍ멜론의 껍질</v>
      </c>
      <c r="F491" s="19" t="n">
        <f aca="false">IFERROR(VALUE(SUBSTITUTE(TRIM('수출입 실적(품목별)'!E495),",","")),"")</f>
        <v>1573</v>
      </c>
      <c r="G491" s="19" t="n">
        <f aca="false">IFERROR(VALUE(SUBSTITUTE(TRIM('수출입 실적(품목별)'!G495),",","")),"")</f>
        <v>189791</v>
      </c>
      <c r="H491" s="19" t="n">
        <f aca="false">IFERROR(VALUE(SUBSTITUTE(TRIM('수출입 실적(품목별)'!H495),",","")),"")</f>
        <v>-188219</v>
      </c>
    </row>
    <row r="492" customFormat="false" ht="15" hidden="false" customHeight="true" outlineLevel="0" collapsed="false">
      <c r="A492" s="11" t="str">
        <f aca="false">TRIM('수출입 실적(품목별)'!A496)</f>
        <v>2025.06</v>
      </c>
      <c r="B492" s="17" t="n">
        <f aca="false">IFERROR(VALUE(LEFT(A492,4)),"")</f>
        <v>2025</v>
      </c>
      <c r="C492" s="17" t="n">
        <f aca="false">IFERROR(VALUE(RIGHT(A492,2)),"")</f>
        <v>6</v>
      </c>
      <c r="D492" s="11" t="str">
        <f aca="false">TRIM('수출입 실적(품목별)'!B496)</f>
        <v>09</v>
      </c>
      <c r="E492" s="11" t="str">
        <f aca="false">TRIM('수출입 실적(품목별)'!C496)</f>
        <v>커피ㆍ차ㆍ마테(maté)ㆍ향신료</v>
      </c>
      <c r="F492" s="19" t="n">
        <f aca="false">IFERROR(VALUE(SUBSTITUTE(TRIM('수출입 실적(품목별)'!E496),",","")),"")</f>
        <v>4653</v>
      </c>
      <c r="G492" s="19" t="n">
        <f aca="false">IFERROR(VALUE(SUBSTITUTE(TRIM('수출입 실적(품목별)'!G496),",","")),"")</f>
        <v>175426</v>
      </c>
      <c r="H492" s="19" t="n">
        <f aca="false">IFERROR(VALUE(SUBSTITUTE(TRIM('수출입 실적(품목별)'!H496),",","")),"")</f>
        <v>-170773</v>
      </c>
    </row>
    <row r="493" customFormat="false" ht="15" hidden="false" customHeight="true" outlineLevel="0" collapsed="false">
      <c r="A493" s="11" t="str">
        <f aca="false">TRIM('수출입 실적(품목별)'!A497)</f>
        <v>2025.06</v>
      </c>
      <c r="B493" s="17" t="n">
        <f aca="false">IFERROR(VALUE(LEFT(A493,4)),"")</f>
        <v>2025</v>
      </c>
      <c r="C493" s="17" t="n">
        <f aca="false">IFERROR(VALUE(RIGHT(A493,2)),"")</f>
        <v>6</v>
      </c>
      <c r="D493" s="11" t="str">
        <f aca="false">TRIM('수출입 실적(품목별)'!B497)</f>
        <v>10</v>
      </c>
      <c r="E493" s="11" t="str">
        <f aca="false">TRIM('수출입 실적(품목별)'!C497)</f>
        <v>곡물</v>
      </c>
      <c r="F493" s="19" t="n">
        <f aca="false">IFERROR(VALUE(SUBSTITUTE(TRIM('수출입 실적(품목별)'!E497),",","")),"")</f>
        <v>895</v>
      </c>
      <c r="G493" s="19" t="n">
        <f aca="false">IFERROR(VALUE(SUBSTITUTE(TRIM('수출입 실적(품목별)'!G497),",","")),"")</f>
        <v>393516</v>
      </c>
      <c r="H493" s="19" t="n">
        <f aca="false">IFERROR(VALUE(SUBSTITUTE(TRIM('수출입 실적(품목별)'!H497),",","")),"")</f>
        <v>-392621</v>
      </c>
    </row>
    <row r="494" customFormat="false" ht="15" hidden="false" customHeight="true" outlineLevel="0" collapsed="false">
      <c r="A494" s="11" t="str">
        <f aca="false">TRIM('수출입 실적(품목별)'!A498)</f>
        <v>2025.06</v>
      </c>
      <c r="B494" s="17" t="n">
        <f aca="false">IFERROR(VALUE(LEFT(A494,4)),"")</f>
        <v>2025</v>
      </c>
      <c r="C494" s="17" t="n">
        <f aca="false">IFERROR(VALUE(RIGHT(A494,2)),"")</f>
        <v>6</v>
      </c>
      <c r="D494" s="11" t="str">
        <f aca="false">TRIM('수출입 실적(품목별)'!B498)</f>
        <v>11</v>
      </c>
      <c r="E494" s="11" t="str">
        <f aca="false">TRIM('수출입 실적(품목별)'!C498)</f>
        <v>제분공업의 생산품과 맥아, 전분, 이눌린(inulin), 밀의 글루텐(gluten)</v>
      </c>
      <c r="F494" s="19" t="n">
        <f aca="false">IFERROR(VALUE(SUBSTITUTE(TRIM('수출입 실적(품목별)'!E498),",","")),"")</f>
        <v>3253</v>
      </c>
      <c r="G494" s="19" t="n">
        <f aca="false">IFERROR(VALUE(SUBSTITUTE(TRIM('수출입 실적(품목별)'!G498),",","")),"")</f>
        <v>29037</v>
      </c>
      <c r="H494" s="19" t="n">
        <f aca="false">IFERROR(VALUE(SUBSTITUTE(TRIM('수출입 실적(품목별)'!H498),",","")),"")</f>
        <v>-25784</v>
      </c>
    </row>
    <row r="495" customFormat="false" ht="15" hidden="false" customHeight="true" outlineLevel="0" collapsed="false">
      <c r="A495" s="11" t="str">
        <f aca="false">TRIM('수출입 실적(품목별)'!A499)</f>
        <v>2025.06</v>
      </c>
      <c r="B495" s="17" t="n">
        <f aca="false">IFERROR(VALUE(LEFT(A495,4)),"")</f>
        <v>2025</v>
      </c>
      <c r="C495" s="17" t="n">
        <f aca="false">IFERROR(VALUE(RIGHT(A495,2)),"")</f>
        <v>6</v>
      </c>
      <c r="D495" s="11" t="str">
        <f aca="false">TRIM('수출입 실적(품목별)'!B499)</f>
        <v>12</v>
      </c>
      <c r="E495" s="11" t="str">
        <f aca="false">TRIM('수출입 실적(품목별)'!C499)</f>
        <v>채유(採油)에 적합한 종자와 과실, 각종 종자와 과실, 공업용ㆍ의약용 식물, 짚과 사료용 식물</v>
      </c>
      <c r="F495" s="19" t="n">
        <f aca="false">IFERROR(VALUE(SUBSTITUTE(TRIM('수출입 실적(품목별)'!E499),",","")),"")</f>
        <v>67749</v>
      </c>
      <c r="G495" s="19" t="n">
        <f aca="false">IFERROR(VALUE(SUBSTITUTE(TRIM('수출입 실적(품목별)'!G499),",","")),"")</f>
        <v>147623</v>
      </c>
      <c r="H495" s="19" t="n">
        <f aca="false">IFERROR(VALUE(SUBSTITUTE(TRIM('수출입 실적(품목별)'!H499),",","")),"")</f>
        <v>-79874</v>
      </c>
    </row>
    <row r="496" customFormat="false" ht="15" hidden="false" customHeight="true" outlineLevel="0" collapsed="false">
      <c r="A496" s="11" t="str">
        <f aca="false">TRIM('수출입 실적(품목별)'!A500)</f>
        <v>2025.06</v>
      </c>
      <c r="B496" s="17" t="n">
        <f aca="false">IFERROR(VALUE(LEFT(A496,4)),"")</f>
        <v>2025</v>
      </c>
      <c r="C496" s="17" t="n">
        <f aca="false">IFERROR(VALUE(RIGHT(A496,2)),"")</f>
        <v>6</v>
      </c>
      <c r="D496" s="11" t="str">
        <f aca="false">TRIM('수출입 실적(품목별)'!B500)</f>
        <v>13</v>
      </c>
      <c r="E496" s="11" t="str">
        <f aca="false">TRIM('수출입 실적(품목별)'!C500)</f>
        <v>락(lac), 검ㆍ수지ㆍ그 밖의 식물성 수액과 추출물(extract)</v>
      </c>
      <c r="F496" s="19" t="n">
        <f aca="false">IFERROR(VALUE(SUBSTITUTE(TRIM('수출입 실적(품목별)'!E500),",","")),"")</f>
        <v>6657</v>
      </c>
      <c r="G496" s="19" t="n">
        <f aca="false">IFERROR(VALUE(SUBSTITUTE(TRIM('수출입 실적(품목별)'!G500),",","")),"")</f>
        <v>25671</v>
      </c>
      <c r="H496" s="19" t="n">
        <f aca="false">IFERROR(VALUE(SUBSTITUTE(TRIM('수출입 실적(품목별)'!H500),",","")),"")</f>
        <v>-19014</v>
      </c>
    </row>
    <row r="497" customFormat="false" ht="15" hidden="false" customHeight="true" outlineLevel="0" collapsed="false">
      <c r="A497" s="11" t="str">
        <f aca="false">TRIM('수출입 실적(품목별)'!A501)</f>
        <v>2025.06</v>
      </c>
      <c r="B497" s="17" t="n">
        <f aca="false">IFERROR(VALUE(LEFT(A497,4)),"")</f>
        <v>2025</v>
      </c>
      <c r="C497" s="17" t="n">
        <f aca="false">IFERROR(VALUE(RIGHT(A497,2)),"")</f>
        <v>6</v>
      </c>
      <c r="D497" s="11" t="str">
        <f aca="false">TRIM('수출입 실적(품목별)'!B501)</f>
        <v>14</v>
      </c>
      <c r="E497" s="11" t="str">
        <f aca="false">TRIM('수출입 실적(품목별)'!C501)</f>
        <v>식물성 편조물(編組物)용 재료와 다른 류로 분류되지 않은 식물성 생산품</v>
      </c>
      <c r="F497" s="19" t="n">
        <f aca="false">IFERROR(VALUE(SUBSTITUTE(TRIM('수출입 실적(품목별)'!E501),",","")),"")</f>
        <v>19</v>
      </c>
      <c r="G497" s="19" t="n">
        <f aca="false">IFERROR(VALUE(SUBSTITUTE(TRIM('수출입 실적(품목별)'!G501),",","")),"")</f>
        <v>4932</v>
      </c>
      <c r="H497" s="19" t="n">
        <f aca="false">IFERROR(VALUE(SUBSTITUTE(TRIM('수출입 실적(품목별)'!H501),",","")),"")</f>
        <v>-4913</v>
      </c>
    </row>
    <row r="498" customFormat="false" ht="15" hidden="false" customHeight="true" outlineLevel="0" collapsed="false">
      <c r="A498" s="11" t="str">
        <f aca="false">TRIM('수출입 실적(품목별)'!A502)</f>
        <v>2025.06</v>
      </c>
      <c r="B498" s="17" t="n">
        <f aca="false">IFERROR(VALUE(LEFT(A498,4)),"")</f>
        <v>2025</v>
      </c>
      <c r="C498" s="17" t="n">
        <f aca="false">IFERROR(VALUE(RIGHT(A498,2)),"")</f>
        <v>6</v>
      </c>
      <c r="D498" s="11" t="str">
        <f aca="false">TRIM('수출입 실적(품목별)'!B502)</f>
        <v>15</v>
      </c>
      <c r="E498" s="11" t="str">
        <f aca="false">TRIM('수출입 실적(품목별)'!C502)</f>
        <v>동물성ㆍ식물성ㆍ미생물성 지방과 기름 및이들의 분해생산물, 조제한 식용 지방과 동물성ㆍ식물성 왁스</v>
      </c>
      <c r="F498" s="19" t="n">
        <f aca="false">IFERROR(VALUE(SUBSTITUTE(TRIM('수출입 실적(품목별)'!E502),",","")),"")</f>
        <v>39548</v>
      </c>
      <c r="G498" s="19" t="n">
        <f aca="false">IFERROR(VALUE(SUBSTITUTE(TRIM('수출입 실적(품목별)'!G502),",","")),"")</f>
        <v>232337</v>
      </c>
      <c r="H498" s="19" t="n">
        <f aca="false">IFERROR(VALUE(SUBSTITUTE(TRIM('수출입 실적(품목별)'!H502),",","")),"")</f>
        <v>-192789</v>
      </c>
    </row>
    <row r="499" customFormat="false" ht="15" hidden="false" customHeight="true" outlineLevel="0" collapsed="false">
      <c r="A499" s="11" t="str">
        <f aca="false">TRIM('수출입 실적(품목별)'!A503)</f>
        <v>2025.06</v>
      </c>
      <c r="B499" s="17" t="n">
        <f aca="false">IFERROR(VALUE(LEFT(A499,4)),"")</f>
        <v>2025</v>
      </c>
      <c r="C499" s="17" t="n">
        <f aca="false">IFERROR(VALUE(RIGHT(A499,2)),"")</f>
        <v>6</v>
      </c>
      <c r="D499" s="11" t="str">
        <f aca="false">TRIM('수출입 실적(품목별)'!B503)</f>
        <v>16</v>
      </c>
      <c r="E499" s="11" t="str">
        <f aca="false">TRIM('수출입 실적(품목별)'!C503)</f>
        <v>육류ㆍ어류ㆍ갑각류ㆍ연체동물이나 그 밖의 수생(水生) 무척추동물 또는 곤충의 조제품</v>
      </c>
      <c r="F499" s="19" t="n">
        <f aca="false">IFERROR(VALUE(SUBSTITUTE(TRIM('수출입 실적(품목별)'!E503),",","")),"")</f>
        <v>27363</v>
      </c>
      <c r="G499" s="19" t="n">
        <f aca="false">IFERROR(VALUE(SUBSTITUTE(TRIM('수출입 실적(품목별)'!G503),",","")),"")</f>
        <v>103444</v>
      </c>
      <c r="H499" s="19" t="n">
        <f aca="false">IFERROR(VALUE(SUBSTITUTE(TRIM('수출입 실적(품목별)'!H503),",","")),"")</f>
        <v>-76081</v>
      </c>
    </row>
    <row r="500" customFormat="false" ht="15" hidden="false" customHeight="true" outlineLevel="0" collapsed="false">
      <c r="A500" s="11" t="str">
        <f aca="false">TRIM('수출입 실적(품목별)'!A504)</f>
        <v>2025.06</v>
      </c>
      <c r="B500" s="17" t="n">
        <f aca="false">IFERROR(VALUE(LEFT(A500,4)),"")</f>
        <v>2025</v>
      </c>
      <c r="C500" s="17" t="n">
        <f aca="false">IFERROR(VALUE(RIGHT(A500,2)),"")</f>
        <v>6</v>
      </c>
      <c r="D500" s="11" t="str">
        <f aca="false">TRIM('수출입 실적(품목별)'!B504)</f>
        <v>17</v>
      </c>
      <c r="E500" s="11" t="str">
        <f aca="false">TRIM('수출입 실적(품목별)'!C504)</f>
        <v>당류(糖類)와 설탕과자</v>
      </c>
      <c r="F500" s="19" t="n">
        <f aca="false">IFERROR(VALUE(SUBSTITUTE(TRIM('수출입 실적(품목별)'!E504),",","")),"")</f>
        <v>26243</v>
      </c>
      <c r="G500" s="19" t="n">
        <f aca="false">IFERROR(VALUE(SUBSTITUTE(TRIM('수출입 실적(품목별)'!G504),",","")),"")</f>
        <v>117415</v>
      </c>
      <c r="H500" s="19" t="n">
        <f aca="false">IFERROR(VALUE(SUBSTITUTE(TRIM('수출입 실적(품목별)'!H504),",","")),"")</f>
        <v>-91172</v>
      </c>
    </row>
    <row r="501" customFormat="false" ht="15" hidden="false" customHeight="true" outlineLevel="0" collapsed="false">
      <c r="A501" s="11" t="str">
        <f aca="false">TRIM('수출입 실적(품목별)'!A505)</f>
        <v>2025.06</v>
      </c>
      <c r="B501" s="17" t="n">
        <f aca="false">IFERROR(VALUE(LEFT(A501,4)),"")</f>
        <v>2025</v>
      </c>
      <c r="C501" s="17" t="n">
        <f aca="false">IFERROR(VALUE(RIGHT(A501,2)),"")</f>
        <v>6</v>
      </c>
      <c r="D501" s="11" t="str">
        <f aca="false">TRIM('수출입 실적(품목별)'!B505)</f>
        <v>18</v>
      </c>
      <c r="E501" s="11" t="str">
        <f aca="false">TRIM('수출입 실적(품목별)'!C505)</f>
        <v>코코아와 그 조제품</v>
      </c>
      <c r="F501" s="19" t="n">
        <f aca="false">IFERROR(VALUE(SUBSTITUTE(TRIM('수출입 실적(품목별)'!E505),",","")),"")</f>
        <v>6254</v>
      </c>
      <c r="G501" s="19" t="n">
        <f aca="false">IFERROR(VALUE(SUBSTITUTE(TRIM('수출입 실적(품목별)'!G505),",","")),"")</f>
        <v>50709</v>
      </c>
      <c r="H501" s="19" t="n">
        <f aca="false">IFERROR(VALUE(SUBSTITUTE(TRIM('수출입 실적(품목별)'!H505),",","")),"")</f>
        <v>-44454</v>
      </c>
    </row>
    <row r="502" customFormat="false" ht="15" hidden="false" customHeight="true" outlineLevel="0" collapsed="false">
      <c r="A502" s="11" t="str">
        <f aca="false">TRIM('수출입 실적(품목별)'!A506)</f>
        <v>2025.06</v>
      </c>
      <c r="B502" s="17" t="n">
        <f aca="false">IFERROR(VALUE(LEFT(A502,4)),"")</f>
        <v>2025</v>
      </c>
      <c r="C502" s="17" t="n">
        <f aca="false">IFERROR(VALUE(RIGHT(A502,2)),"")</f>
        <v>6</v>
      </c>
      <c r="D502" s="11" t="str">
        <f aca="false">TRIM('수출입 실적(품목별)'!B506)</f>
        <v>19</v>
      </c>
      <c r="E502" s="11" t="str">
        <f aca="false">TRIM('수출입 실적(품목별)'!C506)</f>
        <v>곡물ㆍ고운 가루ㆍ전분ㆍ밀크의 조제품과 베이커리 제품</v>
      </c>
      <c r="F502" s="19" t="n">
        <f aca="false">IFERROR(VALUE(SUBSTITUTE(TRIM('수출입 실적(품목별)'!E506),",","")),"")</f>
        <v>221837</v>
      </c>
      <c r="G502" s="19" t="n">
        <f aca="false">IFERROR(VALUE(SUBSTITUTE(TRIM('수출입 실적(품목별)'!G506),",","")),"")</f>
        <v>91607</v>
      </c>
      <c r="H502" s="19" t="n">
        <f aca="false">IFERROR(VALUE(SUBSTITUTE(TRIM('수출입 실적(품목별)'!H506),",","")),"")</f>
        <v>130230</v>
      </c>
    </row>
    <row r="503" customFormat="false" ht="15" hidden="false" customHeight="true" outlineLevel="0" collapsed="false">
      <c r="A503" s="11" t="str">
        <f aca="false">TRIM('수출입 실적(품목별)'!A507)</f>
        <v>2025.06</v>
      </c>
      <c r="B503" s="17" t="n">
        <f aca="false">IFERROR(VALUE(LEFT(A503,4)),"")</f>
        <v>2025</v>
      </c>
      <c r="C503" s="17" t="n">
        <f aca="false">IFERROR(VALUE(RIGHT(A503,2)),"")</f>
        <v>6</v>
      </c>
      <c r="D503" s="11" t="str">
        <f aca="false">TRIM('수출입 실적(품목별)'!B507)</f>
        <v>20</v>
      </c>
      <c r="E503" s="11" t="str">
        <f aca="false">TRIM('수출입 실적(품목별)'!C507)</f>
        <v>채소ㆍ과실ㆍ견과류나 식물의그 밖의 부분의 조제품</v>
      </c>
      <c r="F503" s="19" t="n">
        <f aca="false">IFERROR(VALUE(SUBSTITUTE(TRIM('수출입 실적(품목별)'!E507),",","")),"")</f>
        <v>79820</v>
      </c>
      <c r="G503" s="19" t="n">
        <f aca="false">IFERROR(VALUE(SUBSTITUTE(TRIM('수출입 실적(품목별)'!G507),",","")),"")</f>
        <v>145846</v>
      </c>
      <c r="H503" s="19" t="n">
        <f aca="false">IFERROR(VALUE(SUBSTITUTE(TRIM('수출입 실적(품목별)'!H507),",","")),"")</f>
        <v>-66026</v>
      </c>
    </row>
    <row r="504" customFormat="false" ht="15" hidden="false" customHeight="true" outlineLevel="0" collapsed="false">
      <c r="A504" s="11" t="str">
        <f aca="false">TRIM('수출입 실적(품목별)'!A508)</f>
        <v>2025.06</v>
      </c>
      <c r="B504" s="17" t="n">
        <f aca="false">IFERROR(VALUE(LEFT(A504,4)),"")</f>
        <v>2025</v>
      </c>
      <c r="C504" s="17" t="n">
        <f aca="false">IFERROR(VALUE(RIGHT(A504,2)),"")</f>
        <v>6</v>
      </c>
      <c r="D504" s="11" t="str">
        <f aca="false">TRIM('수출입 실적(품목별)'!B508)</f>
        <v>21</v>
      </c>
      <c r="E504" s="11" t="str">
        <f aca="false">TRIM('수출입 실적(품목별)'!C508)</f>
        <v>각종 조제 식료품</v>
      </c>
      <c r="F504" s="19" t="n">
        <f aca="false">IFERROR(VALUE(SUBSTITUTE(TRIM('수출입 실적(품목별)'!E508),",","")),"")</f>
        <v>157189</v>
      </c>
      <c r="G504" s="19" t="n">
        <f aca="false">IFERROR(VALUE(SUBSTITUTE(TRIM('수출입 실적(품목별)'!G508),",","")),"")</f>
        <v>237844</v>
      </c>
      <c r="H504" s="19" t="n">
        <f aca="false">IFERROR(VALUE(SUBSTITUTE(TRIM('수출입 실적(품목별)'!H508),",","")),"")</f>
        <v>-80655</v>
      </c>
    </row>
    <row r="505" customFormat="false" ht="15" hidden="false" customHeight="true" outlineLevel="0" collapsed="false">
      <c r="A505" s="11" t="str">
        <f aca="false">TRIM('수출입 실적(품목별)'!A509)</f>
        <v>2025.06</v>
      </c>
      <c r="B505" s="17" t="n">
        <f aca="false">IFERROR(VALUE(LEFT(A505,4)),"")</f>
        <v>2025</v>
      </c>
      <c r="C505" s="17" t="n">
        <f aca="false">IFERROR(VALUE(RIGHT(A505,2)),"")</f>
        <v>6</v>
      </c>
      <c r="D505" s="11" t="str">
        <f aca="false">TRIM('수출입 실적(품목별)'!B509)</f>
        <v>22</v>
      </c>
      <c r="E505" s="11" t="str">
        <f aca="false">TRIM('수출입 실적(품목별)'!C509)</f>
        <v>음료ㆍ주류ㆍ식초</v>
      </c>
      <c r="F505" s="19" t="n">
        <f aca="false">IFERROR(VALUE(SUBSTITUTE(TRIM('수출입 실적(품목별)'!E509),",","")),"")</f>
        <v>93992</v>
      </c>
      <c r="G505" s="19" t="n">
        <f aca="false">IFERROR(VALUE(SUBSTITUTE(TRIM('수출입 실적(품목별)'!G509),",","")),"")</f>
        <v>132019</v>
      </c>
      <c r="H505" s="19" t="n">
        <f aca="false">IFERROR(VALUE(SUBSTITUTE(TRIM('수출입 실적(품목별)'!H509),",","")),"")</f>
        <v>-38028</v>
      </c>
    </row>
    <row r="506" customFormat="false" ht="15" hidden="false" customHeight="true" outlineLevel="0" collapsed="false">
      <c r="A506" s="11" t="str">
        <f aca="false">TRIM('수출입 실적(품목별)'!A510)</f>
        <v>2025.06</v>
      </c>
      <c r="B506" s="17" t="n">
        <f aca="false">IFERROR(VALUE(LEFT(A506,4)),"")</f>
        <v>2025</v>
      </c>
      <c r="C506" s="17" t="n">
        <f aca="false">IFERROR(VALUE(RIGHT(A506,2)),"")</f>
        <v>6</v>
      </c>
      <c r="D506" s="11" t="str">
        <f aca="false">TRIM('수출입 실적(품목별)'!B510)</f>
        <v>23</v>
      </c>
      <c r="E506" s="11" t="str">
        <f aca="false">TRIM('수출입 실적(품목별)'!C510)</f>
        <v>식품 공업에서 생기는 잔재물과 웨이스트(waste), 조제 사료</v>
      </c>
      <c r="F506" s="19" t="n">
        <f aca="false">IFERROR(VALUE(SUBSTITUTE(TRIM('수출입 실적(품목별)'!E510),",","")),"")</f>
        <v>25701</v>
      </c>
      <c r="G506" s="19" t="n">
        <f aca="false">IFERROR(VALUE(SUBSTITUTE(TRIM('수출입 실적(품목별)'!G510),",","")),"")</f>
        <v>189850</v>
      </c>
      <c r="H506" s="19" t="n">
        <f aca="false">IFERROR(VALUE(SUBSTITUTE(TRIM('수출입 실적(품목별)'!H510),",","")),"")</f>
        <v>-164149</v>
      </c>
    </row>
    <row r="507" customFormat="false" ht="15" hidden="false" customHeight="true" outlineLevel="0" collapsed="false">
      <c r="A507" s="11" t="str">
        <f aca="false">TRIM('수출입 실적(품목별)'!A511)</f>
        <v>2025.06</v>
      </c>
      <c r="B507" s="17" t="n">
        <f aca="false">IFERROR(VALUE(LEFT(A507,4)),"")</f>
        <v>2025</v>
      </c>
      <c r="C507" s="17" t="n">
        <f aca="false">IFERROR(VALUE(RIGHT(A507,2)),"")</f>
        <v>6</v>
      </c>
      <c r="D507" s="11" t="str">
        <f aca="false">TRIM('수출입 실적(품목별)'!B511)</f>
        <v>24</v>
      </c>
      <c r="E507" s="11" t="str">
        <f aca="false">TRIM('수출입 실적(품목별)'!C511)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507" s="19" t="n">
        <f aca="false">IFERROR(VALUE(SUBSTITUTE(TRIM('수출입 실적(품목별)'!E511),",","")),"")</f>
        <v>95341</v>
      </c>
      <c r="G507" s="19" t="n">
        <f aca="false">IFERROR(VALUE(SUBSTITUTE(TRIM('수출입 실적(품목별)'!G511),",","")),"")</f>
        <v>41935</v>
      </c>
      <c r="H507" s="19" t="n">
        <f aca="false">IFERROR(VALUE(SUBSTITUTE(TRIM('수출입 실적(품목별)'!H511),",","")),"")</f>
        <v>53406</v>
      </c>
    </row>
    <row r="508" customFormat="false" ht="15" hidden="false" customHeight="true" outlineLevel="0" collapsed="false">
      <c r="A508" s="11" t="str">
        <f aca="false">TRIM('수출입 실적(품목별)'!A512)</f>
        <v>2025.06</v>
      </c>
      <c r="B508" s="17" t="n">
        <f aca="false">IFERROR(VALUE(LEFT(A508,4)),"")</f>
        <v>2025</v>
      </c>
      <c r="C508" s="17" t="n">
        <f aca="false">IFERROR(VALUE(RIGHT(A508,2)),"")</f>
        <v>6</v>
      </c>
      <c r="D508" s="11" t="str">
        <f aca="false">TRIM('수출입 실적(품목별)'!B512)</f>
        <v>25</v>
      </c>
      <c r="E508" s="11" t="str">
        <f aca="false">TRIM('수출입 실적(품목별)'!C512)</f>
        <v>소금, 황, 토석류(土石類), 석고ㆍ석회ㆍ시멘트</v>
      </c>
      <c r="F508" s="19" t="n">
        <f aca="false">IFERROR(VALUE(SUBSTITUTE(TRIM('수출입 실적(품목별)'!E512),",","")),"")</f>
        <v>39996</v>
      </c>
      <c r="G508" s="19" t="n">
        <f aca="false">IFERROR(VALUE(SUBSTITUTE(TRIM('수출입 실적(품목별)'!G512),",","")),"")</f>
        <v>79317</v>
      </c>
      <c r="H508" s="19" t="n">
        <f aca="false">IFERROR(VALUE(SUBSTITUTE(TRIM('수출입 실적(품목별)'!H512),",","")),"")</f>
        <v>-39321</v>
      </c>
    </row>
    <row r="509" customFormat="false" ht="15" hidden="false" customHeight="true" outlineLevel="0" collapsed="false">
      <c r="A509" s="11" t="str">
        <f aca="false">TRIM('수출입 실적(품목별)'!A513)</f>
        <v>2025.06</v>
      </c>
      <c r="B509" s="17" t="n">
        <f aca="false">IFERROR(VALUE(LEFT(A509,4)),"")</f>
        <v>2025</v>
      </c>
      <c r="C509" s="17" t="n">
        <f aca="false">IFERROR(VALUE(RIGHT(A509,2)),"")</f>
        <v>6</v>
      </c>
      <c r="D509" s="11" t="str">
        <f aca="false">TRIM('수출입 실적(품목별)'!B513)</f>
        <v>26</v>
      </c>
      <c r="E509" s="11" t="str">
        <f aca="false">TRIM('수출입 실적(품목별)'!C513)</f>
        <v>광(鑛)ㆍ슬래그(slag)ㆍ회(灰)</v>
      </c>
      <c r="F509" s="19" t="n">
        <f aca="false">IFERROR(VALUE(SUBSTITUTE(TRIM('수출입 실적(품목별)'!E513),",","")),"")</f>
        <v>54902</v>
      </c>
      <c r="G509" s="19" t="n">
        <f aca="false">IFERROR(VALUE(SUBSTITUTE(TRIM('수출입 실적(품목별)'!G513),",","")),"")</f>
        <v>2043230</v>
      </c>
      <c r="H509" s="19" t="n">
        <f aca="false">IFERROR(VALUE(SUBSTITUTE(TRIM('수출입 실적(품목별)'!H513),",","")),"")</f>
        <v>-1988328</v>
      </c>
    </row>
    <row r="510" customFormat="false" ht="15" hidden="false" customHeight="true" outlineLevel="0" collapsed="false">
      <c r="A510" s="11" t="str">
        <f aca="false">TRIM('수출입 실적(품목별)'!A514)</f>
        <v>2025.06</v>
      </c>
      <c r="B510" s="17" t="n">
        <f aca="false">IFERROR(VALUE(LEFT(A510,4)),"")</f>
        <v>2025</v>
      </c>
      <c r="C510" s="17" t="n">
        <f aca="false">IFERROR(VALUE(RIGHT(A510,2)),"")</f>
        <v>6</v>
      </c>
      <c r="D510" s="11" t="str">
        <f aca="false">TRIM('수출입 실적(품목별)'!B514)</f>
        <v>27</v>
      </c>
      <c r="E510" s="11" t="str">
        <f aca="false">TRIM('수출입 실적(품목별)'!C514)</f>
        <v>광물성 연료ㆍ광물유(鑛物油)와 이들의 증류물, 역청(瀝靑)물질, 광물성 왁스</v>
      </c>
      <c r="F510" s="19" t="n">
        <f aca="false">IFERROR(VALUE(SUBSTITUTE(TRIM('수출입 실적(품목별)'!E514),",","")),"")</f>
        <v>3907126</v>
      </c>
      <c r="G510" s="19" t="n">
        <f aca="false">IFERROR(VALUE(SUBSTITUTE(TRIM('수출입 실적(품목별)'!G514),",","")),"")</f>
        <v>10139369</v>
      </c>
      <c r="H510" s="19" t="n">
        <f aca="false">IFERROR(VALUE(SUBSTITUTE(TRIM('수출입 실적(품목별)'!H514),",","")),"")</f>
        <v>-6232243</v>
      </c>
    </row>
    <row r="511" customFormat="false" ht="15" hidden="false" customHeight="true" outlineLevel="0" collapsed="false">
      <c r="A511" s="11" t="str">
        <f aca="false">TRIM('수출입 실적(품목별)'!A515)</f>
        <v>2025.06</v>
      </c>
      <c r="B511" s="17" t="n">
        <f aca="false">IFERROR(VALUE(LEFT(A511,4)),"")</f>
        <v>2025</v>
      </c>
      <c r="C511" s="17" t="n">
        <f aca="false">IFERROR(VALUE(RIGHT(A511,2)),"")</f>
        <v>6</v>
      </c>
      <c r="D511" s="11" t="str">
        <f aca="false">TRIM('수출입 실적(품목별)'!B515)</f>
        <v>28</v>
      </c>
      <c r="E511" s="11" t="str">
        <f aca="false">TRIM('수출입 실적(품목별)'!C515)</f>
        <v>무기화학품, 귀금속ㆍ희토류(稀土類)금속ㆍ방사성원소ㆍ동위원소의 유기화합물이나 무기화합물</v>
      </c>
      <c r="F511" s="19" t="n">
        <f aca="false">IFERROR(VALUE(SUBSTITUTE(TRIM('수출입 실적(품목별)'!E515),",","")),"")</f>
        <v>775086</v>
      </c>
      <c r="G511" s="19" t="n">
        <f aca="false">IFERROR(VALUE(SUBSTITUTE(TRIM('수출입 실적(품목별)'!G515),",","")),"")</f>
        <v>873310</v>
      </c>
      <c r="H511" s="19" t="n">
        <f aca="false">IFERROR(VALUE(SUBSTITUTE(TRIM('수출입 실적(품목별)'!H515),",","")),"")</f>
        <v>-98223</v>
      </c>
    </row>
    <row r="512" customFormat="false" ht="15" hidden="false" customHeight="true" outlineLevel="0" collapsed="false">
      <c r="A512" s="11" t="str">
        <f aca="false">TRIM('수출입 실적(품목별)'!A516)</f>
        <v>2025.06</v>
      </c>
      <c r="B512" s="17" t="n">
        <f aca="false">IFERROR(VALUE(LEFT(A512,4)),"")</f>
        <v>2025</v>
      </c>
      <c r="C512" s="17" t="n">
        <f aca="false">IFERROR(VALUE(RIGHT(A512,2)),"")</f>
        <v>6</v>
      </c>
      <c r="D512" s="11" t="str">
        <f aca="false">TRIM('수출입 실적(품목별)'!B516)</f>
        <v>29</v>
      </c>
      <c r="E512" s="11" t="str">
        <f aca="false">TRIM('수출입 실적(품목별)'!C516)</f>
        <v>유기화학품</v>
      </c>
      <c r="F512" s="19" t="n">
        <f aca="false">IFERROR(VALUE(SUBSTITUTE(TRIM('수출입 실적(품목별)'!E516),",","")),"")</f>
        <v>1572396</v>
      </c>
      <c r="G512" s="19" t="n">
        <f aca="false">IFERROR(VALUE(SUBSTITUTE(TRIM('수출입 실적(품목별)'!G516),",","")),"")</f>
        <v>1096541</v>
      </c>
      <c r="H512" s="19" t="n">
        <f aca="false">IFERROR(VALUE(SUBSTITUTE(TRIM('수출입 실적(품목별)'!H516),",","")),"")</f>
        <v>475855</v>
      </c>
    </row>
    <row r="513" customFormat="false" ht="15" hidden="false" customHeight="true" outlineLevel="0" collapsed="false">
      <c r="A513" s="11" t="str">
        <f aca="false">TRIM('수출입 실적(품목별)'!A517)</f>
        <v>2025.06</v>
      </c>
      <c r="B513" s="17" t="n">
        <f aca="false">IFERROR(VALUE(LEFT(A513,4)),"")</f>
        <v>2025</v>
      </c>
      <c r="C513" s="17" t="n">
        <f aca="false">IFERROR(VALUE(RIGHT(A513,2)),"")</f>
        <v>6</v>
      </c>
      <c r="D513" s="11" t="str">
        <f aca="false">TRIM('수출입 실적(품목별)'!B517)</f>
        <v>30</v>
      </c>
      <c r="E513" s="11" t="str">
        <f aca="false">TRIM('수출입 실적(품목별)'!C517)</f>
        <v>의료용품</v>
      </c>
      <c r="F513" s="19" t="n">
        <f aca="false">IFERROR(VALUE(SUBSTITUTE(TRIM('수출입 실적(품목별)'!E517),",","")),"")</f>
        <v>969786</v>
      </c>
      <c r="G513" s="19" t="n">
        <f aca="false">IFERROR(VALUE(SUBSTITUTE(TRIM('수출입 실적(품목별)'!G517),",","")),"")</f>
        <v>789665</v>
      </c>
      <c r="H513" s="19" t="n">
        <f aca="false">IFERROR(VALUE(SUBSTITUTE(TRIM('수출입 실적(품목별)'!H517),",","")),"")</f>
        <v>180121</v>
      </c>
    </row>
    <row r="514" customFormat="false" ht="15" hidden="false" customHeight="true" outlineLevel="0" collapsed="false">
      <c r="A514" s="11" t="str">
        <f aca="false">TRIM('수출입 실적(품목별)'!A518)</f>
        <v>2025.06</v>
      </c>
      <c r="B514" s="17" t="n">
        <f aca="false">IFERROR(VALUE(LEFT(A514,4)),"")</f>
        <v>2025</v>
      </c>
      <c r="C514" s="17" t="n">
        <f aca="false">IFERROR(VALUE(RIGHT(A514,2)),"")</f>
        <v>6</v>
      </c>
      <c r="D514" s="11" t="str">
        <f aca="false">TRIM('수출입 실적(품목별)'!B518)</f>
        <v>31</v>
      </c>
      <c r="E514" s="11" t="str">
        <f aca="false">TRIM('수출입 실적(품목별)'!C518)</f>
        <v>비료</v>
      </c>
      <c r="F514" s="19" t="n">
        <f aca="false">IFERROR(VALUE(SUBSTITUTE(TRIM('수출입 실적(품목별)'!E518),",","")),"")</f>
        <v>40518</v>
      </c>
      <c r="G514" s="19" t="n">
        <f aca="false">IFERROR(VALUE(SUBSTITUTE(TRIM('수출입 실적(품목별)'!G518),",","")),"")</f>
        <v>64087</v>
      </c>
      <c r="H514" s="19" t="n">
        <f aca="false">IFERROR(VALUE(SUBSTITUTE(TRIM('수출입 실적(품목별)'!H518),",","")),"")</f>
        <v>-23569</v>
      </c>
    </row>
    <row r="515" customFormat="false" ht="15" hidden="false" customHeight="true" outlineLevel="0" collapsed="false">
      <c r="A515" s="11" t="str">
        <f aca="false">TRIM('수출입 실적(품목별)'!A519)</f>
        <v>2025.06</v>
      </c>
      <c r="B515" s="17" t="n">
        <f aca="false">IFERROR(VALUE(LEFT(A515,4)),"")</f>
        <v>2025</v>
      </c>
      <c r="C515" s="17" t="n">
        <f aca="false">IFERROR(VALUE(RIGHT(A515,2)),"")</f>
        <v>6</v>
      </c>
      <c r="D515" s="11" t="str">
        <f aca="false">TRIM('수출입 실적(품목별)'!B519)</f>
        <v>32</v>
      </c>
      <c r="E515" s="11" t="str">
        <f aca="false">TRIM('수출입 실적(품목별)'!C519)</f>
        <v>유연용ㆍ염색용 추출물(extract), 탄닌과 이들의 유도체, 염료ㆍ안료와 그 밖의 착색제, 페인트ㆍ바니시(varnish), 퍼티(putty)와 그 밖의 매스틱(mastic), 잉크</v>
      </c>
      <c r="F515" s="19" t="n">
        <f aca="false">IFERROR(VALUE(SUBSTITUTE(TRIM('수출입 실적(품목별)'!E519),",","")),"")</f>
        <v>223739</v>
      </c>
      <c r="G515" s="19" t="n">
        <f aca="false">IFERROR(VALUE(SUBSTITUTE(TRIM('수출입 실적(품목별)'!G519),",","")),"")</f>
        <v>190624</v>
      </c>
      <c r="H515" s="19" t="n">
        <f aca="false">IFERROR(VALUE(SUBSTITUTE(TRIM('수출입 실적(품목별)'!H519),",","")),"")</f>
        <v>33115</v>
      </c>
    </row>
    <row r="516" customFormat="false" ht="15" hidden="false" customHeight="true" outlineLevel="0" collapsed="false">
      <c r="A516" s="11" t="str">
        <f aca="false">TRIM('수출입 실적(품목별)'!A520)</f>
        <v>2025.06</v>
      </c>
      <c r="B516" s="17" t="n">
        <f aca="false">IFERROR(VALUE(LEFT(A516,4)),"")</f>
        <v>2025</v>
      </c>
      <c r="C516" s="17" t="n">
        <f aca="false">IFERROR(VALUE(RIGHT(A516,2)),"")</f>
        <v>6</v>
      </c>
      <c r="D516" s="11" t="str">
        <f aca="false">TRIM('수출입 실적(품목별)'!B520)</f>
        <v>33</v>
      </c>
      <c r="E516" s="11" t="str">
        <f aca="false">TRIM('수출입 실적(품목별)'!C520)</f>
        <v>정유(essential oil)와 레지노이드(resinoid), 조제향료와 화장품ㆍ화장용품</v>
      </c>
      <c r="F516" s="19" t="n">
        <f aca="false">IFERROR(VALUE(SUBSTITUTE(TRIM('수출입 실적(품목별)'!E520),",","")),"")</f>
        <v>907377</v>
      </c>
      <c r="G516" s="19" t="n">
        <f aca="false">IFERROR(VALUE(SUBSTITUTE(TRIM('수출입 실적(품목별)'!G520),",","")),"")</f>
        <v>186256</v>
      </c>
      <c r="H516" s="19" t="n">
        <f aca="false">IFERROR(VALUE(SUBSTITUTE(TRIM('수출입 실적(품목별)'!H520),",","")),"")</f>
        <v>721120</v>
      </c>
    </row>
    <row r="517" customFormat="false" ht="15" hidden="false" customHeight="true" outlineLevel="0" collapsed="false">
      <c r="A517" s="11" t="str">
        <f aca="false">TRIM('수출입 실적(품목별)'!A521)</f>
        <v>2025.06</v>
      </c>
      <c r="B517" s="17" t="n">
        <f aca="false">IFERROR(VALUE(LEFT(A517,4)),"")</f>
        <v>2025</v>
      </c>
      <c r="C517" s="17" t="n">
        <f aca="false">IFERROR(VALUE(RIGHT(A517,2)),"")</f>
        <v>6</v>
      </c>
      <c r="D517" s="11" t="str">
        <f aca="false">TRIM('수출입 실적(품목별)'!B521)</f>
        <v>34</v>
      </c>
      <c r="E517" s="11" t="str">
        <f aca="false">TRIM('수출입 실적(품목별)'!C521)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517" s="19" t="n">
        <f aca="false">IFERROR(VALUE(SUBSTITUTE(TRIM('수출입 실적(품목별)'!E521),",","")),"")</f>
        <v>156708</v>
      </c>
      <c r="G517" s="19" t="n">
        <f aca="false">IFERROR(VALUE(SUBSTITUTE(TRIM('수출입 실적(품목별)'!G521),",","")),"")</f>
        <v>99390</v>
      </c>
      <c r="H517" s="19" t="n">
        <f aca="false">IFERROR(VALUE(SUBSTITUTE(TRIM('수출입 실적(품목별)'!H521),",","")),"")</f>
        <v>57318</v>
      </c>
    </row>
    <row r="518" customFormat="false" ht="15" hidden="false" customHeight="true" outlineLevel="0" collapsed="false">
      <c r="A518" s="11" t="str">
        <f aca="false">TRIM('수출입 실적(품목별)'!A522)</f>
        <v>2025.06</v>
      </c>
      <c r="B518" s="17" t="n">
        <f aca="false">IFERROR(VALUE(LEFT(A518,4)),"")</f>
        <v>2025</v>
      </c>
      <c r="C518" s="17" t="n">
        <f aca="false">IFERROR(VALUE(RIGHT(A518,2)),"")</f>
        <v>6</v>
      </c>
      <c r="D518" s="11" t="str">
        <f aca="false">TRIM('수출입 실적(품목별)'!B522)</f>
        <v>35</v>
      </c>
      <c r="E518" s="11" t="str">
        <f aca="false">TRIM('수출입 실적(품목별)'!C522)</f>
        <v>단백질계 물질, 변성전분, 글루(glue), 효소</v>
      </c>
      <c r="F518" s="19" t="n">
        <f aca="false">IFERROR(VALUE(SUBSTITUTE(TRIM('수출입 실적(품목별)'!E522),",","")),"")</f>
        <v>77644</v>
      </c>
      <c r="G518" s="19" t="n">
        <f aca="false">IFERROR(VALUE(SUBSTITUTE(TRIM('수출입 실적(품목별)'!G522),",","")),"")</f>
        <v>83886</v>
      </c>
      <c r="H518" s="19" t="n">
        <f aca="false">IFERROR(VALUE(SUBSTITUTE(TRIM('수출입 실적(품목별)'!H522),",","")),"")</f>
        <v>-6241</v>
      </c>
    </row>
    <row r="519" customFormat="false" ht="15" hidden="false" customHeight="true" outlineLevel="0" collapsed="false">
      <c r="A519" s="11" t="str">
        <f aca="false">TRIM('수출입 실적(품목별)'!A523)</f>
        <v>2025.06</v>
      </c>
      <c r="B519" s="17" t="n">
        <f aca="false">IFERROR(VALUE(LEFT(A519,4)),"")</f>
        <v>2025</v>
      </c>
      <c r="C519" s="17" t="n">
        <f aca="false">IFERROR(VALUE(RIGHT(A519,2)),"")</f>
        <v>6</v>
      </c>
      <c r="D519" s="11" t="str">
        <f aca="false">TRIM('수출입 실적(품목별)'!B523)</f>
        <v>36</v>
      </c>
      <c r="E519" s="11" t="str">
        <f aca="false">TRIM('수출입 실적(품목별)'!C523)</f>
        <v>화약류, 화공품, 성냥, 발화성 합금, 특정 가연성 조제품</v>
      </c>
      <c r="F519" s="19" t="n">
        <f aca="false">IFERROR(VALUE(SUBSTITUTE(TRIM('수출입 실적(품목별)'!E523),",","")),"")</f>
        <v>3992</v>
      </c>
      <c r="G519" s="19" t="n">
        <f aca="false">IFERROR(VALUE(SUBSTITUTE(TRIM('수출입 실적(품목별)'!G523),",","")),"")</f>
        <v>8178</v>
      </c>
      <c r="H519" s="19" t="n">
        <f aca="false">IFERROR(VALUE(SUBSTITUTE(TRIM('수출입 실적(품목별)'!H523),",","")),"")</f>
        <v>-4186</v>
      </c>
    </row>
    <row r="520" customFormat="false" ht="15" hidden="false" customHeight="true" outlineLevel="0" collapsed="false">
      <c r="A520" s="11" t="str">
        <f aca="false">TRIM('수출입 실적(품목별)'!A524)</f>
        <v>2025.06</v>
      </c>
      <c r="B520" s="17" t="n">
        <f aca="false">IFERROR(VALUE(LEFT(A520,4)),"")</f>
        <v>2025</v>
      </c>
      <c r="C520" s="17" t="n">
        <f aca="false">IFERROR(VALUE(RIGHT(A520,2)),"")</f>
        <v>6</v>
      </c>
      <c r="D520" s="11" t="str">
        <f aca="false">TRIM('수출입 실적(품목별)'!B524)</f>
        <v>37</v>
      </c>
      <c r="E520" s="11" t="str">
        <f aca="false">TRIM('수출입 실적(품목별)'!C524)</f>
        <v>사진용이나 영화용 재료</v>
      </c>
      <c r="F520" s="19" t="n">
        <f aca="false">IFERROR(VALUE(SUBSTITUTE(TRIM('수출입 실적(품목별)'!E524),",","")),"")</f>
        <v>89265</v>
      </c>
      <c r="G520" s="19" t="n">
        <f aca="false">IFERROR(VALUE(SUBSTITUTE(TRIM('수출입 실적(품목별)'!G524),",","")),"")</f>
        <v>93292</v>
      </c>
      <c r="H520" s="19" t="n">
        <f aca="false">IFERROR(VALUE(SUBSTITUTE(TRIM('수출입 실적(품목별)'!H524),",","")),"")</f>
        <v>-4027</v>
      </c>
    </row>
    <row r="521" customFormat="false" ht="15" hidden="false" customHeight="true" outlineLevel="0" collapsed="false">
      <c r="A521" s="11" t="str">
        <f aca="false">TRIM('수출입 실적(품목별)'!A525)</f>
        <v>2025.06</v>
      </c>
      <c r="B521" s="17" t="n">
        <f aca="false">IFERROR(VALUE(LEFT(A521,4)),"")</f>
        <v>2025</v>
      </c>
      <c r="C521" s="17" t="n">
        <f aca="false">IFERROR(VALUE(RIGHT(A521,2)),"")</f>
        <v>6</v>
      </c>
      <c r="D521" s="11" t="str">
        <f aca="false">TRIM('수출입 실적(품목별)'!B525)</f>
        <v>38</v>
      </c>
      <c r="E521" s="11" t="str">
        <f aca="false">TRIM('수출입 실적(품목별)'!C525)</f>
        <v>각종 화학공업 생산품</v>
      </c>
      <c r="F521" s="19" t="n">
        <f aca="false">IFERROR(VALUE(SUBSTITUTE(TRIM('수출입 실적(품목별)'!E525),",","")),"")</f>
        <v>617744</v>
      </c>
      <c r="G521" s="19" t="n">
        <f aca="false">IFERROR(VALUE(SUBSTITUTE(TRIM('수출입 실적(품목별)'!G525),",","")),"")</f>
        <v>798572</v>
      </c>
      <c r="H521" s="19" t="n">
        <f aca="false">IFERROR(VALUE(SUBSTITUTE(TRIM('수출입 실적(품목별)'!H525),",","")),"")</f>
        <v>-180828</v>
      </c>
    </row>
    <row r="522" customFormat="false" ht="15" hidden="false" customHeight="true" outlineLevel="0" collapsed="false">
      <c r="A522" s="11" t="str">
        <f aca="false">TRIM('수출입 실적(품목별)'!A526)</f>
        <v>2025.06</v>
      </c>
      <c r="B522" s="17" t="n">
        <f aca="false">IFERROR(VALUE(LEFT(A522,4)),"")</f>
        <v>2025</v>
      </c>
      <c r="C522" s="17" t="n">
        <f aca="false">IFERROR(VALUE(RIGHT(A522,2)),"")</f>
        <v>6</v>
      </c>
      <c r="D522" s="11" t="str">
        <f aca="false">TRIM('수출입 실적(품목별)'!B526)</f>
        <v>39</v>
      </c>
      <c r="E522" s="11" t="str">
        <f aca="false">TRIM('수출입 실적(품목별)'!C526)</f>
        <v>플라스틱과 그 제품</v>
      </c>
      <c r="F522" s="19" t="n">
        <f aca="false">IFERROR(VALUE(SUBSTITUTE(TRIM('수출입 실적(품목별)'!E526),",","")),"")</f>
        <v>2722389</v>
      </c>
      <c r="G522" s="19" t="n">
        <f aca="false">IFERROR(VALUE(SUBSTITUTE(TRIM('수출입 실적(품목별)'!G526),",","")),"")</f>
        <v>1130373</v>
      </c>
      <c r="H522" s="19" t="n">
        <f aca="false">IFERROR(VALUE(SUBSTITUTE(TRIM('수출입 실적(품목별)'!H526),",","")),"")</f>
        <v>1592016</v>
      </c>
    </row>
    <row r="523" customFormat="false" ht="15" hidden="false" customHeight="true" outlineLevel="0" collapsed="false">
      <c r="A523" s="11" t="str">
        <f aca="false">TRIM('수출입 실적(품목별)'!A527)</f>
        <v>2025.06</v>
      </c>
      <c r="B523" s="17" t="n">
        <f aca="false">IFERROR(VALUE(LEFT(A523,4)),"")</f>
        <v>2025</v>
      </c>
      <c r="C523" s="17" t="n">
        <f aca="false">IFERROR(VALUE(RIGHT(A523,2)),"")</f>
        <v>6</v>
      </c>
      <c r="D523" s="11" t="str">
        <f aca="false">TRIM('수출입 실적(품목별)'!B527)</f>
        <v>40</v>
      </c>
      <c r="E523" s="11" t="str">
        <f aca="false">TRIM('수출입 실적(품목별)'!C527)</f>
        <v>고무와 그 제품</v>
      </c>
      <c r="F523" s="19" t="n">
        <f aca="false">IFERROR(VALUE(SUBSTITUTE(TRIM('수출입 실적(품목별)'!E527),",","")),"")</f>
        <v>628525</v>
      </c>
      <c r="G523" s="19" t="n">
        <f aca="false">IFERROR(VALUE(SUBSTITUTE(TRIM('수출입 실적(품목별)'!G527),",","")),"")</f>
        <v>272115</v>
      </c>
      <c r="H523" s="19" t="n">
        <f aca="false">IFERROR(VALUE(SUBSTITUTE(TRIM('수출입 실적(품목별)'!H527),",","")),"")</f>
        <v>356410</v>
      </c>
    </row>
    <row r="524" customFormat="false" ht="15" hidden="false" customHeight="true" outlineLevel="0" collapsed="false">
      <c r="A524" s="11" t="str">
        <f aca="false">TRIM('수출입 실적(품목별)'!A528)</f>
        <v>2025.06</v>
      </c>
      <c r="B524" s="17" t="n">
        <f aca="false">IFERROR(VALUE(LEFT(A524,4)),"")</f>
        <v>2025</v>
      </c>
      <c r="C524" s="17" t="n">
        <f aca="false">IFERROR(VALUE(RIGHT(A524,2)),"")</f>
        <v>6</v>
      </c>
      <c r="D524" s="11" t="str">
        <f aca="false">TRIM('수출입 실적(품목별)'!B528)</f>
        <v>41</v>
      </c>
      <c r="E524" s="11" t="str">
        <f aca="false">TRIM('수출입 실적(품목별)'!C528)</f>
        <v>원피(모피는 제외한다)와 가죽</v>
      </c>
      <c r="F524" s="19" t="n">
        <f aca="false">IFERROR(VALUE(SUBSTITUTE(TRIM('수출입 실적(품목별)'!E528),",","")),"")</f>
        <v>24065</v>
      </c>
      <c r="G524" s="19" t="n">
        <f aca="false">IFERROR(VALUE(SUBSTITUTE(TRIM('수출입 실적(품목별)'!G528),",","")),"")</f>
        <v>23401</v>
      </c>
      <c r="H524" s="19" t="n">
        <f aca="false">IFERROR(VALUE(SUBSTITUTE(TRIM('수출입 실적(품목별)'!H528),",","")),"")</f>
        <v>664</v>
      </c>
    </row>
    <row r="525" customFormat="false" ht="15" hidden="false" customHeight="true" outlineLevel="0" collapsed="false">
      <c r="A525" s="11" t="str">
        <f aca="false">TRIM('수출입 실적(품목별)'!A529)</f>
        <v>2025.06</v>
      </c>
      <c r="B525" s="17" t="n">
        <f aca="false">IFERROR(VALUE(LEFT(A525,4)),"")</f>
        <v>2025</v>
      </c>
      <c r="C525" s="17" t="n">
        <f aca="false">IFERROR(VALUE(RIGHT(A525,2)),"")</f>
        <v>6</v>
      </c>
      <c r="D525" s="11" t="str">
        <f aca="false">TRIM('수출입 실적(품목별)'!B529)</f>
        <v>42</v>
      </c>
      <c r="E525" s="11" t="str">
        <f aca="false">TRIM('수출입 실적(품목별)'!C529)</f>
        <v>가죽제품, 마구, 여행용구ㆍ핸드백과 이와 유사한 용기, 동물 거트(gut)[누에의 거트(gut)는 제외한다]의 제품</v>
      </c>
      <c r="F525" s="19" t="n">
        <f aca="false">IFERROR(VALUE(SUBSTITUTE(TRIM('수출입 실적(품목별)'!E529),",","")),"")</f>
        <v>49177</v>
      </c>
      <c r="G525" s="19" t="n">
        <f aca="false">IFERROR(VALUE(SUBSTITUTE(TRIM('수출입 실적(품목별)'!G529),",","")),"")</f>
        <v>291501</v>
      </c>
      <c r="H525" s="19" t="n">
        <f aca="false">IFERROR(VALUE(SUBSTITUTE(TRIM('수출입 실적(품목별)'!H529),",","")),"")</f>
        <v>-242325</v>
      </c>
    </row>
    <row r="526" customFormat="false" ht="15" hidden="false" customHeight="true" outlineLevel="0" collapsed="false">
      <c r="A526" s="11" t="str">
        <f aca="false">TRIM('수출입 실적(품목별)'!A530)</f>
        <v>2025.06</v>
      </c>
      <c r="B526" s="17" t="n">
        <f aca="false">IFERROR(VALUE(LEFT(A526,4)),"")</f>
        <v>2025</v>
      </c>
      <c r="C526" s="17" t="n">
        <f aca="false">IFERROR(VALUE(RIGHT(A526,2)),"")</f>
        <v>6</v>
      </c>
      <c r="D526" s="11" t="str">
        <f aca="false">TRIM('수출입 실적(품목별)'!B530)</f>
        <v>43</v>
      </c>
      <c r="E526" s="11" t="str">
        <f aca="false">TRIM('수출입 실적(품목별)'!C530)</f>
        <v>모피ㆍ인조모피와 이들의 제품</v>
      </c>
      <c r="F526" s="19" t="n">
        <f aca="false">IFERROR(VALUE(SUBSTITUTE(TRIM('수출입 실적(품목별)'!E530),",","")),"")</f>
        <v>952</v>
      </c>
      <c r="G526" s="19" t="n">
        <f aca="false">IFERROR(VALUE(SUBSTITUTE(TRIM('수출입 실적(품목별)'!G530),",","")),"")</f>
        <v>12131</v>
      </c>
      <c r="H526" s="19" t="n">
        <f aca="false">IFERROR(VALUE(SUBSTITUTE(TRIM('수출입 실적(품목별)'!H530),",","")),"")</f>
        <v>-11180</v>
      </c>
    </row>
    <row r="527" customFormat="false" ht="15" hidden="false" customHeight="true" outlineLevel="0" collapsed="false">
      <c r="A527" s="11" t="str">
        <f aca="false">TRIM('수출입 실적(품목별)'!A531)</f>
        <v>2025.06</v>
      </c>
      <c r="B527" s="17" t="n">
        <f aca="false">IFERROR(VALUE(LEFT(A527,4)),"")</f>
        <v>2025</v>
      </c>
      <c r="C527" s="17" t="n">
        <f aca="false">IFERROR(VALUE(RIGHT(A527,2)),"")</f>
        <v>6</v>
      </c>
      <c r="D527" s="11" t="str">
        <f aca="false">TRIM('수출입 실적(품목별)'!B531)</f>
        <v>44</v>
      </c>
      <c r="E527" s="11" t="str">
        <f aca="false">TRIM('수출입 실적(품목별)'!C531)</f>
        <v>목재와 그 제품, 목탄</v>
      </c>
      <c r="F527" s="19" t="n">
        <f aca="false">IFERROR(VALUE(SUBSTITUTE(TRIM('수출입 실적(품목별)'!E531),",","")),"")</f>
        <v>6909</v>
      </c>
      <c r="G527" s="19" t="n">
        <f aca="false">IFERROR(VALUE(SUBSTITUTE(TRIM('수출입 실적(품목별)'!G531),",","")),"")</f>
        <v>242264</v>
      </c>
      <c r="H527" s="19" t="n">
        <f aca="false">IFERROR(VALUE(SUBSTITUTE(TRIM('수출입 실적(품목별)'!H531),",","")),"")</f>
        <v>-235354</v>
      </c>
    </row>
    <row r="528" customFormat="false" ht="15" hidden="false" customHeight="true" outlineLevel="0" collapsed="false">
      <c r="A528" s="11" t="str">
        <f aca="false">TRIM('수출입 실적(품목별)'!A532)</f>
        <v>2025.06</v>
      </c>
      <c r="B528" s="17" t="n">
        <f aca="false">IFERROR(VALUE(LEFT(A528,4)),"")</f>
        <v>2025</v>
      </c>
      <c r="C528" s="17" t="n">
        <f aca="false">IFERROR(VALUE(RIGHT(A528,2)),"")</f>
        <v>6</v>
      </c>
      <c r="D528" s="11" t="str">
        <f aca="false">TRIM('수출입 실적(품목별)'!B532)</f>
        <v>45</v>
      </c>
      <c r="E528" s="11" t="str">
        <f aca="false">TRIM('수출입 실적(품목별)'!C532)</f>
        <v>코르크(cork)와 그 제품</v>
      </c>
      <c r="F528" s="19" t="n">
        <f aca="false">IFERROR(VALUE(SUBSTITUTE(TRIM('수출입 실적(품목별)'!E532),",","")),"")</f>
        <v>18</v>
      </c>
      <c r="G528" s="19" t="n">
        <f aca="false">IFERROR(VALUE(SUBSTITUTE(TRIM('수출입 실적(품목별)'!G532),",","")),"")</f>
        <v>373</v>
      </c>
      <c r="H528" s="19" t="n">
        <f aca="false">IFERROR(VALUE(SUBSTITUTE(TRIM('수출입 실적(품목별)'!H532),",","")),"")</f>
        <v>-356</v>
      </c>
    </row>
    <row r="529" customFormat="false" ht="15" hidden="false" customHeight="true" outlineLevel="0" collapsed="false">
      <c r="A529" s="11" t="str">
        <f aca="false">TRIM('수출입 실적(품목별)'!A533)</f>
        <v>2025.06</v>
      </c>
      <c r="B529" s="17" t="n">
        <f aca="false">IFERROR(VALUE(LEFT(A529,4)),"")</f>
        <v>2025</v>
      </c>
      <c r="C529" s="17" t="n">
        <f aca="false">IFERROR(VALUE(RIGHT(A529,2)),"")</f>
        <v>6</v>
      </c>
      <c r="D529" s="11" t="str">
        <f aca="false">TRIM('수출입 실적(품목별)'!B533)</f>
        <v>46</v>
      </c>
      <c r="E529" s="11" t="str">
        <f aca="false">TRIM('수출입 실적(품목별)'!C533)</f>
        <v>짚ㆍ에스파르토(esparto)나 그 밖의 조물 재료의 제품, 바구니 세공물(basketware)과 지조세공물(枝條細工物)</v>
      </c>
      <c r="F529" s="19" t="n">
        <f aca="false">IFERROR(VALUE(SUBSTITUTE(TRIM('수출입 실적(품목별)'!E533),",","")),"")</f>
        <v>121</v>
      </c>
      <c r="G529" s="19" t="n">
        <f aca="false">IFERROR(VALUE(SUBSTITUTE(TRIM('수출입 실적(품목별)'!G533),",","")),"")</f>
        <v>2231</v>
      </c>
      <c r="H529" s="19" t="n">
        <f aca="false">IFERROR(VALUE(SUBSTITUTE(TRIM('수출입 실적(품목별)'!H533),",","")),"")</f>
        <v>-2110</v>
      </c>
    </row>
    <row r="530" customFormat="false" ht="15" hidden="false" customHeight="true" outlineLevel="0" collapsed="false">
      <c r="A530" s="11" t="str">
        <f aca="false">TRIM('수출입 실적(품목별)'!A534)</f>
        <v>2025.06</v>
      </c>
      <c r="B530" s="17" t="n">
        <f aca="false">IFERROR(VALUE(LEFT(A530,4)),"")</f>
        <v>2025</v>
      </c>
      <c r="C530" s="17" t="n">
        <f aca="false">IFERROR(VALUE(RIGHT(A530,2)),"")</f>
        <v>6</v>
      </c>
      <c r="D530" s="11" t="str">
        <f aca="false">TRIM('수출입 실적(품목별)'!B534)</f>
        <v>47</v>
      </c>
      <c r="E530" s="11" t="str">
        <f aca="false">TRIM('수출입 실적(품목별)'!C534)</f>
        <v>목재나 그 밖의 섬유질 셀룰로오스재료의 펄프, 회수한 종이ㆍ판지[웨이스트(waste)와 스크랩(scrap)]</v>
      </c>
      <c r="F530" s="19" t="n">
        <f aca="false">IFERROR(VALUE(SUBSTITUTE(TRIM('수출입 실적(품목별)'!E534),",","")),"")</f>
        <v>6556</v>
      </c>
      <c r="G530" s="19" t="n">
        <f aca="false">IFERROR(VALUE(SUBSTITUTE(TRIM('수출입 실적(품목별)'!G534),",","")),"")</f>
        <v>116917</v>
      </c>
      <c r="H530" s="19" t="n">
        <f aca="false">IFERROR(VALUE(SUBSTITUTE(TRIM('수출입 실적(품목별)'!H534),",","")),"")</f>
        <v>-110361</v>
      </c>
    </row>
    <row r="531" customFormat="false" ht="15" hidden="false" customHeight="true" outlineLevel="0" collapsed="false">
      <c r="A531" s="11" t="str">
        <f aca="false">TRIM('수출입 실적(품목별)'!A535)</f>
        <v>2025.06</v>
      </c>
      <c r="B531" s="17" t="n">
        <f aca="false">IFERROR(VALUE(LEFT(A531,4)),"")</f>
        <v>2025</v>
      </c>
      <c r="C531" s="17" t="n">
        <f aca="false">IFERROR(VALUE(RIGHT(A531,2)),"")</f>
        <v>6</v>
      </c>
      <c r="D531" s="11" t="str">
        <f aca="false">TRIM('수출입 실적(품목별)'!B535)</f>
        <v>48</v>
      </c>
      <c r="E531" s="11" t="str">
        <f aca="false">TRIM('수출입 실적(품목별)'!C535)</f>
        <v>종이와 판지, 제지용 펄프ㆍ종이ㆍ판지의 제품</v>
      </c>
      <c r="F531" s="19" t="n">
        <f aca="false">IFERROR(VALUE(SUBSTITUTE(TRIM('수출입 실적(품목별)'!E535),",","")),"")</f>
        <v>209379</v>
      </c>
      <c r="G531" s="19" t="n">
        <f aca="false">IFERROR(VALUE(SUBSTITUTE(TRIM('수출입 실적(품목별)'!G535),",","")),"")</f>
        <v>188409</v>
      </c>
      <c r="H531" s="19" t="n">
        <f aca="false">IFERROR(VALUE(SUBSTITUTE(TRIM('수출입 실적(품목별)'!H535),",","")),"")</f>
        <v>20970</v>
      </c>
    </row>
    <row r="532" customFormat="false" ht="15" hidden="false" customHeight="true" outlineLevel="0" collapsed="false">
      <c r="A532" s="11" t="str">
        <f aca="false">TRIM('수출입 실적(품목별)'!A536)</f>
        <v>2025.06</v>
      </c>
      <c r="B532" s="17" t="n">
        <f aca="false">IFERROR(VALUE(LEFT(A532,4)),"")</f>
        <v>2025</v>
      </c>
      <c r="C532" s="17" t="n">
        <f aca="false">IFERROR(VALUE(RIGHT(A532,2)),"")</f>
        <v>6</v>
      </c>
      <c r="D532" s="11" t="str">
        <f aca="false">TRIM('수출입 실적(품목별)'!B536)</f>
        <v>49</v>
      </c>
      <c r="E532" s="11" t="str">
        <f aca="false">TRIM('수출입 실적(품목별)'!C536)</f>
        <v>인쇄서적ㆍ신문ㆍ회화ㆍ그 밖의 인쇄물, 수제(手製)문서ㆍ타자문서ㆍ도면</v>
      </c>
      <c r="F532" s="19" t="n">
        <f aca="false">IFERROR(VALUE(SUBSTITUTE(TRIM('수출입 실적(품목별)'!E536),",","")),"")</f>
        <v>41597</v>
      </c>
      <c r="G532" s="19" t="n">
        <f aca="false">IFERROR(VALUE(SUBSTITUTE(TRIM('수출입 실적(품목별)'!G536),",","")),"")</f>
        <v>20978</v>
      </c>
      <c r="H532" s="19" t="n">
        <f aca="false">IFERROR(VALUE(SUBSTITUTE(TRIM('수출입 실적(품목별)'!H536),",","")),"")</f>
        <v>20619</v>
      </c>
    </row>
    <row r="533" customFormat="false" ht="15" hidden="false" customHeight="true" outlineLevel="0" collapsed="false">
      <c r="A533" s="11" t="str">
        <f aca="false">TRIM('수출입 실적(품목별)'!A537)</f>
        <v>2025.06</v>
      </c>
      <c r="B533" s="17" t="n">
        <f aca="false">IFERROR(VALUE(LEFT(A533,4)),"")</f>
        <v>2025</v>
      </c>
      <c r="C533" s="17" t="n">
        <f aca="false">IFERROR(VALUE(RIGHT(A533,2)),"")</f>
        <v>6</v>
      </c>
      <c r="D533" s="11" t="str">
        <f aca="false">TRIM('수출입 실적(품목별)'!B537)</f>
        <v>50</v>
      </c>
      <c r="E533" s="11" t="str">
        <f aca="false">TRIM('수출입 실적(품목별)'!C537)</f>
        <v>견</v>
      </c>
      <c r="F533" s="19" t="n">
        <f aca="false">IFERROR(VALUE(SUBSTITUTE(TRIM('수출입 실적(품목별)'!E537),",","")),"")</f>
        <v>1530</v>
      </c>
      <c r="G533" s="19" t="n">
        <f aca="false">IFERROR(VALUE(SUBSTITUTE(TRIM('수출입 실적(품목별)'!G537),",","")),"")</f>
        <v>2161</v>
      </c>
      <c r="H533" s="19" t="n">
        <f aca="false">IFERROR(VALUE(SUBSTITUTE(TRIM('수출입 실적(품목별)'!H537),",","")),"")</f>
        <v>-631</v>
      </c>
    </row>
    <row r="534" customFormat="false" ht="15" hidden="false" customHeight="true" outlineLevel="0" collapsed="false">
      <c r="A534" s="11" t="str">
        <f aca="false">TRIM('수출입 실적(품목별)'!A538)</f>
        <v>2025.06</v>
      </c>
      <c r="B534" s="17" t="n">
        <f aca="false">IFERROR(VALUE(LEFT(A534,4)),"")</f>
        <v>2025</v>
      </c>
      <c r="C534" s="17" t="n">
        <f aca="false">IFERROR(VALUE(RIGHT(A534,2)),"")</f>
        <v>6</v>
      </c>
      <c r="D534" s="11" t="str">
        <f aca="false">TRIM('수출입 실적(품목별)'!B538)</f>
        <v>51</v>
      </c>
      <c r="E534" s="11" t="str">
        <f aca="false">TRIM('수출입 실적(품목별)'!C538)</f>
        <v>양모ㆍ동물의 부드러운 털이나 거친 털ㆍ말의 털로 만든 실과 직물</v>
      </c>
      <c r="F534" s="19" t="n">
        <f aca="false">IFERROR(VALUE(SUBSTITUTE(TRIM('수출입 실적(품목별)'!E538),",","")),"")</f>
        <v>5585</v>
      </c>
      <c r="G534" s="19" t="n">
        <f aca="false">IFERROR(VALUE(SUBSTITUTE(TRIM('수출입 실적(품목별)'!G538),",","")),"")</f>
        <v>23109</v>
      </c>
      <c r="H534" s="19" t="n">
        <f aca="false">IFERROR(VALUE(SUBSTITUTE(TRIM('수출입 실적(품목별)'!H538),",","")),"")</f>
        <v>-17523</v>
      </c>
    </row>
    <row r="535" customFormat="false" ht="15" hidden="false" customHeight="true" outlineLevel="0" collapsed="false">
      <c r="A535" s="11" t="str">
        <f aca="false">TRIM('수출입 실적(품목별)'!A539)</f>
        <v>2025.06</v>
      </c>
      <c r="B535" s="17" t="n">
        <f aca="false">IFERROR(VALUE(LEFT(A535,4)),"")</f>
        <v>2025</v>
      </c>
      <c r="C535" s="17" t="n">
        <f aca="false">IFERROR(VALUE(RIGHT(A535,2)),"")</f>
        <v>6</v>
      </c>
      <c r="D535" s="11" t="str">
        <f aca="false">TRIM('수출입 실적(품목별)'!B539)</f>
        <v>52</v>
      </c>
      <c r="E535" s="11" t="str">
        <f aca="false">TRIM('수출입 실적(품목별)'!C539)</f>
        <v>면</v>
      </c>
      <c r="F535" s="19" t="n">
        <f aca="false">IFERROR(VALUE(SUBSTITUTE(TRIM('수출입 실적(품목별)'!E539),",","")),"")</f>
        <v>25149</v>
      </c>
      <c r="G535" s="19" t="n">
        <f aca="false">IFERROR(VALUE(SUBSTITUTE(TRIM('수출입 실적(품목별)'!G539),",","")),"")</f>
        <v>51709</v>
      </c>
      <c r="H535" s="19" t="n">
        <f aca="false">IFERROR(VALUE(SUBSTITUTE(TRIM('수출입 실적(품목별)'!H539),",","")),"")</f>
        <v>-26561</v>
      </c>
    </row>
    <row r="536" customFormat="false" ht="15" hidden="false" customHeight="true" outlineLevel="0" collapsed="false">
      <c r="A536" s="11" t="str">
        <f aca="false">TRIM('수출입 실적(품목별)'!A540)</f>
        <v>2025.06</v>
      </c>
      <c r="B536" s="17" t="n">
        <f aca="false">IFERROR(VALUE(LEFT(A536,4)),"")</f>
        <v>2025</v>
      </c>
      <c r="C536" s="17" t="n">
        <f aca="false">IFERROR(VALUE(RIGHT(A536,2)),"")</f>
        <v>6</v>
      </c>
      <c r="D536" s="11" t="str">
        <f aca="false">TRIM('수출입 실적(품목별)'!B540)</f>
        <v>53</v>
      </c>
      <c r="E536" s="11" t="str">
        <f aca="false">TRIM('수출입 실적(품목별)'!C540)</f>
        <v>그 밖의 식물성 방직용 섬유, 종이실(paper yarn)과 종이실로 만든 직물</v>
      </c>
      <c r="F536" s="19" t="n">
        <f aca="false">IFERROR(VALUE(SUBSTITUTE(TRIM('수출입 실적(품목별)'!E540),",","")),"")</f>
        <v>332</v>
      </c>
      <c r="G536" s="19" t="n">
        <f aca="false">IFERROR(VALUE(SUBSTITUTE(TRIM('수출입 실적(품목별)'!G540),",","")),"")</f>
        <v>4588</v>
      </c>
      <c r="H536" s="19" t="n">
        <f aca="false">IFERROR(VALUE(SUBSTITUTE(TRIM('수출입 실적(품목별)'!H540),",","")),"")</f>
        <v>-4256</v>
      </c>
    </row>
    <row r="537" customFormat="false" ht="15" hidden="false" customHeight="true" outlineLevel="0" collapsed="false">
      <c r="A537" s="11" t="str">
        <f aca="false">TRIM('수출입 실적(품목별)'!A541)</f>
        <v>2025.06</v>
      </c>
      <c r="B537" s="17" t="n">
        <f aca="false">IFERROR(VALUE(LEFT(A537,4)),"")</f>
        <v>2025</v>
      </c>
      <c r="C537" s="17" t="n">
        <f aca="false">IFERROR(VALUE(RIGHT(A537,2)),"")</f>
        <v>6</v>
      </c>
      <c r="D537" s="11" t="str">
        <f aca="false">TRIM('수출입 실적(품목별)'!B541)</f>
        <v>54</v>
      </c>
      <c r="E537" s="11" t="str">
        <f aca="false">TRIM('수출입 실적(품목별)'!C541)</f>
        <v>인조필라멘트, 인조방직용 섬유재료의 스트립(strip)과 이와 유사한 것</v>
      </c>
      <c r="F537" s="19" t="n">
        <f aca="false">IFERROR(VALUE(SUBSTITUTE(TRIM('수출입 실적(품목별)'!E541),",","")),"")</f>
        <v>134567</v>
      </c>
      <c r="G537" s="19" t="n">
        <f aca="false">IFERROR(VALUE(SUBSTITUTE(TRIM('수출입 실적(품목별)'!G541),",","")),"")</f>
        <v>81639</v>
      </c>
      <c r="H537" s="19" t="n">
        <f aca="false">IFERROR(VALUE(SUBSTITUTE(TRIM('수출입 실적(품목별)'!H541),",","")),"")</f>
        <v>52929</v>
      </c>
    </row>
    <row r="538" customFormat="false" ht="15" hidden="false" customHeight="true" outlineLevel="0" collapsed="false">
      <c r="A538" s="11" t="str">
        <f aca="false">TRIM('수출입 실적(품목별)'!A542)</f>
        <v>2025.06</v>
      </c>
      <c r="B538" s="17" t="n">
        <f aca="false">IFERROR(VALUE(LEFT(A538,4)),"")</f>
        <v>2025</v>
      </c>
      <c r="C538" s="17" t="n">
        <f aca="false">IFERROR(VALUE(RIGHT(A538,2)),"")</f>
        <v>6</v>
      </c>
      <c r="D538" s="11" t="str">
        <f aca="false">TRIM('수출입 실적(품목별)'!B542)</f>
        <v>55</v>
      </c>
      <c r="E538" s="11" t="str">
        <f aca="false">TRIM('수출입 실적(품목별)'!C542)</f>
        <v>인조스테이플섬유</v>
      </c>
      <c r="F538" s="19" t="n">
        <f aca="false">IFERROR(VALUE(SUBSTITUTE(TRIM('수출입 실적(품목별)'!E542),",","")),"")</f>
        <v>85626</v>
      </c>
      <c r="G538" s="19" t="n">
        <f aca="false">IFERROR(VALUE(SUBSTITUTE(TRIM('수출입 실적(품목별)'!G542),",","")),"")</f>
        <v>49765</v>
      </c>
      <c r="H538" s="19" t="n">
        <f aca="false">IFERROR(VALUE(SUBSTITUTE(TRIM('수출입 실적(품목별)'!H542),",","")),"")</f>
        <v>35861</v>
      </c>
    </row>
    <row r="539" customFormat="false" ht="15" hidden="false" customHeight="true" outlineLevel="0" collapsed="false">
      <c r="A539" s="11" t="str">
        <f aca="false">TRIM('수출입 실적(품목별)'!A543)</f>
        <v>2025.06</v>
      </c>
      <c r="B539" s="17" t="n">
        <f aca="false">IFERROR(VALUE(LEFT(A539,4)),"")</f>
        <v>2025</v>
      </c>
      <c r="C539" s="17" t="n">
        <f aca="false">IFERROR(VALUE(RIGHT(A539,2)),"")</f>
        <v>6</v>
      </c>
      <c r="D539" s="11" t="str">
        <f aca="false">TRIM('수출입 실적(품목별)'!B543)</f>
        <v>56</v>
      </c>
      <c r="E539" s="11" t="str">
        <f aca="false">TRIM('수출입 실적(품목별)'!C543)</f>
        <v>워딩(wadding)ㆍ펠트(felt)ㆍ부직포, 특수사, 끈ㆍ배의 밧줄(cordage)ㆍ로프ㆍ케이블과 이들의 제품</v>
      </c>
      <c r="F539" s="19" t="n">
        <f aca="false">IFERROR(VALUE(SUBSTITUTE(TRIM('수출입 실적(품목별)'!E543),",","")),"")</f>
        <v>65094</v>
      </c>
      <c r="G539" s="19" t="n">
        <f aca="false">IFERROR(VALUE(SUBSTITUTE(TRIM('수출입 실적(품목별)'!G543),",","")),"")</f>
        <v>56423</v>
      </c>
      <c r="H539" s="19" t="n">
        <f aca="false">IFERROR(VALUE(SUBSTITUTE(TRIM('수출입 실적(품목별)'!H543),",","")),"")</f>
        <v>8671</v>
      </c>
    </row>
    <row r="540" customFormat="false" ht="15" hidden="false" customHeight="true" outlineLevel="0" collapsed="false">
      <c r="A540" s="11" t="str">
        <f aca="false">TRIM('수출입 실적(품목별)'!A544)</f>
        <v>2025.06</v>
      </c>
      <c r="B540" s="17" t="n">
        <f aca="false">IFERROR(VALUE(LEFT(A540,4)),"")</f>
        <v>2025</v>
      </c>
      <c r="C540" s="17" t="n">
        <f aca="false">IFERROR(VALUE(RIGHT(A540,2)),"")</f>
        <v>6</v>
      </c>
      <c r="D540" s="11" t="str">
        <f aca="false">TRIM('수출입 실적(품목별)'!B544)</f>
        <v>57</v>
      </c>
      <c r="E540" s="11" t="str">
        <f aca="false">TRIM('수출입 실적(품목별)'!C544)</f>
        <v>양탄자류와 그 밖의 방직용 섬유로 만든 바닥깔개</v>
      </c>
      <c r="F540" s="19" t="n">
        <f aca="false">IFERROR(VALUE(SUBSTITUTE(TRIM('수출입 실적(품목별)'!E544),",","")),"")</f>
        <v>6660</v>
      </c>
      <c r="G540" s="19" t="n">
        <f aca="false">IFERROR(VALUE(SUBSTITUTE(TRIM('수출입 실적(품목별)'!G544),",","")),"")</f>
        <v>9209</v>
      </c>
      <c r="H540" s="19" t="n">
        <f aca="false">IFERROR(VALUE(SUBSTITUTE(TRIM('수출입 실적(품목별)'!H544),",","")),"")</f>
        <v>-2550</v>
      </c>
    </row>
    <row r="541" customFormat="false" ht="15" hidden="false" customHeight="true" outlineLevel="0" collapsed="false">
      <c r="A541" s="11" t="str">
        <f aca="false">TRIM('수출입 실적(품목별)'!A545)</f>
        <v>2025.06</v>
      </c>
      <c r="B541" s="17" t="n">
        <f aca="false">IFERROR(VALUE(LEFT(A541,4)),"")</f>
        <v>2025</v>
      </c>
      <c r="C541" s="17" t="n">
        <f aca="false">IFERROR(VALUE(RIGHT(A541,2)),"")</f>
        <v>6</v>
      </c>
      <c r="D541" s="11" t="str">
        <f aca="false">TRIM('수출입 실적(품목별)'!B545)</f>
        <v>58</v>
      </c>
      <c r="E541" s="11" t="str">
        <f aca="false">TRIM('수출입 실적(품목별)'!C545)</f>
        <v>특수직물, 터프트(tuft)한 직물, 레이스, 태피스트리(tapestry), 트리밍(trimming), 자수천</v>
      </c>
      <c r="F541" s="19" t="n">
        <f aca="false">IFERROR(VALUE(SUBSTITUTE(TRIM('수출입 실적(품목별)'!E545),",","")),"")</f>
        <v>15653</v>
      </c>
      <c r="G541" s="19" t="n">
        <f aca="false">IFERROR(VALUE(SUBSTITUTE(TRIM('수출입 실적(품목별)'!G545),",","")),"")</f>
        <v>6485</v>
      </c>
      <c r="H541" s="19" t="n">
        <f aca="false">IFERROR(VALUE(SUBSTITUTE(TRIM('수출입 실적(품목별)'!H545),",","")),"")</f>
        <v>9167</v>
      </c>
    </row>
    <row r="542" customFormat="false" ht="15" hidden="false" customHeight="true" outlineLevel="0" collapsed="false">
      <c r="A542" s="11" t="str">
        <f aca="false">TRIM('수출입 실적(품목별)'!A546)</f>
        <v>2025.06</v>
      </c>
      <c r="B542" s="17" t="n">
        <f aca="false">IFERROR(VALUE(LEFT(A542,4)),"")</f>
        <v>2025</v>
      </c>
      <c r="C542" s="17" t="n">
        <f aca="false">IFERROR(VALUE(RIGHT(A542,2)),"")</f>
        <v>6</v>
      </c>
      <c r="D542" s="11" t="str">
        <f aca="false">TRIM('수출입 실적(품목별)'!B546)</f>
        <v>59</v>
      </c>
      <c r="E542" s="11" t="str">
        <f aca="false">TRIM('수출입 실적(품목별)'!C546)</f>
        <v>침투ㆍ도포ㆍ피복하거나 적층한 방직용 섬유의 직물, 공업용인 방직용 섬유제품</v>
      </c>
      <c r="F542" s="19" t="n">
        <f aca="false">IFERROR(VALUE(SUBSTITUTE(TRIM('수출입 실적(품목별)'!E546),",","")),"")</f>
        <v>87070</v>
      </c>
      <c r="G542" s="19" t="n">
        <f aca="false">IFERROR(VALUE(SUBSTITUTE(TRIM('수출입 실적(품목별)'!G546),",","")),"")</f>
        <v>37650</v>
      </c>
      <c r="H542" s="19" t="n">
        <f aca="false">IFERROR(VALUE(SUBSTITUTE(TRIM('수출입 실적(품목별)'!H546),",","")),"")</f>
        <v>49420</v>
      </c>
    </row>
    <row r="543" customFormat="false" ht="15" hidden="false" customHeight="true" outlineLevel="0" collapsed="false">
      <c r="A543" s="11" t="str">
        <f aca="false">TRIM('수출입 실적(품목별)'!A547)</f>
        <v>2025.06</v>
      </c>
      <c r="B543" s="17" t="n">
        <f aca="false">IFERROR(VALUE(LEFT(A543,4)),"")</f>
        <v>2025</v>
      </c>
      <c r="C543" s="17" t="n">
        <f aca="false">IFERROR(VALUE(RIGHT(A543,2)),"")</f>
        <v>6</v>
      </c>
      <c r="D543" s="11" t="str">
        <f aca="false">TRIM('수출입 실적(품목별)'!B547)</f>
        <v>60</v>
      </c>
      <c r="E543" s="11" t="str">
        <f aca="false">TRIM('수출입 실적(품목별)'!C547)</f>
        <v>메리야스 편물과 뜨개질 편물</v>
      </c>
      <c r="F543" s="19" t="n">
        <f aca="false">IFERROR(VALUE(SUBSTITUTE(TRIM('수출입 실적(품목별)'!E547),",","")),"")</f>
        <v>130373</v>
      </c>
      <c r="G543" s="19" t="n">
        <f aca="false">IFERROR(VALUE(SUBSTITUTE(TRIM('수출입 실적(품목별)'!G547),",","")),"")</f>
        <v>8978</v>
      </c>
      <c r="H543" s="19" t="n">
        <f aca="false">IFERROR(VALUE(SUBSTITUTE(TRIM('수출입 실적(품목별)'!H547),",","")),"")</f>
        <v>121395</v>
      </c>
    </row>
    <row r="544" customFormat="false" ht="15" hidden="false" customHeight="true" outlineLevel="0" collapsed="false">
      <c r="A544" s="11" t="str">
        <f aca="false">TRIM('수출입 실적(품목별)'!A548)</f>
        <v>2025.06</v>
      </c>
      <c r="B544" s="17" t="n">
        <f aca="false">IFERROR(VALUE(LEFT(A544,4)),"")</f>
        <v>2025</v>
      </c>
      <c r="C544" s="17" t="n">
        <f aca="false">IFERROR(VALUE(RIGHT(A544,2)),"")</f>
        <v>6</v>
      </c>
      <c r="D544" s="11" t="str">
        <f aca="false">TRIM('수출입 실적(품목별)'!B548)</f>
        <v>61</v>
      </c>
      <c r="E544" s="11" t="str">
        <f aca="false">TRIM('수출입 실적(품목별)'!C548)</f>
        <v>의류와 그 부속품(메리야스 편물이나 뜨개질 편물로 한정한다)</v>
      </c>
      <c r="F544" s="19" t="n">
        <f aca="false">IFERROR(VALUE(SUBSTITUTE(TRIM('수출입 실적(품목별)'!E548),",","")),"")</f>
        <v>72488</v>
      </c>
      <c r="G544" s="19" t="n">
        <f aca="false">IFERROR(VALUE(SUBSTITUTE(TRIM('수출입 실적(품목별)'!G548),",","")),"")</f>
        <v>338473</v>
      </c>
      <c r="H544" s="19" t="n">
        <f aca="false">IFERROR(VALUE(SUBSTITUTE(TRIM('수출입 실적(품목별)'!H548),",","")),"")</f>
        <v>-265985</v>
      </c>
    </row>
    <row r="545" customFormat="false" ht="15" hidden="false" customHeight="true" outlineLevel="0" collapsed="false">
      <c r="A545" s="11" t="str">
        <f aca="false">TRIM('수출입 실적(품목별)'!A549)</f>
        <v>2025.06</v>
      </c>
      <c r="B545" s="17" t="n">
        <f aca="false">IFERROR(VALUE(LEFT(A545,4)),"")</f>
        <v>2025</v>
      </c>
      <c r="C545" s="17" t="n">
        <f aca="false">IFERROR(VALUE(RIGHT(A545,2)),"")</f>
        <v>6</v>
      </c>
      <c r="D545" s="11" t="str">
        <f aca="false">TRIM('수출입 실적(품목별)'!B549)</f>
        <v>62</v>
      </c>
      <c r="E545" s="11" t="str">
        <f aca="false">TRIM('수출입 실적(품목별)'!C549)</f>
        <v>의류와 그 부속품(메리야스 편물이나 뜨개질편물은 제외한다)</v>
      </c>
      <c r="F545" s="19" t="n">
        <f aca="false">IFERROR(VALUE(SUBSTITUTE(TRIM('수출입 실적(품목별)'!E549),",","")),"")</f>
        <v>71992</v>
      </c>
      <c r="G545" s="19" t="n">
        <f aca="false">IFERROR(VALUE(SUBSTITUTE(TRIM('수출입 실적(품목별)'!G549),",","")),"")</f>
        <v>435277</v>
      </c>
      <c r="H545" s="19" t="n">
        <f aca="false">IFERROR(VALUE(SUBSTITUTE(TRIM('수출입 실적(품목별)'!H549),",","")),"")</f>
        <v>-363285</v>
      </c>
    </row>
    <row r="546" customFormat="false" ht="15" hidden="false" customHeight="true" outlineLevel="0" collapsed="false">
      <c r="A546" s="11" t="str">
        <f aca="false">TRIM('수출입 실적(품목별)'!A550)</f>
        <v>2025.06</v>
      </c>
      <c r="B546" s="17" t="n">
        <f aca="false">IFERROR(VALUE(LEFT(A546,4)),"")</f>
        <v>2025</v>
      </c>
      <c r="C546" s="17" t="n">
        <f aca="false">IFERROR(VALUE(RIGHT(A546,2)),"")</f>
        <v>6</v>
      </c>
      <c r="D546" s="11" t="str">
        <f aca="false">TRIM('수출입 실적(품목별)'!B550)</f>
        <v>63</v>
      </c>
      <c r="E546" s="11" t="str">
        <f aca="false">TRIM('수출입 실적(품목별)'!C550)</f>
        <v>제품으로 된 방직용 섬유의 그 밖의 물품, 세트, 사용하던 의류ㆍ방직용 섬유제품, 넝마</v>
      </c>
      <c r="F546" s="19" t="n">
        <f aca="false">IFERROR(VALUE(SUBSTITUTE(TRIM('수출입 실적(품목별)'!E550),",","")),"")</f>
        <v>48398</v>
      </c>
      <c r="G546" s="19" t="n">
        <f aca="false">IFERROR(VALUE(SUBSTITUTE(TRIM('수출입 실적(품목별)'!G550),",","")),"")</f>
        <v>115791</v>
      </c>
      <c r="H546" s="19" t="n">
        <f aca="false">IFERROR(VALUE(SUBSTITUTE(TRIM('수출입 실적(품목별)'!H550),",","")),"")</f>
        <v>-67393</v>
      </c>
    </row>
    <row r="547" customFormat="false" ht="15" hidden="false" customHeight="true" outlineLevel="0" collapsed="false">
      <c r="A547" s="11" t="str">
        <f aca="false">TRIM('수출입 실적(품목별)'!A551)</f>
        <v>2025.06</v>
      </c>
      <c r="B547" s="17" t="n">
        <f aca="false">IFERROR(VALUE(LEFT(A547,4)),"")</f>
        <v>2025</v>
      </c>
      <c r="C547" s="17" t="n">
        <f aca="false">IFERROR(VALUE(RIGHT(A547,2)),"")</f>
        <v>6</v>
      </c>
      <c r="D547" s="11" t="str">
        <f aca="false">TRIM('수출입 실적(품목별)'!B551)</f>
        <v>64</v>
      </c>
      <c r="E547" s="11" t="str">
        <f aca="false">TRIM('수출입 실적(품목별)'!C551)</f>
        <v>신발류ㆍ각반과 이와 유사한 것, 이들의 부분품</v>
      </c>
      <c r="F547" s="19" t="n">
        <f aca="false">IFERROR(VALUE(SUBSTITUTE(TRIM('수출입 실적(품목별)'!E551),",","")),"")</f>
        <v>32434</v>
      </c>
      <c r="G547" s="19" t="n">
        <f aca="false">IFERROR(VALUE(SUBSTITUTE(TRIM('수출입 실적(품목별)'!G551),",","")),"")</f>
        <v>316926</v>
      </c>
      <c r="H547" s="19" t="n">
        <f aca="false">IFERROR(VALUE(SUBSTITUTE(TRIM('수출입 실적(품목별)'!H551),",","")),"")</f>
        <v>-284492</v>
      </c>
    </row>
    <row r="548" customFormat="false" ht="15" hidden="false" customHeight="true" outlineLevel="0" collapsed="false">
      <c r="A548" s="11" t="str">
        <f aca="false">TRIM('수출입 실적(품목별)'!A552)</f>
        <v>2025.06</v>
      </c>
      <c r="B548" s="17" t="n">
        <f aca="false">IFERROR(VALUE(LEFT(A548,4)),"")</f>
        <v>2025</v>
      </c>
      <c r="C548" s="17" t="n">
        <f aca="false">IFERROR(VALUE(RIGHT(A548,2)),"")</f>
        <v>6</v>
      </c>
      <c r="D548" s="11" t="str">
        <f aca="false">TRIM('수출입 실적(품목별)'!B552)</f>
        <v>65</v>
      </c>
      <c r="E548" s="11" t="str">
        <f aca="false">TRIM('수출입 실적(품목별)'!C552)</f>
        <v>모자류와 그 부분품</v>
      </c>
      <c r="F548" s="19" t="n">
        <f aca="false">IFERROR(VALUE(SUBSTITUTE(TRIM('수출입 실적(품목별)'!E552),",","")),"")</f>
        <v>10250</v>
      </c>
      <c r="G548" s="19" t="n">
        <f aca="false">IFERROR(VALUE(SUBSTITUTE(TRIM('수출입 실적(품목별)'!G552),",","")),"")</f>
        <v>27315</v>
      </c>
      <c r="H548" s="19" t="n">
        <f aca="false">IFERROR(VALUE(SUBSTITUTE(TRIM('수출입 실적(품목별)'!H552),",","")),"")</f>
        <v>-17066</v>
      </c>
    </row>
    <row r="549" customFormat="false" ht="15" hidden="false" customHeight="true" outlineLevel="0" collapsed="false">
      <c r="A549" s="11" t="str">
        <f aca="false">TRIM('수출입 실적(품목별)'!A553)</f>
        <v>2025.06</v>
      </c>
      <c r="B549" s="17" t="n">
        <f aca="false">IFERROR(VALUE(LEFT(A549,4)),"")</f>
        <v>2025</v>
      </c>
      <c r="C549" s="17" t="n">
        <f aca="false">IFERROR(VALUE(RIGHT(A549,2)),"")</f>
        <v>6</v>
      </c>
      <c r="D549" s="11" t="str">
        <f aca="false">TRIM('수출입 실적(품목별)'!B553)</f>
        <v>66</v>
      </c>
      <c r="E549" s="11" t="str">
        <f aca="false">TRIM('수출입 실적(품목별)'!C553)</f>
        <v>산류(傘類)ㆍ지팡이ㆍ시트스틱(seat-stick)ㆍ채찍ㆍ승마용 채찍과 이들의 부분품</v>
      </c>
      <c r="F549" s="19" t="n">
        <f aca="false">IFERROR(VALUE(SUBSTITUTE(TRIM('수출입 실적(품목별)'!E553),",","")),"")</f>
        <v>318</v>
      </c>
      <c r="G549" s="19" t="n">
        <f aca="false">IFERROR(VALUE(SUBSTITUTE(TRIM('수출입 실적(품목별)'!G553),",","")),"")</f>
        <v>16653</v>
      </c>
      <c r="H549" s="19" t="n">
        <f aca="false">IFERROR(VALUE(SUBSTITUTE(TRIM('수출입 실적(품목별)'!H553),",","")),"")</f>
        <v>-16336</v>
      </c>
    </row>
    <row r="550" customFormat="false" ht="15" hidden="false" customHeight="true" outlineLevel="0" collapsed="false">
      <c r="A550" s="11" t="str">
        <f aca="false">TRIM('수출입 실적(품목별)'!A554)</f>
        <v>2025.06</v>
      </c>
      <c r="B550" s="17" t="n">
        <f aca="false">IFERROR(VALUE(LEFT(A550,4)),"")</f>
        <v>2025</v>
      </c>
      <c r="C550" s="17" t="n">
        <f aca="false">IFERROR(VALUE(RIGHT(A550,2)),"")</f>
        <v>6</v>
      </c>
      <c r="D550" s="11" t="str">
        <f aca="false">TRIM('수출입 실적(품목별)'!B554)</f>
        <v>67</v>
      </c>
      <c r="E550" s="11" t="str">
        <f aca="false">TRIM('수출입 실적(품목별)'!C554)</f>
        <v>조제 깃털ㆍ솜털과 그 제품, 조화, 사람 머리카락으로 된 제품</v>
      </c>
      <c r="F550" s="19" t="n">
        <f aca="false">IFERROR(VALUE(SUBSTITUTE(TRIM('수출입 실적(품목별)'!E554),",","")),"")</f>
        <v>1748</v>
      </c>
      <c r="G550" s="19" t="n">
        <f aca="false">IFERROR(VALUE(SUBSTITUTE(TRIM('수출입 실적(품목별)'!G554),",","")),"")</f>
        <v>6369</v>
      </c>
      <c r="H550" s="19" t="n">
        <f aca="false">IFERROR(VALUE(SUBSTITUTE(TRIM('수출입 실적(품목별)'!H554),",","")),"")</f>
        <v>-4621</v>
      </c>
    </row>
    <row r="551" customFormat="false" ht="15" hidden="false" customHeight="true" outlineLevel="0" collapsed="false">
      <c r="A551" s="11" t="str">
        <f aca="false">TRIM('수출입 실적(품목별)'!A555)</f>
        <v>2025.06</v>
      </c>
      <c r="B551" s="17" t="n">
        <f aca="false">IFERROR(VALUE(LEFT(A551,4)),"")</f>
        <v>2025</v>
      </c>
      <c r="C551" s="17" t="n">
        <f aca="false">IFERROR(VALUE(RIGHT(A551,2)),"")</f>
        <v>6</v>
      </c>
      <c r="D551" s="11" t="str">
        <f aca="false">TRIM('수출입 실적(품목별)'!B555)</f>
        <v>68</v>
      </c>
      <c r="E551" s="11" t="str">
        <f aca="false">TRIM('수출입 실적(품목별)'!C555)</f>
        <v>돌ㆍ플라스터(plaster)ㆍ시멘트ㆍ석면ㆍ운모나 이와 유사한 재료의 제품</v>
      </c>
      <c r="F551" s="19" t="n">
        <f aca="false">IFERROR(VALUE(SUBSTITUTE(TRIM('수출입 실적(품목별)'!E555),",","")),"")</f>
        <v>76468</v>
      </c>
      <c r="G551" s="19" t="n">
        <f aca="false">IFERROR(VALUE(SUBSTITUTE(TRIM('수출입 실적(품목별)'!G555),",","")),"")</f>
        <v>104671</v>
      </c>
      <c r="H551" s="19" t="n">
        <f aca="false">IFERROR(VALUE(SUBSTITUTE(TRIM('수출입 실적(품목별)'!H555),",","")),"")</f>
        <v>-28203</v>
      </c>
    </row>
    <row r="552" customFormat="false" ht="15" hidden="false" customHeight="true" outlineLevel="0" collapsed="false">
      <c r="A552" s="11" t="str">
        <f aca="false">TRIM('수출입 실적(품목별)'!A556)</f>
        <v>2025.06</v>
      </c>
      <c r="B552" s="17" t="n">
        <f aca="false">IFERROR(VALUE(LEFT(A552,4)),"")</f>
        <v>2025</v>
      </c>
      <c r="C552" s="17" t="n">
        <f aca="false">IFERROR(VALUE(RIGHT(A552,2)),"")</f>
        <v>6</v>
      </c>
      <c r="D552" s="11" t="str">
        <f aca="false">TRIM('수출입 실적(품목별)'!B556)</f>
        <v>69</v>
      </c>
      <c r="E552" s="11" t="str">
        <f aca="false">TRIM('수출입 실적(품목별)'!C556)</f>
        <v>도자제품</v>
      </c>
      <c r="F552" s="19" t="n">
        <f aca="false">IFERROR(VALUE(SUBSTITUTE(TRIM('수출입 실적(품목별)'!E556),",","")),"")</f>
        <v>29414</v>
      </c>
      <c r="G552" s="19" t="n">
        <f aca="false">IFERROR(VALUE(SUBSTITUTE(TRIM('수출입 실적(품목별)'!G556),",","")),"")</f>
        <v>134282</v>
      </c>
      <c r="H552" s="19" t="n">
        <f aca="false">IFERROR(VALUE(SUBSTITUTE(TRIM('수출입 실적(품목별)'!H556),",","")),"")</f>
        <v>-104869</v>
      </c>
    </row>
    <row r="553" customFormat="false" ht="15" hidden="false" customHeight="true" outlineLevel="0" collapsed="false">
      <c r="A553" s="11" t="str">
        <f aca="false">TRIM('수출입 실적(품목별)'!A557)</f>
        <v>2025.06</v>
      </c>
      <c r="B553" s="17" t="n">
        <f aca="false">IFERROR(VALUE(LEFT(A553,4)),"")</f>
        <v>2025</v>
      </c>
      <c r="C553" s="17" t="n">
        <f aca="false">IFERROR(VALUE(RIGHT(A553,2)),"")</f>
        <v>6</v>
      </c>
      <c r="D553" s="11" t="str">
        <f aca="false">TRIM('수출입 실적(품목별)'!B557)</f>
        <v>70</v>
      </c>
      <c r="E553" s="11" t="str">
        <f aca="false">TRIM('수출입 실적(품목별)'!C557)</f>
        <v>유리와 유리제품</v>
      </c>
      <c r="F553" s="19" t="n">
        <f aca="false">IFERROR(VALUE(SUBSTITUTE(TRIM('수출입 실적(품목별)'!E557),",","")),"")</f>
        <v>166472</v>
      </c>
      <c r="G553" s="19" t="n">
        <f aca="false">IFERROR(VALUE(SUBSTITUTE(TRIM('수출입 실적(품목별)'!G557),",","")),"")</f>
        <v>224425</v>
      </c>
      <c r="H553" s="19" t="n">
        <f aca="false">IFERROR(VALUE(SUBSTITUTE(TRIM('수출입 실적(품목별)'!H557),",","")),"")</f>
        <v>-57953</v>
      </c>
    </row>
    <row r="554" customFormat="false" ht="15" hidden="false" customHeight="true" outlineLevel="0" collapsed="false">
      <c r="A554" s="11" t="str">
        <f aca="false">TRIM('수출입 실적(품목별)'!A558)</f>
        <v>2025.06</v>
      </c>
      <c r="B554" s="17" t="n">
        <f aca="false">IFERROR(VALUE(LEFT(A554,4)),"")</f>
        <v>2025</v>
      </c>
      <c r="C554" s="17" t="n">
        <f aca="false">IFERROR(VALUE(RIGHT(A554,2)),"")</f>
        <v>6</v>
      </c>
      <c r="D554" s="11" t="str">
        <f aca="false">TRIM('수출입 실적(품목별)'!B558)</f>
        <v>71</v>
      </c>
      <c r="E554" s="11" t="str">
        <f aca="false">TRIM('수출입 실적(품목별)'!C558)</f>
        <v>천연진주ㆍ양식진주ㆍ귀석ㆍ반귀석ㆍ귀금속ㆍ귀금속을 입힌 금속과 이들의 제품, 모조 신변장식용품, 주화</v>
      </c>
      <c r="F554" s="19" t="n">
        <f aca="false">IFERROR(VALUE(SUBSTITUTE(TRIM('수출입 실적(품목별)'!E558),",","")),"")</f>
        <v>721336</v>
      </c>
      <c r="G554" s="19" t="n">
        <f aca="false">IFERROR(VALUE(SUBSTITUTE(TRIM('수출입 실적(품목별)'!G558),",","")),"")</f>
        <v>658389</v>
      </c>
      <c r="H554" s="19" t="n">
        <f aca="false">IFERROR(VALUE(SUBSTITUTE(TRIM('수출입 실적(품목별)'!H558),",","")),"")</f>
        <v>62947</v>
      </c>
    </row>
    <row r="555" customFormat="false" ht="15" hidden="false" customHeight="true" outlineLevel="0" collapsed="false">
      <c r="A555" s="11" t="str">
        <f aca="false">TRIM('수출입 실적(품목별)'!A559)</f>
        <v>2025.06</v>
      </c>
      <c r="B555" s="17" t="n">
        <f aca="false">IFERROR(VALUE(LEFT(A555,4)),"")</f>
        <v>2025</v>
      </c>
      <c r="C555" s="17" t="n">
        <f aca="false">IFERROR(VALUE(RIGHT(A555,2)),"")</f>
        <v>6</v>
      </c>
      <c r="D555" s="11" t="str">
        <f aca="false">TRIM('수출입 실적(품목별)'!B559)</f>
        <v>72</v>
      </c>
      <c r="E555" s="11" t="str">
        <f aca="false">TRIM('수출입 실적(품목별)'!C559)</f>
        <v>철강</v>
      </c>
      <c r="F555" s="19" t="n">
        <f aca="false">IFERROR(VALUE(SUBSTITUTE(TRIM('수출입 실적(품목별)'!E559),",","")),"")</f>
        <v>1757624</v>
      </c>
      <c r="G555" s="19" t="n">
        <f aca="false">IFERROR(VALUE(SUBSTITUTE(TRIM('수출입 실적(품목별)'!G559),",","")),"")</f>
        <v>957763</v>
      </c>
      <c r="H555" s="19" t="n">
        <f aca="false">IFERROR(VALUE(SUBSTITUTE(TRIM('수출입 실적(품목별)'!H559),",","")),"")</f>
        <v>799862</v>
      </c>
    </row>
    <row r="556" customFormat="false" ht="15" hidden="false" customHeight="true" outlineLevel="0" collapsed="false">
      <c r="A556" s="11" t="str">
        <f aca="false">TRIM('수출입 실적(품목별)'!A560)</f>
        <v>2025.06</v>
      </c>
      <c r="B556" s="17" t="n">
        <f aca="false">IFERROR(VALUE(LEFT(A556,4)),"")</f>
        <v>2025</v>
      </c>
      <c r="C556" s="17" t="n">
        <f aca="false">IFERROR(VALUE(RIGHT(A556,2)),"")</f>
        <v>6</v>
      </c>
      <c r="D556" s="11" t="str">
        <f aca="false">TRIM('수출입 실적(품목별)'!B560)</f>
        <v>73</v>
      </c>
      <c r="E556" s="11" t="str">
        <f aca="false">TRIM('수출입 실적(품목별)'!C560)</f>
        <v>철강의 제품</v>
      </c>
      <c r="F556" s="19" t="n">
        <f aca="false">IFERROR(VALUE(SUBSTITUTE(TRIM('수출입 실적(품목별)'!E560),",","")),"")</f>
        <v>696345</v>
      </c>
      <c r="G556" s="19" t="n">
        <f aca="false">IFERROR(VALUE(SUBSTITUTE(TRIM('수출입 실적(품목별)'!G560),",","")),"")</f>
        <v>630498</v>
      </c>
      <c r="H556" s="19" t="n">
        <f aca="false">IFERROR(VALUE(SUBSTITUTE(TRIM('수출입 실적(품목별)'!H560),",","")),"")</f>
        <v>65847</v>
      </c>
    </row>
    <row r="557" customFormat="false" ht="15" hidden="false" customHeight="true" outlineLevel="0" collapsed="false">
      <c r="A557" s="11" t="str">
        <f aca="false">TRIM('수출입 실적(품목별)'!A561)</f>
        <v>2025.06</v>
      </c>
      <c r="B557" s="17" t="n">
        <f aca="false">IFERROR(VALUE(LEFT(A557,4)),"")</f>
        <v>2025</v>
      </c>
      <c r="C557" s="17" t="n">
        <f aca="false">IFERROR(VALUE(RIGHT(A557,2)),"")</f>
        <v>6</v>
      </c>
      <c r="D557" s="11" t="str">
        <f aca="false">TRIM('수출입 실적(품목별)'!B561)</f>
        <v>74</v>
      </c>
      <c r="E557" s="11" t="str">
        <f aca="false">TRIM('수출입 실적(품목별)'!C561)</f>
        <v>구리와 그 제품</v>
      </c>
      <c r="F557" s="19" t="n">
        <f aca="false">IFERROR(VALUE(SUBSTITUTE(TRIM('수출입 실적(품목별)'!E561),",","")),"")</f>
        <v>571897</v>
      </c>
      <c r="G557" s="19" t="n">
        <f aca="false">IFERROR(VALUE(SUBSTITUTE(TRIM('수출입 실적(품목별)'!G561),",","")),"")</f>
        <v>722164</v>
      </c>
      <c r="H557" s="19" t="n">
        <f aca="false">IFERROR(VALUE(SUBSTITUTE(TRIM('수출입 실적(품목별)'!H561),",","")),"")</f>
        <v>-150266</v>
      </c>
    </row>
    <row r="558" customFormat="false" ht="15" hidden="false" customHeight="true" outlineLevel="0" collapsed="false">
      <c r="A558" s="11" t="str">
        <f aca="false">TRIM('수출입 실적(품목별)'!A562)</f>
        <v>2025.06</v>
      </c>
      <c r="B558" s="17" t="n">
        <f aca="false">IFERROR(VALUE(LEFT(A558,4)),"")</f>
        <v>2025</v>
      </c>
      <c r="C558" s="17" t="n">
        <f aca="false">IFERROR(VALUE(RIGHT(A558,2)),"")</f>
        <v>6</v>
      </c>
      <c r="D558" s="11" t="str">
        <f aca="false">TRIM('수출입 실적(품목별)'!B562)</f>
        <v>75</v>
      </c>
      <c r="E558" s="11" t="str">
        <f aca="false">TRIM('수출입 실적(품목별)'!C562)</f>
        <v>니켈과 그 제품</v>
      </c>
      <c r="F558" s="19" t="n">
        <f aca="false">IFERROR(VALUE(SUBSTITUTE(TRIM('수출입 실적(품목별)'!E562),",","")),"")</f>
        <v>13594</v>
      </c>
      <c r="G558" s="19" t="n">
        <f aca="false">IFERROR(VALUE(SUBSTITUTE(TRIM('수출입 실적(품목별)'!G562),",","")),"")</f>
        <v>137935</v>
      </c>
      <c r="H558" s="19" t="n">
        <f aca="false">IFERROR(VALUE(SUBSTITUTE(TRIM('수출입 실적(품목별)'!H562),",","")),"")</f>
        <v>-124342</v>
      </c>
    </row>
    <row r="559" customFormat="false" ht="15" hidden="false" customHeight="true" outlineLevel="0" collapsed="false">
      <c r="A559" s="11" t="str">
        <f aca="false">TRIM('수출입 실적(품목별)'!A563)</f>
        <v>2025.06</v>
      </c>
      <c r="B559" s="17" t="n">
        <f aca="false">IFERROR(VALUE(LEFT(A559,4)),"")</f>
        <v>2025</v>
      </c>
      <c r="C559" s="17" t="n">
        <f aca="false">IFERROR(VALUE(RIGHT(A559,2)),"")</f>
        <v>6</v>
      </c>
      <c r="D559" s="11" t="str">
        <f aca="false">TRIM('수출입 실적(품목별)'!B563)</f>
        <v>76</v>
      </c>
      <c r="E559" s="11" t="str">
        <f aca="false">TRIM('수출입 실적(품목별)'!C563)</f>
        <v>알루미늄과 그 제품</v>
      </c>
      <c r="F559" s="19" t="n">
        <f aca="false">IFERROR(VALUE(SUBSTITUTE(TRIM('수출입 실적(품목별)'!E563),",","")),"")</f>
        <v>435321</v>
      </c>
      <c r="G559" s="19" t="n">
        <f aca="false">IFERROR(VALUE(SUBSTITUTE(TRIM('수출입 실적(품목별)'!G563),",","")),"")</f>
        <v>739359</v>
      </c>
      <c r="H559" s="19" t="n">
        <f aca="false">IFERROR(VALUE(SUBSTITUTE(TRIM('수출입 실적(품목별)'!H563),",","")),"")</f>
        <v>-304039</v>
      </c>
    </row>
    <row r="560" customFormat="false" ht="15" hidden="false" customHeight="true" outlineLevel="0" collapsed="false">
      <c r="A560" s="11" t="str">
        <f aca="false">TRIM('수출입 실적(품목별)'!A564)</f>
        <v>2025.06</v>
      </c>
      <c r="B560" s="17" t="n">
        <f aca="false">IFERROR(VALUE(LEFT(A560,4)),"")</f>
        <v>2025</v>
      </c>
      <c r="C560" s="17" t="n">
        <f aca="false">IFERROR(VALUE(RIGHT(A560,2)),"")</f>
        <v>6</v>
      </c>
      <c r="D560" s="11" t="str">
        <f aca="false">TRIM('수출입 실적(품목별)'!B564)</f>
        <v>78</v>
      </c>
      <c r="E560" s="11" t="str">
        <f aca="false">TRIM('수출입 실적(품목별)'!C564)</f>
        <v>납과 그 제품</v>
      </c>
      <c r="F560" s="19" t="n">
        <f aca="false">IFERROR(VALUE(SUBSTITUTE(TRIM('수출입 실적(품목별)'!E564),",","")),"")</f>
        <v>58745</v>
      </c>
      <c r="G560" s="19" t="n">
        <f aca="false">IFERROR(VALUE(SUBSTITUTE(TRIM('수출입 실적(품목별)'!G564),",","")),"")</f>
        <v>32732</v>
      </c>
      <c r="H560" s="19" t="n">
        <f aca="false">IFERROR(VALUE(SUBSTITUTE(TRIM('수출입 실적(품목별)'!H564),",","")),"")</f>
        <v>26013</v>
      </c>
    </row>
    <row r="561" customFormat="false" ht="15" hidden="false" customHeight="true" outlineLevel="0" collapsed="false">
      <c r="A561" s="11" t="str">
        <f aca="false">TRIM('수출입 실적(품목별)'!A565)</f>
        <v>2025.06</v>
      </c>
      <c r="B561" s="17" t="n">
        <f aca="false">IFERROR(VALUE(LEFT(A561,4)),"")</f>
        <v>2025</v>
      </c>
      <c r="C561" s="17" t="n">
        <f aca="false">IFERROR(VALUE(RIGHT(A561,2)),"")</f>
        <v>6</v>
      </c>
      <c r="D561" s="11" t="str">
        <f aca="false">TRIM('수출입 실적(품목별)'!B565)</f>
        <v>79</v>
      </c>
      <c r="E561" s="11" t="str">
        <f aca="false">TRIM('수출입 실적(품목별)'!C565)</f>
        <v>아연과 그 제품</v>
      </c>
      <c r="F561" s="19" t="n">
        <f aca="false">IFERROR(VALUE(SUBSTITUTE(TRIM('수출입 실적(품목별)'!E565),",","")),"")</f>
        <v>113767</v>
      </c>
      <c r="G561" s="19" t="n">
        <f aca="false">IFERROR(VALUE(SUBSTITUTE(TRIM('수출입 실적(품목별)'!G565),",","")),"")</f>
        <v>5500</v>
      </c>
      <c r="H561" s="19" t="n">
        <f aca="false">IFERROR(VALUE(SUBSTITUTE(TRIM('수출입 실적(품목별)'!H565),",","")),"")</f>
        <v>108267</v>
      </c>
    </row>
    <row r="562" customFormat="false" ht="15" hidden="false" customHeight="true" outlineLevel="0" collapsed="false">
      <c r="A562" s="11" t="str">
        <f aca="false">TRIM('수출입 실적(품목별)'!A566)</f>
        <v>2025.06</v>
      </c>
      <c r="B562" s="17" t="n">
        <f aca="false">IFERROR(VALUE(LEFT(A562,4)),"")</f>
        <v>2025</v>
      </c>
      <c r="C562" s="17" t="n">
        <f aca="false">IFERROR(VALUE(RIGHT(A562,2)),"")</f>
        <v>6</v>
      </c>
      <c r="D562" s="11" t="str">
        <f aca="false">TRIM('수출입 실적(품목별)'!B566)</f>
        <v>80</v>
      </c>
      <c r="E562" s="11" t="str">
        <f aca="false">TRIM('수출입 실적(품목별)'!C566)</f>
        <v>주석과 그 제품</v>
      </c>
      <c r="F562" s="19" t="n">
        <f aca="false">IFERROR(VALUE(SUBSTITUTE(TRIM('수출입 실적(품목별)'!E566),",","")),"")</f>
        <v>7631</v>
      </c>
      <c r="G562" s="19" t="n">
        <f aca="false">IFERROR(VALUE(SUBSTITUTE(TRIM('수출입 실적(품목별)'!G566),",","")),"")</f>
        <v>49021</v>
      </c>
      <c r="H562" s="19" t="n">
        <f aca="false">IFERROR(VALUE(SUBSTITUTE(TRIM('수출입 실적(품목별)'!H566),",","")),"")</f>
        <v>-41390</v>
      </c>
    </row>
    <row r="563" customFormat="false" ht="15" hidden="false" customHeight="true" outlineLevel="0" collapsed="false">
      <c r="A563" s="11" t="str">
        <f aca="false">TRIM('수출입 실적(품목별)'!A567)</f>
        <v>2025.06</v>
      </c>
      <c r="B563" s="17" t="n">
        <f aca="false">IFERROR(VALUE(LEFT(A563,4)),"")</f>
        <v>2025</v>
      </c>
      <c r="C563" s="17" t="n">
        <f aca="false">IFERROR(VALUE(RIGHT(A563,2)),"")</f>
        <v>6</v>
      </c>
      <c r="D563" s="11" t="str">
        <f aca="false">TRIM('수출입 실적(품목별)'!B567)</f>
        <v>81</v>
      </c>
      <c r="E563" s="11" t="str">
        <f aca="false">TRIM('수출입 실적(품목별)'!C567)</f>
        <v>그 밖의 비금속(卑金屬), 서멧(cermet), 이들의 제품</v>
      </c>
      <c r="F563" s="19" t="n">
        <f aca="false">IFERROR(VALUE(SUBSTITUTE(TRIM('수출입 실적(품목별)'!E567),",","")),"")</f>
        <v>53318</v>
      </c>
      <c r="G563" s="19" t="n">
        <f aca="false">IFERROR(VALUE(SUBSTITUTE(TRIM('수출입 실적(품목별)'!G567),",","")),"")</f>
        <v>127269</v>
      </c>
      <c r="H563" s="19" t="n">
        <f aca="false">IFERROR(VALUE(SUBSTITUTE(TRIM('수출입 실적(품목별)'!H567),",","")),"")</f>
        <v>-73950</v>
      </c>
    </row>
    <row r="564" customFormat="false" ht="15" hidden="false" customHeight="true" outlineLevel="0" collapsed="false">
      <c r="A564" s="11" t="str">
        <f aca="false">TRIM('수출입 실적(품목별)'!A568)</f>
        <v>2025.06</v>
      </c>
      <c r="B564" s="17" t="n">
        <f aca="false">IFERROR(VALUE(LEFT(A564,4)),"")</f>
        <v>2025</v>
      </c>
      <c r="C564" s="17" t="n">
        <f aca="false">IFERROR(VALUE(RIGHT(A564,2)),"")</f>
        <v>6</v>
      </c>
      <c r="D564" s="11" t="str">
        <f aca="false">TRIM('수출입 실적(품목별)'!B568)</f>
        <v>82</v>
      </c>
      <c r="E564" s="11" t="str">
        <f aca="false">TRIM('수출입 실적(품목별)'!C568)</f>
        <v>비금속(卑金屬)으로 만든 공구ㆍ도구ㆍ칼붙이ㆍ스푼ㆍ포크, 이들의 부분품</v>
      </c>
      <c r="F564" s="19" t="n">
        <f aca="false">IFERROR(VALUE(SUBSTITUTE(TRIM('수출입 실적(품목별)'!E568),",","")),"")</f>
        <v>165613</v>
      </c>
      <c r="G564" s="19" t="n">
        <f aca="false">IFERROR(VALUE(SUBSTITUTE(TRIM('수출입 실적(품목별)'!G568),",","")),"")</f>
        <v>82838</v>
      </c>
      <c r="H564" s="19" t="n">
        <f aca="false">IFERROR(VALUE(SUBSTITUTE(TRIM('수출입 실적(품목별)'!H568),",","")),"")</f>
        <v>82775</v>
      </c>
    </row>
    <row r="565" customFormat="false" ht="15" hidden="false" customHeight="true" outlineLevel="0" collapsed="false">
      <c r="A565" s="11" t="str">
        <f aca="false">TRIM('수출입 실적(품목별)'!A569)</f>
        <v>2025.06</v>
      </c>
      <c r="B565" s="17" t="n">
        <f aca="false">IFERROR(VALUE(LEFT(A565,4)),"")</f>
        <v>2025</v>
      </c>
      <c r="C565" s="17" t="n">
        <f aca="false">IFERROR(VALUE(RIGHT(A565,2)),"")</f>
        <v>6</v>
      </c>
      <c r="D565" s="11" t="str">
        <f aca="false">TRIM('수출입 실적(품목별)'!B569)</f>
        <v>83</v>
      </c>
      <c r="E565" s="11" t="str">
        <f aca="false">TRIM('수출입 실적(품목별)'!C569)</f>
        <v>비금속(卑金屬)으로 만든 각종 제품</v>
      </c>
      <c r="F565" s="19" t="n">
        <f aca="false">IFERROR(VALUE(SUBSTITUTE(TRIM('수출입 실적(품목별)'!E569),",","")),"")</f>
        <v>137469</v>
      </c>
      <c r="G565" s="19" t="n">
        <f aca="false">IFERROR(VALUE(SUBSTITUTE(TRIM('수출입 실적(품목별)'!G569),",","")),"")</f>
        <v>77959</v>
      </c>
      <c r="H565" s="19" t="n">
        <f aca="false">IFERROR(VALUE(SUBSTITUTE(TRIM('수출입 실적(품목별)'!H569),",","")),"")</f>
        <v>59510</v>
      </c>
    </row>
    <row r="566" customFormat="false" ht="15" hidden="false" customHeight="true" outlineLevel="0" collapsed="false">
      <c r="A566" s="11" t="str">
        <f aca="false">TRIM('수출입 실적(품목별)'!A570)</f>
        <v>2025.06</v>
      </c>
      <c r="B566" s="17" t="n">
        <f aca="false">IFERROR(VALUE(LEFT(A566,4)),"")</f>
        <v>2025</v>
      </c>
      <c r="C566" s="17" t="n">
        <f aca="false">IFERROR(VALUE(RIGHT(A566,2)),"")</f>
        <v>6</v>
      </c>
      <c r="D566" s="11" t="str">
        <f aca="false">TRIM('수출입 실적(품목별)'!B570)</f>
        <v>84</v>
      </c>
      <c r="E566" s="11" t="str">
        <f aca="false">TRIM('수출입 실적(품목별)'!C570)</f>
        <v>원자로ㆍ보일러ㆍ기계류와 이들의 부분품</v>
      </c>
      <c r="F566" s="19" t="n">
        <f aca="false">IFERROR(VALUE(SUBSTITUTE(TRIM('수출입 실적(품목별)'!E570),",","")),"")</f>
        <v>7429562</v>
      </c>
      <c r="G566" s="19" t="n">
        <f aca="false">IFERROR(VALUE(SUBSTITUTE(TRIM('수출입 실적(품목별)'!G570),",","")),"")</f>
        <v>6368004</v>
      </c>
      <c r="H566" s="19" t="n">
        <f aca="false">IFERROR(VALUE(SUBSTITUTE(TRIM('수출입 실적(품목별)'!H570),",","")),"")</f>
        <v>1061558</v>
      </c>
    </row>
    <row r="567" customFormat="false" ht="15" hidden="false" customHeight="true" outlineLevel="0" collapsed="false">
      <c r="A567" s="11" t="str">
        <f aca="false">TRIM('수출입 실적(품목별)'!A571)</f>
        <v>2025.06</v>
      </c>
      <c r="B567" s="17" t="n">
        <f aca="false">IFERROR(VALUE(LEFT(A567,4)),"")</f>
        <v>2025</v>
      </c>
      <c r="C567" s="17" t="n">
        <f aca="false">IFERROR(VALUE(RIGHT(A567,2)),"")</f>
        <v>6</v>
      </c>
      <c r="D567" s="11" t="str">
        <f aca="false">TRIM('수출입 실적(품목별)'!B571)</f>
        <v>85</v>
      </c>
      <c r="E567" s="11" t="str">
        <f aca="false">TRIM('수출입 실적(품목별)'!C571)</f>
        <v>전기기기와 그 부분품, 녹음기ㆍ음성 재생기ㆍ텔레비전의 영상과 음성의 기록기ㆍ재생기와 이들의 부분품ㆍ부속품</v>
      </c>
      <c r="F567" s="19" t="n">
        <f aca="false">IFERROR(VALUE(SUBSTITUTE(TRIM('수출입 실적(품목별)'!E571),",","")),"")</f>
        <v>19535265</v>
      </c>
      <c r="G567" s="19" t="n">
        <f aca="false">IFERROR(VALUE(SUBSTITUTE(TRIM('수출입 실적(품목별)'!G571),",","")),"")</f>
        <v>10470324</v>
      </c>
      <c r="H567" s="19" t="n">
        <f aca="false">IFERROR(VALUE(SUBSTITUTE(TRIM('수출입 실적(품목별)'!H571),",","")),"")</f>
        <v>9064941</v>
      </c>
    </row>
    <row r="568" customFormat="false" ht="15" hidden="false" customHeight="true" outlineLevel="0" collapsed="false">
      <c r="A568" s="11" t="str">
        <f aca="false">TRIM('수출입 실적(품목별)'!A572)</f>
        <v>2025.06</v>
      </c>
      <c r="B568" s="17" t="n">
        <f aca="false">IFERROR(VALUE(LEFT(A568,4)),"")</f>
        <v>2025</v>
      </c>
      <c r="C568" s="17" t="n">
        <f aca="false">IFERROR(VALUE(RIGHT(A568,2)),"")</f>
        <v>6</v>
      </c>
      <c r="D568" s="11" t="str">
        <f aca="false">TRIM('수출입 실적(품목별)'!B572)</f>
        <v>86</v>
      </c>
      <c r="E568" s="11" t="str">
        <f aca="false">TRIM('수출입 실적(품목별)'!C572)</f>
        <v>철도용이나 궤도용 기관차ㆍ차량과 이들의 부분품, 철도용이나 궤도용 장비품과 그 부분품, 기계식(전기기계식을 포함한다) 각종 교통신호용 기기</v>
      </c>
      <c r="F568" s="19" t="n">
        <f aca="false">IFERROR(VALUE(SUBSTITUTE(TRIM('수출입 실적(품목별)'!E572),",","")),"")</f>
        <v>35191</v>
      </c>
      <c r="G568" s="19" t="n">
        <f aca="false">IFERROR(VALUE(SUBSTITUTE(TRIM('수출입 실적(품목별)'!G572),",","")),"")</f>
        <v>42157</v>
      </c>
      <c r="H568" s="19" t="n">
        <f aca="false">IFERROR(VALUE(SUBSTITUTE(TRIM('수출입 실적(품목별)'!H572),",","")),"")</f>
        <v>-6965</v>
      </c>
    </row>
    <row r="569" customFormat="false" ht="15" hidden="false" customHeight="true" outlineLevel="0" collapsed="false">
      <c r="A569" s="11" t="str">
        <f aca="false">TRIM('수출입 실적(품목별)'!A573)</f>
        <v>2025.06</v>
      </c>
      <c r="B569" s="17" t="n">
        <f aca="false">IFERROR(VALUE(LEFT(A569,4)),"")</f>
        <v>2025</v>
      </c>
      <c r="C569" s="17" t="n">
        <f aca="false">IFERROR(VALUE(RIGHT(A569,2)),"")</f>
        <v>6</v>
      </c>
      <c r="D569" s="11" t="str">
        <f aca="false">TRIM('수출입 실적(품목별)'!B573)</f>
        <v>87</v>
      </c>
      <c r="E569" s="11" t="str">
        <f aca="false">TRIM('수출입 실적(품목별)'!C573)</f>
        <v>철도용이나 궤도용 외의 차량과 그 부분품ㆍ부속품</v>
      </c>
      <c r="F569" s="19" t="n">
        <f aca="false">IFERROR(VALUE(SUBSTITUTE(TRIM('수출입 실적(품목별)'!E573),",","")),"")</f>
        <v>8230226</v>
      </c>
      <c r="G569" s="19" t="n">
        <f aca="false">IFERROR(VALUE(SUBSTITUTE(TRIM('수출입 실적(품목별)'!G573),",","")),"")</f>
        <v>1758477</v>
      </c>
      <c r="H569" s="19" t="n">
        <f aca="false">IFERROR(VALUE(SUBSTITUTE(TRIM('수출입 실적(품목별)'!H573),",","")),"")</f>
        <v>6471749</v>
      </c>
    </row>
    <row r="570" customFormat="false" ht="15" hidden="false" customHeight="true" outlineLevel="0" collapsed="false">
      <c r="A570" s="11" t="str">
        <f aca="false">TRIM('수출입 실적(품목별)'!A574)</f>
        <v>2025.06</v>
      </c>
      <c r="B570" s="17" t="n">
        <f aca="false">IFERROR(VALUE(LEFT(A570,4)),"")</f>
        <v>2025</v>
      </c>
      <c r="C570" s="17" t="n">
        <f aca="false">IFERROR(VALUE(RIGHT(A570,2)),"")</f>
        <v>6</v>
      </c>
      <c r="D570" s="11" t="str">
        <f aca="false">TRIM('수출입 실적(품목별)'!B574)</f>
        <v>88</v>
      </c>
      <c r="E570" s="11" t="str">
        <f aca="false">TRIM('수출입 실적(품목별)'!C574)</f>
        <v>항공기와 우주선, 이들의 부분품</v>
      </c>
      <c r="F570" s="19" t="n">
        <f aca="false">IFERROR(VALUE(SUBSTITUTE(TRIM('수출입 실적(품목별)'!E574),",","")),"")</f>
        <v>203592</v>
      </c>
      <c r="G570" s="19" t="n">
        <f aca="false">IFERROR(VALUE(SUBSTITUTE(TRIM('수출입 실적(품목별)'!G574),",","")),"")</f>
        <v>281174</v>
      </c>
      <c r="H570" s="19" t="n">
        <f aca="false">IFERROR(VALUE(SUBSTITUTE(TRIM('수출입 실적(품목별)'!H574),",","")),"")</f>
        <v>-77581</v>
      </c>
    </row>
    <row r="571" customFormat="false" ht="15" hidden="false" customHeight="true" outlineLevel="0" collapsed="false">
      <c r="A571" s="11" t="str">
        <f aca="false">TRIM('수출입 실적(품목별)'!A575)</f>
        <v>2025.06</v>
      </c>
      <c r="B571" s="17" t="n">
        <f aca="false">IFERROR(VALUE(LEFT(A571,4)),"")</f>
        <v>2025</v>
      </c>
      <c r="C571" s="17" t="n">
        <f aca="false">IFERROR(VALUE(RIGHT(A571,2)),"")</f>
        <v>6</v>
      </c>
      <c r="D571" s="11" t="str">
        <f aca="false">TRIM('수출입 실적(품목별)'!B575)</f>
        <v>89</v>
      </c>
      <c r="E571" s="11" t="str">
        <f aca="false">TRIM('수출입 실적(품목별)'!C575)</f>
        <v>선박과 수상 구조물</v>
      </c>
      <c r="F571" s="19" t="n">
        <f aca="false">IFERROR(VALUE(SUBSTITUTE(TRIM('수출입 실적(품목별)'!E575),",","")),"")</f>
        <v>2293326</v>
      </c>
      <c r="G571" s="19" t="n">
        <f aca="false">IFERROR(VALUE(SUBSTITUTE(TRIM('수출입 실적(품목별)'!G575),",","")),"")</f>
        <v>375132</v>
      </c>
      <c r="H571" s="19" t="n">
        <f aca="false">IFERROR(VALUE(SUBSTITUTE(TRIM('수출입 실적(품목별)'!H575),",","")),"")</f>
        <v>1918194</v>
      </c>
    </row>
    <row r="572" customFormat="false" ht="15" hidden="false" customHeight="true" outlineLevel="0" collapsed="false">
      <c r="A572" s="11" t="str">
        <f aca="false">TRIM('수출입 실적(품목별)'!A576)</f>
        <v>2025.06</v>
      </c>
      <c r="B572" s="17" t="n">
        <f aca="false">IFERROR(VALUE(LEFT(A572,4)),"")</f>
        <v>2025</v>
      </c>
      <c r="C572" s="17" t="n">
        <f aca="false">IFERROR(VALUE(RIGHT(A572,2)),"")</f>
        <v>6</v>
      </c>
      <c r="D572" s="11" t="str">
        <f aca="false">TRIM('수출입 실적(품목별)'!B576)</f>
        <v>90</v>
      </c>
      <c r="E572" s="11" t="str">
        <f aca="false">TRIM('수출입 실적(품목별)'!C576)</f>
        <v>광학기기ㆍ사진용 기기ㆍ영화용 기기ㆍ측정기기ㆍ검사기기ㆍ정밀기기ㆍ의료용 기기, 이들의 부분품과 부속품</v>
      </c>
      <c r="F572" s="19" t="n">
        <f aca="false">IFERROR(VALUE(SUBSTITUTE(TRIM('수출입 실적(품목별)'!E576),",","")),"")</f>
        <v>1419577</v>
      </c>
      <c r="G572" s="19" t="n">
        <f aca="false">IFERROR(VALUE(SUBSTITUTE(TRIM('수출입 실적(품목별)'!G576),",","")),"")</f>
        <v>2081593</v>
      </c>
      <c r="H572" s="19" t="n">
        <f aca="false">IFERROR(VALUE(SUBSTITUTE(TRIM('수출입 실적(품목별)'!H576),",","")),"")</f>
        <v>-662016</v>
      </c>
    </row>
    <row r="573" customFormat="false" ht="15" hidden="false" customHeight="true" outlineLevel="0" collapsed="false">
      <c r="A573" s="11" t="str">
        <f aca="false">TRIM('수출입 실적(품목별)'!A577)</f>
        <v>2025.06</v>
      </c>
      <c r="B573" s="17" t="n">
        <f aca="false">IFERROR(VALUE(LEFT(A573,4)),"")</f>
        <v>2025</v>
      </c>
      <c r="C573" s="17" t="n">
        <f aca="false">IFERROR(VALUE(RIGHT(A573,2)),"")</f>
        <v>6</v>
      </c>
      <c r="D573" s="11" t="str">
        <f aca="false">TRIM('수출입 실적(품목별)'!B577)</f>
        <v>91</v>
      </c>
      <c r="E573" s="11" t="str">
        <f aca="false">TRIM('수출입 실적(품목별)'!C577)</f>
        <v>시계와 그 부분품</v>
      </c>
      <c r="F573" s="19" t="n">
        <f aca="false">IFERROR(VALUE(SUBSTITUTE(TRIM('수출입 실적(품목별)'!E577),",","")),"")</f>
        <v>103555</v>
      </c>
      <c r="G573" s="19" t="n">
        <f aca="false">IFERROR(VALUE(SUBSTITUTE(TRIM('수출입 실적(품목별)'!G577),",","")),"")</f>
        <v>90672</v>
      </c>
      <c r="H573" s="19" t="n">
        <f aca="false">IFERROR(VALUE(SUBSTITUTE(TRIM('수출입 실적(품목별)'!H577),",","")),"")</f>
        <v>12883</v>
      </c>
    </row>
    <row r="574" customFormat="false" ht="15" hidden="false" customHeight="true" outlineLevel="0" collapsed="false">
      <c r="A574" s="11" t="str">
        <f aca="false">TRIM('수출입 실적(품목별)'!A578)</f>
        <v>2025.06</v>
      </c>
      <c r="B574" s="17" t="n">
        <f aca="false">IFERROR(VALUE(LEFT(A574,4)),"")</f>
        <v>2025</v>
      </c>
      <c r="C574" s="17" t="n">
        <f aca="false">IFERROR(VALUE(RIGHT(A574,2)),"")</f>
        <v>6</v>
      </c>
      <c r="D574" s="11" t="str">
        <f aca="false">TRIM('수출입 실적(품목별)'!B578)</f>
        <v>92</v>
      </c>
      <c r="E574" s="11" t="str">
        <f aca="false">TRIM('수출입 실적(품목별)'!C578)</f>
        <v>악기와 그 부분품과 부속품</v>
      </c>
      <c r="F574" s="19" t="n">
        <f aca="false">IFERROR(VALUE(SUBSTITUTE(TRIM('수출입 실적(품목별)'!E578),",","")),"")</f>
        <v>9742</v>
      </c>
      <c r="G574" s="19" t="n">
        <f aca="false">IFERROR(VALUE(SUBSTITUTE(TRIM('수출입 실적(품목별)'!G578),",","")),"")</f>
        <v>15630</v>
      </c>
      <c r="H574" s="19" t="n">
        <f aca="false">IFERROR(VALUE(SUBSTITUTE(TRIM('수출입 실적(품목별)'!H578),",","")),"")</f>
        <v>-5889</v>
      </c>
    </row>
    <row r="575" customFormat="false" ht="15" hidden="false" customHeight="true" outlineLevel="0" collapsed="false">
      <c r="A575" s="11" t="str">
        <f aca="false">TRIM('수출입 실적(품목별)'!A579)</f>
        <v>2025.06</v>
      </c>
      <c r="B575" s="17" t="n">
        <f aca="false">IFERROR(VALUE(LEFT(A575,4)),"")</f>
        <v>2025</v>
      </c>
      <c r="C575" s="17" t="n">
        <f aca="false">IFERROR(VALUE(RIGHT(A575,2)),"")</f>
        <v>6</v>
      </c>
      <c r="D575" s="11" t="str">
        <f aca="false">TRIM('수출입 실적(품목별)'!B579)</f>
        <v>93</v>
      </c>
      <c r="E575" s="11" t="str">
        <f aca="false">TRIM('수출입 실적(품목별)'!C579)</f>
        <v>무기ㆍ총포탄과 이들의 부분품과 부속품</v>
      </c>
      <c r="F575" s="19" t="n">
        <f aca="false">IFERROR(VALUE(SUBSTITUTE(TRIM('수출입 실적(품목별)'!E579),",","")),"")</f>
        <v>400342</v>
      </c>
      <c r="G575" s="19" t="n">
        <f aca="false">IFERROR(VALUE(SUBSTITUTE(TRIM('수출입 실적(품목별)'!G579),",","")),"")</f>
        <v>29226</v>
      </c>
      <c r="H575" s="19" t="n">
        <f aca="false">IFERROR(VALUE(SUBSTITUTE(TRIM('수출입 실적(품목별)'!H579),",","")),"")</f>
        <v>371116</v>
      </c>
    </row>
    <row r="576" customFormat="false" ht="15" hidden="false" customHeight="true" outlineLevel="0" collapsed="false">
      <c r="A576" s="11" t="str">
        <f aca="false">TRIM('수출입 실적(품목별)'!A580)</f>
        <v>2025.06</v>
      </c>
      <c r="B576" s="17" t="n">
        <f aca="false">IFERROR(VALUE(LEFT(A576,4)),"")</f>
        <v>2025</v>
      </c>
      <c r="C576" s="17" t="n">
        <f aca="false">IFERROR(VALUE(RIGHT(A576,2)),"")</f>
        <v>6</v>
      </c>
      <c r="D576" s="11" t="str">
        <f aca="false">TRIM('수출입 실적(품목별)'!B580)</f>
        <v>94</v>
      </c>
      <c r="E576" s="11" t="str">
        <f aca="false">TRIM('수출입 실적(품목별)'!C580)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576" s="19" t="n">
        <f aca="false">IFERROR(VALUE(SUBSTITUTE(TRIM('수출입 실적(품목별)'!E580),",","")),"")</f>
        <v>105943</v>
      </c>
      <c r="G576" s="19" t="n">
        <f aca="false">IFERROR(VALUE(SUBSTITUTE(TRIM('수출입 실적(품목별)'!G580),",","")),"")</f>
        <v>317959</v>
      </c>
      <c r="H576" s="19" t="n">
        <f aca="false">IFERROR(VALUE(SUBSTITUTE(TRIM('수출입 실적(품목별)'!H580),",","")),"")</f>
        <v>-212016</v>
      </c>
    </row>
    <row r="577" customFormat="false" ht="15" hidden="false" customHeight="true" outlineLevel="0" collapsed="false">
      <c r="A577" s="11" t="str">
        <f aca="false">TRIM('수출입 실적(품목별)'!A581)</f>
        <v>2025.06</v>
      </c>
      <c r="B577" s="17" t="n">
        <f aca="false">IFERROR(VALUE(LEFT(A577,4)),"")</f>
        <v>2025</v>
      </c>
      <c r="C577" s="17" t="n">
        <f aca="false">IFERROR(VALUE(RIGHT(A577,2)),"")</f>
        <v>6</v>
      </c>
      <c r="D577" s="11" t="str">
        <f aca="false">TRIM('수출입 실적(품목별)'!B581)</f>
        <v>95</v>
      </c>
      <c r="E577" s="11" t="str">
        <f aca="false">TRIM('수출입 실적(품목별)'!C581)</f>
        <v>완구ㆍ게임용구ㆍ운동용구와 이들의 부분품과 부속품</v>
      </c>
      <c r="F577" s="19" t="n">
        <f aca="false">IFERROR(VALUE(SUBSTITUTE(TRIM('수출입 실적(품목별)'!E581),",","")),"")</f>
        <v>54169</v>
      </c>
      <c r="G577" s="19" t="n">
        <f aca="false">IFERROR(VALUE(SUBSTITUTE(TRIM('수출입 실적(품목별)'!G581),",","")),"")</f>
        <v>214766</v>
      </c>
      <c r="H577" s="19" t="n">
        <f aca="false">IFERROR(VALUE(SUBSTITUTE(TRIM('수출입 실적(품목별)'!H581),",","")),"")</f>
        <v>-160597</v>
      </c>
    </row>
    <row r="578" customFormat="false" ht="15" hidden="false" customHeight="true" outlineLevel="0" collapsed="false">
      <c r="A578" s="11" t="str">
        <f aca="false">TRIM('수출입 실적(품목별)'!A582)</f>
        <v>2025.06</v>
      </c>
      <c r="B578" s="17" t="n">
        <f aca="false">IFERROR(VALUE(LEFT(A578,4)),"")</f>
        <v>2025</v>
      </c>
      <c r="C578" s="17" t="n">
        <f aca="false">IFERROR(VALUE(RIGHT(A578,2)),"")</f>
        <v>6</v>
      </c>
      <c r="D578" s="11" t="str">
        <f aca="false">TRIM('수출입 실적(품목별)'!B582)</f>
        <v>96</v>
      </c>
      <c r="E578" s="11" t="str">
        <f aca="false">TRIM('수출입 실적(품목별)'!C582)</f>
        <v>잡품</v>
      </c>
      <c r="F578" s="19" t="n">
        <f aca="false">IFERROR(VALUE(SUBSTITUTE(TRIM('수출입 실적(품목별)'!E582),",","")),"")</f>
        <v>36953</v>
      </c>
      <c r="G578" s="19" t="n">
        <f aca="false">IFERROR(VALUE(SUBSTITUTE(TRIM('수출입 실적(품목별)'!G582),",","")),"")</f>
        <v>95658</v>
      </c>
      <c r="H578" s="19" t="n">
        <f aca="false">IFERROR(VALUE(SUBSTITUTE(TRIM('수출입 실적(품목별)'!H582),",","")),"")</f>
        <v>-58705</v>
      </c>
    </row>
    <row r="579" customFormat="false" ht="15" hidden="false" customHeight="true" outlineLevel="0" collapsed="false">
      <c r="A579" s="11" t="str">
        <f aca="false">TRIM('수출입 실적(품목별)'!A583)</f>
        <v>2025.06</v>
      </c>
      <c r="B579" s="17" t="n">
        <f aca="false">IFERROR(VALUE(LEFT(A579,4)),"")</f>
        <v>2025</v>
      </c>
      <c r="C579" s="17" t="n">
        <f aca="false">IFERROR(VALUE(RIGHT(A579,2)),"")</f>
        <v>6</v>
      </c>
      <c r="D579" s="11" t="str">
        <f aca="false">TRIM('수출입 실적(품목별)'!B583)</f>
        <v>97</v>
      </c>
      <c r="E579" s="11" t="str">
        <f aca="false">TRIM('수출입 실적(품목별)'!C583)</f>
        <v>예술품ㆍ수집품ㆍ골동품</v>
      </c>
      <c r="F579" s="19" t="n">
        <f aca="false">IFERROR(VALUE(SUBSTITUTE(TRIM('수출입 실적(품목별)'!E583),",","")),"")</f>
        <v>8750</v>
      </c>
      <c r="G579" s="19" t="n">
        <f aca="false">IFERROR(VALUE(SUBSTITUTE(TRIM('수출입 실적(품목별)'!G583),",","")),"")</f>
        <v>24777</v>
      </c>
      <c r="H579" s="19" t="n">
        <f aca="false">IFERROR(VALUE(SUBSTITUTE(TRIM('수출입 실적(품목별)'!H583),",","")),"")</f>
        <v>-16026</v>
      </c>
    </row>
    <row r="580" customFormat="false" ht="15" hidden="false" customHeight="true" outlineLevel="0" collapsed="false">
      <c r="A580" s="11" t="str">
        <f aca="false">TRIM('수출입 실적(품목별)'!A584)</f>
        <v>2025.07</v>
      </c>
      <c r="B580" s="17" t="n">
        <f aca="false">IFERROR(VALUE(LEFT(A580,4)),"")</f>
        <v>2025</v>
      </c>
      <c r="C580" s="17" t="n">
        <f aca="false">IFERROR(VALUE(RIGHT(A580,2)),"")</f>
        <v>7</v>
      </c>
      <c r="D580" s="11" t="str">
        <f aca="false">TRIM('수출입 실적(품목별)'!B584)</f>
        <v>01</v>
      </c>
      <c r="E580" s="11" t="str">
        <f aca="false">TRIM('수출입 실적(품목별)'!C584)</f>
        <v>살아 있는 동물</v>
      </c>
      <c r="F580" s="19" t="n">
        <f aca="false">IFERROR(VALUE(SUBSTITUTE(TRIM('수출입 실적(품목별)'!E584),",","")),"")</f>
        <v>468</v>
      </c>
      <c r="G580" s="19" t="n">
        <f aca="false">IFERROR(VALUE(SUBSTITUTE(TRIM('수출입 실적(품목별)'!G584),",","")),"")</f>
        <v>8406</v>
      </c>
      <c r="H580" s="19" t="n">
        <f aca="false">IFERROR(VALUE(SUBSTITUTE(TRIM('수출입 실적(품목별)'!H584),",","")),"")</f>
        <v>-7938</v>
      </c>
    </row>
    <row r="581" customFormat="false" ht="15" hidden="false" customHeight="true" outlineLevel="0" collapsed="false">
      <c r="A581" s="11" t="str">
        <f aca="false">TRIM('수출입 실적(품목별)'!A585)</f>
        <v>2025.07</v>
      </c>
      <c r="B581" s="17" t="n">
        <f aca="false">IFERROR(VALUE(LEFT(A581,4)),"")</f>
        <v>2025</v>
      </c>
      <c r="C581" s="17" t="n">
        <f aca="false">IFERROR(VALUE(RIGHT(A581,2)),"")</f>
        <v>7</v>
      </c>
      <c r="D581" s="11" t="str">
        <f aca="false">TRIM('수출입 실적(품목별)'!B585)</f>
        <v>02</v>
      </c>
      <c r="E581" s="11" t="str">
        <f aca="false">TRIM('수출입 실적(품목별)'!C585)</f>
        <v>육과 식용 설육(屑肉)</v>
      </c>
      <c r="F581" s="19" t="n">
        <f aca="false">IFERROR(VALUE(SUBSTITUTE(TRIM('수출입 실적(품목별)'!E585),",","")),"")</f>
        <v>5982</v>
      </c>
      <c r="G581" s="19" t="n">
        <f aca="false">IFERROR(VALUE(SUBSTITUTE(TRIM('수출입 실적(품목별)'!G585),",","")),"")</f>
        <v>611387</v>
      </c>
      <c r="H581" s="19" t="n">
        <f aca="false">IFERROR(VALUE(SUBSTITUTE(TRIM('수출입 실적(품목별)'!H585),",","")),"")</f>
        <v>-605404</v>
      </c>
    </row>
    <row r="582" customFormat="false" ht="15" hidden="false" customHeight="true" outlineLevel="0" collapsed="false">
      <c r="A582" s="11" t="str">
        <f aca="false">TRIM('수출입 실적(품목별)'!A586)</f>
        <v>2025.07</v>
      </c>
      <c r="B582" s="17" t="n">
        <f aca="false">IFERROR(VALUE(LEFT(A582,4)),"")</f>
        <v>2025</v>
      </c>
      <c r="C582" s="17" t="n">
        <f aca="false">IFERROR(VALUE(RIGHT(A582,2)),"")</f>
        <v>7</v>
      </c>
      <c r="D582" s="11" t="str">
        <f aca="false">TRIM('수출입 실적(품목별)'!B586)</f>
        <v>03</v>
      </c>
      <c r="E582" s="11" t="str">
        <f aca="false">TRIM('수출입 실적(품목별)'!C586)</f>
        <v>어류ㆍ갑각류ㆍ연체동물과 그 밖의 수생(水生) 무척추동물</v>
      </c>
      <c r="F582" s="19" t="n">
        <f aca="false">IFERROR(VALUE(SUBSTITUTE(TRIM('수출입 실적(품목별)'!E586),",","")),"")</f>
        <v>156545</v>
      </c>
      <c r="G582" s="19" t="n">
        <f aca="false">IFERROR(VALUE(SUBSTITUTE(TRIM('수출입 실적(품목별)'!G586),",","")),"")</f>
        <v>426131</v>
      </c>
      <c r="H582" s="19" t="n">
        <f aca="false">IFERROR(VALUE(SUBSTITUTE(TRIM('수출입 실적(품목별)'!H586),",","")),"")</f>
        <v>-269586</v>
      </c>
    </row>
    <row r="583" customFormat="false" ht="15" hidden="false" customHeight="true" outlineLevel="0" collapsed="false">
      <c r="A583" s="11" t="str">
        <f aca="false">TRIM('수출입 실적(품목별)'!A587)</f>
        <v>2025.07</v>
      </c>
      <c r="B583" s="17" t="n">
        <f aca="false">IFERROR(VALUE(LEFT(A583,4)),"")</f>
        <v>2025</v>
      </c>
      <c r="C583" s="17" t="n">
        <f aca="false">IFERROR(VALUE(RIGHT(A583,2)),"")</f>
        <v>7</v>
      </c>
      <c r="D583" s="11" t="str">
        <f aca="false">TRIM('수출입 실적(품목별)'!B587)</f>
        <v>04</v>
      </c>
      <c r="E583" s="11" t="str">
        <f aca="false">TRIM('수출입 실적(품목별)'!C587)</f>
        <v>낙농품, 새의 알, 천연꿀, 다른 류로 분류되지 않은 식용인 동물성 생산품</v>
      </c>
      <c r="F583" s="19" t="n">
        <f aca="false">IFERROR(VALUE(SUBSTITUTE(TRIM('수출입 실적(품목별)'!E587),",","")),"")</f>
        <v>7894</v>
      </c>
      <c r="G583" s="19" t="n">
        <f aca="false">IFERROR(VALUE(SUBSTITUTE(TRIM('수출입 실적(품목별)'!G587),",","")),"")</f>
        <v>177681</v>
      </c>
      <c r="H583" s="19" t="n">
        <f aca="false">IFERROR(VALUE(SUBSTITUTE(TRIM('수출입 실적(품목별)'!H587),",","")),"")</f>
        <v>-169787</v>
      </c>
    </row>
    <row r="584" customFormat="false" ht="15" hidden="false" customHeight="true" outlineLevel="0" collapsed="false">
      <c r="A584" s="11" t="str">
        <f aca="false">TRIM('수출입 실적(품목별)'!A588)</f>
        <v>2025.07</v>
      </c>
      <c r="B584" s="17" t="n">
        <f aca="false">IFERROR(VALUE(LEFT(A584,4)),"")</f>
        <v>2025</v>
      </c>
      <c r="C584" s="17" t="n">
        <f aca="false">IFERROR(VALUE(RIGHT(A584,2)),"")</f>
        <v>7</v>
      </c>
      <c r="D584" s="11" t="str">
        <f aca="false">TRIM('수출입 실적(품목별)'!B588)</f>
        <v>05</v>
      </c>
      <c r="E584" s="11" t="str">
        <f aca="false">TRIM('수출입 실적(품목별)'!C588)</f>
        <v>다른 류로 분류되지 않은 동물성 생산품</v>
      </c>
      <c r="F584" s="19" t="n">
        <f aca="false">IFERROR(VALUE(SUBSTITUTE(TRIM('수출입 실적(품목별)'!E588),",","")),"")</f>
        <v>6637</v>
      </c>
      <c r="G584" s="19" t="n">
        <f aca="false">IFERROR(VALUE(SUBSTITUTE(TRIM('수출입 실적(품목별)'!G588),",","")),"")</f>
        <v>20621</v>
      </c>
      <c r="H584" s="19" t="n">
        <f aca="false">IFERROR(VALUE(SUBSTITUTE(TRIM('수출입 실적(품목별)'!H588),",","")),"")</f>
        <v>-13984</v>
      </c>
    </row>
    <row r="585" customFormat="false" ht="15" hidden="false" customHeight="true" outlineLevel="0" collapsed="false">
      <c r="A585" s="11" t="str">
        <f aca="false">TRIM('수출입 실적(품목별)'!A589)</f>
        <v>2025.07</v>
      </c>
      <c r="B585" s="17" t="n">
        <f aca="false">IFERROR(VALUE(LEFT(A585,4)),"")</f>
        <v>2025</v>
      </c>
      <c r="C585" s="17" t="n">
        <f aca="false">IFERROR(VALUE(RIGHT(A585,2)),"")</f>
        <v>7</v>
      </c>
      <c r="D585" s="11" t="str">
        <f aca="false">TRIM('수출입 실적(품목별)'!B589)</f>
        <v>06</v>
      </c>
      <c r="E585" s="11" t="str">
        <f aca="false">TRIM('수출입 실적(품목별)'!C589)</f>
        <v>살아 있는 수목과 그 밖의 식물, 인경(鱗莖)ㆍ뿌리와 이와 유사한 물품, 절화(切花)와 장식용 잎</v>
      </c>
      <c r="F585" s="19" t="n">
        <f aca="false">IFERROR(VALUE(SUBSTITUTE(TRIM('수출입 실적(품목별)'!E589),",","")),"")</f>
        <v>198</v>
      </c>
      <c r="G585" s="19" t="n">
        <f aca="false">IFERROR(VALUE(SUBSTITUTE(TRIM('수출입 실적(품목별)'!G589),",","")),"")</f>
        <v>9073</v>
      </c>
      <c r="H585" s="19" t="n">
        <f aca="false">IFERROR(VALUE(SUBSTITUTE(TRIM('수출입 실적(품목별)'!H589),",","")),"")</f>
        <v>-8875</v>
      </c>
    </row>
    <row r="586" customFormat="false" ht="15" hidden="false" customHeight="true" outlineLevel="0" collapsed="false">
      <c r="A586" s="11" t="str">
        <f aca="false">TRIM('수출입 실적(품목별)'!A590)</f>
        <v>2025.07</v>
      </c>
      <c r="B586" s="17" t="n">
        <f aca="false">IFERROR(VALUE(LEFT(A586,4)),"")</f>
        <v>2025</v>
      </c>
      <c r="C586" s="17" t="n">
        <f aca="false">IFERROR(VALUE(RIGHT(A586,2)),"")</f>
        <v>7</v>
      </c>
      <c r="D586" s="11" t="str">
        <f aca="false">TRIM('수출입 실적(품목별)'!B590)</f>
        <v>07</v>
      </c>
      <c r="E586" s="11" t="str">
        <f aca="false">TRIM('수출입 실적(품목별)'!C590)</f>
        <v>식용의 채소ㆍ뿌리ㆍ괴경(塊莖)</v>
      </c>
      <c r="F586" s="19" t="n">
        <f aca="false">IFERROR(VALUE(SUBSTITUTE(TRIM('수출입 실적(품목별)'!E590),",","")),"")</f>
        <v>9864</v>
      </c>
      <c r="G586" s="19" t="n">
        <f aca="false">IFERROR(VALUE(SUBSTITUTE(TRIM('수출입 실적(품목별)'!G590),",","")),"")</f>
        <v>71878</v>
      </c>
      <c r="H586" s="19" t="n">
        <f aca="false">IFERROR(VALUE(SUBSTITUTE(TRIM('수출입 실적(품목별)'!H590),",","")),"")</f>
        <v>-62014</v>
      </c>
    </row>
    <row r="587" customFormat="false" ht="15" hidden="false" customHeight="true" outlineLevel="0" collapsed="false">
      <c r="A587" s="11" t="str">
        <f aca="false">TRIM('수출입 실적(품목별)'!A591)</f>
        <v>2025.07</v>
      </c>
      <c r="B587" s="17" t="n">
        <f aca="false">IFERROR(VALUE(LEFT(A587,4)),"")</f>
        <v>2025</v>
      </c>
      <c r="C587" s="17" t="n">
        <f aca="false">IFERROR(VALUE(RIGHT(A587,2)),"")</f>
        <v>7</v>
      </c>
      <c r="D587" s="11" t="str">
        <f aca="false">TRIM('수출입 실적(품목별)'!B591)</f>
        <v>08</v>
      </c>
      <c r="E587" s="11" t="str">
        <f aca="false">TRIM('수출입 실적(품목별)'!C591)</f>
        <v>식용의 과실과 견과류, 감귤류ㆍ멜론의 껍질</v>
      </c>
      <c r="F587" s="19" t="n">
        <f aca="false">IFERROR(VALUE(SUBSTITUTE(TRIM('수출입 실적(품목별)'!E591),",","")),"")</f>
        <v>5700</v>
      </c>
      <c r="G587" s="19" t="n">
        <f aca="false">IFERROR(VALUE(SUBSTITUTE(TRIM('수출입 실적(품목별)'!G591),",","")),"")</f>
        <v>182282</v>
      </c>
      <c r="H587" s="19" t="n">
        <f aca="false">IFERROR(VALUE(SUBSTITUTE(TRIM('수출입 실적(품목별)'!H591),",","")),"")</f>
        <v>-176581</v>
      </c>
    </row>
    <row r="588" customFormat="false" ht="15" hidden="false" customHeight="true" outlineLevel="0" collapsed="false">
      <c r="A588" s="11" t="str">
        <f aca="false">TRIM('수출입 실적(품목별)'!A592)</f>
        <v>2025.07</v>
      </c>
      <c r="B588" s="17" t="n">
        <f aca="false">IFERROR(VALUE(LEFT(A588,4)),"")</f>
        <v>2025</v>
      </c>
      <c r="C588" s="17" t="n">
        <f aca="false">IFERROR(VALUE(RIGHT(A588,2)),"")</f>
        <v>7</v>
      </c>
      <c r="D588" s="11" t="str">
        <f aca="false">TRIM('수출입 실적(품목별)'!B592)</f>
        <v>09</v>
      </c>
      <c r="E588" s="11" t="str">
        <f aca="false">TRIM('수출입 실적(품목별)'!C592)</f>
        <v>커피ㆍ차ㆍ마테(maté)ㆍ향신료</v>
      </c>
      <c r="F588" s="19" t="n">
        <f aca="false">IFERROR(VALUE(SUBSTITUTE(TRIM('수출입 실적(품목별)'!E592),",","")),"")</f>
        <v>3774</v>
      </c>
      <c r="G588" s="19" t="n">
        <f aca="false">IFERROR(VALUE(SUBSTITUTE(TRIM('수출입 실적(품목별)'!G592),",","")),"")</f>
        <v>175496</v>
      </c>
      <c r="H588" s="19" t="n">
        <f aca="false">IFERROR(VALUE(SUBSTITUTE(TRIM('수출입 실적(품목별)'!H592),",","")),"")</f>
        <v>-171721</v>
      </c>
    </row>
    <row r="589" customFormat="false" ht="15" hidden="false" customHeight="true" outlineLevel="0" collapsed="false">
      <c r="A589" s="11" t="str">
        <f aca="false">TRIM('수출입 실적(품목별)'!A593)</f>
        <v>2025.07</v>
      </c>
      <c r="B589" s="17" t="n">
        <f aca="false">IFERROR(VALUE(LEFT(A589,4)),"")</f>
        <v>2025</v>
      </c>
      <c r="C589" s="17" t="n">
        <f aca="false">IFERROR(VALUE(RIGHT(A589,2)),"")</f>
        <v>7</v>
      </c>
      <c r="D589" s="11" t="str">
        <f aca="false">TRIM('수출입 실적(품목별)'!B593)</f>
        <v>10</v>
      </c>
      <c r="E589" s="11" t="str">
        <f aca="false">TRIM('수출입 실적(품목별)'!C593)</f>
        <v>곡물</v>
      </c>
      <c r="F589" s="19" t="n">
        <f aca="false">IFERROR(VALUE(SUBSTITUTE(TRIM('수출입 실적(품목별)'!E593),",","")),"")</f>
        <v>816</v>
      </c>
      <c r="G589" s="19" t="n">
        <f aca="false">IFERROR(VALUE(SUBSTITUTE(TRIM('수출입 실적(품목별)'!G593),",","")),"")</f>
        <v>336908</v>
      </c>
      <c r="H589" s="19" t="n">
        <f aca="false">IFERROR(VALUE(SUBSTITUTE(TRIM('수출입 실적(품목별)'!H593),",","")),"")</f>
        <v>-336092</v>
      </c>
    </row>
    <row r="590" customFormat="false" ht="15" hidden="false" customHeight="true" outlineLevel="0" collapsed="false">
      <c r="A590" s="11" t="str">
        <f aca="false">TRIM('수출입 실적(품목별)'!A594)</f>
        <v>2025.07</v>
      </c>
      <c r="B590" s="17" t="n">
        <f aca="false">IFERROR(VALUE(LEFT(A590,4)),"")</f>
        <v>2025</v>
      </c>
      <c r="C590" s="17" t="n">
        <f aca="false">IFERROR(VALUE(RIGHT(A590,2)),"")</f>
        <v>7</v>
      </c>
      <c r="D590" s="11" t="str">
        <f aca="false">TRIM('수출입 실적(품목별)'!B594)</f>
        <v>11</v>
      </c>
      <c r="E590" s="11" t="str">
        <f aca="false">TRIM('수출입 실적(품목별)'!C594)</f>
        <v>제분공업의 생산품과 맥아, 전분, 이눌린(inulin), 밀의 글루텐(gluten)</v>
      </c>
      <c r="F590" s="19" t="n">
        <f aca="false">IFERROR(VALUE(SUBSTITUTE(TRIM('수출입 실적(품목별)'!E594),",","")),"")</f>
        <v>3183</v>
      </c>
      <c r="G590" s="19" t="n">
        <f aca="false">IFERROR(VALUE(SUBSTITUTE(TRIM('수출입 실적(품목별)'!G594),",","")),"")</f>
        <v>35693</v>
      </c>
      <c r="H590" s="19" t="n">
        <f aca="false">IFERROR(VALUE(SUBSTITUTE(TRIM('수출입 실적(품목별)'!H594),",","")),"")</f>
        <v>-32511</v>
      </c>
    </row>
    <row r="591" customFormat="false" ht="15" hidden="false" customHeight="true" outlineLevel="0" collapsed="false">
      <c r="A591" s="11" t="str">
        <f aca="false">TRIM('수출입 실적(품목별)'!A595)</f>
        <v>2025.07</v>
      </c>
      <c r="B591" s="17" t="n">
        <f aca="false">IFERROR(VALUE(LEFT(A591,4)),"")</f>
        <v>2025</v>
      </c>
      <c r="C591" s="17" t="n">
        <f aca="false">IFERROR(VALUE(RIGHT(A591,2)),"")</f>
        <v>7</v>
      </c>
      <c r="D591" s="11" t="str">
        <f aca="false">TRIM('수출입 실적(품목별)'!B595)</f>
        <v>12</v>
      </c>
      <c r="E591" s="11" t="str">
        <f aca="false">TRIM('수출입 실적(품목별)'!C595)</f>
        <v>채유(採油)에 적합한 종자와 과실, 각종 종자와 과실, 공업용ㆍ의약용 식물, 짚과 사료용 식물</v>
      </c>
      <c r="F591" s="19" t="n">
        <f aca="false">IFERROR(VALUE(SUBSTITUTE(TRIM('수출입 실적(품목별)'!E595),",","")),"")</f>
        <v>80340</v>
      </c>
      <c r="G591" s="19" t="n">
        <f aca="false">IFERROR(VALUE(SUBSTITUTE(TRIM('수출입 실적(품목별)'!G595),",","")),"")</f>
        <v>145039</v>
      </c>
      <c r="H591" s="19" t="n">
        <f aca="false">IFERROR(VALUE(SUBSTITUTE(TRIM('수출입 실적(품목별)'!H595),",","")),"")</f>
        <v>-64699</v>
      </c>
    </row>
    <row r="592" customFormat="false" ht="15" hidden="false" customHeight="true" outlineLevel="0" collapsed="false">
      <c r="A592" s="11" t="str">
        <f aca="false">TRIM('수출입 실적(품목별)'!A596)</f>
        <v>2025.07</v>
      </c>
      <c r="B592" s="17" t="n">
        <f aca="false">IFERROR(VALUE(LEFT(A592,4)),"")</f>
        <v>2025</v>
      </c>
      <c r="C592" s="17" t="n">
        <f aca="false">IFERROR(VALUE(RIGHT(A592,2)),"")</f>
        <v>7</v>
      </c>
      <c r="D592" s="11" t="str">
        <f aca="false">TRIM('수출입 실적(품목별)'!B596)</f>
        <v>13</v>
      </c>
      <c r="E592" s="11" t="str">
        <f aca="false">TRIM('수출입 실적(품목별)'!C596)</f>
        <v>락(lac), 검ㆍ수지ㆍ그 밖의 식물성 수액과 추출물(extract)</v>
      </c>
      <c r="F592" s="19" t="n">
        <f aca="false">IFERROR(VALUE(SUBSTITUTE(TRIM('수출입 실적(품목별)'!E596),",","")),"")</f>
        <v>7852</v>
      </c>
      <c r="G592" s="19" t="n">
        <f aca="false">IFERROR(VALUE(SUBSTITUTE(TRIM('수출입 실적(품목별)'!G596),",","")),"")</f>
        <v>33978</v>
      </c>
      <c r="H592" s="19" t="n">
        <f aca="false">IFERROR(VALUE(SUBSTITUTE(TRIM('수출입 실적(품목별)'!H596),",","")),"")</f>
        <v>-26126</v>
      </c>
    </row>
    <row r="593" customFormat="false" ht="15" hidden="false" customHeight="true" outlineLevel="0" collapsed="false">
      <c r="A593" s="11" t="str">
        <f aca="false">TRIM('수출입 실적(품목별)'!A597)</f>
        <v>2025.07</v>
      </c>
      <c r="B593" s="17" t="n">
        <f aca="false">IFERROR(VALUE(LEFT(A593,4)),"")</f>
        <v>2025</v>
      </c>
      <c r="C593" s="17" t="n">
        <f aca="false">IFERROR(VALUE(RIGHT(A593,2)),"")</f>
        <v>7</v>
      </c>
      <c r="D593" s="11" t="str">
        <f aca="false">TRIM('수출입 실적(품목별)'!B597)</f>
        <v>14</v>
      </c>
      <c r="E593" s="11" t="str">
        <f aca="false">TRIM('수출입 실적(품목별)'!C597)</f>
        <v>식물성 편조물(編組物)용 재료와 다른 류로 분류되지 않은 식물성 생산품</v>
      </c>
      <c r="F593" s="19" t="n">
        <f aca="false">IFERROR(VALUE(SUBSTITUTE(TRIM('수출입 실적(품목별)'!E597),",","")),"")</f>
        <v>44</v>
      </c>
      <c r="G593" s="19" t="n">
        <f aca="false">IFERROR(VALUE(SUBSTITUTE(TRIM('수출입 실적(품목별)'!G597),",","")),"")</f>
        <v>6103</v>
      </c>
      <c r="H593" s="19" t="n">
        <f aca="false">IFERROR(VALUE(SUBSTITUTE(TRIM('수출입 실적(품목별)'!H597),",","")),"")</f>
        <v>-6059</v>
      </c>
    </row>
    <row r="594" customFormat="false" ht="15" hidden="false" customHeight="true" outlineLevel="0" collapsed="false">
      <c r="A594" s="11" t="str">
        <f aca="false">TRIM('수출입 실적(품목별)'!A598)</f>
        <v>2025.07</v>
      </c>
      <c r="B594" s="17" t="n">
        <f aca="false">IFERROR(VALUE(LEFT(A594,4)),"")</f>
        <v>2025</v>
      </c>
      <c r="C594" s="17" t="n">
        <f aca="false">IFERROR(VALUE(RIGHT(A594,2)),"")</f>
        <v>7</v>
      </c>
      <c r="D594" s="11" t="str">
        <f aca="false">TRIM('수출입 실적(품목별)'!B598)</f>
        <v>15</v>
      </c>
      <c r="E594" s="11" t="str">
        <f aca="false">TRIM('수출입 실적(품목별)'!C598)</f>
        <v>동물성ㆍ식물성ㆍ미생물성 지방과 기름 및이들의 분해생산물, 조제한 식용 지방과 동물성ㆍ식물성 왁스</v>
      </c>
      <c r="F594" s="19" t="n">
        <f aca="false">IFERROR(VALUE(SUBSTITUTE(TRIM('수출입 실적(품목별)'!E598),",","")),"")</f>
        <v>31028</v>
      </c>
      <c r="G594" s="19" t="n">
        <f aca="false">IFERROR(VALUE(SUBSTITUTE(TRIM('수출입 실적(품목별)'!G598),",","")),"")</f>
        <v>210552</v>
      </c>
      <c r="H594" s="19" t="n">
        <f aca="false">IFERROR(VALUE(SUBSTITUTE(TRIM('수출입 실적(품목별)'!H598),",","")),"")</f>
        <v>-179524</v>
      </c>
    </row>
    <row r="595" customFormat="false" ht="15" hidden="false" customHeight="true" outlineLevel="0" collapsed="false">
      <c r="A595" s="11" t="str">
        <f aca="false">TRIM('수출입 실적(품목별)'!A599)</f>
        <v>2025.07</v>
      </c>
      <c r="B595" s="17" t="n">
        <f aca="false">IFERROR(VALUE(LEFT(A595,4)),"")</f>
        <v>2025</v>
      </c>
      <c r="C595" s="17" t="n">
        <f aca="false">IFERROR(VALUE(RIGHT(A595,2)),"")</f>
        <v>7</v>
      </c>
      <c r="D595" s="11" t="str">
        <f aca="false">TRIM('수출입 실적(품목별)'!B599)</f>
        <v>16</v>
      </c>
      <c r="E595" s="11" t="str">
        <f aca="false">TRIM('수출입 실적(품목별)'!C599)</f>
        <v>육류ㆍ어류ㆍ갑각류ㆍ연체동물이나 그 밖의 수생(水生) 무척추동물 또는 곤충의 조제품</v>
      </c>
      <c r="F595" s="19" t="n">
        <f aca="false">IFERROR(VALUE(SUBSTITUTE(TRIM('수출입 실적(품목별)'!E599),",","")),"")</f>
        <v>29198</v>
      </c>
      <c r="G595" s="19" t="n">
        <f aca="false">IFERROR(VALUE(SUBSTITUTE(TRIM('수출입 실적(품목별)'!G599),",","")),"")</f>
        <v>104017</v>
      </c>
      <c r="H595" s="19" t="n">
        <f aca="false">IFERROR(VALUE(SUBSTITUTE(TRIM('수출입 실적(품목별)'!H599),",","")),"")</f>
        <v>-74820</v>
      </c>
    </row>
    <row r="596" customFormat="false" ht="15" hidden="false" customHeight="true" outlineLevel="0" collapsed="false">
      <c r="A596" s="11" t="str">
        <f aca="false">TRIM('수출입 실적(품목별)'!A600)</f>
        <v>2025.07</v>
      </c>
      <c r="B596" s="17" t="n">
        <f aca="false">IFERROR(VALUE(LEFT(A596,4)),"")</f>
        <v>2025</v>
      </c>
      <c r="C596" s="17" t="n">
        <f aca="false">IFERROR(VALUE(RIGHT(A596,2)),"")</f>
        <v>7</v>
      </c>
      <c r="D596" s="11" t="str">
        <f aca="false">TRIM('수출입 실적(품목별)'!B600)</f>
        <v>17</v>
      </c>
      <c r="E596" s="11" t="str">
        <f aca="false">TRIM('수출입 실적(품목별)'!C600)</f>
        <v>당류(糖類)와 설탕과자</v>
      </c>
      <c r="F596" s="19" t="n">
        <f aca="false">IFERROR(VALUE(SUBSTITUTE(TRIM('수출입 실적(품목별)'!E600),",","")),"")</f>
        <v>28492</v>
      </c>
      <c r="G596" s="19" t="n">
        <f aca="false">IFERROR(VALUE(SUBSTITUTE(TRIM('수출입 실적(품목별)'!G600),",","")),"")</f>
        <v>130580</v>
      </c>
      <c r="H596" s="19" t="n">
        <f aca="false">IFERROR(VALUE(SUBSTITUTE(TRIM('수출입 실적(품목별)'!H600),",","")),"")</f>
        <v>-102087</v>
      </c>
    </row>
    <row r="597" customFormat="false" ht="15" hidden="false" customHeight="true" outlineLevel="0" collapsed="false">
      <c r="A597" s="11" t="str">
        <f aca="false">TRIM('수출입 실적(품목별)'!A601)</f>
        <v>2025.07</v>
      </c>
      <c r="B597" s="17" t="n">
        <f aca="false">IFERROR(VALUE(LEFT(A597,4)),"")</f>
        <v>2025</v>
      </c>
      <c r="C597" s="17" t="n">
        <f aca="false">IFERROR(VALUE(RIGHT(A597,2)),"")</f>
        <v>7</v>
      </c>
      <c r="D597" s="11" t="str">
        <f aca="false">TRIM('수출입 실적(품목별)'!B601)</f>
        <v>18</v>
      </c>
      <c r="E597" s="11" t="str">
        <f aca="false">TRIM('수출입 실적(품목별)'!C601)</f>
        <v>코코아와 그 조제품</v>
      </c>
      <c r="F597" s="19" t="n">
        <f aca="false">IFERROR(VALUE(SUBSTITUTE(TRIM('수출입 실적(품목별)'!E601),",","")),"")</f>
        <v>7853</v>
      </c>
      <c r="G597" s="19" t="n">
        <f aca="false">IFERROR(VALUE(SUBSTITUTE(TRIM('수출입 실적(품목별)'!G601),",","")),"")</f>
        <v>46928</v>
      </c>
      <c r="H597" s="19" t="n">
        <f aca="false">IFERROR(VALUE(SUBSTITUTE(TRIM('수출입 실적(품목별)'!H601),",","")),"")</f>
        <v>-39075</v>
      </c>
    </row>
    <row r="598" customFormat="false" ht="15" hidden="false" customHeight="true" outlineLevel="0" collapsed="false">
      <c r="A598" s="11" t="str">
        <f aca="false">TRIM('수출입 실적(품목별)'!A602)</f>
        <v>2025.07</v>
      </c>
      <c r="B598" s="17" t="n">
        <f aca="false">IFERROR(VALUE(LEFT(A598,4)),"")</f>
        <v>2025</v>
      </c>
      <c r="C598" s="17" t="n">
        <f aca="false">IFERROR(VALUE(RIGHT(A598,2)),"")</f>
        <v>7</v>
      </c>
      <c r="D598" s="11" t="str">
        <f aca="false">TRIM('수출입 실적(품목별)'!B602)</f>
        <v>19</v>
      </c>
      <c r="E598" s="11" t="str">
        <f aca="false">TRIM('수출입 실적(품목별)'!C602)</f>
        <v>곡물ㆍ고운 가루ㆍ전분ㆍ밀크의 조제품과 베이커리 제품</v>
      </c>
      <c r="F598" s="19" t="n">
        <f aca="false">IFERROR(VALUE(SUBSTITUTE(TRIM('수출입 실적(품목별)'!E602),",","")),"")</f>
        <v>228953</v>
      </c>
      <c r="G598" s="19" t="n">
        <f aca="false">IFERROR(VALUE(SUBSTITUTE(TRIM('수출입 실적(품목별)'!G602),",","")),"")</f>
        <v>101798</v>
      </c>
      <c r="H598" s="19" t="n">
        <f aca="false">IFERROR(VALUE(SUBSTITUTE(TRIM('수출입 실적(품목별)'!H602),",","")),"")</f>
        <v>127155</v>
      </c>
    </row>
    <row r="599" customFormat="false" ht="15" hidden="false" customHeight="true" outlineLevel="0" collapsed="false">
      <c r="A599" s="11" t="str">
        <f aca="false">TRIM('수출입 실적(품목별)'!A603)</f>
        <v>2025.07</v>
      </c>
      <c r="B599" s="17" t="n">
        <f aca="false">IFERROR(VALUE(LEFT(A599,4)),"")</f>
        <v>2025</v>
      </c>
      <c r="C599" s="17" t="n">
        <f aca="false">IFERROR(VALUE(RIGHT(A599,2)),"")</f>
        <v>7</v>
      </c>
      <c r="D599" s="11" t="str">
        <f aca="false">TRIM('수출입 실적(품목별)'!B603)</f>
        <v>20</v>
      </c>
      <c r="E599" s="11" t="str">
        <f aca="false">TRIM('수출입 실적(품목별)'!C603)</f>
        <v>채소ㆍ과실ㆍ견과류나 식물의그 밖의 부분의 조제품</v>
      </c>
      <c r="F599" s="19" t="n">
        <f aca="false">IFERROR(VALUE(SUBSTITUTE(TRIM('수출입 실적(품목별)'!E603),",","")),"")</f>
        <v>85119</v>
      </c>
      <c r="G599" s="19" t="n">
        <f aca="false">IFERROR(VALUE(SUBSTITUTE(TRIM('수출입 실적(품목별)'!G603),",","")),"")</f>
        <v>152692</v>
      </c>
      <c r="H599" s="19" t="n">
        <f aca="false">IFERROR(VALUE(SUBSTITUTE(TRIM('수출입 실적(품목별)'!H603),",","")),"")</f>
        <v>-67574</v>
      </c>
    </row>
    <row r="600" customFormat="false" ht="15" hidden="false" customHeight="true" outlineLevel="0" collapsed="false">
      <c r="A600" s="11" t="str">
        <f aca="false">TRIM('수출입 실적(품목별)'!A604)</f>
        <v>2025.07</v>
      </c>
      <c r="B600" s="17" t="n">
        <f aca="false">IFERROR(VALUE(LEFT(A600,4)),"")</f>
        <v>2025</v>
      </c>
      <c r="C600" s="17" t="n">
        <f aca="false">IFERROR(VALUE(RIGHT(A600,2)),"")</f>
        <v>7</v>
      </c>
      <c r="D600" s="11" t="str">
        <f aca="false">TRIM('수출입 실적(품목별)'!B604)</f>
        <v>21</v>
      </c>
      <c r="E600" s="11" t="str">
        <f aca="false">TRIM('수출입 실적(품목별)'!C604)</f>
        <v>각종 조제 식료품</v>
      </c>
      <c r="F600" s="19" t="n">
        <f aca="false">IFERROR(VALUE(SUBSTITUTE(TRIM('수출입 실적(품목별)'!E604),",","")),"")</f>
        <v>167042</v>
      </c>
      <c r="G600" s="19" t="n">
        <f aca="false">IFERROR(VALUE(SUBSTITUTE(TRIM('수출입 실적(품목별)'!G604),",","")),"")</f>
        <v>264325</v>
      </c>
      <c r="H600" s="19" t="n">
        <f aca="false">IFERROR(VALUE(SUBSTITUTE(TRIM('수출입 실적(품목별)'!H604),",","")),"")</f>
        <v>-97283</v>
      </c>
    </row>
    <row r="601" customFormat="false" ht="15" hidden="false" customHeight="true" outlineLevel="0" collapsed="false">
      <c r="A601" s="11" t="str">
        <f aca="false">TRIM('수출입 실적(품목별)'!A605)</f>
        <v>2025.07</v>
      </c>
      <c r="B601" s="17" t="n">
        <f aca="false">IFERROR(VALUE(LEFT(A601,4)),"")</f>
        <v>2025</v>
      </c>
      <c r="C601" s="17" t="n">
        <f aca="false">IFERROR(VALUE(RIGHT(A601,2)),"")</f>
        <v>7</v>
      </c>
      <c r="D601" s="11" t="str">
        <f aca="false">TRIM('수출입 실적(품목별)'!B605)</f>
        <v>22</v>
      </c>
      <c r="E601" s="11" t="str">
        <f aca="false">TRIM('수출입 실적(품목별)'!C605)</f>
        <v>음료ㆍ주류ㆍ식초</v>
      </c>
      <c r="F601" s="19" t="n">
        <f aca="false">IFERROR(VALUE(SUBSTITUTE(TRIM('수출입 실적(품목별)'!E605),",","")),"")</f>
        <v>99219</v>
      </c>
      <c r="G601" s="19" t="n">
        <f aca="false">IFERROR(VALUE(SUBSTITUTE(TRIM('수출입 실적(품목별)'!G605),",","")),"")</f>
        <v>142154</v>
      </c>
      <c r="H601" s="19" t="n">
        <f aca="false">IFERROR(VALUE(SUBSTITUTE(TRIM('수출입 실적(품목별)'!H605),",","")),"")</f>
        <v>-42934</v>
      </c>
    </row>
    <row r="602" customFormat="false" ht="15" hidden="false" customHeight="true" outlineLevel="0" collapsed="false">
      <c r="A602" s="11" t="str">
        <f aca="false">TRIM('수출입 실적(품목별)'!A606)</f>
        <v>2025.07</v>
      </c>
      <c r="B602" s="17" t="n">
        <f aca="false">IFERROR(VALUE(LEFT(A602,4)),"")</f>
        <v>2025</v>
      </c>
      <c r="C602" s="17" t="n">
        <f aca="false">IFERROR(VALUE(RIGHT(A602,2)),"")</f>
        <v>7</v>
      </c>
      <c r="D602" s="11" t="str">
        <f aca="false">TRIM('수출입 실적(품목별)'!B606)</f>
        <v>23</v>
      </c>
      <c r="E602" s="11" t="str">
        <f aca="false">TRIM('수출입 실적(품목별)'!C606)</f>
        <v>식품 공업에서 생기는 잔재물과 웨이스트(waste), 조제 사료</v>
      </c>
      <c r="F602" s="19" t="n">
        <f aca="false">IFERROR(VALUE(SUBSTITUTE(TRIM('수출입 실적(품목별)'!E606),",","")),"")</f>
        <v>30661</v>
      </c>
      <c r="G602" s="19" t="n">
        <f aca="false">IFERROR(VALUE(SUBSTITUTE(TRIM('수출입 실적(품목별)'!G606),",","")),"")</f>
        <v>177479</v>
      </c>
      <c r="H602" s="19" t="n">
        <f aca="false">IFERROR(VALUE(SUBSTITUTE(TRIM('수출입 실적(품목별)'!H606),",","")),"")</f>
        <v>-146818</v>
      </c>
    </row>
    <row r="603" customFormat="false" ht="15" hidden="false" customHeight="true" outlineLevel="0" collapsed="false">
      <c r="A603" s="11" t="str">
        <f aca="false">TRIM('수출입 실적(품목별)'!A607)</f>
        <v>2025.07</v>
      </c>
      <c r="B603" s="17" t="n">
        <f aca="false">IFERROR(VALUE(LEFT(A603,4)),"")</f>
        <v>2025</v>
      </c>
      <c r="C603" s="17" t="n">
        <f aca="false">IFERROR(VALUE(RIGHT(A603,2)),"")</f>
        <v>7</v>
      </c>
      <c r="D603" s="11" t="str">
        <f aca="false">TRIM('수출입 실적(품목별)'!B607)</f>
        <v>24</v>
      </c>
      <c r="E603" s="11" t="str">
        <f aca="false">TRIM('수출입 실적(품목별)'!C607)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603" s="19" t="n">
        <f aca="false">IFERROR(VALUE(SUBSTITUTE(TRIM('수출입 실적(품목별)'!E607),",","")),"")</f>
        <v>76429</v>
      </c>
      <c r="G603" s="19" t="n">
        <f aca="false">IFERROR(VALUE(SUBSTITUTE(TRIM('수출입 실적(품목별)'!G607),",","")),"")</f>
        <v>49237</v>
      </c>
      <c r="H603" s="19" t="n">
        <f aca="false">IFERROR(VALUE(SUBSTITUTE(TRIM('수출입 실적(품목별)'!H607),",","")),"")</f>
        <v>27192</v>
      </c>
    </row>
    <row r="604" customFormat="false" ht="15" hidden="false" customHeight="true" outlineLevel="0" collapsed="false">
      <c r="A604" s="11" t="str">
        <f aca="false">TRIM('수출입 실적(품목별)'!A608)</f>
        <v>2025.07</v>
      </c>
      <c r="B604" s="17" t="n">
        <f aca="false">IFERROR(VALUE(LEFT(A604,4)),"")</f>
        <v>2025</v>
      </c>
      <c r="C604" s="17" t="n">
        <f aca="false">IFERROR(VALUE(RIGHT(A604,2)),"")</f>
        <v>7</v>
      </c>
      <c r="D604" s="11" t="str">
        <f aca="false">TRIM('수출입 실적(품목별)'!B608)</f>
        <v>25</v>
      </c>
      <c r="E604" s="11" t="str">
        <f aca="false">TRIM('수출입 실적(품목별)'!C608)</f>
        <v>소금, 황, 토석류(土石類), 석고ㆍ석회ㆍ시멘트</v>
      </c>
      <c r="F604" s="19" t="n">
        <f aca="false">IFERROR(VALUE(SUBSTITUTE(TRIM('수출입 실적(품목별)'!E608),",","")),"")</f>
        <v>46733</v>
      </c>
      <c r="G604" s="19" t="n">
        <f aca="false">IFERROR(VALUE(SUBSTITUTE(TRIM('수출입 실적(품목별)'!G608),",","")),"")</f>
        <v>75177</v>
      </c>
      <c r="H604" s="19" t="n">
        <f aca="false">IFERROR(VALUE(SUBSTITUTE(TRIM('수출입 실적(품목별)'!H608),",","")),"")</f>
        <v>-28444</v>
      </c>
    </row>
    <row r="605" customFormat="false" ht="15" hidden="false" customHeight="true" outlineLevel="0" collapsed="false">
      <c r="A605" s="11" t="str">
        <f aca="false">TRIM('수출입 실적(품목별)'!A609)</f>
        <v>2025.07</v>
      </c>
      <c r="B605" s="17" t="n">
        <f aca="false">IFERROR(VALUE(LEFT(A605,4)),"")</f>
        <v>2025</v>
      </c>
      <c r="C605" s="17" t="n">
        <f aca="false">IFERROR(VALUE(RIGHT(A605,2)),"")</f>
        <v>7</v>
      </c>
      <c r="D605" s="11" t="str">
        <f aca="false">TRIM('수출입 실적(품목별)'!B609)</f>
        <v>26</v>
      </c>
      <c r="E605" s="11" t="str">
        <f aca="false">TRIM('수출입 실적(품목별)'!C609)</f>
        <v>광(鑛)ㆍ슬래그(slag)ㆍ회(灰)</v>
      </c>
      <c r="F605" s="19" t="n">
        <f aca="false">IFERROR(VALUE(SUBSTITUTE(TRIM('수출입 실적(품목별)'!E609),",","")),"")</f>
        <v>46145</v>
      </c>
      <c r="G605" s="19" t="n">
        <f aca="false">IFERROR(VALUE(SUBSTITUTE(TRIM('수출입 실적(품목별)'!G609),",","")),"")</f>
        <v>1745268</v>
      </c>
      <c r="H605" s="19" t="n">
        <f aca="false">IFERROR(VALUE(SUBSTITUTE(TRIM('수출입 실적(품목별)'!H609),",","")),"")</f>
        <v>-1699123</v>
      </c>
    </row>
    <row r="606" customFormat="false" ht="15" hidden="false" customHeight="true" outlineLevel="0" collapsed="false">
      <c r="A606" s="11" t="str">
        <f aca="false">TRIM('수출입 실적(품목별)'!A610)</f>
        <v>2025.07</v>
      </c>
      <c r="B606" s="17" t="n">
        <f aca="false">IFERROR(VALUE(LEFT(A606,4)),"")</f>
        <v>2025</v>
      </c>
      <c r="C606" s="17" t="n">
        <f aca="false">IFERROR(VALUE(RIGHT(A606,2)),"")</f>
        <v>7</v>
      </c>
      <c r="D606" s="11" t="str">
        <f aca="false">TRIM('수출입 실적(품목별)'!B610)</f>
        <v>27</v>
      </c>
      <c r="E606" s="11" t="str">
        <f aca="false">TRIM('수출입 실적(품목별)'!C610)</f>
        <v>광물성 연료ㆍ광물유(鑛物油)와 이들의 증류물, 역청(瀝靑)물질, 광물성 왁스</v>
      </c>
      <c r="F606" s="19" t="n">
        <f aca="false">IFERROR(VALUE(SUBSTITUTE(TRIM('수출입 실적(품목별)'!E610),",","")),"")</f>
        <v>4407315</v>
      </c>
      <c r="G606" s="19" t="n">
        <f aca="false">IFERROR(VALUE(SUBSTITUTE(TRIM('수출입 실적(품목별)'!G610),",","")),"")</f>
        <v>11667589</v>
      </c>
      <c r="H606" s="19" t="n">
        <f aca="false">IFERROR(VALUE(SUBSTITUTE(TRIM('수출입 실적(품목별)'!H610),",","")),"")</f>
        <v>-7260274</v>
      </c>
    </row>
    <row r="607" customFormat="false" ht="15" hidden="false" customHeight="true" outlineLevel="0" collapsed="false">
      <c r="A607" s="11" t="str">
        <f aca="false">TRIM('수출입 실적(품목별)'!A611)</f>
        <v>2025.07</v>
      </c>
      <c r="B607" s="17" t="n">
        <f aca="false">IFERROR(VALUE(LEFT(A607,4)),"")</f>
        <v>2025</v>
      </c>
      <c r="C607" s="17" t="n">
        <f aca="false">IFERROR(VALUE(RIGHT(A607,2)),"")</f>
        <v>7</v>
      </c>
      <c r="D607" s="11" t="str">
        <f aca="false">TRIM('수출입 실적(품목별)'!B611)</f>
        <v>28</v>
      </c>
      <c r="E607" s="11" t="str">
        <f aca="false">TRIM('수출입 실적(품목별)'!C611)</f>
        <v>무기화학품, 귀금속ㆍ희토류(稀土類)금속ㆍ방사성원소ㆍ동위원소의 유기화합물이나 무기화합물</v>
      </c>
      <c r="F607" s="19" t="n">
        <f aca="false">IFERROR(VALUE(SUBSTITUTE(TRIM('수출입 실적(품목별)'!E611),",","")),"")</f>
        <v>783831</v>
      </c>
      <c r="G607" s="19" t="n">
        <f aca="false">IFERROR(VALUE(SUBSTITUTE(TRIM('수출입 실적(품목별)'!G611),",","")),"")</f>
        <v>916311</v>
      </c>
      <c r="H607" s="19" t="n">
        <f aca="false">IFERROR(VALUE(SUBSTITUTE(TRIM('수출입 실적(품목별)'!H611),",","")),"")</f>
        <v>-132480</v>
      </c>
    </row>
    <row r="608" customFormat="false" ht="15" hidden="false" customHeight="true" outlineLevel="0" collapsed="false">
      <c r="A608" s="11" t="str">
        <f aca="false">TRIM('수출입 실적(품목별)'!A612)</f>
        <v>2025.07</v>
      </c>
      <c r="B608" s="17" t="n">
        <f aca="false">IFERROR(VALUE(LEFT(A608,4)),"")</f>
        <v>2025</v>
      </c>
      <c r="C608" s="17" t="n">
        <f aca="false">IFERROR(VALUE(RIGHT(A608,2)),"")</f>
        <v>7</v>
      </c>
      <c r="D608" s="11" t="str">
        <f aca="false">TRIM('수출입 실적(품목별)'!B612)</f>
        <v>29</v>
      </c>
      <c r="E608" s="11" t="str">
        <f aca="false">TRIM('수출입 실적(품목별)'!C612)</f>
        <v>유기화학품</v>
      </c>
      <c r="F608" s="19" t="n">
        <f aca="false">IFERROR(VALUE(SUBSTITUTE(TRIM('수출입 실적(품목별)'!E612),",","")),"")</f>
        <v>1626140</v>
      </c>
      <c r="G608" s="19" t="n">
        <f aca="false">IFERROR(VALUE(SUBSTITUTE(TRIM('수출입 실적(품목별)'!G612),",","")),"")</f>
        <v>1163324</v>
      </c>
      <c r="H608" s="19" t="n">
        <f aca="false">IFERROR(VALUE(SUBSTITUTE(TRIM('수출입 실적(품목별)'!H612),",","")),"")</f>
        <v>462815</v>
      </c>
    </row>
    <row r="609" customFormat="false" ht="15" hidden="false" customHeight="true" outlineLevel="0" collapsed="false">
      <c r="A609" s="11" t="str">
        <f aca="false">TRIM('수출입 실적(품목별)'!A613)</f>
        <v>2025.07</v>
      </c>
      <c r="B609" s="17" t="n">
        <f aca="false">IFERROR(VALUE(LEFT(A609,4)),"")</f>
        <v>2025</v>
      </c>
      <c r="C609" s="17" t="n">
        <f aca="false">IFERROR(VALUE(RIGHT(A609,2)),"")</f>
        <v>7</v>
      </c>
      <c r="D609" s="11" t="str">
        <f aca="false">TRIM('수출입 실적(품목별)'!B613)</f>
        <v>30</v>
      </c>
      <c r="E609" s="11" t="str">
        <f aca="false">TRIM('수출입 실적(품목별)'!C613)</f>
        <v>의료용품</v>
      </c>
      <c r="F609" s="19" t="n">
        <f aca="false">IFERROR(VALUE(SUBSTITUTE(TRIM('수출입 실적(품목별)'!E613),",","")),"")</f>
        <v>584318</v>
      </c>
      <c r="G609" s="19" t="n">
        <f aca="false">IFERROR(VALUE(SUBSTITUTE(TRIM('수출입 실적(품목별)'!G613),",","")),"")</f>
        <v>933618</v>
      </c>
      <c r="H609" s="19" t="n">
        <f aca="false">IFERROR(VALUE(SUBSTITUTE(TRIM('수출입 실적(품목별)'!H613),",","")),"")</f>
        <v>-349300</v>
      </c>
    </row>
    <row r="610" customFormat="false" ht="15" hidden="false" customHeight="true" outlineLevel="0" collapsed="false">
      <c r="A610" s="11" t="str">
        <f aca="false">TRIM('수출입 실적(품목별)'!A614)</f>
        <v>2025.07</v>
      </c>
      <c r="B610" s="17" t="n">
        <f aca="false">IFERROR(VALUE(LEFT(A610,4)),"")</f>
        <v>2025</v>
      </c>
      <c r="C610" s="17" t="n">
        <f aca="false">IFERROR(VALUE(RIGHT(A610,2)),"")</f>
        <v>7</v>
      </c>
      <c r="D610" s="11" t="str">
        <f aca="false">TRIM('수출입 실적(품목별)'!B614)</f>
        <v>31</v>
      </c>
      <c r="E610" s="11" t="str">
        <f aca="false">TRIM('수출입 실적(품목별)'!C614)</f>
        <v>비료</v>
      </c>
      <c r="F610" s="19" t="n">
        <f aca="false">IFERROR(VALUE(SUBSTITUTE(TRIM('수출입 실적(품목별)'!E614),",","")),"")</f>
        <v>38686</v>
      </c>
      <c r="G610" s="19" t="n">
        <f aca="false">IFERROR(VALUE(SUBSTITUTE(TRIM('수출입 실적(품목별)'!G614),",","")),"")</f>
        <v>65381</v>
      </c>
      <c r="H610" s="19" t="n">
        <f aca="false">IFERROR(VALUE(SUBSTITUTE(TRIM('수출입 실적(품목별)'!H614),",","")),"")</f>
        <v>-26695</v>
      </c>
    </row>
    <row r="611" customFormat="false" ht="15" hidden="false" customHeight="true" outlineLevel="0" collapsed="false">
      <c r="A611" s="11" t="str">
        <f aca="false">TRIM('수출입 실적(품목별)'!A615)</f>
        <v>2025.07</v>
      </c>
      <c r="B611" s="17" t="n">
        <f aca="false">IFERROR(VALUE(LEFT(A611,4)),"")</f>
        <v>2025</v>
      </c>
      <c r="C611" s="17" t="n">
        <f aca="false">IFERROR(VALUE(RIGHT(A611,2)),"")</f>
        <v>7</v>
      </c>
      <c r="D611" s="11" t="str">
        <f aca="false">TRIM('수출입 실적(품목별)'!B615)</f>
        <v>32</v>
      </c>
      <c r="E611" s="11" t="str">
        <f aca="false">TRIM('수출입 실적(품목별)'!C615)</f>
        <v>유연용ㆍ염색용 추출물(extract), 탄닌과 이들의 유도체, 염료ㆍ안료와 그 밖의 착색제, 페인트ㆍ바니시(varnish), 퍼티(putty)와 그 밖의 매스틱(mastic), 잉크</v>
      </c>
      <c r="F611" s="19" t="n">
        <f aca="false">IFERROR(VALUE(SUBSTITUTE(TRIM('수출입 실적(품목별)'!E615),",","")),"")</f>
        <v>227752</v>
      </c>
      <c r="G611" s="19" t="n">
        <f aca="false">IFERROR(VALUE(SUBSTITUTE(TRIM('수출입 실적(품목별)'!G615),",","")),"")</f>
        <v>207945</v>
      </c>
      <c r="H611" s="19" t="n">
        <f aca="false">IFERROR(VALUE(SUBSTITUTE(TRIM('수출입 실적(품목별)'!H615),",","")),"")</f>
        <v>19807</v>
      </c>
    </row>
    <row r="612" customFormat="false" ht="15" hidden="false" customHeight="true" outlineLevel="0" collapsed="false">
      <c r="A612" s="11" t="str">
        <f aca="false">TRIM('수출입 실적(품목별)'!A616)</f>
        <v>2025.07</v>
      </c>
      <c r="B612" s="17" t="n">
        <f aca="false">IFERROR(VALUE(LEFT(A612,4)),"")</f>
        <v>2025</v>
      </c>
      <c r="C612" s="17" t="n">
        <f aca="false">IFERROR(VALUE(RIGHT(A612,2)),"")</f>
        <v>7</v>
      </c>
      <c r="D612" s="11" t="str">
        <f aca="false">TRIM('수출입 실적(품목별)'!B616)</f>
        <v>33</v>
      </c>
      <c r="E612" s="11" t="str">
        <f aca="false">TRIM('수출입 실적(품목별)'!C616)</f>
        <v>정유(essential oil)와 레지노이드(resinoid), 조제향료와 화장품ㆍ화장용품</v>
      </c>
      <c r="F612" s="19" t="n">
        <f aca="false">IFERROR(VALUE(SUBSTITUTE(TRIM('수출입 실적(품목별)'!E616),",","")),"")</f>
        <v>949010</v>
      </c>
      <c r="G612" s="19" t="n">
        <f aca="false">IFERROR(VALUE(SUBSTITUTE(TRIM('수출입 실적(품목별)'!G616),",","")),"")</f>
        <v>178331</v>
      </c>
      <c r="H612" s="19" t="n">
        <f aca="false">IFERROR(VALUE(SUBSTITUTE(TRIM('수출입 실적(품목별)'!H616),",","")),"")</f>
        <v>770679</v>
      </c>
    </row>
    <row r="613" customFormat="false" ht="15" hidden="false" customHeight="true" outlineLevel="0" collapsed="false">
      <c r="A613" s="11" t="str">
        <f aca="false">TRIM('수출입 실적(품목별)'!A617)</f>
        <v>2025.07</v>
      </c>
      <c r="B613" s="17" t="n">
        <f aca="false">IFERROR(VALUE(LEFT(A613,4)),"")</f>
        <v>2025</v>
      </c>
      <c r="C613" s="17" t="n">
        <f aca="false">IFERROR(VALUE(RIGHT(A613,2)),"")</f>
        <v>7</v>
      </c>
      <c r="D613" s="11" t="str">
        <f aca="false">TRIM('수출입 실적(품목별)'!B617)</f>
        <v>34</v>
      </c>
      <c r="E613" s="11" t="str">
        <f aca="false">TRIM('수출입 실적(품목별)'!C617)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613" s="19" t="n">
        <f aca="false">IFERROR(VALUE(SUBSTITUTE(TRIM('수출입 실적(품목별)'!E617),",","")),"")</f>
        <v>171202</v>
      </c>
      <c r="G613" s="19" t="n">
        <f aca="false">IFERROR(VALUE(SUBSTITUTE(TRIM('수출입 실적(품목별)'!G617),",","")),"")</f>
        <v>104678</v>
      </c>
      <c r="H613" s="19" t="n">
        <f aca="false">IFERROR(VALUE(SUBSTITUTE(TRIM('수출입 실적(품목별)'!H617),",","")),"")</f>
        <v>66524</v>
      </c>
    </row>
    <row r="614" customFormat="false" ht="15" hidden="false" customHeight="true" outlineLevel="0" collapsed="false">
      <c r="A614" s="11" t="str">
        <f aca="false">TRIM('수출입 실적(품목별)'!A618)</f>
        <v>2025.07</v>
      </c>
      <c r="B614" s="17" t="n">
        <f aca="false">IFERROR(VALUE(LEFT(A614,4)),"")</f>
        <v>2025</v>
      </c>
      <c r="C614" s="17" t="n">
        <f aca="false">IFERROR(VALUE(RIGHT(A614,2)),"")</f>
        <v>7</v>
      </c>
      <c r="D614" s="11" t="str">
        <f aca="false">TRIM('수출입 실적(품목별)'!B618)</f>
        <v>35</v>
      </c>
      <c r="E614" s="11" t="str">
        <f aca="false">TRIM('수출입 실적(품목별)'!C618)</f>
        <v>단백질계 물질, 변성전분, 글루(glue), 효소</v>
      </c>
      <c r="F614" s="19" t="n">
        <f aca="false">IFERROR(VALUE(SUBSTITUTE(TRIM('수출입 실적(품목별)'!E618),",","")),"")</f>
        <v>84694</v>
      </c>
      <c r="G614" s="19" t="n">
        <f aca="false">IFERROR(VALUE(SUBSTITUTE(TRIM('수출입 실적(품목별)'!G618),",","")),"")</f>
        <v>103493</v>
      </c>
      <c r="H614" s="19" t="n">
        <f aca="false">IFERROR(VALUE(SUBSTITUTE(TRIM('수출입 실적(품목별)'!H618),",","")),"")</f>
        <v>-18799</v>
      </c>
    </row>
    <row r="615" customFormat="false" ht="15" hidden="false" customHeight="true" outlineLevel="0" collapsed="false">
      <c r="A615" s="11" t="str">
        <f aca="false">TRIM('수출입 실적(품목별)'!A619)</f>
        <v>2025.07</v>
      </c>
      <c r="B615" s="17" t="n">
        <f aca="false">IFERROR(VALUE(LEFT(A615,4)),"")</f>
        <v>2025</v>
      </c>
      <c r="C615" s="17" t="n">
        <f aca="false">IFERROR(VALUE(RIGHT(A615,2)),"")</f>
        <v>7</v>
      </c>
      <c r="D615" s="11" t="str">
        <f aca="false">TRIM('수출입 실적(품목별)'!B619)</f>
        <v>36</v>
      </c>
      <c r="E615" s="11" t="str">
        <f aca="false">TRIM('수출입 실적(품목별)'!C619)</f>
        <v>화약류, 화공품, 성냥, 발화성 합금, 특정 가연성 조제품</v>
      </c>
      <c r="F615" s="19" t="n">
        <f aca="false">IFERROR(VALUE(SUBSTITUTE(TRIM('수출입 실적(품목별)'!E619),",","")),"")</f>
        <v>4511</v>
      </c>
      <c r="G615" s="19" t="n">
        <f aca="false">IFERROR(VALUE(SUBSTITUTE(TRIM('수출입 실적(품목별)'!G619),",","")),"")</f>
        <v>6957</v>
      </c>
      <c r="H615" s="19" t="n">
        <f aca="false">IFERROR(VALUE(SUBSTITUTE(TRIM('수출입 실적(품목별)'!H619),",","")),"")</f>
        <v>-2447</v>
      </c>
    </row>
    <row r="616" customFormat="false" ht="15" hidden="false" customHeight="true" outlineLevel="0" collapsed="false">
      <c r="A616" s="11" t="str">
        <f aca="false">TRIM('수출입 실적(품목별)'!A620)</f>
        <v>2025.07</v>
      </c>
      <c r="B616" s="17" t="n">
        <f aca="false">IFERROR(VALUE(LEFT(A616,4)),"")</f>
        <v>2025</v>
      </c>
      <c r="C616" s="17" t="n">
        <f aca="false">IFERROR(VALUE(RIGHT(A616,2)),"")</f>
        <v>7</v>
      </c>
      <c r="D616" s="11" t="str">
        <f aca="false">TRIM('수출입 실적(품목별)'!B620)</f>
        <v>37</v>
      </c>
      <c r="E616" s="11" t="str">
        <f aca="false">TRIM('수출입 실적(품목별)'!C620)</f>
        <v>사진용이나 영화용 재료</v>
      </c>
      <c r="F616" s="19" t="n">
        <f aca="false">IFERROR(VALUE(SUBSTITUTE(TRIM('수출입 실적(품목별)'!E620),",","")),"")</f>
        <v>99456</v>
      </c>
      <c r="G616" s="19" t="n">
        <f aca="false">IFERROR(VALUE(SUBSTITUTE(TRIM('수출입 실적(품목별)'!G620),",","")),"")</f>
        <v>99668</v>
      </c>
      <c r="H616" s="19" t="n">
        <f aca="false">IFERROR(VALUE(SUBSTITUTE(TRIM('수출입 실적(품목별)'!H620),",","")),"")</f>
        <v>-212</v>
      </c>
    </row>
    <row r="617" customFormat="false" ht="15" hidden="false" customHeight="true" outlineLevel="0" collapsed="false">
      <c r="A617" s="11" t="str">
        <f aca="false">TRIM('수출입 실적(품목별)'!A621)</f>
        <v>2025.07</v>
      </c>
      <c r="B617" s="17" t="n">
        <f aca="false">IFERROR(VALUE(LEFT(A617,4)),"")</f>
        <v>2025</v>
      </c>
      <c r="C617" s="17" t="n">
        <f aca="false">IFERROR(VALUE(RIGHT(A617,2)),"")</f>
        <v>7</v>
      </c>
      <c r="D617" s="11" t="str">
        <f aca="false">TRIM('수출입 실적(품목별)'!B621)</f>
        <v>38</v>
      </c>
      <c r="E617" s="11" t="str">
        <f aca="false">TRIM('수출입 실적(품목별)'!C621)</f>
        <v>각종 화학공업 생산품</v>
      </c>
      <c r="F617" s="19" t="n">
        <f aca="false">IFERROR(VALUE(SUBSTITUTE(TRIM('수출입 실적(품목별)'!E621),",","")),"")</f>
        <v>651006</v>
      </c>
      <c r="G617" s="19" t="n">
        <f aca="false">IFERROR(VALUE(SUBSTITUTE(TRIM('수출입 실적(품목별)'!G621),",","")),"")</f>
        <v>841837</v>
      </c>
      <c r="H617" s="19" t="n">
        <f aca="false">IFERROR(VALUE(SUBSTITUTE(TRIM('수출입 실적(품목별)'!H621),",","")),"")</f>
        <v>-190831</v>
      </c>
    </row>
    <row r="618" customFormat="false" ht="15" hidden="false" customHeight="true" outlineLevel="0" collapsed="false">
      <c r="A618" s="11" t="str">
        <f aca="false">TRIM('수출입 실적(품목별)'!A622)</f>
        <v>2025.07</v>
      </c>
      <c r="B618" s="17" t="n">
        <f aca="false">IFERROR(VALUE(LEFT(A618,4)),"")</f>
        <v>2025</v>
      </c>
      <c r="C618" s="17" t="n">
        <f aca="false">IFERROR(VALUE(RIGHT(A618,2)),"")</f>
        <v>7</v>
      </c>
      <c r="D618" s="11" t="str">
        <f aca="false">TRIM('수출입 실적(품목별)'!B622)</f>
        <v>39</v>
      </c>
      <c r="E618" s="11" t="str">
        <f aca="false">TRIM('수출입 실적(품목별)'!C622)</f>
        <v>플라스틱과 그 제품</v>
      </c>
      <c r="F618" s="19" t="n">
        <f aca="false">IFERROR(VALUE(SUBSTITUTE(TRIM('수출입 실적(품목별)'!E622),",","")),"")</f>
        <v>3063537</v>
      </c>
      <c r="G618" s="19" t="n">
        <f aca="false">IFERROR(VALUE(SUBSTITUTE(TRIM('수출입 실적(품목별)'!G622),",","")),"")</f>
        <v>1195741</v>
      </c>
      <c r="H618" s="19" t="n">
        <f aca="false">IFERROR(VALUE(SUBSTITUTE(TRIM('수출입 실적(품목별)'!H622),",","")),"")</f>
        <v>1867796</v>
      </c>
    </row>
    <row r="619" customFormat="false" ht="15" hidden="false" customHeight="true" outlineLevel="0" collapsed="false">
      <c r="A619" s="11" t="str">
        <f aca="false">TRIM('수출입 실적(품목별)'!A623)</f>
        <v>2025.07</v>
      </c>
      <c r="B619" s="17" t="n">
        <f aca="false">IFERROR(VALUE(LEFT(A619,4)),"")</f>
        <v>2025</v>
      </c>
      <c r="C619" s="17" t="n">
        <f aca="false">IFERROR(VALUE(RIGHT(A619,2)),"")</f>
        <v>7</v>
      </c>
      <c r="D619" s="11" t="str">
        <f aca="false">TRIM('수출입 실적(품목별)'!B623)</f>
        <v>40</v>
      </c>
      <c r="E619" s="11" t="str">
        <f aca="false">TRIM('수출입 실적(품목별)'!C623)</f>
        <v>고무와 그 제품</v>
      </c>
      <c r="F619" s="19" t="n">
        <f aca="false">IFERROR(VALUE(SUBSTITUTE(TRIM('수출입 실적(품목별)'!E623),",","")),"")</f>
        <v>667898</v>
      </c>
      <c r="G619" s="19" t="n">
        <f aca="false">IFERROR(VALUE(SUBSTITUTE(TRIM('수출입 실적(품목별)'!G623),",","")),"")</f>
        <v>270509</v>
      </c>
      <c r="H619" s="19" t="n">
        <f aca="false">IFERROR(VALUE(SUBSTITUTE(TRIM('수출입 실적(품목별)'!H623),",","")),"")</f>
        <v>397389</v>
      </c>
    </row>
    <row r="620" customFormat="false" ht="15" hidden="false" customHeight="true" outlineLevel="0" collapsed="false">
      <c r="A620" s="11" t="str">
        <f aca="false">TRIM('수출입 실적(품목별)'!A624)</f>
        <v>2025.07</v>
      </c>
      <c r="B620" s="17" t="n">
        <f aca="false">IFERROR(VALUE(LEFT(A620,4)),"")</f>
        <v>2025</v>
      </c>
      <c r="C620" s="17" t="n">
        <f aca="false">IFERROR(VALUE(RIGHT(A620,2)),"")</f>
        <v>7</v>
      </c>
      <c r="D620" s="11" t="str">
        <f aca="false">TRIM('수출입 실적(품목별)'!B624)</f>
        <v>41</v>
      </c>
      <c r="E620" s="11" t="str">
        <f aca="false">TRIM('수출입 실적(품목별)'!C624)</f>
        <v>원피(모피는 제외한다)와 가죽</v>
      </c>
      <c r="F620" s="19" t="n">
        <f aca="false">IFERROR(VALUE(SUBSTITUTE(TRIM('수출입 실적(품목별)'!E624),",","")),"")</f>
        <v>21345</v>
      </c>
      <c r="G620" s="19" t="n">
        <f aca="false">IFERROR(VALUE(SUBSTITUTE(TRIM('수출입 실적(품목별)'!G624),",","")),"")</f>
        <v>22147</v>
      </c>
      <c r="H620" s="19" t="n">
        <f aca="false">IFERROR(VALUE(SUBSTITUTE(TRIM('수출입 실적(품목별)'!H624),",","")),"")</f>
        <v>-803</v>
      </c>
    </row>
    <row r="621" customFormat="false" ht="15" hidden="false" customHeight="true" outlineLevel="0" collapsed="false">
      <c r="A621" s="11" t="str">
        <f aca="false">TRIM('수출입 실적(품목별)'!A625)</f>
        <v>2025.07</v>
      </c>
      <c r="B621" s="17" t="n">
        <f aca="false">IFERROR(VALUE(LEFT(A621,4)),"")</f>
        <v>2025</v>
      </c>
      <c r="C621" s="17" t="n">
        <f aca="false">IFERROR(VALUE(RIGHT(A621,2)),"")</f>
        <v>7</v>
      </c>
      <c r="D621" s="11" t="str">
        <f aca="false">TRIM('수출입 실적(품목별)'!B625)</f>
        <v>42</v>
      </c>
      <c r="E621" s="11" t="str">
        <f aca="false">TRIM('수출입 실적(품목별)'!C625)</f>
        <v>가죽제품, 마구, 여행용구ㆍ핸드백과 이와 유사한 용기, 동물 거트(gut)[누에의 거트(gut)는 제외한다]의 제품</v>
      </c>
      <c r="F621" s="19" t="n">
        <f aca="false">IFERROR(VALUE(SUBSTITUTE(TRIM('수출입 실적(품목별)'!E625),",","")),"")</f>
        <v>43808</v>
      </c>
      <c r="G621" s="19" t="n">
        <f aca="false">IFERROR(VALUE(SUBSTITUTE(TRIM('수출입 실적(품목별)'!G625),",","")),"")</f>
        <v>319505</v>
      </c>
      <c r="H621" s="19" t="n">
        <f aca="false">IFERROR(VALUE(SUBSTITUTE(TRIM('수출입 실적(품목별)'!H625),",","")),"")</f>
        <v>-275697</v>
      </c>
    </row>
    <row r="622" customFormat="false" ht="15" hidden="false" customHeight="true" outlineLevel="0" collapsed="false">
      <c r="A622" s="11" t="str">
        <f aca="false">TRIM('수출입 실적(품목별)'!A626)</f>
        <v>2025.07</v>
      </c>
      <c r="B622" s="17" t="n">
        <f aca="false">IFERROR(VALUE(LEFT(A622,4)),"")</f>
        <v>2025</v>
      </c>
      <c r="C622" s="17" t="n">
        <f aca="false">IFERROR(VALUE(RIGHT(A622,2)),"")</f>
        <v>7</v>
      </c>
      <c r="D622" s="11" t="str">
        <f aca="false">TRIM('수출입 실적(품목별)'!B626)</f>
        <v>43</v>
      </c>
      <c r="E622" s="11" t="str">
        <f aca="false">TRIM('수출입 실적(품목별)'!C626)</f>
        <v>모피ㆍ인조모피와 이들의 제품</v>
      </c>
      <c r="F622" s="19" t="n">
        <f aca="false">IFERROR(VALUE(SUBSTITUTE(TRIM('수출입 실적(품목별)'!E626),",","")),"")</f>
        <v>1247</v>
      </c>
      <c r="G622" s="19" t="n">
        <f aca="false">IFERROR(VALUE(SUBSTITUTE(TRIM('수출입 실적(품목별)'!G626),",","")),"")</f>
        <v>15878</v>
      </c>
      <c r="H622" s="19" t="n">
        <f aca="false">IFERROR(VALUE(SUBSTITUTE(TRIM('수출입 실적(품목별)'!H626),",","")),"")</f>
        <v>-14631</v>
      </c>
    </row>
    <row r="623" customFormat="false" ht="15" hidden="false" customHeight="true" outlineLevel="0" collapsed="false">
      <c r="A623" s="11" t="str">
        <f aca="false">TRIM('수출입 실적(품목별)'!A627)</f>
        <v>2025.07</v>
      </c>
      <c r="B623" s="17" t="n">
        <f aca="false">IFERROR(VALUE(LEFT(A623,4)),"")</f>
        <v>2025</v>
      </c>
      <c r="C623" s="17" t="n">
        <f aca="false">IFERROR(VALUE(RIGHT(A623,2)),"")</f>
        <v>7</v>
      </c>
      <c r="D623" s="11" t="str">
        <f aca="false">TRIM('수출입 실적(품목별)'!B627)</f>
        <v>44</v>
      </c>
      <c r="E623" s="11" t="str">
        <f aca="false">TRIM('수출입 실적(품목별)'!C627)</f>
        <v>목재와 그 제품, 목탄</v>
      </c>
      <c r="F623" s="19" t="n">
        <f aca="false">IFERROR(VALUE(SUBSTITUTE(TRIM('수출입 실적(품목별)'!E627),",","")),"")</f>
        <v>7140</v>
      </c>
      <c r="G623" s="19" t="n">
        <f aca="false">IFERROR(VALUE(SUBSTITUTE(TRIM('수출입 실적(품목별)'!G627),",","")),"")</f>
        <v>234216</v>
      </c>
      <c r="H623" s="19" t="n">
        <f aca="false">IFERROR(VALUE(SUBSTITUTE(TRIM('수출입 실적(품목별)'!H627),",","")),"")</f>
        <v>-227076</v>
      </c>
    </row>
    <row r="624" customFormat="false" ht="15" hidden="false" customHeight="true" outlineLevel="0" collapsed="false">
      <c r="A624" s="11" t="str">
        <f aca="false">TRIM('수출입 실적(품목별)'!A628)</f>
        <v>2025.07</v>
      </c>
      <c r="B624" s="17" t="n">
        <f aca="false">IFERROR(VALUE(LEFT(A624,4)),"")</f>
        <v>2025</v>
      </c>
      <c r="C624" s="17" t="n">
        <f aca="false">IFERROR(VALUE(RIGHT(A624,2)),"")</f>
        <v>7</v>
      </c>
      <c r="D624" s="11" t="str">
        <f aca="false">TRIM('수출입 실적(품목별)'!B628)</f>
        <v>45</v>
      </c>
      <c r="E624" s="11" t="str">
        <f aca="false">TRIM('수출입 실적(품목별)'!C628)</f>
        <v>코르크(cork)와 그 제품</v>
      </c>
      <c r="F624" s="19" t="n">
        <f aca="false">IFERROR(VALUE(SUBSTITUTE(TRIM('수출입 실적(품목별)'!E628),",","")),"")</f>
        <v>66</v>
      </c>
      <c r="G624" s="19" t="n">
        <f aca="false">IFERROR(VALUE(SUBSTITUTE(TRIM('수출입 실적(품목별)'!G628),",","")),"")</f>
        <v>573</v>
      </c>
      <c r="H624" s="19" t="n">
        <f aca="false">IFERROR(VALUE(SUBSTITUTE(TRIM('수출입 실적(품목별)'!H628),",","")),"")</f>
        <v>-507</v>
      </c>
    </row>
    <row r="625" customFormat="false" ht="15" hidden="false" customHeight="true" outlineLevel="0" collapsed="false">
      <c r="A625" s="11" t="str">
        <f aca="false">TRIM('수출입 실적(품목별)'!A629)</f>
        <v>2025.07</v>
      </c>
      <c r="B625" s="17" t="n">
        <f aca="false">IFERROR(VALUE(LEFT(A625,4)),"")</f>
        <v>2025</v>
      </c>
      <c r="C625" s="17" t="n">
        <f aca="false">IFERROR(VALUE(RIGHT(A625,2)),"")</f>
        <v>7</v>
      </c>
      <c r="D625" s="11" t="str">
        <f aca="false">TRIM('수출입 실적(품목별)'!B629)</f>
        <v>46</v>
      </c>
      <c r="E625" s="11" t="str">
        <f aca="false">TRIM('수출입 실적(품목별)'!C629)</f>
        <v>짚ㆍ에스파르토(esparto)나 그 밖의 조물 재료의 제품, 바구니 세공물(basketware)과 지조세공물(枝條細工物)</v>
      </c>
      <c r="F625" s="19" t="n">
        <f aca="false">IFERROR(VALUE(SUBSTITUTE(TRIM('수출입 실적(품목별)'!E629),",","")),"")</f>
        <v>125</v>
      </c>
      <c r="G625" s="19" t="n">
        <f aca="false">IFERROR(VALUE(SUBSTITUTE(TRIM('수출입 실적(품목별)'!G629),",","")),"")</f>
        <v>2323</v>
      </c>
      <c r="H625" s="19" t="n">
        <f aca="false">IFERROR(VALUE(SUBSTITUTE(TRIM('수출입 실적(품목별)'!H629),",","")),"")</f>
        <v>-2198</v>
      </c>
    </row>
    <row r="626" customFormat="false" ht="15" hidden="false" customHeight="true" outlineLevel="0" collapsed="false">
      <c r="A626" s="11" t="str">
        <f aca="false">TRIM('수출입 실적(품목별)'!A630)</f>
        <v>2025.07</v>
      </c>
      <c r="B626" s="17" t="n">
        <f aca="false">IFERROR(VALUE(LEFT(A626,4)),"")</f>
        <v>2025</v>
      </c>
      <c r="C626" s="17" t="n">
        <f aca="false">IFERROR(VALUE(RIGHT(A626,2)),"")</f>
        <v>7</v>
      </c>
      <c r="D626" s="11" t="str">
        <f aca="false">TRIM('수출입 실적(품목별)'!B630)</f>
        <v>47</v>
      </c>
      <c r="E626" s="11" t="str">
        <f aca="false">TRIM('수출입 실적(품목별)'!C630)</f>
        <v>목재나 그 밖의 섬유질 셀룰로오스재료의 펄프, 회수한 종이ㆍ판지[웨이스트(waste)와 스크랩(scrap)]</v>
      </c>
      <c r="F626" s="19" t="n">
        <f aca="false">IFERROR(VALUE(SUBSTITUTE(TRIM('수출입 실적(품목별)'!E630),",","")),"")</f>
        <v>8480</v>
      </c>
      <c r="G626" s="19" t="n">
        <f aca="false">IFERROR(VALUE(SUBSTITUTE(TRIM('수출입 실적(품목별)'!G630),",","")),"")</f>
        <v>129270</v>
      </c>
      <c r="H626" s="19" t="n">
        <f aca="false">IFERROR(VALUE(SUBSTITUTE(TRIM('수출입 실적(품목별)'!H630),",","")),"")</f>
        <v>-120790</v>
      </c>
    </row>
    <row r="627" customFormat="false" ht="15" hidden="false" customHeight="true" outlineLevel="0" collapsed="false">
      <c r="A627" s="11" t="str">
        <f aca="false">TRIM('수출입 실적(품목별)'!A631)</f>
        <v>2025.07</v>
      </c>
      <c r="B627" s="17" t="n">
        <f aca="false">IFERROR(VALUE(LEFT(A627,4)),"")</f>
        <v>2025</v>
      </c>
      <c r="C627" s="17" t="n">
        <f aca="false">IFERROR(VALUE(RIGHT(A627,2)),"")</f>
        <v>7</v>
      </c>
      <c r="D627" s="11" t="str">
        <f aca="false">TRIM('수출입 실적(품목별)'!B631)</f>
        <v>48</v>
      </c>
      <c r="E627" s="11" t="str">
        <f aca="false">TRIM('수출입 실적(품목별)'!C631)</f>
        <v>종이와 판지, 제지용 펄프ㆍ종이ㆍ판지의 제품</v>
      </c>
      <c r="F627" s="19" t="n">
        <f aca="false">IFERROR(VALUE(SUBSTITUTE(TRIM('수출입 실적(품목별)'!E631),",","")),"")</f>
        <v>232353</v>
      </c>
      <c r="G627" s="19" t="n">
        <f aca="false">IFERROR(VALUE(SUBSTITUTE(TRIM('수출입 실적(품목별)'!G631),",","")),"")</f>
        <v>195507</v>
      </c>
      <c r="H627" s="19" t="n">
        <f aca="false">IFERROR(VALUE(SUBSTITUTE(TRIM('수출입 실적(품목별)'!H631),",","")),"")</f>
        <v>36846</v>
      </c>
    </row>
    <row r="628" customFormat="false" ht="15" hidden="false" customHeight="true" outlineLevel="0" collapsed="false">
      <c r="A628" s="11" t="str">
        <f aca="false">TRIM('수출입 실적(품목별)'!A632)</f>
        <v>2025.07</v>
      </c>
      <c r="B628" s="17" t="n">
        <f aca="false">IFERROR(VALUE(LEFT(A628,4)),"")</f>
        <v>2025</v>
      </c>
      <c r="C628" s="17" t="n">
        <f aca="false">IFERROR(VALUE(RIGHT(A628,2)),"")</f>
        <v>7</v>
      </c>
      <c r="D628" s="11" t="str">
        <f aca="false">TRIM('수출입 실적(품목별)'!B632)</f>
        <v>49</v>
      </c>
      <c r="E628" s="11" t="str">
        <f aca="false">TRIM('수출입 실적(품목별)'!C632)</f>
        <v>인쇄서적ㆍ신문ㆍ회화ㆍ그 밖의 인쇄물, 수제(手製)문서ㆍ타자문서ㆍ도면</v>
      </c>
      <c r="F628" s="19" t="n">
        <f aca="false">IFERROR(VALUE(SUBSTITUTE(TRIM('수출입 실적(품목별)'!E632),",","")),"")</f>
        <v>42815</v>
      </c>
      <c r="G628" s="19" t="n">
        <f aca="false">IFERROR(VALUE(SUBSTITUTE(TRIM('수출입 실적(품목별)'!G632),",","")),"")</f>
        <v>23750</v>
      </c>
      <c r="H628" s="19" t="n">
        <f aca="false">IFERROR(VALUE(SUBSTITUTE(TRIM('수출입 실적(품목별)'!H632),",","")),"")</f>
        <v>19065</v>
      </c>
    </row>
    <row r="629" customFormat="false" ht="15" hidden="false" customHeight="true" outlineLevel="0" collapsed="false">
      <c r="A629" s="11" t="str">
        <f aca="false">TRIM('수출입 실적(품목별)'!A633)</f>
        <v>2025.07</v>
      </c>
      <c r="B629" s="17" t="n">
        <f aca="false">IFERROR(VALUE(LEFT(A629,4)),"")</f>
        <v>2025</v>
      </c>
      <c r="C629" s="17" t="n">
        <f aca="false">IFERROR(VALUE(RIGHT(A629,2)),"")</f>
        <v>7</v>
      </c>
      <c r="D629" s="11" t="str">
        <f aca="false">TRIM('수출입 실적(품목별)'!B633)</f>
        <v>50</v>
      </c>
      <c r="E629" s="11" t="str">
        <f aca="false">TRIM('수출입 실적(품목별)'!C633)</f>
        <v>견</v>
      </c>
      <c r="F629" s="19" t="n">
        <f aca="false">IFERROR(VALUE(SUBSTITUTE(TRIM('수출입 실적(품목별)'!E633),",","")),"")</f>
        <v>2490</v>
      </c>
      <c r="G629" s="19" t="n">
        <f aca="false">IFERROR(VALUE(SUBSTITUTE(TRIM('수출입 실적(품목별)'!G633),",","")),"")</f>
        <v>2522</v>
      </c>
      <c r="H629" s="19" t="n">
        <f aca="false">IFERROR(VALUE(SUBSTITUTE(TRIM('수출입 실적(품목별)'!H633),",","")),"")</f>
        <v>-32</v>
      </c>
    </row>
    <row r="630" customFormat="false" ht="15" hidden="false" customHeight="true" outlineLevel="0" collapsed="false">
      <c r="A630" s="11" t="str">
        <f aca="false">TRIM('수출입 실적(품목별)'!A634)</f>
        <v>2025.07</v>
      </c>
      <c r="B630" s="17" t="n">
        <f aca="false">IFERROR(VALUE(LEFT(A630,4)),"")</f>
        <v>2025</v>
      </c>
      <c r="C630" s="17" t="n">
        <f aca="false">IFERROR(VALUE(RIGHT(A630,2)),"")</f>
        <v>7</v>
      </c>
      <c r="D630" s="11" t="str">
        <f aca="false">TRIM('수출입 실적(품목별)'!B634)</f>
        <v>51</v>
      </c>
      <c r="E630" s="11" t="str">
        <f aca="false">TRIM('수출입 실적(품목별)'!C634)</f>
        <v>양모ㆍ동물의 부드러운 털이나 거친 털ㆍ말의 털로 만든 실과 직물</v>
      </c>
      <c r="F630" s="19" t="n">
        <f aca="false">IFERROR(VALUE(SUBSTITUTE(TRIM('수출입 실적(품목별)'!E634),",","")),"")</f>
        <v>5836</v>
      </c>
      <c r="G630" s="19" t="n">
        <f aca="false">IFERROR(VALUE(SUBSTITUTE(TRIM('수출입 실적(품목별)'!G634),",","")),"")</f>
        <v>22329</v>
      </c>
      <c r="H630" s="19" t="n">
        <f aca="false">IFERROR(VALUE(SUBSTITUTE(TRIM('수출입 실적(품목별)'!H634),",","")),"")</f>
        <v>-16493</v>
      </c>
    </row>
    <row r="631" customFormat="false" ht="15" hidden="false" customHeight="true" outlineLevel="0" collapsed="false">
      <c r="A631" s="11" t="str">
        <f aca="false">TRIM('수출입 실적(품목별)'!A635)</f>
        <v>2025.07</v>
      </c>
      <c r="B631" s="17" t="n">
        <f aca="false">IFERROR(VALUE(LEFT(A631,4)),"")</f>
        <v>2025</v>
      </c>
      <c r="C631" s="17" t="n">
        <f aca="false">IFERROR(VALUE(RIGHT(A631,2)),"")</f>
        <v>7</v>
      </c>
      <c r="D631" s="11" t="str">
        <f aca="false">TRIM('수출입 실적(품목별)'!B635)</f>
        <v>52</v>
      </c>
      <c r="E631" s="11" t="str">
        <f aca="false">TRIM('수출입 실적(품목별)'!C635)</f>
        <v>면</v>
      </c>
      <c r="F631" s="19" t="n">
        <f aca="false">IFERROR(VALUE(SUBSTITUTE(TRIM('수출입 실적(품목별)'!E635),",","")),"")</f>
        <v>23214</v>
      </c>
      <c r="G631" s="19" t="n">
        <f aca="false">IFERROR(VALUE(SUBSTITUTE(TRIM('수출입 실적(품목별)'!G635),",","")),"")</f>
        <v>60170</v>
      </c>
      <c r="H631" s="19" t="n">
        <f aca="false">IFERROR(VALUE(SUBSTITUTE(TRIM('수출입 실적(품목별)'!H635),",","")),"")</f>
        <v>-36957</v>
      </c>
    </row>
    <row r="632" customFormat="false" ht="15" hidden="false" customHeight="true" outlineLevel="0" collapsed="false">
      <c r="A632" s="11" t="str">
        <f aca="false">TRIM('수출입 실적(품목별)'!A636)</f>
        <v>2025.07</v>
      </c>
      <c r="B632" s="17" t="n">
        <f aca="false">IFERROR(VALUE(LEFT(A632,4)),"")</f>
        <v>2025</v>
      </c>
      <c r="C632" s="17" t="n">
        <f aca="false">IFERROR(VALUE(RIGHT(A632,2)),"")</f>
        <v>7</v>
      </c>
      <c r="D632" s="11" t="str">
        <f aca="false">TRIM('수출입 실적(품목별)'!B636)</f>
        <v>53</v>
      </c>
      <c r="E632" s="11" t="str">
        <f aca="false">TRIM('수출입 실적(품목별)'!C636)</f>
        <v>그 밖의 식물성 방직용 섬유, 종이실(paper yarn)과 종이실로 만든 직물</v>
      </c>
      <c r="F632" s="19" t="n">
        <f aca="false">IFERROR(VALUE(SUBSTITUTE(TRIM('수출입 실적(품목별)'!E636),",","")),"")</f>
        <v>338</v>
      </c>
      <c r="G632" s="19" t="n">
        <f aca="false">IFERROR(VALUE(SUBSTITUTE(TRIM('수출입 실적(품목별)'!G636),",","")),"")</f>
        <v>3056</v>
      </c>
      <c r="H632" s="19" t="n">
        <f aca="false">IFERROR(VALUE(SUBSTITUTE(TRIM('수출입 실적(품목별)'!H636),",","")),"")</f>
        <v>-2719</v>
      </c>
    </row>
    <row r="633" customFormat="false" ht="15" hidden="false" customHeight="true" outlineLevel="0" collapsed="false">
      <c r="A633" s="11" t="str">
        <f aca="false">TRIM('수출입 실적(품목별)'!A637)</f>
        <v>2025.07</v>
      </c>
      <c r="B633" s="17" t="n">
        <f aca="false">IFERROR(VALUE(LEFT(A633,4)),"")</f>
        <v>2025</v>
      </c>
      <c r="C633" s="17" t="n">
        <f aca="false">IFERROR(VALUE(RIGHT(A633,2)),"")</f>
        <v>7</v>
      </c>
      <c r="D633" s="11" t="str">
        <f aca="false">TRIM('수출입 실적(품목별)'!B637)</f>
        <v>54</v>
      </c>
      <c r="E633" s="11" t="str">
        <f aca="false">TRIM('수출입 실적(품목별)'!C637)</f>
        <v>인조필라멘트, 인조방직용 섬유재료의 스트립(strip)과 이와 유사한 것</v>
      </c>
      <c r="F633" s="19" t="n">
        <f aca="false">IFERROR(VALUE(SUBSTITUTE(TRIM('수출입 실적(품목별)'!E637),",","")),"")</f>
        <v>147159</v>
      </c>
      <c r="G633" s="19" t="n">
        <f aca="false">IFERROR(VALUE(SUBSTITUTE(TRIM('수출입 실적(품목별)'!G637),",","")),"")</f>
        <v>82552</v>
      </c>
      <c r="H633" s="19" t="n">
        <f aca="false">IFERROR(VALUE(SUBSTITUTE(TRIM('수출입 실적(품목별)'!H637),",","")),"")</f>
        <v>64606</v>
      </c>
    </row>
    <row r="634" customFormat="false" ht="15" hidden="false" customHeight="true" outlineLevel="0" collapsed="false">
      <c r="A634" s="11" t="str">
        <f aca="false">TRIM('수출입 실적(품목별)'!A638)</f>
        <v>2025.07</v>
      </c>
      <c r="B634" s="17" t="n">
        <f aca="false">IFERROR(VALUE(LEFT(A634,4)),"")</f>
        <v>2025</v>
      </c>
      <c r="C634" s="17" t="n">
        <f aca="false">IFERROR(VALUE(RIGHT(A634,2)),"")</f>
        <v>7</v>
      </c>
      <c r="D634" s="11" t="str">
        <f aca="false">TRIM('수출입 실적(품목별)'!B638)</f>
        <v>55</v>
      </c>
      <c r="E634" s="11" t="str">
        <f aca="false">TRIM('수출입 실적(품목별)'!C638)</f>
        <v>인조스테이플섬유</v>
      </c>
      <c r="F634" s="19" t="n">
        <f aca="false">IFERROR(VALUE(SUBSTITUTE(TRIM('수출입 실적(품목별)'!E638),",","")),"")</f>
        <v>92716</v>
      </c>
      <c r="G634" s="19" t="n">
        <f aca="false">IFERROR(VALUE(SUBSTITUTE(TRIM('수출입 실적(품목별)'!G638),",","")),"")</f>
        <v>46264</v>
      </c>
      <c r="H634" s="19" t="n">
        <f aca="false">IFERROR(VALUE(SUBSTITUTE(TRIM('수출입 실적(품목별)'!H638),",","")),"")</f>
        <v>46452</v>
      </c>
    </row>
    <row r="635" customFormat="false" ht="15" hidden="false" customHeight="true" outlineLevel="0" collapsed="false">
      <c r="A635" s="11" t="str">
        <f aca="false">TRIM('수출입 실적(품목별)'!A639)</f>
        <v>2025.07</v>
      </c>
      <c r="B635" s="17" t="n">
        <f aca="false">IFERROR(VALUE(LEFT(A635,4)),"")</f>
        <v>2025</v>
      </c>
      <c r="C635" s="17" t="n">
        <f aca="false">IFERROR(VALUE(RIGHT(A635,2)),"")</f>
        <v>7</v>
      </c>
      <c r="D635" s="11" t="str">
        <f aca="false">TRIM('수출입 실적(품목별)'!B639)</f>
        <v>56</v>
      </c>
      <c r="E635" s="11" t="str">
        <f aca="false">TRIM('수출입 실적(품목별)'!C639)</f>
        <v>워딩(wadding)ㆍ펠트(felt)ㆍ부직포, 특수사, 끈ㆍ배의 밧줄(cordage)ㆍ로프ㆍ케이블과 이들의 제품</v>
      </c>
      <c r="F635" s="19" t="n">
        <f aca="false">IFERROR(VALUE(SUBSTITUTE(TRIM('수출입 실적(품목별)'!E639),",","")),"")</f>
        <v>69122</v>
      </c>
      <c r="G635" s="19" t="n">
        <f aca="false">IFERROR(VALUE(SUBSTITUTE(TRIM('수출입 실적(품목별)'!G639),",","")),"")</f>
        <v>61733</v>
      </c>
      <c r="H635" s="19" t="n">
        <f aca="false">IFERROR(VALUE(SUBSTITUTE(TRIM('수출입 실적(품목별)'!H639),",","")),"")</f>
        <v>7389</v>
      </c>
    </row>
    <row r="636" customFormat="false" ht="15" hidden="false" customHeight="true" outlineLevel="0" collapsed="false">
      <c r="A636" s="11" t="str">
        <f aca="false">TRIM('수출입 실적(품목별)'!A640)</f>
        <v>2025.07</v>
      </c>
      <c r="B636" s="17" t="n">
        <f aca="false">IFERROR(VALUE(LEFT(A636,4)),"")</f>
        <v>2025</v>
      </c>
      <c r="C636" s="17" t="n">
        <f aca="false">IFERROR(VALUE(RIGHT(A636,2)),"")</f>
        <v>7</v>
      </c>
      <c r="D636" s="11" t="str">
        <f aca="false">TRIM('수출입 실적(품목별)'!B640)</f>
        <v>57</v>
      </c>
      <c r="E636" s="11" t="str">
        <f aca="false">TRIM('수출입 실적(품목별)'!C640)</f>
        <v>양탄자류와 그 밖의 방직용 섬유로 만든 바닥깔개</v>
      </c>
      <c r="F636" s="19" t="n">
        <f aca="false">IFERROR(VALUE(SUBSTITUTE(TRIM('수출입 실적(품목별)'!E640),",","")),"")</f>
        <v>5734</v>
      </c>
      <c r="G636" s="19" t="n">
        <f aca="false">IFERROR(VALUE(SUBSTITUTE(TRIM('수출입 실적(품목별)'!G640),",","")),"")</f>
        <v>10440</v>
      </c>
      <c r="H636" s="19" t="n">
        <f aca="false">IFERROR(VALUE(SUBSTITUTE(TRIM('수출입 실적(품목별)'!H640),",","")),"")</f>
        <v>-4706</v>
      </c>
    </row>
    <row r="637" customFormat="false" ht="15" hidden="false" customHeight="true" outlineLevel="0" collapsed="false">
      <c r="A637" s="11" t="str">
        <f aca="false">TRIM('수출입 실적(품목별)'!A641)</f>
        <v>2025.07</v>
      </c>
      <c r="B637" s="17" t="n">
        <f aca="false">IFERROR(VALUE(LEFT(A637,4)),"")</f>
        <v>2025</v>
      </c>
      <c r="C637" s="17" t="n">
        <f aca="false">IFERROR(VALUE(RIGHT(A637,2)),"")</f>
        <v>7</v>
      </c>
      <c r="D637" s="11" t="str">
        <f aca="false">TRIM('수출입 실적(품목별)'!B641)</f>
        <v>58</v>
      </c>
      <c r="E637" s="11" t="str">
        <f aca="false">TRIM('수출입 실적(품목별)'!C641)</f>
        <v>특수직물, 터프트(tuft)한 직물, 레이스, 태피스트리(tapestry), 트리밍(trimming), 자수천</v>
      </c>
      <c r="F637" s="19" t="n">
        <f aca="false">IFERROR(VALUE(SUBSTITUTE(TRIM('수출입 실적(품목별)'!E641),",","")),"")</f>
        <v>13882</v>
      </c>
      <c r="G637" s="19" t="n">
        <f aca="false">IFERROR(VALUE(SUBSTITUTE(TRIM('수출입 실적(품목별)'!G641),",","")),"")</f>
        <v>6979</v>
      </c>
      <c r="H637" s="19" t="n">
        <f aca="false">IFERROR(VALUE(SUBSTITUTE(TRIM('수출입 실적(품목별)'!H641),",","")),"")</f>
        <v>6903</v>
      </c>
    </row>
    <row r="638" customFormat="false" ht="15" hidden="false" customHeight="true" outlineLevel="0" collapsed="false">
      <c r="A638" s="11" t="str">
        <f aca="false">TRIM('수출입 실적(품목별)'!A642)</f>
        <v>2025.07</v>
      </c>
      <c r="B638" s="17" t="n">
        <f aca="false">IFERROR(VALUE(LEFT(A638,4)),"")</f>
        <v>2025</v>
      </c>
      <c r="C638" s="17" t="n">
        <f aca="false">IFERROR(VALUE(RIGHT(A638,2)),"")</f>
        <v>7</v>
      </c>
      <c r="D638" s="11" t="str">
        <f aca="false">TRIM('수출입 실적(품목별)'!B642)</f>
        <v>59</v>
      </c>
      <c r="E638" s="11" t="str">
        <f aca="false">TRIM('수출입 실적(품목별)'!C642)</f>
        <v>침투ㆍ도포ㆍ피복하거나 적층한 방직용 섬유의 직물, 공업용인 방직용 섬유제품</v>
      </c>
      <c r="F638" s="19" t="n">
        <f aca="false">IFERROR(VALUE(SUBSTITUTE(TRIM('수출입 실적(품목별)'!E642),",","")),"")</f>
        <v>103472</v>
      </c>
      <c r="G638" s="19" t="n">
        <f aca="false">IFERROR(VALUE(SUBSTITUTE(TRIM('수출입 실적(품목별)'!G642),",","")),"")</f>
        <v>38347</v>
      </c>
      <c r="H638" s="19" t="n">
        <f aca="false">IFERROR(VALUE(SUBSTITUTE(TRIM('수출입 실적(품목별)'!H642),",","")),"")</f>
        <v>65125</v>
      </c>
    </row>
    <row r="639" customFormat="false" ht="15" hidden="false" customHeight="true" outlineLevel="0" collapsed="false">
      <c r="A639" s="11" t="str">
        <f aca="false">TRIM('수출입 실적(품목별)'!A643)</f>
        <v>2025.07</v>
      </c>
      <c r="B639" s="17" t="n">
        <f aca="false">IFERROR(VALUE(LEFT(A639,4)),"")</f>
        <v>2025</v>
      </c>
      <c r="C639" s="17" t="n">
        <f aca="false">IFERROR(VALUE(RIGHT(A639,2)),"")</f>
        <v>7</v>
      </c>
      <c r="D639" s="11" t="str">
        <f aca="false">TRIM('수출입 실적(품목별)'!B643)</f>
        <v>60</v>
      </c>
      <c r="E639" s="11" t="str">
        <f aca="false">TRIM('수출입 실적(품목별)'!C643)</f>
        <v>메리야스 편물과 뜨개질 편물</v>
      </c>
      <c r="F639" s="19" t="n">
        <f aca="false">IFERROR(VALUE(SUBSTITUTE(TRIM('수출입 실적(품목별)'!E643),",","")),"")</f>
        <v>124239</v>
      </c>
      <c r="G639" s="19" t="n">
        <f aca="false">IFERROR(VALUE(SUBSTITUTE(TRIM('수출입 실적(품목별)'!G643),",","")),"")</f>
        <v>9924</v>
      </c>
      <c r="H639" s="19" t="n">
        <f aca="false">IFERROR(VALUE(SUBSTITUTE(TRIM('수출입 실적(품목별)'!H643),",","")),"")</f>
        <v>114315</v>
      </c>
    </row>
    <row r="640" customFormat="false" ht="15" hidden="false" customHeight="true" outlineLevel="0" collapsed="false">
      <c r="A640" s="11" t="str">
        <f aca="false">TRIM('수출입 실적(품목별)'!A644)</f>
        <v>2025.07</v>
      </c>
      <c r="B640" s="17" t="n">
        <f aca="false">IFERROR(VALUE(LEFT(A640,4)),"")</f>
        <v>2025</v>
      </c>
      <c r="C640" s="17" t="n">
        <f aca="false">IFERROR(VALUE(RIGHT(A640,2)),"")</f>
        <v>7</v>
      </c>
      <c r="D640" s="11" t="str">
        <f aca="false">TRIM('수출입 실적(품목별)'!B644)</f>
        <v>61</v>
      </c>
      <c r="E640" s="11" t="str">
        <f aca="false">TRIM('수출입 실적(품목별)'!C644)</f>
        <v>의류와 그 부속품(메리야스 편물이나 뜨개질 편물로 한정한다)</v>
      </c>
      <c r="F640" s="19" t="n">
        <f aca="false">IFERROR(VALUE(SUBSTITUTE(TRIM('수출입 실적(품목별)'!E644),",","")),"")</f>
        <v>77746</v>
      </c>
      <c r="G640" s="19" t="n">
        <f aca="false">IFERROR(VALUE(SUBSTITUTE(TRIM('수출입 실적(품목별)'!G644),",","")),"")</f>
        <v>409205</v>
      </c>
      <c r="H640" s="19" t="n">
        <f aca="false">IFERROR(VALUE(SUBSTITUTE(TRIM('수출입 실적(품목별)'!H644),",","")),"")</f>
        <v>-331459</v>
      </c>
    </row>
    <row r="641" customFormat="false" ht="15" hidden="false" customHeight="true" outlineLevel="0" collapsed="false">
      <c r="A641" s="11" t="str">
        <f aca="false">TRIM('수출입 실적(품목별)'!A645)</f>
        <v>2025.07</v>
      </c>
      <c r="B641" s="17" t="n">
        <f aca="false">IFERROR(VALUE(LEFT(A641,4)),"")</f>
        <v>2025</v>
      </c>
      <c r="C641" s="17" t="n">
        <f aca="false">IFERROR(VALUE(RIGHT(A641,2)),"")</f>
        <v>7</v>
      </c>
      <c r="D641" s="11" t="str">
        <f aca="false">TRIM('수출입 실적(품목별)'!B645)</f>
        <v>62</v>
      </c>
      <c r="E641" s="11" t="str">
        <f aca="false">TRIM('수출입 실적(품목별)'!C645)</f>
        <v>의류와 그 부속품(메리야스 편물이나 뜨개질편물은 제외한다)</v>
      </c>
      <c r="F641" s="19" t="n">
        <f aca="false">IFERROR(VALUE(SUBSTITUTE(TRIM('수출입 실적(품목별)'!E645),",","")),"")</f>
        <v>65402</v>
      </c>
      <c r="G641" s="19" t="n">
        <f aca="false">IFERROR(VALUE(SUBSTITUTE(TRIM('수출입 실적(품목별)'!G645),",","")),"")</f>
        <v>588070</v>
      </c>
      <c r="H641" s="19" t="n">
        <f aca="false">IFERROR(VALUE(SUBSTITUTE(TRIM('수출입 실적(품목별)'!H645),",","")),"")</f>
        <v>-522668</v>
      </c>
    </row>
    <row r="642" customFormat="false" ht="15" hidden="false" customHeight="true" outlineLevel="0" collapsed="false">
      <c r="A642" s="11" t="str">
        <f aca="false">TRIM('수출입 실적(품목별)'!A646)</f>
        <v>2025.07</v>
      </c>
      <c r="B642" s="17" t="n">
        <f aca="false">IFERROR(VALUE(LEFT(A642,4)),"")</f>
        <v>2025</v>
      </c>
      <c r="C642" s="17" t="n">
        <f aca="false">IFERROR(VALUE(RIGHT(A642,2)),"")</f>
        <v>7</v>
      </c>
      <c r="D642" s="11" t="str">
        <f aca="false">TRIM('수출입 실적(품목별)'!B646)</f>
        <v>63</v>
      </c>
      <c r="E642" s="11" t="str">
        <f aca="false">TRIM('수출입 실적(품목별)'!C646)</f>
        <v>제품으로 된 방직용 섬유의 그 밖의 물품, 세트, 사용하던 의류ㆍ방직용 섬유제품, 넝마</v>
      </c>
      <c r="F642" s="19" t="n">
        <f aca="false">IFERROR(VALUE(SUBSTITUTE(TRIM('수출입 실적(품목별)'!E646),",","")),"")</f>
        <v>57568</v>
      </c>
      <c r="G642" s="19" t="n">
        <f aca="false">IFERROR(VALUE(SUBSTITUTE(TRIM('수출입 실적(품목별)'!G646),",","")),"")</f>
        <v>125530</v>
      </c>
      <c r="H642" s="19" t="n">
        <f aca="false">IFERROR(VALUE(SUBSTITUTE(TRIM('수출입 실적(품목별)'!H646),",","")),"")</f>
        <v>-67962</v>
      </c>
    </row>
    <row r="643" customFormat="false" ht="15" hidden="false" customHeight="true" outlineLevel="0" collapsed="false">
      <c r="A643" s="11" t="str">
        <f aca="false">TRIM('수출입 실적(품목별)'!A647)</f>
        <v>2025.07</v>
      </c>
      <c r="B643" s="17" t="n">
        <f aca="false">IFERROR(VALUE(LEFT(A643,4)),"")</f>
        <v>2025</v>
      </c>
      <c r="C643" s="17" t="n">
        <f aca="false">IFERROR(VALUE(RIGHT(A643,2)),"")</f>
        <v>7</v>
      </c>
      <c r="D643" s="11" t="str">
        <f aca="false">TRIM('수출입 실적(품목별)'!B647)</f>
        <v>64</v>
      </c>
      <c r="E643" s="11" t="str">
        <f aca="false">TRIM('수출입 실적(품목별)'!C647)</f>
        <v>신발류ㆍ각반과 이와 유사한 것, 이들의 부분품</v>
      </c>
      <c r="F643" s="19" t="n">
        <f aca="false">IFERROR(VALUE(SUBSTITUTE(TRIM('수출입 실적(품목별)'!E647),",","")),"")</f>
        <v>29703</v>
      </c>
      <c r="G643" s="19" t="n">
        <f aca="false">IFERROR(VALUE(SUBSTITUTE(TRIM('수출입 실적(품목별)'!G647),",","")),"")</f>
        <v>317861</v>
      </c>
      <c r="H643" s="19" t="n">
        <f aca="false">IFERROR(VALUE(SUBSTITUTE(TRIM('수출입 실적(품목별)'!H647),",","")),"")</f>
        <v>-288158</v>
      </c>
    </row>
    <row r="644" customFormat="false" ht="15" hidden="false" customHeight="true" outlineLevel="0" collapsed="false">
      <c r="A644" s="11" t="str">
        <f aca="false">TRIM('수출입 실적(품목별)'!A648)</f>
        <v>2025.07</v>
      </c>
      <c r="B644" s="17" t="n">
        <f aca="false">IFERROR(VALUE(LEFT(A644,4)),"")</f>
        <v>2025</v>
      </c>
      <c r="C644" s="17" t="n">
        <f aca="false">IFERROR(VALUE(RIGHT(A644,2)),"")</f>
        <v>7</v>
      </c>
      <c r="D644" s="11" t="str">
        <f aca="false">TRIM('수출입 실적(품목별)'!B648)</f>
        <v>65</v>
      </c>
      <c r="E644" s="11" t="str">
        <f aca="false">TRIM('수출입 실적(품목별)'!C648)</f>
        <v>모자류와 그 부분품</v>
      </c>
      <c r="F644" s="19" t="n">
        <f aca="false">IFERROR(VALUE(SUBSTITUTE(TRIM('수출입 실적(품목별)'!E648),",","")),"")</f>
        <v>10452</v>
      </c>
      <c r="G644" s="19" t="n">
        <f aca="false">IFERROR(VALUE(SUBSTITUTE(TRIM('수출입 실적(품목별)'!G648),",","")),"")</f>
        <v>27099</v>
      </c>
      <c r="H644" s="19" t="n">
        <f aca="false">IFERROR(VALUE(SUBSTITUTE(TRIM('수출입 실적(품목별)'!H648),",","")),"")</f>
        <v>-16647</v>
      </c>
    </row>
    <row r="645" customFormat="false" ht="15" hidden="false" customHeight="true" outlineLevel="0" collapsed="false">
      <c r="A645" s="11" t="str">
        <f aca="false">TRIM('수출입 실적(품목별)'!A649)</f>
        <v>2025.07</v>
      </c>
      <c r="B645" s="17" t="n">
        <f aca="false">IFERROR(VALUE(LEFT(A645,4)),"")</f>
        <v>2025</v>
      </c>
      <c r="C645" s="17" t="n">
        <f aca="false">IFERROR(VALUE(RIGHT(A645,2)),"")</f>
        <v>7</v>
      </c>
      <c r="D645" s="11" t="str">
        <f aca="false">TRIM('수출입 실적(품목별)'!B649)</f>
        <v>66</v>
      </c>
      <c r="E645" s="11" t="str">
        <f aca="false">TRIM('수출입 실적(품목별)'!C649)</f>
        <v>산류(傘類)ㆍ지팡이ㆍ시트스틱(seat-stick)ㆍ채찍ㆍ승마용 채찍과 이들의 부분품</v>
      </c>
      <c r="F645" s="19" t="n">
        <f aca="false">IFERROR(VALUE(SUBSTITUTE(TRIM('수출입 실적(품목별)'!E649),",","")),"")</f>
        <v>358</v>
      </c>
      <c r="G645" s="19" t="n">
        <f aca="false">IFERROR(VALUE(SUBSTITUTE(TRIM('수출입 실적(품목별)'!G649),",","")),"")</f>
        <v>17205</v>
      </c>
      <c r="H645" s="19" t="n">
        <f aca="false">IFERROR(VALUE(SUBSTITUTE(TRIM('수출입 실적(품목별)'!H649),",","")),"")</f>
        <v>-16847</v>
      </c>
    </row>
    <row r="646" customFormat="false" ht="15" hidden="false" customHeight="true" outlineLevel="0" collapsed="false">
      <c r="A646" s="11" t="str">
        <f aca="false">TRIM('수출입 실적(품목별)'!A650)</f>
        <v>2025.07</v>
      </c>
      <c r="B646" s="17" t="n">
        <f aca="false">IFERROR(VALUE(LEFT(A646,4)),"")</f>
        <v>2025</v>
      </c>
      <c r="C646" s="17" t="n">
        <f aca="false">IFERROR(VALUE(RIGHT(A646,2)),"")</f>
        <v>7</v>
      </c>
      <c r="D646" s="11" t="str">
        <f aca="false">TRIM('수출입 실적(품목별)'!B650)</f>
        <v>67</v>
      </c>
      <c r="E646" s="11" t="str">
        <f aca="false">TRIM('수출입 실적(품목별)'!C650)</f>
        <v>조제 깃털ㆍ솜털과 그 제품, 조화, 사람 머리카락으로 된 제품</v>
      </c>
      <c r="F646" s="19" t="n">
        <f aca="false">IFERROR(VALUE(SUBSTITUTE(TRIM('수출입 실적(품목별)'!E650),",","")),"")</f>
        <v>1670</v>
      </c>
      <c r="G646" s="19" t="n">
        <f aca="false">IFERROR(VALUE(SUBSTITUTE(TRIM('수출입 실적(품목별)'!G650),",","")),"")</f>
        <v>7572</v>
      </c>
      <c r="H646" s="19" t="n">
        <f aca="false">IFERROR(VALUE(SUBSTITUTE(TRIM('수출입 실적(품목별)'!H650),",","")),"")</f>
        <v>-5902</v>
      </c>
    </row>
    <row r="647" customFormat="false" ht="15" hidden="false" customHeight="true" outlineLevel="0" collapsed="false">
      <c r="A647" s="11" t="str">
        <f aca="false">TRIM('수출입 실적(품목별)'!A651)</f>
        <v>2025.07</v>
      </c>
      <c r="B647" s="17" t="n">
        <f aca="false">IFERROR(VALUE(LEFT(A647,4)),"")</f>
        <v>2025</v>
      </c>
      <c r="C647" s="17" t="n">
        <f aca="false">IFERROR(VALUE(RIGHT(A647,2)),"")</f>
        <v>7</v>
      </c>
      <c r="D647" s="11" t="str">
        <f aca="false">TRIM('수출입 실적(품목별)'!B651)</f>
        <v>68</v>
      </c>
      <c r="E647" s="11" t="str">
        <f aca="false">TRIM('수출입 실적(품목별)'!C651)</f>
        <v>돌ㆍ플라스터(plaster)ㆍ시멘트ㆍ석면ㆍ운모나 이와 유사한 재료의 제품</v>
      </c>
      <c r="F647" s="19" t="n">
        <f aca="false">IFERROR(VALUE(SUBSTITUTE(TRIM('수출입 실적(품목별)'!E651),",","")),"")</f>
        <v>76083</v>
      </c>
      <c r="G647" s="19" t="n">
        <f aca="false">IFERROR(VALUE(SUBSTITUTE(TRIM('수출입 실적(품목별)'!G651),",","")),"")</f>
        <v>110462</v>
      </c>
      <c r="H647" s="19" t="n">
        <f aca="false">IFERROR(VALUE(SUBSTITUTE(TRIM('수출입 실적(품목별)'!H651),",","")),"")</f>
        <v>-34379</v>
      </c>
    </row>
    <row r="648" customFormat="false" ht="15" hidden="false" customHeight="true" outlineLevel="0" collapsed="false">
      <c r="A648" s="11" t="str">
        <f aca="false">TRIM('수출입 실적(품목별)'!A652)</f>
        <v>2025.07</v>
      </c>
      <c r="B648" s="17" t="n">
        <f aca="false">IFERROR(VALUE(LEFT(A648,4)),"")</f>
        <v>2025</v>
      </c>
      <c r="C648" s="17" t="n">
        <f aca="false">IFERROR(VALUE(RIGHT(A648,2)),"")</f>
        <v>7</v>
      </c>
      <c r="D648" s="11" t="str">
        <f aca="false">TRIM('수출입 실적(품목별)'!B652)</f>
        <v>69</v>
      </c>
      <c r="E648" s="11" t="str">
        <f aca="false">TRIM('수출입 실적(품목별)'!C652)</f>
        <v>도자제품</v>
      </c>
      <c r="F648" s="19" t="n">
        <f aca="false">IFERROR(VALUE(SUBSTITUTE(TRIM('수출입 실적(품목별)'!E652),",","")),"")</f>
        <v>33421</v>
      </c>
      <c r="G648" s="19" t="n">
        <f aca="false">IFERROR(VALUE(SUBSTITUTE(TRIM('수출입 실적(품목별)'!G652),",","")),"")</f>
        <v>139047</v>
      </c>
      <c r="H648" s="19" t="n">
        <f aca="false">IFERROR(VALUE(SUBSTITUTE(TRIM('수출입 실적(품목별)'!H652),",","")),"")</f>
        <v>-105627</v>
      </c>
    </row>
    <row r="649" customFormat="false" ht="15" hidden="false" customHeight="true" outlineLevel="0" collapsed="false">
      <c r="A649" s="11" t="str">
        <f aca="false">TRIM('수출입 실적(품목별)'!A653)</f>
        <v>2025.07</v>
      </c>
      <c r="B649" s="17" t="n">
        <f aca="false">IFERROR(VALUE(LEFT(A649,4)),"")</f>
        <v>2025</v>
      </c>
      <c r="C649" s="17" t="n">
        <f aca="false">IFERROR(VALUE(RIGHT(A649,2)),"")</f>
        <v>7</v>
      </c>
      <c r="D649" s="11" t="str">
        <f aca="false">TRIM('수출입 실적(품목별)'!B653)</f>
        <v>70</v>
      </c>
      <c r="E649" s="11" t="str">
        <f aca="false">TRIM('수출입 실적(품목별)'!C653)</f>
        <v>유리와 유리제품</v>
      </c>
      <c r="F649" s="19" t="n">
        <f aca="false">IFERROR(VALUE(SUBSTITUTE(TRIM('수출입 실적(품목별)'!E653),",","")),"")</f>
        <v>176588</v>
      </c>
      <c r="G649" s="19" t="n">
        <f aca="false">IFERROR(VALUE(SUBSTITUTE(TRIM('수출입 실적(품목별)'!G653),",","")),"")</f>
        <v>240563</v>
      </c>
      <c r="H649" s="19" t="n">
        <f aca="false">IFERROR(VALUE(SUBSTITUTE(TRIM('수출입 실적(품목별)'!H653),",","")),"")</f>
        <v>-63976</v>
      </c>
    </row>
    <row r="650" customFormat="false" ht="15" hidden="false" customHeight="true" outlineLevel="0" collapsed="false">
      <c r="A650" s="11" t="str">
        <f aca="false">TRIM('수출입 실적(품목별)'!A654)</f>
        <v>2025.07</v>
      </c>
      <c r="B650" s="17" t="n">
        <f aca="false">IFERROR(VALUE(LEFT(A650,4)),"")</f>
        <v>2025</v>
      </c>
      <c r="C650" s="17" t="n">
        <f aca="false">IFERROR(VALUE(RIGHT(A650,2)),"")</f>
        <v>7</v>
      </c>
      <c r="D650" s="11" t="str">
        <f aca="false">TRIM('수출입 실적(품목별)'!B654)</f>
        <v>71</v>
      </c>
      <c r="E650" s="11" t="str">
        <f aca="false">TRIM('수출입 실적(품목별)'!C654)</f>
        <v>천연진주ㆍ양식진주ㆍ귀석ㆍ반귀석ㆍ귀금속ㆍ귀금속을 입힌 금속과 이들의 제품, 모조 신변장식용품, 주화</v>
      </c>
      <c r="F650" s="19" t="n">
        <f aca="false">IFERROR(VALUE(SUBSTITUTE(TRIM('수출입 실적(품목별)'!E654),",","")),"")</f>
        <v>649964</v>
      </c>
      <c r="G650" s="19" t="n">
        <f aca="false">IFERROR(VALUE(SUBSTITUTE(TRIM('수출입 실적(품목별)'!G654),",","")),"")</f>
        <v>696269</v>
      </c>
      <c r="H650" s="19" t="n">
        <f aca="false">IFERROR(VALUE(SUBSTITUTE(TRIM('수출입 실적(품목별)'!H654),",","")),"")</f>
        <v>-46306</v>
      </c>
    </row>
    <row r="651" customFormat="false" ht="15" hidden="false" customHeight="true" outlineLevel="0" collapsed="false">
      <c r="A651" s="11" t="str">
        <f aca="false">TRIM('수출입 실적(품목별)'!A655)</f>
        <v>2025.07</v>
      </c>
      <c r="B651" s="17" t="n">
        <f aca="false">IFERROR(VALUE(LEFT(A651,4)),"")</f>
        <v>2025</v>
      </c>
      <c r="C651" s="17" t="n">
        <f aca="false">IFERROR(VALUE(RIGHT(A651,2)),"")</f>
        <v>7</v>
      </c>
      <c r="D651" s="11" t="str">
        <f aca="false">TRIM('수출입 실적(품목별)'!B655)</f>
        <v>72</v>
      </c>
      <c r="E651" s="11" t="str">
        <f aca="false">TRIM('수출입 실적(품목별)'!C655)</f>
        <v>철강</v>
      </c>
      <c r="F651" s="19" t="n">
        <f aca="false">IFERROR(VALUE(SUBSTITUTE(TRIM('수출입 실적(품목별)'!E655),",","")),"")</f>
        <v>2076452</v>
      </c>
      <c r="G651" s="19" t="n">
        <f aca="false">IFERROR(VALUE(SUBSTITUTE(TRIM('수출입 실적(품목별)'!G655),",","")),"")</f>
        <v>1132563</v>
      </c>
      <c r="H651" s="19" t="n">
        <f aca="false">IFERROR(VALUE(SUBSTITUTE(TRIM('수출입 실적(품목별)'!H655),",","")),"")</f>
        <v>943890</v>
      </c>
    </row>
    <row r="652" customFormat="false" ht="15" hidden="false" customHeight="true" outlineLevel="0" collapsed="false">
      <c r="A652" s="11" t="str">
        <f aca="false">TRIM('수출입 실적(품목별)'!A656)</f>
        <v>2025.07</v>
      </c>
      <c r="B652" s="17" t="n">
        <f aca="false">IFERROR(VALUE(LEFT(A652,4)),"")</f>
        <v>2025</v>
      </c>
      <c r="C652" s="17" t="n">
        <f aca="false">IFERROR(VALUE(RIGHT(A652,2)),"")</f>
        <v>7</v>
      </c>
      <c r="D652" s="11" t="str">
        <f aca="false">TRIM('수출입 실적(품목별)'!B656)</f>
        <v>73</v>
      </c>
      <c r="E652" s="11" t="str">
        <f aca="false">TRIM('수출입 실적(품목별)'!C656)</f>
        <v>철강의 제품</v>
      </c>
      <c r="F652" s="19" t="n">
        <f aca="false">IFERROR(VALUE(SUBSTITUTE(TRIM('수출입 실적(품목별)'!E656),",","")),"")</f>
        <v>771359</v>
      </c>
      <c r="G652" s="19" t="n">
        <f aca="false">IFERROR(VALUE(SUBSTITUTE(TRIM('수출입 실적(품목별)'!G656),",","")),"")</f>
        <v>651279</v>
      </c>
      <c r="H652" s="19" t="n">
        <f aca="false">IFERROR(VALUE(SUBSTITUTE(TRIM('수출입 실적(품목별)'!H656),",","")),"")</f>
        <v>120080</v>
      </c>
    </row>
    <row r="653" customFormat="false" ht="15" hidden="false" customHeight="true" outlineLevel="0" collapsed="false">
      <c r="A653" s="11" t="str">
        <f aca="false">TRIM('수출입 실적(품목별)'!A657)</f>
        <v>2025.07</v>
      </c>
      <c r="B653" s="17" t="n">
        <f aca="false">IFERROR(VALUE(LEFT(A653,4)),"")</f>
        <v>2025</v>
      </c>
      <c r="C653" s="17" t="n">
        <f aca="false">IFERROR(VALUE(RIGHT(A653,2)),"")</f>
        <v>7</v>
      </c>
      <c r="D653" s="11" t="str">
        <f aca="false">TRIM('수출입 실적(품목별)'!B657)</f>
        <v>74</v>
      </c>
      <c r="E653" s="11" t="str">
        <f aca="false">TRIM('수출입 실적(품목별)'!C657)</f>
        <v>구리와 그 제품</v>
      </c>
      <c r="F653" s="19" t="n">
        <f aca="false">IFERROR(VALUE(SUBSTITUTE(TRIM('수출입 실적(품목별)'!E657),",","")),"")</f>
        <v>656623</v>
      </c>
      <c r="G653" s="19" t="n">
        <f aca="false">IFERROR(VALUE(SUBSTITUTE(TRIM('수출입 실적(품목별)'!G657),",","")),"")</f>
        <v>806953</v>
      </c>
      <c r="H653" s="19" t="n">
        <f aca="false">IFERROR(VALUE(SUBSTITUTE(TRIM('수출입 실적(품목별)'!H657),",","")),"")</f>
        <v>-150330</v>
      </c>
    </row>
    <row r="654" customFormat="false" ht="15" hidden="false" customHeight="true" outlineLevel="0" collapsed="false">
      <c r="A654" s="11" t="str">
        <f aca="false">TRIM('수출입 실적(품목별)'!A658)</f>
        <v>2025.07</v>
      </c>
      <c r="B654" s="17" t="n">
        <f aca="false">IFERROR(VALUE(LEFT(A654,4)),"")</f>
        <v>2025</v>
      </c>
      <c r="C654" s="17" t="n">
        <f aca="false">IFERROR(VALUE(RIGHT(A654,2)),"")</f>
        <v>7</v>
      </c>
      <c r="D654" s="11" t="str">
        <f aca="false">TRIM('수출입 실적(품목별)'!B658)</f>
        <v>75</v>
      </c>
      <c r="E654" s="11" t="str">
        <f aca="false">TRIM('수출입 실적(품목별)'!C658)</f>
        <v>니켈과 그 제품</v>
      </c>
      <c r="F654" s="19" t="n">
        <f aca="false">IFERROR(VALUE(SUBSTITUTE(TRIM('수출입 실적(품목별)'!E658),",","")),"")</f>
        <v>20973</v>
      </c>
      <c r="G654" s="19" t="n">
        <f aca="false">IFERROR(VALUE(SUBSTITUTE(TRIM('수출입 실적(품목별)'!G658),",","")),"")</f>
        <v>133997</v>
      </c>
      <c r="H654" s="19" t="n">
        <f aca="false">IFERROR(VALUE(SUBSTITUTE(TRIM('수출입 실적(품목별)'!H658),",","")),"")</f>
        <v>-113024</v>
      </c>
    </row>
    <row r="655" customFormat="false" ht="15" hidden="false" customHeight="true" outlineLevel="0" collapsed="false">
      <c r="A655" s="11" t="str">
        <f aca="false">TRIM('수출입 실적(품목별)'!A659)</f>
        <v>2025.07</v>
      </c>
      <c r="B655" s="17" t="n">
        <f aca="false">IFERROR(VALUE(LEFT(A655,4)),"")</f>
        <v>2025</v>
      </c>
      <c r="C655" s="17" t="n">
        <f aca="false">IFERROR(VALUE(RIGHT(A655,2)),"")</f>
        <v>7</v>
      </c>
      <c r="D655" s="11" t="str">
        <f aca="false">TRIM('수출입 실적(품목별)'!B659)</f>
        <v>76</v>
      </c>
      <c r="E655" s="11" t="str">
        <f aca="false">TRIM('수출입 실적(품목별)'!C659)</f>
        <v>알루미늄과 그 제품</v>
      </c>
      <c r="F655" s="19" t="n">
        <f aca="false">IFERROR(VALUE(SUBSTITUTE(TRIM('수출입 실적(품목별)'!E659),",","")),"")</f>
        <v>473777</v>
      </c>
      <c r="G655" s="19" t="n">
        <f aca="false">IFERROR(VALUE(SUBSTITUTE(TRIM('수출입 실적(품목별)'!G659),",","")),"")</f>
        <v>771743</v>
      </c>
      <c r="H655" s="19" t="n">
        <f aca="false">IFERROR(VALUE(SUBSTITUTE(TRIM('수출입 실적(품목별)'!H659),",","")),"")</f>
        <v>-297966</v>
      </c>
    </row>
    <row r="656" customFormat="false" ht="15" hidden="false" customHeight="true" outlineLevel="0" collapsed="false">
      <c r="A656" s="11" t="str">
        <f aca="false">TRIM('수출입 실적(품목별)'!A660)</f>
        <v>2025.07</v>
      </c>
      <c r="B656" s="17" t="n">
        <f aca="false">IFERROR(VALUE(LEFT(A656,4)),"")</f>
        <v>2025</v>
      </c>
      <c r="C656" s="17" t="n">
        <f aca="false">IFERROR(VALUE(RIGHT(A656,2)),"")</f>
        <v>7</v>
      </c>
      <c r="D656" s="11" t="str">
        <f aca="false">TRIM('수출입 실적(품목별)'!B660)</f>
        <v>78</v>
      </c>
      <c r="E656" s="11" t="str">
        <f aca="false">TRIM('수출입 실적(품목별)'!C660)</f>
        <v>납과 그 제품</v>
      </c>
      <c r="F656" s="19" t="n">
        <f aca="false">IFERROR(VALUE(SUBSTITUTE(TRIM('수출입 실적(품목별)'!E660),",","")),"")</f>
        <v>63075</v>
      </c>
      <c r="G656" s="19" t="n">
        <f aca="false">IFERROR(VALUE(SUBSTITUTE(TRIM('수출입 실적(품목별)'!G660),",","")),"")</f>
        <v>33076</v>
      </c>
      <c r="H656" s="19" t="n">
        <f aca="false">IFERROR(VALUE(SUBSTITUTE(TRIM('수출입 실적(품목별)'!H660),",","")),"")</f>
        <v>29999</v>
      </c>
    </row>
    <row r="657" customFormat="false" ht="15" hidden="false" customHeight="true" outlineLevel="0" collapsed="false">
      <c r="A657" s="11" t="str">
        <f aca="false">TRIM('수출입 실적(품목별)'!A661)</f>
        <v>2025.07</v>
      </c>
      <c r="B657" s="17" t="n">
        <f aca="false">IFERROR(VALUE(LEFT(A657,4)),"")</f>
        <v>2025</v>
      </c>
      <c r="C657" s="17" t="n">
        <f aca="false">IFERROR(VALUE(RIGHT(A657,2)),"")</f>
        <v>7</v>
      </c>
      <c r="D657" s="11" t="str">
        <f aca="false">TRIM('수출입 실적(품목별)'!B661)</f>
        <v>79</v>
      </c>
      <c r="E657" s="11" t="str">
        <f aca="false">TRIM('수출입 실적(품목별)'!C661)</f>
        <v>아연과 그 제품</v>
      </c>
      <c r="F657" s="19" t="n">
        <f aca="false">IFERROR(VALUE(SUBSTITUTE(TRIM('수출입 실적(품목별)'!E661),",","")),"")</f>
        <v>136441</v>
      </c>
      <c r="G657" s="19" t="n">
        <f aca="false">IFERROR(VALUE(SUBSTITUTE(TRIM('수출입 실적(품목별)'!G661),",","")),"")</f>
        <v>8201</v>
      </c>
      <c r="H657" s="19" t="n">
        <f aca="false">IFERROR(VALUE(SUBSTITUTE(TRIM('수출입 실적(품목별)'!H661),",","")),"")</f>
        <v>128240</v>
      </c>
    </row>
    <row r="658" customFormat="false" ht="15" hidden="false" customHeight="true" outlineLevel="0" collapsed="false">
      <c r="A658" s="11" t="str">
        <f aca="false">TRIM('수출입 실적(품목별)'!A662)</f>
        <v>2025.07</v>
      </c>
      <c r="B658" s="17" t="n">
        <f aca="false">IFERROR(VALUE(LEFT(A658,4)),"")</f>
        <v>2025</v>
      </c>
      <c r="C658" s="17" t="n">
        <f aca="false">IFERROR(VALUE(RIGHT(A658,2)),"")</f>
        <v>7</v>
      </c>
      <c r="D658" s="11" t="str">
        <f aca="false">TRIM('수출입 실적(품목별)'!B662)</f>
        <v>80</v>
      </c>
      <c r="E658" s="11" t="str">
        <f aca="false">TRIM('수출입 실적(품목별)'!C662)</f>
        <v>주석과 그 제품</v>
      </c>
      <c r="F658" s="19" t="n">
        <f aca="false">IFERROR(VALUE(SUBSTITUTE(TRIM('수출입 실적(품목별)'!E662),",","")),"")</f>
        <v>9374</v>
      </c>
      <c r="G658" s="19" t="n">
        <f aca="false">IFERROR(VALUE(SUBSTITUTE(TRIM('수출입 실적(품목별)'!G662),",","")),"")</f>
        <v>51710</v>
      </c>
      <c r="H658" s="19" t="n">
        <f aca="false">IFERROR(VALUE(SUBSTITUTE(TRIM('수출입 실적(품목별)'!H662),",","")),"")</f>
        <v>-42337</v>
      </c>
    </row>
    <row r="659" customFormat="false" ht="15" hidden="false" customHeight="true" outlineLevel="0" collapsed="false">
      <c r="A659" s="11" t="str">
        <f aca="false">TRIM('수출입 실적(품목별)'!A663)</f>
        <v>2025.07</v>
      </c>
      <c r="B659" s="17" t="n">
        <f aca="false">IFERROR(VALUE(LEFT(A659,4)),"")</f>
        <v>2025</v>
      </c>
      <c r="C659" s="17" t="n">
        <f aca="false">IFERROR(VALUE(RIGHT(A659,2)),"")</f>
        <v>7</v>
      </c>
      <c r="D659" s="11" t="str">
        <f aca="false">TRIM('수출입 실적(품목별)'!B663)</f>
        <v>81</v>
      </c>
      <c r="E659" s="11" t="str">
        <f aca="false">TRIM('수출입 실적(품목별)'!C663)</f>
        <v>그 밖의 비금속(卑金屬), 서멧(cermet), 이들의 제품</v>
      </c>
      <c r="F659" s="19" t="n">
        <f aca="false">IFERROR(VALUE(SUBSTITUTE(TRIM('수출입 실적(품목별)'!E663),",","")),"")</f>
        <v>42910</v>
      </c>
      <c r="G659" s="19" t="n">
        <f aca="false">IFERROR(VALUE(SUBSTITUTE(TRIM('수출입 실적(품목별)'!G663),",","")),"")</f>
        <v>144520</v>
      </c>
      <c r="H659" s="19" t="n">
        <f aca="false">IFERROR(VALUE(SUBSTITUTE(TRIM('수출입 실적(품목별)'!H663),",","")),"")</f>
        <v>-101610</v>
      </c>
    </row>
    <row r="660" customFormat="false" ht="15" hidden="false" customHeight="true" outlineLevel="0" collapsed="false">
      <c r="A660" s="11" t="str">
        <f aca="false">TRIM('수출입 실적(품목별)'!A664)</f>
        <v>2025.07</v>
      </c>
      <c r="B660" s="17" t="n">
        <f aca="false">IFERROR(VALUE(LEFT(A660,4)),"")</f>
        <v>2025</v>
      </c>
      <c r="C660" s="17" t="n">
        <f aca="false">IFERROR(VALUE(RIGHT(A660,2)),"")</f>
        <v>7</v>
      </c>
      <c r="D660" s="11" t="str">
        <f aca="false">TRIM('수출입 실적(품목별)'!B664)</f>
        <v>82</v>
      </c>
      <c r="E660" s="11" t="str">
        <f aca="false">TRIM('수출입 실적(품목별)'!C664)</f>
        <v>비금속(卑金屬)으로 만든 공구ㆍ도구ㆍ칼붙이ㆍ스푼ㆍ포크, 이들의 부분품</v>
      </c>
      <c r="F660" s="19" t="n">
        <f aca="false">IFERROR(VALUE(SUBSTITUTE(TRIM('수출입 실적(품목별)'!E664),",","")),"")</f>
        <v>195870</v>
      </c>
      <c r="G660" s="19" t="n">
        <f aca="false">IFERROR(VALUE(SUBSTITUTE(TRIM('수출입 실적(품목별)'!G664),",","")),"")</f>
        <v>85208</v>
      </c>
      <c r="H660" s="19" t="n">
        <f aca="false">IFERROR(VALUE(SUBSTITUTE(TRIM('수출입 실적(품목별)'!H664),",","")),"")</f>
        <v>110662</v>
      </c>
    </row>
    <row r="661" customFormat="false" ht="15" hidden="false" customHeight="true" outlineLevel="0" collapsed="false">
      <c r="A661" s="11" t="str">
        <f aca="false">TRIM('수출입 실적(품목별)'!A665)</f>
        <v>2025.07</v>
      </c>
      <c r="B661" s="17" t="n">
        <f aca="false">IFERROR(VALUE(LEFT(A661,4)),"")</f>
        <v>2025</v>
      </c>
      <c r="C661" s="17" t="n">
        <f aca="false">IFERROR(VALUE(RIGHT(A661,2)),"")</f>
        <v>7</v>
      </c>
      <c r="D661" s="11" t="str">
        <f aca="false">TRIM('수출입 실적(품목별)'!B665)</f>
        <v>83</v>
      </c>
      <c r="E661" s="11" t="str">
        <f aca="false">TRIM('수출입 실적(품목별)'!C665)</f>
        <v>비금속(卑金屬)으로 만든 각종 제품</v>
      </c>
      <c r="F661" s="19" t="n">
        <f aca="false">IFERROR(VALUE(SUBSTITUTE(TRIM('수출입 실적(품목별)'!E665),",","")),"")</f>
        <v>156457</v>
      </c>
      <c r="G661" s="19" t="n">
        <f aca="false">IFERROR(VALUE(SUBSTITUTE(TRIM('수출입 실적(품목별)'!G665),",","")),"")</f>
        <v>82305</v>
      </c>
      <c r="H661" s="19" t="n">
        <f aca="false">IFERROR(VALUE(SUBSTITUTE(TRIM('수출입 실적(품목별)'!H665),",","")),"")</f>
        <v>74152</v>
      </c>
    </row>
    <row r="662" customFormat="false" ht="15" hidden="false" customHeight="true" outlineLevel="0" collapsed="false">
      <c r="A662" s="11" t="str">
        <f aca="false">TRIM('수출입 실적(품목별)'!A666)</f>
        <v>2025.07</v>
      </c>
      <c r="B662" s="17" t="n">
        <f aca="false">IFERROR(VALUE(LEFT(A662,4)),"")</f>
        <v>2025</v>
      </c>
      <c r="C662" s="17" t="n">
        <f aca="false">IFERROR(VALUE(RIGHT(A662,2)),"")</f>
        <v>7</v>
      </c>
      <c r="D662" s="11" t="str">
        <f aca="false">TRIM('수출입 실적(품목별)'!B666)</f>
        <v>84</v>
      </c>
      <c r="E662" s="11" t="str">
        <f aca="false">TRIM('수출입 실적(품목별)'!C666)</f>
        <v>원자로ㆍ보일러ㆍ기계류와 이들의 부분품</v>
      </c>
      <c r="F662" s="19" t="n">
        <f aca="false">IFERROR(VALUE(SUBSTITUTE(TRIM('수출입 실적(품목별)'!E666),",","")),"")</f>
        <v>7485072</v>
      </c>
      <c r="G662" s="19" t="n">
        <f aca="false">IFERROR(VALUE(SUBSTITUTE(TRIM('수출입 실적(품목별)'!G666),",","")),"")</f>
        <v>6156235</v>
      </c>
      <c r="H662" s="19" t="n">
        <f aca="false">IFERROR(VALUE(SUBSTITUTE(TRIM('수출입 실적(품목별)'!H666),",","")),"")</f>
        <v>1328837</v>
      </c>
    </row>
    <row r="663" customFormat="false" ht="15" hidden="false" customHeight="true" outlineLevel="0" collapsed="false">
      <c r="A663" s="11" t="str">
        <f aca="false">TRIM('수출입 실적(품목별)'!A667)</f>
        <v>2025.07</v>
      </c>
      <c r="B663" s="17" t="n">
        <f aca="false">IFERROR(VALUE(LEFT(A663,4)),"")</f>
        <v>2025</v>
      </c>
      <c r="C663" s="17" t="n">
        <f aca="false">IFERROR(VALUE(RIGHT(A663,2)),"")</f>
        <v>7</v>
      </c>
      <c r="D663" s="11" t="str">
        <f aca="false">TRIM('수출입 실적(품목별)'!B667)</f>
        <v>85</v>
      </c>
      <c r="E663" s="11" t="str">
        <f aca="false">TRIM('수출입 실적(품목별)'!C667)</f>
        <v>전기기기와 그 부분품, 녹음기ㆍ음성 재생기ㆍ텔레비전의 영상과 음성의 기록기ㆍ재생기와 이들의 부분품ㆍ부속품</v>
      </c>
      <c r="F663" s="19" t="n">
        <f aca="false">IFERROR(VALUE(SUBSTITUTE(TRIM('수출입 실적(품목별)'!E667),",","")),"")</f>
        <v>19989877</v>
      </c>
      <c r="G663" s="19" t="n">
        <f aca="false">IFERROR(VALUE(SUBSTITUTE(TRIM('수출입 실적(품목별)'!G667),",","")),"")</f>
        <v>11337591</v>
      </c>
      <c r="H663" s="19" t="n">
        <f aca="false">IFERROR(VALUE(SUBSTITUTE(TRIM('수출입 실적(품목별)'!H667),",","")),"")</f>
        <v>8652286</v>
      </c>
    </row>
    <row r="664" customFormat="false" ht="15" hidden="false" customHeight="true" outlineLevel="0" collapsed="false">
      <c r="A664" s="11" t="str">
        <f aca="false">TRIM('수출입 실적(품목별)'!A668)</f>
        <v>2025.07</v>
      </c>
      <c r="B664" s="17" t="n">
        <f aca="false">IFERROR(VALUE(LEFT(A664,4)),"")</f>
        <v>2025</v>
      </c>
      <c r="C664" s="17" t="n">
        <f aca="false">IFERROR(VALUE(RIGHT(A664,2)),"")</f>
        <v>7</v>
      </c>
      <c r="D664" s="11" t="str">
        <f aca="false">TRIM('수출입 실적(품목별)'!B668)</f>
        <v>86</v>
      </c>
      <c r="E664" s="11" t="str">
        <f aca="false">TRIM('수출입 실적(품목별)'!C668)</f>
        <v>철도용이나 궤도용 기관차ㆍ차량과 이들의 부분품, 철도용이나 궤도용 장비품과 그 부분품, 기계식(전기기계식을 포함한다) 각종 교통신호용 기기</v>
      </c>
      <c r="F664" s="19" t="n">
        <f aca="false">IFERROR(VALUE(SUBSTITUTE(TRIM('수출입 실적(품목별)'!E668),",","")),"")</f>
        <v>21632</v>
      </c>
      <c r="G664" s="19" t="n">
        <f aca="false">IFERROR(VALUE(SUBSTITUTE(TRIM('수출입 실적(품목별)'!G668),",","")),"")</f>
        <v>53706</v>
      </c>
      <c r="H664" s="19" t="n">
        <f aca="false">IFERROR(VALUE(SUBSTITUTE(TRIM('수출입 실적(품목별)'!H668),",","")),"")</f>
        <v>-32075</v>
      </c>
    </row>
    <row r="665" customFormat="false" ht="15" hidden="false" customHeight="true" outlineLevel="0" collapsed="false">
      <c r="A665" s="11" t="str">
        <f aca="false">TRIM('수출입 실적(품목별)'!A669)</f>
        <v>2025.07</v>
      </c>
      <c r="B665" s="17" t="n">
        <f aca="false">IFERROR(VALUE(LEFT(A665,4)),"")</f>
        <v>2025</v>
      </c>
      <c r="C665" s="17" t="n">
        <f aca="false">IFERROR(VALUE(RIGHT(A665,2)),"")</f>
        <v>7</v>
      </c>
      <c r="D665" s="11" t="str">
        <f aca="false">TRIM('수출입 실적(품목별)'!B669)</f>
        <v>87</v>
      </c>
      <c r="E665" s="11" t="str">
        <f aca="false">TRIM('수출입 실적(품목별)'!C669)</f>
        <v>철도용이나 궤도용 외의 차량과 그 부분품ㆍ부속품</v>
      </c>
      <c r="F665" s="19" t="n">
        <f aca="false">IFERROR(VALUE(SUBSTITUTE(TRIM('수출입 실적(품목별)'!E669),",","")),"")</f>
        <v>7697863</v>
      </c>
      <c r="G665" s="19" t="n">
        <f aca="false">IFERROR(VALUE(SUBSTITUTE(TRIM('수출입 실적(품목별)'!G669),",","")),"")</f>
        <v>1923188</v>
      </c>
      <c r="H665" s="19" t="n">
        <f aca="false">IFERROR(VALUE(SUBSTITUTE(TRIM('수출입 실적(품목별)'!H669),",","")),"")</f>
        <v>5774675</v>
      </c>
    </row>
    <row r="666" customFormat="false" ht="15" hidden="false" customHeight="true" outlineLevel="0" collapsed="false">
      <c r="A666" s="11" t="str">
        <f aca="false">TRIM('수출입 실적(품목별)'!A670)</f>
        <v>2025.07</v>
      </c>
      <c r="B666" s="17" t="n">
        <f aca="false">IFERROR(VALUE(LEFT(A666,4)),"")</f>
        <v>2025</v>
      </c>
      <c r="C666" s="17" t="n">
        <f aca="false">IFERROR(VALUE(RIGHT(A666,2)),"")</f>
        <v>7</v>
      </c>
      <c r="D666" s="11" t="str">
        <f aca="false">TRIM('수출입 실적(품목별)'!B670)</f>
        <v>88</v>
      </c>
      <c r="E666" s="11" t="str">
        <f aca="false">TRIM('수출입 실적(품목별)'!C670)</f>
        <v>항공기와 우주선, 이들의 부분품</v>
      </c>
      <c r="F666" s="19" t="n">
        <f aca="false">IFERROR(VALUE(SUBSTITUTE(TRIM('수출입 실적(품목별)'!E670),",","")),"")</f>
        <v>205007</v>
      </c>
      <c r="G666" s="19" t="n">
        <f aca="false">IFERROR(VALUE(SUBSTITUTE(TRIM('수출입 실적(품목별)'!G670),",","")),"")</f>
        <v>406930</v>
      </c>
      <c r="H666" s="19" t="n">
        <f aca="false">IFERROR(VALUE(SUBSTITUTE(TRIM('수출입 실적(품목별)'!H670),",","")),"")</f>
        <v>-201923</v>
      </c>
    </row>
    <row r="667" customFormat="false" ht="15" hidden="false" customHeight="true" outlineLevel="0" collapsed="false">
      <c r="A667" s="11" t="str">
        <f aca="false">TRIM('수출입 실적(품목별)'!A671)</f>
        <v>2025.07</v>
      </c>
      <c r="B667" s="17" t="n">
        <f aca="false">IFERROR(VALUE(LEFT(A667,4)),"")</f>
        <v>2025</v>
      </c>
      <c r="C667" s="17" t="n">
        <f aca="false">IFERROR(VALUE(RIGHT(A667,2)),"")</f>
        <v>7</v>
      </c>
      <c r="D667" s="11" t="str">
        <f aca="false">TRIM('수출입 실적(품목별)'!B671)</f>
        <v>89</v>
      </c>
      <c r="E667" s="11" t="str">
        <f aca="false">TRIM('수출입 실적(품목별)'!C671)</f>
        <v>선박과 수상 구조물</v>
      </c>
      <c r="F667" s="19" t="n">
        <f aca="false">IFERROR(VALUE(SUBSTITUTE(TRIM('수출입 실적(품목별)'!E671),",","")),"")</f>
        <v>2062824</v>
      </c>
      <c r="G667" s="19" t="n">
        <f aca="false">IFERROR(VALUE(SUBSTITUTE(TRIM('수출입 실적(품목별)'!G671),",","")),"")</f>
        <v>323186</v>
      </c>
      <c r="H667" s="19" t="n">
        <f aca="false">IFERROR(VALUE(SUBSTITUTE(TRIM('수출입 실적(품목별)'!H671),",","")),"")</f>
        <v>1739638</v>
      </c>
    </row>
    <row r="668" customFormat="false" ht="15" hidden="false" customHeight="true" outlineLevel="0" collapsed="false">
      <c r="A668" s="11" t="str">
        <f aca="false">TRIM('수출입 실적(품목별)'!A672)</f>
        <v>2025.07</v>
      </c>
      <c r="B668" s="17" t="n">
        <f aca="false">IFERROR(VALUE(LEFT(A668,4)),"")</f>
        <v>2025</v>
      </c>
      <c r="C668" s="17" t="n">
        <f aca="false">IFERROR(VALUE(RIGHT(A668,2)),"")</f>
        <v>7</v>
      </c>
      <c r="D668" s="11" t="str">
        <f aca="false">TRIM('수출입 실적(품목별)'!B672)</f>
        <v>90</v>
      </c>
      <c r="E668" s="11" t="str">
        <f aca="false">TRIM('수출입 실적(품목별)'!C672)</f>
        <v>광학기기ㆍ사진용 기기ㆍ영화용 기기ㆍ측정기기ㆍ검사기기ㆍ정밀기기ㆍ의료용 기기, 이들의 부분품과 부속품</v>
      </c>
      <c r="F668" s="19" t="n">
        <f aca="false">IFERROR(VALUE(SUBSTITUTE(TRIM('수출입 실적(품목별)'!E672),",","")),"")</f>
        <v>1466284</v>
      </c>
      <c r="G668" s="19" t="n">
        <f aca="false">IFERROR(VALUE(SUBSTITUTE(TRIM('수출입 실적(품목별)'!G672),",","")),"")</f>
        <v>2101728</v>
      </c>
      <c r="H668" s="19" t="n">
        <f aca="false">IFERROR(VALUE(SUBSTITUTE(TRIM('수출입 실적(품목별)'!H672),",","")),"")</f>
        <v>-635444</v>
      </c>
    </row>
    <row r="669" customFormat="false" ht="15" hidden="false" customHeight="true" outlineLevel="0" collapsed="false">
      <c r="A669" s="11" t="str">
        <f aca="false">TRIM('수출입 실적(품목별)'!A673)</f>
        <v>2025.07</v>
      </c>
      <c r="B669" s="17" t="n">
        <f aca="false">IFERROR(VALUE(LEFT(A669,4)),"")</f>
        <v>2025</v>
      </c>
      <c r="C669" s="17" t="n">
        <f aca="false">IFERROR(VALUE(RIGHT(A669,2)),"")</f>
        <v>7</v>
      </c>
      <c r="D669" s="11" t="str">
        <f aca="false">TRIM('수출입 실적(품목별)'!B673)</f>
        <v>91</v>
      </c>
      <c r="E669" s="11" t="str">
        <f aca="false">TRIM('수출입 실적(품목별)'!C673)</f>
        <v>시계와 그 부분품</v>
      </c>
      <c r="F669" s="19" t="n">
        <f aca="false">IFERROR(VALUE(SUBSTITUTE(TRIM('수출입 실적(품목별)'!E673),",","")),"")</f>
        <v>20399</v>
      </c>
      <c r="G669" s="19" t="n">
        <f aca="false">IFERROR(VALUE(SUBSTITUTE(TRIM('수출입 실적(품목별)'!G673),",","")),"")</f>
        <v>109858</v>
      </c>
      <c r="H669" s="19" t="n">
        <f aca="false">IFERROR(VALUE(SUBSTITUTE(TRIM('수출입 실적(품목별)'!H673),",","")),"")</f>
        <v>-89459</v>
      </c>
    </row>
    <row r="670" customFormat="false" ht="15" hidden="false" customHeight="true" outlineLevel="0" collapsed="false">
      <c r="A670" s="11" t="str">
        <f aca="false">TRIM('수출입 실적(품목별)'!A674)</f>
        <v>2025.07</v>
      </c>
      <c r="B670" s="17" t="n">
        <f aca="false">IFERROR(VALUE(LEFT(A670,4)),"")</f>
        <v>2025</v>
      </c>
      <c r="C670" s="17" t="n">
        <f aca="false">IFERROR(VALUE(RIGHT(A670,2)),"")</f>
        <v>7</v>
      </c>
      <c r="D670" s="11" t="str">
        <f aca="false">TRIM('수출입 실적(품목별)'!B674)</f>
        <v>92</v>
      </c>
      <c r="E670" s="11" t="str">
        <f aca="false">TRIM('수출입 실적(품목별)'!C674)</f>
        <v>악기와 그 부분품과 부속품</v>
      </c>
      <c r="F670" s="19" t="n">
        <f aca="false">IFERROR(VALUE(SUBSTITUTE(TRIM('수출입 실적(품목별)'!E674),",","")),"")</f>
        <v>10207</v>
      </c>
      <c r="G670" s="19" t="n">
        <f aca="false">IFERROR(VALUE(SUBSTITUTE(TRIM('수출입 실적(품목별)'!G674),",","")),"")</f>
        <v>15727</v>
      </c>
      <c r="H670" s="19" t="n">
        <f aca="false">IFERROR(VALUE(SUBSTITUTE(TRIM('수출입 실적(품목별)'!H674),",","")),"")</f>
        <v>-5519</v>
      </c>
    </row>
    <row r="671" customFormat="false" ht="15" hidden="false" customHeight="true" outlineLevel="0" collapsed="false">
      <c r="A671" s="11" t="str">
        <f aca="false">TRIM('수출입 실적(품목별)'!A675)</f>
        <v>2025.07</v>
      </c>
      <c r="B671" s="17" t="n">
        <f aca="false">IFERROR(VALUE(LEFT(A671,4)),"")</f>
        <v>2025</v>
      </c>
      <c r="C671" s="17" t="n">
        <f aca="false">IFERROR(VALUE(RIGHT(A671,2)),"")</f>
        <v>7</v>
      </c>
      <c r="D671" s="11" t="str">
        <f aca="false">TRIM('수출입 실적(품목별)'!B675)</f>
        <v>93</v>
      </c>
      <c r="E671" s="11" t="str">
        <f aca="false">TRIM('수출입 실적(품목별)'!C675)</f>
        <v>무기ㆍ총포탄과 이들의 부분품과 부속품</v>
      </c>
      <c r="F671" s="19" t="n">
        <f aca="false">IFERROR(VALUE(SUBSTITUTE(TRIM('수출입 실적(품목별)'!E675),",","")),"")</f>
        <v>226702</v>
      </c>
      <c r="G671" s="19" t="n">
        <f aca="false">IFERROR(VALUE(SUBSTITUTE(TRIM('수출입 실적(품목별)'!G675),",","")),"")</f>
        <v>19659</v>
      </c>
      <c r="H671" s="19" t="n">
        <f aca="false">IFERROR(VALUE(SUBSTITUTE(TRIM('수출입 실적(품목별)'!H675),",","")),"")</f>
        <v>207043</v>
      </c>
    </row>
    <row r="672" customFormat="false" ht="15" hidden="false" customHeight="true" outlineLevel="0" collapsed="false">
      <c r="A672" s="11" t="str">
        <f aca="false">TRIM('수출입 실적(품목별)'!A676)</f>
        <v>2025.07</v>
      </c>
      <c r="B672" s="17" t="n">
        <f aca="false">IFERROR(VALUE(LEFT(A672,4)),"")</f>
        <v>2025</v>
      </c>
      <c r="C672" s="17" t="n">
        <f aca="false">IFERROR(VALUE(RIGHT(A672,2)),"")</f>
        <v>7</v>
      </c>
      <c r="D672" s="11" t="str">
        <f aca="false">TRIM('수출입 실적(품목별)'!B676)</f>
        <v>94</v>
      </c>
      <c r="E672" s="11" t="str">
        <f aca="false">TRIM('수출입 실적(품목별)'!C676)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672" s="19" t="n">
        <f aca="false">IFERROR(VALUE(SUBSTITUTE(TRIM('수출입 실적(품목별)'!E676),",","")),"")</f>
        <v>122496</v>
      </c>
      <c r="G672" s="19" t="n">
        <f aca="false">IFERROR(VALUE(SUBSTITUTE(TRIM('수출입 실적(품목별)'!G676),",","")),"")</f>
        <v>336882</v>
      </c>
      <c r="H672" s="19" t="n">
        <f aca="false">IFERROR(VALUE(SUBSTITUTE(TRIM('수출입 실적(품목별)'!H676),",","")),"")</f>
        <v>-214386</v>
      </c>
    </row>
    <row r="673" customFormat="false" ht="15" hidden="false" customHeight="true" outlineLevel="0" collapsed="false">
      <c r="A673" s="11" t="str">
        <f aca="false">TRIM('수출입 실적(품목별)'!A677)</f>
        <v>2025.07</v>
      </c>
      <c r="B673" s="17" t="n">
        <f aca="false">IFERROR(VALUE(LEFT(A673,4)),"")</f>
        <v>2025</v>
      </c>
      <c r="C673" s="17" t="n">
        <f aca="false">IFERROR(VALUE(RIGHT(A673,2)),"")</f>
        <v>7</v>
      </c>
      <c r="D673" s="11" t="str">
        <f aca="false">TRIM('수출입 실적(품목별)'!B677)</f>
        <v>95</v>
      </c>
      <c r="E673" s="11" t="str">
        <f aca="false">TRIM('수출입 실적(품목별)'!C677)</f>
        <v>완구ㆍ게임용구ㆍ운동용구와 이들의 부분품과 부속품</v>
      </c>
      <c r="F673" s="19" t="n">
        <f aca="false">IFERROR(VALUE(SUBSTITUTE(TRIM('수출입 실적(품목별)'!E677),",","")),"")</f>
        <v>56166</v>
      </c>
      <c r="G673" s="19" t="n">
        <f aca="false">IFERROR(VALUE(SUBSTITUTE(TRIM('수출입 실적(품목별)'!G677),",","")),"")</f>
        <v>224436</v>
      </c>
      <c r="H673" s="19" t="n">
        <f aca="false">IFERROR(VALUE(SUBSTITUTE(TRIM('수출입 실적(품목별)'!H677),",","")),"")</f>
        <v>-168270</v>
      </c>
    </row>
    <row r="674" customFormat="false" ht="15" hidden="false" customHeight="true" outlineLevel="0" collapsed="false">
      <c r="A674" s="11" t="str">
        <f aca="false">TRIM('수출입 실적(품목별)'!A678)</f>
        <v>2025.07</v>
      </c>
      <c r="B674" s="17" t="n">
        <f aca="false">IFERROR(VALUE(LEFT(A674,4)),"")</f>
        <v>2025</v>
      </c>
      <c r="C674" s="17" t="n">
        <f aca="false">IFERROR(VALUE(RIGHT(A674,2)),"")</f>
        <v>7</v>
      </c>
      <c r="D674" s="11" t="str">
        <f aca="false">TRIM('수출입 실적(품목별)'!B678)</f>
        <v>96</v>
      </c>
      <c r="E674" s="11" t="str">
        <f aca="false">TRIM('수출입 실적(품목별)'!C678)</f>
        <v>잡품</v>
      </c>
      <c r="F674" s="19" t="n">
        <f aca="false">IFERROR(VALUE(SUBSTITUTE(TRIM('수출입 실적(품목별)'!E678),",","")),"")</f>
        <v>42220</v>
      </c>
      <c r="G674" s="19" t="n">
        <f aca="false">IFERROR(VALUE(SUBSTITUTE(TRIM('수출입 실적(품목별)'!G678),",","")),"")</f>
        <v>92588</v>
      </c>
      <c r="H674" s="19" t="n">
        <f aca="false">IFERROR(VALUE(SUBSTITUTE(TRIM('수출입 실적(품목별)'!H678),",","")),"")</f>
        <v>-50368</v>
      </c>
    </row>
    <row r="675" customFormat="false" ht="15" hidden="false" customHeight="true" outlineLevel="0" collapsed="false">
      <c r="A675" s="11" t="str">
        <f aca="false">TRIM('수출입 실적(품목별)'!A679)</f>
        <v>2025.07</v>
      </c>
      <c r="B675" s="17" t="n">
        <f aca="false">IFERROR(VALUE(LEFT(A675,4)),"")</f>
        <v>2025</v>
      </c>
      <c r="C675" s="17" t="n">
        <f aca="false">IFERROR(VALUE(RIGHT(A675,2)),"")</f>
        <v>7</v>
      </c>
      <c r="D675" s="11" t="str">
        <f aca="false">TRIM('수출입 실적(품목별)'!B679)</f>
        <v>97</v>
      </c>
      <c r="E675" s="11" t="str">
        <f aca="false">TRIM('수출입 실적(품목별)'!C679)</f>
        <v>예술품ㆍ수집품ㆍ골동품</v>
      </c>
      <c r="F675" s="19" t="n">
        <f aca="false">IFERROR(VALUE(SUBSTITUTE(TRIM('수출입 실적(품목별)'!E679),",","")),"")</f>
        <v>36161</v>
      </c>
      <c r="G675" s="19" t="n">
        <f aca="false">IFERROR(VALUE(SUBSTITUTE(TRIM('수출입 실적(품목별)'!G679),",","")),"")</f>
        <v>22456</v>
      </c>
      <c r="H675" s="19" t="n">
        <f aca="false">IFERROR(VALUE(SUBSTITUTE(TRIM('수출입 실적(품목별)'!H679),",","")),"")</f>
        <v>13705</v>
      </c>
    </row>
    <row r="676" customFormat="false" ht="15" hidden="false" customHeight="true" outlineLevel="0" collapsed="false">
      <c r="A676" s="11" t="str">
        <f aca="false">TRIM('수출입 실적(품목별)'!A680)</f>
        <v>2025.08</v>
      </c>
      <c r="B676" s="17" t="n">
        <f aca="false">IFERROR(VALUE(LEFT(A676,4)),"")</f>
        <v>2025</v>
      </c>
      <c r="C676" s="17" t="n">
        <f aca="false">IFERROR(VALUE(RIGHT(A676,2)),"")</f>
        <v>8</v>
      </c>
      <c r="D676" s="11" t="str">
        <f aca="false">TRIM('수출입 실적(품목별)'!B680)</f>
        <v>01</v>
      </c>
      <c r="E676" s="11" t="str">
        <f aca="false">TRIM('수출입 실적(품목별)'!C680)</f>
        <v>살아 있는 동물</v>
      </c>
      <c r="F676" s="19" t="n">
        <f aca="false">IFERROR(VALUE(SUBSTITUTE(TRIM('수출입 실적(품목별)'!E680),",","")),"")</f>
        <v>774</v>
      </c>
      <c r="G676" s="19" t="n">
        <f aca="false">IFERROR(VALUE(SUBSTITUTE(TRIM('수출입 실적(품목별)'!G680),",","")),"")</f>
        <v>5954</v>
      </c>
      <c r="H676" s="19" t="n">
        <f aca="false">IFERROR(VALUE(SUBSTITUTE(TRIM('수출입 실적(품목별)'!H680),",","")),"")</f>
        <v>-5180</v>
      </c>
    </row>
    <row r="677" customFormat="false" ht="15" hidden="false" customHeight="true" outlineLevel="0" collapsed="false">
      <c r="A677" s="11" t="str">
        <f aca="false">TRIM('수출입 실적(품목별)'!A681)</f>
        <v>2025.08</v>
      </c>
      <c r="B677" s="17" t="n">
        <f aca="false">IFERROR(VALUE(LEFT(A677,4)),"")</f>
        <v>2025</v>
      </c>
      <c r="C677" s="17" t="n">
        <f aca="false">IFERROR(VALUE(RIGHT(A677,2)),"")</f>
        <v>8</v>
      </c>
      <c r="D677" s="11" t="str">
        <f aca="false">TRIM('수출입 실적(품목별)'!B681)</f>
        <v>02</v>
      </c>
      <c r="E677" s="11" t="str">
        <f aca="false">TRIM('수출입 실적(품목별)'!C681)</f>
        <v>육과 식용 설육(屑肉)</v>
      </c>
      <c r="F677" s="19" t="n">
        <f aca="false">IFERROR(VALUE(SUBSTITUTE(TRIM('수출입 실적(품목별)'!E681),",","")),"")</f>
        <v>5772</v>
      </c>
      <c r="G677" s="19" t="n">
        <f aca="false">IFERROR(VALUE(SUBSTITUTE(TRIM('수출입 실적(품목별)'!G681),",","")),"")</f>
        <v>625686</v>
      </c>
      <c r="H677" s="19" t="n">
        <f aca="false">IFERROR(VALUE(SUBSTITUTE(TRIM('수출입 실적(품목별)'!H681),",","")),"")</f>
        <v>-619913</v>
      </c>
    </row>
    <row r="678" customFormat="false" ht="15" hidden="false" customHeight="true" outlineLevel="0" collapsed="false">
      <c r="A678" s="11" t="str">
        <f aca="false">TRIM('수출입 실적(품목별)'!A682)</f>
        <v>2025.08</v>
      </c>
      <c r="B678" s="17" t="n">
        <f aca="false">IFERROR(VALUE(LEFT(A678,4)),"")</f>
        <v>2025</v>
      </c>
      <c r="C678" s="17" t="n">
        <f aca="false">IFERROR(VALUE(RIGHT(A678,2)),"")</f>
        <v>8</v>
      </c>
      <c r="D678" s="11" t="str">
        <f aca="false">TRIM('수출입 실적(품목별)'!B682)</f>
        <v>03</v>
      </c>
      <c r="E678" s="11" t="str">
        <f aca="false">TRIM('수출입 실적(품목별)'!C682)</f>
        <v>어류ㆍ갑각류ㆍ연체동물과 그 밖의 수생(水生) 무척추동물</v>
      </c>
      <c r="F678" s="19" t="n">
        <f aca="false">IFERROR(VALUE(SUBSTITUTE(TRIM('수출입 실적(품목별)'!E682),",","")),"")</f>
        <v>133294</v>
      </c>
      <c r="G678" s="19" t="n">
        <f aca="false">IFERROR(VALUE(SUBSTITUTE(TRIM('수출입 실적(품목별)'!G682),",","")),"")</f>
        <v>375269</v>
      </c>
      <c r="H678" s="19" t="n">
        <f aca="false">IFERROR(VALUE(SUBSTITUTE(TRIM('수출입 실적(품목별)'!H682),",","")),"")</f>
        <v>-241975</v>
      </c>
    </row>
    <row r="679" customFormat="false" ht="15" hidden="false" customHeight="true" outlineLevel="0" collapsed="false">
      <c r="A679" s="11" t="str">
        <f aca="false">TRIM('수출입 실적(품목별)'!A683)</f>
        <v>2025.08</v>
      </c>
      <c r="B679" s="17" t="n">
        <f aca="false">IFERROR(VALUE(LEFT(A679,4)),"")</f>
        <v>2025</v>
      </c>
      <c r="C679" s="17" t="n">
        <f aca="false">IFERROR(VALUE(RIGHT(A679,2)),"")</f>
        <v>8</v>
      </c>
      <c r="D679" s="11" t="str">
        <f aca="false">TRIM('수출입 실적(품목별)'!B683)</f>
        <v>04</v>
      </c>
      <c r="E679" s="11" t="str">
        <f aca="false">TRIM('수출입 실적(품목별)'!C683)</f>
        <v>낙농품, 새의 알, 천연꿀, 다른 류로 분류되지 않은 식용인 동물성 생산품</v>
      </c>
      <c r="F679" s="19" t="n">
        <f aca="false">IFERROR(VALUE(SUBSTITUTE(TRIM('수출입 실적(품목별)'!E683),",","")),"")</f>
        <v>5207</v>
      </c>
      <c r="G679" s="19" t="n">
        <f aca="false">IFERROR(VALUE(SUBSTITUTE(TRIM('수출입 실적(품목별)'!G683),",","")),"")</f>
        <v>153760</v>
      </c>
      <c r="H679" s="19" t="n">
        <f aca="false">IFERROR(VALUE(SUBSTITUTE(TRIM('수출입 실적(품목별)'!H683),",","")),"")</f>
        <v>-148553</v>
      </c>
    </row>
    <row r="680" customFormat="false" ht="15" hidden="false" customHeight="true" outlineLevel="0" collapsed="false">
      <c r="A680" s="11" t="str">
        <f aca="false">TRIM('수출입 실적(품목별)'!A684)</f>
        <v>2025.08</v>
      </c>
      <c r="B680" s="17" t="n">
        <f aca="false">IFERROR(VALUE(LEFT(A680,4)),"")</f>
        <v>2025</v>
      </c>
      <c r="C680" s="17" t="n">
        <f aca="false">IFERROR(VALUE(RIGHT(A680,2)),"")</f>
        <v>8</v>
      </c>
      <c r="D680" s="11" t="str">
        <f aca="false">TRIM('수출입 실적(품목별)'!B684)</f>
        <v>05</v>
      </c>
      <c r="E680" s="11" t="str">
        <f aca="false">TRIM('수출입 실적(품목별)'!C684)</f>
        <v>다른 류로 분류되지 않은 동물성 생산품</v>
      </c>
      <c r="F680" s="19" t="n">
        <f aca="false">IFERROR(VALUE(SUBSTITUTE(TRIM('수출입 실적(품목별)'!E684),",","")),"")</f>
        <v>7325</v>
      </c>
      <c r="G680" s="19" t="n">
        <f aca="false">IFERROR(VALUE(SUBSTITUTE(TRIM('수출입 실적(품목별)'!G684),",","")),"")</f>
        <v>17734</v>
      </c>
      <c r="H680" s="19" t="n">
        <f aca="false">IFERROR(VALUE(SUBSTITUTE(TRIM('수출입 실적(품목별)'!H684),",","")),"")</f>
        <v>-10409</v>
      </c>
    </row>
    <row r="681" customFormat="false" ht="15" hidden="false" customHeight="true" outlineLevel="0" collapsed="false">
      <c r="A681" s="11" t="str">
        <f aca="false">TRIM('수출입 실적(품목별)'!A685)</f>
        <v>2025.08</v>
      </c>
      <c r="B681" s="17" t="n">
        <f aca="false">IFERROR(VALUE(LEFT(A681,4)),"")</f>
        <v>2025</v>
      </c>
      <c r="C681" s="17" t="n">
        <f aca="false">IFERROR(VALUE(RIGHT(A681,2)),"")</f>
        <v>8</v>
      </c>
      <c r="D681" s="11" t="str">
        <f aca="false">TRIM('수출입 실적(품목별)'!B685)</f>
        <v>06</v>
      </c>
      <c r="E681" s="11" t="str">
        <f aca="false">TRIM('수출입 실적(품목별)'!C685)</f>
        <v>살아 있는 수목과 그 밖의 식물, 인경(鱗莖)ㆍ뿌리와 이와 유사한 물품, 절화(切花)와 장식용 잎</v>
      </c>
      <c r="F681" s="19" t="n">
        <f aca="false">IFERROR(VALUE(SUBSTITUTE(TRIM('수출입 실적(품목별)'!E685),",","")),"")</f>
        <v>367</v>
      </c>
      <c r="G681" s="19" t="n">
        <f aca="false">IFERROR(VALUE(SUBSTITUTE(TRIM('수출입 실적(품목별)'!G685),",","")),"")</f>
        <v>10395</v>
      </c>
      <c r="H681" s="19" t="n">
        <f aca="false">IFERROR(VALUE(SUBSTITUTE(TRIM('수출입 실적(품목별)'!H685),",","")),"")</f>
        <v>-10028</v>
      </c>
    </row>
    <row r="682" customFormat="false" ht="15" hidden="false" customHeight="true" outlineLevel="0" collapsed="false">
      <c r="A682" s="11" t="str">
        <f aca="false">TRIM('수출입 실적(품목별)'!A686)</f>
        <v>2025.08</v>
      </c>
      <c r="B682" s="17" t="n">
        <f aca="false">IFERROR(VALUE(LEFT(A682,4)),"")</f>
        <v>2025</v>
      </c>
      <c r="C682" s="17" t="n">
        <f aca="false">IFERROR(VALUE(RIGHT(A682,2)),"")</f>
        <v>8</v>
      </c>
      <c r="D682" s="11" t="str">
        <f aca="false">TRIM('수출입 실적(품목별)'!B686)</f>
        <v>07</v>
      </c>
      <c r="E682" s="11" t="str">
        <f aca="false">TRIM('수출입 실적(품목별)'!C686)</f>
        <v>식용의 채소ㆍ뿌리ㆍ괴경(塊莖)</v>
      </c>
      <c r="F682" s="19" t="n">
        <f aca="false">IFERROR(VALUE(SUBSTITUTE(TRIM('수출입 실적(품목별)'!E686),",","")),"")</f>
        <v>8093</v>
      </c>
      <c r="G682" s="19" t="n">
        <f aca="false">IFERROR(VALUE(SUBSTITUTE(TRIM('수출입 실적(품목별)'!G686),",","")),"")</f>
        <v>59768</v>
      </c>
      <c r="H682" s="19" t="n">
        <f aca="false">IFERROR(VALUE(SUBSTITUTE(TRIM('수출입 실적(품목별)'!H686),",","")),"")</f>
        <v>-51675</v>
      </c>
    </row>
    <row r="683" customFormat="false" ht="15" hidden="false" customHeight="true" outlineLevel="0" collapsed="false">
      <c r="A683" s="11" t="str">
        <f aca="false">TRIM('수출입 실적(품목별)'!A687)</f>
        <v>2025.08</v>
      </c>
      <c r="B683" s="17" t="n">
        <f aca="false">IFERROR(VALUE(LEFT(A683,4)),"")</f>
        <v>2025</v>
      </c>
      <c r="C683" s="17" t="n">
        <f aca="false">IFERROR(VALUE(RIGHT(A683,2)),"")</f>
        <v>8</v>
      </c>
      <c r="D683" s="11" t="str">
        <f aca="false">TRIM('수출입 실적(품목별)'!B687)</f>
        <v>08</v>
      </c>
      <c r="E683" s="11" t="str">
        <f aca="false">TRIM('수출입 실적(품목별)'!C687)</f>
        <v>식용의 과실과 견과류, 감귤류ㆍ멜론의 껍질</v>
      </c>
      <c r="F683" s="19" t="n">
        <f aca="false">IFERROR(VALUE(SUBSTITUTE(TRIM('수출입 실적(품목별)'!E687),",","")),"")</f>
        <v>16433</v>
      </c>
      <c r="G683" s="19" t="n">
        <f aca="false">IFERROR(VALUE(SUBSTITUTE(TRIM('수출입 실적(품목별)'!G687),",","")),"")</f>
        <v>133391</v>
      </c>
      <c r="H683" s="19" t="n">
        <f aca="false">IFERROR(VALUE(SUBSTITUTE(TRIM('수출입 실적(품목별)'!H687),",","")),"")</f>
        <v>-116958</v>
      </c>
    </row>
    <row r="684" customFormat="false" ht="15" hidden="false" customHeight="true" outlineLevel="0" collapsed="false">
      <c r="A684" s="11" t="str">
        <f aca="false">TRIM('수출입 실적(품목별)'!A688)</f>
        <v>2025.08</v>
      </c>
      <c r="B684" s="17" t="n">
        <f aca="false">IFERROR(VALUE(LEFT(A684,4)),"")</f>
        <v>2025</v>
      </c>
      <c r="C684" s="17" t="n">
        <f aca="false">IFERROR(VALUE(RIGHT(A684,2)),"")</f>
        <v>8</v>
      </c>
      <c r="D684" s="11" t="str">
        <f aca="false">TRIM('수출입 실적(품목별)'!B688)</f>
        <v>09</v>
      </c>
      <c r="E684" s="11" t="str">
        <f aca="false">TRIM('수출입 실적(품목별)'!C688)</f>
        <v>커피ㆍ차ㆍ마테(maté)ㆍ향신료</v>
      </c>
      <c r="F684" s="19" t="n">
        <f aca="false">IFERROR(VALUE(SUBSTITUTE(TRIM('수출입 실적(품목별)'!E688),",","")),"")</f>
        <v>2742</v>
      </c>
      <c r="G684" s="19" t="n">
        <f aca="false">IFERROR(VALUE(SUBSTITUTE(TRIM('수출입 실적(품목별)'!G688),",","")),"")</f>
        <v>155534</v>
      </c>
      <c r="H684" s="19" t="n">
        <f aca="false">IFERROR(VALUE(SUBSTITUTE(TRIM('수출입 실적(품목별)'!H688),",","")),"")</f>
        <v>-152793</v>
      </c>
    </row>
    <row r="685" customFormat="false" ht="15" hidden="false" customHeight="true" outlineLevel="0" collapsed="false">
      <c r="A685" s="11" t="str">
        <f aca="false">TRIM('수출입 실적(품목별)'!A689)</f>
        <v>2025.08</v>
      </c>
      <c r="B685" s="17" t="n">
        <f aca="false">IFERROR(VALUE(LEFT(A685,4)),"")</f>
        <v>2025</v>
      </c>
      <c r="C685" s="17" t="n">
        <f aca="false">IFERROR(VALUE(RIGHT(A685,2)),"")</f>
        <v>8</v>
      </c>
      <c r="D685" s="11" t="str">
        <f aca="false">TRIM('수출입 실적(품목별)'!B689)</f>
        <v>10</v>
      </c>
      <c r="E685" s="11" t="str">
        <f aca="false">TRIM('수출입 실적(품목별)'!C689)</f>
        <v>곡물</v>
      </c>
      <c r="F685" s="19" t="n">
        <f aca="false">IFERROR(VALUE(SUBSTITUTE(TRIM('수출입 실적(품목별)'!E689),",","")),"")</f>
        <v>11882</v>
      </c>
      <c r="G685" s="19" t="n">
        <f aca="false">IFERROR(VALUE(SUBSTITUTE(TRIM('수출입 실적(품목별)'!G689),",","")),"")</f>
        <v>346291</v>
      </c>
      <c r="H685" s="19" t="n">
        <f aca="false">IFERROR(VALUE(SUBSTITUTE(TRIM('수출입 실적(품목별)'!H689),",","")),"")</f>
        <v>-334408</v>
      </c>
    </row>
    <row r="686" customFormat="false" ht="15" hidden="false" customHeight="true" outlineLevel="0" collapsed="false">
      <c r="A686" s="11" t="str">
        <f aca="false">TRIM('수출입 실적(품목별)'!A690)</f>
        <v>2025.08</v>
      </c>
      <c r="B686" s="17" t="n">
        <f aca="false">IFERROR(VALUE(LEFT(A686,4)),"")</f>
        <v>2025</v>
      </c>
      <c r="C686" s="17" t="n">
        <f aca="false">IFERROR(VALUE(RIGHT(A686,2)),"")</f>
        <v>8</v>
      </c>
      <c r="D686" s="11" t="str">
        <f aca="false">TRIM('수출입 실적(품목별)'!B690)</f>
        <v>11</v>
      </c>
      <c r="E686" s="11" t="str">
        <f aca="false">TRIM('수출입 실적(품목별)'!C690)</f>
        <v>제분공업의 생산품과 맥아, 전분, 이눌린(inulin), 밀의 글루텐(gluten)</v>
      </c>
      <c r="F686" s="19" t="n">
        <f aca="false">IFERROR(VALUE(SUBSTITUTE(TRIM('수출입 실적(품목별)'!E690),",","")),"")</f>
        <v>3356</v>
      </c>
      <c r="G686" s="19" t="n">
        <f aca="false">IFERROR(VALUE(SUBSTITUTE(TRIM('수출입 실적(품목별)'!G690),",","")),"")</f>
        <v>26843</v>
      </c>
      <c r="H686" s="19" t="n">
        <f aca="false">IFERROR(VALUE(SUBSTITUTE(TRIM('수출입 실적(품목별)'!H690),",","")),"")</f>
        <v>-23487</v>
      </c>
    </row>
    <row r="687" customFormat="false" ht="15" hidden="false" customHeight="true" outlineLevel="0" collapsed="false">
      <c r="A687" s="11" t="str">
        <f aca="false">TRIM('수출입 실적(품목별)'!A691)</f>
        <v>2025.08</v>
      </c>
      <c r="B687" s="17" t="n">
        <f aca="false">IFERROR(VALUE(LEFT(A687,4)),"")</f>
        <v>2025</v>
      </c>
      <c r="C687" s="17" t="n">
        <f aca="false">IFERROR(VALUE(RIGHT(A687,2)),"")</f>
        <v>8</v>
      </c>
      <c r="D687" s="11" t="str">
        <f aca="false">TRIM('수출입 실적(품목별)'!B691)</f>
        <v>12</v>
      </c>
      <c r="E687" s="11" t="str">
        <f aca="false">TRIM('수출입 실적(품목별)'!C691)</f>
        <v>채유(採油)에 적합한 종자와 과실, 각종 종자와 과실, 공업용ㆍ의약용 식물, 짚과 사료용 식물</v>
      </c>
      <c r="F687" s="19" t="n">
        <f aca="false">IFERROR(VALUE(SUBSTITUTE(TRIM('수출입 실적(품목별)'!E691),",","")),"")</f>
        <v>53404</v>
      </c>
      <c r="G687" s="19" t="n">
        <f aca="false">IFERROR(VALUE(SUBSTITUTE(TRIM('수출입 실적(품목별)'!G691),",","")),"")</f>
        <v>130130</v>
      </c>
      <c r="H687" s="19" t="n">
        <f aca="false">IFERROR(VALUE(SUBSTITUTE(TRIM('수출입 실적(품목별)'!H691),",","")),"")</f>
        <v>-76726</v>
      </c>
    </row>
    <row r="688" customFormat="false" ht="15" hidden="false" customHeight="true" outlineLevel="0" collapsed="false">
      <c r="A688" s="11" t="str">
        <f aca="false">TRIM('수출입 실적(품목별)'!A692)</f>
        <v>2025.08</v>
      </c>
      <c r="B688" s="17" t="n">
        <f aca="false">IFERROR(VALUE(LEFT(A688,4)),"")</f>
        <v>2025</v>
      </c>
      <c r="C688" s="17" t="n">
        <f aca="false">IFERROR(VALUE(RIGHT(A688,2)),"")</f>
        <v>8</v>
      </c>
      <c r="D688" s="11" t="str">
        <f aca="false">TRIM('수출입 실적(품목별)'!B692)</f>
        <v>13</v>
      </c>
      <c r="E688" s="11" t="str">
        <f aca="false">TRIM('수출입 실적(품목별)'!C692)</f>
        <v>락(lac), 검ㆍ수지ㆍ그 밖의 식물성 수액과 추출물(extract)</v>
      </c>
      <c r="F688" s="19" t="n">
        <f aca="false">IFERROR(VALUE(SUBSTITUTE(TRIM('수출입 실적(품목별)'!E692),",","")),"")</f>
        <v>6351</v>
      </c>
      <c r="G688" s="19" t="n">
        <f aca="false">IFERROR(VALUE(SUBSTITUTE(TRIM('수출입 실적(품목별)'!G692),",","")),"")</f>
        <v>28690</v>
      </c>
      <c r="H688" s="19" t="n">
        <f aca="false">IFERROR(VALUE(SUBSTITUTE(TRIM('수출입 실적(품목별)'!H692),",","")),"")</f>
        <v>-22339</v>
      </c>
    </row>
    <row r="689" customFormat="false" ht="15" hidden="false" customHeight="true" outlineLevel="0" collapsed="false">
      <c r="A689" s="11" t="str">
        <f aca="false">TRIM('수출입 실적(품목별)'!A693)</f>
        <v>2025.08</v>
      </c>
      <c r="B689" s="17" t="n">
        <f aca="false">IFERROR(VALUE(LEFT(A689,4)),"")</f>
        <v>2025</v>
      </c>
      <c r="C689" s="17" t="n">
        <f aca="false">IFERROR(VALUE(RIGHT(A689,2)),"")</f>
        <v>8</v>
      </c>
      <c r="D689" s="11" t="str">
        <f aca="false">TRIM('수출입 실적(품목별)'!B693)</f>
        <v>14</v>
      </c>
      <c r="E689" s="11" t="str">
        <f aca="false">TRIM('수출입 실적(품목별)'!C693)</f>
        <v>식물성 편조물(編組物)용 재료와 다른 류로 분류되지 않은 식물성 생산품</v>
      </c>
      <c r="F689" s="19" t="n">
        <f aca="false">IFERROR(VALUE(SUBSTITUTE(TRIM('수출입 실적(품목별)'!E693),",","")),"")</f>
        <v>36</v>
      </c>
      <c r="G689" s="19" t="n">
        <f aca="false">IFERROR(VALUE(SUBSTITUTE(TRIM('수출입 실적(품목별)'!G693),",","")),"")</f>
        <v>5579</v>
      </c>
      <c r="H689" s="19" t="n">
        <f aca="false">IFERROR(VALUE(SUBSTITUTE(TRIM('수출입 실적(품목별)'!H693),",","")),"")</f>
        <v>-5544</v>
      </c>
    </row>
    <row r="690" customFormat="false" ht="15" hidden="false" customHeight="true" outlineLevel="0" collapsed="false">
      <c r="A690" s="11" t="str">
        <f aca="false">TRIM('수출입 실적(품목별)'!A694)</f>
        <v>2025.08</v>
      </c>
      <c r="B690" s="17" t="n">
        <f aca="false">IFERROR(VALUE(LEFT(A690,4)),"")</f>
        <v>2025</v>
      </c>
      <c r="C690" s="17" t="n">
        <f aca="false">IFERROR(VALUE(RIGHT(A690,2)),"")</f>
        <v>8</v>
      </c>
      <c r="D690" s="11" t="str">
        <f aca="false">TRIM('수출입 실적(품목별)'!B694)</f>
        <v>15</v>
      </c>
      <c r="E690" s="11" t="str">
        <f aca="false">TRIM('수출입 실적(품목별)'!C694)</f>
        <v>동물성ㆍ식물성ㆍ미생물성 지방과 기름 및이들의 분해생산물, 조제한 식용 지방과 동물성ㆍ식물성 왁스</v>
      </c>
      <c r="F690" s="19" t="n">
        <f aca="false">IFERROR(VALUE(SUBSTITUTE(TRIM('수출입 실적(품목별)'!E694),",","")),"")</f>
        <v>30037</v>
      </c>
      <c r="G690" s="19" t="n">
        <f aca="false">IFERROR(VALUE(SUBSTITUTE(TRIM('수출입 실적(품목별)'!G694),",","")),"")</f>
        <v>234391</v>
      </c>
      <c r="H690" s="19" t="n">
        <f aca="false">IFERROR(VALUE(SUBSTITUTE(TRIM('수출입 실적(품목별)'!H694),",","")),"")</f>
        <v>-204354</v>
      </c>
    </row>
    <row r="691" customFormat="false" ht="15" hidden="false" customHeight="true" outlineLevel="0" collapsed="false">
      <c r="A691" s="11" t="str">
        <f aca="false">TRIM('수출입 실적(품목별)'!A695)</f>
        <v>2025.08</v>
      </c>
      <c r="B691" s="17" t="n">
        <f aca="false">IFERROR(VALUE(LEFT(A691,4)),"")</f>
        <v>2025</v>
      </c>
      <c r="C691" s="17" t="n">
        <f aca="false">IFERROR(VALUE(RIGHT(A691,2)),"")</f>
        <v>8</v>
      </c>
      <c r="D691" s="11" t="str">
        <f aca="false">TRIM('수출입 실적(품목별)'!B695)</f>
        <v>16</v>
      </c>
      <c r="E691" s="11" t="str">
        <f aca="false">TRIM('수출입 실적(품목별)'!C695)</f>
        <v>육류ㆍ어류ㆍ갑각류ㆍ연체동물이나 그 밖의 수생(水生) 무척추동물 또는 곤충의 조제품</v>
      </c>
      <c r="F691" s="19" t="n">
        <f aca="false">IFERROR(VALUE(SUBSTITUTE(TRIM('수출입 실적(품목별)'!E695),",","")),"")</f>
        <v>23685</v>
      </c>
      <c r="G691" s="19" t="n">
        <f aca="false">IFERROR(VALUE(SUBSTITUTE(TRIM('수출입 실적(품목별)'!G695),",","")),"")</f>
        <v>91097</v>
      </c>
      <c r="H691" s="19" t="n">
        <f aca="false">IFERROR(VALUE(SUBSTITUTE(TRIM('수출입 실적(품목별)'!H695),",","")),"")</f>
        <v>-67412</v>
      </c>
    </row>
    <row r="692" customFormat="false" ht="15" hidden="false" customHeight="true" outlineLevel="0" collapsed="false">
      <c r="A692" s="11" t="str">
        <f aca="false">TRIM('수출입 실적(품목별)'!A696)</f>
        <v>2025.08</v>
      </c>
      <c r="B692" s="17" t="n">
        <f aca="false">IFERROR(VALUE(LEFT(A692,4)),"")</f>
        <v>2025</v>
      </c>
      <c r="C692" s="17" t="n">
        <f aca="false">IFERROR(VALUE(RIGHT(A692,2)),"")</f>
        <v>8</v>
      </c>
      <c r="D692" s="11" t="str">
        <f aca="false">TRIM('수출입 실적(품목별)'!B696)</f>
        <v>17</v>
      </c>
      <c r="E692" s="11" t="str">
        <f aca="false">TRIM('수출입 실적(품목별)'!C696)</f>
        <v>당류(糖類)와 설탕과자</v>
      </c>
      <c r="F692" s="19" t="n">
        <f aca="false">IFERROR(VALUE(SUBSTITUTE(TRIM('수출입 실적(품목별)'!E696),",","")),"")</f>
        <v>24279</v>
      </c>
      <c r="G692" s="19" t="n">
        <f aca="false">IFERROR(VALUE(SUBSTITUTE(TRIM('수출입 실적(품목별)'!G696),",","")),"")</f>
        <v>123300</v>
      </c>
      <c r="H692" s="19" t="n">
        <f aca="false">IFERROR(VALUE(SUBSTITUTE(TRIM('수출입 실적(품목별)'!H696),",","")),"")</f>
        <v>-99021</v>
      </c>
    </row>
    <row r="693" customFormat="false" ht="15" hidden="false" customHeight="true" outlineLevel="0" collapsed="false">
      <c r="A693" s="11" t="str">
        <f aca="false">TRIM('수출입 실적(품목별)'!A697)</f>
        <v>2025.08</v>
      </c>
      <c r="B693" s="17" t="n">
        <f aca="false">IFERROR(VALUE(LEFT(A693,4)),"")</f>
        <v>2025</v>
      </c>
      <c r="C693" s="17" t="n">
        <f aca="false">IFERROR(VALUE(RIGHT(A693,2)),"")</f>
        <v>8</v>
      </c>
      <c r="D693" s="11" t="str">
        <f aca="false">TRIM('수출입 실적(품목별)'!B697)</f>
        <v>18</v>
      </c>
      <c r="E693" s="11" t="str">
        <f aca="false">TRIM('수출입 실적(품목별)'!C697)</f>
        <v>코코아와 그 조제품</v>
      </c>
      <c r="F693" s="19" t="n">
        <f aca="false">IFERROR(VALUE(SUBSTITUTE(TRIM('수출입 실적(품목별)'!E697),",","")),"")</f>
        <v>6490</v>
      </c>
      <c r="G693" s="19" t="n">
        <f aca="false">IFERROR(VALUE(SUBSTITUTE(TRIM('수출입 실적(품목별)'!G697),",","")),"")</f>
        <v>48844</v>
      </c>
      <c r="H693" s="19" t="n">
        <f aca="false">IFERROR(VALUE(SUBSTITUTE(TRIM('수출입 실적(품목별)'!H697),",","")),"")</f>
        <v>-42354</v>
      </c>
    </row>
    <row r="694" customFormat="false" ht="15" hidden="false" customHeight="true" outlineLevel="0" collapsed="false">
      <c r="A694" s="11" t="str">
        <f aca="false">TRIM('수출입 실적(품목별)'!A698)</f>
        <v>2025.08</v>
      </c>
      <c r="B694" s="17" t="n">
        <f aca="false">IFERROR(VALUE(LEFT(A694,4)),"")</f>
        <v>2025</v>
      </c>
      <c r="C694" s="17" t="n">
        <f aca="false">IFERROR(VALUE(RIGHT(A694,2)),"")</f>
        <v>8</v>
      </c>
      <c r="D694" s="11" t="str">
        <f aca="false">TRIM('수출입 실적(품목별)'!B698)</f>
        <v>19</v>
      </c>
      <c r="E694" s="11" t="str">
        <f aca="false">TRIM('수출입 실적(품목별)'!C698)</f>
        <v>곡물ㆍ고운 가루ㆍ전분ㆍ밀크의 조제품과 베이커리 제품</v>
      </c>
      <c r="F694" s="19" t="n">
        <f aca="false">IFERROR(VALUE(SUBSTITUTE(TRIM('수출입 실적(품목별)'!E698),",","")),"")</f>
        <v>204309</v>
      </c>
      <c r="G694" s="19" t="n">
        <f aca="false">IFERROR(VALUE(SUBSTITUTE(TRIM('수출입 실적(품목별)'!G698),",","")),"")</f>
        <v>93468</v>
      </c>
      <c r="H694" s="19" t="n">
        <f aca="false">IFERROR(VALUE(SUBSTITUTE(TRIM('수출입 실적(품목별)'!H698),",","")),"")</f>
        <v>110841</v>
      </c>
    </row>
    <row r="695" customFormat="false" ht="15" hidden="false" customHeight="true" outlineLevel="0" collapsed="false">
      <c r="A695" s="11" t="str">
        <f aca="false">TRIM('수출입 실적(품목별)'!A699)</f>
        <v>2025.08</v>
      </c>
      <c r="B695" s="17" t="n">
        <f aca="false">IFERROR(VALUE(LEFT(A695,4)),"")</f>
        <v>2025</v>
      </c>
      <c r="C695" s="17" t="n">
        <f aca="false">IFERROR(VALUE(RIGHT(A695,2)),"")</f>
        <v>8</v>
      </c>
      <c r="D695" s="11" t="str">
        <f aca="false">TRIM('수출입 실적(품목별)'!B699)</f>
        <v>20</v>
      </c>
      <c r="E695" s="11" t="str">
        <f aca="false">TRIM('수출입 실적(품목별)'!C699)</f>
        <v>채소ㆍ과실ㆍ견과류나 식물의그 밖의 부분의 조제품</v>
      </c>
      <c r="F695" s="19" t="n">
        <f aca="false">IFERROR(VALUE(SUBSTITUTE(TRIM('수출입 실적(품목별)'!E699),",","")),"")</f>
        <v>75874</v>
      </c>
      <c r="G695" s="19" t="n">
        <f aca="false">IFERROR(VALUE(SUBSTITUTE(TRIM('수출입 실적(품목별)'!G699),",","")),"")</f>
        <v>133000</v>
      </c>
      <c r="H695" s="19" t="n">
        <f aca="false">IFERROR(VALUE(SUBSTITUTE(TRIM('수출입 실적(품목별)'!H699),",","")),"")</f>
        <v>-57125</v>
      </c>
    </row>
    <row r="696" customFormat="false" ht="15" hidden="false" customHeight="true" outlineLevel="0" collapsed="false">
      <c r="A696" s="11" t="str">
        <f aca="false">TRIM('수출입 실적(품목별)'!A700)</f>
        <v>2025.08</v>
      </c>
      <c r="B696" s="17" t="n">
        <f aca="false">IFERROR(VALUE(LEFT(A696,4)),"")</f>
        <v>2025</v>
      </c>
      <c r="C696" s="17" t="n">
        <f aca="false">IFERROR(VALUE(RIGHT(A696,2)),"")</f>
        <v>8</v>
      </c>
      <c r="D696" s="11" t="str">
        <f aca="false">TRIM('수출입 실적(품목별)'!B700)</f>
        <v>21</v>
      </c>
      <c r="E696" s="11" t="str">
        <f aca="false">TRIM('수출입 실적(품목별)'!C700)</f>
        <v>각종 조제 식료품</v>
      </c>
      <c r="F696" s="19" t="n">
        <f aca="false">IFERROR(VALUE(SUBSTITUTE(TRIM('수출입 실적(품목별)'!E700),",","")),"")</f>
        <v>144782</v>
      </c>
      <c r="G696" s="19" t="n">
        <f aca="false">IFERROR(VALUE(SUBSTITUTE(TRIM('수출입 실적(품목별)'!G700),",","")),"")</f>
        <v>246682</v>
      </c>
      <c r="H696" s="19" t="n">
        <f aca="false">IFERROR(VALUE(SUBSTITUTE(TRIM('수출입 실적(품목별)'!H700),",","")),"")</f>
        <v>-101900</v>
      </c>
    </row>
    <row r="697" customFormat="false" ht="15" hidden="false" customHeight="true" outlineLevel="0" collapsed="false">
      <c r="A697" s="11" t="str">
        <f aca="false">TRIM('수출입 실적(품목별)'!A701)</f>
        <v>2025.08</v>
      </c>
      <c r="B697" s="17" t="n">
        <f aca="false">IFERROR(VALUE(LEFT(A697,4)),"")</f>
        <v>2025</v>
      </c>
      <c r="C697" s="17" t="n">
        <f aca="false">IFERROR(VALUE(RIGHT(A697,2)),"")</f>
        <v>8</v>
      </c>
      <c r="D697" s="11" t="str">
        <f aca="false">TRIM('수출입 실적(품목별)'!B701)</f>
        <v>22</v>
      </c>
      <c r="E697" s="11" t="str">
        <f aca="false">TRIM('수출입 실적(품목별)'!C701)</f>
        <v>음료ㆍ주류ㆍ식초</v>
      </c>
      <c r="F697" s="19" t="n">
        <f aca="false">IFERROR(VALUE(SUBSTITUTE(TRIM('수출입 실적(품목별)'!E701),",","")),"")</f>
        <v>87413</v>
      </c>
      <c r="G697" s="19" t="n">
        <f aca="false">IFERROR(VALUE(SUBSTITUTE(TRIM('수출입 실적(품목별)'!G701),",","")),"")</f>
        <v>122246</v>
      </c>
      <c r="H697" s="19" t="n">
        <f aca="false">IFERROR(VALUE(SUBSTITUTE(TRIM('수출입 실적(품목별)'!H701),",","")),"")</f>
        <v>-34833</v>
      </c>
    </row>
    <row r="698" customFormat="false" ht="15" hidden="false" customHeight="true" outlineLevel="0" collapsed="false">
      <c r="A698" s="11" t="str">
        <f aca="false">TRIM('수출입 실적(품목별)'!A702)</f>
        <v>2025.08</v>
      </c>
      <c r="B698" s="17" t="n">
        <f aca="false">IFERROR(VALUE(LEFT(A698,4)),"")</f>
        <v>2025</v>
      </c>
      <c r="C698" s="17" t="n">
        <f aca="false">IFERROR(VALUE(RIGHT(A698,2)),"")</f>
        <v>8</v>
      </c>
      <c r="D698" s="11" t="str">
        <f aca="false">TRIM('수출입 실적(품목별)'!B702)</f>
        <v>23</v>
      </c>
      <c r="E698" s="11" t="str">
        <f aca="false">TRIM('수출입 실적(품목별)'!C702)</f>
        <v>식품 공업에서 생기는 잔재물과 웨이스트(waste), 조제 사료</v>
      </c>
      <c r="F698" s="19" t="n">
        <f aca="false">IFERROR(VALUE(SUBSTITUTE(TRIM('수출입 실적(품목별)'!E702),",","")),"")</f>
        <v>27593</v>
      </c>
      <c r="G698" s="19" t="n">
        <f aca="false">IFERROR(VALUE(SUBSTITUTE(TRIM('수출입 실적(품목별)'!G702),",","")),"")</f>
        <v>195749</v>
      </c>
      <c r="H698" s="19" t="n">
        <f aca="false">IFERROR(VALUE(SUBSTITUTE(TRIM('수출입 실적(품목별)'!H702),",","")),"")</f>
        <v>-168156</v>
      </c>
    </row>
    <row r="699" customFormat="false" ht="15" hidden="false" customHeight="true" outlineLevel="0" collapsed="false">
      <c r="A699" s="11" t="str">
        <f aca="false">TRIM('수출입 실적(품목별)'!A703)</f>
        <v>2025.08</v>
      </c>
      <c r="B699" s="17" t="n">
        <f aca="false">IFERROR(VALUE(LEFT(A699,4)),"")</f>
        <v>2025</v>
      </c>
      <c r="C699" s="17" t="n">
        <f aca="false">IFERROR(VALUE(RIGHT(A699,2)),"")</f>
        <v>8</v>
      </c>
      <c r="D699" s="11" t="str">
        <f aca="false">TRIM('수출입 실적(품목별)'!B703)</f>
        <v>24</v>
      </c>
      <c r="E699" s="11" t="str">
        <f aca="false">TRIM('수출입 실적(품목별)'!C703)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699" s="19" t="n">
        <f aca="false">IFERROR(VALUE(SUBSTITUTE(TRIM('수출입 실적(품목별)'!E703),",","")),"")</f>
        <v>94228</v>
      </c>
      <c r="G699" s="19" t="n">
        <f aca="false">IFERROR(VALUE(SUBSTITUTE(TRIM('수출입 실적(품목별)'!G703),",","")),"")</f>
        <v>39858</v>
      </c>
      <c r="H699" s="19" t="n">
        <f aca="false">IFERROR(VALUE(SUBSTITUTE(TRIM('수출입 실적(품목별)'!H703),",","")),"")</f>
        <v>54370</v>
      </c>
    </row>
    <row r="700" customFormat="false" ht="15" hidden="false" customHeight="true" outlineLevel="0" collapsed="false">
      <c r="A700" s="11" t="str">
        <f aca="false">TRIM('수출입 실적(품목별)'!A704)</f>
        <v>2025.08</v>
      </c>
      <c r="B700" s="17" t="n">
        <f aca="false">IFERROR(VALUE(LEFT(A700,4)),"")</f>
        <v>2025</v>
      </c>
      <c r="C700" s="17" t="n">
        <f aca="false">IFERROR(VALUE(RIGHT(A700,2)),"")</f>
        <v>8</v>
      </c>
      <c r="D700" s="11" t="str">
        <f aca="false">TRIM('수출입 실적(품목별)'!B704)</f>
        <v>25</v>
      </c>
      <c r="E700" s="11" t="str">
        <f aca="false">TRIM('수출입 실적(품목별)'!C704)</f>
        <v>소금, 황, 토석류(土石類), 석고ㆍ석회ㆍ시멘트</v>
      </c>
      <c r="F700" s="19" t="n">
        <f aca="false">IFERROR(VALUE(SUBSTITUTE(TRIM('수출입 실적(품목별)'!E704),",","")),"")</f>
        <v>47632</v>
      </c>
      <c r="G700" s="19" t="n">
        <f aca="false">IFERROR(VALUE(SUBSTITUTE(TRIM('수출입 실적(품목별)'!G704),",","")),"")</f>
        <v>79321</v>
      </c>
      <c r="H700" s="19" t="n">
        <f aca="false">IFERROR(VALUE(SUBSTITUTE(TRIM('수출입 실적(품목별)'!H704),",","")),"")</f>
        <v>-31689</v>
      </c>
    </row>
    <row r="701" customFormat="false" ht="15" hidden="false" customHeight="true" outlineLevel="0" collapsed="false">
      <c r="A701" s="11" t="str">
        <f aca="false">TRIM('수출입 실적(품목별)'!A705)</f>
        <v>2025.08</v>
      </c>
      <c r="B701" s="17" t="n">
        <f aca="false">IFERROR(VALUE(LEFT(A701,4)),"")</f>
        <v>2025</v>
      </c>
      <c r="C701" s="17" t="n">
        <f aca="false">IFERROR(VALUE(RIGHT(A701,2)),"")</f>
        <v>8</v>
      </c>
      <c r="D701" s="11" t="str">
        <f aca="false">TRIM('수출입 실적(품목별)'!B705)</f>
        <v>26</v>
      </c>
      <c r="E701" s="11" t="str">
        <f aca="false">TRIM('수출입 실적(품목별)'!C705)</f>
        <v>광(鑛)ㆍ슬래그(slag)ㆍ회(灰)</v>
      </c>
      <c r="F701" s="19" t="n">
        <f aca="false">IFERROR(VALUE(SUBSTITUTE(TRIM('수출입 실적(품목별)'!E705),",","")),"")</f>
        <v>55932</v>
      </c>
      <c r="G701" s="19" t="n">
        <f aca="false">IFERROR(VALUE(SUBSTITUTE(TRIM('수출입 실적(품목별)'!G705),",","")),"")</f>
        <v>1592594</v>
      </c>
      <c r="H701" s="19" t="n">
        <f aca="false">IFERROR(VALUE(SUBSTITUTE(TRIM('수출입 실적(품목별)'!H705),",","")),"")</f>
        <v>-1536662</v>
      </c>
    </row>
    <row r="702" customFormat="false" ht="15" hidden="false" customHeight="true" outlineLevel="0" collapsed="false">
      <c r="A702" s="11" t="str">
        <f aca="false">TRIM('수출입 실적(품목별)'!A706)</f>
        <v>2025.08</v>
      </c>
      <c r="B702" s="17" t="n">
        <f aca="false">IFERROR(VALUE(LEFT(A702,4)),"")</f>
        <v>2025</v>
      </c>
      <c r="C702" s="17" t="n">
        <f aca="false">IFERROR(VALUE(RIGHT(A702,2)),"")</f>
        <v>8</v>
      </c>
      <c r="D702" s="11" t="str">
        <f aca="false">TRIM('수출입 실적(품목별)'!B706)</f>
        <v>27</v>
      </c>
      <c r="E702" s="11" t="str">
        <f aca="false">TRIM('수출입 실적(품목별)'!C706)</f>
        <v>광물성 연료ㆍ광물유(鑛物油)와 이들의 증류물, 역청(瀝靑)물질, 광물성 왁스</v>
      </c>
      <c r="F702" s="19" t="n">
        <f aca="false">IFERROR(VALUE(SUBSTITUTE(TRIM('수출입 실적(품목별)'!E706),",","")),"")</f>
        <v>4260591</v>
      </c>
      <c r="G702" s="19" t="n">
        <f aca="false">IFERROR(VALUE(SUBSTITUTE(TRIM('수출입 실적(품목별)'!G706),",","")),"")</f>
        <v>12791214</v>
      </c>
      <c r="H702" s="19" t="n">
        <f aca="false">IFERROR(VALUE(SUBSTITUTE(TRIM('수출입 실적(품목별)'!H706),",","")),"")</f>
        <v>-8530623</v>
      </c>
    </row>
    <row r="703" customFormat="false" ht="15" hidden="false" customHeight="true" outlineLevel="0" collapsed="false">
      <c r="A703" s="11" t="str">
        <f aca="false">TRIM('수출입 실적(품목별)'!A707)</f>
        <v>2025.08</v>
      </c>
      <c r="B703" s="17" t="n">
        <f aca="false">IFERROR(VALUE(LEFT(A703,4)),"")</f>
        <v>2025</v>
      </c>
      <c r="C703" s="17" t="n">
        <f aca="false">IFERROR(VALUE(RIGHT(A703,2)),"")</f>
        <v>8</v>
      </c>
      <c r="D703" s="11" t="str">
        <f aca="false">TRIM('수출입 실적(품목별)'!B707)</f>
        <v>28</v>
      </c>
      <c r="E703" s="11" t="str">
        <f aca="false">TRIM('수출입 실적(품목별)'!C707)</f>
        <v>무기화학품, 귀금속ㆍ희토류(稀土類)금속ㆍ방사성원소ㆍ동위원소의 유기화합물이나 무기화합물</v>
      </c>
      <c r="F703" s="19" t="n">
        <f aca="false">IFERROR(VALUE(SUBSTITUTE(TRIM('수출입 실적(품목별)'!E707),",","")),"")</f>
        <v>679887</v>
      </c>
      <c r="G703" s="19" t="n">
        <f aca="false">IFERROR(VALUE(SUBSTITUTE(TRIM('수출입 실적(품목별)'!G707),",","")),"")</f>
        <v>764003</v>
      </c>
      <c r="H703" s="19" t="n">
        <f aca="false">IFERROR(VALUE(SUBSTITUTE(TRIM('수출입 실적(품목별)'!H707),",","")),"")</f>
        <v>-84115</v>
      </c>
    </row>
    <row r="704" customFormat="false" ht="15" hidden="false" customHeight="true" outlineLevel="0" collapsed="false">
      <c r="A704" s="11" t="str">
        <f aca="false">TRIM('수출입 실적(품목별)'!A708)</f>
        <v>2025.08</v>
      </c>
      <c r="B704" s="17" t="n">
        <f aca="false">IFERROR(VALUE(LEFT(A704,4)),"")</f>
        <v>2025</v>
      </c>
      <c r="C704" s="17" t="n">
        <f aca="false">IFERROR(VALUE(RIGHT(A704,2)),"")</f>
        <v>8</v>
      </c>
      <c r="D704" s="11" t="str">
        <f aca="false">TRIM('수출입 실적(품목별)'!B708)</f>
        <v>29</v>
      </c>
      <c r="E704" s="11" t="str">
        <f aca="false">TRIM('수출입 실적(품목별)'!C708)</f>
        <v>유기화학품</v>
      </c>
      <c r="F704" s="19" t="n">
        <f aca="false">IFERROR(VALUE(SUBSTITUTE(TRIM('수출입 실적(품목별)'!E708),",","")),"")</f>
        <v>1554893</v>
      </c>
      <c r="G704" s="19" t="n">
        <f aca="false">IFERROR(VALUE(SUBSTITUTE(TRIM('수출입 실적(품목별)'!G708),",","")),"")</f>
        <v>1040155</v>
      </c>
      <c r="H704" s="19" t="n">
        <f aca="false">IFERROR(VALUE(SUBSTITUTE(TRIM('수출입 실적(품목별)'!H708),",","")),"")</f>
        <v>514738</v>
      </c>
    </row>
    <row r="705" customFormat="false" ht="15" hidden="false" customHeight="true" outlineLevel="0" collapsed="false">
      <c r="A705" s="11" t="str">
        <f aca="false">TRIM('수출입 실적(품목별)'!A709)</f>
        <v>2025.08</v>
      </c>
      <c r="B705" s="17" t="n">
        <f aca="false">IFERROR(VALUE(LEFT(A705,4)),"")</f>
        <v>2025</v>
      </c>
      <c r="C705" s="17" t="n">
        <f aca="false">IFERROR(VALUE(RIGHT(A705,2)),"")</f>
        <v>8</v>
      </c>
      <c r="D705" s="11" t="str">
        <f aca="false">TRIM('수출입 실적(품목별)'!B709)</f>
        <v>30</v>
      </c>
      <c r="E705" s="11" t="str">
        <f aca="false">TRIM('수출입 실적(품목별)'!C709)</f>
        <v>의료용품</v>
      </c>
      <c r="F705" s="19" t="n">
        <f aca="false">IFERROR(VALUE(SUBSTITUTE(TRIM('수출입 실적(품목별)'!E709),",","")),"")</f>
        <v>649797</v>
      </c>
      <c r="G705" s="19" t="n">
        <f aca="false">IFERROR(VALUE(SUBSTITUTE(TRIM('수출입 실적(품목별)'!G709),",","")),"")</f>
        <v>822447</v>
      </c>
      <c r="H705" s="19" t="n">
        <f aca="false">IFERROR(VALUE(SUBSTITUTE(TRIM('수출입 실적(품목별)'!H709),",","")),"")</f>
        <v>-172649</v>
      </c>
    </row>
    <row r="706" customFormat="false" ht="15" hidden="false" customHeight="true" outlineLevel="0" collapsed="false">
      <c r="A706" s="11" t="str">
        <f aca="false">TRIM('수출입 실적(품목별)'!A710)</f>
        <v>2025.08</v>
      </c>
      <c r="B706" s="17" t="n">
        <f aca="false">IFERROR(VALUE(LEFT(A706,4)),"")</f>
        <v>2025</v>
      </c>
      <c r="C706" s="17" t="n">
        <f aca="false">IFERROR(VALUE(RIGHT(A706,2)),"")</f>
        <v>8</v>
      </c>
      <c r="D706" s="11" t="str">
        <f aca="false">TRIM('수출입 실적(품목별)'!B710)</f>
        <v>31</v>
      </c>
      <c r="E706" s="11" t="str">
        <f aca="false">TRIM('수출입 실적(품목별)'!C710)</f>
        <v>비료</v>
      </c>
      <c r="F706" s="19" t="n">
        <f aca="false">IFERROR(VALUE(SUBSTITUTE(TRIM('수출입 실적(품목별)'!E710),",","")),"")</f>
        <v>50044</v>
      </c>
      <c r="G706" s="19" t="n">
        <f aca="false">IFERROR(VALUE(SUBSTITUTE(TRIM('수출입 실적(품목별)'!G710),",","")),"")</f>
        <v>63447</v>
      </c>
      <c r="H706" s="19" t="n">
        <f aca="false">IFERROR(VALUE(SUBSTITUTE(TRIM('수출입 실적(품목별)'!H710),",","")),"")</f>
        <v>-13402</v>
      </c>
    </row>
    <row r="707" customFormat="false" ht="15" hidden="false" customHeight="true" outlineLevel="0" collapsed="false">
      <c r="A707" s="11" t="str">
        <f aca="false">TRIM('수출입 실적(품목별)'!A711)</f>
        <v>2025.08</v>
      </c>
      <c r="B707" s="17" t="n">
        <f aca="false">IFERROR(VALUE(LEFT(A707,4)),"")</f>
        <v>2025</v>
      </c>
      <c r="C707" s="17" t="n">
        <f aca="false">IFERROR(VALUE(RIGHT(A707,2)),"")</f>
        <v>8</v>
      </c>
      <c r="D707" s="11" t="str">
        <f aca="false">TRIM('수출입 실적(품목별)'!B711)</f>
        <v>32</v>
      </c>
      <c r="E707" s="11" t="str">
        <f aca="false">TRIM('수출입 실적(품목별)'!C711)</f>
        <v>유연용ㆍ염색용 추출물(extract), 탄닌과 이들의 유도체, 염료ㆍ안료와 그 밖의 착색제, 페인트ㆍ바니시(varnish), 퍼티(putty)와 그 밖의 매스틱(mastic), 잉크</v>
      </c>
      <c r="F707" s="19" t="n">
        <f aca="false">IFERROR(VALUE(SUBSTITUTE(TRIM('수출입 실적(품목별)'!E711),",","")),"")</f>
        <v>215634</v>
      </c>
      <c r="G707" s="19" t="n">
        <f aca="false">IFERROR(VALUE(SUBSTITUTE(TRIM('수출입 실적(품목별)'!G711),",","")),"")</f>
        <v>167050</v>
      </c>
      <c r="H707" s="19" t="n">
        <f aca="false">IFERROR(VALUE(SUBSTITUTE(TRIM('수출입 실적(품목별)'!H711),",","")),"")</f>
        <v>48584</v>
      </c>
    </row>
    <row r="708" customFormat="false" ht="15" hidden="false" customHeight="true" outlineLevel="0" collapsed="false">
      <c r="A708" s="11" t="str">
        <f aca="false">TRIM('수출입 실적(품목별)'!A712)</f>
        <v>2025.08</v>
      </c>
      <c r="B708" s="17" t="n">
        <f aca="false">IFERROR(VALUE(LEFT(A708,4)),"")</f>
        <v>2025</v>
      </c>
      <c r="C708" s="17" t="n">
        <f aca="false">IFERROR(VALUE(RIGHT(A708,2)),"")</f>
        <v>8</v>
      </c>
      <c r="D708" s="11" t="str">
        <f aca="false">TRIM('수출입 실적(품목별)'!B712)</f>
        <v>33</v>
      </c>
      <c r="E708" s="11" t="str">
        <f aca="false">TRIM('수출입 실적(품목별)'!C712)</f>
        <v>정유(essential oil)와 레지노이드(resinoid), 조제향료와 화장품ㆍ화장용품</v>
      </c>
      <c r="F708" s="19" t="n">
        <f aca="false">IFERROR(VALUE(SUBSTITUTE(TRIM('수출입 실적(품목별)'!E712),",","")),"")</f>
        <v>833141</v>
      </c>
      <c r="G708" s="19" t="n">
        <f aca="false">IFERROR(VALUE(SUBSTITUTE(TRIM('수출입 실적(품목별)'!G712),",","")),"")</f>
        <v>178189</v>
      </c>
      <c r="H708" s="19" t="n">
        <f aca="false">IFERROR(VALUE(SUBSTITUTE(TRIM('수출입 실적(품목별)'!H712),",","")),"")</f>
        <v>654952</v>
      </c>
    </row>
    <row r="709" customFormat="false" ht="15" hidden="false" customHeight="true" outlineLevel="0" collapsed="false">
      <c r="A709" s="11" t="str">
        <f aca="false">TRIM('수출입 실적(품목별)'!A713)</f>
        <v>2025.08</v>
      </c>
      <c r="B709" s="17" t="n">
        <f aca="false">IFERROR(VALUE(LEFT(A709,4)),"")</f>
        <v>2025</v>
      </c>
      <c r="C709" s="17" t="n">
        <f aca="false">IFERROR(VALUE(RIGHT(A709,2)),"")</f>
        <v>8</v>
      </c>
      <c r="D709" s="11" t="str">
        <f aca="false">TRIM('수출입 실적(품목별)'!B713)</f>
        <v>34</v>
      </c>
      <c r="E709" s="11" t="str">
        <f aca="false">TRIM('수출입 실적(품목별)'!C713)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709" s="19" t="n">
        <f aca="false">IFERROR(VALUE(SUBSTITUTE(TRIM('수출입 실적(품목별)'!E713),",","")),"")</f>
        <v>149230</v>
      </c>
      <c r="G709" s="19" t="n">
        <f aca="false">IFERROR(VALUE(SUBSTITUTE(TRIM('수출입 실적(품목별)'!G713),",","")),"")</f>
        <v>91341</v>
      </c>
      <c r="H709" s="19" t="n">
        <f aca="false">IFERROR(VALUE(SUBSTITUTE(TRIM('수출입 실적(품목별)'!H713),",","")),"")</f>
        <v>57890</v>
      </c>
    </row>
    <row r="710" customFormat="false" ht="15" hidden="false" customHeight="true" outlineLevel="0" collapsed="false">
      <c r="A710" s="11" t="str">
        <f aca="false">TRIM('수출입 실적(품목별)'!A714)</f>
        <v>2025.08</v>
      </c>
      <c r="B710" s="17" t="n">
        <f aca="false">IFERROR(VALUE(LEFT(A710,4)),"")</f>
        <v>2025</v>
      </c>
      <c r="C710" s="17" t="n">
        <f aca="false">IFERROR(VALUE(RIGHT(A710,2)),"")</f>
        <v>8</v>
      </c>
      <c r="D710" s="11" t="str">
        <f aca="false">TRIM('수출입 실적(품목별)'!B714)</f>
        <v>35</v>
      </c>
      <c r="E710" s="11" t="str">
        <f aca="false">TRIM('수출입 실적(품목별)'!C714)</f>
        <v>단백질계 물질, 변성전분, 글루(glue), 효소</v>
      </c>
      <c r="F710" s="19" t="n">
        <f aca="false">IFERROR(VALUE(SUBSTITUTE(TRIM('수출입 실적(품목별)'!E714),",","")),"")</f>
        <v>78499</v>
      </c>
      <c r="G710" s="19" t="n">
        <f aca="false">IFERROR(VALUE(SUBSTITUTE(TRIM('수출입 실적(품목별)'!G714),",","")),"")</f>
        <v>90950</v>
      </c>
      <c r="H710" s="19" t="n">
        <f aca="false">IFERROR(VALUE(SUBSTITUTE(TRIM('수출입 실적(품목별)'!H714),",","")),"")</f>
        <v>-12450</v>
      </c>
    </row>
    <row r="711" customFormat="false" ht="15" hidden="false" customHeight="true" outlineLevel="0" collapsed="false">
      <c r="A711" s="11" t="str">
        <f aca="false">TRIM('수출입 실적(품목별)'!A715)</f>
        <v>2025.08</v>
      </c>
      <c r="B711" s="17" t="n">
        <f aca="false">IFERROR(VALUE(LEFT(A711,4)),"")</f>
        <v>2025</v>
      </c>
      <c r="C711" s="17" t="n">
        <f aca="false">IFERROR(VALUE(RIGHT(A711,2)),"")</f>
        <v>8</v>
      </c>
      <c r="D711" s="11" t="str">
        <f aca="false">TRIM('수출입 실적(품목별)'!B715)</f>
        <v>36</v>
      </c>
      <c r="E711" s="11" t="str">
        <f aca="false">TRIM('수출입 실적(품목별)'!C715)</f>
        <v>화약류, 화공품, 성냥, 발화성 합금, 특정 가연성 조제품</v>
      </c>
      <c r="F711" s="19" t="n">
        <f aca="false">IFERROR(VALUE(SUBSTITUTE(TRIM('수출입 실적(품목별)'!E715),",","")),"")</f>
        <v>1323</v>
      </c>
      <c r="G711" s="19" t="n">
        <f aca="false">IFERROR(VALUE(SUBSTITUTE(TRIM('수출입 실적(품목별)'!G715),",","")),"")</f>
        <v>6446</v>
      </c>
      <c r="H711" s="19" t="n">
        <f aca="false">IFERROR(VALUE(SUBSTITUTE(TRIM('수출입 실적(품목별)'!H715),",","")),"")</f>
        <v>-5124</v>
      </c>
    </row>
    <row r="712" customFormat="false" ht="15" hidden="false" customHeight="true" outlineLevel="0" collapsed="false">
      <c r="A712" s="11" t="str">
        <f aca="false">TRIM('수출입 실적(품목별)'!A716)</f>
        <v>2025.08</v>
      </c>
      <c r="B712" s="17" t="n">
        <f aca="false">IFERROR(VALUE(LEFT(A712,4)),"")</f>
        <v>2025</v>
      </c>
      <c r="C712" s="17" t="n">
        <f aca="false">IFERROR(VALUE(RIGHT(A712,2)),"")</f>
        <v>8</v>
      </c>
      <c r="D712" s="11" t="str">
        <f aca="false">TRIM('수출입 실적(품목별)'!B716)</f>
        <v>37</v>
      </c>
      <c r="E712" s="11" t="str">
        <f aca="false">TRIM('수출입 실적(품목별)'!C716)</f>
        <v>사진용이나 영화용 재료</v>
      </c>
      <c r="F712" s="19" t="n">
        <f aca="false">IFERROR(VALUE(SUBSTITUTE(TRIM('수출입 실적(품목별)'!E716),",","")),"")</f>
        <v>94362</v>
      </c>
      <c r="G712" s="19" t="n">
        <f aca="false">IFERROR(VALUE(SUBSTITUTE(TRIM('수출입 실적(품목별)'!G716),",","")),"")</f>
        <v>96477</v>
      </c>
      <c r="H712" s="19" t="n">
        <f aca="false">IFERROR(VALUE(SUBSTITUTE(TRIM('수출입 실적(품목별)'!H716),",","")),"")</f>
        <v>-2115</v>
      </c>
    </row>
    <row r="713" customFormat="false" ht="15" hidden="false" customHeight="true" outlineLevel="0" collapsed="false">
      <c r="A713" s="11" t="str">
        <f aca="false">TRIM('수출입 실적(품목별)'!A717)</f>
        <v>2025.08</v>
      </c>
      <c r="B713" s="17" t="n">
        <f aca="false">IFERROR(VALUE(LEFT(A713,4)),"")</f>
        <v>2025</v>
      </c>
      <c r="C713" s="17" t="n">
        <f aca="false">IFERROR(VALUE(RIGHT(A713,2)),"")</f>
        <v>8</v>
      </c>
      <c r="D713" s="11" t="str">
        <f aca="false">TRIM('수출입 실적(품목별)'!B717)</f>
        <v>38</v>
      </c>
      <c r="E713" s="11" t="str">
        <f aca="false">TRIM('수출입 실적(품목별)'!C717)</f>
        <v>각종 화학공업 생산품</v>
      </c>
      <c r="F713" s="19" t="n">
        <f aca="false">IFERROR(VALUE(SUBSTITUTE(TRIM('수출입 실적(품목별)'!E717),",","")),"")</f>
        <v>691406</v>
      </c>
      <c r="G713" s="19" t="n">
        <f aca="false">IFERROR(VALUE(SUBSTITUTE(TRIM('수출입 실적(품목별)'!G717),",","")),"")</f>
        <v>783538</v>
      </c>
      <c r="H713" s="19" t="n">
        <f aca="false">IFERROR(VALUE(SUBSTITUTE(TRIM('수출입 실적(품목별)'!H717),",","")),"")</f>
        <v>-92132</v>
      </c>
    </row>
    <row r="714" customFormat="false" ht="15" hidden="false" customHeight="true" outlineLevel="0" collapsed="false">
      <c r="A714" s="11" t="str">
        <f aca="false">TRIM('수출입 실적(품목별)'!A718)</f>
        <v>2025.08</v>
      </c>
      <c r="B714" s="17" t="n">
        <f aca="false">IFERROR(VALUE(LEFT(A714,4)),"")</f>
        <v>2025</v>
      </c>
      <c r="C714" s="17" t="n">
        <f aca="false">IFERROR(VALUE(RIGHT(A714,2)),"")</f>
        <v>8</v>
      </c>
      <c r="D714" s="11" t="str">
        <f aca="false">TRIM('수출입 실적(품목별)'!B718)</f>
        <v>39</v>
      </c>
      <c r="E714" s="11" t="str">
        <f aca="false">TRIM('수출입 실적(품목별)'!C718)</f>
        <v>플라스틱과 그 제품</v>
      </c>
      <c r="F714" s="19" t="n">
        <f aca="false">IFERROR(VALUE(SUBSTITUTE(TRIM('수출입 실적(품목별)'!E718),",","")),"")</f>
        <v>2708020</v>
      </c>
      <c r="G714" s="19" t="n">
        <f aca="false">IFERROR(VALUE(SUBSTITUTE(TRIM('수출입 실적(품목별)'!G718),",","")),"")</f>
        <v>1058085</v>
      </c>
      <c r="H714" s="19" t="n">
        <f aca="false">IFERROR(VALUE(SUBSTITUTE(TRIM('수출입 실적(품목별)'!H718),",","")),"")</f>
        <v>1649935</v>
      </c>
    </row>
    <row r="715" customFormat="false" ht="15" hidden="false" customHeight="true" outlineLevel="0" collapsed="false">
      <c r="A715" s="11" t="str">
        <f aca="false">TRIM('수출입 실적(품목별)'!A719)</f>
        <v>2025.08</v>
      </c>
      <c r="B715" s="17" t="n">
        <f aca="false">IFERROR(VALUE(LEFT(A715,4)),"")</f>
        <v>2025</v>
      </c>
      <c r="C715" s="17" t="n">
        <f aca="false">IFERROR(VALUE(RIGHT(A715,2)),"")</f>
        <v>8</v>
      </c>
      <c r="D715" s="11" t="str">
        <f aca="false">TRIM('수출입 실적(품목별)'!B719)</f>
        <v>40</v>
      </c>
      <c r="E715" s="11" t="str">
        <f aca="false">TRIM('수출입 실적(품목별)'!C719)</f>
        <v>고무와 그 제품</v>
      </c>
      <c r="F715" s="19" t="n">
        <f aca="false">IFERROR(VALUE(SUBSTITUTE(TRIM('수출입 실적(품목별)'!E719),",","")),"")</f>
        <v>546986</v>
      </c>
      <c r="G715" s="19" t="n">
        <f aca="false">IFERROR(VALUE(SUBSTITUTE(TRIM('수출입 실적(품목별)'!G719),",","")),"")</f>
        <v>243886</v>
      </c>
      <c r="H715" s="19" t="n">
        <f aca="false">IFERROR(VALUE(SUBSTITUTE(TRIM('수출입 실적(품목별)'!H719),",","")),"")</f>
        <v>303099</v>
      </c>
    </row>
    <row r="716" customFormat="false" ht="15" hidden="false" customHeight="true" outlineLevel="0" collapsed="false">
      <c r="A716" s="11" t="str">
        <f aca="false">TRIM('수출입 실적(품목별)'!A720)</f>
        <v>2025.08</v>
      </c>
      <c r="B716" s="17" t="n">
        <f aca="false">IFERROR(VALUE(LEFT(A716,4)),"")</f>
        <v>2025</v>
      </c>
      <c r="C716" s="17" t="n">
        <f aca="false">IFERROR(VALUE(RIGHT(A716,2)),"")</f>
        <v>8</v>
      </c>
      <c r="D716" s="11" t="str">
        <f aca="false">TRIM('수출입 실적(품목별)'!B720)</f>
        <v>41</v>
      </c>
      <c r="E716" s="11" t="str">
        <f aca="false">TRIM('수출입 실적(품목별)'!C720)</f>
        <v>원피(모피는 제외한다)와 가죽</v>
      </c>
      <c r="F716" s="19" t="n">
        <f aca="false">IFERROR(VALUE(SUBSTITUTE(TRIM('수출입 실적(품목별)'!E720),",","")),"")</f>
        <v>17443</v>
      </c>
      <c r="G716" s="19" t="n">
        <f aca="false">IFERROR(VALUE(SUBSTITUTE(TRIM('수출입 실적(품목별)'!G720),",","")),"")</f>
        <v>21015</v>
      </c>
      <c r="H716" s="19" t="n">
        <f aca="false">IFERROR(VALUE(SUBSTITUTE(TRIM('수출입 실적(품목별)'!H720),",","")),"")</f>
        <v>-3573</v>
      </c>
    </row>
    <row r="717" customFormat="false" ht="15" hidden="false" customHeight="true" outlineLevel="0" collapsed="false">
      <c r="A717" s="11" t="str">
        <f aca="false">TRIM('수출입 실적(품목별)'!A721)</f>
        <v>2025.08</v>
      </c>
      <c r="B717" s="17" t="n">
        <f aca="false">IFERROR(VALUE(LEFT(A717,4)),"")</f>
        <v>2025</v>
      </c>
      <c r="C717" s="17" t="n">
        <f aca="false">IFERROR(VALUE(RIGHT(A717,2)),"")</f>
        <v>8</v>
      </c>
      <c r="D717" s="11" t="str">
        <f aca="false">TRIM('수출입 실적(품목별)'!B721)</f>
        <v>42</v>
      </c>
      <c r="E717" s="11" t="str">
        <f aca="false">TRIM('수출입 실적(품목별)'!C721)</f>
        <v>가죽제품, 마구, 여행용구ㆍ핸드백과 이와 유사한 용기, 동물 거트(gut)[누에의 거트(gut)는 제외한다]의 제품</v>
      </c>
      <c r="F717" s="19" t="n">
        <f aca="false">IFERROR(VALUE(SUBSTITUTE(TRIM('수출입 실적(품목별)'!E721),",","")),"")</f>
        <v>39428</v>
      </c>
      <c r="G717" s="19" t="n">
        <f aca="false">IFERROR(VALUE(SUBSTITUTE(TRIM('수출입 실적(품목별)'!G721),",","")),"")</f>
        <v>276825</v>
      </c>
      <c r="H717" s="19" t="n">
        <f aca="false">IFERROR(VALUE(SUBSTITUTE(TRIM('수출입 실적(품목별)'!H721),",","")),"")</f>
        <v>-237397</v>
      </c>
    </row>
    <row r="718" customFormat="false" ht="15" hidden="false" customHeight="true" outlineLevel="0" collapsed="false">
      <c r="A718" s="11" t="str">
        <f aca="false">TRIM('수출입 실적(품목별)'!A722)</f>
        <v>2025.08</v>
      </c>
      <c r="B718" s="17" t="n">
        <f aca="false">IFERROR(VALUE(LEFT(A718,4)),"")</f>
        <v>2025</v>
      </c>
      <c r="C718" s="17" t="n">
        <f aca="false">IFERROR(VALUE(RIGHT(A718,2)),"")</f>
        <v>8</v>
      </c>
      <c r="D718" s="11" t="str">
        <f aca="false">TRIM('수출입 실적(품목별)'!B722)</f>
        <v>43</v>
      </c>
      <c r="E718" s="11" t="str">
        <f aca="false">TRIM('수출입 실적(품목별)'!C722)</f>
        <v>모피ㆍ인조모피와 이들의 제품</v>
      </c>
      <c r="F718" s="19" t="n">
        <f aca="false">IFERROR(VALUE(SUBSTITUTE(TRIM('수출입 실적(품목별)'!E722),",","")),"")</f>
        <v>700</v>
      </c>
      <c r="G718" s="19" t="n">
        <f aca="false">IFERROR(VALUE(SUBSTITUTE(TRIM('수출입 실적(품목별)'!G722),",","")),"")</f>
        <v>13856</v>
      </c>
      <c r="H718" s="19" t="n">
        <f aca="false">IFERROR(VALUE(SUBSTITUTE(TRIM('수출입 실적(품목별)'!H722),",","")),"")</f>
        <v>-13156</v>
      </c>
    </row>
    <row r="719" customFormat="false" ht="15" hidden="false" customHeight="true" outlineLevel="0" collapsed="false">
      <c r="A719" s="11" t="str">
        <f aca="false">TRIM('수출입 실적(품목별)'!A723)</f>
        <v>2025.08</v>
      </c>
      <c r="B719" s="17" t="n">
        <f aca="false">IFERROR(VALUE(LEFT(A719,4)),"")</f>
        <v>2025</v>
      </c>
      <c r="C719" s="17" t="n">
        <f aca="false">IFERROR(VALUE(RIGHT(A719,2)),"")</f>
        <v>8</v>
      </c>
      <c r="D719" s="11" t="str">
        <f aca="false">TRIM('수출입 실적(품목별)'!B723)</f>
        <v>44</v>
      </c>
      <c r="E719" s="11" t="str">
        <f aca="false">TRIM('수출입 실적(품목별)'!C723)</f>
        <v>목재와 그 제품, 목탄</v>
      </c>
      <c r="F719" s="19" t="n">
        <f aca="false">IFERROR(VALUE(SUBSTITUTE(TRIM('수출입 실적(품목별)'!E723),",","")),"")</f>
        <v>6856</v>
      </c>
      <c r="G719" s="19" t="n">
        <f aca="false">IFERROR(VALUE(SUBSTITUTE(TRIM('수출입 실적(품목별)'!G723),",","")),"")</f>
        <v>222713</v>
      </c>
      <c r="H719" s="19" t="n">
        <f aca="false">IFERROR(VALUE(SUBSTITUTE(TRIM('수출입 실적(품목별)'!H723),",","")),"")</f>
        <v>-215857</v>
      </c>
    </row>
    <row r="720" customFormat="false" ht="15" hidden="false" customHeight="true" outlineLevel="0" collapsed="false">
      <c r="A720" s="11" t="str">
        <f aca="false">TRIM('수출입 실적(품목별)'!A724)</f>
        <v>2025.08</v>
      </c>
      <c r="B720" s="17" t="n">
        <f aca="false">IFERROR(VALUE(LEFT(A720,4)),"")</f>
        <v>2025</v>
      </c>
      <c r="C720" s="17" t="n">
        <f aca="false">IFERROR(VALUE(RIGHT(A720,2)),"")</f>
        <v>8</v>
      </c>
      <c r="D720" s="11" t="str">
        <f aca="false">TRIM('수출입 실적(품목별)'!B724)</f>
        <v>45</v>
      </c>
      <c r="E720" s="11" t="str">
        <f aca="false">TRIM('수출입 실적(품목별)'!C724)</f>
        <v>코르크(cork)와 그 제품</v>
      </c>
      <c r="F720" s="19" t="n">
        <f aca="false">IFERROR(VALUE(SUBSTITUTE(TRIM('수출입 실적(품목별)'!E724),",","")),"")</f>
        <v>15</v>
      </c>
      <c r="G720" s="19" t="n">
        <f aca="false">IFERROR(VALUE(SUBSTITUTE(TRIM('수출입 실적(품목별)'!G724),",","")),"")</f>
        <v>496</v>
      </c>
      <c r="H720" s="19" t="n">
        <f aca="false">IFERROR(VALUE(SUBSTITUTE(TRIM('수출입 실적(품목별)'!H724),",","")),"")</f>
        <v>-481</v>
      </c>
    </row>
    <row r="721" customFormat="false" ht="15" hidden="false" customHeight="true" outlineLevel="0" collapsed="false">
      <c r="A721" s="11" t="str">
        <f aca="false">TRIM('수출입 실적(품목별)'!A725)</f>
        <v>2025.08</v>
      </c>
      <c r="B721" s="17" t="n">
        <f aca="false">IFERROR(VALUE(LEFT(A721,4)),"")</f>
        <v>2025</v>
      </c>
      <c r="C721" s="17" t="n">
        <f aca="false">IFERROR(VALUE(RIGHT(A721,2)),"")</f>
        <v>8</v>
      </c>
      <c r="D721" s="11" t="str">
        <f aca="false">TRIM('수출입 실적(품목별)'!B725)</f>
        <v>46</v>
      </c>
      <c r="E721" s="11" t="str">
        <f aca="false">TRIM('수출입 실적(품목별)'!C725)</f>
        <v>짚ㆍ에스파르토(esparto)나 그 밖의 조물 재료의 제품, 바구니 세공물(basketware)과 지조세공물(枝條細工物)</v>
      </c>
      <c r="F721" s="19" t="n">
        <f aca="false">IFERROR(VALUE(SUBSTITUTE(TRIM('수출입 실적(품목별)'!E725),",","")),"")</f>
        <v>182</v>
      </c>
      <c r="G721" s="19" t="n">
        <f aca="false">IFERROR(VALUE(SUBSTITUTE(TRIM('수출입 실적(품목별)'!G725),",","")),"")</f>
        <v>1503</v>
      </c>
      <c r="H721" s="19" t="n">
        <f aca="false">IFERROR(VALUE(SUBSTITUTE(TRIM('수출입 실적(품목별)'!H725),",","")),"")</f>
        <v>-1321</v>
      </c>
    </row>
    <row r="722" customFormat="false" ht="15" hidden="false" customHeight="true" outlineLevel="0" collapsed="false">
      <c r="A722" s="11" t="str">
        <f aca="false">TRIM('수출입 실적(품목별)'!A726)</f>
        <v>2025.08</v>
      </c>
      <c r="B722" s="17" t="n">
        <f aca="false">IFERROR(VALUE(LEFT(A722,4)),"")</f>
        <v>2025</v>
      </c>
      <c r="C722" s="17" t="n">
        <f aca="false">IFERROR(VALUE(RIGHT(A722,2)),"")</f>
        <v>8</v>
      </c>
      <c r="D722" s="11" t="str">
        <f aca="false">TRIM('수출입 실적(품목별)'!B726)</f>
        <v>47</v>
      </c>
      <c r="E722" s="11" t="str">
        <f aca="false">TRIM('수출입 실적(품목별)'!C726)</f>
        <v>목재나 그 밖의 섬유질 셀룰로오스재료의 펄프, 회수한 종이ㆍ판지[웨이스트(waste)와 스크랩(scrap)]</v>
      </c>
      <c r="F722" s="19" t="n">
        <f aca="false">IFERROR(VALUE(SUBSTITUTE(TRIM('수출입 실적(품목별)'!E726),",","")),"")</f>
        <v>9228</v>
      </c>
      <c r="G722" s="19" t="n">
        <f aca="false">IFERROR(VALUE(SUBSTITUTE(TRIM('수출입 실적(품목별)'!G726),",","")),"")</f>
        <v>102620</v>
      </c>
      <c r="H722" s="19" t="n">
        <f aca="false">IFERROR(VALUE(SUBSTITUTE(TRIM('수출입 실적(품목별)'!H726),",","")),"")</f>
        <v>-93393</v>
      </c>
    </row>
    <row r="723" customFormat="false" ht="15" hidden="false" customHeight="true" outlineLevel="0" collapsed="false">
      <c r="A723" s="11" t="str">
        <f aca="false">TRIM('수출입 실적(품목별)'!A727)</f>
        <v>2025.08</v>
      </c>
      <c r="B723" s="17" t="n">
        <f aca="false">IFERROR(VALUE(LEFT(A723,4)),"")</f>
        <v>2025</v>
      </c>
      <c r="C723" s="17" t="n">
        <f aca="false">IFERROR(VALUE(RIGHT(A723,2)),"")</f>
        <v>8</v>
      </c>
      <c r="D723" s="11" t="str">
        <f aca="false">TRIM('수출입 실적(품목별)'!B727)</f>
        <v>48</v>
      </c>
      <c r="E723" s="11" t="str">
        <f aca="false">TRIM('수출입 실적(품목별)'!C727)</f>
        <v>종이와 판지, 제지용 펄프ㆍ종이ㆍ판지의 제품</v>
      </c>
      <c r="F723" s="19" t="n">
        <f aca="false">IFERROR(VALUE(SUBSTITUTE(TRIM('수출입 실적(품목별)'!E727),",","")),"")</f>
        <v>195760</v>
      </c>
      <c r="G723" s="19" t="n">
        <f aca="false">IFERROR(VALUE(SUBSTITUTE(TRIM('수출입 실적(품목별)'!G727),",","")),"")</f>
        <v>178455</v>
      </c>
      <c r="H723" s="19" t="n">
        <f aca="false">IFERROR(VALUE(SUBSTITUTE(TRIM('수출입 실적(품목별)'!H727),",","")),"")</f>
        <v>17305</v>
      </c>
    </row>
    <row r="724" customFormat="false" ht="15" hidden="false" customHeight="true" outlineLevel="0" collapsed="false">
      <c r="A724" s="11" t="str">
        <f aca="false">TRIM('수출입 실적(품목별)'!A728)</f>
        <v>2025.08</v>
      </c>
      <c r="B724" s="17" t="n">
        <f aca="false">IFERROR(VALUE(LEFT(A724,4)),"")</f>
        <v>2025</v>
      </c>
      <c r="C724" s="17" t="n">
        <f aca="false">IFERROR(VALUE(RIGHT(A724,2)),"")</f>
        <v>8</v>
      </c>
      <c r="D724" s="11" t="str">
        <f aca="false">TRIM('수출입 실적(품목별)'!B728)</f>
        <v>49</v>
      </c>
      <c r="E724" s="11" t="str">
        <f aca="false">TRIM('수출입 실적(품목별)'!C728)</f>
        <v>인쇄서적ㆍ신문ㆍ회화ㆍ그 밖의 인쇄물, 수제(手製)문서ㆍ타자문서ㆍ도면</v>
      </c>
      <c r="F724" s="19" t="n">
        <f aca="false">IFERROR(VALUE(SUBSTITUTE(TRIM('수출입 실적(품목별)'!E728),",","")),"")</f>
        <v>19754</v>
      </c>
      <c r="G724" s="19" t="n">
        <f aca="false">IFERROR(VALUE(SUBSTITUTE(TRIM('수출입 실적(품목별)'!G728),",","")),"")</f>
        <v>24951</v>
      </c>
      <c r="H724" s="19" t="n">
        <f aca="false">IFERROR(VALUE(SUBSTITUTE(TRIM('수출입 실적(품목별)'!H728),",","")),"")</f>
        <v>-5197</v>
      </c>
    </row>
    <row r="725" customFormat="false" ht="15" hidden="false" customHeight="true" outlineLevel="0" collapsed="false">
      <c r="A725" s="11" t="str">
        <f aca="false">TRIM('수출입 실적(품목별)'!A729)</f>
        <v>2025.08</v>
      </c>
      <c r="B725" s="17" t="n">
        <f aca="false">IFERROR(VALUE(LEFT(A725,4)),"")</f>
        <v>2025</v>
      </c>
      <c r="C725" s="17" t="n">
        <f aca="false">IFERROR(VALUE(RIGHT(A725,2)),"")</f>
        <v>8</v>
      </c>
      <c r="D725" s="11" t="str">
        <f aca="false">TRIM('수출입 실적(품목별)'!B729)</f>
        <v>50</v>
      </c>
      <c r="E725" s="11" t="str">
        <f aca="false">TRIM('수출입 실적(품목별)'!C729)</f>
        <v>견</v>
      </c>
      <c r="F725" s="19" t="n">
        <f aca="false">IFERROR(VALUE(SUBSTITUTE(TRIM('수출입 실적(품목별)'!E729),",","")),"")</f>
        <v>852</v>
      </c>
      <c r="G725" s="19" t="n">
        <f aca="false">IFERROR(VALUE(SUBSTITUTE(TRIM('수출입 실적(품목별)'!G729),",","")),"")</f>
        <v>2562</v>
      </c>
      <c r="H725" s="19" t="n">
        <f aca="false">IFERROR(VALUE(SUBSTITUTE(TRIM('수출입 실적(품목별)'!H729),",","")),"")</f>
        <v>-1710</v>
      </c>
    </row>
    <row r="726" customFormat="false" ht="15" hidden="false" customHeight="true" outlineLevel="0" collapsed="false">
      <c r="A726" s="11" t="str">
        <f aca="false">TRIM('수출입 실적(품목별)'!A730)</f>
        <v>2025.08</v>
      </c>
      <c r="B726" s="17" t="n">
        <f aca="false">IFERROR(VALUE(LEFT(A726,4)),"")</f>
        <v>2025</v>
      </c>
      <c r="C726" s="17" t="n">
        <f aca="false">IFERROR(VALUE(RIGHT(A726,2)),"")</f>
        <v>8</v>
      </c>
      <c r="D726" s="11" t="str">
        <f aca="false">TRIM('수출입 실적(품목별)'!B730)</f>
        <v>51</v>
      </c>
      <c r="E726" s="11" t="str">
        <f aca="false">TRIM('수출입 실적(품목별)'!C730)</f>
        <v>양모ㆍ동물의 부드러운 털이나 거친 털ㆍ말의 털로 만든 실과 직물</v>
      </c>
      <c r="F726" s="19" t="n">
        <f aca="false">IFERROR(VALUE(SUBSTITUTE(TRIM('수출입 실적(품목별)'!E730),",","")),"")</f>
        <v>2539</v>
      </c>
      <c r="G726" s="19" t="n">
        <f aca="false">IFERROR(VALUE(SUBSTITUTE(TRIM('수출입 실적(품목별)'!G730),",","")),"")</f>
        <v>14006</v>
      </c>
      <c r="H726" s="19" t="n">
        <f aca="false">IFERROR(VALUE(SUBSTITUTE(TRIM('수출입 실적(품목별)'!H730),",","")),"")</f>
        <v>-11467</v>
      </c>
    </row>
    <row r="727" customFormat="false" ht="15" hidden="false" customHeight="true" outlineLevel="0" collapsed="false">
      <c r="A727" s="11" t="str">
        <f aca="false">TRIM('수출입 실적(품목별)'!A731)</f>
        <v>2025.08</v>
      </c>
      <c r="B727" s="17" t="n">
        <f aca="false">IFERROR(VALUE(LEFT(A727,4)),"")</f>
        <v>2025</v>
      </c>
      <c r="C727" s="17" t="n">
        <f aca="false">IFERROR(VALUE(RIGHT(A727,2)),"")</f>
        <v>8</v>
      </c>
      <c r="D727" s="11" t="str">
        <f aca="false">TRIM('수출입 실적(품목별)'!B731)</f>
        <v>52</v>
      </c>
      <c r="E727" s="11" t="str">
        <f aca="false">TRIM('수출입 실적(품목별)'!C731)</f>
        <v>면</v>
      </c>
      <c r="F727" s="19" t="n">
        <f aca="false">IFERROR(VALUE(SUBSTITUTE(TRIM('수출입 실적(품목별)'!E731),",","")),"")</f>
        <v>17992</v>
      </c>
      <c r="G727" s="19" t="n">
        <f aca="false">IFERROR(VALUE(SUBSTITUTE(TRIM('수출입 실적(품목별)'!G731),",","")),"")</f>
        <v>52045</v>
      </c>
      <c r="H727" s="19" t="n">
        <f aca="false">IFERROR(VALUE(SUBSTITUTE(TRIM('수출입 실적(품목별)'!H731),",","")),"")</f>
        <v>-34053</v>
      </c>
    </row>
    <row r="728" customFormat="false" ht="15" hidden="false" customHeight="true" outlineLevel="0" collapsed="false">
      <c r="A728" s="11" t="str">
        <f aca="false">TRIM('수출입 실적(품목별)'!A732)</f>
        <v>2025.08</v>
      </c>
      <c r="B728" s="17" t="n">
        <f aca="false">IFERROR(VALUE(LEFT(A728,4)),"")</f>
        <v>2025</v>
      </c>
      <c r="C728" s="17" t="n">
        <f aca="false">IFERROR(VALUE(RIGHT(A728,2)),"")</f>
        <v>8</v>
      </c>
      <c r="D728" s="11" t="str">
        <f aca="false">TRIM('수출입 실적(품목별)'!B732)</f>
        <v>53</v>
      </c>
      <c r="E728" s="11" t="str">
        <f aca="false">TRIM('수출입 실적(품목별)'!C732)</f>
        <v>그 밖의 식물성 방직용 섬유, 종이실(paper yarn)과 종이실로 만든 직물</v>
      </c>
      <c r="F728" s="19" t="n">
        <f aca="false">IFERROR(VALUE(SUBSTITUTE(TRIM('수출입 실적(품목별)'!E732),",","")),"")</f>
        <v>161</v>
      </c>
      <c r="G728" s="19" t="n">
        <f aca="false">IFERROR(VALUE(SUBSTITUTE(TRIM('수출입 실적(품목별)'!G732),",","")),"")</f>
        <v>2537</v>
      </c>
      <c r="H728" s="19" t="n">
        <f aca="false">IFERROR(VALUE(SUBSTITUTE(TRIM('수출입 실적(품목별)'!H732),",","")),"")</f>
        <v>-2376</v>
      </c>
    </row>
    <row r="729" customFormat="false" ht="15" hidden="false" customHeight="true" outlineLevel="0" collapsed="false">
      <c r="A729" s="11" t="str">
        <f aca="false">TRIM('수출입 실적(품목별)'!A733)</f>
        <v>2025.08</v>
      </c>
      <c r="B729" s="17" t="n">
        <f aca="false">IFERROR(VALUE(LEFT(A729,4)),"")</f>
        <v>2025</v>
      </c>
      <c r="C729" s="17" t="n">
        <f aca="false">IFERROR(VALUE(RIGHT(A729,2)),"")</f>
        <v>8</v>
      </c>
      <c r="D729" s="11" t="str">
        <f aca="false">TRIM('수출입 실적(품목별)'!B733)</f>
        <v>54</v>
      </c>
      <c r="E729" s="11" t="str">
        <f aca="false">TRIM('수출입 실적(품목별)'!C733)</f>
        <v>인조필라멘트, 인조방직용 섬유재료의 스트립(strip)과 이와 유사한 것</v>
      </c>
      <c r="F729" s="19" t="n">
        <f aca="false">IFERROR(VALUE(SUBSTITUTE(TRIM('수출입 실적(품목별)'!E733),",","")),"")</f>
        <v>116184</v>
      </c>
      <c r="G729" s="19" t="n">
        <f aca="false">IFERROR(VALUE(SUBSTITUTE(TRIM('수출입 실적(품목별)'!G733),",","")),"")</f>
        <v>71820</v>
      </c>
      <c r="H729" s="19" t="n">
        <f aca="false">IFERROR(VALUE(SUBSTITUTE(TRIM('수출입 실적(품목별)'!H733),",","")),"")</f>
        <v>44364</v>
      </c>
    </row>
    <row r="730" customFormat="false" ht="15" hidden="false" customHeight="true" outlineLevel="0" collapsed="false">
      <c r="A730" s="11" t="str">
        <f aca="false">TRIM('수출입 실적(품목별)'!A734)</f>
        <v>2025.08</v>
      </c>
      <c r="B730" s="17" t="n">
        <f aca="false">IFERROR(VALUE(LEFT(A730,4)),"")</f>
        <v>2025</v>
      </c>
      <c r="C730" s="17" t="n">
        <f aca="false">IFERROR(VALUE(RIGHT(A730,2)),"")</f>
        <v>8</v>
      </c>
      <c r="D730" s="11" t="str">
        <f aca="false">TRIM('수출입 실적(품목별)'!B734)</f>
        <v>55</v>
      </c>
      <c r="E730" s="11" t="str">
        <f aca="false">TRIM('수출입 실적(품목별)'!C734)</f>
        <v>인조스테이플섬유</v>
      </c>
      <c r="F730" s="19" t="n">
        <f aca="false">IFERROR(VALUE(SUBSTITUTE(TRIM('수출입 실적(품목별)'!E734),",","")),"")</f>
        <v>83388</v>
      </c>
      <c r="G730" s="19" t="n">
        <f aca="false">IFERROR(VALUE(SUBSTITUTE(TRIM('수출입 실적(품목별)'!G734),",","")),"")</f>
        <v>38864</v>
      </c>
      <c r="H730" s="19" t="n">
        <f aca="false">IFERROR(VALUE(SUBSTITUTE(TRIM('수출입 실적(품목별)'!H734),",","")),"")</f>
        <v>44524</v>
      </c>
    </row>
    <row r="731" customFormat="false" ht="15" hidden="false" customHeight="true" outlineLevel="0" collapsed="false">
      <c r="A731" s="11" t="str">
        <f aca="false">TRIM('수출입 실적(품목별)'!A735)</f>
        <v>2025.08</v>
      </c>
      <c r="B731" s="17" t="n">
        <f aca="false">IFERROR(VALUE(LEFT(A731,4)),"")</f>
        <v>2025</v>
      </c>
      <c r="C731" s="17" t="n">
        <f aca="false">IFERROR(VALUE(RIGHT(A731,2)),"")</f>
        <v>8</v>
      </c>
      <c r="D731" s="11" t="str">
        <f aca="false">TRIM('수출입 실적(품목별)'!B735)</f>
        <v>56</v>
      </c>
      <c r="E731" s="11" t="str">
        <f aca="false">TRIM('수출입 실적(품목별)'!C735)</f>
        <v>워딩(wadding)ㆍ펠트(felt)ㆍ부직포, 특수사, 끈ㆍ배의 밧줄(cordage)ㆍ로프ㆍ케이블과 이들의 제품</v>
      </c>
      <c r="F731" s="19" t="n">
        <f aca="false">IFERROR(VALUE(SUBSTITUTE(TRIM('수출입 실적(품목별)'!E735),",","")),"")</f>
        <v>57858</v>
      </c>
      <c r="G731" s="19" t="n">
        <f aca="false">IFERROR(VALUE(SUBSTITUTE(TRIM('수출입 실적(품목별)'!G735),",","")),"")</f>
        <v>55726</v>
      </c>
      <c r="H731" s="19" t="n">
        <f aca="false">IFERROR(VALUE(SUBSTITUTE(TRIM('수출입 실적(품목별)'!H735),",","")),"")</f>
        <v>2132</v>
      </c>
    </row>
    <row r="732" customFormat="false" ht="15" hidden="false" customHeight="true" outlineLevel="0" collapsed="false">
      <c r="A732" s="11" t="str">
        <f aca="false">TRIM('수출입 실적(품목별)'!A736)</f>
        <v>2025.08</v>
      </c>
      <c r="B732" s="17" t="n">
        <f aca="false">IFERROR(VALUE(LEFT(A732,4)),"")</f>
        <v>2025</v>
      </c>
      <c r="C732" s="17" t="n">
        <f aca="false">IFERROR(VALUE(RIGHT(A732,2)),"")</f>
        <v>8</v>
      </c>
      <c r="D732" s="11" t="str">
        <f aca="false">TRIM('수출입 실적(품목별)'!B736)</f>
        <v>57</v>
      </c>
      <c r="E732" s="11" t="str">
        <f aca="false">TRIM('수출입 실적(품목별)'!C736)</f>
        <v>양탄자류와 그 밖의 방직용 섬유로 만든 바닥깔개</v>
      </c>
      <c r="F732" s="19" t="n">
        <f aca="false">IFERROR(VALUE(SUBSTITUTE(TRIM('수출입 실적(품목별)'!E736),",","")),"")</f>
        <v>5723</v>
      </c>
      <c r="G732" s="19" t="n">
        <f aca="false">IFERROR(VALUE(SUBSTITUTE(TRIM('수출입 실적(품목별)'!G736),",","")),"")</f>
        <v>9845</v>
      </c>
      <c r="H732" s="19" t="n">
        <f aca="false">IFERROR(VALUE(SUBSTITUTE(TRIM('수출입 실적(품목별)'!H736),",","")),"")</f>
        <v>-4122</v>
      </c>
    </row>
    <row r="733" customFormat="false" ht="15" hidden="false" customHeight="true" outlineLevel="0" collapsed="false">
      <c r="A733" s="11" t="str">
        <f aca="false">TRIM('수출입 실적(품목별)'!A737)</f>
        <v>2025.08</v>
      </c>
      <c r="B733" s="17" t="n">
        <f aca="false">IFERROR(VALUE(LEFT(A733,4)),"")</f>
        <v>2025</v>
      </c>
      <c r="C733" s="17" t="n">
        <f aca="false">IFERROR(VALUE(RIGHT(A733,2)),"")</f>
        <v>8</v>
      </c>
      <c r="D733" s="11" t="str">
        <f aca="false">TRIM('수출입 실적(품목별)'!B737)</f>
        <v>58</v>
      </c>
      <c r="E733" s="11" t="str">
        <f aca="false">TRIM('수출입 실적(품목별)'!C737)</f>
        <v>특수직물, 터프트(tuft)한 직물, 레이스, 태피스트리(tapestry), 트리밍(trimming), 자수천</v>
      </c>
      <c r="F733" s="19" t="n">
        <f aca="false">IFERROR(VALUE(SUBSTITUTE(TRIM('수출입 실적(품목별)'!E737),",","")),"")</f>
        <v>14034</v>
      </c>
      <c r="G733" s="19" t="n">
        <f aca="false">IFERROR(VALUE(SUBSTITUTE(TRIM('수출입 실적(품목별)'!G737),",","")),"")</f>
        <v>5740</v>
      </c>
      <c r="H733" s="19" t="n">
        <f aca="false">IFERROR(VALUE(SUBSTITUTE(TRIM('수출입 실적(품목별)'!H737),",","")),"")</f>
        <v>8294</v>
      </c>
    </row>
    <row r="734" customFormat="false" ht="15" hidden="false" customHeight="true" outlineLevel="0" collapsed="false">
      <c r="A734" s="11" t="str">
        <f aca="false">TRIM('수출입 실적(품목별)'!A738)</f>
        <v>2025.08</v>
      </c>
      <c r="B734" s="17" t="n">
        <f aca="false">IFERROR(VALUE(LEFT(A734,4)),"")</f>
        <v>2025</v>
      </c>
      <c r="C734" s="17" t="n">
        <f aca="false">IFERROR(VALUE(RIGHT(A734,2)),"")</f>
        <v>8</v>
      </c>
      <c r="D734" s="11" t="str">
        <f aca="false">TRIM('수출입 실적(품목별)'!B738)</f>
        <v>59</v>
      </c>
      <c r="E734" s="11" t="str">
        <f aca="false">TRIM('수출입 실적(품목별)'!C738)</f>
        <v>침투ㆍ도포ㆍ피복하거나 적층한 방직용 섬유의 직물, 공업용인 방직용 섬유제품</v>
      </c>
      <c r="F734" s="19" t="n">
        <f aca="false">IFERROR(VALUE(SUBSTITUTE(TRIM('수출입 실적(품목별)'!E738),",","")),"")</f>
        <v>89693</v>
      </c>
      <c r="G734" s="19" t="n">
        <f aca="false">IFERROR(VALUE(SUBSTITUTE(TRIM('수출입 실적(품목별)'!G738),",","")),"")</f>
        <v>33331</v>
      </c>
      <c r="H734" s="19" t="n">
        <f aca="false">IFERROR(VALUE(SUBSTITUTE(TRIM('수출입 실적(품목별)'!H738),",","")),"")</f>
        <v>56362</v>
      </c>
    </row>
    <row r="735" customFormat="false" ht="15" hidden="false" customHeight="true" outlineLevel="0" collapsed="false">
      <c r="A735" s="11" t="str">
        <f aca="false">TRIM('수출입 실적(품목별)'!A739)</f>
        <v>2025.08</v>
      </c>
      <c r="B735" s="17" t="n">
        <f aca="false">IFERROR(VALUE(LEFT(A735,4)),"")</f>
        <v>2025</v>
      </c>
      <c r="C735" s="17" t="n">
        <f aca="false">IFERROR(VALUE(RIGHT(A735,2)),"")</f>
        <v>8</v>
      </c>
      <c r="D735" s="11" t="str">
        <f aca="false">TRIM('수출입 실적(품목별)'!B739)</f>
        <v>60</v>
      </c>
      <c r="E735" s="11" t="str">
        <f aca="false">TRIM('수출입 실적(품목별)'!C739)</f>
        <v>메리야스 편물과 뜨개질 편물</v>
      </c>
      <c r="F735" s="19" t="n">
        <f aca="false">IFERROR(VALUE(SUBSTITUTE(TRIM('수출입 실적(품목별)'!E739),",","")),"")</f>
        <v>96066</v>
      </c>
      <c r="G735" s="19" t="n">
        <f aca="false">IFERROR(VALUE(SUBSTITUTE(TRIM('수출입 실적(품목별)'!G739),",","")),"")</f>
        <v>8692</v>
      </c>
      <c r="H735" s="19" t="n">
        <f aca="false">IFERROR(VALUE(SUBSTITUTE(TRIM('수출입 실적(품목별)'!H739),",","")),"")</f>
        <v>87374</v>
      </c>
    </row>
    <row r="736" customFormat="false" ht="15" hidden="false" customHeight="true" outlineLevel="0" collapsed="false">
      <c r="A736" s="11" t="str">
        <f aca="false">TRIM('수출입 실적(품목별)'!A740)</f>
        <v>2025.08</v>
      </c>
      <c r="B736" s="17" t="n">
        <f aca="false">IFERROR(VALUE(LEFT(A736,4)),"")</f>
        <v>2025</v>
      </c>
      <c r="C736" s="17" t="n">
        <f aca="false">IFERROR(VALUE(RIGHT(A736,2)),"")</f>
        <v>8</v>
      </c>
      <c r="D736" s="11" t="str">
        <f aca="false">TRIM('수출입 실적(품목별)'!B740)</f>
        <v>61</v>
      </c>
      <c r="E736" s="11" t="str">
        <f aca="false">TRIM('수출입 실적(품목별)'!C740)</f>
        <v>의류와 그 부속품(메리야스 편물이나 뜨개질 편물로 한정한다)</v>
      </c>
      <c r="F736" s="19" t="n">
        <f aca="false">IFERROR(VALUE(SUBSTITUTE(TRIM('수출입 실적(품목별)'!E740),",","")),"")</f>
        <v>66631</v>
      </c>
      <c r="G736" s="19" t="n">
        <f aca="false">IFERROR(VALUE(SUBSTITUTE(TRIM('수출입 실적(품목별)'!G740),",","")),"")</f>
        <v>487318</v>
      </c>
      <c r="H736" s="19" t="n">
        <f aca="false">IFERROR(VALUE(SUBSTITUTE(TRIM('수출입 실적(품목별)'!H740),",","")),"")</f>
        <v>-420687</v>
      </c>
    </row>
    <row r="737" customFormat="false" ht="15" hidden="false" customHeight="true" outlineLevel="0" collapsed="false">
      <c r="A737" s="11" t="str">
        <f aca="false">TRIM('수출입 실적(품목별)'!A741)</f>
        <v>2025.08</v>
      </c>
      <c r="B737" s="17" t="n">
        <f aca="false">IFERROR(VALUE(LEFT(A737,4)),"")</f>
        <v>2025</v>
      </c>
      <c r="C737" s="17" t="n">
        <f aca="false">IFERROR(VALUE(RIGHT(A737,2)),"")</f>
        <v>8</v>
      </c>
      <c r="D737" s="11" t="str">
        <f aca="false">TRIM('수출입 실적(품목별)'!B741)</f>
        <v>62</v>
      </c>
      <c r="E737" s="11" t="str">
        <f aca="false">TRIM('수출입 실적(품목별)'!C741)</f>
        <v>의류와 그 부속품(메리야스 편물이나 뜨개질편물은 제외한다)</v>
      </c>
      <c r="F737" s="19" t="n">
        <f aca="false">IFERROR(VALUE(SUBSTITUTE(TRIM('수출입 실적(품목별)'!E741),",","")),"")</f>
        <v>58766</v>
      </c>
      <c r="G737" s="19" t="n">
        <f aca="false">IFERROR(VALUE(SUBSTITUTE(TRIM('수출입 실적(품목별)'!G741),",","")),"")</f>
        <v>669158</v>
      </c>
      <c r="H737" s="19" t="n">
        <f aca="false">IFERROR(VALUE(SUBSTITUTE(TRIM('수출입 실적(품목별)'!H741),",","")),"")</f>
        <v>-610392</v>
      </c>
    </row>
    <row r="738" customFormat="false" ht="15" hidden="false" customHeight="true" outlineLevel="0" collapsed="false">
      <c r="A738" s="11" t="str">
        <f aca="false">TRIM('수출입 실적(품목별)'!A742)</f>
        <v>2025.08</v>
      </c>
      <c r="B738" s="17" t="n">
        <f aca="false">IFERROR(VALUE(LEFT(A738,4)),"")</f>
        <v>2025</v>
      </c>
      <c r="C738" s="17" t="n">
        <f aca="false">IFERROR(VALUE(RIGHT(A738,2)),"")</f>
        <v>8</v>
      </c>
      <c r="D738" s="11" t="str">
        <f aca="false">TRIM('수출입 실적(품목별)'!B742)</f>
        <v>63</v>
      </c>
      <c r="E738" s="11" t="str">
        <f aca="false">TRIM('수출입 실적(품목별)'!C742)</f>
        <v>제품으로 된 방직용 섬유의 그 밖의 물품, 세트, 사용하던 의류ㆍ방직용 섬유제품, 넝마</v>
      </c>
      <c r="F738" s="19" t="n">
        <f aca="false">IFERROR(VALUE(SUBSTITUTE(TRIM('수출입 실적(품목별)'!E742),",","")),"")</f>
        <v>43540</v>
      </c>
      <c r="G738" s="19" t="n">
        <f aca="false">IFERROR(VALUE(SUBSTITUTE(TRIM('수출입 실적(품목별)'!G742),",","")),"")</f>
        <v>114711</v>
      </c>
      <c r="H738" s="19" t="n">
        <f aca="false">IFERROR(VALUE(SUBSTITUTE(TRIM('수출입 실적(품목별)'!H742),",","")),"")</f>
        <v>-71172</v>
      </c>
    </row>
    <row r="739" customFormat="false" ht="15" hidden="false" customHeight="true" outlineLevel="0" collapsed="false">
      <c r="A739" s="11" t="str">
        <f aca="false">TRIM('수출입 실적(품목별)'!A743)</f>
        <v>2025.08</v>
      </c>
      <c r="B739" s="17" t="n">
        <f aca="false">IFERROR(VALUE(LEFT(A739,4)),"")</f>
        <v>2025</v>
      </c>
      <c r="C739" s="17" t="n">
        <f aca="false">IFERROR(VALUE(RIGHT(A739,2)),"")</f>
        <v>8</v>
      </c>
      <c r="D739" s="11" t="str">
        <f aca="false">TRIM('수출입 실적(품목별)'!B743)</f>
        <v>64</v>
      </c>
      <c r="E739" s="11" t="str">
        <f aca="false">TRIM('수출입 실적(품목별)'!C743)</f>
        <v>신발류ㆍ각반과 이와 유사한 것, 이들의 부분품</v>
      </c>
      <c r="F739" s="19" t="n">
        <f aca="false">IFERROR(VALUE(SUBSTITUTE(TRIM('수출입 실적(품목별)'!E743),",","")),"")</f>
        <v>23322</v>
      </c>
      <c r="G739" s="19" t="n">
        <f aca="false">IFERROR(VALUE(SUBSTITUTE(TRIM('수출입 실적(품목별)'!G743),",","")),"")</f>
        <v>280449</v>
      </c>
      <c r="H739" s="19" t="n">
        <f aca="false">IFERROR(VALUE(SUBSTITUTE(TRIM('수출입 실적(품목별)'!H743),",","")),"")</f>
        <v>-257127</v>
      </c>
    </row>
    <row r="740" customFormat="false" ht="15" hidden="false" customHeight="true" outlineLevel="0" collapsed="false">
      <c r="A740" s="11" t="str">
        <f aca="false">TRIM('수출입 실적(품목별)'!A744)</f>
        <v>2025.08</v>
      </c>
      <c r="B740" s="17" t="n">
        <f aca="false">IFERROR(VALUE(LEFT(A740,4)),"")</f>
        <v>2025</v>
      </c>
      <c r="C740" s="17" t="n">
        <f aca="false">IFERROR(VALUE(RIGHT(A740,2)),"")</f>
        <v>8</v>
      </c>
      <c r="D740" s="11" t="str">
        <f aca="false">TRIM('수출입 실적(품목별)'!B744)</f>
        <v>65</v>
      </c>
      <c r="E740" s="11" t="str">
        <f aca="false">TRIM('수출입 실적(품목별)'!C744)</f>
        <v>모자류와 그 부분품</v>
      </c>
      <c r="F740" s="19" t="n">
        <f aca="false">IFERROR(VALUE(SUBSTITUTE(TRIM('수출입 실적(품목별)'!E744),",","")),"")</f>
        <v>8957</v>
      </c>
      <c r="G740" s="19" t="n">
        <f aca="false">IFERROR(VALUE(SUBSTITUTE(TRIM('수출입 실적(품목별)'!G744),",","")),"")</f>
        <v>23269</v>
      </c>
      <c r="H740" s="19" t="n">
        <f aca="false">IFERROR(VALUE(SUBSTITUTE(TRIM('수출입 실적(품목별)'!H744),",","")),"")</f>
        <v>-14312</v>
      </c>
    </row>
    <row r="741" customFormat="false" ht="15" hidden="false" customHeight="true" outlineLevel="0" collapsed="false">
      <c r="A741" s="11" t="str">
        <f aca="false">TRIM('수출입 실적(품목별)'!A745)</f>
        <v>2025.08</v>
      </c>
      <c r="B741" s="17" t="n">
        <f aca="false">IFERROR(VALUE(LEFT(A741,4)),"")</f>
        <v>2025</v>
      </c>
      <c r="C741" s="17" t="n">
        <f aca="false">IFERROR(VALUE(RIGHT(A741,2)),"")</f>
        <v>8</v>
      </c>
      <c r="D741" s="11" t="str">
        <f aca="false">TRIM('수출입 실적(품목별)'!B745)</f>
        <v>66</v>
      </c>
      <c r="E741" s="11" t="str">
        <f aca="false">TRIM('수출입 실적(품목별)'!C745)</f>
        <v>산류(傘類)ㆍ지팡이ㆍ시트스틱(seat-stick)ㆍ채찍ㆍ승마용 채찍과 이들의 부분품</v>
      </c>
      <c r="F741" s="19" t="n">
        <f aca="false">IFERROR(VALUE(SUBSTITUTE(TRIM('수출입 실적(품목별)'!E745),",","")),"")</f>
        <v>509</v>
      </c>
      <c r="G741" s="19" t="n">
        <f aca="false">IFERROR(VALUE(SUBSTITUTE(TRIM('수출입 실적(품목별)'!G745),",","")),"")</f>
        <v>12606</v>
      </c>
      <c r="H741" s="19" t="n">
        <f aca="false">IFERROR(VALUE(SUBSTITUTE(TRIM('수출입 실적(품목별)'!H745),",","")),"")</f>
        <v>-12098</v>
      </c>
    </row>
    <row r="742" customFormat="false" ht="15" hidden="false" customHeight="true" outlineLevel="0" collapsed="false">
      <c r="A742" s="11" t="str">
        <f aca="false">TRIM('수출입 실적(품목별)'!A746)</f>
        <v>2025.08</v>
      </c>
      <c r="B742" s="17" t="n">
        <f aca="false">IFERROR(VALUE(LEFT(A742,4)),"")</f>
        <v>2025</v>
      </c>
      <c r="C742" s="17" t="n">
        <f aca="false">IFERROR(VALUE(RIGHT(A742,2)),"")</f>
        <v>8</v>
      </c>
      <c r="D742" s="11" t="str">
        <f aca="false">TRIM('수출입 실적(품목별)'!B746)</f>
        <v>67</v>
      </c>
      <c r="E742" s="11" t="str">
        <f aca="false">TRIM('수출입 실적(품목별)'!C746)</f>
        <v>조제 깃털ㆍ솜털과 그 제품, 조화, 사람 머리카락으로 된 제품</v>
      </c>
      <c r="F742" s="19" t="n">
        <f aca="false">IFERROR(VALUE(SUBSTITUTE(TRIM('수출입 실적(품목별)'!E746),",","")),"")</f>
        <v>1283</v>
      </c>
      <c r="G742" s="19" t="n">
        <f aca="false">IFERROR(VALUE(SUBSTITUTE(TRIM('수출입 실적(품목별)'!G746),",","")),"")</f>
        <v>6874</v>
      </c>
      <c r="H742" s="19" t="n">
        <f aca="false">IFERROR(VALUE(SUBSTITUTE(TRIM('수출입 실적(품목별)'!H746),",","")),"")</f>
        <v>-5590</v>
      </c>
    </row>
    <row r="743" customFormat="false" ht="15" hidden="false" customHeight="true" outlineLevel="0" collapsed="false">
      <c r="A743" s="11" t="str">
        <f aca="false">TRIM('수출입 실적(품목별)'!A747)</f>
        <v>2025.08</v>
      </c>
      <c r="B743" s="17" t="n">
        <f aca="false">IFERROR(VALUE(LEFT(A743,4)),"")</f>
        <v>2025</v>
      </c>
      <c r="C743" s="17" t="n">
        <f aca="false">IFERROR(VALUE(RIGHT(A743,2)),"")</f>
        <v>8</v>
      </c>
      <c r="D743" s="11" t="str">
        <f aca="false">TRIM('수출입 실적(품목별)'!B747)</f>
        <v>68</v>
      </c>
      <c r="E743" s="11" t="str">
        <f aca="false">TRIM('수출입 실적(품목별)'!C747)</f>
        <v>돌ㆍ플라스터(plaster)ㆍ시멘트ㆍ석면ㆍ운모나 이와 유사한 재료의 제품</v>
      </c>
      <c r="F743" s="19" t="n">
        <f aca="false">IFERROR(VALUE(SUBSTITUTE(TRIM('수출입 실적(품목별)'!E747),",","")),"")</f>
        <v>67136</v>
      </c>
      <c r="G743" s="19" t="n">
        <f aca="false">IFERROR(VALUE(SUBSTITUTE(TRIM('수출입 실적(품목별)'!G747),",","")),"")</f>
        <v>111611</v>
      </c>
      <c r="H743" s="19" t="n">
        <f aca="false">IFERROR(VALUE(SUBSTITUTE(TRIM('수출입 실적(품목별)'!H747),",","")),"")</f>
        <v>-44475</v>
      </c>
    </row>
    <row r="744" customFormat="false" ht="15" hidden="false" customHeight="true" outlineLevel="0" collapsed="false">
      <c r="A744" s="11" t="str">
        <f aca="false">TRIM('수출입 실적(품목별)'!A748)</f>
        <v>2025.08</v>
      </c>
      <c r="B744" s="17" t="n">
        <f aca="false">IFERROR(VALUE(LEFT(A744,4)),"")</f>
        <v>2025</v>
      </c>
      <c r="C744" s="17" t="n">
        <f aca="false">IFERROR(VALUE(RIGHT(A744,2)),"")</f>
        <v>8</v>
      </c>
      <c r="D744" s="11" t="str">
        <f aca="false">TRIM('수출입 실적(품목별)'!B748)</f>
        <v>69</v>
      </c>
      <c r="E744" s="11" t="str">
        <f aca="false">TRIM('수출입 실적(품목별)'!C748)</f>
        <v>도자제품</v>
      </c>
      <c r="F744" s="19" t="n">
        <f aca="false">IFERROR(VALUE(SUBSTITUTE(TRIM('수출입 실적(품목별)'!E748),",","")),"")</f>
        <v>27463</v>
      </c>
      <c r="G744" s="19" t="n">
        <f aca="false">IFERROR(VALUE(SUBSTITUTE(TRIM('수출입 실적(품목별)'!G748),",","")),"")</f>
        <v>120263</v>
      </c>
      <c r="H744" s="19" t="n">
        <f aca="false">IFERROR(VALUE(SUBSTITUTE(TRIM('수출입 실적(품목별)'!H748),",","")),"")</f>
        <v>-92800</v>
      </c>
    </row>
    <row r="745" customFormat="false" ht="15" hidden="false" customHeight="true" outlineLevel="0" collapsed="false">
      <c r="A745" s="11" t="str">
        <f aca="false">TRIM('수출입 실적(품목별)'!A749)</f>
        <v>2025.08</v>
      </c>
      <c r="B745" s="17" t="n">
        <f aca="false">IFERROR(VALUE(LEFT(A745,4)),"")</f>
        <v>2025</v>
      </c>
      <c r="C745" s="17" t="n">
        <f aca="false">IFERROR(VALUE(RIGHT(A745,2)),"")</f>
        <v>8</v>
      </c>
      <c r="D745" s="11" t="str">
        <f aca="false">TRIM('수출입 실적(품목별)'!B749)</f>
        <v>70</v>
      </c>
      <c r="E745" s="11" t="str">
        <f aca="false">TRIM('수출입 실적(품목별)'!C749)</f>
        <v>유리와 유리제품</v>
      </c>
      <c r="F745" s="19" t="n">
        <f aca="false">IFERROR(VALUE(SUBSTITUTE(TRIM('수출입 실적(품목별)'!E749),",","")),"")</f>
        <v>160070</v>
      </c>
      <c r="G745" s="19" t="n">
        <f aca="false">IFERROR(VALUE(SUBSTITUTE(TRIM('수출입 실적(품목별)'!G749),",","")),"")</f>
        <v>209450</v>
      </c>
      <c r="H745" s="19" t="n">
        <f aca="false">IFERROR(VALUE(SUBSTITUTE(TRIM('수출입 실적(품목별)'!H749),",","")),"")</f>
        <v>-49380</v>
      </c>
    </row>
    <row r="746" customFormat="false" ht="15" hidden="false" customHeight="true" outlineLevel="0" collapsed="false">
      <c r="A746" s="11" t="str">
        <f aca="false">TRIM('수출입 실적(품목별)'!A750)</f>
        <v>2025.08</v>
      </c>
      <c r="B746" s="17" t="n">
        <f aca="false">IFERROR(VALUE(LEFT(A746,4)),"")</f>
        <v>2025</v>
      </c>
      <c r="C746" s="17" t="n">
        <f aca="false">IFERROR(VALUE(RIGHT(A746,2)),"")</f>
        <v>8</v>
      </c>
      <c r="D746" s="11" t="str">
        <f aca="false">TRIM('수출입 실적(품목별)'!B750)</f>
        <v>71</v>
      </c>
      <c r="E746" s="11" t="str">
        <f aca="false">TRIM('수출입 실적(품목별)'!C750)</f>
        <v>천연진주ㆍ양식진주ㆍ귀석ㆍ반귀석ㆍ귀금속ㆍ귀금속을 입힌 금속과 이들의 제품, 모조 신변장식용품, 주화</v>
      </c>
      <c r="F746" s="19" t="n">
        <f aca="false">IFERROR(VALUE(SUBSTITUTE(TRIM('수출입 실적(품목별)'!E750),",","")),"")</f>
        <v>670346</v>
      </c>
      <c r="G746" s="19" t="n">
        <f aca="false">IFERROR(VALUE(SUBSTITUTE(TRIM('수출입 실적(품목별)'!G750),",","")),"")</f>
        <v>575539</v>
      </c>
      <c r="H746" s="19" t="n">
        <f aca="false">IFERROR(VALUE(SUBSTITUTE(TRIM('수출입 실적(품목별)'!H750),",","")),"")</f>
        <v>94807</v>
      </c>
    </row>
    <row r="747" customFormat="false" ht="15" hidden="false" customHeight="true" outlineLevel="0" collapsed="false">
      <c r="A747" s="11" t="str">
        <f aca="false">TRIM('수출입 실적(품목별)'!A751)</f>
        <v>2025.08</v>
      </c>
      <c r="B747" s="17" t="n">
        <f aca="false">IFERROR(VALUE(LEFT(A747,4)),"")</f>
        <v>2025</v>
      </c>
      <c r="C747" s="17" t="n">
        <f aca="false">IFERROR(VALUE(RIGHT(A747,2)),"")</f>
        <v>8</v>
      </c>
      <c r="D747" s="11" t="str">
        <f aca="false">TRIM('수출입 실적(품목별)'!B751)</f>
        <v>72</v>
      </c>
      <c r="E747" s="11" t="str">
        <f aca="false">TRIM('수출입 실적(품목별)'!C751)</f>
        <v>철강</v>
      </c>
      <c r="F747" s="19" t="n">
        <f aca="false">IFERROR(VALUE(SUBSTITUTE(TRIM('수출입 실적(품목별)'!E751),",","")),"")</f>
        <v>1840464</v>
      </c>
      <c r="G747" s="19" t="n">
        <f aca="false">IFERROR(VALUE(SUBSTITUTE(TRIM('수출입 실적(품목별)'!G751),",","")),"")</f>
        <v>958481</v>
      </c>
      <c r="H747" s="19" t="n">
        <f aca="false">IFERROR(VALUE(SUBSTITUTE(TRIM('수출입 실적(품목별)'!H751),",","")),"")</f>
        <v>881983</v>
      </c>
    </row>
    <row r="748" customFormat="false" ht="15" hidden="false" customHeight="true" outlineLevel="0" collapsed="false">
      <c r="A748" s="11" t="str">
        <f aca="false">TRIM('수출입 실적(품목별)'!A752)</f>
        <v>2025.08</v>
      </c>
      <c r="B748" s="17" t="n">
        <f aca="false">IFERROR(VALUE(LEFT(A748,4)),"")</f>
        <v>2025</v>
      </c>
      <c r="C748" s="17" t="n">
        <f aca="false">IFERROR(VALUE(RIGHT(A748,2)),"")</f>
        <v>8</v>
      </c>
      <c r="D748" s="11" t="str">
        <f aca="false">TRIM('수출입 실적(품목별)'!B752)</f>
        <v>73</v>
      </c>
      <c r="E748" s="11" t="str">
        <f aca="false">TRIM('수출입 실적(품목별)'!C752)</f>
        <v>철강의 제품</v>
      </c>
      <c r="F748" s="19" t="n">
        <f aca="false">IFERROR(VALUE(SUBSTITUTE(TRIM('수출입 실적(품목별)'!E752),",","")),"")</f>
        <v>634885</v>
      </c>
      <c r="G748" s="19" t="n">
        <f aca="false">IFERROR(VALUE(SUBSTITUTE(TRIM('수출입 실적(품목별)'!G752),",","")),"")</f>
        <v>619007</v>
      </c>
      <c r="H748" s="19" t="n">
        <f aca="false">IFERROR(VALUE(SUBSTITUTE(TRIM('수출입 실적(품목별)'!H752),",","")),"")</f>
        <v>15877</v>
      </c>
    </row>
    <row r="749" customFormat="false" ht="15" hidden="false" customHeight="true" outlineLevel="0" collapsed="false">
      <c r="A749" s="11" t="str">
        <f aca="false">TRIM('수출입 실적(품목별)'!A753)</f>
        <v>2025.08</v>
      </c>
      <c r="B749" s="17" t="n">
        <f aca="false">IFERROR(VALUE(LEFT(A749,4)),"")</f>
        <v>2025</v>
      </c>
      <c r="C749" s="17" t="n">
        <f aca="false">IFERROR(VALUE(RIGHT(A749,2)),"")</f>
        <v>8</v>
      </c>
      <c r="D749" s="11" t="str">
        <f aca="false">TRIM('수출입 실적(품목별)'!B753)</f>
        <v>74</v>
      </c>
      <c r="E749" s="11" t="str">
        <f aca="false">TRIM('수출입 실적(품목별)'!C753)</f>
        <v>구리와 그 제품</v>
      </c>
      <c r="F749" s="19" t="n">
        <f aca="false">IFERROR(VALUE(SUBSTITUTE(TRIM('수출입 실적(품목별)'!E753),",","")),"")</f>
        <v>559197</v>
      </c>
      <c r="G749" s="19" t="n">
        <f aca="false">IFERROR(VALUE(SUBSTITUTE(TRIM('수출입 실적(품목별)'!G753),",","")),"")</f>
        <v>705165</v>
      </c>
      <c r="H749" s="19" t="n">
        <f aca="false">IFERROR(VALUE(SUBSTITUTE(TRIM('수출입 실적(품목별)'!H753),",","")),"")</f>
        <v>-145968</v>
      </c>
    </row>
    <row r="750" customFormat="false" ht="15" hidden="false" customHeight="true" outlineLevel="0" collapsed="false">
      <c r="A750" s="11" t="str">
        <f aca="false">TRIM('수출입 실적(품목별)'!A754)</f>
        <v>2025.08</v>
      </c>
      <c r="B750" s="17" t="n">
        <f aca="false">IFERROR(VALUE(LEFT(A750,4)),"")</f>
        <v>2025</v>
      </c>
      <c r="C750" s="17" t="n">
        <f aca="false">IFERROR(VALUE(RIGHT(A750,2)),"")</f>
        <v>8</v>
      </c>
      <c r="D750" s="11" t="str">
        <f aca="false">TRIM('수출입 실적(품목별)'!B754)</f>
        <v>75</v>
      </c>
      <c r="E750" s="11" t="str">
        <f aca="false">TRIM('수출입 실적(품목별)'!C754)</f>
        <v>니켈과 그 제품</v>
      </c>
      <c r="F750" s="19" t="n">
        <f aca="false">IFERROR(VALUE(SUBSTITUTE(TRIM('수출입 실적(품목별)'!E754),",","")),"")</f>
        <v>18111</v>
      </c>
      <c r="G750" s="19" t="n">
        <f aca="false">IFERROR(VALUE(SUBSTITUTE(TRIM('수출입 실적(품목별)'!G754),",","")),"")</f>
        <v>79171</v>
      </c>
      <c r="H750" s="19" t="n">
        <f aca="false">IFERROR(VALUE(SUBSTITUTE(TRIM('수출입 실적(품목별)'!H754),",","")),"")</f>
        <v>-61059</v>
      </c>
    </row>
    <row r="751" customFormat="false" ht="15" hidden="false" customHeight="true" outlineLevel="0" collapsed="false">
      <c r="A751" s="11" t="str">
        <f aca="false">TRIM('수출입 실적(품목별)'!A755)</f>
        <v>2025.08</v>
      </c>
      <c r="B751" s="17" t="n">
        <f aca="false">IFERROR(VALUE(LEFT(A751,4)),"")</f>
        <v>2025</v>
      </c>
      <c r="C751" s="17" t="n">
        <f aca="false">IFERROR(VALUE(RIGHT(A751,2)),"")</f>
        <v>8</v>
      </c>
      <c r="D751" s="11" t="str">
        <f aca="false">TRIM('수출입 실적(품목별)'!B755)</f>
        <v>76</v>
      </c>
      <c r="E751" s="11" t="str">
        <f aca="false">TRIM('수출입 실적(품목별)'!C755)</f>
        <v>알루미늄과 그 제품</v>
      </c>
      <c r="F751" s="19" t="n">
        <f aca="false">IFERROR(VALUE(SUBSTITUTE(TRIM('수출입 실적(품목별)'!E755),",","")),"")</f>
        <v>422397</v>
      </c>
      <c r="G751" s="19" t="n">
        <f aca="false">IFERROR(VALUE(SUBSTITUTE(TRIM('수출입 실적(품목별)'!G755),",","")),"")</f>
        <v>741493</v>
      </c>
      <c r="H751" s="19" t="n">
        <f aca="false">IFERROR(VALUE(SUBSTITUTE(TRIM('수출입 실적(품목별)'!H755),",","")),"")</f>
        <v>-319096</v>
      </c>
    </row>
    <row r="752" customFormat="false" ht="15" hidden="false" customHeight="true" outlineLevel="0" collapsed="false">
      <c r="A752" s="11" t="str">
        <f aca="false">TRIM('수출입 실적(품목별)'!A756)</f>
        <v>2025.08</v>
      </c>
      <c r="B752" s="17" t="n">
        <f aca="false">IFERROR(VALUE(LEFT(A752,4)),"")</f>
        <v>2025</v>
      </c>
      <c r="C752" s="17" t="n">
        <f aca="false">IFERROR(VALUE(RIGHT(A752,2)),"")</f>
        <v>8</v>
      </c>
      <c r="D752" s="11" t="str">
        <f aca="false">TRIM('수출입 실적(품목별)'!B756)</f>
        <v>78</v>
      </c>
      <c r="E752" s="11" t="str">
        <f aca="false">TRIM('수출입 실적(품목별)'!C756)</f>
        <v>납과 그 제품</v>
      </c>
      <c r="F752" s="19" t="n">
        <f aca="false">IFERROR(VALUE(SUBSTITUTE(TRIM('수출입 실적(품목별)'!E756),",","")),"")</f>
        <v>45682</v>
      </c>
      <c r="G752" s="19" t="n">
        <f aca="false">IFERROR(VALUE(SUBSTITUTE(TRIM('수출입 실적(품목별)'!G756),",","")),"")</f>
        <v>27251</v>
      </c>
      <c r="H752" s="19" t="n">
        <f aca="false">IFERROR(VALUE(SUBSTITUTE(TRIM('수출입 실적(품목별)'!H756),",","")),"")</f>
        <v>18431</v>
      </c>
    </row>
    <row r="753" customFormat="false" ht="15" hidden="false" customHeight="true" outlineLevel="0" collapsed="false">
      <c r="A753" s="11" t="str">
        <f aca="false">TRIM('수출입 실적(품목별)'!A757)</f>
        <v>2025.08</v>
      </c>
      <c r="B753" s="17" t="n">
        <f aca="false">IFERROR(VALUE(LEFT(A753,4)),"")</f>
        <v>2025</v>
      </c>
      <c r="C753" s="17" t="n">
        <f aca="false">IFERROR(VALUE(RIGHT(A753,2)),"")</f>
        <v>8</v>
      </c>
      <c r="D753" s="11" t="str">
        <f aca="false">TRIM('수출입 실적(품목별)'!B757)</f>
        <v>79</v>
      </c>
      <c r="E753" s="11" t="str">
        <f aca="false">TRIM('수출입 실적(품목별)'!C757)</f>
        <v>아연과 그 제품</v>
      </c>
      <c r="F753" s="19" t="n">
        <f aca="false">IFERROR(VALUE(SUBSTITUTE(TRIM('수출입 실적(품목별)'!E757),",","")),"")</f>
        <v>110185</v>
      </c>
      <c r="G753" s="19" t="n">
        <f aca="false">IFERROR(VALUE(SUBSTITUTE(TRIM('수출입 실적(품목별)'!G757),",","")),"")</f>
        <v>9776</v>
      </c>
      <c r="H753" s="19" t="n">
        <f aca="false">IFERROR(VALUE(SUBSTITUTE(TRIM('수출입 실적(품목별)'!H757),",","")),"")</f>
        <v>100409</v>
      </c>
    </row>
    <row r="754" customFormat="false" ht="15" hidden="false" customHeight="true" outlineLevel="0" collapsed="false">
      <c r="A754" s="11" t="str">
        <f aca="false">TRIM('수출입 실적(품목별)'!A758)</f>
        <v>2025.08</v>
      </c>
      <c r="B754" s="17" t="n">
        <f aca="false">IFERROR(VALUE(LEFT(A754,4)),"")</f>
        <v>2025</v>
      </c>
      <c r="C754" s="17" t="n">
        <f aca="false">IFERROR(VALUE(RIGHT(A754,2)),"")</f>
        <v>8</v>
      </c>
      <c r="D754" s="11" t="str">
        <f aca="false">TRIM('수출입 실적(품목별)'!B758)</f>
        <v>80</v>
      </c>
      <c r="E754" s="11" t="str">
        <f aca="false">TRIM('수출입 실적(품목별)'!C758)</f>
        <v>주석과 그 제품</v>
      </c>
      <c r="F754" s="19" t="n">
        <f aca="false">IFERROR(VALUE(SUBSTITUTE(TRIM('수출입 실적(품목별)'!E758),",","")),"")</f>
        <v>11237</v>
      </c>
      <c r="G754" s="19" t="n">
        <f aca="false">IFERROR(VALUE(SUBSTITUTE(TRIM('수출입 실적(품목별)'!G758),",","")),"")</f>
        <v>48262</v>
      </c>
      <c r="H754" s="19" t="n">
        <f aca="false">IFERROR(VALUE(SUBSTITUTE(TRIM('수출입 실적(품목별)'!H758),",","")),"")</f>
        <v>-37025</v>
      </c>
    </row>
    <row r="755" customFormat="false" ht="15" hidden="false" customHeight="true" outlineLevel="0" collapsed="false">
      <c r="A755" s="11" t="str">
        <f aca="false">TRIM('수출입 실적(품목별)'!A759)</f>
        <v>2025.08</v>
      </c>
      <c r="B755" s="17" t="n">
        <f aca="false">IFERROR(VALUE(LEFT(A755,4)),"")</f>
        <v>2025</v>
      </c>
      <c r="C755" s="17" t="n">
        <f aca="false">IFERROR(VALUE(RIGHT(A755,2)),"")</f>
        <v>8</v>
      </c>
      <c r="D755" s="11" t="str">
        <f aca="false">TRIM('수출입 실적(품목별)'!B759)</f>
        <v>81</v>
      </c>
      <c r="E755" s="11" t="str">
        <f aca="false">TRIM('수출입 실적(품목별)'!C759)</f>
        <v>그 밖의 비금속(卑金屬), 서멧(cermet), 이들의 제품</v>
      </c>
      <c r="F755" s="19" t="n">
        <f aca="false">IFERROR(VALUE(SUBSTITUTE(TRIM('수출입 실적(품목별)'!E759),",","")),"")</f>
        <v>35280</v>
      </c>
      <c r="G755" s="19" t="n">
        <f aca="false">IFERROR(VALUE(SUBSTITUTE(TRIM('수출입 실적(품목별)'!G759),",","")),"")</f>
        <v>111058</v>
      </c>
      <c r="H755" s="19" t="n">
        <f aca="false">IFERROR(VALUE(SUBSTITUTE(TRIM('수출입 실적(품목별)'!H759),",","")),"")</f>
        <v>-75778</v>
      </c>
    </row>
    <row r="756" customFormat="false" ht="15" hidden="false" customHeight="true" outlineLevel="0" collapsed="false">
      <c r="A756" s="11" t="str">
        <f aca="false">TRIM('수출입 실적(품목별)'!A760)</f>
        <v>2025.08</v>
      </c>
      <c r="B756" s="17" t="n">
        <f aca="false">IFERROR(VALUE(LEFT(A756,4)),"")</f>
        <v>2025</v>
      </c>
      <c r="C756" s="17" t="n">
        <f aca="false">IFERROR(VALUE(RIGHT(A756,2)),"")</f>
        <v>8</v>
      </c>
      <c r="D756" s="11" t="str">
        <f aca="false">TRIM('수출입 실적(품목별)'!B760)</f>
        <v>82</v>
      </c>
      <c r="E756" s="11" t="str">
        <f aca="false">TRIM('수출입 실적(품목별)'!C760)</f>
        <v>비금속(卑金屬)으로 만든 공구ㆍ도구ㆍ칼붙이ㆍ스푼ㆍ포크, 이들의 부분품</v>
      </c>
      <c r="F756" s="19" t="n">
        <f aca="false">IFERROR(VALUE(SUBSTITUTE(TRIM('수출입 실적(품목별)'!E760),",","")),"")</f>
        <v>127143</v>
      </c>
      <c r="G756" s="19" t="n">
        <f aca="false">IFERROR(VALUE(SUBSTITUTE(TRIM('수출입 실적(품목별)'!G760),",","")),"")</f>
        <v>78058</v>
      </c>
      <c r="H756" s="19" t="n">
        <f aca="false">IFERROR(VALUE(SUBSTITUTE(TRIM('수출입 실적(품목별)'!H760),",","")),"")</f>
        <v>49084</v>
      </c>
    </row>
    <row r="757" customFormat="false" ht="15" hidden="false" customHeight="true" outlineLevel="0" collapsed="false">
      <c r="A757" s="11" t="str">
        <f aca="false">TRIM('수출입 실적(품목별)'!A761)</f>
        <v>2025.08</v>
      </c>
      <c r="B757" s="17" t="n">
        <f aca="false">IFERROR(VALUE(LEFT(A757,4)),"")</f>
        <v>2025</v>
      </c>
      <c r="C757" s="17" t="n">
        <f aca="false">IFERROR(VALUE(RIGHT(A757,2)),"")</f>
        <v>8</v>
      </c>
      <c r="D757" s="11" t="str">
        <f aca="false">TRIM('수출입 실적(품목별)'!B761)</f>
        <v>83</v>
      </c>
      <c r="E757" s="11" t="str">
        <f aca="false">TRIM('수출입 실적(품목별)'!C761)</f>
        <v>비금속(卑金屬)으로 만든 각종 제품</v>
      </c>
      <c r="F757" s="19" t="n">
        <f aca="false">IFERROR(VALUE(SUBSTITUTE(TRIM('수출입 실적(품목별)'!E761),",","")),"")</f>
        <v>129924</v>
      </c>
      <c r="G757" s="19" t="n">
        <f aca="false">IFERROR(VALUE(SUBSTITUTE(TRIM('수출입 실적(품목별)'!G761),",","")),"")</f>
        <v>75205</v>
      </c>
      <c r="H757" s="19" t="n">
        <f aca="false">IFERROR(VALUE(SUBSTITUTE(TRIM('수출입 실적(품목별)'!H761),",","")),"")</f>
        <v>54719</v>
      </c>
    </row>
    <row r="758" customFormat="false" ht="15" hidden="false" customHeight="true" outlineLevel="0" collapsed="false">
      <c r="A758" s="11" t="str">
        <f aca="false">TRIM('수출입 실적(품목별)'!A762)</f>
        <v>2025.08</v>
      </c>
      <c r="B758" s="17" t="n">
        <f aca="false">IFERROR(VALUE(LEFT(A758,4)),"")</f>
        <v>2025</v>
      </c>
      <c r="C758" s="17" t="n">
        <f aca="false">IFERROR(VALUE(RIGHT(A758,2)),"")</f>
        <v>8</v>
      </c>
      <c r="D758" s="11" t="str">
        <f aca="false">TRIM('수출입 실적(품목별)'!B762)</f>
        <v>84</v>
      </c>
      <c r="E758" s="11" t="str">
        <f aca="false">TRIM('수출입 실적(품목별)'!C762)</f>
        <v>원자로ㆍ보일러ㆍ기계류와 이들의 부분품</v>
      </c>
      <c r="F758" s="19" t="n">
        <f aca="false">IFERROR(VALUE(SUBSTITUTE(TRIM('수출입 실적(품목별)'!E762),",","")),"")</f>
        <v>6462986</v>
      </c>
      <c r="G758" s="19" t="n">
        <f aca="false">IFERROR(VALUE(SUBSTITUTE(TRIM('수출입 실적(품목별)'!G762),",","")),"")</f>
        <v>5593976</v>
      </c>
      <c r="H758" s="19" t="n">
        <f aca="false">IFERROR(VALUE(SUBSTITUTE(TRIM('수출입 실적(품목별)'!H762),",","")),"")</f>
        <v>869010</v>
      </c>
    </row>
    <row r="759" customFormat="false" ht="15" hidden="false" customHeight="true" outlineLevel="0" collapsed="false">
      <c r="A759" s="11" t="str">
        <f aca="false">TRIM('수출입 실적(품목별)'!A763)</f>
        <v>2025.08</v>
      </c>
      <c r="B759" s="17" t="n">
        <f aca="false">IFERROR(VALUE(LEFT(A759,4)),"")</f>
        <v>2025</v>
      </c>
      <c r="C759" s="17" t="n">
        <f aca="false">IFERROR(VALUE(RIGHT(A759,2)),"")</f>
        <v>8</v>
      </c>
      <c r="D759" s="11" t="str">
        <f aca="false">TRIM('수출입 실적(품목별)'!B763)</f>
        <v>85</v>
      </c>
      <c r="E759" s="11" t="str">
        <f aca="false">TRIM('수출입 실적(품목별)'!C763)</f>
        <v>전기기기와 그 부분품, 녹음기ㆍ음성 재생기ㆍ텔레비전의 영상과 음성의 기록기ㆍ재생기와 이들의 부분품ㆍ부속품</v>
      </c>
      <c r="F759" s="19" t="n">
        <f aca="false">IFERROR(VALUE(SUBSTITUTE(TRIM('수출입 실적(품목별)'!E763),",","")),"")</f>
        <v>20463780</v>
      </c>
      <c r="G759" s="19" t="n">
        <f aca="false">IFERROR(VALUE(SUBSTITUTE(TRIM('수출입 실적(품목별)'!G763),",","")),"")</f>
        <v>10611006</v>
      </c>
      <c r="H759" s="19" t="n">
        <f aca="false">IFERROR(VALUE(SUBSTITUTE(TRIM('수출입 실적(품목별)'!H763),",","")),"")</f>
        <v>9852773</v>
      </c>
    </row>
    <row r="760" customFormat="false" ht="15" hidden="false" customHeight="true" outlineLevel="0" collapsed="false">
      <c r="A760" s="11" t="str">
        <f aca="false">TRIM('수출입 실적(품목별)'!A764)</f>
        <v>2025.08</v>
      </c>
      <c r="B760" s="17" t="n">
        <f aca="false">IFERROR(VALUE(LEFT(A760,4)),"")</f>
        <v>2025</v>
      </c>
      <c r="C760" s="17" t="n">
        <f aca="false">IFERROR(VALUE(RIGHT(A760,2)),"")</f>
        <v>8</v>
      </c>
      <c r="D760" s="11" t="str">
        <f aca="false">TRIM('수출입 실적(품목별)'!B764)</f>
        <v>86</v>
      </c>
      <c r="E760" s="11" t="str">
        <f aca="false">TRIM('수출입 실적(품목별)'!C764)</f>
        <v>철도용이나 궤도용 기관차ㆍ차량과 이들의 부분품, 철도용이나 궤도용 장비품과 그 부분품, 기계식(전기기계식을 포함한다) 각종 교통신호용 기기</v>
      </c>
      <c r="F760" s="19" t="n">
        <f aca="false">IFERROR(VALUE(SUBSTITUTE(TRIM('수출입 실적(품목별)'!E764),",","")),"")</f>
        <v>41011</v>
      </c>
      <c r="G760" s="19" t="n">
        <f aca="false">IFERROR(VALUE(SUBSTITUTE(TRIM('수출입 실적(품목별)'!G764),",","")),"")</f>
        <v>54008</v>
      </c>
      <c r="H760" s="19" t="n">
        <f aca="false">IFERROR(VALUE(SUBSTITUTE(TRIM('수출입 실적(품목별)'!H764),",","")),"")</f>
        <v>-12997</v>
      </c>
    </row>
    <row r="761" customFormat="false" ht="15" hidden="false" customHeight="true" outlineLevel="0" collapsed="false">
      <c r="A761" s="11" t="str">
        <f aca="false">TRIM('수출입 실적(품목별)'!A765)</f>
        <v>2025.08</v>
      </c>
      <c r="B761" s="17" t="n">
        <f aca="false">IFERROR(VALUE(LEFT(A761,4)),"")</f>
        <v>2025</v>
      </c>
      <c r="C761" s="17" t="n">
        <f aca="false">IFERROR(VALUE(RIGHT(A761,2)),"")</f>
        <v>8</v>
      </c>
      <c r="D761" s="11" t="str">
        <f aca="false">TRIM('수출입 실적(품목별)'!B765)</f>
        <v>87</v>
      </c>
      <c r="E761" s="11" t="str">
        <f aca="false">TRIM('수출입 실적(품목별)'!C765)</f>
        <v>철도용이나 궤도용 외의 차량과 그 부분품ㆍ부속품</v>
      </c>
      <c r="F761" s="19" t="n">
        <f aca="false">IFERROR(VALUE(SUBSTITUTE(TRIM('수출입 실적(품목별)'!E765),",","")),"")</f>
        <v>7000138</v>
      </c>
      <c r="G761" s="19" t="n">
        <f aca="false">IFERROR(VALUE(SUBSTITUTE(TRIM('수출입 실적(품목별)'!G765),",","")),"")</f>
        <v>1990738</v>
      </c>
      <c r="H761" s="19" t="n">
        <f aca="false">IFERROR(VALUE(SUBSTITUTE(TRIM('수출입 실적(품목별)'!H765),",","")),"")</f>
        <v>5009400</v>
      </c>
    </row>
    <row r="762" customFormat="false" ht="15" hidden="false" customHeight="true" outlineLevel="0" collapsed="false">
      <c r="A762" s="11" t="str">
        <f aca="false">TRIM('수출입 실적(품목별)'!A766)</f>
        <v>2025.08</v>
      </c>
      <c r="B762" s="17" t="n">
        <f aca="false">IFERROR(VALUE(LEFT(A762,4)),"")</f>
        <v>2025</v>
      </c>
      <c r="C762" s="17" t="n">
        <f aca="false">IFERROR(VALUE(RIGHT(A762,2)),"")</f>
        <v>8</v>
      </c>
      <c r="D762" s="11" t="str">
        <f aca="false">TRIM('수출입 실적(품목별)'!B766)</f>
        <v>88</v>
      </c>
      <c r="E762" s="11" t="str">
        <f aca="false">TRIM('수출입 실적(품목별)'!C766)</f>
        <v>항공기와 우주선, 이들의 부분품</v>
      </c>
      <c r="F762" s="19" t="n">
        <f aca="false">IFERROR(VALUE(SUBSTITUTE(TRIM('수출입 실적(품목별)'!E766),",","")),"")</f>
        <v>230879</v>
      </c>
      <c r="G762" s="19" t="n">
        <f aca="false">IFERROR(VALUE(SUBSTITUTE(TRIM('수출입 실적(품목별)'!G766),",","")),"")</f>
        <v>145331</v>
      </c>
      <c r="H762" s="19" t="n">
        <f aca="false">IFERROR(VALUE(SUBSTITUTE(TRIM('수출입 실적(품목별)'!H766),",","")),"")</f>
        <v>85548</v>
      </c>
    </row>
    <row r="763" customFormat="false" ht="15" hidden="false" customHeight="true" outlineLevel="0" collapsed="false">
      <c r="A763" s="11" t="str">
        <f aca="false">TRIM('수출입 실적(품목별)'!A767)</f>
        <v>2025.08</v>
      </c>
      <c r="B763" s="17" t="n">
        <f aca="false">IFERROR(VALUE(LEFT(A763,4)),"")</f>
        <v>2025</v>
      </c>
      <c r="C763" s="17" t="n">
        <f aca="false">IFERROR(VALUE(RIGHT(A763,2)),"")</f>
        <v>8</v>
      </c>
      <c r="D763" s="11" t="str">
        <f aca="false">TRIM('수출입 실적(품목별)'!B767)</f>
        <v>89</v>
      </c>
      <c r="E763" s="11" t="str">
        <f aca="false">TRIM('수출입 실적(품목별)'!C767)</f>
        <v>선박과 수상 구조물</v>
      </c>
      <c r="F763" s="19" t="n">
        <f aca="false">IFERROR(VALUE(SUBSTITUTE(TRIM('수출입 실적(품목별)'!E767),",","")),"")</f>
        <v>2941546</v>
      </c>
      <c r="G763" s="19" t="n">
        <f aca="false">IFERROR(VALUE(SUBSTITUTE(TRIM('수출입 실적(품목별)'!G767),",","")),"")</f>
        <v>138725</v>
      </c>
      <c r="H763" s="19" t="n">
        <f aca="false">IFERROR(VALUE(SUBSTITUTE(TRIM('수출입 실적(품목별)'!H767),",","")),"")</f>
        <v>2802821</v>
      </c>
    </row>
    <row r="764" customFormat="false" ht="15" hidden="false" customHeight="true" outlineLevel="0" collapsed="false">
      <c r="A764" s="11" t="str">
        <f aca="false">TRIM('수출입 실적(품목별)'!A768)</f>
        <v>2025.08</v>
      </c>
      <c r="B764" s="17" t="n">
        <f aca="false">IFERROR(VALUE(LEFT(A764,4)),"")</f>
        <v>2025</v>
      </c>
      <c r="C764" s="17" t="n">
        <f aca="false">IFERROR(VALUE(RIGHT(A764,2)),"")</f>
        <v>8</v>
      </c>
      <c r="D764" s="11" t="str">
        <f aca="false">TRIM('수출입 실적(품목별)'!B768)</f>
        <v>90</v>
      </c>
      <c r="E764" s="11" t="str">
        <f aca="false">TRIM('수출입 실적(품목별)'!C768)</f>
        <v>광학기기ㆍ사진용 기기ㆍ영화용 기기ㆍ측정기기ㆍ검사기기ㆍ정밀기기ㆍ의료용 기기, 이들의 부분품과 부속품</v>
      </c>
      <c r="F764" s="19" t="n">
        <f aca="false">IFERROR(VALUE(SUBSTITUTE(TRIM('수출입 실적(품목별)'!E768),",","")),"")</f>
        <v>1326909</v>
      </c>
      <c r="G764" s="19" t="n">
        <f aca="false">IFERROR(VALUE(SUBSTITUTE(TRIM('수출입 실적(품목별)'!G768),",","")),"")</f>
        <v>1996731</v>
      </c>
      <c r="H764" s="19" t="n">
        <f aca="false">IFERROR(VALUE(SUBSTITUTE(TRIM('수출입 실적(품목별)'!H768),",","")),"")</f>
        <v>-669822</v>
      </c>
    </row>
    <row r="765" customFormat="false" ht="15" hidden="false" customHeight="true" outlineLevel="0" collapsed="false">
      <c r="A765" s="11" t="str">
        <f aca="false">TRIM('수출입 실적(품목별)'!A769)</f>
        <v>2025.08</v>
      </c>
      <c r="B765" s="17" t="n">
        <f aca="false">IFERROR(VALUE(LEFT(A765,4)),"")</f>
        <v>2025</v>
      </c>
      <c r="C765" s="17" t="n">
        <f aca="false">IFERROR(VALUE(RIGHT(A765,2)),"")</f>
        <v>8</v>
      </c>
      <c r="D765" s="11" t="str">
        <f aca="false">TRIM('수출입 실적(품목별)'!B769)</f>
        <v>91</v>
      </c>
      <c r="E765" s="11" t="str">
        <f aca="false">TRIM('수출입 실적(품목별)'!C769)</f>
        <v>시계와 그 부분품</v>
      </c>
      <c r="F765" s="19" t="n">
        <f aca="false">IFERROR(VALUE(SUBSTITUTE(TRIM('수출입 실적(품목별)'!E769),",","")),"")</f>
        <v>20403</v>
      </c>
      <c r="G765" s="19" t="n">
        <f aca="false">IFERROR(VALUE(SUBSTITUTE(TRIM('수출입 실적(품목별)'!G769),",","")),"")</f>
        <v>88433</v>
      </c>
      <c r="H765" s="19" t="n">
        <f aca="false">IFERROR(VALUE(SUBSTITUTE(TRIM('수출입 실적(품목별)'!H769),",","")),"")</f>
        <v>-68030</v>
      </c>
    </row>
    <row r="766" customFormat="false" ht="15" hidden="false" customHeight="true" outlineLevel="0" collapsed="false">
      <c r="A766" s="11" t="str">
        <f aca="false">TRIM('수출입 실적(품목별)'!A770)</f>
        <v>2025.08</v>
      </c>
      <c r="B766" s="17" t="n">
        <f aca="false">IFERROR(VALUE(LEFT(A766,4)),"")</f>
        <v>2025</v>
      </c>
      <c r="C766" s="17" t="n">
        <f aca="false">IFERROR(VALUE(RIGHT(A766,2)),"")</f>
        <v>8</v>
      </c>
      <c r="D766" s="11" t="str">
        <f aca="false">TRIM('수출입 실적(품목별)'!B770)</f>
        <v>92</v>
      </c>
      <c r="E766" s="11" t="str">
        <f aca="false">TRIM('수출입 실적(품목별)'!C770)</f>
        <v>악기와 그 부분품과 부속품</v>
      </c>
      <c r="F766" s="19" t="n">
        <f aca="false">IFERROR(VALUE(SUBSTITUTE(TRIM('수출입 실적(품목별)'!E770),",","")),"")</f>
        <v>8245</v>
      </c>
      <c r="G766" s="19" t="n">
        <f aca="false">IFERROR(VALUE(SUBSTITUTE(TRIM('수출입 실적(품목별)'!G770),",","")),"")</f>
        <v>13795</v>
      </c>
      <c r="H766" s="19" t="n">
        <f aca="false">IFERROR(VALUE(SUBSTITUTE(TRIM('수출입 실적(품목별)'!H770),",","")),"")</f>
        <v>-5550</v>
      </c>
    </row>
    <row r="767" customFormat="false" ht="15" hidden="false" customHeight="true" outlineLevel="0" collapsed="false">
      <c r="A767" s="11" t="str">
        <f aca="false">TRIM('수출입 실적(품목별)'!A771)</f>
        <v>2025.08</v>
      </c>
      <c r="B767" s="17" t="n">
        <f aca="false">IFERROR(VALUE(LEFT(A767,4)),"")</f>
        <v>2025</v>
      </c>
      <c r="C767" s="17" t="n">
        <f aca="false">IFERROR(VALUE(RIGHT(A767,2)),"")</f>
        <v>8</v>
      </c>
      <c r="D767" s="11" t="str">
        <f aca="false">TRIM('수출입 실적(품목별)'!B771)</f>
        <v>93</v>
      </c>
      <c r="E767" s="11" t="str">
        <f aca="false">TRIM('수출입 실적(품목별)'!C771)</f>
        <v>무기ㆍ총포탄과 이들의 부분품과 부속품</v>
      </c>
      <c r="F767" s="19" t="n">
        <f aca="false">IFERROR(VALUE(SUBSTITUTE(TRIM('수출입 실적(품목별)'!E771),",","")),"")</f>
        <v>116196</v>
      </c>
      <c r="G767" s="19" t="n">
        <f aca="false">IFERROR(VALUE(SUBSTITUTE(TRIM('수출입 실적(품목별)'!G771),",","")),"")</f>
        <v>43564</v>
      </c>
      <c r="H767" s="19" t="n">
        <f aca="false">IFERROR(VALUE(SUBSTITUTE(TRIM('수출입 실적(품목별)'!H771),",","")),"")</f>
        <v>72632</v>
      </c>
    </row>
    <row r="768" customFormat="false" ht="15" hidden="false" customHeight="true" outlineLevel="0" collapsed="false">
      <c r="A768" s="11" t="str">
        <f aca="false">TRIM('수출입 실적(품목별)'!A772)</f>
        <v>2025.08</v>
      </c>
      <c r="B768" s="17" t="n">
        <f aca="false">IFERROR(VALUE(LEFT(A768,4)),"")</f>
        <v>2025</v>
      </c>
      <c r="C768" s="17" t="n">
        <f aca="false">IFERROR(VALUE(RIGHT(A768,2)),"")</f>
        <v>8</v>
      </c>
      <c r="D768" s="11" t="str">
        <f aca="false">TRIM('수출입 실적(품목별)'!B772)</f>
        <v>94</v>
      </c>
      <c r="E768" s="11" t="str">
        <f aca="false">TRIM('수출입 실적(품목별)'!C772)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768" s="19" t="n">
        <f aca="false">IFERROR(VALUE(SUBSTITUTE(TRIM('수출입 실적(품목별)'!E772),",","")),"")</f>
        <v>108180</v>
      </c>
      <c r="G768" s="19" t="n">
        <f aca="false">IFERROR(VALUE(SUBSTITUTE(TRIM('수출입 실적(품목별)'!G772),",","")),"")</f>
        <v>298894</v>
      </c>
      <c r="H768" s="19" t="n">
        <f aca="false">IFERROR(VALUE(SUBSTITUTE(TRIM('수출입 실적(품목별)'!H772),",","")),"")</f>
        <v>-190714</v>
      </c>
    </row>
    <row r="769" customFormat="false" ht="15" hidden="false" customHeight="true" outlineLevel="0" collapsed="false">
      <c r="A769" s="11" t="str">
        <f aca="false">TRIM('수출입 실적(품목별)'!A773)</f>
        <v>2025.08</v>
      </c>
      <c r="B769" s="17" t="n">
        <f aca="false">IFERROR(VALUE(LEFT(A769,4)),"")</f>
        <v>2025</v>
      </c>
      <c r="C769" s="17" t="n">
        <f aca="false">IFERROR(VALUE(RIGHT(A769,2)),"")</f>
        <v>8</v>
      </c>
      <c r="D769" s="11" t="str">
        <f aca="false">TRIM('수출입 실적(품목별)'!B773)</f>
        <v>95</v>
      </c>
      <c r="E769" s="11" t="str">
        <f aca="false">TRIM('수출입 실적(품목별)'!C773)</f>
        <v>완구ㆍ게임용구ㆍ운동용구와 이들의 부분품과 부속품</v>
      </c>
      <c r="F769" s="19" t="n">
        <f aca="false">IFERROR(VALUE(SUBSTITUTE(TRIM('수출입 실적(품목별)'!E773),",","")),"")</f>
        <v>46656</v>
      </c>
      <c r="G769" s="19" t="n">
        <f aca="false">IFERROR(VALUE(SUBSTITUTE(TRIM('수출입 실적(품목별)'!G773),",","")),"")</f>
        <v>217442</v>
      </c>
      <c r="H769" s="19" t="n">
        <f aca="false">IFERROR(VALUE(SUBSTITUTE(TRIM('수출입 실적(품목별)'!H773),",","")),"")</f>
        <v>-170786</v>
      </c>
    </row>
    <row r="770" customFormat="false" ht="15" hidden="false" customHeight="true" outlineLevel="0" collapsed="false">
      <c r="A770" s="11" t="str">
        <f aca="false">TRIM('수출입 실적(품목별)'!A774)</f>
        <v>2025.08</v>
      </c>
      <c r="B770" s="17" t="n">
        <f aca="false">IFERROR(VALUE(LEFT(A770,4)),"")</f>
        <v>2025</v>
      </c>
      <c r="C770" s="17" t="n">
        <f aca="false">IFERROR(VALUE(RIGHT(A770,2)),"")</f>
        <v>8</v>
      </c>
      <c r="D770" s="11" t="str">
        <f aca="false">TRIM('수출입 실적(품목별)'!B774)</f>
        <v>96</v>
      </c>
      <c r="E770" s="11" t="str">
        <f aca="false">TRIM('수출입 실적(품목별)'!C774)</f>
        <v>잡품</v>
      </c>
      <c r="F770" s="19" t="n">
        <f aca="false">IFERROR(VALUE(SUBSTITUTE(TRIM('수출입 실적(품목별)'!E774),",","")),"")</f>
        <v>31005</v>
      </c>
      <c r="G770" s="19" t="n">
        <f aca="false">IFERROR(VALUE(SUBSTITUTE(TRIM('수출입 실적(품목별)'!G774),",","")),"")</f>
        <v>86247</v>
      </c>
      <c r="H770" s="19" t="n">
        <f aca="false">IFERROR(VALUE(SUBSTITUTE(TRIM('수출입 실적(품목별)'!H774),",","")),"")</f>
        <v>-55242</v>
      </c>
    </row>
    <row r="771" customFormat="false" ht="15" hidden="false" customHeight="true" outlineLevel="0" collapsed="false">
      <c r="A771" s="11" t="str">
        <f aca="false">TRIM('수출입 실적(품목별)'!A775)</f>
        <v>2025.08</v>
      </c>
      <c r="B771" s="17" t="n">
        <f aca="false">IFERROR(VALUE(LEFT(A771,4)),"")</f>
        <v>2025</v>
      </c>
      <c r="C771" s="17" t="n">
        <f aca="false">IFERROR(VALUE(RIGHT(A771,2)),"")</f>
        <v>8</v>
      </c>
      <c r="D771" s="11" t="str">
        <f aca="false">TRIM('수출입 실적(품목별)'!B775)</f>
        <v>97</v>
      </c>
      <c r="E771" s="11" t="str">
        <f aca="false">TRIM('수출입 실적(품목별)'!C775)</f>
        <v>예술품ㆍ수집품ㆍ골동품</v>
      </c>
      <c r="F771" s="19" t="n">
        <f aca="false">IFERROR(VALUE(SUBSTITUTE(TRIM('수출입 실적(품목별)'!E775),",","")),"")</f>
        <v>14438</v>
      </c>
      <c r="G771" s="19" t="n">
        <f aca="false">IFERROR(VALUE(SUBSTITUTE(TRIM('수출입 실적(품목별)'!G775),",","")),"")</f>
        <v>83888</v>
      </c>
      <c r="H771" s="19" t="n">
        <f aca="false">IFERROR(VALUE(SUBSTITUTE(TRIM('수출입 실적(품목별)'!H775),",","")),"")</f>
        <v>-69449</v>
      </c>
    </row>
    <row r="772" customFormat="false" ht="15" hidden="false" customHeight="true" outlineLevel="0" collapsed="false">
      <c r="A772" s="11" t="str">
        <f aca="false">TRIM('수출입 실적(품목별)'!A776)</f>
        <v>2025.09</v>
      </c>
      <c r="B772" s="17" t="n">
        <f aca="false">IFERROR(VALUE(LEFT(A772,4)),"")</f>
        <v>2025</v>
      </c>
      <c r="C772" s="17" t="n">
        <f aca="false">IFERROR(VALUE(RIGHT(A772,2)),"")</f>
        <v>9</v>
      </c>
      <c r="D772" s="11" t="str">
        <f aca="false">TRIM('수출입 실적(품목별)'!B776)</f>
        <v>01</v>
      </c>
      <c r="E772" s="11" t="str">
        <f aca="false">TRIM('수출입 실적(품목별)'!C776)</f>
        <v>살아 있는 동물</v>
      </c>
      <c r="F772" s="19" t="n">
        <f aca="false">IFERROR(VALUE(SUBSTITUTE(TRIM('수출입 실적(품목별)'!E776),",","")),"")</f>
        <v>689</v>
      </c>
      <c r="G772" s="19" t="n">
        <f aca="false">IFERROR(VALUE(SUBSTITUTE(TRIM('수출입 실적(품목별)'!G776),",","")),"")</f>
        <v>5245</v>
      </c>
      <c r="H772" s="19" t="n">
        <f aca="false">IFERROR(VALUE(SUBSTITUTE(TRIM('수출입 실적(품목별)'!H776),",","")),"")</f>
        <v>-4556</v>
      </c>
    </row>
    <row r="773" customFormat="false" ht="15" hidden="false" customHeight="true" outlineLevel="0" collapsed="false">
      <c r="A773" s="11" t="str">
        <f aca="false">TRIM('수출입 실적(품목별)'!A777)</f>
        <v>2025.09</v>
      </c>
      <c r="B773" s="17" t="n">
        <f aca="false">IFERROR(VALUE(LEFT(A773,4)),"")</f>
        <v>2025</v>
      </c>
      <c r="C773" s="17" t="n">
        <f aca="false">IFERROR(VALUE(RIGHT(A773,2)),"")</f>
        <v>9</v>
      </c>
      <c r="D773" s="11" t="str">
        <f aca="false">TRIM('수출입 실적(품목별)'!B777)</f>
        <v>02</v>
      </c>
      <c r="E773" s="11" t="str">
        <f aca="false">TRIM('수출입 실적(품목별)'!C777)</f>
        <v>육과 식용 설육(屑肉)</v>
      </c>
      <c r="F773" s="19" t="n">
        <f aca="false">IFERROR(VALUE(SUBSTITUTE(TRIM('수출입 실적(품목별)'!E777),",","")),"")</f>
        <v>6423</v>
      </c>
      <c r="G773" s="19" t="n">
        <f aca="false">IFERROR(VALUE(SUBSTITUTE(TRIM('수출입 실적(품목별)'!G777),",","")),"")</f>
        <v>617386</v>
      </c>
      <c r="H773" s="19" t="n">
        <f aca="false">IFERROR(VALUE(SUBSTITUTE(TRIM('수출입 실적(품목별)'!H777),",","")),"")</f>
        <v>-610963</v>
      </c>
    </row>
    <row r="774" customFormat="false" ht="15" hidden="false" customHeight="true" outlineLevel="0" collapsed="false">
      <c r="A774" s="11" t="str">
        <f aca="false">TRIM('수출입 실적(품목별)'!A778)</f>
        <v>2025.09</v>
      </c>
      <c r="B774" s="17" t="n">
        <f aca="false">IFERROR(VALUE(LEFT(A774,4)),"")</f>
        <v>2025</v>
      </c>
      <c r="C774" s="17" t="n">
        <f aca="false">IFERROR(VALUE(RIGHT(A774,2)),"")</f>
        <v>9</v>
      </c>
      <c r="D774" s="11" t="str">
        <f aca="false">TRIM('수출입 실적(품목별)'!B778)</f>
        <v>03</v>
      </c>
      <c r="E774" s="11" t="str">
        <f aca="false">TRIM('수출입 실적(품목별)'!C778)</f>
        <v>어류ㆍ갑각류ㆍ연체동물과 그 밖의 수생(水生) 무척추동물</v>
      </c>
      <c r="F774" s="19" t="n">
        <f aca="false">IFERROR(VALUE(SUBSTITUTE(TRIM('수출입 실적(품목별)'!E778),",","")),"")</f>
        <v>177718</v>
      </c>
      <c r="G774" s="19" t="n">
        <f aca="false">IFERROR(VALUE(SUBSTITUTE(TRIM('수출입 실적(품목별)'!G778),",","")),"")</f>
        <v>479689</v>
      </c>
      <c r="H774" s="19" t="n">
        <f aca="false">IFERROR(VALUE(SUBSTITUTE(TRIM('수출입 실적(품목별)'!H778),",","")),"")</f>
        <v>-301971</v>
      </c>
    </row>
    <row r="775" customFormat="false" ht="15" hidden="false" customHeight="true" outlineLevel="0" collapsed="false">
      <c r="A775" s="11" t="str">
        <f aca="false">TRIM('수출입 실적(품목별)'!A779)</f>
        <v>2025.09</v>
      </c>
      <c r="B775" s="17" t="n">
        <f aca="false">IFERROR(VALUE(LEFT(A775,4)),"")</f>
        <v>2025</v>
      </c>
      <c r="C775" s="17" t="n">
        <f aca="false">IFERROR(VALUE(RIGHT(A775,2)),"")</f>
        <v>9</v>
      </c>
      <c r="D775" s="11" t="str">
        <f aca="false">TRIM('수출입 실적(품목별)'!B779)</f>
        <v>04</v>
      </c>
      <c r="E775" s="11" t="str">
        <f aca="false">TRIM('수출입 실적(품목별)'!C779)</f>
        <v>낙농품, 새의 알, 천연꿀, 다른 류로 분류되지 않은 식용인 동물성 생산품</v>
      </c>
      <c r="F775" s="19" t="n">
        <f aca="false">IFERROR(VALUE(SUBSTITUTE(TRIM('수출입 실적(품목별)'!E779),",","")),"")</f>
        <v>7500</v>
      </c>
      <c r="G775" s="19" t="n">
        <f aca="false">IFERROR(VALUE(SUBSTITUTE(TRIM('수출입 실적(품목별)'!G779),",","")),"")</f>
        <v>171734</v>
      </c>
      <c r="H775" s="19" t="n">
        <f aca="false">IFERROR(VALUE(SUBSTITUTE(TRIM('수출입 실적(품목별)'!H779),",","")),"")</f>
        <v>-164234</v>
      </c>
    </row>
    <row r="776" customFormat="false" ht="15" hidden="false" customHeight="true" outlineLevel="0" collapsed="false">
      <c r="A776" s="11" t="str">
        <f aca="false">TRIM('수출입 실적(품목별)'!A780)</f>
        <v>2025.09</v>
      </c>
      <c r="B776" s="17" t="n">
        <f aca="false">IFERROR(VALUE(LEFT(A776,4)),"")</f>
        <v>2025</v>
      </c>
      <c r="C776" s="17" t="n">
        <f aca="false">IFERROR(VALUE(RIGHT(A776,2)),"")</f>
        <v>9</v>
      </c>
      <c r="D776" s="11" t="str">
        <f aca="false">TRIM('수출입 실적(품목별)'!B780)</f>
        <v>05</v>
      </c>
      <c r="E776" s="11" t="str">
        <f aca="false">TRIM('수출입 실적(품목별)'!C780)</f>
        <v>다른 류로 분류되지 않은 동물성 생산품</v>
      </c>
      <c r="F776" s="19" t="n">
        <f aca="false">IFERROR(VALUE(SUBSTITUTE(TRIM('수출입 실적(품목별)'!E780),",","")),"")</f>
        <v>4353</v>
      </c>
      <c r="G776" s="19" t="n">
        <f aca="false">IFERROR(VALUE(SUBSTITUTE(TRIM('수출입 실적(품목별)'!G780),",","")),"")</f>
        <v>19788</v>
      </c>
      <c r="H776" s="19" t="n">
        <f aca="false">IFERROR(VALUE(SUBSTITUTE(TRIM('수출입 실적(품목별)'!H780),",","")),"")</f>
        <v>-15435</v>
      </c>
    </row>
    <row r="777" customFormat="false" ht="15" hidden="false" customHeight="true" outlineLevel="0" collapsed="false">
      <c r="A777" s="11" t="str">
        <f aca="false">TRIM('수출입 실적(품목별)'!A781)</f>
        <v>2025.09</v>
      </c>
      <c r="B777" s="17" t="n">
        <f aca="false">IFERROR(VALUE(LEFT(A777,4)),"")</f>
        <v>2025</v>
      </c>
      <c r="C777" s="17" t="n">
        <f aca="false">IFERROR(VALUE(RIGHT(A777,2)),"")</f>
        <v>9</v>
      </c>
      <c r="D777" s="11" t="str">
        <f aca="false">TRIM('수출입 실적(품목별)'!B781)</f>
        <v>06</v>
      </c>
      <c r="E777" s="11" t="str">
        <f aca="false">TRIM('수출입 실적(품목별)'!C781)</f>
        <v>살아 있는 수목과 그 밖의 식물, 인경(鱗莖)ㆍ뿌리와 이와 유사한 물품, 절화(切花)와 장식용 잎</v>
      </c>
      <c r="F777" s="19" t="n">
        <f aca="false">IFERROR(VALUE(SUBSTITUTE(TRIM('수출입 실적(품목별)'!E781),",","")),"")</f>
        <v>453</v>
      </c>
      <c r="G777" s="19" t="n">
        <f aca="false">IFERROR(VALUE(SUBSTITUTE(TRIM('수출입 실적(품목별)'!G781),",","")),"")</f>
        <v>15944</v>
      </c>
      <c r="H777" s="19" t="n">
        <f aca="false">IFERROR(VALUE(SUBSTITUTE(TRIM('수출입 실적(품목별)'!H781),",","")),"")</f>
        <v>-15491</v>
      </c>
    </row>
    <row r="778" customFormat="false" ht="15" hidden="false" customHeight="true" outlineLevel="0" collapsed="false">
      <c r="A778" s="11" t="str">
        <f aca="false">TRIM('수출입 실적(품목별)'!A782)</f>
        <v>2025.09</v>
      </c>
      <c r="B778" s="17" t="n">
        <f aca="false">IFERROR(VALUE(LEFT(A778,4)),"")</f>
        <v>2025</v>
      </c>
      <c r="C778" s="17" t="n">
        <f aca="false">IFERROR(VALUE(RIGHT(A778,2)),"")</f>
        <v>9</v>
      </c>
      <c r="D778" s="11" t="str">
        <f aca="false">TRIM('수출입 실적(품목별)'!B782)</f>
        <v>07</v>
      </c>
      <c r="E778" s="11" t="str">
        <f aca="false">TRIM('수출입 실적(품목별)'!C782)</f>
        <v>식용의 채소ㆍ뿌리ㆍ괴경(塊莖)</v>
      </c>
      <c r="F778" s="19" t="n">
        <f aca="false">IFERROR(VALUE(SUBSTITUTE(TRIM('수출입 실적(품목별)'!E782),",","")),"")</f>
        <v>9147</v>
      </c>
      <c r="G778" s="19" t="n">
        <f aca="false">IFERROR(VALUE(SUBSTITUTE(TRIM('수출입 실적(품목별)'!G782),",","")),"")</f>
        <v>80782</v>
      </c>
      <c r="H778" s="19" t="n">
        <f aca="false">IFERROR(VALUE(SUBSTITUTE(TRIM('수출입 실적(품목별)'!H782),",","")),"")</f>
        <v>-71635</v>
      </c>
    </row>
    <row r="779" customFormat="false" ht="15" hidden="false" customHeight="true" outlineLevel="0" collapsed="false">
      <c r="A779" s="11" t="str">
        <f aca="false">TRIM('수출입 실적(품목별)'!A783)</f>
        <v>2025.09</v>
      </c>
      <c r="B779" s="17" t="n">
        <f aca="false">IFERROR(VALUE(LEFT(A779,4)),"")</f>
        <v>2025</v>
      </c>
      <c r="C779" s="17" t="n">
        <f aca="false">IFERROR(VALUE(RIGHT(A779,2)),"")</f>
        <v>9</v>
      </c>
      <c r="D779" s="11" t="str">
        <f aca="false">TRIM('수출입 실적(품목별)'!B783)</f>
        <v>08</v>
      </c>
      <c r="E779" s="11" t="str">
        <f aca="false">TRIM('수출입 실적(품목별)'!C783)</f>
        <v>식용의 과실과 견과류, 감귤류ㆍ멜론의 껍질</v>
      </c>
      <c r="F779" s="19" t="n">
        <f aca="false">IFERROR(VALUE(SUBSTITUTE(TRIM('수출입 실적(품목별)'!E783),",","")),"")</f>
        <v>26167</v>
      </c>
      <c r="G779" s="19" t="n">
        <f aca="false">IFERROR(VALUE(SUBSTITUTE(TRIM('수출입 실적(품목별)'!G783),",","")),"")</f>
        <v>141382</v>
      </c>
      <c r="H779" s="19" t="n">
        <f aca="false">IFERROR(VALUE(SUBSTITUTE(TRIM('수출입 실적(품목별)'!H783),",","")),"")</f>
        <v>-115215</v>
      </c>
    </row>
    <row r="780" customFormat="false" ht="15" hidden="false" customHeight="true" outlineLevel="0" collapsed="false">
      <c r="A780" s="11" t="str">
        <f aca="false">TRIM('수출입 실적(품목별)'!A784)</f>
        <v>2025.09</v>
      </c>
      <c r="B780" s="17" t="n">
        <f aca="false">IFERROR(VALUE(LEFT(A780,4)),"")</f>
        <v>2025</v>
      </c>
      <c r="C780" s="17" t="n">
        <f aca="false">IFERROR(VALUE(RIGHT(A780,2)),"")</f>
        <v>9</v>
      </c>
      <c r="D780" s="11" t="str">
        <f aca="false">TRIM('수출입 실적(품목별)'!B784)</f>
        <v>09</v>
      </c>
      <c r="E780" s="11" t="str">
        <f aca="false">TRIM('수출입 실적(품목별)'!C784)</f>
        <v>커피ㆍ차ㆍ마테(maté)ㆍ향신료</v>
      </c>
      <c r="F780" s="19" t="n">
        <f aca="false">IFERROR(VALUE(SUBSTITUTE(TRIM('수출입 실적(품목별)'!E784),",","")),"")</f>
        <v>5367</v>
      </c>
      <c r="G780" s="19" t="n">
        <f aca="false">IFERROR(VALUE(SUBSTITUTE(TRIM('수출입 실적(품목별)'!G784),",","")),"")</f>
        <v>162839</v>
      </c>
      <c r="H780" s="19" t="n">
        <f aca="false">IFERROR(VALUE(SUBSTITUTE(TRIM('수출입 실적(품목별)'!H784),",","")),"")</f>
        <v>-157472</v>
      </c>
    </row>
    <row r="781" customFormat="false" ht="15" hidden="false" customHeight="true" outlineLevel="0" collapsed="false">
      <c r="A781" s="11" t="str">
        <f aca="false">TRIM('수출입 실적(품목별)'!A785)</f>
        <v>2025.09</v>
      </c>
      <c r="B781" s="17" t="n">
        <f aca="false">IFERROR(VALUE(LEFT(A781,4)),"")</f>
        <v>2025</v>
      </c>
      <c r="C781" s="17" t="n">
        <f aca="false">IFERROR(VALUE(RIGHT(A781,2)),"")</f>
        <v>9</v>
      </c>
      <c r="D781" s="11" t="str">
        <f aca="false">TRIM('수출입 실적(품목별)'!B785)</f>
        <v>10</v>
      </c>
      <c r="E781" s="11" t="str">
        <f aca="false">TRIM('수출입 실적(품목별)'!C785)</f>
        <v>곡물</v>
      </c>
      <c r="F781" s="19" t="n">
        <f aca="false">IFERROR(VALUE(SUBSTITUTE(TRIM('수출입 실적(품목별)'!E785),",","")),"")</f>
        <v>26421</v>
      </c>
      <c r="G781" s="19" t="n">
        <f aca="false">IFERROR(VALUE(SUBSTITUTE(TRIM('수출입 실적(품목별)'!G785),",","")),"")</f>
        <v>383425</v>
      </c>
      <c r="H781" s="19" t="n">
        <f aca="false">IFERROR(VALUE(SUBSTITUTE(TRIM('수출입 실적(품목별)'!H785),",","")),"")</f>
        <v>-357004</v>
      </c>
    </row>
    <row r="782" customFormat="false" ht="15" hidden="false" customHeight="true" outlineLevel="0" collapsed="false">
      <c r="A782" s="11" t="str">
        <f aca="false">TRIM('수출입 실적(품목별)'!A786)</f>
        <v>2025.09</v>
      </c>
      <c r="B782" s="17" t="n">
        <f aca="false">IFERROR(VALUE(LEFT(A782,4)),"")</f>
        <v>2025</v>
      </c>
      <c r="C782" s="17" t="n">
        <f aca="false">IFERROR(VALUE(RIGHT(A782,2)),"")</f>
        <v>9</v>
      </c>
      <c r="D782" s="11" t="str">
        <f aca="false">TRIM('수출입 실적(품목별)'!B786)</f>
        <v>11</v>
      </c>
      <c r="E782" s="11" t="str">
        <f aca="false">TRIM('수출입 실적(품목별)'!C786)</f>
        <v>제분공업의 생산품과 맥아, 전분, 이눌린(inulin), 밀의 글루텐(gluten)</v>
      </c>
      <c r="F782" s="19" t="n">
        <f aca="false">IFERROR(VALUE(SUBSTITUTE(TRIM('수출입 실적(품목별)'!E786),",","")),"")</f>
        <v>3988</v>
      </c>
      <c r="G782" s="19" t="n">
        <f aca="false">IFERROR(VALUE(SUBSTITUTE(TRIM('수출입 실적(품목별)'!G786),",","")),"")</f>
        <v>32839</v>
      </c>
      <c r="H782" s="19" t="n">
        <f aca="false">IFERROR(VALUE(SUBSTITUTE(TRIM('수출입 실적(품목별)'!H786),",","")),"")</f>
        <v>-28851</v>
      </c>
    </row>
    <row r="783" customFormat="false" ht="15" hidden="false" customHeight="true" outlineLevel="0" collapsed="false">
      <c r="A783" s="11" t="str">
        <f aca="false">TRIM('수출입 실적(품목별)'!A787)</f>
        <v>2025.09</v>
      </c>
      <c r="B783" s="17" t="n">
        <f aca="false">IFERROR(VALUE(LEFT(A783,4)),"")</f>
        <v>2025</v>
      </c>
      <c r="C783" s="17" t="n">
        <f aca="false">IFERROR(VALUE(RIGHT(A783,2)),"")</f>
        <v>9</v>
      </c>
      <c r="D783" s="11" t="str">
        <f aca="false">TRIM('수출입 실적(품목별)'!B787)</f>
        <v>12</v>
      </c>
      <c r="E783" s="11" t="str">
        <f aca="false">TRIM('수출입 실적(품목별)'!C787)</f>
        <v>채유(採油)에 적합한 종자와 과실, 각종 종자와 과실, 공업용ㆍ의약용 식물, 짚과 사료용 식물</v>
      </c>
      <c r="F783" s="19" t="n">
        <f aca="false">IFERROR(VALUE(SUBSTITUTE(TRIM('수출입 실적(품목별)'!E787),",","")),"")</f>
        <v>51340</v>
      </c>
      <c r="G783" s="19" t="n">
        <f aca="false">IFERROR(VALUE(SUBSTITUTE(TRIM('수출입 실적(품목별)'!G787),",","")),"")</f>
        <v>133091</v>
      </c>
      <c r="H783" s="19" t="n">
        <f aca="false">IFERROR(VALUE(SUBSTITUTE(TRIM('수출입 실적(품목별)'!H787),",","")),"")</f>
        <v>-81751</v>
      </c>
    </row>
    <row r="784" customFormat="false" ht="15" hidden="false" customHeight="true" outlineLevel="0" collapsed="false">
      <c r="A784" s="11" t="str">
        <f aca="false">TRIM('수출입 실적(품목별)'!A788)</f>
        <v>2025.09</v>
      </c>
      <c r="B784" s="17" t="n">
        <f aca="false">IFERROR(VALUE(LEFT(A784,4)),"")</f>
        <v>2025</v>
      </c>
      <c r="C784" s="17" t="n">
        <f aca="false">IFERROR(VALUE(RIGHT(A784,2)),"")</f>
        <v>9</v>
      </c>
      <c r="D784" s="11" t="str">
        <f aca="false">TRIM('수출입 실적(품목별)'!B788)</f>
        <v>13</v>
      </c>
      <c r="E784" s="11" t="str">
        <f aca="false">TRIM('수출입 실적(품목별)'!C788)</f>
        <v>락(lac), 검ㆍ수지ㆍ그 밖의 식물성 수액과 추출물(extract)</v>
      </c>
      <c r="F784" s="19" t="n">
        <f aca="false">IFERROR(VALUE(SUBSTITUTE(TRIM('수출입 실적(품목별)'!E788),",","")),"")</f>
        <v>6981</v>
      </c>
      <c r="G784" s="19" t="n">
        <f aca="false">IFERROR(VALUE(SUBSTITUTE(TRIM('수출입 실적(품목별)'!G788),",","")),"")</f>
        <v>22998</v>
      </c>
      <c r="H784" s="19" t="n">
        <f aca="false">IFERROR(VALUE(SUBSTITUTE(TRIM('수출입 실적(품목별)'!H788),",","")),"")</f>
        <v>-16017</v>
      </c>
    </row>
    <row r="785" customFormat="false" ht="15" hidden="false" customHeight="true" outlineLevel="0" collapsed="false">
      <c r="A785" s="11" t="str">
        <f aca="false">TRIM('수출입 실적(품목별)'!A789)</f>
        <v>2025.09</v>
      </c>
      <c r="B785" s="17" t="n">
        <f aca="false">IFERROR(VALUE(LEFT(A785,4)),"")</f>
        <v>2025</v>
      </c>
      <c r="C785" s="17" t="n">
        <f aca="false">IFERROR(VALUE(RIGHT(A785,2)),"")</f>
        <v>9</v>
      </c>
      <c r="D785" s="11" t="str">
        <f aca="false">TRIM('수출입 실적(품목별)'!B789)</f>
        <v>14</v>
      </c>
      <c r="E785" s="11" t="str">
        <f aca="false">TRIM('수출입 실적(품목별)'!C789)</f>
        <v>식물성 편조물(編組物)용 재료와 다른 류로 분류되지 않은 식물성 생산품</v>
      </c>
      <c r="F785" s="19" t="n">
        <f aca="false">IFERROR(VALUE(SUBSTITUTE(TRIM('수출입 실적(품목별)'!E789),",","")),"")</f>
        <v>17</v>
      </c>
      <c r="G785" s="19" t="n">
        <f aca="false">IFERROR(VALUE(SUBSTITUTE(TRIM('수출입 실적(품목별)'!G789),",","")),"")</f>
        <v>5653</v>
      </c>
      <c r="H785" s="19" t="n">
        <f aca="false">IFERROR(VALUE(SUBSTITUTE(TRIM('수출입 실적(품목별)'!H789),",","")),"")</f>
        <v>-5636</v>
      </c>
    </row>
    <row r="786" customFormat="false" ht="15" hidden="false" customHeight="true" outlineLevel="0" collapsed="false">
      <c r="A786" s="11" t="str">
        <f aca="false">TRIM('수출입 실적(품목별)'!A790)</f>
        <v>2025.09</v>
      </c>
      <c r="B786" s="17" t="n">
        <f aca="false">IFERROR(VALUE(LEFT(A786,4)),"")</f>
        <v>2025</v>
      </c>
      <c r="C786" s="17" t="n">
        <f aca="false">IFERROR(VALUE(RIGHT(A786,2)),"")</f>
        <v>9</v>
      </c>
      <c r="D786" s="11" t="str">
        <f aca="false">TRIM('수출입 실적(품목별)'!B790)</f>
        <v>15</v>
      </c>
      <c r="E786" s="11" t="str">
        <f aca="false">TRIM('수출입 실적(품목별)'!C790)</f>
        <v>동물성ㆍ식물성ㆍ미생물성 지방과 기름 및이들의 분해생산물, 조제한 식용 지방과 동물성ㆍ식물성 왁스</v>
      </c>
      <c r="F786" s="19" t="n">
        <f aca="false">IFERROR(VALUE(SUBSTITUTE(TRIM('수출입 실적(품목별)'!E790),",","")),"")</f>
        <v>21190</v>
      </c>
      <c r="G786" s="19" t="n">
        <f aca="false">IFERROR(VALUE(SUBSTITUTE(TRIM('수출입 실적(품목별)'!G790),",","")),"")</f>
        <v>213787</v>
      </c>
      <c r="H786" s="19" t="n">
        <f aca="false">IFERROR(VALUE(SUBSTITUTE(TRIM('수출입 실적(품목별)'!H790),",","")),"")</f>
        <v>-192597</v>
      </c>
    </row>
    <row r="787" customFormat="false" ht="15" hidden="false" customHeight="true" outlineLevel="0" collapsed="false">
      <c r="A787" s="11" t="str">
        <f aca="false">TRIM('수출입 실적(품목별)'!A791)</f>
        <v>2025.09</v>
      </c>
      <c r="B787" s="17" t="n">
        <f aca="false">IFERROR(VALUE(LEFT(A787,4)),"")</f>
        <v>2025</v>
      </c>
      <c r="C787" s="17" t="n">
        <f aca="false">IFERROR(VALUE(RIGHT(A787,2)),"")</f>
        <v>9</v>
      </c>
      <c r="D787" s="11" t="str">
        <f aca="false">TRIM('수출입 실적(품목별)'!B791)</f>
        <v>16</v>
      </c>
      <c r="E787" s="11" t="str">
        <f aca="false">TRIM('수출입 실적(품목별)'!C791)</f>
        <v>육류ㆍ어류ㆍ갑각류ㆍ연체동물이나 그 밖의 수생(水生) 무척추동물 또는 곤충의 조제품</v>
      </c>
      <c r="F787" s="19" t="n">
        <f aca="false">IFERROR(VALUE(SUBSTITUTE(TRIM('수출입 실적(품목별)'!E791),",","")),"")</f>
        <v>29295</v>
      </c>
      <c r="G787" s="19" t="n">
        <f aca="false">IFERROR(VALUE(SUBSTITUTE(TRIM('수출입 실적(품목별)'!G791),",","")),"")</f>
        <v>104847</v>
      </c>
      <c r="H787" s="19" t="n">
        <f aca="false">IFERROR(VALUE(SUBSTITUTE(TRIM('수출입 실적(품목별)'!H791),",","")),"")</f>
        <v>-75551</v>
      </c>
    </row>
    <row r="788" customFormat="false" ht="15" hidden="false" customHeight="true" outlineLevel="0" collapsed="false">
      <c r="A788" s="11" t="str">
        <f aca="false">TRIM('수출입 실적(품목별)'!A792)</f>
        <v>2025.09</v>
      </c>
      <c r="B788" s="17" t="n">
        <f aca="false">IFERROR(VALUE(LEFT(A788,4)),"")</f>
        <v>2025</v>
      </c>
      <c r="C788" s="17" t="n">
        <f aca="false">IFERROR(VALUE(RIGHT(A788,2)),"")</f>
        <v>9</v>
      </c>
      <c r="D788" s="11" t="str">
        <f aca="false">TRIM('수출입 실적(품목별)'!B792)</f>
        <v>17</v>
      </c>
      <c r="E788" s="11" t="str">
        <f aca="false">TRIM('수출입 실적(품목별)'!C792)</f>
        <v>당류(糖類)와 설탕과자</v>
      </c>
      <c r="F788" s="19" t="n">
        <f aca="false">IFERROR(VALUE(SUBSTITUTE(TRIM('수출입 실적(품목별)'!E792),",","")),"")</f>
        <v>29459</v>
      </c>
      <c r="G788" s="19" t="n">
        <f aca="false">IFERROR(VALUE(SUBSTITUTE(TRIM('수출입 실적(품목별)'!G792),",","")),"")</f>
        <v>106778</v>
      </c>
      <c r="H788" s="19" t="n">
        <f aca="false">IFERROR(VALUE(SUBSTITUTE(TRIM('수출입 실적(품목별)'!H792),",","")),"")</f>
        <v>-77318</v>
      </c>
    </row>
    <row r="789" customFormat="false" ht="15" hidden="false" customHeight="true" outlineLevel="0" collapsed="false">
      <c r="A789" s="11" t="str">
        <f aca="false">TRIM('수출입 실적(품목별)'!A793)</f>
        <v>2025.09</v>
      </c>
      <c r="B789" s="17" t="n">
        <f aca="false">IFERROR(VALUE(LEFT(A789,4)),"")</f>
        <v>2025</v>
      </c>
      <c r="C789" s="17" t="n">
        <f aca="false">IFERROR(VALUE(RIGHT(A789,2)),"")</f>
        <v>9</v>
      </c>
      <c r="D789" s="11" t="str">
        <f aca="false">TRIM('수출입 실적(품목별)'!B793)</f>
        <v>18</v>
      </c>
      <c r="E789" s="11" t="str">
        <f aca="false">TRIM('수출입 실적(품목별)'!C793)</f>
        <v>코코아와 그 조제품</v>
      </c>
      <c r="F789" s="19" t="n">
        <f aca="false">IFERROR(VALUE(SUBSTITUTE(TRIM('수출입 실적(품목별)'!E793),",","")),"")</f>
        <v>8177</v>
      </c>
      <c r="G789" s="19" t="n">
        <f aca="false">IFERROR(VALUE(SUBSTITUTE(TRIM('수출입 실적(품목별)'!G793),",","")),"")</f>
        <v>58436</v>
      </c>
      <c r="H789" s="19" t="n">
        <f aca="false">IFERROR(VALUE(SUBSTITUTE(TRIM('수출입 실적(품목별)'!H793),",","")),"")</f>
        <v>-50260</v>
      </c>
    </row>
    <row r="790" customFormat="false" ht="15" hidden="false" customHeight="true" outlineLevel="0" collapsed="false">
      <c r="A790" s="11" t="str">
        <f aca="false">TRIM('수출입 실적(품목별)'!A794)</f>
        <v>2025.09</v>
      </c>
      <c r="B790" s="17" t="n">
        <f aca="false">IFERROR(VALUE(LEFT(A790,4)),"")</f>
        <v>2025</v>
      </c>
      <c r="C790" s="17" t="n">
        <f aca="false">IFERROR(VALUE(RIGHT(A790,2)),"")</f>
        <v>9</v>
      </c>
      <c r="D790" s="11" t="str">
        <f aca="false">TRIM('수출입 실적(품목별)'!B794)</f>
        <v>19</v>
      </c>
      <c r="E790" s="11" t="str">
        <f aca="false">TRIM('수출입 실적(품목별)'!C794)</f>
        <v>곡물ㆍ고운 가루ㆍ전분ㆍ밀크의 조제품과 베이커리 제품</v>
      </c>
      <c r="F790" s="19" t="n">
        <f aca="false">IFERROR(VALUE(SUBSTITUTE(TRIM('수출입 실적(품목별)'!E794),",","")),"")</f>
        <v>257181</v>
      </c>
      <c r="G790" s="19" t="n">
        <f aca="false">IFERROR(VALUE(SUBSTITUTE(TRIM('수출입 실적(품목별)'!G794),",","")),"")</f>
        <v>113643</v>
      </c>
      <c r="H790" s="19" t="n">
        <f aca="false">IFERROR(VALUE(SUBSTITUTE(TRIM('수출입 실적(품목별)'!H794),",","")),"")</f>
        <v>143538</v>
      </c>
    </row>
    <row r="791" customFormat="false" ht="15" hidden="false" customHeight="true" outlineLevel="0" collapsed="false">
      <c r="A791" s="11" t="str">
        <f aca="false">TRIM('수출입 실적(품목별)'!A795)</f>
        <v>2025.09</v>
      </c>
      <c r="B791" s="17" t="n">
        <f aca="false">IFERROR(VALUE(LEFT(A791,4)),"")</f>
        <v>2025</v>
      </c>
      <c r="C791" s="17" t="n">
        <f aca="false">IFERROR(VALUE(RIGHT(A791,2)),"")</f>
        <v>9</v>
      </c>
      <c r="D791" s="11" t="str">
        <f aca="false">TRIM('수출입 실적(품목별)'!B795)</f>
        <v>20</v>
      </c>
      <c r="E791" s="11" t="str">
        <f aca="false">TRIM('수출입 실적(품목별)'!C795)</f>
        <v>채소ㆍ과실ㆍ견과류나 식물의그 밖의 부분의 조제품</v>
      </c>
      <c r="F791" s="19" t="n">
        <f aca="false">IFERROR(VALUE(SUBSTITUTE(TRIM('수출입 실적(품목별)'!E795),",","")),"")</f>
        <v>91569</v>
      </c>
      <c r="G791" s="19" t="n">
        <f aca="false">IFERROR(VALUE(SUBSTITUTE(TRIM('수출입 실적(품목별)'!G795),",","")),"")</f>
        <v>149348</v>
      </c>
      <c r="H791" s="19" t="n">
        <f aca="false">IFERROR(VALUE(SUBSTITUTE(TRIM('수출입 실적(품목별)'!H795),",","")),"")</f>
        <v>-57779</v>
      </c>
    </row>
    <row r="792" customFormat="false" ht="15" hidden="false" customHeight="true" outlineLevel="0" collapsed="false">
      <c r="A792" s="11" t="str">
        <f aca="false">TRIM('수출입 실적(품목별)'!A796)</f>
        <v>2025.09</v>
      </c>
      <c r="B792" s="17" t="n">
        <f aca="false">IFERROR(VALUE(LEFT(A792,4)),"")</f>
        <v>2025</v>
      </c>
      <c r="C792" s="17" t="n">
        <f aca="false">IFERROR(VALUE(RIGHT(A792,2)),"")</f>
        <v>9</v>
      </c>
      <c r="D792" s="11" t="str">
        <f aca="false">TRIM('수출입 실적(품목별)'!B796)</f>
        <v>21</v>
      </c>
      <c r="E792" s="11" t="str">
        <f aca="false">TRIM('수출입 실적(품목별)'!C796)</f>
        <v>각종 조제 식료품</v>
      </c>
      <c r="F792" s="19" t="n">
        <f aca="false">IFERROR(VALUE(SUBSTITUTE(TRIM('수출입 실적(품목별)'!E796),",","")),"")</f>
        <v>172857</v>
      </c>
      <c r="G792" s="19" t="n">
        <f aca="false">IFERROR(VALUE(SUBSTITUTE(TRIM('수출입 실적(품목별)'!G796),",","")),"")</f>
        <v>256823</v>
      </c>
      <c r="H792" s="19" t="n">
        <f aca="false">IFERROR(VALUE(SUBSTITUTE(TRIM('수출입 실적(품목별)'!H796),",","")),"")</f>
        <v>-83966</v>
      </c>
    </row>
    <row r="793" customFormat="false" ht="15" hidden="false" customHeight="true" outlineLevel="0" collapsed="false">
      <c r="A793" s="11" t="str">
        <f aca="false">TRIM('수출입 실적(품목별)'!A797)</f>
        <v>2025.09</v>
      </c>
      <c r="B793" s="17" t="n">
        <f aca="false">IFERROR(VALUE(LEFT(A793,4)),"")</f>
        <v>2025</v>
      </c>
      <c r="C793" s="17" t="n">
        <f aca="false">IFERROR(VALUE(RIGHT(A793,2)),"")</f>
        <v>9</v>
      </c>
      <c r="D793" s="11" t="str">
        <f aca="false">TRIM('수출입 실적(품목별)'!B797)</f>
        <v>22</v>
      </c>
      <c r="E793" s="11" t="str">
        <f aca="false">TRIM('수출입 실적(품목별)'!C797)</f>
        <v>음료ㆍ주류ㆍ식초</v>
      </c>
      <c r="F793" s="19" t="n">
        <f aca="false">IFERROR(VALUE(SUBSTITUTE(TRIM('수출입 실적(품목별)'!E797),",","")),"")</f>
        <v>108469</v>
      </c>
      <c r="G793" s="19" t="n">
        <f aca="false">IFERROR(VALUE(SUBSTITUTE(TRIM('수출입 실적(품목별)'!G797),",","")),"")</f>
        <v>132714</v>
      </c>
      <c r="H793" s="19" t="n">
        <f aca="false">IFERROR(VALUE(SUBSTITUTE(TRIM('수출입 실적(품목별)'!H797),",","")),"")</f>
        <v>-24245</v>
      </c>
    </row>
    <row r="794" customFormat="false" ht="15" hidden="false" customHeight="true" outlineLevel="0" collapsed="false">
      <c r="A794" s="11" t="str">
        <f aca="false">TRIM('수출입 실적(품목별)'!A798)</f>
        <v>2025.09</v>
      </c>
      <c r="B794" s="17" t="n">
        <f aca="false">IFERROR(VALUE(LEFT(A794,4)),"")</f>
        <v>2025</v>
      </c>
      <c r="C794" s="17" t="n">
        <f aca="false">IFERROR(VALUE(RIGHT(A794,2)),"")</f>
        <v>9</v>
      </c>
      <c r="D794" s="11" t="str">
        <f aca="false">TRIM('수출입 실적(품목별)'!B798)</f>
        <v>23</v>
      </c>
      <c r="E794" s="11" t="str">
        <f aca="false">TRIM('수출입 실적(품목별)'!C798)</f>
        <v>식품 공업에서 생기는 잔재물과 웨이스트(waste), 조제 사료</v>
      </c>
      <c r="F794" s="19" t="n">
        <f aca="false">IFERROR(VALUE(SUBSTITUTE(TRIM('수출입 실적(품목별)'!E798),",","")),"")</f>
        <v>31844</v>
      </c>
      <c r="G794" s="19" t="n">
        <f aca="false">IFERROR(VALUE(SUBSTITUTE(TRIM('수출입 실적(품목별)'!G798),",","")),"")</f>
        <v>206476</v>
      </c>
      <c r="H794" s="19" t="n">
        <f aca="false">IFERROR(VALUE(SUBSTITUTE(TRIM('수출입 실적(품목별)'!H798),",","")),"")</f>
        <v>-174631</v>
      </c>
    </row>
    <row r="795" customFormat="false" ht="15" hidden="false" customHeight="true" outlineLevel="0" collapsed="false">
      <c r="A795" s="11" t="str">
        <f aca="false">TRIM('수출입 실적(품목별)'!A799)</f>
        <v>2025.09</v>
      </c>
      <c r="B795" s="17" t="n">
        <f aca="false">IFERROR(VALUE(LEFT(A795,4)),"")</f>
        <v>2025</v>
      </c>
      <c r="C795" s="17" t="n">
        <f aca="false">IFERROR(VALUE(RIGHT(A795,2)),"")</f>
        <v>9</v>
      </c>
      <c r="D795" s="11" t="str">
        <f aca="false">TRIM('수출입 실적(품목별)'!B799)</f>
        <v>24</v>
      </c>
      <c r="E795" s="11" t="str">
        <f aca="false">TRIM('수출입 실적(품목별)'!C799)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795" s="19" t="n">
        <f aca="false">IFERROR(VALUE(SUBSTITUTE(TRIM('수출입 실적(품목별)'!E799),",","")),"")</f>
        <v>102244</v>
      </c>
      <c r="G795" s="19" t="n">
        <f aca="false">IFERROR(VALUE(SUBSTITUTE(TRIM('수출입 실적(품목별)'!G799),",","")),"")</f>
        <v>60324</v>
      </c>
      <c r="H795" s="19" t="n">
        <f aca="false">IFERROR(VALUE(SUBSTITUTE(TRIM('수출입 실적(품목별)'!H799),",","")),"")</f>
        <v>41920</v>
      </c>
    </row>
    <row r="796" customFormat="false" ht="15" hidden="false" customHeight="true" outlineLevel="0" collapsed="false">
      <c r="A796" s="11" t="str">
        <f aca="false">TRIM('수출입 실적(품목별)'!A800)</f>
        <v>2025.09</v>
      </c>
      <c r="B796" s="17" t="n">
        <f aca="false">IFERROR(VALUE(LEFT(A796,4)),"")</f>
        <v>2025</v>
      </c>
      <c r="C796" s="17" t="n">
        <f aca="false">IFERROR(VALUE(RIGHT(A796,2)),"")</f>
        <v>9</v>
      </c>
      <c r="D796" s="11" t="str">
        <f aca="false">TRIM('수출입 실적(품목별)'!B800)</f>
        <v>25</v>
      </c>
      <c r="E796" s="11" t="str">
        <f aca="false">TRIM('수출입 실적(품목별)'!C800)</f>
        <v>소금, 황, 토석류(土石類), 석고ㆍ석회ㆍ시멘트</v>
      </c>
      <c r="F796" s="19" t="n">
        <f aca="false">IFERROR(VALUE(SUBSTITUTE(TRIM('수출입 실적(품목별)'!E800),",","")),"")</f>
        <v>48301</v>
      </c>
      <c r="G796" s="19" t="n">
        <f aca="false">IFERROR(VALUE(SUBSTITUTE(TRIM('수출입 실적(품목별)'!G800),",","")),"")</f>
        <v>85661</v>
      </c>
      <c r="H796" s="19" t="n">
        <f aca="false">IFERROR(VALUE(SUBSTITUTE(TRIM('수출입 실적(품목별)'!H800),",","")),"")</f>
        <v>-37360</v>
      </c>
    </row>
    <row r="797" customFormat="false" ht="15" hidden="false" customHeight="true" outlineLevel="0" collapsed="false">
      <c r="A797" s="11" t="str">
        <f aca="false">TRIM('수출입 실적(품목별)'!A801)</f>
        <v>2025.09</v>
      </c>
      <c r="B797" s="17" t="n">
        <f aca="false">IFERROR(VALUE(LEFT(A797,4)),"")</f>
        <v>2025</v>
      </c>
      <c r="C797" s="17" t="n">
        <f aca="false">IFERROR(VALUE(RIGHT(A797,2)),"")</f>
        <v>9</v>
      </c>
      <c r="D797" s="11" t="str">
        <f aca="false">TRIM('수출입 실적(품목별)'!B801)</f>
        <v>26</v>
      </c>
      <c r="E797" s="11" t="str">
        <f aca="false">TRIM('수출입 실적(품목별)'!C801)</f>
        <v>광(鑛)ㆍ슬래그(slag)ㆍ회(灰)</v>
      </c>
      <c r="F797" s="19" t="n">
        <f aca="false">IFERROR(VALUE(SUBSTITUTE(TRIM('수출입 실적(품목별)'!E801),",","")),"")</f>
        <v>59863</v>
      </c>
      <c r="G797" s="19" t="n">
        <f aca="false">IFERROR(VALUE(SUBSTITUTE(TRIM('수출입 실적(품목별)'!G801),",","")),"")</f>
        <v>1881240</v>
      </c>
      <c r="H797" s="19" t="n">
        <f aca="false">IFERROR(VALUE(SUBSTITUTE(TRIM('수출입 실적(품목별)'!H801),",","")),"")</f>
        <v>-1821377</v>
      </c>
    </row>
    <row r="798" customFormat="false" ht="15" hidden="false" customHeight="true" outlineLevel="0" collapsed="false">
      <c r="A798" s="11" t="str">
        <f aca="false">TRIM('수출입 실적(품목별)'!A802)</f>
        <v>2025.09</v>
      </c>
      <c r="B798" s="17" t="n">
        <f aca="false">IFERROR(VALUE(LEFT(A798,4)),"")</f>
        <v>2025</v>
      </c>
      <c r="C798" s="17" t="n">
        <f aca="false">IFERROR(VALUE(RIGHT(A798,2)),"")</f>
        <v>9</v>
      </c>
      <c r="D798" s="11" t="str">
        <f aca="false">TRIM('수출입 실적(품목별)'!B802)</f>
        <v>27</v>
      </c>
      <c r="E798" s="11" t="str">
        <f aca="false">TRIM('수출입 실적(품목별)'!C802)</f>
        <v>광물성 연료ㆍ광물유(鑛物油)와 이들의 증류물, 역청(瀝靑)물질, 광물성 왁스</v>
      </c>
      <c r="F798" s="19" t="n">
        <f aca="false">IFERROR(VALUE(SUBSTITUTE(TRIM('수출입 실적(품목별)'!E802),",","")),"")</f>
        <v>4322838</v>
      </c>
      <c r="G798" s="19" t="n">
        <f aca="false">IFERROR(VALUE(SUBSTITUTE(TRIM('수출입 실적(품목별)'!G802),",","")),"")</f>
        <v>11304137</v>
      </c>
      <c r="H798" s="19" t="n">
        <f aca="false">IFERROR(VALUE(SUBSTITUTE(TRIM('수출입 실적(품목별)'!H802),",","")),"")</f>
        <v>-6981299</v>
      </c>
    </row>
    <row r="799" customFormat="false" ht="15" hidden="false" customHeight="true" outlineLevel="0" collapsed="false">
      <c r="A799" s="11" t="str">
        <f aca="false">TRIM('수출입 실적(품목별)'!A803)</f>
        <v>2025.09</v>
      </c>
      <c r="B799" s="17" t="n">
        <f aca="false">IFERROR(VALUE(LEFT(A799,4)),"")</f>
        <v>2025</v>
      </c>
      <c r="C799" s="17" t="n">
        <f aca="false">IFERROR(VALUE(RIGHT(A799,2)),"")</f>
        <v>9</v>
      </c>
      <c r="D799" s="11" t="str">
        <f aca="false">TRIM('수출입 실적(품목별)'!B803)</f>
        <v>28</v>
      </c>
      <c r="E799" s="11" t="str">
        <f aca="false">TRIM('수출입 실적(품목별)'!C803)</f>
        <v>무기화학품, 귀금속ㆍ희토류(稀土類)금속ㆍ방사성원소ㆍ동위원소의 유기화합물이나 무기화합물</v>
      </c>
      <c r="F799" s="19" t="n">
        <f aca="false">IFERROR(VALUE(SUBSTITUTE(TRIM('수출입 실적(품목별)'!E803),",","")),"")</f>
        <v>757809</v>
      </c>
      <c r="G799" s="19" t="n">
        <f aca="false">IFERROR(VALUE(SUBSTITUTE(TRIM('수출입 실적(품목별)'!G803),",","")),"")</f>
        <v>860386</v>
      </c>
      <c r="H799" s="19" t="n">
        <f aca="false">IFERROR(VALUE(SUBSTITUTE(TRIM('수출입 실적(품목별)'!H803),",","")),"")</f>
        <v>-102577</v>
      </c>
    </row>
    <row r="800" customFormat="false" ht="15" hidden="false" customHeight="true" outlineLevel="0" collapsed="false">
      <c r="A800" s="11" t="str">
        <f aca="false">TRIM('수출입 실적(품목별)'!A804)</f>
        <v>2025.09</v>
      </c>
      <c r="B800" s="17" t="n">
        <f aca="false">IFERROR(VALUE(LEFT(A800,4)),"")</f>
        <v>2025</v>
      </c>
      <c r="C800" s="17" t="n">
        <f aca="false">IFERROR(VALUE(RIGHT(A800,2)),"")</f>
        <v>9</v>
      </c>
      <c r="D800" s="11" t="str">
        <f aca="false">TRIM('수출입 실적(품목별)'!B804)</f>
        <v>29</v>
      </c>
      <c r="E800" s="11" t="str">
        <f aca="false">TRIM('수출입 실적(품목별)'!C804)</f>
        <v>유기화학품</v>
      </c>
      <c r="F800" s="19" t="n">
        <f aca="false">IFERROR(VALUE(SUBSTITUTE(TRIM('수출입 실적(품목별)'!E804),",","")),"")</f>
        <v>1702423</v>
      </c>
      <c r="G800" s="19" t="n">
        <f aca="false">IFERROR(VALUE(SUBSTITUTE(TRIM('수출입 실적(품목별)'!G804),",","")),"")</f>
        <v>1206489</v>
      </c>
      <c r="H800" s="19" t="n">
        <f aca="false">IFERROR(VALUE(SUBSTITUTE(TRIM('수출입 실적(품목별)'!H804),",","")),"")</f>
        <v>495934</v>
      </c>
    </row>
    <row r="801" customFormat="false" ht="15" hidden="false" customHeight="true" outlineLevel="0" collapsed="false">
      <c r="A801" s="11" t="str">
        <f aca="false">TRIM('수출입 실적(품목별)'!A805)</f>
        <v>2025.09</v>
      </c>
      <c r="B801" s="17" t="n">
        <f aca="false">IFERROR(VALUE(LEFT(A801,4)),"")</f>
        <v>2025</v>
      </c>
      <c r="C801" s="17" t="n">
        <f aca="false">IFERROR(VALUE(RIGHT(A801,2)),"")</f>
        <v>9</v>
      </c>
      <c r="D801" s="11" t="str">
        <f aca="false">TRIM('수출입 실적(품목별)'!B805)</f>
        <v>30</v>
      </c>
      <c r="E801" s="11" t="str">
        <f aca="false">TRIM('수출입 실적(품목별)'!C805)</f>
        <v>의료용품</v>
      </c>
      <c r="F801" s="19" t="n">
        <f aca="false">IFERROR(VALUE(SUBSTITUTE(TRIM('수출입 실적(품목별)'!E805),",","")),"")</f>
        <v>933388</v>
      </c>
      <c r="G801" s="19" t="n">
        <f aca="false">IFERROR(VALUE(SUBSTITUTE(TRIM('수출입 실적(품목별)'!G805),",","")),"")</f>
        <v>1007540</v>
      </c>
      <c r="H801" s="19" t="n">
        <f aca="false">IFERROR(VALUE(SUBSTITUTE(TRIM('수출입 실적(품목별)'!H805),",","")),"")</f>
        <v>-74152</v>
      </c>
    </row>
    <row r="802" customFormat="false" ht="15" hidden="false" customHeight="true" outlineLevel="0" collapsed="false">
      <c r="A802" s="11" t="str">
        <f aca="false">TRIM('수출입 실적(품목별)'!A806)</f>
        <v>2025.09</v>
      </c>
      <c r="B802" s="17" t="n">
        <f aca="false">IFERROR(VALUE(LEFT(A802,4)),"")</f>
        <v>2025</v>
      </c>
      <c r="C802" s="17" t="n">
        <f aca="false">IFERROR(VALUE(RIGHT(A802,2)),"")</f>
        <v>9</v>
      </c>
      <c r="D802" s="11" t="str">
        <f aca="false">TRIM('수출입 실적(품목별)'!B806)</f>
        <v>31</v>
      </c>
      <c r="E802" s="11" t="str">
        <f aca="false">TRIM('수출입 실적(품목별)'!C806)</f>
        <v>비료</v>
      </c>
      <c r="F802" s="19" t="n">
        <f aca="false">IFERROR(VALUE(SUBSTITUTE(TRIM('수출입 실적(품목별)'!E806),",","")),"")</f>
        <v>36528</v>
      </c>
      <c r="G802" s="19" t="n">
        <f aca="false">IFERROR(VALUE(SUBSTITUTE(TRIM('수출입 실적(품목별)'!G806),",","")),"")</f>
        <v>60825</v>
      </c>
      <c r="H802" s="19" t="n">
        <f aca="false">IFERROR(VALUE(SUBSTITUTE(TRIM('수출입 실적(품목별)'!H806),",","")),"")</f>
        <v>-24297</v>
      </c>
    </row>
    <row r="803" customFormat="false" ht="15" hidden="false" customHeight="true" outlineLevel="0" collapsed="false">
      <c r="A803" s="11" t="str">
        <f aca="false">TRIM('수출입 실적(품목별)'!A807)</f>
        <v>2025.09</v>
      </c>
      <c r="B803" s="17" t="n">
        <f aca="false">IFERROR(VALUE(LEFT(A803,4)),"")</f>
        <v>2025</v>
      </c>
      <c r="C803" s="17" t="n">
        <f aca="false">IFERROR(VALUE(RIGHT(A803,2)),"")</f>
        <v>9</v>
      </c>
      <c r="D803" s="11" t="str">
        <f aca="false">TRIM('수출입 실적(품목별)'!B807)</f>
        <v>32</v>
      </c>
      <c r="E803" s="11" t="str">
        <f aca="false">TRIM('수출입 실적(품목별)'!C807)</f>
        <v>유연용ㆍ염색용 추출물(extract), 탄닌과 이들의 유도체, 염료ㆍ안료와 그 밖의 착색제, 페인트ㆍ바니시(varnish), 퍼티(putty)와 그 밖의 매스틱(mastic), 잉크</v>
      </c>
      <c r="F803" s="19" t="n">
        <f aca="false">IFERROR(VALUE(SUBSTITUTE(TRIM('수출입 실적(품목별)'!E807),",","")),"")</f>
        <v>258810</v>
      </c>
      <c r="G803" s="19" t="n">
        <f aca="false">IFERROR(VALUE(SUBSTITUTE(TRIM('수출입 실적(품목별)'!G807),",","")),"")</f>
        <v>225143</v>
      </c>
      <c r="H803" s="19" t="n">
        <f aca="false">IFERROR(VALUE(SUBSTITUTE(TRIM('수출입 실적(품목별)'!H807),",","")),"")</f>
        <v>33667</v>
      </c>
    </row>
    <row r="804" customFormat="false" ht="15" hidden="false" customHeight="true" outlineLevel="0" collapsed="false">
      <c r="A804" s="11" t="str">
        <f aca="false">TRIM('수출입 실적(품목별)'!A808)</f>
        <v>2025.09</v>
      </c>
      <c r="B804" s="17" t="n">
        <f aca="false">IFERROR(VALUE(LEFT(A804,4)),"")</f>
        <v>2025</v>
      </c>
      <c r="C804" s="17" t="n">
        <f aca="false">IFERROR(VALUE(RIGHT(A804,2)),"")</f>
        <v>9</v>
      </c>
      <c r="D804" s="11" t="str">
        <f aca="false">TRIM('수출입 실적(품목별)'!B808)</f>
        <v>33</v>
      </c>
      <c r="E804" s="11" t="str">
        <f aca="false">TRIM('수출입 실적(품목별)'!C808)</f>
        <v>정유(essential oil)와 레지노이드(resinoid), 조제향료와 화장품ㆍ화장용품</v>
      </c>
      <c r="F804" s="19" t="n">
        <f aca="false">IFERROR(VALUE(SUBSTITUTE(TRIM('수출입 실적(품목별)'!E808),",","")),"")</f>
        <v>1100924</v>
      </c>
      <c r="G804" s="19" t="n">
        <f aca="false">IFERROR(VALUE(SUBSTITUTE(TRIM('수출입 실적(품목별)'!G808),",","")),"")</f>
        <v>198099</v>
      </c>
      <c r="H804" s="19" t="n">
        <f aca="false">IFERROR(VALUE(SUBSTITUTE(TRIM('수출입 실적(품목별)'!H808),",","")),"")</f>
        <v>902825</v>
      </c>
    </row>
    <row r="805" customFormat="false" ht="15" hidden="false" customHeight="true" outlineLevel="0" collapsed="false">
      <c r="A805" s="11" t="str">
        <f aca="false">TRIM('수출입 실적(품목별)'!A809)</f>
        <v>2025.09</v>
      </c>
      <c r="B805" s="17" t="n">
        <f aca="false">IFERROR(VALUE(LEFT(A805,4)),"")</f>
        <v>2025</v>
      </c>
      <c r="C805" s="17" t="n">
        <f aca="false">IFERROR(VALUE(RIGHT(A805,2)),"")</f>
        <v>9</v>
      </c>
      <c r="D805" s="11" t="str">
        <f aca="false">TRIM('수출입 실적(품목별)'!B809)</f>
        <v>34</v>
      </c>
      <c r="E805" s="11" t="str">
        <f aca="false">TRIM('수출입 실적(품목별)'!C809)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805" s="19" t="n">
        <f aca="false">IFERROR(VALUE(SUBSTITUTE(TRIM('수출입 실적(품목별)'!E809),",","")),"")</f>
        <v>185238</v>
      </c>
      <c r="G805" s="19" t="n">
        <f aca="false">IFERROR(VALUE(SUBSTITUTE(TRIM('수출입 실적(품목별)'!G809),",","")),"")</f>
        <v>107491</v>
      </c>
      <c r="H805" s="19" t="n">
        <f aca="false">IFERROR(VALUE(SUBSTITUTE(TRIM('수출입 실적(품목별)'!H809),",","")),"")</f>
        <v>77747</v>
      </c>
    </row>
    <row r="806" customFormat="false" ht="15" hidden="false" customHeight="true" outlineLevel="0" collapsed="false">
      <c r="A806" s="11" t="str">
        <f aca="false">TRIM('수출입 실적(품목별)'!A810)</f>
        <v>2025.09</v>
      </c>
      <c r="B806" s="17" t="n">
        <f aca="false">IFERROR(VALUE(LEFT(A806,4)),"")</f>
        <v>2025</v>
      </c>
      <c r="C806" s="17" t="n">
        <f aca="false">IFERROR(VALUE(RIGHT(A806,2)),"")</f>
        <v>9</v>
      </c>
      <c r="D806" s="11" t="str">
        <f aca="false">TRIM('수출입 실적(품목별)'!B810)</f>
        <v>35</v>
      </c>
      <c r="E806" s="11" t="str">
        <f aca="false">TRIM('수출입 실적(품목별)'!C810)</f>
        <v>단백질계 물질, 변성전분, 글루(glue), 효소</v>
      </c>
      <c r="F806" s="19" t="n">
        <f aca="false">IFERROR(VALUE(SUBSTITUTE(TRIM('수출입 실적(품목별)'!E810),",","")),"")</f>
        <v>91869</v>
      </c>
      <c r="G806" s="19" t="n">
        <f aca="false">IFERROR(VALUE(SUBSTITUTE(TRIM('수출입 실적(품목별)'!G810),",","")),"")</f>
        <v>98196</v>
      </c>
      <c r="H806" s="19" t="n">
        <f aca="false">IFERROR(VALUE(SUBSTITUTE(TRIM('수출입 실적(품목별)'!H810),",","")),"")</f>
        <v>-6327</v>
      </c>
    </row>
    <row r="807" customFormat="false" ht="15" hidden="false" customHeight="true" outlineLevel="0" collapsed="false">
      <c r="A807" s="11" t="str">
        <f aca="false">TRIM('수출입 실적(품목별)'!A811)</f>
        <v>2025.09</v>
      </c>
      <c r="B807" s="17" t="n">
        <f aca="false">IFERROR(VALUE(LEFT(A807,4)),"")</f>
        <v>2025</v>
      </c>
      <c r="C807" s="17" t="n">
        <f aca="false">IFERROR(VALUE(RIGHT(A807,2)),"")</f>
        <v>9</v>
      </c>
      <c r="D807" s="11" t="str">
        <f aca="false">TRIM('수출입 실적(품목별)'!B811)</f>
        <v>36</v>
      </c>
      <c r="E807" s="11" t="str">
        <f aca="false">TRIM('수출입 실적(품목별)'!C811)</f>
        <v>화약류, 화공품, 성냥, 발화성 합금, 특정 가연성 조제품</v>
      </c>
      <c r="F807" s="19" t="n">
        <f aca="false">IFERROR(VALUE(SUBSTITUTE(TRIM('수출입 실적(품목별)'!E811),",","")),"")</f>
        <v>5474</v>
      </c>
      <c r="G807" s="19" t="n">
        <f aca="false">IFERROR(VALUE(SUBSTITUTE(TRIM('수출입 실적(품목별)'!G811),",","")),"")</f>
        <v>3896</v>
      </c>
      <c r="H807" s="19" t="n">
        <f aca="false">IFERROR(VALUE(SUBSTITUTE(TRIM('수출입 실적(품목별)'!H811),",","")),"")</f>
        <v>1577</v>
      </c>
    </row>
    <row r="808" customFormat="false" ht="15" hidden="false" customHeight="true" outlineLevel="0" collapsed="false">
      <c r="A808" s="11" t="str">
        <f aca="false">TRIM('수출입 실적(품목별)'!A812)</f>
        <v>2025.09</v>
      </c>
      <c r="B808" s="17" t="n">
        <f aca="false">IFERROR(VALUE(LEFT(A808,4)),"")</f>
        <v>2025</v>
      </c>
      <c r="C808" s="17" t="n">
        <f aca="false">IFERROR(VALUE(RIGHT(A808,2)),"")</f>
        <v>9</v>
      </c>
      <c r="D808" s="11" t="str">
        <f aca="false">TRIM('수출입 실적(품목별)'!B812)</f>
        <v>37</v>
      </c>
      <c r="E808" s="11" t="str">
        <f aca="false">TRIM('수출입 실적(품목별)'!C812)</f>
        <v>사진용이나 영화용 재료</v>
      </c>
      <c r="F808" s="19" t="n">
        <f aca="false">IFERROR(VALUE(SUBSTITUTE(TRIM('수출입 실적(품목별)'!E812),",","")),"")</f>
        <v>99169</v>
      </c>
      <c r="G808" s="19" t="n">
        <f aca="false">IFERROR(VALUE(SUBSTITUTE(TRIM('수출입 실적(품목별)'!G812),",","")),"")</f>
        <v>102763</v>
      </c>
      <c r="H808" s="19" t="n">
        <f aca="false">IFERROR(VALUE(SUBSTITUTE(TRIM('수출입 실적(품목별)'!H812),",","")),"")</f>
        <v>-3594</v>
      </c>
    </row>
    <row r="809" customFormat="false" ht="15" hidden="false" customHeight="true" outlineLevel="0" collapsed="false">
      <c r="A809" s="11" t="str">
        <f aca="false">TRIM('수출입 실적(품목별)'!A813)</f>
        <v>2025.09</v>
      </c>
      <c r="B809" s="17" t="n">
        <f aca="false">IFERROR(VALUE(LEFT(A809,4)),"")</f>
        <v>2025</v>
      </c>
      <c r="C809" s="17" t="n">
        <f aca="false">IFERROR(VALUE(RIGHT(A809,2)),"")</f>
        <v>9</v>
      </c>
      <c r="D809" s="11" t="str">
        <f aca="false">TRIM('수출입 실적(품목별)'!B813)</f>
        <v>38</v>
      </c>
      <c r="E809" s="11" t="str">
        <f aca="false">TRIM('수출입 실적(품목별)'!C813)</f>
        <v>각종 화학공업 생산품</v>
      </c>
      <c r="F809" s="19" t="n">
        <f aca="false">IFERROR(VALUE(SUBSTITUTE(TRIM('수출입 실적(품목별)'!E813),",","")),"")</f>
        <v>717659</v>
      </c>
      <c r="G809" s="19" t="n">
        <f aca="false">IFERROR(VALUE(SUBSTITUTE(TRIM('수출입 실적(품목별)'!G813),",","")),"")</f>
        <v>958360</v>
      </c>
      <c r="H809" s="19" t="n">
        <f aca="false">IFERROR(VALUE(SUBSTITUTE(TRIM('수출입 실적(품목별)'!H813),",","")),"")</f>
        <v>-240701</v>
      </c>
    </row>
    <row r="810" customFormat="false" ht="15" hidden="false" customHeight="true" outlineLevel="0" collapsed="false">
      <c r="A810" s="11" t="str">
        <f aca="false">TRIM('수출입 실적(품목별)'!A814)</f>
        <v>2025.09</v>
      </c>
      <c r="B810" s="17" t="n">
        <f aca="false">IFERROR(VALUE(LEFT(A810,4)),"")</f>
        <v>2025</v>
      </c>
      <c r="C810" s="17" t="n">
        <f aca="false">IFERROR(VALUE(RIGHT(A810,2)),"")</f>
        <v>9</v>
      </c>
      <c r="D810" s="11" t="str">
        <f aca="false">TRIM('수출입 실적(품목별)'!B814)</f>
        <v>39</v>
      </c>
      <c r="E810" s="11" t="str">
        <f aca="false">TRIM('수출입 실적(품목별)'!C814)</f>
        <v>플라스틱과 그 제품</v>
      </c>
      <c r="F810" s="19" t="n">
        <f aca="false">IFERROR(VALUE(SUBSTITUTE(TRIM('수출입 실적(품목별)'!E814),",","")),"")</f>
        <v>3099678</v>
      </c>
      <c r="G810" s="19" t="n">
        <f aca="false">IFERROR(VALUE(SUBSTITUTE(TRIM('수출입 실적(품목별)'!G814),",","")),"")</f>
        <v>1268171</v>
      </c>
      <c r="H810" s="19" t="n">
        <f aca="false">IFERROR(VALUE(SUBSTITUTE(TRIM('수출입 실적(품목별)'!H814),",","")),"")</f>
        <v>1831507</v>
      </c>
    </row>
    <row r="811" customFormat="false" ht="15" hidden="false" customHeight="true" outlineLevel="0" collapsed="false">
      <c r="A811" s="11" t="str">
        <f aca="false">TRIM('수출입 실적(품목별)'!A815)</f>
        <v>2025.09</v>
      </c>
      <c r="B811" s="17" t="n">
        <f aca="false">IFERROR(VALUE(LEFT(A811,4)),"")</f>
        <v>2025</v>
      </c>
      <c r="C811" s="17" t="n">
        <f aca="false">IFERROR(VALUE(RIGHT(A811,2)),"")</f>
        <v>9</v>
      </c>
      <c r="D811" s="11" t="str">
        <f aca="false">TRIM('수출입 실적(품목별)'!B815)</f>
        <v>40</v>
      </c>
      <c r="E811" s="11" t="str">
        <f aca="false">TRIM('수출입 실적(품목별)'!C815)</f>
        <v>고무와 그 제품</v>
      </c>
      <c r="F811" s="19" t="n">
        <f aca="false">IFERROR(VALUE(SUBSTITUTE(TRIM('수출입 실적(품목별)'!E815),",","")),"")</f>
        <v>597747</v>
      </c>
      <c r="G811" s="19" t="n">
        <f aca="false">IFERROR(VALUE(SUBSTITUTE(TRIM('수출입 실적(품목별)'!G815),",","")),"")</f>
        <v>275955</v>
      </c>
      <c r="H811" s="19" t="n">
        <f aca="false">IFERROR(VALUE(SUBSTITUTE(TRIM('수출입 실적(품목별)'!H815),",","")),"")</f>
        <v>321791</v>
      </c>
    </row>
    <row r="812" customFormat="false" ht="15" hidden="false" customHeight="true" outlineLevel="0" collapsed="false">
      <c r="A812" s="11" t="str">
        <f aca="false">TRIM('수출입 실적(품목별)'!A816)</f>
        <v>2025.09</v>
      </c>
      <c r="B812" s="17" t="n">
        <f aca="false">IFERROR(VALUE(LEFT(A812,4)),"")</f>
        <v>2025</v>
      </c>
      <c r="C812" s="17" t="n">
        <f aca="false">IFERROR(VALUE(RIGHT(A812,2)),"")</f>
        <v>9</v>
      </c>
      <c r="D812" s="11" t="str">
        <f aca="false">TRIM('수출입 실적(품목별)'!B816)</f>
        <v>41</v>
      </c>
      <c r="E812" s="11" t="str">
        <f aca="false">TRIM('수출입 실적(품목별)'!C816)</f>
        <v>원피(모피는 제외한다)와 가죽</v>
      </c>
      <c r="F812" s="19" t="n">
        <f aca="false">IFERROR(VALUE(SUBSTITUTE(TRIM('수출입 실적(품목별)'!E816),",","")),"")</f>
        <v>25116</v>
      </c>
      <c r="G812" s="19" t="n">
        <f aca="false">IFERROR(VALUE(SUBSTITUTE(TRIM('수출입 실적(품목별)'!G816),",","")),"")</f>
        <v>22185</v>
      </c>
      <c r="H812" s="19" t="n">
        <f aca="false">IFERROR(VALUE(SUBSTITUTE(TRIM('수출입 실적(품목별)'!H816),",","")),"")</f>
        <v>2931</v>
      </c>
    </row>
    <row r="813" customFormat="false" ht="15" hidden="false" customHeight="true" outlineLevel="0" collapsed="false">
      <c r="A813" s="11" t="str">
        <f aca="false">TRIM('수출입 실적(품목별)'!A817)</f>
        <v>2025.09</v>
      </c>
      <c r="B813" s="17" t="n">
        <f aca="false">IFERROR(VALUE(LEFT(A813,4)),"")</f>
        <v>2025</v>
      </c>
      <c r="C813" s="17" t="n">
        <f aca="false">IFERROR(VALUE(RIGHT(A813,2)),"")</f>
        <v>9</v>
      </c>
      <c r="D813" s="11" t="str">
        <f aca="false">TRIM('수출입 실적(품목별)'!B817)</f>
        <v>42</v>
      </c>
      <c r="E813" s="11" t="str">
        <f aca="false">TRIM('수출입 실적(품목별)'!C817)</f>
        <v>가죽제품, 마구, 여행용구ㆍ핸드백과 이와 유사한 용기, 동물 거트(gut)[누에의 거트(gut)는 제외한다]의 제품</v>
      </c>
      <c r="F813" s="19" t="n">
        <f aca="false">IFERROR(VALUE(SUBSTITUTE(TRIM('수출입 실적(품목별)'!E817),",","")),"")</f>
        <v>44333</v>
      </c>
      <c r="G813" s="19" t="n">
        <f aca="false">IFERROR(VALUE(SUBSTITUTE(TRIM('수출입 실적(품목별)'!G817),",","")),"")</f>
        <v>308544</v>
      </c>
      <c r="H813" s="19" t="n">
        <f aca="false">IFERROR(VALUE(SUBSTITUTE(TRIM('수출입 실적(품목별)'!H817),",","")),"")</f>
        <v>-264211</v>
      </c>
    </row>
    <row r="814" customFormat="false" ht="15" hidden="false" customHeight="true" outlineLevel="0" collapsed="false">
      <c r="A814" s="11" t="str">
        <f aca="false">TRIM('수출입 실적(품목별)'!A818)</f>
        <v>2025.09</v>
      </c>
      <c r="B814" s="17" t="n">
        <f aca="false">IFERROR(VALUE(LEFT(A814,4)),"")</f>
        <v>2025</v>
      </c>
      <c r="C814" s="17" t="n">
        <f aca="false">IFERROR(VALUE(RIGHT(A814,2)),"")</f>
        <v>9</v>
      </c>
      <c r="D814" s="11" t="str">
        <f aca="false">TRIM('수출입 실적(품목별)'!B818)</f>
        <v>43</v>
      </c>
      <c r="E814" s="11" t="str">
        <f aca="false">TRIM('수출입 실적(품목별)'!C818)</f>
        <v>모피ㆍ인조모피와 이들의 제품</v>
      </c>
      <c r="F814" s="19" t="n">
        <f aca="false">IFERROR(VALUE(SUBSTITUTE(TRIM('수출입 실적(품목별)'!E818),",","")),"")</f>
        <v>715</v>
      </c>
      <c r="G814" s="19" t="n">
        <f aca="false">IFERROR(VALUE(SUBSTITUTE(TRIM('수출입 실적(품목별)'!G818),",","")),"")</f>
        <v>11300</v>
      </c>
      <c r="H814" s="19" t="n">
        <f aca="false">IFERROR(VALUE(SUBSTITUTE(TRIM('수출입 실적(품목별)'!H818),",","")),"")</f>
        <v>-10585</v>
      </c>
    </row>
    <row r="815" customFormat="false" ht="15" hidden="false" customHeight="true" outlineLevel="0" collapsed="false">
      <c r="A815" s="11" t="str">
        <f aca="false">TRIM('수출입 실적(품목별)'!A819)</f>
        <v>2025.09</v>
      </c>
      <c r="B815" s="17" t="n">
        <f aca="false">IFERROR(VALUE(LEFT(A815,4)),"")</f>
        <v>2025</v>
      </c>
      <c r="C815" s="17" t="n">
        <f aca="false">IFERROR(VALUE(RIGHT(A815,2)),"")</f>
        <v>9</v>
      </c>
      <c r="D815" s="11" t="str">
        <f aca="false">TRIM('수출입 실적(품목별)'!B819)</f>
        <v>44</v>
      </c>
      <c r="E815" s="11" t="str">
        <f aca="false">TRIM('수출입 실적(품목별)'!C819)</f>
        <v>목재와 그 제품, 목탄</v>
      </c>
      <c r="F815" s="19" t="n">
        <f aca="false">IFERROR(VALUE(SUBSTITUTE(TRIM('수출입 실적(품목별)'!E819),",","")),"")</f>
        <v>6138</v>
      </c>
      <c r="G815" s="19" t="n">
        <f aca="false">IFERROR(VALUE(SUBSTITUTE(TRIM('수출입 실적(품목별)'!G819),",","")),"")</f>
        <v>246309</v>
      </c>
      <c r="H815" s="19" t="n">
        <f aca="false">IFERROR(VALUE(SUBSTITUTE(TRIM('수출입 실적(품목별)'!H819),",","")),"")</f>
        <v>-240172</v>
      </c>
    </row>
    <row r="816" customFormat="false" ht="15" hidden="false" customHeight="true" outlineLevel="0" collapsed="false">
      <c r="A816" s="11" t="str">
        <f aca="false">TRIM('수출입 실적(품목별)'!A820)</f>
        <v>2025.09</v>
      </c>
      <c r="B816" s="17" t="n">
        <f aca="false">IFERROR(VALUE(LEFT(A816,4)),"")</f>
        <v>2025</v>
      </c>
      <c r="C816" s="17" t="n">
        <f aca="false">IFERROR(VALUE(RIGHT(A816,2)),"")</f>
        <v>9</v>
      </c>
      <c r="D816" s="11" t="str">
        <f aca="false">TRIM('수출입 실적(품목별)'!B820)</f>
        <v>45</v>
      </c>
      <c r="E816" s="11" t="str">
        <f aca="false">TRIM('수출입 실적(품목별)'!C820)</f>
        <v>코르크(cork)와 그 제품</v>
      </c>
      <c r="F816" s="19" t="n">
        <f aca="false">IFERROR(VALUE(SUBSTITUTE(TRIM('수출입 실적(품목별)'!E820),",","")),"")</f>
        <v>40</v>
      </c>
      <c r="G816" s="19" t="n">
        <f aca="false">IFERROR(VALUE(SUBSTITUTE(TRIM('수출입 실적(품목별)'!G820),",","")),"")</f>
        <v>348</v>
      </c>
      <c r="H816" s="19" t="n">
        <f aca="false">IFERROR(VALUE(SUBSTITUTE(TRIM('수출입 실적(품목별)'!H820),",","")),"")</f>
        <v>-308</v>
      </c>
    </row>
    <row r="817" customFormat="false" ht="15" hidden="false" customHeight="true" outlineLevel="0" collapsed="false">
      <c r="A817" s="11" t="str">
        <f aca="false">TRIM('수출입 실적(품목별)'!A821)</f>
        <v>2025.09</v>
      </c>
      <c r="B817" s="17" t="n">
        <f aca="false">IFERROR(VALUE(LEFT(A817,4)),"")</f>
        <v>2025</v>
      </c>
      <c r="C817" s="17" t="n">
        <f aca="false">IFERROR(VALUE(RIGHT(A817,2)),"")</f>
        <v>9</v>
      </c>
      <c r="D817" s="11" t="str">
        <f aca="false">TRIM('수출입 실적(품목별)'!B821)</f>
        <v>46</v>
      </c>
      <c r="E817" s="11" t="str">
        <f aca="false">TRIM('수출입 실적(품목별)'!C821)</f>
        <v>짚ㆍ에스파르토(esparto)나 그 밖의 조물 재료의 제품, 바구니 세공물(basketware)과 지조세공물(枝條細工物)</v>
      </c>
      <c r="F817" s="19" t="n">
        <f aca="false">IFERROR(VALUE(SUBSTITUTE(TRIM('수출입 실적(품목별)'!E821),",","")),"")</f>
        <v>77</v>
      </c>
      <c r="G817" s="19" t="n">
        <f aca="false">IFERROR(VALUE(SUBSTITUTE(TRIM('수출입 실적(품목별)'!G821),",","")),"")</f>
        <v>1152</v>
      </c>
      <c r="H817" s="19" t="n">
        <f aca="false">IFERROR(VALUE(SUBSTITUTE(TRIM('수출입 실적(품목별)'!H821),",","")),"")</f>
        <v>-1075</v>
      </c>
    </row>
    <row r="818" customFormat="false" ht="15" hidden="false" customHeight="true" outlineLevel="0" collapsed="false">
      <c r="A818" s="11" t="str">
        <f aca="false">TRIM('수출입 실적(품목별)'!A822)</f>
        <v>2025.09</v>
      </c>
      <c r="B818" s="17" t="n">
        <f aca="false">IFERROR(VALUE(LEFT(A818,4)),"")</f>
        <v>2025</v>
      </c>
      <c r="C818" s="17" t="n">
        <f aca="false">IFERROR(VALUE(RIGHT(A818,2)),"")</f>
        <v>9</v>
      </c>
      <c r="D818" s="11" t="str">
        <f aca="false">TRIM('수출입 실적(품목별)'!B822)</f>
        <v>47</v>
      </c>
      <c r="E818" s="11" t="str">
        <f aca="false">TRIM('수출입 실적(품목별)'!C822)</f>
        <v>목재나 그 밖의 섬유질 셀룰로오스재료의 펄프, 회수한 종이ㆍ판지[웨이스트(waste)와 스크랩(scrap)]</v>
      </c>
      <c r="F818" s="19" t="n">
        <f aca="false">IFERROR(VALUE(SUBSTITUTE(TRIM('수출입 실적(품목별)'!E822),",","")),"")</f>
        <v>10423</v>
      </c>
      <c r="G818" s="19" t="n">
        <f aca="false">IFERROR(VALUE(SUBSTITUTE(TRIM('수출입 실적(품목별)'!G822),",","")),"")</f>
        <v>101494</v>
      </c>
      <c r="H818" s="19" t="n">
        <f aca="false">IFERROR(VALUE(SUBSTITUTE(TRIM('수출입 실적(품목별)'!H822),",","")),"")</f>
        <v>-91071</v>
      </c>
    </row>
    <row r="819" customFormat="false" ht="15" hidden="false" customHeight="true" outlineLevel="0" collapsed="false">
      <c r="A819" s="11" t="str">
        <f aca="false">TRIM('수출입 실적(품목별)'!A823)</f>
        <v>2025.09</v>
      </c>
      <c r="B819" s="17" t="n">
        <f aca="false">IFERROR(VALUE(LEFT(A819,4)),"")</f>
        <v>2025</v>
      </c>
      <c r="C819" s="17" t="n">
        <f aca="false">IFERROR(VALUE(RIGHT(A819,2)),"")</f>
        <v>9</v>
      </c>
      <c r="D819" s="11" t="str">
        <f aca="false">TRIM('수출입 실적(품목별)'!B823)</f>
        <v>48</v>
      </c>
      <c r="E819" s="11" t="str">
        <f aca="false">TRIM('수출입 실적(품목별)'!C823)</f>
        <v>종이와 판지, 제지용 펄프ㆍ종이ㆍ판지의 제품</v>
      </c>
      <c r="F819" s="19" t="n">
        <f aca="false">IFERROR(VALUE(SUBSTITUTE(TRIM('수출입 실적(품목별)'!E823),",","")),"")</f>
        <v>221425</v>
      </c>
      <c r="G819" s="19" t="n">
        <f aca="false">IFERROR(VALUE(SUBSTITUTE(TRIM('수출입 실적(품목별)'!G823),",","")),"")</f>
        <v>202159</v>
      </c>
      <c r="H819" s="19" t="n">
        <f aca="false">IFERROR(VALUE(SUBSTITUTE(TRIM('수출입 실적(품목별)'!H823),",","")),"")</f>
        <v>19266</v>
      </c>
    </row>
    <row r="820" customFormat="false" ht="15" hidden="false" customHeight="true" outlineLevel="0" collapsed="false">
      <c r="A820" s="11" t="str">
        <f aca="false">TRIM('수출입 실적(품목별)'!A824)</f>
        <v>2025.09</v>
      </c>
      <c r="B820" s="17" t="n">
        <f aca="false">IFERROR(VALUE(LEFT(A820,4)),"")</f>
        <v>2025</v>
      </c>
      <c r="C820" s="17" t="n">
        <f aca="false">IFERROR(VALUE(RIGHT(A820,2)),"")</f>
        <v>9</v>
      </c>
      <c r="D820" s="11" t="str">
        <f aca="false">TRIM('수출입 실적(품목별)'!B824)</f>
        <v>49</v>
      </c>
      <c r="E820" s="11" t="str">
        <f aca="false">TRIM('수출입 실적(품목별)'!C824)</f>
        <v>인쇄서적ㆍ신문ㆍ회화ㆍ그 밖의 인쇄물, 수제(手製)문서ㆍ타자문서ㆍ도면</v>
      </c>
      <c r="F820" s="19" t="n">
        <f aca="false">IFERROR(VALUE(SUBSTITUTE(TRIM('수출입 실적(품목별)'!E824),",","")),"")</f>
        <v>33884</v>
      </c>
      <c r="G820" s="19" t="n">
        <f aca="false">IFERROR(VALUE(SUBSTITUTE(TRIM('수출입 실적(품목별)'!G824),",","")),"")</f>
        <v>27847</v>
      </c>
      <c r="H820" s="19" t="n">
        <f aca="false">IFERROR(VALUE(SUBSTITUTE(TRIM('수출입 실적(품목별)'!H824),",","")),"")</f>
        <v>6037</v>
      </c>
    </row>
    <row r="821" customFormat="false" ht="15" hidden="false" customHeight="true" outlineLevel="0" collapsed="false">
      <c r="A821" s="11" t="str">
        <f aca="false">TRIM('수출입 실적(품목별)'!A825)</f>
        <v>2025.09</v>
      </c>
      <c r="B821" s="17" t="n">
        <f aca="false">IFERROR(VALUE(LEFT(A821,4)),"")</f>
        <v>2025</v>
      </c>
      <c r="C821" s="17" t="n">
        <f aca="false">IFERROR(VALUE(RIGHT(A821,2)),"")</f>
        <v>9</v>
      </c>
      <c r="D821" s="11" t="str">
        <f aca="false">TRIM('수출입 실적(품목별)'!B825)</f>
        <v>50</v>
      </c>
      <c r="E821" s="11" t="str">
        <f aca="false">TRIM('수출입 실적(품목별)'!C825)</f>
        <v>견</v>
      </c>
      <c r="F821" s="19" t="n">
        <f aca="false">IFERROR(VALUE(SUBSTITUTE(TRIM('수출입 실적(품목별)'!E825),",","")),"")</f>
        <v>1589</v>
      </c>
      <c r="G821" s="19" t="n">
        <f aca="false">IFERROR(VALUE(SUBSTITUTE(TRIM('수출입 실적(품목별)'!G825),",","")),"")</f>
        <v>1741</v>
      </c>
      <c r="H821" s="19" t="n">
        <f aca="false">IFERROR(VALUE(SUBSTITUTE(TRIM('수출입 실적(품목별)'!H825),",","")),"")</f>
        <v>-152</v>
      </c>
    </row>
    <row r="822" customFormat="false" ht="15" hidden="false" customHeight="true" outlineLevel="0" collapsed="false">
      <c r="A822" s="11" t="str">
        <f aca="false">TRIM('수출입 실적(품목별)'!A826)</f>
        <v>2025.09</v>
      </c>
      <c r="B822" s="17" t="n">
        <f aca="false">IFERROR(VALUE(LEFT(A822,4)),"")</f>
        <v>2025</v>
      </c>
      <c r="C822" s="17" t="n">
        <f aca="false">IFERROR(VALUE(RIGHT(A822,2)),"")</f>
        <v>9</v>
      </c>
      <c r="D822" s="11" t="str">
        <f aca="false">TRIM('수출입 실적(품목별)'!B826)</f>
        <v>51</v>
      </c>
      <c r="E822" s="11" t="str">
        <f aca="false">TRIM('수출입 실적(품목별)'!C826)</f>
        <v>양모ㆍ동물의 부드러운 털이나 거친 털ㆍ말의 털로 만든 실과 직물</v>
      </c>
      <c r="F822" s="19" t="n">
        <f aca="false">IFERROR(VALUE(SUBSTITUTE(TRIM('수출입 실적(품목별)'!E826),",","")),"")</f>
        <v>1811</v>
      </c>
      <c r="G822" s="19" t="n">
        <f aca="false">IFERROR(VALUE(SUBSTITUTE(TRIM('수출입 실적(품목별)'!G826),",","")),"")</f>
        <v>15223</v>
      </c>
      <c r="H822" s="19" t="n">
        <f aca="false">IFERROR(VALUE(SUBSTITUTE(TRIM('수출입 실적(품목별)'!H826),",","")),"")</f>
        <v>-13412</v>
      </c>
    </row>
    <row r="823" customFormat="false" ht="15" hidden="false" customHeight="true" outlineLevel="0" collapsed="false">
      <c r="A823" s="11" t="str">
        <f aca="false">TRIM('수출입 실적(품목별)'!A827)</f>
        <v>2025.09</v>
      </c>
      <c r="B823" s="17" t="n">
        <f aca="false">IFERROR(VALUE(LEFT(A823,4)),"")</f>
        <v>2025</v>
      </c>
      <c r="C823" s="17" t="n">
        <f aca="false">IFERROR(VALUE(RIGHT(A823,2)),"")</f>
        <v>9</v>
      </c>
      <c r="D823" s="11" t="str">
        <f aca="false">TRIM('수출입 실적(품목별)'!B827)</f>
        <v>52</v>
      </c>
      <c r="E823" s="11" t="str">
        <f aca="false">TRIM('수출입 실적(품목별)'!C827)</f>
        <v>면</v>
      </c>
      <c r="F823" s="19" t="n">
        <f aca="false">IFERROR(VALUE(SUBSTITUTE(TRIM('수출입 실적(품목별)'!E827),",","")),"")</f>
        <v>25972</v>
      </c>
      <c r="G823" s="19" t="n">
        <f aca="false">IFERROR(VALUE(SUBSTITUTE(TRIM('수출입 실적(품목별)'!G827),",","")),"")</f>
        <v>53800</v>
      </c>
      <c r="H823" s="19" t="n">
        <f aca="false">IFERROR(VALUE(SUBSTITUTE(TRIM('수출입 실적(품목별)'!H827),",","")),"")</f>
        <v>-27827</v>
      </c>
    </row>
    <row r="824" customFormat="false" ht="15" hidden="false" customHeight="true" outlineLevel="0" collapsed="false">
      <c r="A824" s="11" t="str">
        <f aca="false">TRIM('수출입 실적(품목별)'!A828)</f>
        <v>2025.09</v>
      </c>
      <c r="B824" s="17" t="n">
        <f aca="false">IFERROR(VALUE(LEFT(A824,4)),"")</f>
        <v>2025</v>
      </c>
      <c r="C824" s="17" t="n">
        <f aca="false">IFERROR(VALUE(RIGHT(A824,2)),"")</f>
        <v>9</v>
      </c>
      <c r="D824" s="11" t="str">
        <f aca="false">TRIM('수출입 실적(품목별)'!B828)</f>
        <v>53</v>
      </c>
      <c r="E824" s="11" t="str">
        <f aca="false">TRIM('수출입 실적(품목별)'!C828)</f>
        <v>그 밖의 식물성 방직용 섬유, 종이실(paper yarn)과 종이실로 만든 직물</v>
      </c>
      <c r="F824" s="19" t="n">
        <f aca="false">IFERROR(VALUE(SUBSTITUTE(TRIM('수출입 실적(품목별)'!E828),",","")),"")</f>
        <v>654</v>
      </c>
      <c r="G824" s="19" t="n">
        <f aca="false">IFERROR(VALUE(SUBSTITUTE(TRIM('수출입 실적(품목별)'!G828),",","")),"")</f>
        <v>3844</v>
      </c>
      <c r="H824" s="19" t="n">
        <f aca="false">IFERROR(VALUE(SUBSTITUTE(TRIM('수출입 실적(품목별)'!H828),",","")),"")</f>
        <v>-3190</v>
      </c>
    </row>
    <row r="825" customFormat="false" ht="15" hidden="false" customHeight="true" outlineLevel="0" collapsed="false">
      <c r="A825" s="11" t="str">
        <f aca="false">TRIM('수출입 실적(품목별)'!A829)</f>
        <v>2025.09</v>
      </c>
      <c r="B825" s="17" t="n">
        <f aca="false">IFERROR(VALUE(LEFT(A825,4)),"")</f>
        <v>2025</v>
      </c>
      <c r="C825" s="17" t="n">
        <f aca="false">IFERROR(VALUE(RIGHT(A825,2)),"")</f>
        <v>9</v>
      </c>
      <c r="D825" s="11" t="str">
        <f aca="false">TRIM('수출입 실적(품목별)'!B829)</f>
        <v>54</v>
      </c>
      <c r="E825" s="11" t="str">
        <f aca="false">TRIM('수출입 실적(품목별)'!C829)</f>
        <v>인조필라멘트, 인조방직용 섬유재료의 스트립(strip)과 이와 유사한 것</v>
      </c>
      <c r="F825" s="19" t="n">
        <f aca="false">IFERROR(VALUE(SUBSTITUTE(TRIM('수출입 실적(품목별)'!E829),",","")),"")</f>
        <v>150308</v>
      </c>
      <c r="G825" s="19" t="n">
        <f aca="false">IFERROR(VALUE(SUBSTITUTE(TRIM('수출입 실적(품목별)'!G829),",","")),"")</f>
        <v>88139</v>
      </c>
      <c r="H825" s="19" t="n">
        <f aca="false">IFERROR(VALUE(SUBSTITUTE(TRIM('수출입 실적(품목별)'!H829),",","")),"")</f>
        <v>62169</v>
      </c>
    </row>
    <row r="826" customFormat="false" ht="15" hidden="false" customHeight="true" outlineLevel="0" collapsed="false">
      <c r="A826" s="11" t="str">
        <f aca="false">TRIM('수출입 실적(품목별)'!A830)</f>
        <v>2025.09</v>
      </c>
      <c r="B826" s="17" t="n">
        <f aca="false">IFERROR(VALUE(LEFT(A826,4)),"")</f>
        <v>2025</v>
      </c>
      <c r="C826" s="17" t="n">
        <f aca="false">IFERROR(VALUE(RIGHT(A826,2)),"")</f>
        <v>9</v>
      </c>
      <c r="D826" s="11" t="str">
        <f aca="false">TRIM('수출입 실적(품목별)'!B830)</f>
        <v>55</v>
      </c>
      <c r="E826" s="11" t="str">
        <f aca="false">TRIM('수출입 실적(품목별)'!C830)</f>
        <v>인조스테이플섬유</v>
      </c>
      <c r="F826" s="19" t="n">
        <f aca="false">IFERROR(VALUE(SUBSTITUTE(TRIM('수출입 실적(품목별)'!E830),",","")),"")</f>
        <v>100003</v>
      </c>
      <c r="G826" s="19" t="n">
        <f aca="false">IFERROR(VALUE(SUBSTITUTE(TRIM('수출입 실적(품목별)'!G830),",","")),"")</f>
        <v>48604</v>
      </c>
      <c r="H826" s="19" t="n">
        <f aca="false">IFERROR(VALUE(SUBSTITUTE(TRIM('수출입 실적(품목별)'!H830),",","")),"")</f>
        <v>51399</v>
      </c>
    </row>
    <row r="827" customFormat="false" ht="15" hidden="false" customHeight="true" outlineLevel="0" collapsed="false">
      <c r="A827" s="11" t="str">
        <f aca="false">TRIM('수출입 실적(품목별)'!A831)</f>
        <v>2025.09</v>
      </c>
      <c r="B827" s="17" t="n">
        <f aca="false">IFERROR(VALUE(LEFT(A827,4)),"")</f>
        <v>2025</v>
      </c>
      <c r="C827" s="17" t="n">
        <f aca="false">IFERROR(VALUE(RIGHT(A827,2)),"")</f>
        <v>9</v>
      </c>
      <c r="D827" s="11" t="str">
        <f aca="false">TRIM('수출입 실적(품목별)'!B831)</f>
        <v>56</v>
      </c>
      <c r="E827" s="11" t="str">
        <f aca="false">TRIM('수출입 실적(품목별)'!C831)</f>
        <v>워딩(wadding)ㆍ펠트(felt)ㆍ부직포, 특수사, 끈ㆍ배의 밧줄(cordage)ㆍ로프ㆍ케이블과 이들의 제품</v>
      </c>
      <c r="F827" s="19" t="n">
        <f aca="false">IFERROR(VALUE(SUBSTITUTE(TRIM('수출입 실적(품목별)'!E831),",","")),"")</f>
        <v>73202</v>
      </c>
      <c r="G827" s="19" t="n">
        <f aca="false">IFERROR(VALUE(SUBSTITUTE(TRIM('수출입 실적(품목별)'!G831),",","")),"")</f>
        <v>65598</v>
      </c>
      <c r="H827" s="19" t="n">
        <f aca="false">IFERROR(VALUE(SUBSTITUTE(TRIM('수출입 실적(품목별)'!H831),",","")),"")</f>
        <v>7604</v>
      </c>
    </row>
    <row r="828" customFormat="false" ht="15" hidden="false" customHeight="true" outlineLevel="0" collapsed="false">
      <c r="A828" s="11" t="str">
        <f aca="false">TRIM('수출입 실적(품목별)'!A832)</f>
        <v>2025.09</v>
      </c>
      <c r="B828" s="17" t="n">
        <f aca="false">IFERROR(VALUE(LEFT(A828,4)),"")</f>
        <v>2025</v>
      </c>
      <c r="C828" s="17" t="n">
        <f aca="false">IFERROR(VALUE(RIGHT(A828,2)),"")</f>
        <v>9</v>
      </c>
      <c r="D828" s="11" t="str">
        <f aca="false">TRIM('수출입 실적(품목별)'!B832)</f>
        <v>57</v>
      </c>
      <c r="E828" s="11" t="str">
        <f aca="false">TRIM('수출입 실적(품목별)'!C832)</f>
        <v>양탄자류와 그 밖의 방직용 섬유로 만든 바닥깔개</v>
      </c>
      <c r="F828" s="19" t="n">
        <f aca="false">IFERROR(VALUE(SUBSTITUTE(TRIM('수출입 실적(품목별)'!E832),",","")),"")</f>
        <v>4377</v>
      </c>
      <c r="G828" s="19" t="n">
        <f aca="false">IFERROR(VALUE(SUBSTITUTE(TRIM('수출입 실적(품목별)'!G832),",","")),"")</f>
        <v>11005</v>
      </c>
      <c r="H828" s="19" t="n">
        <f aca="false">IFERROR(VALUE(SUBSTITUTE(TRIM('수출입 실적(품목별)'!H832),",","")),"")</f>
        <v>-6628</v>
      </c>
    </row>
    <row r="829" customFormat="false" ht="15" hidden="false" customHeight="true" outlineLevel="0" collapsed="false">
      <c r="A829" s="11" t="str">
        <f aca="false">TRIM('수출입 실적(품목별)'!A833)</f>
        <v>2025.09</v>
      </c>
      <c r="B829" s="17" t="n">
        <f aca="false">IFERROR(VALUE(LEFT(A829,4)),"")</f>
        <v>2025</v>
      </c>
      <c r="C829" s="17" t="n">
        <f aca="false">IFERROR(VALUE(RIGHT(A829,2)),"")</f>
        <v>9</v>
      </c>
      <c r="D829" s="11" t="str">
        <f aca="false">TRIM('수출입 실적(품목별)'!B833)</f>
        <v>58</v>
      </c>
      <c r="E829" s="11" t="str">
        <f aca="false">TRIM('수출입 실적(품목별)'!C833)</f>
        <v>특수직물, 터프트(tuft)한 직물, 레이스, 태피스트리(tapestry), 트리밍(trimming), 자수천</v>
      </c>
      <c r="F829" s="19" t="n">
        <f aca="false">IFERROR(VALUE(SUBSTITUTE(TRIM('수출입 실적(품목별)'!E833),",","")),"")</f>
        <v>18316</v>
      </c>
      <c r="G829" s="19" t="n">
        <f aca="false">IFERROR(VALUE(SUBSTITUTE(TRIM('수출입 실적(품목별)'!G833),",","")),"")</f>
        <v>7937</v>
      </c>
      <c r="H829" s="19" t="n">
        <f aca="false">IFERROR(VALUE(SUBSTITUTE(TRIM('수출입 실적(품목별)'!H833),",","")),"")</f>
        <v>10379</v>
      </c>
    </row>
    <row r="830" customFormat="false" ht="15" hidden="false" customHeight="true" outlineLevel="0" collapsed="false">
      <c r="A830" s="11" t="str">
        <f aca="false">TRIM('수출입 실적(품목별)'!A834)</f>
        <v>2025.09</v>
      </c>
      <c r="B830" s="17" t="n">
        <f aca="false">IFERROR(VALUE(LEFT(A830,4)),"")</f>
        <v>2025</v>
      </c>
      <c r="C830" s="17" t="n">
        <f aca="false">IFERROR(VALUE(RIGHT(A830,2)),"")</f>
        <v>9</v>
      </c>
      <c r="D830" s="11" t="str">
        <f aca="false">TRIM('수출입 실적(품목별)'!B834)</f>
        <v>59</v>
      </c>
      <c r="E830" s="11" t="str">
        <f aca="false">TRIM('수출입 실적(품목별)'!C834)</f>
        <v>침투ㆍ도포ㆍ피복하거나 적층한 방직용 섬유의 직물, 공업용인 방직용 섬유제품</v>
      </c>
      <c r="F830" s="19" t="n">
        <f aca="false">IFERROR(VALUE(SUBSTITUTE(TRIM('수출입 실적(품목별)'!E834),",","")),"")</f>
        <v>106891</v>
      </c>
      <c r="G830" s="19" t="n">
        <f aca="false">IFERROR(VALUE(SUBSTITUTE(TRIM('수출입 실적(품목별)'!G834),",","")),"")</f>
        <v>37657</v>
      </c>
      <c r="H830" s="19" t="n">
        <f aca="false">IFERROR(VALUE(SUBSTITUTE(TRIM('수출입 실적(품목별)'!H834),",","")),"")</f>
        <v>69234</v>
      </c>
    </row>
    <row r="831" customFormat="false" ht="15" hidden="false" customHeight="true" outlineLevel="0" collapsed="false">
      <c r="A831" s="11" t="str">
        <f aca="false">TRIM('수출입 실적(품목별)'!A835)</f>
        <v>2025.09</v>
      </c>
      <c r="B831" s="17" t="n">
        <f aca="false">IFERROR(VALUE(LEFT(A831,4)),"")</f>
        <v>2025</v>
      </c>
      <c r="C831" s="17" t="n">
        <f aca="false">IFERROR(VALUE(RIGHT(A831,2)),"")</f>
        <v>9</v>
      </c>
      <c r="D831" s="11" t="str">
        <f aca="false">TRIM('수출입 실적(품목별)'!B835)</f>
        <v>60</v>
      </c>
      <c r="E831" s="11" t="str">
        <f aca="false">TRIM('수출입 실적(품목별)'!C835)</f>
        <v>메리야스 편물과 뜨개질 편물</v>
      </c>
      <c r="F831" s="19" t="n">
        <f aca="false">IFERROR(VALUE(SUBSTITUTE(TRIM('수출입 실적(품목별)'!E835),",","")),"")</f>
        <v>128333</v>
      </c>
      <c r="G831" s="19" t="n">
        <f aca="false">IFERROR(VALUE(SUBSTITUTE(TRIM('수출입 실적(품목별)'!G835),",","")),"")</f>
        <v>11631</v>
      </c>
      <c r="H831" s="19" t="n">
        <f aca="false">IFERROR(VALUE(SUBSTITUTE(TRIM('수출입 실적(품목별)'!H835),",","")),"")</f>
        <v>116702</v>
      </c>
    </row>
    <row r="832" customFormat="false" ht="15" hidden="false" customHeight="true" outlineLevel="0" collapsed="false">
      <c r="A832" s="11" t="str">
        <f aca="false">TRIM('수출입 실적(품목별)'!A836)</f>
        <v>2025.09</v>
      </c>
      <c r="B832" s="17" t="n">
        <f aca="false">IFERROR(VALUE(LEFT(A832,4)),"")</f>
        <v>2025</v>
      </c>
      <c r="C832" s="17" t="n">
        <f aca="false">IFERROR(VALUE(RIGHT(A832,2)),"")</f>
        <v>9</v>
      </c>
      <c r="D832" s="11" t="str">
        <f aca="false">TRIM('수출입 실적(품목별)'!B836)</f>
        <v>61</v>
      </c>
      <c r="E832" s="11" t="str">
        <f aca="false">TRIM('수출입 실적(품목별)'!C836)</f>
        <v>의류와 그 부속품(메리야스 편물이나 뜨개질 편물로 한정한다)</v>
      </c>
      <c r="F832" s="19" t="n">
        <f aca="false">IFERROR(VALUE(SUBSTITUTE(TRIM('수출입 실적(품목별)'!E836),",","")),"")</f>
        <v>80414</v>
      </c>
      <c r="G832" s="19" t="n">
        <f aca="false">IFERROR(VALUE(SUBSTITUTE(TRIM('수출입 실적(품목별)'!G836),",","")),"")</f>
        <v>564006</v>
      </c>
      <c r="H832" s="19" t="n">
        <f aca="false">IFERROR(VALUE(SUBSTITUTE(TRIM('수출입 실적(품목별)'!H836),",","")),"")</f>
        <v>-483592</v>
      </c>
    </row>
    <row r="833" customFormat="false" ht="15" hidden="false" customHeight="true" outlineLevel="0" collapsed="false">
      <c r="A833" s="11" t="str">
        <f aca="false">TRIM('수출입 실적(품목별)'!A837)</f>
        <v>2025.09</v>
      </c>
      <c r="B833" s="17" t="n">
        <f aca="false">IFERROR(VALUE(LEFT(A833,4)),"")</f>
        <v>2025</v>
      </c>
      <c r="C833" s="17" t="n">
        <f aca="false">IFERROR(VALUE(RIGHT(A833,2)),"")</f>
        <v>9</v>
      </c>
      <c r="D833" s="11" t="str">
        <f aca="false">TRIM('수출입 실적(품목별)'!B837)</f>
        <v>62</v>
      </c>
      <c r="E833" s="11" t="str">
        <f aca="false">TRIM('수출입 실적(품목별)'!C837)</f>
        <v>의류와 그 부속품(메리야스 편물이나 뜨개질편물은 제외한다)</v>
      </c>
      <c r="F833" s="19" t="n">
        <f aca="false">IFERROR(VALUE(SUBSTITUTE(TRIM('수출입 실적(품목별)'!E837),",","")),"")</f>
        <v>80441</v>
      </c>
      <c r="G833" s="19" t="n">
        <f aca="false">IFERROR(VALUE(SUBSTITUTE(TRIM('수출입 실적(품목별)'!G837),",","")),"")</f>
        <v>847107</v>
      </c>
      <c r="H833" s="19" t="n">
        <f aca="false">IFERROR(VALUE(SUBSTITUTE(TRIM('수출입 실적(품목별)'!H837),",","")),"")</f>
        <v>-766666</v>
      </c>
    </row>
    <row r="834" customFormat="false" ht="15" hidden="false" customHeight="true" outlineLevel="0" collapsed="false">
      <c r="A834" s="11" t="str">
        <f aca="false">TRIM('수출입 실적(품목별)'!A838)</f>
        <v>2025.09</v>
      </c>
      <c r="B834" s="17" t="n">
        <f aca="false">IFERROR(VALUE(LEFT(A834,4)),"")</f>
        <v>2025</v>
      </c>
      <c r="C834" s="17" t="n">
        <f aca="false">IFERROR(VALUE(RIGHT(A834,2)),"")</f>
        <v>9</v>
      </c>
      <c r="D834" s="11" t="str">
        <f aca="false">TRIM('수출입 실적(품목별)'!B838)</f>
        <v>63</v>
      </c>
      <c r="E834" s="11" t="str">
        <f aca="false">TRIM('수출입 실적(품목별)'!C838)</f>
        <v>제품으로 된 방직용 섬유의 그 밖의 물품, 세트, 사용하던 의류ㆍ방직용 섬유제품, 넝마</v>
      </c>
      <c r="F834" s="19" t="n">
        <f aca="false">IFERROR(VALUE(SUBSTITUTE(TRIM('수출입 실적(품목별)'!E838),",","")),"")</f>
        <v>51848</v>
      </c>
      <c r="G834" s="19" t="n">
        <f aca="false">IFERROR(VALUE(SUBSTITUTE(TRIM('수출입 실적(품목별)'!G838),",","")),"")</f>
        <v>129016</v>
      </c>
      <c r="H834" s="19" t="n">
        <f aca="false">IFERROR(VALUE(SUBSTITUTE(TRIM('수출입 실적(품목별)'!H838),",","")),"")</f>
        <v>-77168</v>
      </c>
    </row>
    <row r="835" customFormat="false" ht="15" hidden="false" customHeight="true" outlineLevel="0" collapsed="false">
      <c r="A835" s="11" t="str">
        <f aca="false">TRIM('수출입 실적(품목별)'!A839)</f>
        <v>2025.09</v>
      </c>
      <c r="B835" s="17" t="n">
        <f aca="false">IFERROR(VALUE(LEFT(A835,4)),"")</f>
        <v>2025</v>
      </c>
      <c r="C835" s="17" t="n">
        <f aca="false">IFERROR(VALUE(RIGHT(A835,2)),"")</f>
        <v>9</v>
      </c>
      <c r="D835" s="11" t="str">
        <f aca="false">TRIM('수출입 실적(품목별)'!B839)</f>
        <v>64</v>
      </c>
      <c r="E835" s="11" t="str">
        <f aca="false">TRIM('수출입 실적(품목별)'!C839)</f>
        <v>신발류ㆍ각반과 이와 유사한 것, 이들의 부분품</v>
      </c>
      <c r="F835" s="19" t="n">
        <f aca="false">IFERROR(VALUE(SUBSTITUTE(TRIM('수출입 실적(품목별)'!E839),",","")),"")</f>
        <v>33714</v>
      </c>
      <c r="G835" s="19" t="n">
        <f aca="false">IFERROR(VALUE(SUBSTITUTE(TRIM('수출입 실적(품목별)'!G839),",","")),"")</f>
        <v>283530</v>
      </c>
      <c r="H835" s="19" t="n">
        <f aca="false">IFERROR(VALUE(SUBSTITUTE(TRIM('수출입 실적(품목별)'!H839),",","")),"")</f>
        <v>-249816</v>
      </c>
    </row>
    <row r="836" customFormat="false" ht="15" hidden="false" customHeight="true" outlineLevel="0" collapsed="false">
      <c r="A836" s="11" t="str">
        <f aca="false">TRIM('수출입 실적(품목별)'!A840)</f>
        <v>2025.09</v>
      </c>
      <c r="B836" s="17" t="n">
        <f aca="false">IFERROR(VALUE(LEFT(A836,4)),"")</f>
        <v>2025</v>
      </c>
      <c r="C836" s="17" t="n">
        <f aca="false">IFERROR(VALUE(RIGHT(A836,2)),"")</f>
        <v>9</v>
      </c>
      <c r="D836" s="11" t="str">
        <f aca="false">TRIM('수출입 실적(품목별)'!B840)</f>
        <v>65</v>
      </c>
      <c r="E836" s="11" t="str">
        <f aca="false">TRIM('수출입 실적(품목별)'!C840)</f>
        <v>모자류와 그 부분품</v>
      </c>
      <c r="F836" s="19" t="n">
        <f aca="false">IFERROR(VALUE(SUBSTITUTE(TRIM('수출입 실적(품목별)'!E840),",","")),"")</f>
        <v>10991</v>
      </c>
      <c r="G836" s="19" t="n">
        <f aca="false">IFERROR(VALUE(SUBSTITUTE(TRIM('수출입 실적(품목별)'!G840),",","")),"")</f>
        <v>28904</v>
      </c>
      <c r="H836" s="19" t="n">
        <f aca="false">IFERROR(VALUE(SUBSTITUTE(TRIM('수출입 실적(품목별)'!H840),",","")),"")</f>
        <v>-17913</v>
      </c>
    </row>
    <row r="837" customFormat="false" ht="15" hidden="false" customHeight="true" outlineLevel="0" collapsed="false">
      <c r="A837" s="11" t="str">
        <f aca="false">TRIM('수출입 실적(품목별)'!A841)</f>
        <v>2025.09</v>
      </c>
      <c r="B837" s="17" t="n">
        <f aca="false">IFERROR(VALUE(LEFT(A837,4)),"")</f>
        <v>2025</v>
      </c>
      <c r="C837" s="17" t="n">
        <f aca="false">IFERROR(VALUE(RIGHT(A837,2)),"")</f>
        <v>9</v>
      </c>
      <c r="D837" s="11" t="str">
        <f aca="false">TRIM('수출입 실적(품목별)'!B841)</f>
        <v>66</v>
      </c>
      <c r="E837" s="11" t="str">
        <f aca="false">TRIM('수출입 실적(품목별)'!C841)</f>
        <v>산류(傘類)ㆍ지팡이ㆍ시트스틱(seat-stick)ㆍ채찍ㆍ승마용 채찍과 이들의 부분품</v>
      </c>
      <c r="F837" s="19" t="n">
        <f aca="false">IFERROR(VALUE(SUBSTITUTE(TRIM('수출입 실적(품목별)'!E841),",","")),"")</f>
        <v>276</v>
      </c>
      <c r="G837" s="19" t="n">
        <f aca="false">IFERROR(VALUE(SUBSTITUTE(TRIM('수출입 실적(품목별)'!G841),",","")),"")</f>
        <v>10068</v>
      </c>
      <c r="H837" s="19" t="n">
        <f aca="false">IFERROR(VALUE(SUBSTITUTE(TRIM('수출입 실적(품목별)'!H841),",","")),"")</f>
        <v>-9792</v>
      </c>
    </row>
    <row r="838" customFormat="false" ht="15" hidden="false" customHeight="true" outlineLevel="0" collapsed="false">
      <c r="A838" s="11" t="str">
        <f aca="false">TRIM('수출입 실적(품목별)'!A842)</f>
        <v>2025.09</v>
      </c>
      <c r="B838" s="17" t="n">
        <f aca="false">IFERROR(VALUE(LEFT(A838,4)),"")</f>
        <v>2025</v>
      </c>
      <c r="C838" s="17" t="n">
        <f aca="false">IFERROR(VALUE(RIGHT(A838,2)),"")</f>
        <v>9</v>
      </c>
      <c r="D838" s="11" t="str">
        <f aca="false">TRIM('수출입 실적(품목별)'!B842)</f>
        <v>67</v>
      </c>
      <c r="E838" s="11" t="str">
        <f aca="false">TRIM('수출입 실적(품목별)'!C842)</f>
        <v>조제 깃털ㆍ솜털과 그 제품, 조화, 사람 머리카락으로 된 제품</v>
      </c>
      <c r="F838" s="19" t="n">
        <f aca="false">IFERROR(VALUE(SUBSTITUTE(TRIM('수출입 실적(품목별)'!E842),",","")),"")</f>
        <v>1487</v>
      </c>
      <c r="G838" s="19" t="n">
        <f aca="false">IFERROR(VALUE(SUBSTITUTE(TRIM('수출입 실적(품목별)'!G842),",","")),"")</f>
        <v>8207</v>
      </c>
      <c r="H838" s="19" t="n">
        <f aca="false">IFERROR(VALUE(SUBSTITUTE(TRIM('수출입 실적(품목별)'!H842),",","")),"")</f>
        <v>-6720</v>
      </c>
    </row>
    <row r="839" customFormat="false" ht="15" hidden="false" customHeight="true" outlineLevel="0" collapsed="false">
      <c r="A839" s="11" t="str">
        <f aca="false">TRIM('수출입 실적(품목별)'!A843)</f>
        <v>2025.09</v>
      </c>
      <c r="B839" s="17" t="n">
        <f aca="false">IFERROR(VALUE(LEFT(A839,4)),"")</f>
        <v>2025</v>
      </c>
      <c r="C839" s="17" t="n">
        <f aca="false">IFERROR(VALUE(RIGHT(A839,2)),"")</f>
        <v>9</v>
      </c>
      <c r="D839" s="11" t="str">
        <f aca="false">TRIM('수출입 실적(품목별)'!B843)</f>
        <v>68</v>
      </c>
      <c r="E839" s="11" t="str">
        <f aca="false">TRIM('수출입 실적(품목별)'!C843)</f>
        <v>돌ㆍ플라스터(plaster)ㆍ시멘트ㆍ석면ㆍ운모나 이와 유사한 재료의 제품</v>
      </c>
      <c r="F839" s="19" t="n">
        <f aca="false">IFERROR(VALUE(SUBSTITUTE(TRIM('수출입 실적(품목별)'!E843),",","")),"")</f>
        <v>83194</v>
      </c>
      <c r="G839" s="19" t="n">
        <f aca="false">IFERROR(VALUE(SUBSTITUTE(TRIM('수출입 실적(품목별)'!G843),",","")),"")</f>
        <v>124757</v>
      </c>
      <c r="H839" s="19" t="n">
        <f aca="false">IFERROR(VALUE(SUBSTITUTE(TRIM('수출입 실적(품목별)'!H843),",","")),"")</f>
        <v>-41563</v>
      </c>
    </row>
    <row r="840" customFormat="false" ht="15" hidden="false" customHeight="true" outlineLevel="0" collapsed="false">
      <c r="A840" s="11" t="str">
        <f aca="false">TRIM('수출입 실적(품목별)'!A844)</f>
        <v>2025.09</v>
      </c>
      <c r="B840" s="17" t="n">
        <f aca="false">IFERROR(VALUE(LEFT(A840,4)),"")</f>
        <v>2025</v>
      </c>
      <c r="C840" s="17" t="n">
        <f aca="false">IFERROR(VALUE(RIGHT(A840,2)),"")</f>
        <v>9</v>
      </c>
      <c r="D840" s="11" t="str">
        <f aca="false">TRIM('수출입 실적(품목별)'!B844)</f>
        <v>69</v>
      </c>
      <c r="E840" s="11" t="str">
        <f aca="false">TRIM('수출입 실적(품목별)'!C844)</f>
        <v>도자제품</v>
      </c>
      <c r="F840" s="19" t="n">
        <f aca="false">IFERROR(VALUE(SUBSTITUTE(TRIM('수출입 실적(품목별)'!E844),",","")),"")</f>
        <v>31758</v>
      </c>
      <c r="G840" s="19" t="n">
        <f aca="false">IFERROR(VALUE(SUBSTITUTE(TRIM('수출입 실적(품목별)'!G844),",","")),"")</f>
        <v>132495</v>
      </c>
      <c r="H840" s="19" t="n">
        <f aca="false">IFERROR(VALUE(SUBSTITUTE(TRIM('수출입 실적(품목별)'!H844),",","")),"")</f>
        <v>-100737</v>
      </c>
    </row>
    <row r="841" customFormat="false" ht="15" hidden="false" customHeight="true" outlineLevel="0" collapsed="false">
      <c r="A841" s="11" t="str">
        <f aca="false">TRIM('수출입 실적(품목별)'!A845)</f>
        <v>2025.09</v>
      </c>
      <c r="B841" s="17" t="n">
        <f aca="false">IFERROR(VALUE(LEFT(A841,4)),"")</f>
        <v>2025</v>
      </c>
      <c r="C841" s="17" t="n">
        <f aca="false">IFERROR(VALUE(RIGHT(A841,2)),"")</f>
        <v>9</v>
      </c>
      <c r="D841" s="11" t="str">
        <f aca="false">TRIM('수출입 실적(품목별)'!B845)</f>
        <v>70</v>
      </c>
      <c r="E841" s="11" t="str">
        <f aca="false">TRIM('수출입 실적(품목별)'!C845)</f>
        <v>유리와 유리제품</v>
      </c>
      <c r="F841" s="19" t="n">
        <f aca="false">IFERROR(VALUE(SUBSTITUTE(TRIM('수출입 실적(품목별)'!E845),",","")),"")</f>
        <v>174736</v>
      </c>
      <c r="G841" s="19" t="n">
        <f aca="false">IFERROR(VALUE(SUBSTITUTE(TRIM('수출입 실적(품목별)'!G845),",","")),"")</f>
        <v>235725</v>
      </c>
      <c r="H841" s="19" t="n">
        <f aca="false">IFERROR(VALUE(SUBSTITUTE(TRIM('수출입 실적(품목별)'!H845),",","")),"")</f>
        <v>-60989</v>
      </c>
    </row>
    <row r="842" customFormat="false" ht="15" hidden="false" customHeight="true" outlineLevel="0" collapsed="false">
      <c r="A842" s="11" t="str">
        <f aca="false">TRIM('수출입 실적(품목별)'!A846)</f>
        <v>2025.09</v>
      </c>
      <c r="B842" s="17" t="n">
        <f aca="false">IFERROR(VALUE(LEFT(A842,4)),"")</f>
        <v>2025</v>
      </c>
      <c r="C842" s="17" t="n">
        <f aca="false">IFERROR(VALUE(RIGHT(A842,2)),"")</f>
        <v>9</v>
      </c>
      <c r="D842" s="11" t="str">
        <f aca="false">TRIM('수출입 실적(품목별)'!B846)</f>
        <v>71</v>
      </c>
      <c r="E842" s="11" t="str">
        <f aca="false">TRIM('수출입 실적(품목별)'!C846)</f>
        <v>천연진주ㆍ양식진주ㆍ귀석ㆍ반귀석ㆍ귀금속ㆍ귀금속을 입힌 금속과 이들의 제품, 모조 신변장식용품, 주화</v>
      </c>
      <c r="F842" s="19" t="n">
        <f aca="false">IFERROR(VALUE(SUBSTITUTE(TRIM('수출입 실적(품목별)'!E846),",","")),"")</f>
        <v>557555</v>
      </c>
      <c r="G842" s="19" t="n">
        <f aca="false">IFERROR(VALUE(SUBSTITUTE(TRIM('수출입 실적(품목별)'!G846),",","")),"")</f>
        <v>1273753</v>
      </c>
      <c r="H842" s="19" t="n">
        <f aca="false">IFERROR(VALUE(SUBSTITUTE(TRIM('수출입 실적(품목별)'!H846),",","")),"")</f>
        <v>-716198</v>
      </c>
    </row>
    <row r="843" customFormat="false" ht="15" hidden="false" customHeight="true" outlineLevel="0" collapsed="false">
      <c r="A843" s="11" t="str">
        <f aca="false">TRIM('수출입 실적(품목별)'!A847)</f>
        <v>2025.09</v>
      </c>
      <c r="B843" s="17" t="n">
        <f aca="false">IFERROR(VALUE(LEFT(A843,4)),"")</f>
        <v>2025</v>
      </c>
      <c r="C843" s="17" t="n">
        <f aca="false">IFERROR(VALUE(RIGHT(A843,2)),"")</f>
        <v>9</v>
      </c>
      <c r="D843" s="11" t="str">
        <f aca="false">TRIM('수출입 실적(품목별)'!B847)</f>
        <v>72</v>
      </c>
      <c r="E843" s="11" t="str">
        <f aca="false">TRIM('수출입 실적(품목별)'!C847)</f>
        <v>철강</v>
      </c>
      <c r="F843" s="19" t="n">
        <f aca="false">IFERROR(VALUE(SUBSTITUTE(TRIM('수출입 실적(품목별)'!E847),",","")),"")</f>
        <v>2014850</v>
      </c>
      <c r="G843" s="19" t="n">
        <f aca="false">IFERROR(VALUE(SUBSTITUTE(TRIM('수출입 실적(품목별)'!G847),",","")),"")</f>
        <v>1101625</v>
      </c>
      <c r="H843" s="19" t="n">
        <f aca="false">IFERROR(VALUE(SUBSTITUTE(TRIM('수출입 실적(품목별)'!H847),",","")),"")</f>
        <v>913225</v>
      </c>
    </row>
    <row r="844" customFormat="false" ht="15" hidden="false" customHeight="true" outlineLevel="0" collapsed="false">
      <c r="A844" s="11" t="str">
        <f aca="false">TRIM('수출입 실적(품목별)'!A848)</f>
        <v>2025.09</v>
      </c>
      <c r="B844" s="17" t="n">
        <f aca="false">IFERROR(VALUE(LEFT(A844,4)),"")</f>
        <v>2025</v>
      </c>
      <c r="C844" s="17" t="n">
        <f aca="false">IFERROR(VALUE(RIGHT(A844,2)),"")</f>
        <v>9</v>
      </c>
      <c r="D844" s="11" t="str">
        <f aca="false">TRIM('수출입 실적(품목별)'!B848)</f>
        <v>73</v>
      </c>
      <c r="E844" s="11" t="str">
        <f aca="false">TRIM('수출입 실적(품목별)'!C848)</f>
        <v>철강의 제품</v>
      </c>
      <c r="F844" s="19" t="n">
        <f aca="false">IFERROR(VALUE(SUBSTITUTE(TRIM('수출입 실적(품목별)'!E848),",","")),"")</f>
        <v>736487</v>
      </c>
      <c r="G844" s="19" t="n">
        <f aca="false">IFERROR(VALUE(SUBSTITUTE(TRIM('수출입 실적(품목별)'!G848),",","")),"")</f>
        <v>667808</v>
      </c>
      <c r="H844" s="19" t="n">
        <f aca="false">IFERROR(VALUE(SUBSTITUTE(TRIM('수출입 실적(품목별)'!H848),",","")),"")</f>
        <v>68679</v>
      </c>
    </row>
    <row r="845" customFormat="false" ht="15" hidden="false" customHeight="true" outlineLevel="0" collapsed="false">
      <c r="A845" s="11" t="str">
        <f aca="false">TRIM('수출입 실적(품목별)'!A849)</f>
        <v>2025.09</v>
      </c>
      <c r="B845" s="17" t="n">
        <f aca="false">IFERROR(VALUE(LEFT(A845,4)),"")</f>
        <v>2025</v>
      </c>
      <c r="C845" s="17" t="n">
        <f aca="false">IFERROR(VALUE(RIGHT(A845,2)),"")</f>
        <v>9</v>
      </c>
      <c r="D845" s="11" t="str">
        <f aca="false">TRIM('수출입 실적(품목별)'!B849)</f>
        <v>74</v>
      </c>
      <c r="E845" s="11" t="str">
        <f aca="false">TRIM('수출입 실적(품목별)'!C849)</f>
        <v>구리와 그 제품</v>
      </c>
      <c r="F845" s="19" t="n">
        <f aca="false">IFERROR(VALUE(SUBSTITUTE(TRIM('수출입 실적(품목별)'!E849),",","")),"")</f>
        <v>601978</v>
      </c>
      <c r="G845" s="19" t="n">
        <f aca="false">IFERROR(VALUE(SUBSTITUTE(TRIM('수출입 실적(품목별)'!G849),",","")),"")</f>
        <v>776899</v>
      </c>
      <c r="H845" s="19" t="n">
        <f aca="false">IFERROR(VALUE(SUBSTITUTE(TRIM('수출입 실적(품목별)'!H849),",","")),"")</f>
        <v>-174921</v>
      </c>
    </row>
    <row r="846" customFormat="false" ht="15" hidden="false" customHeight="true" outlineLevel="0" collapsed="false">
      <c r="A846" s="11" t="str">
        <f aca="false">TRIM('수출입 실적(품목별)'!A850)</f>
        <v>2025.09</v>
      </c>
      <c r="B846" s="17" t="n">
        <f aca="false">IFERROR(VALUE(LEFT(A846,4)),"")</f>
        <v>2025</v>
      </c>
      <c r="C846" s="17" t="n">
        <f aca="false">IFERROR(VALUE(RIGHT(A846,2)),"")</f>
        <v>9</v>
      </c>
      <c r="D846" s="11" t="str">
        <f aca="false">TRIM('수출입 실적(품목별)'!B850)</f>
        <v>75</v>
      </c>
      <c r="E846" s="11" t="str">
        <f aca="false">TRIM('수출입 실적(품목별)'!C850)</f>
        <v>니켈과 그 제품</v>
      </c>
      <c r="F846" s="19" t="n">
        <f aca="false">IFERROR(VALUE(SUBSTITUTE(TRIM('수출입 실적(품목별)'!E850),",","")),"")</f>
        <v>18789</v>
      </c>
      <c r="G846" s="19" t="n">
        <f aca="false">IFERROR(VALUE(SUBSTITUTE(TRIM('수출입 실적(품목별)'!G850),",","")),"")</f>
        <v>130079</v>
      </c>
      <c r="H846" s="19" t="n">
        <f aca="false">IFERROR(VALUE(SUBSTITUTE(TRIM('수출입 실적(품목별)'!H850),",","")),"")</f>
        <v>-111289</v>
      </c>
    </row>
    <row r="847" customFormat="false" ht="15" hidden="false" customHeight="true" outlineLevel="0" collapsed="false">
      <c r="A847" s="11" t="str">
        <f aca="false">TRIM('수출입 실적(품목별)'!A851)</f>
        <v>2025.09</v>
      </c>
      <c r="B847" s="17" t="n">
        <f aca="false">IFERROR(VALUE(LEFT(A847,4)),"")</f>
        <v>2025</v>
      </c>
      <c r="C847" s="17" t="n">
        <f aca="false">IFERROR(VALUE(RIGHT(A847,2)),"")</f>
        <v>9</v>
      </c>
      <c r="D847" s="11" t="str">
        <f aca="false">TRIM('수출입 실적(품목별)'!B851)</f>
        <v>76</v>
      </c>
      <c r="E847" s="11" t="str">
        <f aca="false">TRIM('수출입 실적(품목별)'!C851)</f>
        <v>알루미늄과 그 제품</v>
      </c>
      <c r="F847" s="19" t="n">
        <f aca="false">IFERROR(VALUE(SUBSTITUTE(TRIM('수출입 실적(품목별)'!E851),",","")),"")</f>
        <v>477281</v>
      </c>
      <c r="G847" s="19" t="n">
        <f aca="false">IFERROR(VALUE(SUBSTITUTE(TRIM('수출입 실적(품목별)'!G851),",","")),"")</f>
        <v>800578</v>
      </c>
      <c r="H847" s="19" t="n">
        <f aca="false">IFERROR(VALUE(SUBSTITUTE(TRIM('수출입 실적(품목별)'!H851),",","")),"")</f>
        <v>-323297</v>
      </c>
    </row>
    <row r="848" customFormat="false" ht="15" hidden="false" customHeight="true" outlineLevel="0" collapsed="false">
      <c r="A848" s="11" t="str">
        <f aca="false">TRIM('수출입 실적(품목별)'!A852)</f>
        <v>2025.09</v>
      </c>
      <c r="B848" s="17" t="n">
        <f aca="false">IFERROR(VALUE(LEFT(A848,4)),"")</f>
        <v>2025</v>
      </c>
      <c r="C848" s="17" t="n">
        <f aca="false">IFERROR(VALUE(RIGHT(A848,2)),"")</f>
        <v>9</v>
      </c>
      <c r="D848" s="11" t="str">
        <f aca="false">TRIM('수출입 실적(품목별)'!B852)</f>
        <v>78</v>
      </c>
      <c r="E848" s="11" t="str">
        <f aca="false">TRIM('수출입 실적(품목별)'!C852)</f>
        <v>납과 그 제품</v>
      </c>
      <c r="F848" s="19" t="n">
        <f aca="false">IFERROR(VALUE(SUBSTITUTE(TRIM('수출입 실적(품목별)'!E852),",","")),"")</f>
        <v>63388</v>
      </c>
      <c r="G848" s="19" t="n">
        <f aca="false">IFERROR(VALUE(SUBSTITUTE(TRIM('수출입 실적(품목별)'!G852),",","")),"")</f>
        <v>42666</v>
      </c>
      <c r="H848" s="19" t="n">
        <f aca="false">IFERROR(VALUE(SUBSTITUTE(TRIM('수출입 실적(품목별)'!H852),",","")),"")</f>
        <v>20722</v>
      </c>
    </row>
    <row r="849" customFormat="false" ht="15" hidden="false" customHeight="true" outlineLevel="0" collapsed="false">
      <c r="A849" s="11" t="str">
        <f aca="false">TRIM('수출입 실적(품목별)'!A853)</f>
        <v>2025.09</v>
      </c>
      <c r="B849" s="17" t="n">
        <f aca="false">IFERROR(VALUE(LEFT(A849,4)),"")</f>
        <v>2025</v>
      </c>
      <c r="C849" s="17" t="n">
        <f aca="false">IFERROR(VALUE(RIGHT(A849,2)),"")</f>
        <v>9</v>
      </c>
      <c r="D849" s="11" t="str">
        <f aca="false">TRIM('수출입 실적(품목별)'!B853)</f>
        <v>79</v>
      </c>
      <c r="E849" s="11" t="str">
        <f aca="false">TRIM('수출입 실적(품목별)'!C853)</f>
        <v>아연과 그 제품</v>
      </c>
      <c r="F849" s="19" t="n">
        <f aca="false">IFERROR(VALUE(SUBSTITUTE(TRIM('수출입 실적(품목별)'!E853),",","")),"")</f>
        <v>100540</v>
      </c>
      <c r="G849" s="19" t="n">
        <f aca="false">IFERROR(VALUE(SUBSTITUTE(TRIM('수출입 실적(품목별)'!G853),",","")),"")</f>
        <v>13934</v>
      </c>
      <c r="H849" s="19" t="n">
        <f aca="false">IFERROR(VALUE(SUBSTITUTE(TRIM('수출입 실적(품목별)'!H853),",","")),"")</f>
        <v>86606</v>
      </c>
    </row>
    <row r="850" customFormat="false" ht="15" hidden="false" customHeight="true" outlineLevel="0" collapsed="false">
      <c r="A850" s="11" t="str">
        <f aca="false">TRIM('수출입 실적(품목별)'!A854)</f>
        <v>2025.09</v>
      </c>
      <c r="B850" s="17" t="n">
        <f aca="false">IFERROR(VALUE(LEFT(A850,4)),"")</f>
        <v>2025</v>
      </c>
      <c r="C850" s="17" t="n">
        <f aca="false">IFERROR(VALUE(RIGHT(A850,2)),"")</f>
        <v>9</v>
      </c>
      <c r="D850" s="11" t="str">
        <f aca="false">TRIM('수출입 실적(품목별)'!B854)</f>
        <v>80</v>
      </c>
      <c r="E850" s="11" t="str">
        <f aca="false">TRIM('수출입 실적(품목별)'!C854)</f>
        <v>주석과 그 제품</v>
      </c>
      <c r="F850" s="19" t="n">
        <f aca="false">IFERROR(VALUE(SUBSTITUTE(TRIM('수출입 실적(품목별)'!E854),",","")),"")</f>
        <v>7141</v>
      </c>
      <c r="G850" s="19" t="n">
        <f aca="false">IFERROR(VALUE(SUBSTITUTE(TRIM('수출입 실적(품목별)'!G854),",","")),"")</f>
        <v>37589</v>
      </c>
      <c r="H850" s="19" t="n">
        <f aca="false">IFERROR(VALUE(SUBSTITUTE(TRIM('수출입 실적(품목별)'!H854),",","")),"")</f>
        <v>-30448</v>
      </c>
    </row>
    <row r="851" customFormat="false" ht="15" hidden="false" customHeight="true" outlineLevel="0" collapsed="false">
      <c r="A851" s="11" t="str">
        <f aca="false">TRIM('수출입 실적(품목별)'!A855)</f>
        <v>2025.09</v>
      </c>
      <c r="B851" s="17" t="n">
        <f aca="false">IFERROR(VALUE(LEFT(A851,4)),"")</f>
        <v>2025</v>
      </c>
      <c r="C851" s="17" t="n">
        <f aca="false">IFERROR(VALUE(RIGHT(A851,2)),"")</f>
        <v>9</v>
      </c>
      <c r="D851" s="11" t="str">
        <f aca="false">TRIM('수출입 실적(품목별)'!B855)</f>
        <v>81</v>
      </c>
      <c r="E851" s="11" t="str">
        <f aca="false">TRIM('수출입 실적(품목별)'!C855)</f>
        <v>그 밖의 비금속(卑金屬), 서멧(cermet), 이들의 제품</v>
      </c>
      <c r="F851" s="19" t="n">
        <f aca="false">IFERROR(VALUE(SUBSTITUTE(TRIM('수출입 실적(품목별)'!E855),",","")),"")</f>
        <v>41523</v>
      </c>
      <c r="G851" s="19" t="n">
        <f aca="false">IFERROR(VALUE(SUBSTITUTE(TRIM('수출입 실적(품목별)'!G855),",","")),"")</f>
        <v>120061</v>
      </c>
      <c r="H851" s="19" t="n">
        <f aca="false">IFERROR(VALUE(SUBSTITUTE(TRIM('수출입 실적(품목별)'!H855),",","")),"")</f>
        <v>-78538</v>
      </c>
    </row>
    <row r="852" customFormat="false" ht="15" hidden="false" customHeight="true" outlineLevel="0" collapsed="false">
      <c r="A852" s="11" t="str">
        <f aca="false">TRIM('수출입 실적(품목별)'!A856)</f>
        <v>2025.09</v>
      </c>
      <c r="B852" s="17" t="n">
        <f aca="false">IFERROR(VALUE(LEFT(A852,4)),"")</f>
        <v>2025</v>
      </c>
      <c r="C852" s="17" t="n">
        <f aca="false">IFERROR(VALUE(RIGHT(A852,2)),"")</f>
        <v>9</v>
      </c>
      <c r="D852" s="11" t="str">
        <f aca="false">TRIM('수출입 실적(품목별)'!B856)</f>
        <v>82</v>
      </c>
      <c r="E852" s="11" t="str">
        <f aca="false">TRIM('수출입 실적(품목별)'!C856)</f>
        <v>비금속(卑金屬)으로 만든 공구ㆍ도구ㆍ칼붙이ㆍ스푼ㆍ포크, 이들의 부분품</v>
      </c>
      <c r="F852" s="19" t="n">
        <f aca="false">IFERROR(VALUE(SUBSTITUTE(TRIM('수출입 실적(품목별)'!E856),",","")),"")</f>
        <v>144874</v>
      </c>
      <c r="G852" s="19" t="n">
        <f aca="false">IFERROR(VALUE(SUBSTITUTE(TRIM('수출입 실적(품목별)'!G856),",","")),"")</f>
        <v>92630</v>
      </c>
      <c r="H852" s="19" t="n">
        <f aca="false">IFERROR(VALUE(SUBSTITUTE(TRIM('수출입 실적(품목별)'!H856),",","")),"")</f>
        <v>52244</v>
      </c>
    </row>
    <row r="853" customFormat="false" ht="15" hidden="false" customHeight="true" outlineLevel="0" collapsed="false">
      <c r="A853" s="11" t="str">
        <f aca="false">TRIM('수출입 실적(품목별)'!A857)</f>
        <v>2025.09</v>
      </c>
      <c r="B853" s="17" t="n">
        <f aca="false">IFERROR(VALUE(LEFT(A853,4)),"")</f>
        <v>2025</v>
      </c>
      <c r="C853" s="17" t="n">
        <f aca="false">IFERROR(VALUE(RIGHT(A853,2)),"")</f>
        <v>9</v>
      </c>
      <c r="D853" s="11" t="str">
        <f aca="false">TRIM('수출입 실적(품목별)'!B857)</f>
        <v>83</v>
      </c>
      <c r="E853" s="11" t="str">
        <f aca="false">TRIM('수출입 실적(품목별)'!C857)</f>
        <v>비금속(卑金屬)으로 만든 각종 제품</v>
      </c>
      <c r="F853" s="19" t="n">
        <f aca="false">IFERROR(VALUE(SUBSTITUTE(TRIM('수출입 실적(품목별)'!E857),",","")),"")</f>
        <v>150192</v>
      </c>
      <c r="G853" s="19" t="n">
        <f aca="false">IFERROR(VALUE(SUBSTITUTE(TRIM('수출입 실적(품목별)'!G857),",","")),"")</f>
        <v>84717</v>
      </c>
      <c r="H853" s="19" t="n">
        <f aca="false">IFERROR(VALUE(SUBSTITUTE(TRIM('수출입 실적(품목별)'!H857),",","")),"")</f>
        <v>65475</v>
      </c>
    </row>
    <row r="854" customFormat="false" ht="15" hidden="false" customHeight="true" outlineLevel="0" collapsed="false">
      <c r="A854" s="11" t="str">
        <f aca="false">TRIM('수출입 실적(품목별)'!A858)</f>
        <v>2025.09</v>
      </c>
      <c r="B854" s="17" t="n">
        <f aca="false">IFERROR(VALUE(LEFT(A854,4)),"")</f>
        <v>2025</v>
      </c>
      <c r="C854" s="17" t="n">
        <f aca="false">IFERROR(VALUE(RIGHT(A854,2)),"")</f>
        <v>9</v>
      </c>
      <c r="D854" s="11" t="str">
        <f aca="false">TRIM('수출입 실적(품목별)'!B858)</f>
        <v>84</v>
      </c>
      <c r="E854" s="11" t="str">
        <f aca="false">TRIM('수출입 실적(품목별)'!C858)</f>
        <v>원자로ㆍ보일러ㆍ기계류와 이들의 부분품</v>
      </c>
      <c r="F854" s="19" t="n">
        <f aca="false">IFERROR(VALUE(SUBSTITUTE(TRIM('수출입 실적(품목별)'!E858),",","")),"")</f>
        <v>7805028</v>
      </c>
      <c r="G854" s="19" t="n">
        <f aca="false">IFERROR(VALUE(SUBSTITUTE(TRIM('수출입 실적(품목별)'!G858),",","")),"")</f>
        <v>7176274</v>
      </c>
      <c r="H854" s="19" t="n">
        <f aca="false">IFERROR(VALUE(SUBSTITUTE(TRIM('수출입 실적(품목별)'!H858),",","")),"")</f>
        <v>628755</v>
      </c>
    </row>
    <row r="855" customFormat="false" ht="15" hidden="false" customHeight="true" outlineLevel="0" collapsed="false">
      <c r="A855" s="11" t="str">
        <f aca="false">TRIM('수출입 실적(품목별)'!A859)</f>
        <v>2025.09</v>
      </c>
      <c r="B855" s="17" t="n">
        <f aca="false">IFERROR(VALUE(LEFT(A855,4)),"")</f>
        <v>2025</v>
      </c>
      <c r="C855" s="17" t="n">
        <f aca="false">IFERROR(VALUE(RIGHT(A855,2)),"")</f>
        <v>9</v>
      </c>
      <c r="D855" s="11" t="str">
        <f aca="false">TRIM('수출입 실적(품목별)'!B859)</f>
        <v>85</v>
      </c>
      <c r="E855" s="11" t="str">
        <f aca="false">TRIM('수출입 실적(품목별)'!C859)</f>
        <v>전기기기와 그 부분품, 녹음기ㆍ음성 재생기ㆍ텔레비전의 영상과 음성의 기록기ㆍ재생기와 이들의 부분품ㆍ부속품</v>
      </c>
      <c r="F855" s="19" t="n">
        <f aca="false">IFERROR(VALUE(SUBSTITUTE(TRIM('수출입 실적(품목별)'!E859),",","")),"")</f>
        <v>22344339</v>
      </c>
      <c r="G855" s="19" t="n">
        <f aca="false">IFERROR(VALUE(SUBSTITUTE(TRIM('수출입 실적(품목별)'!G859),",","")),"")</f>
        <v>11447018</v>
      </c>
      <c r="H855" s="19" t="n">
        <f aca="false">IFERROR(VALUE(SUBSTITUTE(TRIM('수출입 실적(품목별)'!H859),",","")),"")</f>
        <v>10897321</v>
      </c>
    </row>
    <row r="856" customFormat="false" ht="15" hidden="false" customHeight="true" outlineLevel="0" collapsed="false">
      <c r="A856" s="11" t="str">
        <f aca="false">TRIM('수출입 실적(품목별)'!A860)</f>
        <v>2025.09</v>
      </c>
      <c r="B856" s="17" t="n">
        <f aca="false">IFERROR(VALUE(LEFT(A856,4)),"")</f>
        <v>2025</v>
      </c>
      <c r="C856" s="17" t="n">
        <f aca="false">IFERROR(VALUE(RIGHT(A856,2)),"")</f>
        <v>9</v>
      </c>
      <c r="D856" s="11" t="str">
        <f aca="false">TRIM('수출입 실적(품목별)'!B860)</f>
        <v>86</v>
      </c>
      <c r="E856" s="11" t="str">
        <f aca="false">TRIM('수출입 실적(품목별)'!C860)</f>
        <v>철도용이나 궤도용 기관차ㆍ차량과 이들의 부분품, 철도용이나 궤도용 장비품과 그 부분품, 기계식(전기기계식을 포함한다) 각종 교통신호용 기기</v>
      </c>
      <c r="F856" s="19" t="n">
        <f aca="false">IFERROR(VALUE(SUBSTITUTE(TRIM('수출입 실적(품목별)'!E860),",","")),"")</f>
        <v>65194</v>
      </c>
      <c r="G856" s="19" t="n">
        <f aca="false">IFERROR(VALUE(SUBSTITUTE(TRIM('수출입 실적(품목별)'!G860),",","")),"")</f>
        <v>47180</v>
      </c>
      <c r="H856" s="19" t="n">
        <f aca="false">IFERROR(VALUE(SUBSTITUTE(TRIM('수출입 실적(품목별)'!H860),",","")),"")</f>
        <v>18014</v>
      </c>
    </row>
    <row r="857" customFormat="false" ht="15" hidden="false" customHeight="true" outlineLevel="0" collapsed="false">
      <c r="A857" s="11" t="str">
        <f aca="false">TRIM('수출입 실적(품목별)'!A861)</f>
        <v>2025.09</v>
      </c>
      <c r="B857" s="17" t="n">
        <f aca="false">IFERROR(VALUE(LEFT(A857,4)),"")</f>
        <v>2025</v>
      </c>
      <c r="C857" s="17" t="n">
        <f aca="false">IFERROR(VALUE(RIGHT(A857,2)),"")</f>
        <v>9</v>
      </c>
      <c r="D857" s="11" t="str">
        <f aca="false">TRIM('수출입 실적(품목별)'!B861)</f>
        <v>87</v>
      </c>
      <c r="E857" s="11" t="str">
        <f aca="false">TRIM('수출입 실적(품목별)'!C861)</f>
        <v>철도용이나 궤도용 외의 차량과 그 부분품ㆍ부속품</v>
      </c>
      <c r="F857" s="19" t="n">
        <f aca="false">IFERROR(VALUE(SUBSTITUTE(TRIM('수출입 실적(품목별)'!E861),",","")),"")</f>
        <v>8461889</v>
      </c>
      <c r="G857" s="19" t="n">
        <f aca="false">IFERROR(VALUE(SUBSTITUTE(TRIM('수출입 실적(품목별)'!G861),",","")),"")</f>
        <v>1864841</v>
      </c>
      <c r="H857" s="19" t="n">
        <f aca="false">IFERROR(VALUE(SUBSTITUTE(TRIM('수출입 실적(품목별)'!H861),",","")),"")</f>
        <v>6597048</v>
      </c>
    </row>
    <row r="858" customFormat="false" ht="15" hidden="false" customHeight="true" outlineLevel="0" collapsed="false">
      <c r="A858" s="11" t="str">
        <f aca="false">TRIM('수출입 실적(품목별)'!A862)</f>
        <v>2025.09</v>
      </c>
      <c r="B858" s="17" t="n">
        <f aca="false">IFERROR(VALUE(LEFT(A858,4)),"")</f>
        <v>2025</v>
      </c>
      <c r="C858" s="17" t="n">
        <f aca="false">IFERROR(VALUE(RIGHT(A858,2)),"")</f>
        <v>9</v>
      </c>
      <c r="D858" s="11" t="str">
        <f aca="false">TRIM('수출입 실적(품목별)'!B862)</f>
        <v>88</v>
      </c>
      <c r="E858" s="11" t="str">
        <f aca="false">TRIM('수출입 실적(품목별)'!C862)</f>
        <v>항공기와 우주선, 이들의 부분품</v>
      </c>
      <c r="F858" s="19" t="n">
        <f aca="false">IFERROR(VALUE(SUBSTITUTE(TRIM('수출입 실적(품목별)'!E862),",","")),"")</f>
        <v>270248</v>
      </c>
      <c r="G858" s="19" t="n">
        <f aca="false">IFERROR(VALUE(SUBSTITUTE(TRIM('수출입 실적(품목별)'!G862),",","")),"")</f>
        <v>233264</v>
      </c>
      <c r="H858" s="19" t="n">
        <f aca="false">IFERROR(VALUE(SUBSTITUTE(TRIM('수출입 실적(품목별)'!H862),",","")),"")</f>
        <v>36985</v>
      </c>
    </row>
    <row r="859" customFormat="false" ht="15" hidden="false" customHeight="true" outlineLevel="0" collapsed="false">
      <c r="A859" s="11" t="str">
        <f aca="false">TRIM('수출입 실적(품목별)'!A863)</f>
        <v>2025.09</v>
      </c>
      <c r="B859" s="17" t="n">
        <f aca="false">IFERROR(VALUE(LEFT(A859,4)),"")</f>
        <v>2025</v>
      </c>
      <c r="C859" s="17" t="n">
        <f aca="false">IFERROR(VALUE(RIGHT(A859,2)),"")</f>
        <v>9</v>
      </c>
      <c r="D859" s="11" t="str">
        <f aca="false">TRIM('수출입 실적(품목별)'!B863)</f>
        <v>89</v>
      </c>
      <c r="E859" s="11" t="str">
        <f aca="false">TRIM('수출입 실적(품목별)'!C863)</f>
        <v>선박과 수상 구조물</v>
      </c>
      <c r="F859" s="19" t="n">
        <f aca="false">IFERROR(VALUE(SUBSTITUTE(TRIM('수출입 실적(품목별)'!E863),",","")),"")</f>
        <v>2724561</v>
      </c>
      <c r="G859" s="19" t="n">
        <f aca="false">IFERROR(VALUE(SUBSTITUTE(TRIM('수출입 실적(품목별)'!G863),",","")),"")</f>
        <v>342447</v>
      </c>
      <c r="H859" s="19" t="n">
        <f aca="false">IFERROR(VALUE(SUBSTITUTE(TRIM('수출입 실적(품목별)'!H863),",","")),"")</f>
        <v>2382114</v>
      </c>
    </row>
    <row r="860" customFormat="false" ht="15" hidden="false" customHeight="true" outlineLevel="0" collapsed="false">
      <c r="A860" s="11" t="str">
        <f aca="false">TRIM('수출입 실적(품목별)'!A864)</f>
        <v>2025.09</v>
      </c>
      <c r="B860" s="17" t="n">
        <f aca="false">IFERROR(VALUE(LEFT(A860,4)),"")</f>
        <v>2025</v>
      </c>
      <c r="C860" s="17" t="n">
        <f aca="false">IFERROR(VALUE(RIGHT(A860,2)),"")</f>
        <v>9</v>
      </c>
      <c r="D860" s="11" t="str">
        <f aca="false">TRIM('수출입 실적(품목별)'!B864)</f>
        <v>90</v>
      </c>
      <c r="E860" s="11" t="str">
        <f aca="false">TRIM('수출입 실적(품목별)'!C864)</f>
        <v>광학기기ㆍ사진용 기기ㆍ영화용 기기ㆍ측정기기ㆍ검사기기ㆍ정밀기기ㆍ의료용 기기, 이들의 부분품과 부속품</v>
      </c>
      <c r="F860" s="19" t="n">
        <f aca="false">IFERROR(VALUE(SUBSTITUTE(TRIM('수출입 실적(품목별)'!E864),",","")),"")</f>
        <v>1600350</v>
      </c>
      <c r="G860" s="19" t="n">
        <f aca="false">IFERROR(VALUE(SUBSTITUTE(TRIM('수출입 실적(품목별)'!G864),",","")),"")</f>
        <v>2311106</v>
      </c>
      <c r="H860" s="19" t="n">
        <f aca="false">IFERROR(VALUE(SUBSTITUTE(TRIM('수출입 실적(품목별)'!H864),",","")),"")</f>
        <v>-710755</v>
      </c>
    </row>
    <row r="861" customFormat="false" ht="15" hidden="false" customHeight="true" outlineLevel="0" collapsed="false">
      <c r="A861" s="11" t="str">
        <f aca="false">TRIM('수출입 실적(품목별)'!A865)</f>
        <v>2025.09</v>
      </c>
      <c r="B861" s="17" t="n">
        <f aca="false">IFERROR(VALUE(LEFT(A861,4)),"")</f>
        <v>2025</v>
      </c>
      <c r="C861" s="17" t="n">
        <f aca="false">IFERROR(VALUE(RIGHT(A861,2)),"")</f>
        <v>9</v>
      </c>
      <c r="D861" s="11" t="str">
        <f aca="false">TRIM('수출입 실적(품목별)'!B865)</f>
        <v>91</v>
      </c>
      <c r="E861" s="11" t="str">
        <f aca="false">TRIM('수출입 실적(품목별)'!C865)</f>
        <v>시계와 그 부분품</v>
      </c>
      <c r="F861" s="19" t="n">
        <f aca="false">IFERROR(VALUE(SUBSTITUTE(TRIM('수출입 실적(품목별)'!E865),",","")),"")</f>
        <v>25801</v>
      </c>
      <c r="G861" s="19" t="n">
        <f aca="false">IFERROR(VALUE(SUBSTITUTE(TRIM('수출입 실적(품목별)'!G865),",","")),"")</f>
        <v>107182</v>
      </c>
      <c r="H861" s="19" t="n">
        <f aca="false">IFERROR(VALUE(SUBSTITUTE(TRIM('수출입 실적(품목별)'!H865),",","")),"")</f>
        <v>-81381</v>
      </c>
    </row>
    <row r="862" customFormat="false" ht="15" hidden="false" customHeight="true" outlineLevel="0" collapsed="false">
      <c r="A862" s="11" t="str">
        <f aca="false">TRIM('수출입 실적(품목별)'!A866)</f>
        <v>2025.09</v>
      </c>
      <c r="B862" s="17" t="n">
        <f aca="false">IFERROR(VALUE(LEFT(A862,4)),"")</f>
        <v>2025</v>
      </c>
      <c r="C862" s="17" t="n">
        <f aca="false">IFERROR(VALUE(RIGHT(A862,2)),"")</f>
        <v>9</v>
      </c>
      <c r="D862" s="11" t="str">
        <f aca="false">TRIM('수출입 실적(품목별)'!B866)</f>
        <v>92</v>
      </c>
      <c r="E862" s="11" t="str">
        <f aca="false">TRIM('수출입 실적(품목별)'!C866)</f>
        <v>악기와 그 부분품과 부속품</v>
      </c>
      <c r="F862" s="19" t="n">
        <f aca="false">IFERROR(VALUE(SUBSTITUTE(TRIM('수출입 실적(품목별)'!E866),",","")),"")</f>
        <v>9381</v>
      </c>
      <c r="G862" s="19" t="n">
        <f aca="false">IFERROR(VALUE(SUBSTITUTE(TRIM('수출입 실적(품목별)'!G866),",","")),"")</f>
        <v>16517</v>
      </c>
      <c r="H862" s="19" t="n">
        <f aca="false">IFERROR(VALUE(SUBSTITUTE(TRIM('수출입 실적(품목별)'!H866),",","")),"")</f>
        <v>-7136</v>
      </c>
    </row>
    <row r="863" customFormat="false" ht="15" hidden="false" customHeight="true" outlineLevel="0" collapsed="false">
      <c r="A863" s="11" t="str">
        <f aca="false">TRIM('수출입 실적(품목별)'!A867)</f>
        <v>2025.09</v>
      </c>
      <c r="B863" s="17" t="n">
        <f aca="false">IFERROR(VALUE(LEFT(A863,4)),"")</f>
        <v>2025</v>
      </c>
      <c r="C863" s="17" t="n">
        <f aca="false">IFERROR(VALUE(RIGHT(A863,2)),"")</f>
        <v>9</v>
      </c>
      <c r="D863" s="11" t="str">
        <f aca="false">TRIM('수출입 실적(품목별)'!B867)</f>
        <v>93</v>
      </c>
      <c r="E863" s="11" t="str">
        <f aca="false">TRIM('수출입 실적(품목별)'!C867)</f>
        <v>무기ㆍ총포탄과 이들의 부분품과 부속품</v>
      </c>
      <c r="F863" s="19" t="n">
        <f aca="false">IFERROR(VALUE(SUBSTITUTE(TRIM('수출입 실적(품목별)'!E867),",","")),"")</f>
        <v>624944</v>
      </c>
      <c r="G863" s="19" t="n">
        <f aca="false">IFERROR(VALUE(SUBSTITUTE(TRIM('수출입 실적(품목별)'!G867),",","")),"")</f>
        <v>23645</v>
      </c>
      <c r="H863" s="19" t="n">
        <f aca="false">IFERROR(VALUE(SUBSTITUTE(TRIM('수출입 실적(품목별)'!H867),",","")),"")</f>
        <v>601299</v>
      </c>
    </row>
    <row r="864" customFormat="false" ht="15" hidden="false" customHeight="true" outlineLevel="0" collapsed="false">
      <c r="A864" s="11" t="str">
        <f aca="false">TRIM('수출입 실적(품목별)'!A868)</f>
        <v>2025.09</v>
      </c>
      <c r="B864" s="17" t="n">
        <f aca="false">IFERROR(VALUE(LEFT(A864,4)),"")</f>
        <v>2025</v>
      </c>
      <c r="C864" s="17" t="n">
        <f aca="false">IFERROR(VALUE(RIGHT(A864,2)),"")</f>
        <v>9</v>
      </c>
      <c r="D864" s="11" t="str">
        <f aca="false">TRIM('수출입 실적(품목별)'!B868)</f>
        <v>94</v>
      </c>
      <c r="E864" s="11" t="str">
        <f aca="false">TRIM('수출입 실적(품목별)'!C868)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864" s="19" t="n">
        <f aca="false">IFERROR(VALUE(SUBSTITUTE(TRIM('수출입 실적(품목별)'!E868),",","")),"")</f>
        <v>122072</v>
      </c>
      <c r="G864" s="19" t="n">
        <f aca="false">IFERROR(VALUE(SUBSTITUTE(TRIM('수출입 실적(품목별)'!G868),",","")),"")</f>
        <v>359071</v>
      </c>
      <c r="H864" s="19" t="n">
        <f aca="false">IFERROR(VALUE(SUBSTITUTE(TRIM('수출입 실적(품목별)'!H868),",","")),"")</f>
        <v>-236999</v>
      </c>
    </row>
    <row r="865" customFormat="false" ht="15" hidden="false" customHeight="true" outlineLevel="0" collapsed="false">
      <c r="A865" s="11" t="str">
        <f aca="false">TRIM('수출입 실적(품목별)'!A869)</f>
        <v>2025.09</v>
      </c>
      <c r="B865" s="17" t="n">
        <f aca="false">IFERROR(VALUE(LEFT(A865,4)),"")</f>
        <v>2025</v>
      </c>
      <c r="C865" s="17" t="n">
        <f aca="false">IFERROR(VALUE(RIGHT(A865,2)),"")</f>
        <v>9</v>
      </c>
      <c r="D865" s="11" t="str">
        <f aca="false">TRIM('수출입 실적(품목별)'!B869)</f>
        <v>95</v>
      </c>
      <c r="E865" s="11" t="str">
        <f aca="false">TRIM('수출입 실적(품목별)'!C869)</f>
        <v>완구ㆍ게임용구ㆍ운동용구와 이들의 부분품과 부속품</v>
      </c>
      <c r="F865" s="19" t="n">
        <f aca="false">IFERROR(VALUE(SUBSTITUTE(TRIM('수출입 실적(품목별)'!E869),",","")),"")</f>
        <v>67583</v>
      </c>
      <c r="G865" s="19" t="n">
        <f aca="false">IFERROR(VALUE(SUBSTITUTE(TRIM('수출입 실적(품목별)'!G869),",","")),"")</f>
        <v>256661</v>
      </c>
      <c r="H865" s="19" t="n">
        <f aca="false">IFERROR(VALUE(SUBSTITUTE(TRIM('수출입 실적(품목별)'!H869),",","")),"")</f>
        <v>-189078</v>
      </c>
    </row>
    <row r="866" customFormat="false" ht="15" hidden="false" customHeight="true" outlineLevel="0" collapsed="false">
      <c r="A866" s="11" t="str">
        <f aca="false">TRIM('수출입 실적(품목별)'!A870)</f>
        <v>2025.09</v>
      </c>
      <c r="B866" s="17" t="n">
        <f aca="false">IFERROR(VALUE(LEFT(A866,4)),"")</f>
        <v>2025</v>
      </c>
      <c r="C866" s="17" t="n">
        <f aca="false">IFERROR(VALUE(RIGHT(A866,2)),"")</f>
        <v>9</v>
      </c>
      <c r="D866" s="11" t="str">
        <f aca="false">TRIM('수출입 실적(품목별)'!B870)</f>
        <v>96</v>
      </c>
      <c r="E866" s="11" t="str">
        <f aca="false">TRIM('수출입 실적(품목별)'!C870)</f>
        <v>잡품</v>
      </c>
      <c r="F866" s="19" t="n">
        <f aca="false">IFERROR(VALUE(SUBSTITUTE(TRIM('수출입 실적(품목별)'!E870),",","")),"")</f>
        <v>42514</v>
      </c>
      <c r="G866" s="19" t="n">
        <f aca="false">IFERROR(VALUE(SUBSTITUTE(TRIM('수출입 실적(품목별)'!G870),",","")),"")</f>
        <v>91262</v>
      </c>
      <c r="H866" s="19" t="n">
        <f aca="false">IFERROR(VALUE(SUBSTITUTE(TRIM('수출입 실적(품목별)'!H870),",","")),"")</f>
        <v>-48748</v>
      </c>
    </row>
    <row r="867" customFormat="false" ht="15" hidden="false" customHeight="true" outlineLevel="0" collapsed="false">
      <c r="A867" s="11" t="str">
        <f aca="false">TRIM('수출입 실적(품목별)'!A871)</f>
        <v>2025.09</v>
      </c>
      <c r="B867" s="17" t="n">
        <f aca="false">IFERROR(VALUE(LEFT(A867,4)),"")</f>
        <v>2025</v>
      </c>
      <c r="C867" s="17" t="n">
        <f aca="false">IFERROR(VALUE(RIGHT(A867,2)),"")</f>
        <v>9</v>
      </c>
      <c r="D867" s="11" t="str">
        <f aca="false">TRIM('수출입 실적(품목별)'!B871)</f>
        <v>97</v>
      </c>
      <c r="E867" s="11" t="str">
        <f aca="false">TRIM('수출입 실적(품목별)'!C871)</f>
        <v>예술품ㆍ수집품ㆍ골동품</v>
      </c>
      <c r="F867" s="19" t="n">
        <f aca="false">IFERROR(VALUE(SUBSTITUTE(TRIM('수출입 실적(품목별)'!E871),",","")),"")</f>
        <v>95394</v>
      </c>
      <c r="G867" s="19" t="n">
        <f aca="false">IFERROR(VALUE(SUBSTITUTE(TRIM('수출입 실적(품목별)'!G871),",","")),"")</f>
        <v>32486</v>
      </c>
      <c r="H867" s="19" t="n">
        <f aca="false">IFERROR(VALUE(SUBSTITUTE(TRIM('수출입 실적(품목별)'!H871),",","")),"")</f>
        <v>62908</v>
      </c>
    </row>
    <row r="868" customFormat="false" ht="15" hidden="false" customHeight="true" outlineLevel="0" collapsed="false">
      <c r="A868" s="11" t="str">
        <f aca="false">TRIM('수출입 실적(품목별)'!A872)</f>
        <v>2025.10</v>
      </c>
      <c r="B868" s="17" t="n">
        <f aca="false">IFERROR(VALUE(LEFT(A868,4)),"")</f>
        <v>2025</v>
      </c>
      <c r="C868" s="17" t="n">
        <f aca="false">IFERROR(VALUE(RIGHT(A868,2)),"")</f>
        <v>10</v>
      </c>
      <c r="D868" s="11" t="str">
        <f aca="false">TRIM('수출입 실적(품목별)'!B872)</f>
        <v>01</v>
      </c>
      <c r="E868" s="11" t="str">
        <f aca="false">TRIM('수출입 실적(품목별)'!C872)</f>
        <v>살아 있는 동물</v>
      </c>
      <c r="F868" s="19" t="n">
        <f aca="false">IFERROR(VALUE(SUBSTITUTE(TRIM('수출입 실적(품목별)'!E872),",","")),"")</f>
        <v>543</v>
      </c>
      <c r="G868" s="19" t="n">
        <f aca="false">IFERROR(VALUE(SUBSTITUTE(TRIM('수출입 실적(품목별)'!G872),",","")),"")</f>
        <v>5990</v>
      </c>
      <c r="H868" s="19" t="n">
        <f aca="false">IFERROR(VALUE(SUBSTITUTE(TRIM('수출입 실적(품목별)'!H872),",","")),"")</f>
        <v>-5447</v>
      </c>
    </row>
    <row r="869" customFormat="false" ht="15" hidden="false" customHeight="true" outlineLevel="0" collapsed="false">
      <c r="A869" s="11" t="str">
        <f aca="false">TRIM('수출입 실적(품목별)'!A873)</f>
        <v>2025.10</v>
      </c>
      <c r="B869" s="17" t="n">
        <f aca="false">IFERROR(VALUE(LEFT(A869,4)),"")</f>
        <v>2025</v>
      </c>
      <c r="C869" s="17" t="n">
        <f aca="false">IFERROR(VALUE(RIGHT(A869,2)),"")</f>
        <v>10</v>
      </c>
      <c r="D869" s="11" t="str">
        <f aca="false">TRIM('수출입 실적(품목별)'!B873)</f>
        <v>02</v>
      </c>
      <c r="E869" s="11" t="str">
        <f aca="false">TRIM('수출입 실적(품목별)'!C873)</f>
        <v>육과 식용 설육(屑肉)</v>
      </c>
      <c r="F869" s="19" t="n">
        <f aca="false">IFERROR(VALUE(SUBSTITUTE(TRIM('수출입 실적(품목별)'!E873),",","")),"")</f>
        <v>8329</v>
      </c>
      <c r="G869" s="19" t="n">
        <f aca="false">IFERROR(VALUE(SUBSTITUTE(TRIM('수출입 실적(품목별)'!G873),",","")),"")</f>
        <v>512679</v>
      </c>
      <c r="H869" s="19" t="n">
        <f aca="false">IFERROR(VALUE(SUBSTITUTE(TRIM('수출입 실적(품목별)'!H873),",","")),"")</f>
        <v>-504350</v>
      </c>
    </row>
    <row r="870" customFormat="false" ht="15" hidden="false" customHeight="true" outlineLevel="0" collapsed="false">
      <c r="A870" s="11" t="str">
        <f aca="false">TRIM('수출입 실적(품목별)'!A874)</f>
        <v>2025.10</v>
      </c>
      <c r="B870" s="17" t="n">
        <f aca="false">IFERROR(VALUE(LEFT(A870,4)),"")</f>
        <v>2025</v>
      </c>
      <c r="C870" s="17" t="n">
        <f aca="false">IFERROR(VALUE(RIGHT(A870,2)),"")</f>
        <v>10</v>
      </c>
      <c r="D870" s="11" t="str">
        <f aca="false">TRIM('수출입 실적(품목별)'!B874)</f>
        <v>03</v>
      </c>
      <c r="E870" s="11" t="str">
        <f aca="false">TRIM('수출입 실적(품목별)'!C874)</f>
        <v>어류ㆍ갑각류ㆍ연체동물과 그 밖의 수생(水生) 무척추동물</v>
      </c>
      <c r="F870" s="19" t="n">
        <f aca="false">IFERROR(VALUE(SUBSTITUTE(TRIM('수출입 실적(품목별)'!E874),",","")),"")</f>
        <v>162099</v>
      </c>
      <c r="G870" s="19" t="n">
        <f aca="false">IFERROR(VALUE(SUBSTITUTE(TRIM('수출입 실적(품목별)'!G874),",","")),"")</f>
        <v>407802</v>
      </c>
      <c r="H870" s="19" t="n">
        <f aca="false">IFERROR(VALUE(SUBSTITUTE(TRIM('수출입 실적(품목별)'!H874),",","")),"")</f>
        <v>-245703</v>
      </c>
    </row>
    <row r="871" customFormat="false" ht="15" hidden="false" customHeight="true" outlineLevel="0" collapsed="false">
      <c r="A871" s="11" t="str">
        <f aca="false">TRIM('수출입 실적(품목별)'!A875)</f>
        <v>2025.10</v>
      </c>
      <c r="B871" s="17" t="n">
        <f aca="false">IFERROR(VALUE(LEFT(A871,4)),"")</f>
        <v>2025</v>
      </c>
      <c r="C871" s="17" t="n">
        <f aca="false">IFERROR(VALUE(RIGHT(A871,2)),"")</f>
        <v>10</v>
      </c>
      <c r="D871" s="11" t="str">
        <f aca="false">TRIM('수출입 실적(품목별)'!B875)</f>
        <v>04</v>
      </c>
      <c r="E871" s="11" t="str">
        <f aca="false">TRIM('수출입 실적(품목별)'!C875)</f>
        <v>낙농품, 새의 알, 천연꿀, 다른 류로 분류되지 않은 식용인 동물성 생산품</v>
      </c>
      <c r="F871" s="19" t="n">
        <f aca="false">IFERROR(VALUE(SUBSTITUTE(TRIM('수출입 실적(품목별)'!E875),",","")),"")</f>
        <v>5660</v>
      </c>
      <c r="G871" s="19" t="n">
        <f aca="false">IFERROR(VALUE(SUBSTITUTE(TRIM('수출입 실적(품목별)'!G875),",","")),"")</f>
        <v>129786</v>
      </c>
      <c r="H871" s="19" t="n">
        <f aca="false">IFERROR(VALUE(SUBSTITUTE(TRIM('수출입 실적(품목별)'!H875),",","")),"")</f>
        <v>-124126</v>
      </c>
    </row>
    <row r="872" customFormat="false" ht="15" hidden="false" customHeight="true" outlineLevel="0" collapsed="false">
      <c r="A872" s="11" t="str">
        <f aca="false">TRIM('수출입 실적(품목별)'!A876)</f>
        <v>2025.10</v>
      </c>
      <c r="B872" s="17" t="n">
        <f aca="false">IFERROR(VALUE(LEFT(A872,4)),"")</f>
        <v>2025</v>
      </c>
      <c r="C872" s="17" t="n">
        <f aca="false">IFERROR(VALUE(RIGHT(A872,2)),"")</f>
        <v>10</v>
      </c>
      <c r="D872" s="11" t="str">
        <f aca="false">TRIM('수출입 실적(품목별)'!B876)</f>
        <v>05</v>
      </c>
      <c r="E872" s="11" t="str">
        <f aca="false">TRIM('수출입 실적(품목별)'!C876)</f>
        <v>다른 류로 분류되지 않은 동물성 생산품</v>
      </c>
      <c r="F872" s="19" t="n">
        <f aca="false">IFERROR(VALUE(SUBSTITUTE(TRIM('수출입 실적(품목별)'!E876),",","")),"")</f>
        <v>3821</v>
      </c>
      <c r="G872" s="19" t="n">
        <f aca="false">IFERROR(VALUE(SUBSTITUTE(TRIM('수출입 실적(품목별)'!G876),",","")),"")</f>
        <v>14455</v>
      </c>
      <c r="H872" s="19" t="n">
        <f aca="false">IFERROR(VALUE(SUBSTITUTE(TRIM('수출입 실적(품목별)'!H876),",","")),"")</f>
        <v>-10634</v>
      </c>
    </row>
    <row r="873" customFormat="false" ht="15" hidden="false" customHeight="true" outlineLevel="0" collapsed="false">
      <c r="A873" s="11" t="str">
        <f aca="false">TRIM('수출입 실적(품목별)'!A877)</f>
        <v>2025.10</v>
      </c>
      <c r="B873" s="17" t="n">
        <f aca="false">IFERROR(VALUE(LEFT(A873,4)),"")</f>
        <v>2025</v>
      </c>
      <c r="C873" s="17" t="n">
        <f aca="false">IFERROR(VALUE(RIGHT(A873,2)),"")</f>
        <v>10</v>
      </c>
      <c r="D873" s="11" t="str">
        <f aca="false">TRIM('수출입 실적(품목별)'!B877)</f>
        <v>06</v>
      </c>
      <c r="E873" s="11" t="str">
        <f aca="false">TRIM('수출입 실적(품목별)'!C877)</f>
        <v>살아 있는 수목과 그 밖의 식물, 인경(鱗莖)ㆍ뿌리와 이와 유사한 물품, 절화(切花)와 장식용 잎</v>
      </c>
      <c r="F873" s="19" t="n">
        <f aca="false">IFERROR(VALUE(SUBSTITUTE(TRIM('수출입 실적(품목별)'!E877),",","")),"")</f>
        <v>567</v>
      </c>
      <c r="G873" s="19" t="n">
        <f aca="false">IFERROR(VALUE(SUBSTITUTE(TRIM('수출입 실적(품목별)'!G877),",","")),"")</f>
        <v>15732</v>
      </c>
      <c r="H873" s="19" t="n">
        <f aca="false">IFERROR(VALUE(SUBSTITUTE(TRIM('수출입 실적(품목별)'!H877),",","")),"")</f>
        <v>-15165</v>
      </c>
    </row>
    <row r="874" customFormat="false" ht="15" hidden="false" customHeight="true" outlineLevel="0" collapsed="false">
      <c r="A874" s="11" t="str">
        <f aca="false">TRIM('수출입 실적(품목별)'!A878)</f>
        <v>2025.10</v>
      </c>
      <c r="B874" s="17" t="n">
        <f aca="false">IFERROR(VALUE(LEFT(A874,4)),"")</f>
        <v>2025</v>
      </c>
      <c r="C874" s="17" t="n">
        <f aca="false">IFERROR(VALUE(RIGHT(A874,2)),"")</f>
        <v>10</v>
      </c>
      <c r="D874" s="11" t="str">
        <f aca="false">TRIM('수출입 실적(품목별)'!B878)</f>
        <v>07</v>
      </c>
      <c r="E874" s="11" t="str">
        <f aca="false">TRIM('수출입 실적(품목별)'!C878)</f>
        <v>식용의 채소ㆍ뿌리ㆍ괴경(塊莖)</v>
      </c>
      <c r="F874" s="19" t="n">
        <f aca="false">IFERROR(VALUE(SUBSTITUTE(TRIM('수출입 실적(품목별)'!E878),",","")),"")</f>
        <v>8318</v>
      </c>
      <c r="G874" s="19" t="n">
        <f aca="false">IFERROR(VALUE(SUBSTITUTE(TRIM('수출입 실적(품목별)'!G878),",","")),"")</f>
        <v>65984</v>
      </c>
      <c r="H874" s="19" t="n">
        <f aca="false">IFERROR(VALUE(SUBSTITUTE(TRIM('수출입 실적(품목별)'!H878),",","")),"")</f>
        <v>-57666</v>
      </c>
    </row>
    <row r="875" customFormat="false" ht="15" hidden="false" customHeight="true" outlineLevel="0" collapsed="false">
      <c r="A875" s="11" t="str">
        <f aca="false">TRIM('수출입 실적(품목별)'!A879)</f>
        <v>2025.10</v>
      </c>
      <c r="B875" s="17" t="n">
        <f aca="false">IFERROR(VALUE(LEFT(A875,4)),"")</f>
        <v>2025</v>
      </c>
      <c r="C875" s="17" t="n">
        <f aca="false">IFERROR(VALUE(RIGHT(A875,2)),"")</f>
        <v>10</v>
      </c>
      <c r="D875" s="11" t="str">
        <f aca="false">TRIM('수출입 실적(품목별)'!B879)</f>
        <v>08</v>
      </c>
      <c r="E875" s="11" t="str">
        <f aca="false">TRIM('수출입 실적(품목별)'!C879)</f>
        <v>식용의 과실과 견과류, 감귤류ㆍ멜론의 껍질</v>
      </c>
      <c r="F875" s="19" t="n">
        <f aca="false">IFERROR(VALUE(SUBSTITUTE(TRIM('수출입 실적(품목별)'!E879),",","")),"")</f>
        <v>31335</v>
      </c>
      <c r="G875" s="19" t="n">
        <f aca="false">IFERROR(VALUE(SUBSTITUTE(TRIM('수출입 실적(품목별)'!G879),",","")),"")</f>
        <v>109319</v>
      </c>
      <c r="H875" s="19" t="n">
        <f aca="false">IFERROR(VALUE(SUBSTITUTE(TRIM('수출입 실적(품목별)'!H879),",","")),"")</f>
        <v>-77984</v>
      </c>
    </row>
    <row r="876" customFormat="false" ht="15" hidden="false" customHeight="true" outlineLevel="0" collapsed="false">
      <c r="A876" s="11" t="str">
        <f aca="false">TRIM('수출입 실적(품목별)'!A880)</f>
        <v>2025.10</v>
      </c>
      <c r="B876" s="17" t="n">
        <f aca="false">IFERROR(VALUE(LEFT(A876,4)),"")</f>
        <v>2025</v>
      </c>
      <c r="C876" s="17" t="n">
        <f aca="false">IFERROR(VALUE(RIGHT(A876,2)),"")</f>
        <v>10</v>
      </c>
      <c r="D876" s="11" t="str">
        <f aca="false">TRIM('수출입 실적(품목별)'!B880)</f>
        <v>09</v>
      </c>
      <c r="E876" s="11" t="str">
        <f aca="false">TRIM('수출입 실적(품목별)'!C880)</f>
        <v>커피ㆍ차ㆍ마테(maté)ㆍ향신료</v>
      </c>
      <c r="F876" s="19" t="n">
        <f aca="false">IFERROR(VALUE(SUBSTITUTE(TRIM('수출입 실적(품목별)'!E880),",","")),"")</f>
        <v>7608</v>
      </c>
      <c r="G876" s="19" t="n">
        <f aca="false">IFERROR(VALUE(SUBSTITUTE(TRIM('수출입 실적(품목별)'!G880),",","")),"")</f>
        <v>140004</v>
      </c>
      <c r="H876" s="19" t="n">
        <f aca="false">IFERROR(VALUE(SUBSTITUTE(TRIM('수출입 실적(품목별)'!H880),",","")),"")</f>
        <v>-132396</v>
      </c>
    </row>
    <row r="877" customFormat="false" ht="15" hidden="false" customHeight="true" outlineLevel="0" collapsed="false">
      <c r="A877" s="11" t="str">
        <f aca="false">TRIM('수출입 실적(품목별)'!A881)</f>
        <v>2025.10</v>
      </c>
      <c r="B877" s="17" t="n">
        <f aca="false">IFERROR(VALUE(LEFT(A877,4)),"")</f>
        <v>2025</v>
      </c>
      <c r="C877" s="17" t="n">
        <f aca="false">IFERROR(VALUE(RIGHT(A877,2)),"")</f>
        <v>10</v>
      </c>
      <c r="D877" s="11" t="str">
        <f aca="false">TRIM('수출입 실적(품목별)'!B881)</f>
        <v>10</v>
      </c>
      <c r="E877" s="11" t="str">
        <f aca="false">TRIM('수출입 실적(품목별)'!C881)</f>
        <v>곡물</v>
      </c>
      <c r="F877" s="19" t="n">
        <f aca="false">IFERROR(VALUE(SUBSTITUTE(TRIM('수출입 실적(품목별)'!E881),",","")),"")</f>
        <v>1287</v>
      </c>
      <c r="G877" s="19" t="n">
        <f aca="false">IFERROR(VALUE(SUBSTITUTE(TRIM('수출입 실적(품목별)'!G881),",","")),"")</f>
        <v>370914</v>
      </c>
      <c r="H877" s="19" t="n">
        <f aca="false">IFERROR(VALUE(SUBSTITUTE(TRIM('수출입 실적(품목별)'!H881),",","")),"")</f>
        <v>-369626</v>
      </c>
    </row>
    <row r="878" customFormat="false" ht="15" hidden="false" customHeight="true" outlineLevel="0" collapsed="false">
      <c r="A878" s="11" t="str">
        <f aca="false">TRIM('수출입 실적(품목별)'!A882)</f>
        <v>2025.10</v>
      </c>
      <c r="B878" s="17" t="n">
        <f aca="false">IFERROR(VALUE(LEFT(A878,4)),"")</f>
        <v>2025</v>
      </c>
      <c r="C878" s="17" t="n">
        <f aca="false">IFERROR(VALUE(RIGHT(A878,2)),"")</f>
        <v>10</v>
      </c>
      <c r="D878" s="11" t="str">
        <f aca="false">TRIM('수출입 실적(품목별)'!B882)</f>
        <v>11</v>
      </c>
      <c r="E878" s="11" t="str">
        <f aca="false">TRIM('수출입 실적(품목별)'!C882)</f>
        <v>제분공업의 생산품과 맥아, 전분, 이눌린(inulin), 밀의 글루텐(gluten)</v>
      </c>
      <c r="F878" s="19" t="n">
        <f aca="false">IFERROR(VALUE(SUBSTITUTE(TRIM('수출입 실적(품목별)'!E882),",","")),"")</f>
        <v>3118</v>
      </c>
      <c r="G878" s="19" t="n">
        <f aca="false">IFERROR(VALUE(SUBSTITUTE(TRIM('수출입 실적(품목별)'!G882),",","")),"")</f>
        <v>26760</v>
      </c>
      <c r="H878" s="19" t="n">
        <f aca="false">IFERROR(VALUE(SUBSTITUTE(TRIM('수출입 실적(품목별)'!H882),",","")),"")</f>
        <v>-23642</v>
      </c>
    </row>
    <row r="879" customFormat="false" ht="15" hidden="false" customHeight="true" outlineLevel="0" collapsed="false">
      <c r="A879" s="11" t="str">
        <f aca="false">TRIM('수출입 실적(품목별)'!A883)</f>
        <v>2025.10</v>
      </c>
      <c r="B879" s="17" t="n">
        <f aca="false">IFERROR(VALUE(LEFT(A879,4)),"")</f>
        <v>2025</v>
      </c>
      <c r="C879" s="17" t="n">
        <f aca="false">IFERROR(VALUE(RIGHT(A879,2)),"")</f>
        <v>10</v>
      </c>
      <c r="D879" s="11" t="str">
        <f aca="false">TRIM('수출입 실적(품목별)'!B883)</f>
        <v>12</v>
      </c>
      <c r="E879" s="11" t="str">
        <f aca="false">TRIM('수출입 실적(품목별)'!C883)</f>
        <v>채유(採油)에 적합한 종자와 과실, 각종 종자와 과실, 공업용ㆍ의약용 식물, 짚과 사료용 식물</v>
      </c>
      <c r="F879" s="19" t="n">
        <f aca="false">IFERROR(VALUE(SUBSTITUTE(TRIM('수출입 실적(품목별)'!E883),",","")),"")</f>
        <v>45710</v>
      </c>
      <c r="G879" s="19" t="n">
        <f aca="false">IFERROR(VALUE(SUBSTITUTE(TRIM('수출입 실적(품목별)'!G883),",","")),"")</f>
        <v>133591</v>
      </c>
      <c r="H879" s="19" t="n">
        <f aca="false">IFERROR(VALUE(SUBSTITUTE(TRIM('수출입 실적(품목별)'!H883),",","")),"")</f>
        <v>-87881</v>
      </c>
    </row>
    <row r="880" customFormat="false" ht="15" hidden="false" customHeight="true" outlineLevel="0" collapsed="false">
      <c r="A880" s="11" t="str">
        <f aca="false">TRIM('수출입 실적(품목별)'!A884)</f>
        <v>2025.10</v>
      </c>
      <c r="B880" s="17" t="n">
        <f aca="false">IFERROR(VALUE(LEFT(A880,4)),"")</f>
        <v>2025</v>
      </c>
      <c r="C880" s="17" t="n">
        <f aca="false">IFERROR(VALUE(RIGHT(A880,2)),"")</f>
        <v>10</v>
      </c>
      <c r="D880" s="11" t="str">
        <f aca="false">TRIM('수출입 실적(품목별)'!B884)</f>
        <v>13</v>
      </c>
      <c r="E880" s="11" t="str">
        <f aca="false">TRIM('수출입 실적(품목별)'!C884)</f>
        <v>락(lac), 검ㆍ수지ㆍ그 밖의 식물성 수액과 추출물(extract)</v>
      </c>
      <c r="F880" s="19" t="n">
        <f aca="false">IFERROR(VALUE(SUBSTITUTE(TRIM('수출입 실적(품목별)'!E884),",","")),"")</f>
        <v>6921</v>
      </c>
      <c r="G880" s="19" t="n">
        <f aca="false">IFERROR(VALUE(SUBSTITUTE(TRIM('수출입 실적(품목별)'!G884),",","")),"")</f>
        <v>24626</v>
      </c>
      <c r="H880" s="19" t="n">
        <f aca="false">IFERROR(VALUE(SUBSTITUTE(TRIM('수출입 실적(품목별)'!H884),",","")),"")</f>
        <v>-17704</v>
      </c>
    </row>
    <row r="881" customFormat="false" ht="15" hidden="false" customHeight="true" outlineLevel="0" collapsed="false">
      <c r="A881" s="11" t="str">
        <f aca="false">TRIM('수출입 실적(품목별)'!A885)</f>
        <v>2025.10</v>
      </c>
      <c r="B881" s="17" t="n">
        <f aca="false">IFERROR(VALUE(LEFT(A881,4)),"")</f>
        <v>2025</v>
      </c>
      <c r="C881" s="17" t="n">
        <f aca="false">IFERROR(VALUE(RIGHT(A881,2)),"")</f>
        <v>10</v>
      </c>
      <c r="D881" s="11" t="str">
        <f aca="false">TRIM('수출입 실적(품목별)'!B885)</f>
        <v>14</v>
      </c>
      <c r="E881" s="11" t="str">
        <f aca="false">TRIM('수출입 실적(품목별)'!C885)</f>
        <v>식물성 편조물(編組物)용 재료와 다른 류로 분류되지 않은 식물성 생산품</v>
      </c>
      <c r="F881" s="19" t="n">
        <f aca="false">IFERROR(VALUE(SUBSTITUTE(TRIM('수출입 실적(품목별)'!E885),",","")),"")</f>
        <v>8</v>
      </c>
      <c r="G881" s="19" t="n">
        <f aca="false">IFERROR(VALUE(SUBSTITUTE(TRIM('수출입 실적(품목별)'!G885),",","")),"")</f>
        <v>5479</v>
      </c>
      <c r="H881" s="19" t="n">
        <f aca="false">IFERROR(VALUE(SUBSTITUTE(TRIM('수출입 실적(품목별)'!H885),",","")),"")</f>
        <v>-5472</v>
      </c>
    </row>
    <row r="882" customFormat="false" ht="15" hidden="false" customHeight="true" outlineLevel="0" collapsed="false">
      <c r="A882" s="11" t="str">
        <f aca="false">TRIM('수출입 실적(품목별)'!A886)</f>
        <v>2025.10</v>
      </c>
      <c r="B882" s="17" t="n">
        <f aca="false">IFERROR(VALUE(LEFT(A882,4)),"")</f>
        <v>2025</v>
      </c>
      <c r="C882" s="17" t="n">
        <f aca="false">IFERROR(VALUE(RIGHT(A882,2)),"")</f>
        <v>10</v>
      </c>
      <c r="D882" s="11" t="str">
        <f aca="false">TRIM('수출입 실적(품목별)'!B886)</f>
        <v>15</v>
      </c>
      <c r="E882" s="11" t="str">
        <f aca="false">TRIM('수출입 실적(품목별)'!C886)</f>
        <v>동물성ㆍ식물성ㆍ미생물성 지방과 기름 및이들의 분해생산물, 조제한 식용 지방과 동물성ㆍ식물성 왁스</v>
      </c>
      <c r="F882" s="19" t="n">
        <f aca="false">IFERROR(VALUE(SUBSTITUTE(TRIM('수출입 실적(품목별)'!E886),",","")),"")</f>
        <v>52534</v>
      </c>
      <c r="G882" s="19" t="n">
        <f aca="false">IFERROR(VALUE(SUBSTITUTE(TRIM('수출입 실적(품목별)'!G886),",","")),"")</f>
        <v>202464</v>
      </c>
      <c r="H882" s="19" t="n">
        <f aca="false">IFERROR(VALUE(SUBSTITUTE(TRIM('수출입 실적(품목별)'!H886),",","")),"")</f>
        <v>-149930</v>
      </c>
    </row>
    <row r="883" customFormat="false" ht="15" hidden="false" customHeight="true" outlineLevel="0" collapsed="false">
      <c r="A883" s="11" t="str">
        <f aca="false">TRIM('수출입 실적(품목별)'!A887)</f>
        <v>2025.10</v>
      </c>
      <c r="B883" s="17" t="n">
        <f aca="false">IFERROR(VALUE(LEFT(A883,4)),"")</f>
        <v>2025</v>
      </c>
      <c r="C883" s="17" t="n">
        <f aca="false">IFERROR(VALUE(RIGHT(A883,2)),"")</f>
        <v>10</v>
      </c>
      <c r="D883" s="11" t="str">
        <f aca="false">TRIM('수출입 실적(품목별)'!B887)</f>
        <v>16</v>
      </c>
      <c r="E883" s="11" t="str">
        <f aca="false">TRIM('수출입 실적(품목별)'!C887)</f>
        <v>육류ㆍ어류ㆍ갑각류ㆍ연체동물이나 그 밖의 수생(水生) 무척추동물 또는 곤충의 조제품</v>
      </c>
      <c r="F883" s="19" t="n">
        <f aca="false">IFERROR(VALUE(SUBSTITUTE(TRIM('수출입 실적(품목별)'!E887),",","")),"")</f>
        <v>27705</v>
      </c>
      <c r="G883" s="19" t="n">
        <f aca="false">IFERROR(VALUE(SUBSTITUTE(TRIM('수출입 실적(품목별)'!G887),",","")),"")</f>
        <v>83154</v>
      </c>
      <c r="H883" s="19" t="n">
        <f aca="false">IFERROR(VALUE(SUBSTITUTE(TRIM('수출입 실적(품목별)'!H887),",","")),"")</f>
        <v>-55449</v>
      </c>
    </row>
    <row r="884" customFormat="false" ht="15" hidden="false" customHeight="true" outlineLevel="0" collapsed="false">
      <c r="A884" s="11" t="str">
        <f aca="false">TRIM('수출입 실적(품목별)'!A888)</f>
        <v>2025.10</v>
      </c>
      <c r="B884" s="17" t="n">
        <f aca="false">IFERROR(VALUE(LEFT(A884,4)),"")</f>
        <v>2025</v>
      </c>
      <c r="C884" s="17" t="n">
        <f aca="false">IFERROR(VALUE(RIGHT(A884,2)),"")</f>
        <v>10</v>
      </c>
      <c r="D884" s="11" t="str">
        <f aca="false">TRIM('수출입 실적(품목별)'!B888)</f>
        <v>17</v>
      </c>
      <c r="E884" s="11" t="str">
        <f aca="false">TRIM('수출입 실적(품목별)'!C888)</f>
        <v>당류(糖類)와 설탕과자</v>
      </c>
      <c r="F884" s="19" t="n">
        <f aca="false">IFERROR(VALUE(SUBSTITUTE(TRIM('수출입 실적(품목별)'!E888),",","")),"")</f>
        <v>27166</v>
      </c>
      <c r="G884" s="19" t="n">
        <f aca="false">IFERROR(VALUE(SUBSTITUTE(TRIM('수출입 실적(품목별)'!G888),",","")),"")</f>
        <v>103018</v>
      </c>
      <c r="H884" s="19" t="n">
        <f aca="false">IFERROR(VALUE(SUBSTITUTE(TRIM('수출입 실적(품목별)'!H888),",","")),"")</f>
        <v>-75852</v>
      </c>
    </row>
    <row r="885" customFormat="false" ht="15" hidden="false" customHeight="true" outlineLevel="0" collapsed="false">
      <c r="A885" s="11" t="str">
        <f aca="false">TRIM('수출입 실적(품목별)'!A889)</f>
        <v>2025.10</v>
      </c>
      <c r="B885" s="17" t="n">
        <f aca="false">IFERROR(VALUE(LEFT(A885,4)),"")</f>
        <v>2025</v>
      </c>
      <c r="C885" s="17" t="n">
        <f aca="false">IFERROR(VALUE(RIGHT(A885,2)),"")</f>
        <v>10</v>
      </c>
      <c r="D885" s="11" t="str">
        <f aca="false">TRIM('수출입 실적(품목별)'!B889)</f>
        <v>18</v>
      </c>
      <c r="E885" s="11" t="str">
        <f aca="false">TRIM('수출입 실적(품목별)'!C889)</f>
        <v>코코아와 그 조제품</v>
      </c>
      <c r="F885" s="19" t="n">
        <f aca="false">IFERROR(VALUE(SUBSTITUTE(TRIM('수출입 실적(품목별)'!E889),",","")),"")</f>
        <v>7760</v>
      </c>
      <c r="G885" s="19" t="n">
        <f aca="false">IFERROR(VALUE(SUBSTITUTE(TRIM('수출입 실적(품목별)'!G889),",","")),"")</f>
        <v>52161</v>
      </c>
      <c r="H885" s="19" t="n">
        <f aca="false">IFERROR(VALUE(SUBSTITUTE(TRIM('수출입 실적(품목별)'!H889),",","")),"")</f>
        <v>-44401</v>
      </c>
    </row>
    <row r="886" customFormat="false" ht="15" hidden="false" customHeight="true" outlineLevel="0" collapsed="false">
      <c r="A886" s="11" t="str">
        <f aca="false">TRIM('수출입 실적(품목별)'!A890)</f>
        <v>2025.10</v>
      </c>
      <c r="B886" s="17" t="n">
        <f aca="false">IFERROR(VALUE(LEFT(A886,4)),"")</f>
        <v>2025</v>
      </c>
      <c r="C886" s="17" t="n">
        <f aca="false">IFERROR(VALUE(RIGHT(A886,2)),"")</f>
        <v>10</v>
      </c>
      <c r="D886" s="11" t="str">
        <f aca="false">TRIM('수출입 실적(품목별)'!B890)</f>
        <v>19</v>
      </c>
      <c r="E886" s="11" t="str">
        <f aca="false">TRIM('수출입 실적(품목별)'!C890)</f>
        <v>곡물ㆍ고운 가루ㆍ전분ㆍ밀크의 조제품과 베이커리 제품</v>
      </c>
      <c r="F886" s="19" t="n">
        <f aca="false">IFERROR(VALUE(SUBSTITUTE(TRIM('수출입 실적(품목별)'!E890),",","")),"")</f>
        <v>212787</v>
      </c>
      <c r="G886" s="19" t="n">
        <f aca="false">IFERROR(VALUE(SUBSTITUTE(TRIM('수출입 실적(품목별)'!G890),",","")),"")</f>
        <v>94436</v>
      </c>
      <c r="H886" s="19" t="n">
        <f aca="false">IFERROR(VALUE(SUBSTITUTE(TRIM('수출입 실적(품목별)'!H890),",","")),"")</f>
        <v>118351</v>
      </c>
    </row>
    <row r="887" customFormat="false" ht="15" hidden="false" customHeight="true" outlineLevel="0" collapsed="false">
      <c r="A887" s="11" t="str">
        <f aca="false">TRIM('수출입 실적(품목별)'!A891)</f>
        <v>2025.10</v>
      </c>
      <c r="B887" s="17" t="n">
        <f aca="false">IFERROR(VALUE(LEFT(A887,4)),"")</f>
        <v>2025</v>
      </c>
      <c r="C887" s="17" t="n">
        <f aca="false">IFERROR(VALUE(RIGHT(A887,2)),"")</f>
        <v>10</v>
      </c>
      <c r="D887" s="11" t="str">
        <f aca="false">TRIM('수출입 실적(품목별)'!B891)</f>
        <v>20</v>
      </c>
      <c r="E887" s="11" t="str">
        <f aca="false">TRIM('수출입 실적(품목별)'!C891)</f>
        <v>채소ㆍ과실ㆍ견과류나 식물의그 밖의 부분의 조제품</v>
      </c>
      <c r="F887" s="19" t="n">
        <f aca="false">IFERROR(VALUE(SUBSTITUTE(TRIM('수출입 실적(품목별)'!E891),",","")),"")</f>
        <v>73401</v>
      </c>
      <c r="G887" s="19" t="n">
        <f aca="false">IFERROR(VALUE(SUBSTITUTE(TRIM('수출입 실적(품목별)'!G891),",","")),"")</f>
        <v>132441</v>
      </c>
      <c r="H887" s="19" t="n">
        <f aca="false">IFERROR(VALUE(SUBSTITUTE(TRIM('수출입 실적(품목별)'!H891),",","")),"")</f>
        <v>-59041</v>
      </c>
    </row>
    <row r="888" customFormat="false" ht="15" hidden="false" customHeight="true" outlineLevel="0" collapsed="false">
      <c r="A888" s="11" t="str">
        <f aca="false">TRIM('수출입 실적(품목별)'!A892)</f>
        <v>2025.10</v>
      </c>
      <c r="B888" s="17" t="n">
        <f aca="false">IFERROR(VALUE(LEFT(A888,4)),"")</f>
        <v>2025</v>
      </c>
      <c r="C888" s="17" t="n">
        <f aca="false">IFERROR(VALUE(RIGHT(A888,2)),"")</f>
        <v>10</v>
      </c>
      <c r="D888" s="11" t="str">
        <f aca="false">TRIM('수출입 실적(품목별)'!B892)</f>
        <v>21</v>
      </c>
      <c r="E888" s="11" t="str">
        <f aca="false">TRIM('수출입 실적(품목별)'!C892)</f>
        <v>각종 조제 식료품</v>
      </c>
      <c r="F888" s="19" t="n">
        <f aca="false">IFERROR(VALUE(SUBSTITUTE(TRIM('수출입 실적(품목별)'!E892),",","")),"")</f>
        <v>139915</v>
      </c>
      <c r="G888" s="19" t="n">
        <f aca="false">IFERROR(VALUE(SUBSTITUTE(TRIM('수출입 실적(품목별)'!G892),",","")),"")</f>
        <v>223287</v>
      </c>
      <c r="H888" s="19" t="n">
        <f aca="false">IFERROR(VALUE(SUBSTITUTE(TRIM('수출입 실적(품목별)'!H892),",","")),"")</f>
        <v>-83373</v>
      </c>
    </row>
    <row r="889" customFormat="false" ht="15" hidden="false" customHeight="true" outlineLevel="0" collapsed="false">
      <c r="A889" s="11" t="str">
        <f aca="false">TRIM('수출입 실적(품목별)'!A893)</f>
        <v>2025.10</v>
      </c>
      <c r="B889" s="17" t="n">
        <f aca="false">IFERROR(VALUE(LEFT(A889,4)),"")</f>
        <v>2025</v>
      </c>
      <c r="C889" s="17" t="n">
        <f aca="false">IFERROR(VALUE(RIGHT(A889,2)),"")</f>
        <v>10</v>
      </c>
      <c r="D889" s="11" t="str">
        <f aca="false">TRIM('수출입 실적(품목별)'!B893)</f>
        <v>22</v>
      </c>
      <c r="E889" s="11" t="str">
        <f aca="false">TRIM('수출입 실적(품목별)'!C893)</f>
        <v>음료ㆍ주류ㆍ식초</v>
      </c>
      <c r="F889" s="19" t="n">
        <f aca="false">IFERROR(VALUE(SUBSTITUTE(TRIM('수출입 실적(품목별)'!E893),",","")),"")</f>
        <v>81967</v>
      </c>
      <c r="G889" s="19" t="n">
        <f aca="false">IFERROR(VALUE(SUBSTITUTE(TRIM('수출입 실적(품목별)'!G893),",","")),"")</f>
        <v>126349</v>
      </c>
      <c r="H889" s="19" t="n">
        <f aca="false">IFERROR(VALUE(SUBSTITUTE(TRIM('수출입 실적(품목별)'!H893),",","")),"")</f>
        <v>-44383</v>
      </c>
    </row>
    <row r="890" customFormat="false" ht="15" hidden="false" customHeight="true" outlineLevel="0" collapsed="false">
      <c r="A890" s="11" t="str">
        <f aca="false">TRIM('수출입 실적(품목별)'!A894)</f>
        <v>2025.10</v>
      </c>
      <c r="B890" s="17" t="n">
        <f aca="false">IFERROR(VALUE(LEFT(A890,4)),"")</f>
        <v>2025</v>
      </c>
      <c r="C890" s="17" t="n">
        <f aca="false">IFERROR(VALUE(RIGHT(A890,2)),"")</f>
        <v>10</v>
      </c>
      <c r="D890" s="11" t="str">
        <f aca="false">TRIM('수출입 실적(품목별)'!B894)</f>
        <v>23</v>
      </c>
      <c r="E890" s="11" t="str">
        <f aca="false">TRIM('수출입 실적(품목별)'!C894)</f>
        <v>식품 공업에서 생기는 잔재물과 웨이스트(waste), 조제 사료</v>
      </c>
      <c r="F890" s="19" t="n">
        <f aca="false">IFERROR(VALUE(SUBSTITUTE(TRIM('수출입 실적(품목별)'!E894),",","")),"")</f>
        <v>23553</v>
      </c>
      <c r="G890" s="19" t="n">
        <f aca="false">IFERROR(VALUE(SUBSTITUTE(TRIM('수출입 실적(품목별)'!G894),",","")),"")</f>
        <v>188970</v>
      </c>
      <c r="H890" s="19" t="n">
        <f aca="false">IFERROR(VALUE(SUBSTITUTE(TRIM('수출입 실적(품목별)'!H894),",","")),"")</f>
        <v>-165417</v>
      </c>
    </row>
    <row r="891" customFormat="false" ht="15" hidden="false" customHeight="true" outlineLevel="0" collapsed="false">
      <c r="A891" s="11" t="str">
        <f aca="false">TRIM('수출입 실적(품목별)'!A895)</f>
        <v>2025.10</v>
      </c>
      <c r="B891" s="17" t="n">
        <f aca="false">IFERROR(VALUE(LEFT(A891,4)),"")</f>
        <v>2025</v>
      </c>
      <c r="C891" s="17" t="n">
        <f aca="false">IFERROR(VALUE(RIGHT(A891,2)),"")</f>
        <v>10</v>
      </c>
      <c r="D891" s="11" t="str">
        <f aca="false">TRIM('수출입 실적(품목별)'!B895)</f>
        <v>24</v>
      </c>
      <c r="E891" s="11" t="str">
        <f aca="false">TRIM('수출입 실적(품목별)'!C895)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891" s="19" t="n">
        <f aca="false">IFERROR(VALUE(SUBSTITUTE(TRIM('수출입 실적(품목별)'!E895),",","")),"")</f>
        <v>73309</v>
      </c>
      <c r="G891" s="19" t="n">
        <f aca="false">IFERROR(VALUE(SUBSTITUTE(TRIM('수출입 실적(품목별)'!G895),",","")),"")</f>
        <v>58873</v>
      </c>
      <c r="H891" s="19" t="n">
        <f aca="false">IFERROR(VALUE(SUBSTITUTE(TRIM('수출입 실적(품목별)'!H895),",","")),"")</f>
        <v>14437</v>
      </c>
    </row>
    <row r="892" customFormat="false" ht="15" hidden="false" customHeight="true" outlineLevel="0" collapsed="false">
      <c r="A892" s="11" t="str">
        <f aca="false">TRIM('수출입 실적(품목별)'!A896)</f>
        <v>2025.10</v>
      </c>
      <c r="B892" s="17" t="n">
        <f aca="false">IFERROR(VALUE(LEFT(A892,4)),"")</f>
        <v>2025</v>
      </c>
      <c r="C892" s="17" t="n">
        <f aca="false">IFERROR(VALUE(RIGHT(A892,2)),"")</f>
        <v>10</v>
      </c>
      <c r="D892" s="11" t="str">
        <f aca="false">TRIM('수출입 실적(품목별)'!B896)</f>
        <v>25</v>
      </c>
      <c r="E892" s="11" t="str">
        <f aca="false">TRIM('수출입 실적(품목별)'!C896)</f>
        <v>소금, 황, 토석류(土石類), 석고ㆍ석회ㆍ시멘트</v>
      </c>
      <c r="F892" s="19" t="n">
        <f aca="false">IFERROR(VALUE(SUBSTITUTE(TRIM('수출입 실적(품목별)'!E896),",","")),"")</f>
        <v>49178</v>
      </c>
      <c r="G892" s="19" t="n">
        <f aca="false">IFERROR(VALUE(SUBSTITUTE(TRIM('수출입 실적(품목별)'!G896),",","")),"")</f>
        <v>66077</v>
      </c>
      <c r="H892" s="19" t="n">
        <f aca="false">IFERROR(VALUE(SUBSTITUTE(TRIM('수출입 실적(품목별)'!H896),",","")),"")</f>
        <v>-16899</v>
      </c>
    </row>
    <row r="893" customFormat="false" ht="15" hidden="false" customHeight="true" outlineLevel="0" collapsed="false">
      <c r="A893" s="11" t="str">
        <f aca="false">TRIM('수출입 실적(품목별)'!A897)</f>
        <v>2025.10</v>
      </c>
      <c r="B893" s="17" t="n">
        <f aca="false">IFERROR(VALUE(LEFT(A893,4)),"")</f>
        <v>2025</v>
      </c>
      <c r="C893" s="17" t="n">
        <f aca="false">IFERROR(VALUE(RIGHT(A893,2)),"")</f>
        <v>10</v>
      </c>
      <c r="D893" s="11" t="str">
        <f aca="false">TRIM('수출입 실적(품목별)'!B897)</f>
        <v>26</v>
      </c>
      <c r="E893" s="11" t="str">
        <f aca="false">TRIM('수출입 실적(품목별)'!C897)</f>
        <v>광(鑛)ㆍ슬래그(slag)ㆍ회(灰)</v>
      </c>
      <c r="F893" s="19" t="n">
        <f aca="false">IFERROR(VALUE(SUBSTITUTE(TRIM('수출입 실적(품목별)'!E897),",","")),"")</f>
        <v>45755</v>
      </c>
      <c r="G893" s="19" t="n">
        <f aca="false">IFERROR(VALUE(SUBSTITUTE(TRIM('수출입 실적(품목별)'!G897),",","")),"")</f>
        <v>1936338</v>
      </c>
      <c r="H893" s="19" t="n">
        <f aca="false">IFERROR(VALUE(SUBSTITUTE(TRIM('수출입 실적(품목별)'!H897),",","")),"")</f>
        <v>-1890583</v>
      </c>
    </row>
    <row r="894" customFormat="false" ht="15" hidden="false" customHeight="true" outlineLevel="0" collapsed="false">
      <c r="A894" s="11" t="str">
        <f aca="false">TRIM('수출입 실적(품목별)'!A898)</f>
        <v>2025.10</v>
      </c>
      <c r="B894" s="17" t="n">
        <f aca="false">IFERROR(VALUE(LEFT(A894,4)),"")</f>
        <v>2025</v>
      </c>
      <c r="C894" s="17" t="n">
        <f aca="false">IFERROR(VALUE(RIGHT(A894,2)),"")</f>
        <v>10</v>
      </c>
      <c r="D894" s="11" t="str">
        <f aca="false">TRIM('수출입 실적(품목별)'!B898)</f>
        <v>27</v>
      </c>
      <c r="E894" s="11" t="str">
        <f aca="false">TRIM('수출입 실적(품목별)'!C898)</f>
        <v>광물성 연료ㆍ광물유(鑛物油)와 이들의 증류물, 역청(瀝靑)물질, 광물성 왁스</v>
      </c>
      <c r="F894" s="19" t="n">
        <f aca="false">IFERROR(VALUE(SUBSTITUTE(TRIM('수출입 실적(품목별)'!E898),",","")),"")</f>
        <v>3933652</v>
      </c>
      <c r="G894" s="19" t="n">
        <f aca="false">IFERROR(VALUE(SUBSTITUTE(TRIM('수출입 실적(품목별)'!G898),",","")),"")</f>
        <v>11864276</v>
      </c>
      <c r="H894" s="19" t="n">
        <f aca="false">IFERROR(VALUE(SUBSTITUTE(TRIM('수출입 실적(품목별)'!H898),",","")),"")</f>
        <v>-7930624</v>
      </c>
    </row>
    <row r="895" customFormat="false" ht="15" hidden="false" customHeight="true" outlineLevel="0" collapsed="false">
      <c r="A895" s="11" t="str">
        <f aca="false">TRIM('수출입 실적(품목별)'!A899)</f>
        <v>2025.10</v>
      </c>
      <c r="B895" s="17" t="n">
        <f aca="false">IFERROR(VALUE(LEFT(A895,4)),"")</f>
        <v>2025</v>
      </c>
      <c r="C895" s="17" t="n">
        <f aca="false">IFERROR(VALUE(RIGHT(A895,2)),"")</f>
        <v>10</v>
      </c>
      <c r="D895" s="11" t="str">
        <f aca="false">TRIM('수출입 실적(품목별)'!B899)</f>
        <v>28</v>
      </c>
      <c r="E895" s="11" t="str">
        <f aca="false">TRIM('수출입 실적(품목별)'!C899)</f>
        <v>무기화학품, 귀금속ㆍ희토류(稀土類)금속ㆍ방사성원소ㆍ동위원소의 유기화합물이나 무기화합물</v>
      </c>
      <c r="F895" s="19" t="n">
        <f aca="false">IFERROR(VALUE(SUBSTITUTE(TRIM('수출입 실적(품목별)'!E899),",","")),"")</f>
        <v>653260</v>
      </c>
      <c r="G895" s="19" t="n">
        <f aca="false">IFERROR(VALUE(SUBSTITUTE(TRIM('수출입 실적(품목별)'!G899),",","")),"")</f>
        <v>896049</v>
      </c>
      <c r="H895" s="19" t="n">
        <f aca="false">IFERROR(VALUE(SUBSTITUTE(TRIM('수출입 실적(품목별)'!H899),",","")),"")</f>
        <v>-242789</v>
      </c>
    </row>
    <row r="896" customFormat="false" ht="15" hidden="false" customHeight="true" outlineLevel="0" collapsed="false">
      <c r="A896" s="11" t="str">
        <f aca="false">TRIM('수출입 실적(품목별)'!A900)</f>
        <v>2025.10</v>
      </c>
      <c r="B896" s="17" t="n">
        <f aca="false">IFERROR(VALUE(LEFT(A896,4)),"")</f>
        <v>2025</v>
      </c>
      <c r="C896" s="17" t="n">
        <f aca="false">IFERROR(VALUE(RIGHT(A896,2)),"")</f>
        <v>10</v>
      </c>
      <c r="D896" s="11" t="str">
        <f aca="false">TRIM('수출입 실적(품목별)'!B900)</f>
        <v>29</v>
      </c>
      <c r="E896" s="11" t="str">
        <f aca="false">TRIM('수출입 실적(품목별)'!C900)</f>
        <v>유기화학품</v>
      </c>
      <c r="F896" s="19" t="n">
        <f aca="false">IFERROR(VALUE(SUBSTITUTE(TRIM('수출입 실적(품목별)'!E900),",","")),"")</f>
        <v>1429506</v>
      </c>
      <c r="G896" s="19" t="n">
        <f aca="false">IFERROR(VALUE(SUBSTITUTE(TRIM('수출입 실적(품목별)'!G900),",","")),"")</f>
        <v>978532</v>
      </c>
      <c r="H896" s="19" t="n">
        <f aca="false">IFERROR(VALUE(SUBSTITUTE(TRIM('수출입 실적(품목별)'!H900),",","")),"")</f>
        <v>450974</v>
      </c>
    </row>
    <row r="897" customFormat="false" ht="15" hidden="false" customHeight="true" outlineLevel="0" collapsed="false">
      <c r="A897" s="11" t="str">
        <f aca="false">TRIM('수출입 실적(품목별)'!A901)</f>
        <v>2025.10</v>
      </c>
      <c r="B897" s="17" t="n">
        <f aca="false">IFERROR(VALUE(LEFT(A897,4)),"")</f>
        <v>2025</v>
      </c>
      <c r="C897" s="17" t="n">
        <f aca="false">IFERROR(VALUE(RIGHT(A897,2)),"")</f>
        <v>10</v>
      </c>
      <c r="D897" s="11" t="str">
        <f aca="false">TRIM('수출입 실적(품목별)'!B901)</f>
        <v>30</v>
      </c>
      <c r="E897" s="11" t="str">
        <f aca="false">TRIM('수출입 실적(품목별)'!C901)</f>
        <v>의료용품</v>
      </c>
      <c r="F897" s="19" t="n">
        <f aca="false">IFERROR(VALUE(SUBSTITUTE(TRIM('수출입 실적(품목별)'!E901),",","")),"")</f>
        <v>649257</v>
      </c>
      <c r="G897" s="19" t="n">
        <f aca="false">IFERROR(VALUE(SUBSTITUTE(TRIM('수출입 실적(품목별)'!G901),",","")),"")</f>
        <v>832676</v>
      </c>
      <c r="H897" s="19" t="n">
        <f aca="false">IFERROR(VALUE(SUBSTITUTE(TRIM('수출입 실적(품목별)'!H901),",","")),"")</f>
        <v>-183419</v>
      </c>
    </row>
    <row r="898" customFormat="false" ht="15" hidden="false" customHeight="true" outlineLevel="0" collapsed="false">
      <c r="A898" s="11" t="str">
        <f aca="false">TRIM('수출입 실적(품목별)'!A902)</f>
        <v>2025.10</v>
      </c>
      <c r="B898" s="17" t="n">
        <f aca="false">IFERROR(VALUE(LEFT(A898,4)),"")</f>
        <v>2025</v>
      </c>
      <c r="C898" s="17" t="n">
        <f aca="false">IFERROR(VALUE(RIGHT(A898,2)),"")</f>
        <v>10</v>
      </c>
      <c r="D898" s="11" t="str">
        <f aca="false">TRIM('수출입 실적(품목별)'!B902)</f>
        <v>31</v>
      </c>
      <c r="E898" s="11" t="str">
        <f aca="false">TRIM('수출입 실적(품목별)'!C902)</f>
        <v>비료</v>
      </c>
      <c r="F898" s="19" t="n">
        <f aca="false">IFERROR(VALUE(SUBSTITUTE(TRIM('수출입 실적(품목별)'!E902),",","")),"")</f>
        <v>30660</v>
      </c>
      <c r="G898" s="19" t="n">
        <f aca="false">IFERROR(VALUE(SUBSTITUTE(TRIM('수출입 실적(품목별)'!G902),",","")),"")</f>
        <v>60038</v>
      </c>
      <c r="H898" s="19" t="n">
        <f aca="false">IFERROR(VALUE(SUBSTITUTE(TRIM('수출입 실적(품목별)'!H902),",","")),"")</f>
        <v>-29378</v>
      </c>
    </row>
    <row r="899" customFormat="false" ht="15" hidden="false" customHeight="true" outlineLevel="0" collapsed="false">
      <c r="A899" s="11" t="str">
        <f aca="false">TRIM('수출입 실적(품목별)'!A903)</f>
        <v>2025.10</v>
      </c>
      <c r="B899" s="17" t="n">
        <f aca="false">IFERROR(VALUE(LEFT(A899,4)),"")</f>
        <v>2025</v>
      </c>
      <c r="C899" s="17" t="n">
        <f aca="false">IFERROR(VALUE(RIGHT(A899,2)),"")</f>
        <v>10</v>
      </c>
      <c r="D899" s="11" t="str">
        <f aca="false">TRIM('수출입 실적(품목별)'!B903)</f>
        <v>32</v>
      </c>
      <c r="E899" s="11" t="str">
        <f aca="false">TRIM('수출입 실적(품목별)'!C903)</f>
        <v>유연용ㆍ염색용 추출물(extract), 탄닌과 이들의 유도체, 염료ㆍ안료와 그 밖의 착색제, 페인트ㆍ바니시(varnish), 퍼티(putty)와 그 밖의 매스틱(mastic), 잉크</v>
      </c>
      <c r="F899" s="19" t="n">
        <f aca="false">IFERROR(VALUE(SUBSTITUTE(TRIM('수출입 실적(품목별)'!E903),",","")),"")</f>
        <v>211007</v>
      </c>
      <c r="G899" s="19" t="n">
        <f aca="false">IFERROR(VALUE(SUBSTITUTE(TRIM('수출입 실적(품목별)'!G903),",","")),"")</f>
        <v>182113</v>
      </c>
      <c r="H899" s="19" t="n">
        <f aca="false">IFERROR(VALUE(SUBSTITUTE(TRIM('수출입 실적(품목별)'!H903),",","")),"")</f>
        <v>28894</v>
      </c>
    </row>
    <row r="900" customFormat="false" ht="15" hidden="false" customHeight="true" outlineLevel="0" collapsed="false">
      <c r="A900" s="11" t="str">
        <f aca="false">TRIM('수출입 실적(품목별)'!A904)</f>
        <v>2025.10</v>
      </c>
      <c r="B900" s="17" t="n">
        <f aca="false">IFERROR(VALUE(LEFT(A900,4)),"")</f>
        <v>2025</v>
      </c>
      <c r="C900" s="17" t="n">
        <f aca="false">IFERROR(VALUE(RIGHT(A900,2)),"")</f>
        <v>10</v>
      </c>
      <c r="D900" s="11" t="str">
        <f aca="false">TRIM('수출입 실적(품목별)'!B904)</f>
        <v>33</v>
      </c>
      <c r="E900" s="11" t="str">
        <f aca="false">TRIM('수출입 실적(품목별)'!C904)</f>
        <v>정유(essential oil)와 레지노이드(resinoid), 조제향료와 화장품ㆍ화장용품</v>
      </c>
      <c r="F900" s="19" t="n">
        <f aca="false">IFERROR(VALUE(SUBSTITUTE(TRIM('수출입 실적(품목별)'!E904),",","")),"")</f>
        <v>878817</v>
      </c>
      <c r="G900" s="19" t="n">
        <f aca="false">IFERROR(VALUE(SUBSTITUTE(TRIM('수출입 실적(품목별)'!G904),",","")),"")</f>
        <v>172899</v>
      </c>
      <c r="H900" s="19" t="n">
        <f aca="false">IFERROR(VALUE(SUBSTITUTE(TRIM('수출입 실적(품목별)'!H904),",","")),"")</f>
        <v>705917</v>
      </c>
    </row>
    <row r="901" customFormat="false" ht="15" hidden="false" customHeight="true" outlineLevel="0" collapsed="false">
      <c r="A901" s="11" t="str">
        <f aca="false">TRIM('수출입 실적(품목별)'!A905)</f>
        <v>2025.10</v>
      </c>
      <c r="B901" s="17" t="n">
        <f aca="false">IFERROR(VALUE(LEFT(A901,4)),"")</f>
        <v>2025</v>
      </c>
      <c r="C901" s="17" t="n">
        <f aca="false">IFERROR(VALUE(RIGHT(A901,2)),"")</f>
        <v>10</v>
      </c>
      <c r="D901" s="11" t="str">
        <f aca="false">TRIM('수출입 실적(품목별)'!B905)</f>
        <v>34</v>
      </c>
      <c r="E901" s="11" t="str">
        <f aca="false">TRIM('수출입 실적(품목별)'!C905)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901" s="19" t="n">
        <f aca="false">IFERROR(VALUE(SUBSTITUTE(TRIM('수출입 실적(품목별)'!E905),",","")),"")</f>
        <v>171740</v>
      </c>
      <c r="G901" s="19" t="n">
        <f aca="false">IFERROR(VALUE(SUBSTITUTE(TRIM('수출입 실적(품목별)'!G905),",","")),"")</f>
        <v>88610</v>
      </c>
      <c r="H901" s="19" t="n">
        <f aca="false">IFERROR(VALUE(SUBSTITUTE(TRIM('수출입 실적(품목별)'!H905),",","")),"")</f>
        <v>83130</v>
      </c>
    </row>
    <row r="902" customFormat="false" ht="15" hidden="false" customHeight="true" outlineLevel="0" collapsed="false">
      <c r="A902" s="11" t="str">
        <f aca="false">TRIM('수출입 실적(품목별)'!A906)</f>
        <v>2025.10</v>
      </c>
      <c r="B902" s="17" t="n">
        <f aca="false">IFERROR(VALUE(LEFT(A902,4)),"")</f>
        <v>2025</v>
      </c>
      <c r="C902" s="17" t="n">
        <f aca="false">IFERROR(VALUE(RIGHT(A902,2)),"")</f>
        <v>10</v>
      </c>
      <c r="D902" s="11" t="str">
        <f aca="false">TRIM('수출입 실적(품목별)'!B906)</f>
        <v>35</v>
      </c>
      <c r="E902" s="11" t="str">
        <f aca="false">TRIM('수출입 실적(품목별)'!C906)</f>
        <v>단백질계 물질, 변성전분, 글루(glue), 효소</v>
      </c>
      <c r="F902" s="19" t="n">
        <f aca="false">IFERROR(VALUE(SUBSTITUTE(TRIM('수출입 실적(품목별)'!E906),",","")),"")</f>
        <v>72381</v>
      </c>
      <c r="G902" s="19" t="n">
        <f aca="false">IFERROR(VALUE(SUBSTITUTE(TRIM('수출입 실적(품목별)'!G906),",","")),"")</f>
        <v>87113</v>
      </c>
      <c r="H902" s="19" t="n">
        <f aca="false">IFERROR(VALUE(SUBSTITUTE(TRIM('수출입 실적(품목별)'!H906),",","")),"")</f>
        <v>-14732</v>
      </c>
    </row>
    <row r="903" customFormat="false" ht="15" hidden="false" customHeight="true" outlineLevel="0" collapsed="false">
      <c r="A903" s="11" t="str">
        <f aca="false">TRIM('수출입 실적(품목별)'!A907)</f>
        <v>2025.10</v>
      </c>
      <c r="B903" s="17" t="n">
        <f aca="false">IFERROR(VALUE(LEFT(A903,4)),"")</f>
        <v>2025</v>
      </c>
      <c r="C903" s="17" t="n">
        <f aca="false">IFERROR(VALUE(RIGHT(A903,2)),"")</f>
        <v>10</v>
      </c>
      <c r="D903" s="11" t="str">
        <f aca="false">TRIM('수출입 실적(품목별)'!B907)</f>
        <v>36</v>
      </c>
      <c r="E903" s="11" t="str">
        <f aca="false">TRIM('수출입 실적(품목별)'!C907)</f>
        <v>화약류, 화공품, 성냥, 발화성 합금, 특정 가연성 조제품</v>
      </c>
      <c r="F903" s="19" t="n">
        <f aca="false">IFERROR(VALUE(SUBSTITUTE(TRIM('수출입 실적(품목별)'!E907),",","")),"")</f>
        <v>6801</v>
      </c>
      <c r="G903" s="19" t="n">
        <f aca="false">IFERROR(VALUE(SUBSTITUTE(TRIM('수출입 실적(품목별)'!G907),",","")),"")</f>
        <v>7882</v>
      </c>
      <c r="H903" s="19" t="n">
        <f aca="false">IFERROR(VALUE(SUBSTITUTE(TRIM('수출입 실적(품목별)'!H907),",","")),"")</f>
        <v>-1081</v>
      </c>
    </row>
    <row r="904" customFormat="false" ht="15" hidden="false" customHeight="true" outlineLevel="0" collapsed="false">
      <c r="A904" s="11" t="str">
        <f aca="false">TRIM('수출입 실적(품목별)'!A908)</f>
        <v>2025.10</v>
      </c>
      <c r="B904" s="17" t="n">
        <f aca="false">IFERROR(VALUE(LEFT(A904,4)),"")</f>
        <v>2025</v>
      </c>
      <c r="C904" s="17" t="n">
        <f aca="false">IFERROR(VALUE(RIGHT(A904,2)),"")</f>
        <v>10</v>
      </c>
      <c r="D904" s="11" t="str">
        <f aca="false">TRIM('수출입 실적(품목별)'!B908)</f>
        <v>37</v>
      </c>
      <c r="E904" s="11" t="str">
        <f aca="false">TRIM('수출입 실적(품목별)'!C908)</f>
        <v>사진용이나 영화용 재료</v>
      </c>
      <c r="F904" s="19" t="n">
        <f aca="false">IFERROR(VALUE(SUBSTITUTE(TRIM('수출입 실적(품목별)'!E908),",","")),"")</f>
        <v>91405</v>
      </c>
      <c r="G904" s="19" t="n">
        <f aca="false">IFERROR(VALUE(SUBSTITUTE(TRIM('수출입 실적(품목별)'!G908),",","")),"")</f>
        <v>102855</v>
      </c>
      <c r="H904" s="19" t="n">
        <f aca="false">IFERROR(VALUE(SUBSTITUTE(TRIM('수출입 실적(품목별)'!H908),",","")),"")</f>
        <v>-11450</v>
      </c>
    </row>
    <row r="905" customFormat="false" ht="15" hidden="false" customHeight="true" outlineLevel="0" collapsed="false">
      <c r="A905" s="11" t="str">
        <f aca="false">TRIM('수출입 실적(품목별)'!A909)</f>
        <v>2025.10</v>
      </c>
      <c r="B905" s="17" t="n">
        <f aca="false">IFERROR(VALUE(LEFT(A905,4)),"")</f>
        <v>2025</v>
      </c>
      <c r="C905" s="17" t="n">
        <f aca="false">IFERROR(VALUE(RIGHT(A905,2)),"")</f>
        <v>10</v>
      </c>
      <c r="D905" s="11" t="str">
        <f aca="false">TRIM('수출입 실적(품목별)'!B909)</f>
        <v>38</v>
      </c>
      <c r="E905" s="11" t="str">
        <f aca="false">TRIM('수출입 실적(품목별)'!C909)</f>
        <v>각종 화학공업 생산품</v>
      </c>
      <c r="F905" s="19" t="n">
        <f aca="false">IFERROR(VALUE(SUBSTITUTE(TRIM('수출입 실적(품목별)'!E909),",","")),"")</f>
        <v>599068</v>
      </c>
      <c r="G905" s="19" t="n">
        <f aca="false">IFERROR(VALUE(SUBSTITUTE(TRIM('수출입 실적(품목별)'!G909),",","")),"")</f>
        <v>839901</v>
      </c>
      <c r="H905" s="19" t="n">
        <f aca="false">IFERROR(VALUE(SUBSTITUTE(TRIM('수출입 실적(품목별)'!H909),",","")),"")</f>
        <v>-240834</v>
      </c>
    </row>
    <row r="906" customFormat="false" ht="15" hidden="false" customHeight="true" outlineLevel="0" collapsed="false">
      <c r="A906" s="11" t="str">
        <f aca="false">TRIM('수출입 실적(품목별)'!A910)</f>
        <v>2025.10</v>
      </c>
      <c r="B906" s="17" t="n">
        <f aca="false">IFERROR(VALUE(LEFT(A906,4)),"")</f>
        <v>2025</v>
      </c>
      <c r="C906" s="17" t="n">
        <f aca="false">IFERROR(VALUE(RIGHT(A906,2)),"")</f>
        <v>10</v>
      </c>
      <c r="D906" s="11" t="str">
        <f aca="false">TRIM('수출입 실적(품목별)'!B910)</f>
        <v>39</v>
      </c>
      <c r="E906" s="11" t="str">
        <f aca="false">TRIM('수출입 실적(품목별)'!C910)</f>
        <v>플라스틱과 그 제품</v>
      </c>
      <c r="F906" s="19" t="n">
        <f aca="false">IFERROR(VALUE(SUBSTITUTE(TRIM('수출입 실적(품목별)'!E910),",","")),"")</f>
        <v>2501159</v>
      </c>
      <c r="G906" s="19" t="n">
        <f aca="false">IFERROR(VALUE(SUBSTITUTE(TRIM('수출입 실적(품목별)'!G910),",","")),"")</f>
        <v>1026395</v>
      </c>
      <c r="H906" s="19" t="n">
        <f aca="false">IFERROR(VALUE(SUBSTITUTE(TRIM('수출입 실적(품목별)'!H910),",","")),"")</f>
        <v>1474764</v>
      </c>
    </row>
    <row r="907" customFormat="false" ht="15" hidden="false" customHeight="true" outlineLevel="0" collapsed="false">
      <c r="A907" s="11" t="str">
        <f aca="false">TRIM('수출입 실적(품목별)'!A911)</f>
        <v>2025.10</v>
      </c>
      <c r="B907" s="17" t="n">
        <f aca="false">IFERROR(VALUE(LEFT(A907,4)),"")</f>
        <v>2025</v>
      </c>
      <c r="C907" s="17" t="n">
        <f aca="false">IFERROR(VALUE(RIGHT(A907,2)),"")</f>
        <v>10</v>
      </c>
      <c r="D907" s="11" t="str">
        <f aca="false">TRIM('수출입 실적(품목별)'!B911)</f>
        <v>40</v>
      </c>
      <c r="E907" s="11" t="str">
        <f aca="false">TRIM('수출입 실적(품목별)'!C911)</f>
        <v>고무와 그 제품</v>
      </c>
      <c r="F907" s="19" t="n">
        <f aca="false">IFERROR(VALUE(SUBSTITUTE(TRIM('수출입 실적(품목별)'!E911),",","")),"")</f>
        <v>514798</v>
      </c>
      <c r="G907" s="19" t="n">
        <f aca="false">IFERROR(VALUE(SUBSTITUTE(TRIM('수출입 실적(품목별)'!G911),",","")),"")</f>
        <v>242503</v>
      </c>
      <c r="H907" s="19" t="n">
        <f aca="false">IFERROR(VALUE(SUBSTITUTE(TRIM('수출입 실적(품목별)'!H911),",","")),"")</f>
        <v>272295</v>
      </c>
    </row>
    <row r="908" customFormat="false" ht="15" hidden="false" customHeight="true" outlineLevel="0" collapsed="false">
      <c r="A908" s="11" t="str">
        <f aca="false">TRIM('수출입 실적(품목별)'!A912)</f>
        <v>2025.10</v>
      </c>
      <c r="B908" s="17" t="n">
        <f aca="false">IFERROR(VALUE(LEFT(A908,4)),"")</f>
        <v>2025</v>
      </c>
      <c r="C908" s="17" t="n">
        <f aca="false">IFERROR(VALUE(RIGHT(A908,2)),"")</f>
        <v>10</v>
      </c>
      <c r="D908" s="11" t="str">
        <f aca="false">TRIM('수출입 실적(품목별)'!B912)</f>
        <v>41</v>
      </c>
      <c r="E908" s="11" t="str">
        <f aca="false">TRIM('수출입 실적(품목별)'!C912)</f>
        <v>원피(모피는 제외한다)와 가죽</v>
      </c>
      <c r="F908" s="19" t="n">
        <f aca="false">IFERROR(VALUE(SUBSTITUTE(TRIM('수출입 실적(품목별)'!E912),",","")),"")</f>
        <v>20272</v>
      </c>
      <c r="G908" s="19" t="n">
        <f aca="false">IFERROR(VALUE(SUBSTITUTE(TRIM('수출입 실적(품목별)'!G912),",","")),"")</f>
        <v>20141</v>
      </c>
      <c r="H908" s="19" t="n">
        <f aca="false">IFERROR(VALUE(SUBSTITUTE(TRIM('수출입 실적(품목별)'!H912),",","")),"")</f>
        <v>131</v>
      </c>
    </row>
    <row r="909" customFormat="false" ht="15" hidden="false" customHeight="true" outlineLevel="0" collapsed="false">
      <c r="A909" s="11" t="str">
        <f aca="false">TRIM('수출입 실적(품목별)'!A913)</f>
        <v>2025.10</v>
      </c>
      <c r="B909" s="17" t="n">
        <f aca="false">IFERROR(VALUE(LEFT(A909,4)),"")</f>
        <v>2025</v>
      </c>
      <c r="C909" s="17" t="n">
        <f aca="false">IFERROR(VALUE(RIGHT(A909,2)),"")</f>
        <v>10</v>
      </c>
      <c r="D909" s="11" t="str">
        <f aca="false">TRIM('수출입 실적(품목별)'!B913)</f>
        <v>42</v>
      </c>
      <c r="E909" s="11" t="str">
        <f aca="false">TRIM('수출입 실적(품목별)'!C913)</f>
        <v>가죽제품, 마구, 여행용구ㆍ핸드백과 이와 유사한 용기, 동물 거트(gut)[누에의 거트(gut)는 제외한다]의 제품</v>
      </c>
      <c r="F909" s="19" t="n">
        <f aca="false">IFERROR(VALUE(SUBSTITUTE(TRIM('수출입 실적(품목별)'!E913),",","")),"")</f>
        <v>35168</v>
      </c>
      <c r="G909" s="19" t="n">
        <f aca="false">IFERROR(VALUE(SUBSTITUTE(TRIM('수출입 실적(품목별)'!G913),",","")),"")</f>
        <v>303246</v>
      </c>
      <c r="H909" s="19" t="n">
        <f aca="false">IFERROR(VALUE(SUBSTITUTE(TRIM('수출입 실적(품목별)'!H913),",","")),"")</f>
        <v>-268078</v>
      </c>
    </row>
    <row r="910" customFormat="false" ht="15" hidden="false" customHeight="true" outlineLevel="0" collapsed="false">
      <c r="A910" s="11" t="str">
        <f aca="false">TRIM('수출입 실적(품목별)'!A914)</f>
        <v>2025.10</v>
      </c>
      <c r="B910" s="17" t="n">
        <f aca="false">IFERROR(VALUE(LEFT(A910,4)),"")</f>
        <v>2025</v>
      </c>
      <c r="C910" s="17" t="n">
        <f aca="false">IFERROR(VALUE(RIGHT(A910,2)),"")</f>
        <v>10</v>
      </c>
      <c r="D910" s="11" t="str">
        <f aca="false">TRIM('수출입 실적(품목별)'!B914)</f>
        <v>43</v>
      </c>
      <c r="E910" s="11" t="str">
        <f aca="false">TRIM('수출입 실적(품목별)'!C914)</f>
        <v>모피ㆍ인조모피와 이들의 제품</v>
      </c>
      <c r="F910" s="19" t="n">
        <f aca="false">IFERROR(VALUE(SUBSTITUTE(TRIM('수출입 실적(품목별)'!E914),",","")),"")</f>
        <v>405</v>
      </c>
      <c r="G910" s="19" t="n">
        <f aca="false">IFERROR(VALUE(SUBSTITUTE(TRIM('수출입 실적(품목별)'!G914),",","")),"")</f>
        <v>13220</v>
      </c>
      <c r="H910" s="19" t="n">
        <f aca="false">IFERROR(VALUE(SUBSTITUTE(TRIM('수출입 실적(품목별)'!H914),",","")),"")</f>
        <v>-12815</v>
      </c>
    </row>
    <row r="911" customFormat="false" ht="15" hidden="false" customHeight="true" outlineLevel="0" collapsed="false">
      <c r="A911" s="11" t="str">
        <f aca="false">TRIM('수출입 실적(품목별)'!A915)</f>
        <v>2025.10</v>
      </c>
      <c r="B911" s="17" t="n">
        <f aca="false">IFERROR(VALUE(LEFT(A911,4)),"")</f>
        <v>2025</v>
      </c>
      <c r="C911" s="17" t="n">
        <f aca="false">IFERROR(VALUE(RIGHT(A911,2)),"")</f>
        <v>10</v>
      </c>
      <c r="D911" s="11" t="str">
        <f aca="false">TRIM('수출입 실적(품목별)'!B915)</f>
        <v>44</v>
      </c>
      <c r="E911" s="11" t="str">
        <f aca="false">TRIM('수출입 실적(품목별)'!C915)</f>
        <v>목재와 그 제품, 목탄</v>
      </c>
      <c r="F911" s="19" t="n">
        <f aca="false">IFERROR(VALUE(SUBSTITUTE(TRIM('수출입 실적(품목별)'!E915),",","")),"")</f>
        <v>5025</v>
      </c>
      <c r="G911" s="19" t="n">
        <f aca="false">IFERROR(VALUE(SUBSTITUTE(TRIM('수출입 실적(품목별)'!G915),",","")),"")</f>
        <v>210084</v>
      </c>
      <c r="H911" s="19" t="n">
        <f aca="false">IFERROR(VALUE(SUBSTITUTE(TRIM('수출입 실적(품목별)'!H915),",","")),"")</f>
        <v>-205059</v>
      </c>
    </row>
    <row r="912" customFormat="false" ht="15" hidden="false" customHeight="true" outlineLevel="0" collapsed="false">
      <c r="A912" s="11" t="str">
        <f aca="false">TRIM('수출입 실적(품목별)'!A916)</f>
        <v>2025.10</v>
      </c>
      <c r="B912" s="17" t="n">
        <f aca="false">IFERROR(VALUE(LEFT(A912,4)),"")</f>
        <v>2025</v>
      </c>
      <c r="C912" s="17" t="n">
        <f aca="false">IFERROR(VALUE(RIGHT(A912,2)),"")</f>
        <v>10</v>
      </c>
      <c r="D912" s="11" t="str">
        <f aca="false">TRIM('수출입 실적(품목별)'!B916)</f>
        <v>45</v>
      </c>
      <c r="E912" s="11" t="str">
        <f aca="false">TRIM('수출입 실적(품목별)'!C916)</f>
        <v>코르크(cork)와 그 제품</v>
      </c>
      <c r="F912" s="19" t="n">
        <f aca="false">IFERROR(VALUE(SUBSTITUTE(TRIM('수출입 실적(품목별)'!E916),",","")),"")</f>
        <v>24</v>
      </c>
      <c r="G912" s="19" t="n">
        <f aca="false">IFERROR(VALUE(SUBSTITUTE(TRIM('수출입 실적(품목별)'!G916),",","")),"")</f>
        <v>447</v>
      </c>
      <c r="H912" s="19" t="n">
        <f aca="false">IFERROR(VALUE(SUBSTITUTE(TRIM('수출입 실적(품목별)'!H916),",","")),"")</f>
        <v>-422</v>
      </c>
    </row>
    <row r="913" customFormat="false" ht="15" hidden="false" customHeight="true" outlineLevel="0" collapsed="false">
      <c r="A913" s="11" t="str">
        <f aca="false">TRIM('수출입 실적(품목별)'!A917)</f>
        <v>2025.10</v>
      </c>
      <c r="B913" s="17" t="n">
        <f aca="false">IFERROR(VALUE(LEFT(A913,4)),"")</f>
        <v>2025</v>
      </c>
      <c r="C913" s="17" t="n">
        <f aca="false">IFERROR(VALUE(RIGHT(A913,2)),"")</f>
        <v>10</v>
      </c>
      <c r="D913" s="11" t="str">
        <f aca="false">TRIM('수출입 실적(품목별)'!B917)</f>
        <v>46</v>
      </c>
      <c r="E913" s="11" t="str">
        <f aca="false">TRIM('수출입 실적(품목별)'!C917)</f>
        <v>짚ㆍ에스파르토(esparto)나 그 밖의 조물 재료의 제품, 바구니 세공물(basketware)과 지조세공물(枝條細工物)</v>
      </c>
      <c r="F913" s="19" t="n">
        <f aca="false">IFERROR(VALUE(SUBSTITUTE(TRIM('수출입 실적(품목별)'!E917),",","")),"")</f>
        <v>54</v>
      </c>
      <c r="G913" s="19" t="n">
        <f aca="false">IFERROR(VALUE(SUBSTITUTE(TRIM('수출입 실적(품목별)'!G917),",","")),"")</f>
        <v>1663</v>
      </c>
      <c r="H913" s="19" t="n">
        <f aca="false">IFERROR(VALUE(SUBSTITUTE(TRIM('수출입 실적(품목별)'!H917),",","")),"")</f>
        <v>-1609</v>
      </c>
    </row>
    <row r="914" customFormat="false" ht="15" hidden="false" customHeight="true" outlineLevel="0" collapsed="false">
      <c r="A914" s="11" t="str">
        <f aca="false">TRIM('수출입 실적(품목별)'!A918)</f>
        <v>2025.10</v>
      </c>
      <c r="B914" s="17" t="n">
        <f aca="false">IFERROR(VALUE(LEFT(A914,4)),"")</f>
        <v>2025</v>
      </c>
      <c r="C914" s="17" t="n">
        <f aca="false">IFERROR(VALUE(RIGHT(A914,2)),"")</f>
        <v>10</v>
      </c>
      <c r="D914" s="11" t="str">
        <f aca="false">TRIM('수출입 실적(품목별)'!B918)</f>
        <v>47</v>
      </c>
      <c r="E914" s="11" t="str">
        <f aca="false">TRIM('수출입 실적(품목별)'!C918)</f>
        <v>목재나 그 밖의 섬유질 셀룰로오스재료의 펄프, 회수한 종이ㆍ판지[웨이스트(waste)와 스크랩(scrap)]</v>
      </c>
      <c r="F914" s="19" t="n">
        <f aca="false">IFERROR(VALUE(SUBSTITUTE(TRIM('수출입 실적(품목별)'!E918),",","")),"")</f>
        <v>8771</v>
      </c>
      <c r="G914" s="19" t="n">
        <f aca="false">IFERROR(VALUE(SUBSTITUTE(TRIM('수출입 실적(품목별)'!G918),",","")),"")</f>
        <v>116053</v>
      </c>
      <c r="H914" s="19" t="n">
        <f aca="false">IFERROR(VALUE(SUBSTITUTE(TRIM('수출입 실적(품목별)'!H918),",","")),"")</f>
        <v>-107282</v>
      </c>
    </row>
    <row r="915" customFormat="false" ht="15" hidden="false" customHeight="true" outlineLevel="0" collapsed="false">
      <c r="A915" s="11" t="str">
        <f aca="false">TRIM('수출입 실적(품목별)'!A919)</f>
        <v>2025.10</v>
      </c>
      <c r="B915" s="17" t="n">
        <f aca="false">IFERROR(VALUE(LEFT(A915,4)),"")</f>
        <v>2025</v>
      </c>
      <c r="C915" s="17" t="n">
        <f aca="false">IFERROR(VALUE(RIGHT(A915,2)),"")</f>
        <v>10</v>
      </c>
      <c r="D915" s="11" t="str">
        <f aca="false">TRIM('수출입 실적(품목별)'!B919)</f>
        <v>48</v>
      </c>
      <c r="E915" s="11" t="str">
        <f aca="false">TRIM('수출입 실적(품목별)'!C919)</f>
        <v>종이와 판지, 제지용 펄프ㆍ종이ㆍ판지의 제품</v>
      </c>
      <c r="F915" s="19" t="n">
        <f aca="false">IFERROR(VALUE(SUBSTITUTE(TRIM('수출입 실적(품목별)'!E919),",","")),"")</f>
        <v>192923</v>
      </c>
      <c r="G915" s="19" t="n">
        <f aca="false">IFERROR(VALUE(SUBSTITUTE(TRIM('수출입 실적(품목별)'!G919),",","")),"")</f>
        <v>175564</v>
      </c>
      <c r="H915" s="19" t="n">
        <f aca="false">IFERROR(VALUE(SUBSTITUTE(TRIM('수출입 실적(품목별)'!H919),",","")),"")</f>
        <v>17359</v>
      </c>
    </row>
    <row r="916" customFormat="false" ht="15" hidden="false" customHeight="true" outlineLevel="0" collapsed="false">
      <c r="A916" s="11" t="str">
        <f aca="false">TRIM('수출입 실적(품목별)'!A920)</f>
        <v>2025.10</v>
      </c>
      <c r="B916" s="17" t="n">
        <f aca="false">IFERROR(VALUE(LEFT(A916,4)),"")</f>
        <v>2025</v>
      </c>
      <c r="C916" s="17" t="n">
        <f aca="false">IFERROR(VALUE(RIGHT(A916,2)),"")</f>
        <v>10</v>
      </c>
      <c r="D916" s="11" t="str">
        <f aca="false">TRIM('수출입 실적(품목별)'!B920)</f>
        <v>49</v>
      </c>
      <c r="E916" s="11" t="str">
        <f aca="false">TRIM('수출입 실적(품목별)'!C920)</f>
        <v>인쇄서적ㆍ신문ㆍ회화ㆍ그 밖의 인쇄물, 수제(手製)문서ㆍ타자문서ㆍ도면</v>
      </c>
      <c r="F916" s="19" t="n">
        <f aca="false">IFERROR(VALUE(SUBSTITUTE(TRIM('수출입 실적(품목별)'!E920),",","")),"")</f>
        <v>33055</v>
      </c>
      <c r="G916" s="19" t="n">
        <f aca="false">IFERROR(VALUE(SUBSTITUTE(TRIM('수출입 실적(품목별)'!G920),",","")),"")</f>
        <v>21751</v>
      </c>
      <c r="H916" s="19" t="n">
        <f aca="false">IFERROR(VALUE(SUBSTITUTE(TRIM('수출입 실적(품목별)'!H920),",","")),"")</f>
        <v>11304</v>
      </c>
    </row>
    <row r="917" customFormat="false" ht="15" hidden="false" customHeight="true" outlineLevel="0" collapsed="false">
      <c r="A917" s="11" t="str">
        <f aca="false">TRIM('수출입 실적(품목별)'!A921)</f>
        <v>2025.10</v>
      </c>
      <c r="B917" s="17" t="n">
        <f aca="false">IFERROR(VALUE(LEFT(A917,4)),"")</f>
        <v>2025</v>
      </c>
      <c r="C917" s="17" t="n">
        <f aca="false">IFERROR(VALUE(RIGHT(A917,2)),"")</f>
        <v>10</v>
      </c>
      <c r="D917" s="11" t="str">
        <f aca="false">TRIM('수출입 실적(품목별)'!B921)</f>
        <v>50</v>
      </c>
      <c r="E917" s="11" t="str">
        <f aca="false">TRIM('수출입 실적(품목별)'!C921)</f>
        <v>견</v>
      </c>
      <c r="F917" s="19" t="n">
        <f aca="false">IFERROR(VALUE(SUBSTITUTE(TRIM('수출입 실적(품목별)'!E921),",","")),"")</f>
        <v>1336</v>
      </c>
      <c r="G917" s="19" t="n">
        <f aca="false">IFERROR(VALUE(SUBSTITUTE(TRIM('수출입 실적(품목별)'!G921),",","")),"")</f>
        <v>1855</v>
      </c>
      <c r="H917" s="19" t="n">
        <f aca="false">IFERROR(VALUE(SUBSTITUTE(TRIM('수출입 실적(품목별)'!H921),",","")),"")</f>
        <v>-519</v>
      </c>
    </row>
    <row r="918" customFormat="false" ht="15" hidden="false" customHeight="true" outlineLevel="0" collapsed="false">
      <c r="A918" s="11" t="str">
        <f aca="false">TRIM('수출입 실적(품목별)'!A922)</f>
        <v>2025.10</v>
      </c>
      <c r="B918" s="17" t="n">
        <f aca="false">IFERROR(VALUE(LEFT(A918,4)),"")</f>
        <v>2025</v>
      </c>
      <c r="C918" s="17" t="n">
        <f aca="false">IFERROR(VALUE(RIGHT(A918,2)),"")</f>
        <v>10</v>
      </c>
      <c r="D918" s="11" t="str">
        <f aca="false">TRIM('수출입 실적(품목별)'!B922)</f>
        <v>51</v>
      </c>
      <c r="E918" s="11" t="str">
        <f aca="false">TRIM('수출입 실적(품목별)'!C922)</f>
        <v>양모ㆍ동물의 부드러운 털이나 거친 털ㆍ말의 털로 만든 실과 직물</v>
      </c>
      <c r="F918" s="19" t="n">
        <f aca="false">IFERROR(VALUE(SUBSTITUTE(TRIM('수출입 실적(품목별)'!E922),",","")),"")</f>
        <v>1608</v>
      </c>
      <c r="G918" s="19" t="n">
        <f aca="false">IFERROR(VALUE(SUBSTITUTE(TRIM('수출입 실적(품목별)'!G922),",","")),"")</f>
        <v>14005</v>
      </c>
      <c r="H918" s="19" t="n">
        <f aca="false">IFERROR(VALUE(SUBSTITUTE(TRIM('수출입 실적(품목별)'!H922),",","")),"")</f>
        <v>-12398</v>
      </c>
    </row>
    <row r="919" customFormat="false" ht="15" hidden="false" customHeight="true" outlineLevel="0" collapsed="false">
      <c r="A919" s="11" t="str">
        <f aca="false">TRIM('수출입 실적(품목별)'!A923)</f>
        <v>2025.10</v>
      </c>
      <c r="B919" s="17" t="n">
        <f aca="false">IFERROR(VALUE(LEFT(A919,4)),"")</f>
        <v>2025</v>
      </c>
      <c r="C919" s="17" t="n">
        <f aca="false">IFERROR(VALUE(RIGHT(A919,2)),"")</f>
        <v>10</v>
      </c>
      <c r="D919" s="11" t="str">
        <f aca="false">TRIM('수출입 실적(품목별)'!B923)</f>
        <v>52</v>
      </c>
      <c r="E919" s="11" t="str">
        <f aca="false">TRIM('수출입 실적(품목별)'!C923)</f>
        <v>면</v>
      </c>
      <c r="F919" s="19" t="n">
        <f aca="false">IFERROR(VALUE(SUBSTITUTE(TRIM('수출입 실적(품목별)'!E923),",","")),"")</f>
        <v>21655</v>
      </c>
      <c r="G919" s="19" t="n">
        <f aca="false">IFERROR(VALUE(SUBSTITUTE(TRIM('수출입 실적(품목별)'!G923),",","")),"")</f>
        <v>49551</v>
      </c>
      <c r="H919" s="19" t="n">
        <f aca="false">IFERROR(VALUE(SUBSTITUTE(TRIM('수출입 실적(품목별)'!H923),",","")),"")</f>
        <v>-27895</v>
      </c>
    </row>
    <row r="920" customFormat="false" ht="15" hidden="false" customHeight="true" outlineLevel="0" collapsed="false">
      <c r="A920" s="11" t="str">
        <f aca="false">TRIM('수출입 실적(품목별)'!A924)</f>
        <v>2025.10</v>
      </c>
      <c r="B920" s="17" t="n">
        <f aca="false">IFERROR(VALUE(LEFT(A920,4)),"")</f>
        <v>2025</v>
      </c>
      <c r="C920" s="17" t="n">
        <f aca="false">IFERROR(VALUE(RIGHT(A920,2)),"")</f>
        <v>10</v>
      </c>
      <c r="D920" s="11" t="str">
        <f aca="false">TRIM('수출입 실적(품목별)'!B924)</f>
        <v>53</v>
      </c>
      <c r="E920" s="11" t="str">
        <f aca="false">TRIM('수출입 실적(품목별)'!C924)</f>
        <v>그 밖의 식물성 방직용 섬유, 종이실(paper yarn)과 종이실로 만든 직물</v>
      </c>
      <c r="F920" s="19" t="n">
        <f aca="false">IFERROR(VALUE(SUBSTITUTE(TRIM('수출입 실적(품목별)'!E924),",","")),"")</f>
        <v>339</v>
      </c>
      <c r="G920" s="19" t="n">
        <f aca="false">IFERROR(VALUE(SUBSTITUTE(TRIM('수출입 실적(품목별)'!G924),",","")),"")</f>
        <v>4015</v>
      </c>
      <c r="H920" s="19" t="n">
        <f aca="false">IFERROR(VALUE(SUBSTITUTE(TRIM('수출입 실적(품목별)'!H924),",","")),"")</f>
        <v>-3676</v>
      </c>
    </row>
    <row r="921" customFormat="false" ht="15" hidden="false" customHeight="true" outlineLevel="0" collapsed="false">
      <c r="A921" s="11" t="str">
        <f aca="false">TRIM('수출입 실적(품목별)'!A925)</f>
        <v>2025.10</v>
      </c>
      <c r="B921" s="17" t="n">
        <f aca="false">IFERROR(VALUE(LEFT(A921,4)),"")</f>
        <v>2025</v>
      </c>
      <c r="C921" s="17" t="n">
        <f aca="false">IFERROR(VALUE(RIGHT(A921,2)),"")</f>
        <v>10</v>
      </c>
      <c r="D921" s="11" t="str">
        <f aca="false">TRIM('수출입 실적(품목별)'!B925)</f>
        <v>54</v>
      </c>
      <c r="E921" s="11" t="str">
        <f aca="false">TRIM('수출입 실적(품목별)'!C925)</f>
        <v>인조필라멘트, 인조방직용 섬유재료의 스트립(strip)과 이와 유사한 것</v>
      </c>
      <c r="F921" s="19" t="n">
        <f aca="false">IFERROR(VALUE(SUBSTITUTE(TRIM('수출입 실적(품목별)'!E925),",","")),"")</f>
        <v>131873</v>
      </c>
      <c r="G921" s="19" t="n">
        <f aca="false">IFERROR(VALUE(SUBSTITUTE(TRIM('수출입 실적(품목별)'!G925),",","")),"")</f>
        <v>77133</v>
      </c>
      <c r="H921" s="19" t="n">
        <f aca="false">IFERROR(VALUE(SUBSTITUTE(TRIM('수출입 실적(품목별)'!H925),",","")),"")</f>
        <v>54740</v>
      </c>
    </row>
    <row r="922" customFormat="false" ht="15" hidden="false" customHeight="true" outlineLevel="0" collapsed="false">
      <c r="A922" s="11" t="str">
        <f aca="false">TRIM('수출입 실적(품목별)'!A926)</f>
        <v>2025.10</v>
      </c>
      <c r="B922" s="17" t="n">
        <f aca="false">IFERROR(VALUE(LEFT(A922,4)),"")</f>
        <v>2025</v>
      </c>
      <c r="C922" s="17" t="n">
        <f aca="false">IFERROR(VALUE(RIGHT(A922,2)),"")</f>
        <v>10</v>
      </c>
      <c r="D922" s="11" t="str">
        <f aca="false">TRIM('수출입 실적(품목별)'!B926)</f>
        <v>55</v>
      </c>
      <c r="E922" s="11" t="str">
        <f aca="false">TRIM('수출입 실적(품목별)'!C926)</f>
        <v>인조스테이플섬유</v>
      </c>
      <c r="F922" s="19" t="n">
        <f aca="false">IFERROR(VALUE(SUBSTITUTE(TRIM('수출입 실적(품목별)'!E926),",","")),"")</f>
        <v>83203</v>
      </c>
      <c r="G922" s="19" t="n">
        <f aca="false">IFERROR(VALUE(SUBSTITUTE(TRIM('수출입 실적(품목별)'!G926),",","")),"")</f>
        <v>43140</v>
      </c>
      <c r="H922" s="19" t="n">
        <f aca="false">IFERROR(VALUE(SUBSTITUTE(TRIM('수출입 실적(품목별)'!H926),",","")),"")</f>
        <v>40063</v>
      </c>
    </row>
    <row r="923" customFormat="false" ht="15" hidden="false" customHeight="true" outlineLevel="0" collapsed="false">
      <c r="A923" s="11" t="str">
        <f aca="false">TRIM('수출입 실적(품목별)'!A927)</f>
        <v>2025.10</v>
      </c>
      <c r="B923" s="17" t="n">
        <f aca="false">IFERROR(VALUE(LEFT(A923,4)),"")</f>
        <v>2025</v>
      </c>
      <c r="C923" s="17" t="n">
        <f aca="false">IFERROR(VALUE(RIGHT(A923,2)),"")</f>
        <v>10</v>
      </c>
      <c r="D923" s="11" t="str">
        <f aca="false">TRIM('수출입 실적(품목별)'!B927)</f>
        <v>56</v>
      </c>
      <c r="E923" s="11" t="str">
        <f aca="false">TRIM('수출입 실적(품목별)'!C927)</f>
        <v>워딩(wadding)ㆍ펠트(felt)ㆍ부직포, 특수사, 끈ㆍ배의 밧줄(cordage)ㆍ로프ㆍ케이블과 이들의 제품</v>
      </c>
      <c r="F923" s="19" t="n">
        <f aca="false">IFERROR(VALUE(SUBSTITUTE(TRIM('수출입 실적(품목별)'!E927),",","")),"")</f>
        <v>55218</v>
      </c>
      <c r="G923" s="19" t="n">
        <f aca="false">IFERROR(VALUE(SUBSTITUTE(TRIM('수출입 실적(품목별)'!G927),",","")),"")</f>
        <v>52153</v>
      </c>
      <c r="H923" s="19" t="n">
        <f aca="false">IFERROR(VALUE(SUBSTITUTE(TRIM('수출입 실적(품목별)'!H927),",","")),"")</f>
        <v>3065</v>
      </c>
    </row>
    <row r="924" customFormat="false" ht="15" hidden="false" customHeight="true" outlineLevel="0" collapsed="false">
      <c r="A924" s="11" t="str">
        <f aca="false">TRIM('수출입 실적(품목별)'!A928)</f>
        <v>2025.10</v>
      </c>
      <c r="B924" s="17" t="n">
        <f aca="false">IFERROR(VALUE(LEFT(A924,4)),"")</f>
        <v>2025</v>
      </c>
      <c r="C924" s="17" t="n">
        <f aca="false">IFERROR(VALUE(RIGHT(A924,2)),"")</f>
        <v>10</v>
      </c>
      <c r="D924" s="11" t="str">
        <f aca="false">TRIM('수출입 실적(품목별)'!B928)</f>
        <v>57</v>
      </c>
      <c r="E924" s="11" t="str">
        <f aca="false">TRIM('수출입 실적(품목별)'!C928)</f>
        <v>양탄자류와 그 밖의 방직용 섬유로 만든 바닥깔개</v>
      </c>
      <c r="F924" s="19" t="n">
        <f aca="false">IFERROR(VALUE(SUBSTITUTE(TRIM('수출입 실적(품목별)'!E928),",","")),"")</f>
        <v>4627</v>
      </c>
      <c r="G924" s="19" t="n">
        <f aca="false">IFERROR(VALUE(SUBSTITUTE(TRIM('수출입 실적(품목별)'!G928),",","")),"")</f>
        <v>9081</v>
      </c>
      <c r="H924" s="19" t="n">
        <f aca="false">IFERROR(VALUE(SUBSTITUTE(TRIM('수출입 실적(품목별)'!H928),",","")),"")</f>
        <v>-4454</v>
      </c>
    </row>
    <row r="925" customFormat="false" ht="15" hidden="false" customHeight="true" outlineLevel="0" collapsed="false">
      <c r="A925" s="11" t="str">
        <f aca="false">TRIM('수출입 실적(품목별)'!A929)</f>
        <v>2025.10</v>
      </c>
      <c r="B925" s="17" t="n">
        <f aca="false">IFERROR(VALUE(LEFT(A925,4)),"")</f>
        <v>2025</v>
      </c>
      <c r="C925" s="17" t="n">
        <f aca="false">IFERROR(VALUE(RIGHT(A925,2)),"")</f>
        <v>10</v>
      </c>
      <c r="D925" s="11" t="str">
        <f aca="false">TRIM('수출입 실적(품목별)'!B929)</f>
        <v>58</v>
      </c>
      <c r="E925" s="11" t="str">
        <f aca="false">TRIM('수출입 실적(품목별)'!C929)</f>
        <v>특수직물, 터프트(tuft)한 직물, 레이스, 태피스트리(tapestry), 트리밍(trimming), 자수천</v>
      </c>
      <c r="F925" s="19" t="n">
        <f aca="false">IFERROR(VALUE(SUBSTITUTE(TRIM('수출입 실적(품목별)'!E929),",","")),"")</f>
        <v>13723</v>
      </c>
      <c r="G925" s="19" t="n">
        <f aca="false">IFERROR(VALUE(SUBSTITUTE(TRIM('수출입 실적(품목별)'!G929),",","")),"")</f>
        <v>7156</v>
      </c>
      <c r="H925" s="19" t="n">
        <f aca="false">IFERROR(VALUE(SUBSTITUTE(TRIM('수출입 실적(품목별)'!H929),",","")),"")</f>
        <v>6567</v>
      </c>
    </row>
    <row r="926" customFormat="false" ht="15" hidden="false" customHeight="true" outlineLevel="0" collapsed="false">
      <c r="A926" s="11" t="str">
        <f aca="false">TRIM('수출입 실적(품목별)'!A930)</f>
        <v>2025.10</v>
      </c>
      <c r="B926" s="17" t="n">
        <f aca="false">IFERROR(VALUE(LEFT(A926,4)),"")</f>
        <v>2025</v>
      </c>
      <c r="C926" s="17" t="n">
        <f aca="false">IFERROR(VALUE(RIGHT(A926,2)),"")</f>
        <v>10</v>
      </c>
      <c r="D926" s="11" t="str">
        <f aca="false">TRIM('수출입 실적(품목별)'!B930)</f>
        <v>59</v>
      </c>
      <c r="E926" s="11" t="str">
        <f aca="false">TRIM('수출입 실적(품목별)'!C930)</f>
        <v>침투ㆍ도포ㆍ피복하거나 적층한 방직용 섬유의 직물, 공업용인 방직용 섬유제품</v>
      </c>
      <c r="F926" s="19" t="n">
        <f aca="false">IFERROR(VALUE(SUBSTITUTE(TRIM('수출입 실적(품목별)'!E930),",","")),"")</f>
        <v>79963</v>
      </c>
      <c r="G926" s="19" t="n">
        <f aca="false">IFERROR(VALUE(SUBSTITUTE(TRIM('수출입 실적(품목별)'!G930),",","")),"")</f>
        <v>31141</v>
      </c>
      <c r="H926" s="19" t="n">
        <f aca="false">IFERROR(VALUE(SUBSTITUTE(TRIM('수출입 실적(품목별)'!H930),",","")),"")</f>
        <v>48822</v>
      </c>
    </row>
    <row r="927" customFormat="false" ht="15" hidden="false" customHeight="true" outlineLevel="0" collapsed="false">
      <c r="A927" s="11" t="str">
        <f aca="false">TRIM('수출입 실적(품목별)'!A931)</f>
        <v>2025.10</v>
      </c>
      <c r="B927" s="17" t="n">
        <f aca="false">IFERROR(VALUE(LEFT(A927,4)),"")</f>
        <v>2025</v>
      </c>
      <c r="C927" s="17" t="n">
        <f aca="false">IFERROR(VALUE(RIGHT(A927,2)),"")</f>
        <v>10</v>
      </c>
      <c r="D927" s="11" t="str">
        <f aca="false">TRIM('수출입 실적(품목별)'!B931)</f>
        <v>60</v>
      </c>
      <c r="E927" s="11" t="str">
        <f aca="false">TRIM('수출입 실적(품목별)'!C931)</f>
        <v>메리야스 편물과 뜨개질 편물</v>
      </c>
      <c r="F927" s="19" t="n">
        <f aca="false">IFERROR(VALUE(SUBSTITUTE(TRIM('수출입 실적(품목별)'!E931),",","")),"")</f>
        <v>103972</v>
      </c>
      <c r="G927" s="19" t="n">
        <f aca="false">IFERROR(VALUE(SUBSTITUTE(TRIM('수출입 실적(품목별)'!G931),",","")),"")</f>
        <v>9934</v>
      </c>
      <c r="H927" s="19" t="n">
        <f aca="false">IFERROR(VALUE(SUBSTITUTE(TRIM('수출입 실적(품목별)'!H931),",","")),"")</f>
        <v>94039</v>
      </c>
    </row>
    <row r="928" customFormat="false" ht="15" hidden="false" customHeight="true" outlineLevel="0" collapsed="false">
      <c r="A928" s="11" t="str">
        <f aca="false">TRIM('수출입 실적(품목별)'!A932)</f>
        <v>2025.10</v>
      </c>
      <c r="B928" s="17" t="n">
        <f aca="false">IFERROR(VALUE(LEFT(A928,4)),"")</f>
        <v>2025</v>
      </c>
      <c r="C928" s="17" t="n">
        <f aca="false">IFERROR(VALUE(RIGHT(A928,2)),"")</f>
        <v>10</v>
      </c>
      <c r="D928" s="11" t="str">
        <f aca="false">TRIM('수출입 실적(품목별)'!B932)</f>
        <v>61</v>
      </c>
      <c r="E928" s="11" t="str">
        <f aca="false">TRIM('수출입 실적(품목별)'!C932)</f>
        <v>의류와 그 부속품(메리야스 편물이나 뜨개질 편물로 한정한다)</v>
      </c>
      <c r="F928" s="19" t="n">
        <f aca="false">IFERROR(VALUE(SUBSTITUTE(TRIM('수출입 실적(품목별)'!E932),",","")),"")</f>
        <v>65494</v>
      </c>
      <c r="G928" s="19" t="n">
        <f aca="false">IFERROR(VALUE(SUBSTITUTE(TRIM('수출입 실적(품목별)'!G932),",","")),"")</f>
        <v>460907</v>
      </c>
      <c r="H928" s="19" t="n">
        <f aca="false">IFERROR(VALUE(SUBSTITUTE(TRIM('수출입 실적(품목별)'!H932),",","")),"")</f>
        <v>-395413</v>
      </c>
    </row>
    <row r="929" customFormat="false" ht="15" hidden="false" customHeight="true" outlineLevel="0" collapsed="false">
      <c r="A929" s="11" t="str">
        <f aca="false">TRIM('수출입 실적(품목별)'!A933)</f>
        <v>2025.10</v>
      </c>
      <c r="B929" s="17" t="n">
        <f aca="false">IFERROR(VALUE(LEFT(A929,4)),"")</f>
        <v>2025</v>
      </c>
      <c r="C929" s="17" t="n">
        <f aca="false">IFERROR(VALUE(RIGHT(A929,2)),"")</f>
        <v>10</v>
      </c>
      <c r="D929" s="11" t="str">
        <f aca="false">TRIM('수출입 실적(품목별)'!B933)</f>
        <v>62</v>
      </c>
      <c r="E929" s="11" t="str">
        <f aca="false">TRIM('수출입 실적(품목별)'!C933)</f>
        <v>의류와 그 부속품(메리야스 편물이나 뜨개질편물은 제외한다)</v>
      </c>
      <c r="F929" s="19" t="n">
        <f aca="false">IFERROR(VALUE(SUBSTITUTE(TRIM('수출입 실적(품목별)'!E933),",","")),"")</f>
        <v>76117</v>
      </c>
      <c r="G929" s="19" t="n">
        <f aca="false">IFERROR(VALUE(SUBSTITUTE(TRIM('수출입 실적(품목별)'!G933),",","")),"")</f>
        <v>724286</v>
      </c>
      <c r="H929" s="19" t="n">
        <f aca="false">IFERROR(VALUE(SUBSTITUTE(TRIM('수출입 실적(품목별)'!H933),",","")),"")</f>
        <v>-648169</v>
      </c>
    </row>
    <row r="930" customFormat="false" ht="15" hidden="false" customHeight="true" outlineLevel="0" collapsed="false">
      <c r="A930" s="11" t="str">
        <f aca="false">TRIM('수출입 실적(품목별)'!A934)</f>
        <v>2025.10</v>
      </c>
      <c r="B930" s="17" t="n">
        <f aca="false">IFERROR(VALUE(LEFT(A930,4)),"")</f>
        <v>2025</v>
      </c>
      <c r="C930" s="17" t="n">
        <f aca="false">IFERROR(VALUE(RIGHT(A930,2)),"")</f>
        <v>10</v>
      </c>
      <c r="D930" s="11" t="str">
        <f aca="false">TRIM('수출입 실적(품목별)'!B934)</f>
        <v>63</v>
      </c>
      <c r="E930" s="11" t="str">
        <f aca="false">TRIM('수출입 실적(품목별)'!C934)</f>
        <v>제품으로 된 방직용 섬유의 그 밖의 물품, 세트, 사용하던 의류ㆍ방직용 섬유제품, 넝마</v>
      </c>
      <c r="F930" s="19" t="n">
        <f aca="false">IFERROR(VALUE(SUBSTITUTE(TRIM('수출입 실적(품목별)'!E934),",","")),"")</f>
        <v>40735</v>
      </c>
      <c r="G930" s="19" t="n">
        <f aca="false">IFERROR(VALUE(SUBSTITUTE(TRIM('수출입 실적(품목별)'!G934),",","")),"")</f>
        <v>112059</v>
      </c>
      <c r="H930" s="19" t="n">
        <f aca="false">IFERROR(VALUE(SUBSTITUTE(TRIM('수출입 실적(품목별)'!H934),",","")),"")</f>
        <v>-71324</v>
      </c>
    </row>
    <row r="931" customFormat="false" ht="15" hidden="false" customHeight="true" outlineLevel="0" collapsed="false">
      <c r="A931" s="11" t="str">
        <f aca="false">TRIM('수출입 실적(품목별)'!A935)</f>
        <v>2025.10</v>
      </c>
      <c r="B931" s="17" t="n">
        <f aca="false">IFERROR(VALUE(LEFT(A931,4)),"")</f>
        <v>2025</v>
      </c>
      <c r="C931" s="17" t="n">
        <f aca="false">IFERROR(VALUE(RIGHT(A931,2)),"")</f>
        <v>10</v>
      </c>
      <c r="D931" s="11" t="str">
        <f aca="false">TRIM('수출입 실적(품목별)'!B935)</f>
        <v>64</v>
      </c>
      <c r="E931" s="11" t="str">
        <f aca="false">TRIM('수출입 실적(품목별)'!C935)</f>
        <v>신발류ㆍ각반과 이와 유사한 것, 이들의 부분품</v>
      </c>
      <c r="F931" s="19" t="n">
        <f aca="false">IFERROR(VALUE(SUBSTITUTE(TRIM('수출입 실적(품목별)'!E935),",","")),"")</f>
        <v>27385</v>
      </c>
      <c r="G931" s="19" t="n">
        <f aca="false">IFERROR(VALUE(SUBSTITUTE(TRIM('수출입 실적(품목별)'!G935),",","")),"")</f>
        <v>244105</v>
      </c>
      <c r="H931" s="19" t="n">
        <f aca="false">IFERROR(VALUE(SUBSTITUTE(TRIM('수출입 실적(품목별)'!H935),",","")),"")</f>
        <v>-216721</v>
      </c>
    </row>
    <row r="932" customFormat="false" ht="15" hidden="false" customHeight="true" outlineLevel="0" collapsed="false">
      <c r="A932" s="11" t="str">
        <f aca="false">TRIM('수출입 실적(품목별)'!A936)</f>
        <v>2025.10</v>
      </c>
      <c r="B932" s="17" t="n">
        <f aca="false">IFERROR(VALUE(LEFT(A932,4)),"")</f>
        <v>2025</v>
      </c>
      <c r="C932" s="17" t="n">
        <f aca="false">IFERROR(VALUE(RIGHT(A932,2)),"")</f>
        <v>10</v>
      </c>
      <c r="D932" s="11" t="str">
        <f aca="false">TRIM('수출입 실적(품목별)'!B936)</f>
        <v>65</v>
      </c>
      <c r="E932" s="11" t="str">
        <f aca="false">TRIM('수출입 실적(품목별)'!C936)</f>
        <v>모자류와 그 부분품</v>
      </c>
      <c r="F932" s="19" t="n">
        <f aca="false">IFERROR(VALUE(SUBSTITUTE(TRIM('수출입 실적(품목별)'!E936),",","")),"")</f>
        <v>9074</v>
      </c>
      <c r="G932" s="19" t="n">
        <f aca="false">IFERROR(VALUE(SUBSTITUTE(TRIM('수출입 실적(품목별)'!G936),",","")),"")</f>
        <v>24434</v>
      </c>
      <c r="H932" s="19" t="n">
        <f aca="false">IFERROR(VALUE(SUBSTITUTE(TRIM('수출입 실적(품목별)'!H936),",","")),"")</f>
        <v>-15359</v>
      </c>
    </row>
    <row r="933" customFormat="false" ht="15" hidden="false" customHeight="true" outlineLevel="0" collapsed="false">
      <c r="A933" s="11" t="str">
        <f aca="false">TRIM('수출입 실적(품목별)'!A937)</f>
        <v>2025.10</v>
      </c>
      <c r="B933" s="17" t="n">
        <f aca="false">IFERROR(VALUE(LEFT(A933,4)),"")</f>
        <v>2025</v>
      </c>
      <c r="C933" s="17" t="n">
        <f aca="false">IFERROR(VALUE(RIGHT(A933,2)),"")</f>
        <v>10</v>
      </c>
      <c r="D933" s="11" t="str">
        <f aca="false">TRIM('수출입 실적(품목별)'!B937)</f>
        <v>66</v>
      </c>
      <c r="E933" s="11" t="str">
        <f aca="false">TRIM('수출입 실적(품목별)'!C937)</f>
        <v>산류(傘類)ㆍ지팡이ㆍ시트스틱(seat-stick)ㆍ채찍ㆍ승마용 채찍과 이들의 부분품</v>
      </c>
      <c r="F933" s="19" t="n">
        <f aca="false">IFERROR(VALUE(SUBSTITUTE(TRIM('수출입 실적(품목별)'!E937),",","")),"")</f>
        <v>141</v>
      </c>
      <c r="G933" s="19" t="n">
        <f aca="false">IFERROR(VALUE(SUBSTITUTE(TRIM('수출입 실적(품목별)'!G937),",","")),"")</f>
        <v>7755</v>
      </c>
      <c r="H933" s="19" t="n">
        <f aca="false">IFERROR(VALUE(SUBSTITUTE(TRIM('수출입 실적(품목별)'!H937),",","")),"")</f>
        <v>-7614</v>
      </c>
    </row>
    <row r="934" customFormat="false" ht="15" hidden="false" customHeight="true" outlineLevel="0" collapsed="false">
      <c r="A934" s="11" t="str">
        <f aca="false">TRIM('수출입 실적(품목별)'!A938)</f>
        <v>2025.10</v>
      </c>
      <c r="B934" s="17" t="n">
        <f aca="false">IFERROR(VALUE(LEFT(A934,4)),"")</f>
        <v>2025</v>
      </c>
      <c r="C934" s="17" t="n">
        <f aca="false">IFERROR(VALUE(RIGHT(A934,2)),"")</f>
        <v>10</v>
      </c>
      <c r="D934" s="11" t="str">
        <f aca="false">TRIM('수출입 실적(품목별)'!B938)</f>
        <v>67</v>
      </c>
      <c r="E934" s="11" t="str">
        <f aca="false">TRIM('수출입 실적(품목별)'!C938)</f>
        <v>조제 깃털ㆍ솜털과 그 제품, 조화, 사람 머리카락으로 된 제품</v>
      </c>
      <c r="F934" s="19" t="n">
        <f aca="false">IFERROR(VALUE(SUBSTITUTE(TRIM('수출입 실적(품목별)'!E938),",","")),"")</f>
        <v>1590</v>
      </c>
      <c r="G934" s="19" t="n">
        <f aca="false">IFERROR(VALUE(SUBSTITUTE(TRIM('수출입 실적(품목별)'!G938),",","")),"")</f>
        <v>6866</v>
      </c>
      <c r="H934" s="19" t="n">
        <f aca="false">IFERROR(VALUE(SUBSTITUTE(TRIM('수출입 실적(품목별)'!H938),",","")),"")</f>
        <v>-5276</v>
      </c>
    </row>
    <row r="935" customFormat="false" ht="15" hidden="false" customHeight="true" outlineLevel="0" collapsed="false">
      <c r="A935" s="11" t="str">
        <f aca="false">TRIM('수출입 실적(품목별)'!A939)</f>
        <v>2025.10</v>
      </c>
      <c r="B935" s="17" t="n">
        <f aca="false">IFERROR(VALUE(LEFT(A935,4)),"")</f>
        <v>2025</v>
      </c>
      <c r="C935" s="17" t="n">
        <f aca="false">IFERROR(VALUE(RIGHT(A935,2)),"")</f>
        <v>10</v>
      </c>
      <c r="D935" s="11" t="str">
        <f aca="false">TRIM('수출입 실적(품목별)'!B939)</f>
        <v>68</v>
      </c>
      <c r="E935" s="11" t="str">
        <f aca="false">TRIM('수출입 실적(품목별)'!C939)</f>
        <v>돌ㆍ플라스터(plaster)ㆍ시멘트ㆍ석면ㆍ운모나 이와 유사한 재료의 제품</v>
      </c>
      <c r="F935" s="19" t="n">
        <f aca="false">IFERROR(VALUE(SUBSTITUTE(TRIM('수출입 실적(품목별)'!E939),",","")),"")</f>
        <v>65318</v>
      </c>
      <c r="G935" s="19" t="n">
        <f aca="false">IFERROR(VALUE(SUBSTITUTE(TRIM('수출입 실적(품목별)'!G939),",","")),"")</f>
        <v>105096</v>
      </c>
      <c r="H935" s="19" t="n">
        <f aca="false">IFERROR(VALUE(SUBSTITUTE(TRIM('수출입 실적(품목별)'!H939),",","")),"")</f>
        <v>-39778</v>
      </c>
    </row>
    <row r="936" customFormat="false" ht="15" hidden="false" customHeight="true" outlineLevel="0" collapsed="false">
      <c r="A936" s="11" t="str">
        <f aca="false">TRIM('수출입 실적(품목별)'!A940)</f>
        <v>2025.10</v>
      </c>
      <c r="B936" s="17" t="n">
        <f aca="false">IFERROR(VALUE(LEFT(A936,4)),"")</f>
        <v>2025</v>
      </c>
      <c r="C936" s="17" t="n">
        <f aca="false">IFERROR(VALUE(RIGHT(A936,2)),"")</f>
        <v>10</v>
      </c>
      <c r="D936" s="11" t="str">
        <f aca="false">TRIM('수출입 실적(품목별)'!B940)</f>
        <v>69</v>
      </c>
      <c r="E936" s="11" t="str">
        <f aca="false">TRIM('수출입 실적(품목별)'!C940)</f>
        <v>도자제품</v>
      </c>
      <c r="F936" s="19" t="n">
        <f aca="false">IFERROR(VALUE(SUBSTITUTE(TRIM('수출입 실적(품목별)'!E940),",","")),"")</f>
        <v>29549</v>
      </c>
      <c r="G936" s="19" t="n">
        <f aca="false">IFERROR(VALUE(SUBSTITUTE(TRIM('수출입 실적(품목별)'!G940),",","")),"")</f>
        <v>115812</v>
      </c>
      <c r="H936" s="19" t="n">
        <f aca="false">IFERROR(VALUE(SUBSTITUTE(TRIM('수출입 실적(품목별)'!H940),",","")),"")</f>
        <v>-86263</v>
      </c>
    </row>
    <row r="937" customFormat="false" ht="15" hidden="false" customHeight="true" outlineLevel="0" collapsed="false">
      <c r="A937" s="11" t="str">
        <f aca="false">TRIM('수출입 실적(품목별)'!A941)</f>
        <v>2025.10</v>
      </c>
      <c r="B937" s="17" t="n">
        <f aca="false">IFERROR(VALUE(LEFT(A937,4)),"")</f>
        <v>2025</v>
      </c>
      <c r="C937" s="17" t="n">
        <f aca="false">IFERROR(VALUE(RIGHT(A937,2)),"")</f>
        <v>10</v>
      </c>
      <c r="D937" s="11" t="str">
        <f aca="false">TRIM('수출입 실적(품목별)'!B941)</f>
        <v>70</v>
      </c>
      <c r="E937" s="11" t="str">
        <f aca="false">TRIM('수출입 실적(품목별)'!C941)</f>
        <v>유리와 유리제품</v>
      </c>
      <c r="F937" s="19" t="n">
        <f aca="false">IFERROR(VALUE(SUBSTITUTE(TRIM('수출입 실적(품목별)'!E941),",","")),"")</f>
        <v>158788</v>
      </c>
      <c r="G937" s="19" t="n">
        <f aca="false">IFERROR(VALUE(SUBSTITUTE(TRIM('수출입 실적(품목별)'!G941),",","")),"")</f>
        <v>206466</v>
      </c>
      <c r="H937" s="19" t="n">
        <f aca="false">IFERROR(VALUE(SUBSTITUTE(TRIM('수출입 실적(품목별)'!H941),",","")),"")</f>
        <v>-47678</v>
      </c>
    </row>
    <row r="938" customFormat="false" ht="15" hidden="false" customHeight="true" outlineLevel="0" collapsed="false">
      <c r="A938" s="11" t="str">
        <f aca="false">TRIM('수출입 실적(품목별)'!A942)</f>
        <v>2025.10</v>
      </c>
      <c r="B938" s="17" t="n">
        <f aca="false">IFERROR(VALUE(LEFT(A938,4)),"")</f>
        <v>2025</v>
      </c>
      <c r="C938" s="17" t="n">
        <f aca="false">IFERROR(VALUE(RIGHT(A938,2)),"")</f>
        <v>10</v>
      </c>
      <c r="D938" s="11" t="str">
        <f aca="false">TRIM('수출입 실적(품목별)'!B942)</f>
        <v>71</v>
      </c>
      <c r="E938" s="11" t="str">
        <f aca="false">TRIM('수출입 실적(품목별)'!C942)</f>
        <v>천연진주ㆍ양식진주ㆍ귀석ㆍ반귀석ㆍ귀금속ㆍ귀금속을 입힌 금속과 이들의 제품, 모조 신변장식용품, 주화</v>
      </c>
      <c r="F938" s="19" t="n">
        <f aca="false">IFERROR(VALUE(SUBSTITUTE(TRIM('수출입 실적(품목별)'!E942),",","")),"")</f>
        <v>954140</v>
      </c>
      <c r="G938" s="19" t="n">
        <f aca="false">IFERROR(VALUE(SUBSTITUTE(TRIM('수출입 실적(품목별)'!G942),",","")),"")</f>
        <v>2610620</v>
      </c>
      <c r="H938" s="19" t="n">
        <f aca="false">IFERROR(VALUE(SUBSTITUTE(TRIM('수출입 실적(품목별)'!H942),",","")),"")</f>
        <v>-1656480</v>
      </c>
    </row>
    <row r="939" customFormat="false" ht="15" hidden="false" customHeight="true" outlineLevel="0" collapsed="false">
      <c r="A939" s="11" t="str">
        <f aca="false">TRIM('수출입 실적(품목별)'!A943)</f>
        <v>2025.10</v>
      </c>
      <c r="B939" s="17" t="n">
        <f aca="false">IFERROR(VALUE(LEFT(A939,4)),"")</f>
        <v>2025</v>
      </c>
      <c r="C939" s="17" t="n">
        <f aca="false">IFERROR(VALUE(RIGHT(A939,2)),"")</f>
        <v>10</v>
      </c>
      <c r="D939" s="11" t="str">
        <f aca="false">TRIM('수출입 실적(품목별)'!B943)</f>
        <v>72</v>
      </c>
      <c r="E939" s="11" t="str">
        <f aca="false">TRIM('수출입 실적(품목별)'!C943)</f>
        <v>철강</v>
      </c>
      <c r="F939" s="19" t="n">
        <f aca="false">IFERROR(VALUE(SUBSTITUTE(TRIM('수출입 실적(품목별)'!E943),",","")),"")</f>
        <v>1772436</v>
      </c>
      <c r="G939" s="19" t="n">
        <f aca="false">IFERROR(VALUE(SUBSTITUTE(TRIM('수출입 실적(품목별)'!G943),",","")),"")</f>
        <v>898308</v>
      </c>
      <c r="H939" s="19" t="n">
        <f aca="false">IFERROR(VALUE(SUBSTITUTE(TRIM('수출입 실적(품목별)'!H943),",","")),"")</f>
        <v>874129</v>
      </c>
    </row>
    <row r="940" customFormat="false" ht="15" hidden="false" customHeight="true" outlineLevel="0" collapsed="false">
      <c r="A940" s="11" t="str">
        <f aca="false">TRIM('수출입 실적(품목별)'!A944)</f>
        <v>2025.10</v>
      </c>
      <c r="B940" s="17" t="n">
        <f aca="false">IFERROR(VALUE(LEFT(A940,4)),"")</f>
        <v>2025</v>
      </c>
      <c r="C940" s="17" t="n">
        <f aca="false">IFERROR(VALUE(RIGHT(A940,2)),"")</f>
        <v>10</v>
      </c>
      <c r="D940" s="11" t="str">
        <f aca="false">TRIM('수출입 실적(품목별)'!B944)</f>
        <v>73</v>
      </c>
      <c r="E940" s="11" t="str">
        <f aca="false">TRIM('수출입 실적(품목별)'!C944)</f>
        <v>철강의 제품</v>
      </c>
      <c r="F940" s="19" t="n">
        <f aca="false">IFERROR(VALUE(SUBSTITUTE(TRIM('수출입 실적(품목별)'!E944),",","")),"")</f>
        <v>563270</v>
      </c>
      <c r="G940" s="19" t="n">
        <f aca="false">IFERROR(VALUE(SUBSTITUTE(TRIM('수출입 실적(품목별)'!G944),",","")),"")</f>
        <v>577826</v>
      </c>
      <c r="H940" s="19" t="n">
        <f aca="false">IFERROR(VALUE(SUBSTITUTE(TRIM('수출입 실적(품목별)'!H944),",","")),"")</f>
        <v>-14556</v>
      </c>
    </row>
    <row r="941" customFormat="false" ht="15" hidden="false" customHeight="true" outlineLevel="0" collapsed="false">
      <c r="A941" s="11" t="str">
        <f aca="false">TRIM('수출입 실적(품목별)'!A945)</f>
        <v>2025.10</v>
      </c>
      <c r="B941" s="17" t="n">
        <f aca="false">IFERROR(VALUE(LEFT(A941,4)),"")</f>
        <v>2025</v>
      </c>
      <c r="C941" s="17" t="n">
        <f aca="false">IFERROR(VALUE(RIGHT(A941,2)),"")</f>
        <v>10</v>
      </c>
      <c r="D941" s="11" t="str">
        <f aca="false">TRIM('수출입 실적(품목별)'!B945)</f>
        <v>74</v>
      </c>
      <c r="E941" s="11" t="str">
        <f aca="false">TRIM('수출입 실적(품목별)'!C945)</f>
        <v>구리와 그 제품</v>
      </c>
      <c r="F941" s="19" t="n">
        <f aca="false">IFERROR(VALUE(SUBSTITUTE(TRIM('수출입 실적(품목별)'!E945),",","")),"")</f>
        <v>570357</v>
      </c>
      <c r="G941" s="19" t="n">
        <f aca="false">IFERROR(VALUE(SUBSTITUTE(TRIM('수출입 실적(품목별)'!G945),",","")),"")</f>
        <v>656789</v>
      </c>
      <c r="H941" s="19" t="n">
        <f aca="false">IFERROR(VALUE(SUBSTITUTE(TRIM('수출입 실적(품목별)'!H945),",","")),"")</f>
        <v>-86432</v>
      </c>
    </row>
    <row r="942" customFormat="false" ht="15" hidden="false" customHeight="true" outlineLevel="0" collapsed="false">
      <c r="A942" s="11" t="str">
        <f aca="false">TRIM('수출입 실적(품목별)'!A946)</f>
        <v>2025.10</v>
      </c>
      <c r="B942" s="17" t="n">
        <f aca="false">IFERROR(VALUE(LEFT(A942,4)),"")</f>
        <v>2025</v>
      </c>
      <c r="C942" s="17" t="n">
        <f aca="false">IFERROR(VALUE(RIGHT(A942,2)),"")</f>
        <v>10</v>
      </c>
      <c r="D942" s="11" t="str">
        <f aca="false">TRIM('수출입 실적(품목별)'!B946)</f>
        <v>75</v>
      </c>
      <c r="E942" s="11" t="str">
        <f aca="false">TRIM('수출입 실적(품목별)'!C946)</f>
        <v>니켈과 그 제품</v>
      </c>
      <c r="F942" s="19" t="n">
        <f aca="false">IFERROR(VALUE(SUBSTITUTE(TRIM('수출입 실적(품목별)'!E946),",","")),"")</f>
        <v>17879</v>
      </c>
      <c r="G942" s="19" t="n">
        <f aca="false">IFERROR(VALUE(SUBSTITUTE(TRIM('수출입 실적(품목별)'!G946),",","")),"")</f>
        <v>82717</v>
      </c>
      <c r="H942" s="19" t="n">
        <f aca="false">IFERROR(VALUE(SUBSTITUTE(TRIM('수출입 실적(품목별)'!H946),",","")),"")</f>
        <v>-64838</v>
      </c>
    </row>
    <row r="943" customFormat="false" ht="15" hidden="false" customHeight="true" outlineLevel="0" collapsed="false">
      <c r="A943" s="11" t="str">
        <f aca="false">TRIM('수출입 실적(품목별)'!A947)</f>
        <v>2025.10</v>
      </c>
      <c r="B943" s="17" t="n">
        <f aca="false">IFERROR(VALUE(LEFT(A943,4)),"")</f>
        <v>2025</v>
      </c>
      <c r="C943" s="17" t="n">
        <f aca="false">IFERROR(VALUE(RIGHT(A943,2)),"")</f>
        <v>10</v>
      </c>
      <c r="D943" s="11" t="str">
        <f aca="false">TRIM('수출입 실적(품목별)'!B947)</f>
        <v>76</v>
      </c>
      <c r="E943" s="11" t="str">
        <f aca="false">TRIM('수출입 실적(품목별)'!C947)</f>
        <v>알루미늄과 그 제품</v>
      </c>
      <c r="F943" s="19" t="n">
        <f aca="false">IFERROR(VALUE(SUBSTITUTE(TRIM('수출입 실적(품목별)'!E947),",","")),"")</f>
        <v>395447</v>
      </c>
      <c r="G943" s="19" t="n">
        <f aca="false">IFERROR(VALUE(SUBSTITUTE(TRIM('수출입 실적(품목별)'!G947),",","")),"")</f>
        <v>719535</v>
      </c>
      <c r="H943" s="19" t="n">
        <f aca="false">IFERROR(VALUE(SUBSTITUTE(TRIM('수출입 실적(품목별)'!H947),",","")),"")</f>
        <v>-324089</v>
      </c>
    </row>
    <row r="944" customFormat="false" ht="15" hidden="false" customHeight="true" outlineLevel="0" collapsed="false">
      <c r="A944" s="11" t="str">
        <f aca="false">TRIM('수출입 실적(품목별)'!A948)</f>
        <v>2025.10</v>
      </c>
      <c r="B944" s="17" t="n">
        <f aca="false">IFERROR(VALUE(LEFT(A944,4)),"")</f>
        <v>2025</v>
      </c>
      <c r="C944" s="17" t="n">
        <f aca="false">IFERROR(VALUE(RIGHT(A944,2)),"")</f>
        <v>10</v>
      </c>
      <c r="D944" s="11" t="str">
        <f aca="false">TRIM('수출입 실적(품목별)'!B948)</f>
        <v>78</v>
      </c>
      <c r="E944" s="11" t="str">
        <f aca="false">TRIM('수출입 실적(품목별)'!C948)</f>
        <v>납과 그 제품</v>
      </c>
      <c r="F944" s="19" t="n">
        <f aca="false">IFERROR(VALUE(SUBSTITUTE(TRIM('수출입 실적(품목별)'!E948),",","")),"")</f>
        <v>58766</v>
      </c>
      <c r="G944" s="19" t="n">
        <f aca="false">IFERROR(VALUE(SUBSTITUTE(TRIM('수출입 실적(품목별)'!G948),",","")),"")</f>
        <v>29616</v>
      </c>
      <c r="H944" s="19" t="n">
        <f aca="false">IFERROR(VALUE(SUBSTITUTE(TRIM('수출입 실적(품목별)'!H948),",","")),"")</f>
        <v>29150</v>
      </c>
    </row>
    <row r="945" customFormat="false" ht="15" hidden="false" customHeight="true" outlineLevel="0" collapsed="false">
      <c r="A945" s="11" t="str">
        <f aca="false">TRIM('수출입 실적(품목별)'!A949)</f>
        <v>2025.10</v>
      </c>
      <c r="B945" s="17" t="n">
        <f aca="false">IFERROR(VALUE(LEFT(A945,4)),"")</f>
        <v>2025</v>
      </c>
      <c r="C945" s="17" t="n">
        <f aca="false">IFERROR(VALUE(RIGHT(A945,2)),"")</f>
        <v>10</v>
      </c>
      <c r="D945" s="11" t="str">
        <f aca="false">TRIM('수출입 실적(품목별)'!B949)</f>
        <v>79</v>
      </c>
      <c r="E945" s="11" t="str">
        <f aca="false">TRIM('수출입 실적(품목별)'!C949)</f>
        <v>아연과 그 제품</v>
      </c>
      <c r="F945" s="19" t="n">
        <f aca="false">IFERROR(VALUE(SUBSTITUTE(TRIM('수출입 실적(품목별)'!E949),",","")),"")</f>
        <v>142832</v>
      </c>
      <c r="G945" s="19" t="n">
        <f aca="false">IFERROR(VALUE(SUBSTITUTE(TRIM('수출입 실적(품목별)'!G949),",","")),"")</f>
        <v>21627</v>
      </c>
      <c r="H945" s="19" t="n">
        <f aca="false">IFERROR(VALUE(SUBSTITUTE(TRIM('수출입 실적(품목별)'!H949),",","")),"")</f>
        <v>121205</v>
      </c>
    </row>
    <row r="946" customFormat="false" ht="15" hidden="false" customHeight="true" outlineLevel="0" collapsed="false">
      <c r="A946" s="11" t="str">
        <f aca="false">TRIM('수출입 실적(품목별)'!A950)</f>
        <v>2025.10</v>
      </c>
      <c r="B946" s="17" t="n">
        <f aca="false">IFERROR(VALUE(LEFT(A946,4)),"")</f>
        <v>2025</v>
      </c>
      <c r="C946" s="17" t="n">
        <f aca="false">IFERROR(VALUE(RIGHT(A946,2)),"")</f>
        <v>10</v>
      </c>
      <c r="D946" s="11" t="str">
        <f aca="false">TRIM('수출입 실적(품목별)'!B950)</f>
        <v>80</v>
      </c>
      <c r="E946" s="11" t="str">
        <f aca="false">TRIM('수출입 실적(품목별)'!C950)</f>
        <v>주석과 그 제품</v>
      </c>
      <c r="F946" s="19" t="n">
        <f aca="false">IFERROR(VALUE(SUBSTITUTE(TRIM('수출입 실적(품목별)'!E950),",","")),"")</f>
        <v>4994</v>
      </c>
      <c r="G946" s="19" t="n">
        <f aca="false">IFERROR(VALUE(SUBSTITUTE(TRIM('수출입 실적(품목별)'!G950),",","")),"")</f>
        <v>53993</v>
      </c>
      <c r="H946" s="19" t="n">
        <f aca="false">IFERROR(VALUE(SUBSTITUTE(TRIM('수출입 실적(품목별)'!H950),",","")),"")</f>
        <v>-48999</v>
      </c>
    </row>
    <row r="947" customFormat="false" ht="15" hidden="false" customHeight="true" outlineLevel="0" collapsed="false">
      <c r="A947" s="11" t="str">
        <f aca="false">TRIM('수출입 실적(품목별)'!A951)</f>
        <v>2025.10</v>
      </c>
      <c r="B947" s="17" t="n">
        <f aca="false">IFERROR(VALUE(LEFT(A947,4)),"")</f>
        <v>2025</v>
      </c>
      <c r="C947" s="17" t="n">
        <f aca="false">IFERROR(VALUE(RIGHT(A947,2)),"")</f>
        <v>10</v>
      </c>
      <c r="D947" s="11" t="str">
        <f aca="false">TRIM('수출입 실적(품목별)'!B951)</f>
        <v>81</v>
      </c>
      <c r="E947" s="11" t="str">
        <f aca="false">TRIM('수출입 실적(품목별)'!C951)</f>
        <v>그 밖의 비금속(卑金屬), 서멧(cermet), 이들의 제품</v>
      </c>
      <c r="F947" s="19" t="n">
        <f aca="false">IFERROR(VALUE(SUBSTITUTE(TRIM('수출입 실적(품목별)'!E951),",","")),"")</f>
        <v>32423</v>
      </c>
      <c r="G947" s="19" t="n">
        <f aca="false">IFERROR(VALUE(SUBSTITUTE(TRIM('수출입 실적(품목별)'!G951),",","")),"")</f>
        <v>117022</v>
      </c>
      <c r="H947" s="19" t="n">
        <f aca="false">IFERROR(VALUE(SUBSTITUTE(TRIM('수출입 실적(품목별)'!H951),",","")),"")</f>
        <v>-84600</v>
      </c>
    </row>
    <row r="948" customFormat="false" ht="15" hidden="false" customHeight="true" outlineLevel="0" collapsed="false">
      <c r="A948" s="11" t="str">
        <f aca="false">TRIM('수출입 실적(품목별)'!A952)</f>
        <v>2025.10</v>
      </c>
      <c r="B948" s="17" t="n">
        <f aca="false">IFERROR(VALUE(LEFT(A948,4)),"")</f>
        <v>2025</v>
      </c>
      <c r="C948" s="17" t="n">
        <f aca="false">IFERROR(VALUE(RIGHT(A948,2)),"")</f>
        <v>10</v>
      </c>
      <c r="D948" s="11" t="str">
        <f aca="false">TRIM('수출입 실적(품목별)'!B952)</f>
        <v>82</v>
      </c>
      <c r="E948" s="11" t="str">
        <f aca="false">TRIM('수출입 실적(품목별)'!C952)</f>
        <v>비금속(卑金屬)으로 만든 공구ㆍ도구ㆍ칼붙이ㆍ스푼ㆍ포크, 이들의 부분품</v>
      </c>
      <c r="F948" s="19" t="n">
        <f aca="false">IFERROR(VALUE(SUBSTITUTE(TRIM('수출입 실적(품목별)'!E952),",","")),"")</f>
        <v>154389</v>
      </c>
      <c r="G948" s="19" t="n">
        <f aca="false">IFERROR(VALUE(SUBSTITUTE(TRIM('수출입 실적(품목별)'!G952),",","")),"")</f>
        <v>88380</v>
      </c>
      <c r="H948" s="19" t="n">
        <f aca="false">IFERROR(VALUE(SUBSTITUTE(TRIM('수출입 실적(품목별)'!H952),",","")),"")</f>
        <v>66009</v>
      </c>
    </row>
    <row r="949" customFormat="false" ht="15" hidden="false" customHeight="true" outlineLevel="0" collapsed="false">
      <c r="A949" s="11" t="str">
        <f aca="false">TRIM('수출입 실적(품목별)'!A953)</f>
        <v>2025.10</v>
      </c>
      <c r="B949" s="17" t="n">
        <f aca="false">IFERROR(VALUE(LEFT(A949,4)),"")</f>
        <v>2025</v>
      </c>
      <c r="C949" s="17" t="n">
        <f aca="false">IFERROR(VALUE(RIGHT(A949,2)),"")</f>
        <v>10</v>
      </c>
      <c r="D949" s="11" t="str">
        <f aca="false">TRIM('수출입 실적(품목별)'!B953)</f>
        <v>83</v>
      </c>
      <c r="E949" s="11" t="str">
        <f aca="false">TRIM('수출입 실적(품목별)'!C953)</f>
        <v>비금속(卑金屬)으로 만든 각종 제품</v>
      </c>
      <c r="F949" s="19" t="n">
        <f aca="false">IFERROR(VALUE(SUBSTITUTE(TRIM('수출입 실적(품목별)'!E953),",","")),"")</f>
        <v>112775</v>
      </c>
      <c r="G949" s="19" t="n">
        <f aca="false">IFERROR(VALUE(SUBSTITUTE(TRIM('수출입 실적(품목별)'!G953),",","")),"")</f>
        <v>71954</v>
      </c>
      <c r="H949" s="19" t="n">
        <f aca="false">IFERROR(VALUE(SUBSTITUTE(TRIM('수출입 실적(품목별)'!H953),",","")),"")</f>
        <v>40821</v>
      </c>
    </row>
    <row r="950" customFormat="false" ht="15" hidden="false" customHeight="true" outlineLevel="0" collapsed="false">
      <c r="A950" s="11" t="str">
        <f aca="false">TRIM('수출입 실적(품목별)'!A954)</f>
        <v>2025.10</v>
      </c>
      <c r="B950" s="17" t="n">
        <f aca="false">IFERROR(VALUE(LEFT(A950,4)),"")</f>
        <v>2025</v>
      </c>
      <c r="C950" s="17" t="n">
        <f aca="false">IFERROR(VALUE(RIGHT(A950,2)),"")</f>
        <v>10</v>
      </c>
      <c r="D950" s="11" t="str">
        <f aca="false">TRIM('수출입 실적(품목별)'!B954)</f>
        <v>84</v>
      </c>
      <c r="E950" s="11" t="str">
        <f aca="false">TRIM('수출입 실적(품목별)'!C954)</f>
        <v>원자로ㆍ보일러ㆍ기계류와 이들의 부분품</v>
      </c>
      <c r="F950" s="19" t="n">
        <f aca="false">IFERROR(VALUE(SUBSTITUTE(TRIM('수출입 실적(품목별)'!E954),",","")),"")</f>
        <v>6307730</v>
      </c>
      <c r="G950" s="19" t="n">
        <f aca="false">IFERROR(VALUE(SUBSTITUTE(TRIM('수출입 실적(품목별)'!G954),",","")),"")</f>
        <v>6029558</v>
      </c>
      <c r="H950" s="19" t="n">
        <f aca="false">IFERROR(VALUE(SUBSTITUTE(TRIM('수출입 실적(품목별)'!H954),",","")),"")</f>
        <v>278173</v>
      </c>
    </row>
    <row r="951" customFormat="false" ht="15" hidden="false" customHeight="true" outlineLevel="0" collapsed="false">
      <c r="A951" s="11" t="str">
        <f aca="false">TRIM('수출입 실적(품목별)'!A955)</f>
        <v>2025.10</v>
      </c>
      <c r="B951" s="17" t="n">
        <f aca="false">IFERROR(VALUE(LEFT(A951,4)),"")</f>
        <v>2025</v>
      </c>
      <c r="C951" s="17" t="n">
        <f aca="false">IFERROR(VALUE(RIGHT(A951,2)),"")</f>
        <v>10</v>
      </c>
      <c r="D951" s="11" t="str">
        <f aca="false">TRIM('수출입 실적(품목별)'!B955)</f>
        <v>85</v>
      </c>
      <c r="E951" s="11" t="str">
        <f aca="false">TRIM('수출입 실적(품목별)'!C955)</f>
        <v>전기기기와 그 부분품, 녹음기ㆍ음성 재생기ㆍ텔레비전의 영상과 음성의 기록기ㆍ재생기와 이들의 부분품ㆍ부속품</v>
      </c>
      <c r="F951" s="19" t="n">
        <f aca="false">IFERROR(VALUE(SUBSTITUTE(TRIM('수출입 실적(품목별)'!E955),",","")),"")</f>
        <v>20790549</v>
      </c>
      <c r="G951" s="19" t="n">
        <f aca="false">IFERROR(VALUE(SUBSTITUTE(TRIM('수출입 실적(품목별)'!G955),",","")),"")</f>
        <v>10728774</v>
      </c>
      <c r="H951" s="19" t="n">
        <f aca="false">IFERROR(VALUE(SUBSTITUTE(TRIM('수출입 실적(품목별)'!H955),",","")),"")</f>
        <v>10061775</v>
      </c>
    </row>
    <row r="952" customFormat="false" ht="15" hidden="false" customHeight="true" outlineLevel="0" collapsed="false">
      <c r="A952" s="11" t="str">
        <f aca="false">TRIM('수출입 실적(품목별)'!A956)</f>
        <v>2025.10</v>
      </c>
      <c r="B952" s="17" t="n">
        <f aca="false">IFERROR(VALUE(LEFT(A952,4)),"")</f>
        <v>2025</v>
      </c>
      <c r="C952" s="17" t="n">
        <f aca="false">IFERROR(VALUE(RIGHT(A952,2)),"")</f>
        <v>10</v>
      </c>
      <c r="D952" s="11" t="str">
        <f aca="false">TRIM('수출입 실적(품목별)'!B956)</f>
        <v>86</v>
      </c>
      <c r="E952" s="11" t="str">
        <f aca="false">TRIM('수출입 실적(품목별)'!C956)</f>
        <v>철도용이나 궤도용 기관차ㆍ차량과 이들의 부분품, 철도용이나 궤도용 장비품과 그 부분품, 기계식(전기기계식을 포함한다) 각종 교통신호용 기기</v>
      </c>
      <c r="F952" s="19" t="n">
        <f aca="false">IFERROR(VALUE(SUBSTITUTE(TRIM('수출입 실적(품목별)'!E956),",","")),"")</f>
        <v>42389</v>
      </c>
      <c r="G952" s="19" t="n">
        <f aca="false">IFERROR(VALUE(SUBSTITUTE(TRIM('수출입 실적(품목별)'!G956),",","")),"")</f>
        <v>34008</v>
      </c>
      <c r="H952" s="19" t="n">
        <f aca="false">IFERROR(VALUE(SUBSTITUTE(TRIM('수출입 실적(품목별)'!H956),",","")),"")</f>
        <v>8382</v>
      </c>
    </row>
    <row r="953" customFormat="false" ht="15" hidden="false" customHeight="true" outlineLevel="0" collapsed="false">
      <c r="A953" s="11" t="str">
        <f aca="false">TRIM('수출입 실적(품목별)'!A957)</f>
        <v>2025.10</v>
      </c>
      <c r="B953" s="17" t="n">
        <f aca="false">IFERROR(VALUE(LEFT(A953,4)),"")</f>
        <v>2025</v>
      </c>
      <c r="C953" s="17" t="n">
        <f aca="false">IFERROR(VALUE(RIGHT(A953,2)),"")</f>
        <v>10</v>
      </c>
      <c r="D953" s="11" t="str">
        <f aca="false">TRIM('수출입 실적(품목별)'!B957)</f>
        <v>87</v>
      </c>
      <c r="E953" s="11" t="str">
        <f aca="false">TRIM('수출입 실적(품목별)'!C957)</f>
        <v>철도용이나 궤도용 외의 차량과 그 부분품ㆍ부속품</v>
      </c>
      <c r="F953" s="19" t="n">
        <f aca="false">IFERROR(VALUE(SUBSTITUTE(TRIM('수출입 실적(품목별)'!E957),",","")),"")</f>
        <v>6909678</v>
      </c>
      <c r="G953" s="19" t="n">
        <f aca="false">IFERROR(VALUE(SUBSTITUTE(TRIM('수출입 실적(품목별)'!G957),",","")),"")</f>
        <v>1533768</v>
      </c>
      <c r="H953" s="19" t="n">
        <f aca="false">IFERROR(VALUE(SUBSTITUTE(TRIM('수출입 실적(품목별)'!H957),",","")),"")</f>
        <v>5375910</v>
      </c>
    </row>
    <row r="954" customFormat="false" ht="15" hidden="false" customHeight="true" outlineLevel="0" collapsed="false">
      <c r="A954" s="11" t="str">
        <f aca="false">TRIM('수출입 실적(품목별)'!A958)</f>
        <v>2025.10</v>
      </c>
      <c r="B954" s="17" t="n">
        <f aca="false">IFERROR(VALUE(LEFT(A954,4)),"")</f>
        <v>2025</v>
      </c>
      <c r="C954" s="17" t="n">
        <f aca="false">IFERROR(VALUE(RIGHT(A954,2)),"")</f>
        <v>10</v>
      </c>
      <c r="D954" s="11" t="str">
        <f aca="false">TRIM('수출입 실적(품목별)'!B958)</f>
        <v>88</v>
      </c>
      <c r="E954" s="11" t="str">
        <f aca="false">TRIM('수출입 실적(품목별)'!C958)</f>
        <v>항공기와 우주선, 이들의 부분품</v>
      </c>
      <c r="F954" s="19" t="n">
        <f aca="false">IFERROR(VALUE(SUBSTITUTE(TRIM('수출입 실적(품목별)'!E958),",","")),"")</f>
        <v>284003</v>
      </c>
      <c r="G954" s="19" t="n">
        <f aca="false">IFERROR(VALUE(SUBSTITUTE(TRIM('수출입 실적(품목별)'!G958),",","")),"")</f>
        <v>432623</v>
      </c>
      <c r="H954" s="19" t="n">
        <f aca="false">IFERROR(VALUE(SUBSTITUTE(TRIM('수출입 실적(품목별)'!H958),",","")),"")</f>
        <v>-148620</v>
      </c>
    </row>
    <row r="955" customFormat="false" ht="15" hidden="false" customHeight="true" outlineLevel="0" collapsed="false">
      <c r="A955" s="11" t="str">
        <f aca="false">TRIM('수출입 실적(품목별)'!A959)</f>
        <v>2025.10</v>
      </c>
      <c r="B955" s="17" t="n">
        <f aca="false">IFERROR(VALUE(LEFT(A955,4)),"")</f>
        <v>2025</v>
      </c>
      <c r="C955" s="17" t="n">
        <f aca="false">IFERROR(VALUE(RIGHT(A955,2)),"")</f>
        <v>10</v>
      </c>
      <c r="D955" s="11" t="str">
        <f aca="false">TRIM('수출입 실적(품목별)'!B959)</f>
        <v>89</v>
      </c>
      <c r="E955" s="11" t="str">
        <f aca="false">TRIM('수출입 실적(품목별)'!C959)</f>
        <v>선박과 수상 구조물</v>
      </c>
      <c r="F955" s="19" t="n">
        <f aca="false">IFERROR(VALUE(SUBSTITUTE(TRIM('수출입 실적(품목별)'!E959),",","")),"")</f>
        <v>4582113</v>
      </c>
      <c r="G955" s="19" t="n">
        <f aca="false">IFERROR(VALUE(SUBSTITUTE(TRIM('수출입 실적(품목별)'!G959),",","")),"")</f>
        <v>343283</v>
      </c>
      <c r="H955" s="19" t="n">
        <f aca="false">IFERROR(VALUE(SUBSTITUTE(TRIM('수출입 실적(품목별)'!H959),",","")),"")</f>
        <v>4238830</v>
      </c>
    </row>
    <row r="956" customFormat="false" ht="15" hidden="false" customHeight="true" outlineLevel="0" collapsed="false">
      <c r="A956" s="11" t="str">
        <f aca="false">TRIM('수출입 실적(품목별)'!A960)</f>
        <v>2025.10</v>
      </c>
      <c r="B956" s="17" t="n">
        <f aca="false">IFERROR(VALUE(LEFT(A956,4)),"")</f>
        <v>2025</v>
      </c>
      <c r="C956" s="17" t="n">
        <f aca="false">IFERROR(VALUE(RIGHT(A956,2)),"")</f>
        <v>10</v>
      </c>
      <c r="D956" s="11" t="str">
        <f aca="false">TRIM('수출입 실적(품목별)'!B960)</f>
        <v>90</v>
      </c>
      <c r="E956" s="11" t="str">
        <f aca="false">TRIM('수출입 실적(품목별)'!C960)</f>
        <v>광학기기ㆍ사진용 기기ㆍ영화용 기기ㆍ측정기기ㆍ검사기기ㆍ정밀기기ㆍ의료용 기기, 이들의 부분품과 부속품</v>
      </c>
      <c r="F956" s="19" t="n">
        <f aca="false">IFERROR(VALUE(SUBSTITUTE(TRIM('수출입 실적(품목별)'!E960),",","")),"")</f>
        <v>1269606</v>
      </c>
      <c r="G956" s="19" t="n">
        <f aca="false">IFERROR(VALUE(SUBSTITUTE(TRIM('수출입 실적(품목별)'!G960),",","")),"")</f>
        <v>1908667</v>
      </c>
      <c r="H956" s="19" t="n">
        <f aca="false">IFERROR(VALUE(SUBSTITUTE(TRIM('수출입 실적(품목별)'!H960),",","")),"")</f>
        <v>-639061</v>
      </c>
    </row>
    <row r="957" customFormat="false" ht="15" hidden="false" customHeight="true" outlineLevel="0" collapsed="false">
      <c r="A957" s="11" t="str">
        <f aca="false">TRIM('수출입 실적(품목별)'!A961)</f>
        <v>2025.10</v>
      </c>
      <c r="B957" s="17" t="n">
        <f aca="false">IFERROR(VALUE(LEFT(A957,4)),"")</f>
        <v>2025</v>
      </c>
      <c r="C957" s="17" t="n">
        <f aca="false">IFERROR(VALUE(RIGHT(A957,2)),"")</f>
        <v>10</v>
      </c>
      <c r="D957" s="11" t="str">
        <f aca="false">TRIM('수출입 실적(품목별)'!B961)</f>
        <v>91</v>
      </c>
      <c r="E957" s="11" t="str">
        <f aca="false">TRIM('수출입 실적(품목별)'!C961)</f>
        <v>시계와 그 부분품</v>
      </c>
      <c r="F957" s="19" t="n">
        <f aca="false">IFERROR(VALUE(SUBSTITUTE(TRIM('수출입 실적(품목별)'!E961),",","")),"")</f>
        <v>20734</v>
      </c>
      <c r="G957" s="19" t="n">
        <f aca="false">IFERROR(VALUE(SUBSTITUTE(TRIM('수출입 실적(품목별)'!G961),",","")),"")</f>
        <v>103559</v>
      </c>
      <c r="H957" s="19" t="n">
        <f aca="false">IFERROR(VALUE(SUBSTITUTE(TRIM('수출입 실적(품목별)'!H961),",","")),"")</f>
        <v>-82825</v>
      </c>
    </row>
    <row r="958" customFormat="false" ht="15" hidden="false" customHeight="true" outlineLevel="0" collapsed="false">
      <c r="A958" s="11" t="str">
        <f aca="false">TRIM('수출입 실적(품목별)'!A962)</f>
        <v>2025.10</v>
      </c>
      <c r="B958" s="17" t="n">
        <f aca="false">IFERROR(VALUE(LEFT(A958,4)),"")</f>
        <v>2025</v>
      </c>
      <c r="C958" s="17" t="n">
        <f aca="false">IFERROR(VALUE(RIGHT(A958,2)),"")</f>
        <v>10</v>
      </c>
      <c r="D958" s="11" t="str">
        <f aca="false">TRIM('수출입 실적(품목별)'!B962)</f>
        <v>92</v>
      </c>
      <c r="E958" s="11" t="str">
        <f aca="false">TRIM('수출입 실적(품목별)'!C962)</f>
        <v>악기와 그 부분품과 부속품</v>
      </c>
      <c r="F958" s="19" t="n">
        <f aca="false">IFERROR(VALUE(SUBSTITUTE(TRIM('수출입 실적(품목별)'!E962),",","")),"")</f>
        <v>5637</v>
      </c>
      <c r="G958" s="19" t="n">
        <f aca="false">IFERROR(VALUE(SUBSTITUTE(TRIM('수출입 실적(품목별)'!G962),",","")),"")</f>
        <v>14573</v>
      </c>
      <c r="H958" s="19" t="n">
        <f aca="false">IFERROR(VALUE(SUBSTITUTE(TRIM('수출입 실적(품목별)'!H962),",","")),"")</f>
        <v>-8936</v>
      </c>
    </row>
    <row r="959" customFormat="false" ht="15" hidden="false" customHeight="true" outlineLevel="0" collapsed="false">
      <c r="A959" s="11" t="str">
        <f aca="false">TRIM('수출입 실적(품목별)'!A963)</f>
        <v>2025.10</v>
      </c>
      <c r="B959" s="17" t="n">
        <f aca="false">IFERROR(VALUE(LEFT(A959,4)),"")</f>
        <v>2025</v>
      </c>
      <c r="C959" s="17" t="n">
        <f aca="false">IFERROR(VALUE(RIGHT(A959,2)),"")</f>
        <v>10</v>
      </c>
      <c r="D959" s="11" t="str">
        <f aca="false">TRIM('수출입 실적(품목별)'!B963)</f>
        <v>93</v>
      </c>
      <c r="E959" s="11" t="str">
        <f aca="false">TRIM('수출입 실적(품목별)'!C963)</f>
        <v>무기ㆍ총포탄과 이들의 부분품과 부속품</v>
      </c>
      <c r="F959" s="19" t="n">
        <f aca="false">IFERROR(VALUE(SUBSTITUTE(TRIM('수출입 실적(품목별)'!E963),",","")),"")</f>
        <v>170669</v>
      </c>
      <c r="G959" s="19" t="n">
        <f aca="false">IFERROR(VALUE(SUBSTITUTE(TRIM('수출입 실적(품목별)'!G963),",","")),"")</f>
        <v>13884</v>
      </c>
      <c r="H959" s="19" t="n">
        <f aca="false">IFERROR(VALUE(SUBSTITUTE(TRIM('수출입 실적(품목별)'!H963),",","")),"")</f>
        <v>156784</v>
      </c>
    </row>
    <row r="960" customFormat="false" ht="15" hidden="false" customHeight="true" outlineLevel="0" collapsed="false">
      <c r="A960" s="11" t="str">
        <f aca="false">TRIM('수출입 실적(품목별)'!A964)</f>
        <v>2025.10</v>
      </c>
      <c r="B960" s="17" t="n">
        <f aca="false">IFERROR(VALUE(LEFT(A960,4)),"")</f>
        <v>2025</v>
      </c>
      <c r="C960" s="17" t="n">
        <f aca="false">IFERROR(VALUE(RIGHT(A960,2)),"")</f>
        <v>10</v>
      </c>
      <c r="D960" s="11" t="str">
        <f aca="false">TRIM('수출입 실적(품목별)'!B964)</f>
        <v>94</v>
      </c>
      <c r="E960" s="11" t="str">
        <f aca="false">TRIM('수출입 실적(품목별)'!C964)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960" s="19" t="n">
        <f aca="false">IFERROR(VALUE(SUBSTITUTE(TRIM('수출입 실적(품목별)'!E964),",","")),"")</f>
        <v>98626</v>
      </c>
      <c r="G960" s="19" t="n">
        <f aca="false">IFERROR(VALUE(SUBSTITUTE(TRIM('수출입 실적(품목별)'!G964),",","")),"")</f>
        <v>313457</v>
      </c>
      <c r="H960" s="19" t="n">
        <f aca="false">IFERROR(VALUE(SUBSTITUTE(TRIM('수출입 실적(품목별)'!H964),",","")),"")</f>
        <v>-214831</v>
      </c>
    </row>
    <row r="961" customFormat="false" ht="15" hidden="false" customHeight="true" outlineLevel="0" collapsed="false">
      <c r="A961" s="11" t="str">
        <f aca="false">TRIM('수출입 실적(품목별)'!A965)</f>
        <v>2025.10</v>
      </c>
      <c r="B961" s="17" t="n">
        <f aca="false">IFERROR(VALUE(LEFT(A961,4)),"")</f>
        <v>2025</v>
      </c>
      <c r="C961" s="17" t="n">
        <f aca="false">IFERROR(VALUE(RIGHT(A961,2)),"")</f>
        <v>10</v>
      </c>
      <c r="D961" s="11" t="str">
        <f aca="false">TRIM('수출입 실적(품목별)'!B965)</f>
        <v>95</v>
      </c>
      <c r="E961" s="11" t="str">
        <f aca="false">TRIM('수출입 실적(품목별)'!C965)</f>
        <v>완구ㆍ게임용구ㆍ운동용구와 이들의 부분품과 부속품</v>
      </c>
      <c r="F961" s="19" t="n">
        <f aca="false">IFERROR(VALUE(SUBSTITUTE(TRIM('수출입 실적(품목별)'!E965),",","")),"")</f>
        <v>49342</v>
      </c>
      <c r="G961" s="19" t="n">
        <f aca="false">IFERROR(VALUE(SUBSTITUTE(TRIM('수출입 실적(품목별)'!G965),",","")),"")</f>
        <v>225187</v>
      </c>
      <c r="H961" s="19" t="n">
        <f aca="false">IFERROR(VALUE(SUBSTITUTE(TRIM('수출입 실적(품목별)'!H965),",","")),"")</f>
        <v>-175845</v>
      </c>
    </row>
    <row r="962" customFormat="false" ht="15" hidden="false" customHeight="true" outlineLevel="0" collapsed="false">
      <c r="A962" s="11" t="str">
        <f aca="false">TRIM('수출입 실적(품목별)'!A966)</f>
        <v>2025.10</v>
      </c>
      <c r="B962" s="17" t="n">
        <f aca="false">IFERROR(VALUE(LEFT(A962,4)),"")</f>
        <v>2025</v>
      </c>
      <c r="C962" s="17" t="n">
        <f aca="false">IFERROR(VALUE(RIGHT(A962,2)),"")</f>
        <v>10</v>
      </c>
      <c r="D962" s="11" t="str">
        <f aca="false">TRIM('수출입 실적(품목별)'!B966)</f>
        <v>96</v>
      </c>
      <c r="E962" s="11" t="str">
        <f aca="false">TRIM('수출입 실적(품목별)'!C966)</f>
        <v>잡품</v>
      </c>
      <c r="F962" s="19" t="n">
        <f aca="false">IFERROR(VALUE(SUBSTITUTE(TRIM('수출입 실적(품목별)'!E966),",","")),"")</f>
        <v>37300</v>
      </c>
      <c r="G962" s="19" t="n">
        <f aca="false">IFERROR(VALUE(SUBSTITUTE(TRIM('수출입 실적(품목별)'!G966),",","")),"")</f>
        <v>81568</v>
      </c>
      <c r="H962" s="19" t="n">
        <f aca="false">IFERROR(VALUE(SUBSTITUTE(TRIM('수출입 실적(품목별)'!H966),",","")),"")</f>
        <v>-44268</v>
      </c>
    </row>
    <row r="963" customFormat="false" ht="15" hidden="false" customHeight="true" outlineLevel="0" collapsed="false">
      <c r="A963" s="11" t="str">
        <f aca="false">TRIM('수출입 실적(품목별)'!A967)</f>
        <v>2025.10</v>
      </c>
      <c r="B963" s="17" t="n">
        <f aca="false">IFERROR(VALUE(LEFT(A963,4)),"")</f>
        <v>2025</v>
      </c>
      <c r="C963" s="17" t="n">
        <f aca="false">IFERROR(VALUE(RIGHT(A963,2)),"")</f>
        <v>10</v>
      </c>
      <c r="D963" s="11" t="str">
        <f aca="false">TRIM('수출입 실적(품목별)'!B967)</f>
        <v>97</v>
      </c>
      <c r="E963" s="11" t="str">
        <f aca="false">TRIM('수출입 실적(품목별)'!C967)</f>
        <v>예술품ㆍ수집품ㆍ골동품</v>
      </c>
      <c r="F963" s="19" t="n">
        <f aca="false">IFERROR(VALUE(SUBSTITUTE(TRIM('수출입 실적(품목별)'!E967),",","")),"")</f>
        <v>33834</v>
      </c>
      <c r="G963" s="19" t="n">
        <f aca="false">IFERROR(VALUE(SUBSTITUTE(TRIM('수출입 실적(품목별)'!G967),",","")),"")</f>
        <v>23085</v>
      </c>
      <c r="H963" s="19" t="n">
        <f aca="false">IFERROR(VALUE(SUBSTITUTE(TRIM('수출입 실적(품목별)'!H967),",","")),"")</f>
        <v>10749</v>
      </c>
    </row>
    <row r="964" customFormat="false" ht="15" hidden="false" customHeight="true" outlineLevel="0" collapsed="false">
      <c r="A964" s="11" t="str">
        <f aca="false">TRIM('수출입 실적(품목별)'!A968)</f>
        <v>2025.11</v>
      </c>
      <c r="B964" s="17" t="n">
        <f aca="false">IFERROR(VALUE(LEFT(A964,4)),"")</f>
        <v>2025</v>
      </c>
      <c r="C964" s="17" t="n">
        <f aca="false">IFERROR(VALUE(RIGHT(A964,2)),"")</f>
        <v>11</v>
      </c>
      <c r="D964" s="11" t="str">
        <f aca="false">TRIM('수출입 실적(품목별)'!B968)</f>
        <v>01</v>
      </c>
      <c r="E964" s="11" t="str">
        <f aca="false">TRIM('수출입 실적(품목별)'!C968)</f>
        <v>살아 있는 동물</v>
      </c>
      <c r="F964" s="19" t="n">
        <f aca="false">IFERROR(VALUE(SUBSTITUTE(TRIM('수출입 실적(품목별)'!E968),",","")),"")</f>
        <v>445</v>
      </c>
      <c r="G964" s="19" t="n">
        <f aca="false">IFERROR(VALUE(SUBSTITUTE(TRIM('수출입 실적(품목별)'!G968),",","")),"")</f>
        <v>7946</v>
      </c>
      <c r="H964" s="19" t="n">
        <f aca="false">IFERROR(VALUE(SUBSTITUTE(TRIM('수출입 실적(품목별)'!H968),",","")),"")</f>
        <v>-7500</v>
      </c>
    </row>
    <row r="965" customFormat="false" ht="15" hidden="false" customHeight="true" outlineLevel="0" collapsed="false">
      <c r="A965" s="11" t="str">
        <f aca="false">TRIM('수출입 실적(품목별)'!A969)</f>
        <v>2025.11</v>
      </c>
      <c r="B965" s="17" t="n">
        <f aca="false">IFERROR(VALUE(LEFT(A965,4)),"")</f>
        <v>2025</v>
      </c>
      <c r="C965" s="17" t="n">
        <f aca="false">IFERROR(VALUE(RIGHT(A965,2)),"")</f>
        <v>11</v>
      </c>
      <c r="D965" s="11" t="str">
        <f aca="false">TRIM('수출입 실적(품목별)'!B969)</f>
        <v>02</v>
      </c>
      <c r="E965" s="11" t="str">
        <f aca="false">TRIM('수출입 실적(품목별)'!C969)</f>
        <v>육과 식용 설육(屑肉)</v>
      </c>
      <c r="F965" s="19" t="n">
        <f aca="false">IFERROR(VALUE(SUBSTITUTE(TRIM('수출입 실적(품목별)'!E969),",","")),"")</f>
        <v>8044</v>
      </c>
      <c r="G965" s="19" t="n">
        <f aca="false">IFERROR(VALUE(SUBSTITUTE(TRIM('수출입 실적(품목별)'!G969),",","")),"")</f>
        <v>476406</v>
      </c>
      <c r="H965" s="19" t="n">
        <f aca="false">IFERROR(VALUE(SUBSTITUTE(TRIM('수출입 실적(품목별)'!H969),",","")),"")</f>
        <v>-468362</v>
      </c>
    </row>
    <row r="966" customFormat="false" ht="15" hidden="false" customHeight="true" outlineLevel="0" collapsed="false">
      <c r="A966" s="11" t="str">
        <f aca="false">TRIM('수출입 실적(품목별)'!A970)</f>
        <v>2025.11</v>
      </c>
      <c r="B966" s="17" t="n">
        <f aca="false">IFERROR(VALUE(LEFT(A966,4)),"")</f>
        <v>2025</v>
      </c>
      <c r="C966" s="17" t="n">
        <f aca="false">IFERROR(VALUE(RIGHT(A966,2)),"")</f>
        <v>11</v>
      </c>
      <c r="D966" s="11" t="str">
        <f aca="false">TRIM('수출입 실적(품목별)'!B970)</f>
        <v>03</v>
      </c>
      <c r="E966" s="11" t="str">
        <f aca="false">TRIM('수출입 실적(품목별)'!C970)</f>
        <v>어류ㆍ갑각류ㆍ연체동물과 그 밖의 수생(水生) 무척추동물</v>
      </c>
      <c r="F966" s="19" t="n">
        <f aca="false">IFERROR(VALUE(SUBSTITUTE(TRIM('수출입 실적(품목별)'!E970),",","")),"")</f>
        <v>159869</v>
      </c>
      <c r="G966" s="19" t="n">
        <f aca="false">IFERROR(VALUE(SUBSTITUTE(TRIM('수출입 실적(품목별)'!G970),",","")),"")</f>
        <v>438588</v>
      </c>
      <c r="H966" s="19" t="n">
        <f aca="false">IFERROR(VALUE(SUBSTITUTE(TRIM('수출입 실적(품목별)'!H970),",","")),"")</f>
        <v>-278719</v>
      </c>
    </row>
    <row r="967" customFormat="false" ht="15" hidden="false" customHeight="true" outlineLevel="0" collapsed="false">
      <c r="A967" s="11" t="str">
        <f aca="false">TRIM('수출입 실적(품목별)'!A971)</f>
        <v>2025.11</v>
      </c>
      <c r="B967" s="17" t="n">
        <f aca="false">IFERROR(VALUE(LEFT(A967,4)),"")</f>
        <v>2025</v>
      </c>
      <c r="C967" s="17" t="n">
        <f aca="false">IFERROR(VALUE(RIGHT(A967,2)),"")</f>
        <v>11</v>
      </c>
      <c r="D967" s="11" t="str">
        <f aca="false">TRIM('수출입 실적(품목별)'!B971)</f>
        <v>04</v>
      </c>
      <c r="E967" s="11" t="str">
        <f aca="false">TRIM('수출입 실적(품목별)'!C971)</f>
        <v>낙농품, 새의 알, 천연꿀, 다른 류로 분류되지 않은 식용인 동물성 생산품</v>
      </c>
      <c r="F967" s="19" t="n">
        <f aca="false">IFERROR(VALUE(SUBSTITUTE(TRIM('수출입 실적(품목별)'!E971),",","")),"")</f>
        <v>6208</v>
      </c>
      <c r="G967" s="19" t="n">
        <f aca="false">IFERROR(VALUE(SUBSTITUTE(TRIM('수출입 실적(품목별)'!G971),",","")),"")</f>
        <v>124131</v>
      </c>
      <c r="H967" s="19" t="n">
        <f aca="false">IFERROR(VALUE(SUBSTITUTE(TRIM('수출입 실적(품목별)'!H971),",","")),"")</f>
        <v>-117922</v>
      </c>
    </row>
    <row r="968" customFormat="false" ht="15" hidden="false" customHeight="true" outlineLevel="0" collapsed="false">
      <c r="A968" s="11" t="str">
        <f aca="false">TRIM('수출입 실적(품목별)'!A972)</f>
        <v>2025.11</v>
      </c>
      <c r="B968" s="17" t="n">
        <f aca="false">IFERROR(VALUE(LEFT(A968,4)),"")</f>
        <v>2025</v>
      </c>
      <c r="C968" s="17" t="n">
        <f aca="false">IFERROR(VALUE(RIGHT(A968,2)),"")</f>
        <v>11</v>
      </c>
      <c r="D968" s="11" t="str">
        <f aca="false">TRIM('수출입 실적(품목별)'!B972)</f>
        <v>05</v>
      </c>
      <c r="E968" s="11" t="str">
        <f aca="false">TRIM('수출입 실적(품목별)'!C972)</f>
        <v>다른 류로 분류되지 않은 동물성 생산품</v>
      </c>
      <c r="F968" s="19" t="n">
        <f aca="false">IFERROR(VALUE(SUBSTITUTE(TRIM('수출입 실적(품목별)'!E972),",","")),"")</f>
        <v>4666</v>
      </c>
      <c r="G968" s="19" t="n">
        <f aca="false">IFERROR(VALUE(SUBSTITUTE(TRIM('수출입 실적(품목별)'!G972),",","")),"")</f>
        <v>16274</v>
      </c>
      <c r="H968" s="19" t="n">
        <f aca="false">IFERROR(VALUE(SUBSTITUTE(TRIM('수출입 실적(품목별)'!H972),",","")),"")</f>
        <v>-11608</v>
      </c>
    </row>
    <row r="969" customFormat="false" ht="15" hidden="false" customHeight="true" outlineLevel="0" collapsed="false">
      <c r="A969" s="11" t="str">
        <f aca="false">TRIM('수출입 실적(품목별)'!A973)</f>
        <v>2025.11</v>
      </c>
      <c r="B969" s="17" t="n">
        <f aca="false">IFERROR(VALUE(LEFT(A969,4)),"")</f>
        <v>2025</v>
      </c>
      <c r="C969" s="17" t="n">
        <f aca="false">IFERROR(VALUE(RIGHT(A969,2)),"")</f>
        <v>11</v>
      </c>
      <c r="D969" s="11" t="str">
        <f aca="false">TRIM('수출입 실적(품목별)'!B973)</f>
        <v>06</v>
      </c>
      <c r="E969" s="11" t="str">
        <f aca="false">TRIM('수출입 실적(품목별)'!C973)</f>
        <v>살아 있는 수목과 그 밖의 식물, 인경(鱗莖)ㆍ뿌리와 이와 유사한 물품, 절화(切花)와 장식용 잎</v>
      </c>
      <c r="F969" s="19" t="n">
        <f aca="false">IFERROR(VALUE(SUBSTITUTE(TRIM('수출입 실적(품목별)'!E973),",","")),"")</f>
        <v>262</v>
      </c>
      <c r="G969" s="19" t="n">
        <f aca="false">IFERROR(VALUE(SUBSTITUTE(TRIM('수출입 실적(품목별)'!G973),",","")),"")</f>
        <v>18510</v>
      </c>
      <c r="H969" s="19" t="n">
        <f aca="false">IFERROR(VALUE(SUBSTITUTE(TRIM('수출입 실적(품목별)'!H973),",","")),"")</f>
        <v>-18248</v>
      </c>
    </row>
    <row r="970" customFormat="false" ht="15" hidden="false" customHeight="true" outlineLevel="0" collapsed="false">
      <c r="A970" s="11" t="str">
        <f aca="false">TRIM('수출입 실적(품목별)'!A974)</f>
        <v>2025.11</v>
      </c>
      <c r="B970" s="17" t="n">
        <f aca="false">IFERROR(VALUE(LEFT(A970,4)),"")</f>
        <v>2025</v>
      </c>
      <c r="C970" s="17" t="n">
        <f aca="false">IFERROR(VALUE(RIGHT(A970,2)),"")</f>
        <v>11</v>
      </c>
      <c r="D970" s="11" t="str">
        <f aca="false">TRIM('수출입 실적(품목별)'!B974)</f>
        <v>07</v>
      </c>
      <c r="E970" s="11" t="str">
        <f aca="false">TRIM('수출입 실적(품목별)'!C974)</f>
        <v>식용의 채소ㆍ뿌리ㆍ괴경(塊莖)</v>
      </c>
      <c r="F970" s="19" t="n">
        <f aca="false">IFERROR(VALUE(SUBSTITUTE(TRIM('수출입 실적(품목별)'!E974),",","")),"")</f>
        <v>10784</v>
      </c>
      <c r="G970" s="19" t="n">
        <f aca="false">IFERROR(VALUE(SUBSTITUTE(TRIM('수출입 실적(품목별)'!G974),",","")),"")</f>
        <v>68332</v>
      </c>
      <c r="H970" s="19" t="n">
        <f aca="false">IFERROR(VALUE(SUBSTITUTE(TRIM('수출입 실적(품목별)'!H974),",","")),"")</f>
        <v>-57548</v>
      </c>
    </row>
    <row r="971" customFormat="false" ht="15" hidden="false" customHeight="true" outlineLevel="0" collapsed="false">
      <c r="A971" s="11" t="str">
        <f aca="false">TRIM('수출입 실적(품목별)'!A975)</f>
        <v>2025.11</v>
      </c>
      <c r="B971" s="17" t="n">
        <f aca="false">IFERROR(VALUE(LEFT(A971,4)),"")</f>
        <v>2025</v>
      </c>
      <c r="C971" s="17" t="n">
        <f aca="false">IFERROR(VALUE(RIGHT(A971,2)),"")</f>
        <v>11</v>
      </c>
      <c r="D971" s="11" t="str">
        <f aca="false">TRIM('수출입 실적(품목별)'!B975)</f>
        <v>08</v>
      </c>
      <c r="E971" s="11" t="str">
        <f aca="false">TRIM('수출입 실적(품목별)'!C975)</f>
        <v>식용의 과실과 견과류, 감귤류ㆍ멜론의 껍질</v>
      </c>
      <c r="F971" s="19" t="n">
        <f aca="false">IFERROR(VALUE(SUBSTITUTE(TRIM('수출입 실적(품목별)'!E975),",","")),"")</f>
        <v>39022</v>
      </c>
      <c r="G971" s="19" t="n">
        <f aca="false">IFERROR(VALUE(SUBSTITUTE(TRIM('수출입 실적(품목별)'!G975),",","")),"")</f>
        <v>108175</v>
      </c>
      <c r="H971" s="19" t="n">
        <f aca="false">IFERROR(VALUE(SUBSTITUTE(TRIM('수출입 실적(품목별)'!H975),",","")),"")</f>
        <v>-69153</v>
      </c>
    </row>
    <row r="972" customFormat="false" ht="15" hidden="false" customHeight="true" outlineLevel="0" collapsed="false">
      <c r="A972" s="11" t="str">
        <f aca="false">TRIM('수출입 실적(품목별)'!A976)</f>
        <v>2025.11</v>
      </c>
      <c r="B972" s="17" t="n">
        <f aca="false">IFERROR(VALUE(LEFT(A972,4)),"")</f>
        <v>2025</v>
      </c>
      <c r="C972" s="17" t="n">
        <f aca="false">IFERROR(VALUE(RIGHT(A972,2)),"")</f>
        <v>11</v>
      </c>
      <c r="D972" s="11" t="str">
        <f aca="false">TRIM('수출입 실적(품목별)'!B976)</f>
        <v>09</v>
      </c>
      <c r="E972" s="11" t="str">
        <f aca="false">TRIM('수출입 실적(품목별)'!C976)</f>
        <v>커피ㆍ차ㆍ마테(maté)ㆍ향신료</v>
      </c>
      <c r="F972" s="19" t="n">
        <f aca="false">IFERROR(VALUE(SUBSTITUTE(TRIM('수출입 실적(품목별)'!E976),",","")),"")</f>
        <v>3788</v>
      </c>
      <c r="G972" s="19" t="n">
        <f aca="false">IFERROR(VALUE(SUBSTITUTE(TRIM('수출입 실적(품목별)'!G976),",","")),"")</f>
        <v>133356</v>
      </c>
      <c r="H972" s="19" t="n">
        <f aca="false">IFERROR(VALUE(SUBSTITUTE(TRIM('수출입 실적(품목별)'!H976),",","")),"")</f>
        <v>-129568</v>
      </c>
    </row>
    <row r="973" customFormat="false" ht="15" hidden="false" customHeight="true" outlineLevel="0" collapsed="false">
      <c r="A973" s="11" t="str">
        <f aca="false">TRIM('수출입 실적(품목별)'!A977)</f>
        <v>2025.11</v>
      </c>
      <c r="B973" s="17" t="n">
        <f aca="false">IFERROR(VALUE(LEFT(A973,4)),"")</f>
        <v>2025</v>
      </c>
      <c r="C973" s="17" t="n">
        <f aca="false">IFERROR(VALUE(RIGHT(A973,2)),"")</f>
        <v>11</v>
      </c>
      <c r="D973" s="11" t="str">
        <f aca="false">TRIM('수출입 실적(품목별)'!B977)</f>
        <v>10</v>
      </c>
      <c r="E973" s="11" t="str">
        <f aca="false">TRIM('수출입 실적(품목별)'!C977)</f>
        <v>곡물</v>
      </c>
      <c r="F973" s="19" t="n">
        <f aca="false">IFERROR(VALUE(SUBSTITUTE(TRIM('수출입 실적(품목별)'!E977),",","")),"")</f>
        <v>4092</v>
      </c>
      <c r="G973" s="19" t="n">
        <f aca="false">IFERROR(VALUE(SUBSTITUTE(TRIM('수출입 실적(품목별)'!G977),",","")),"")</f>
        <v>364532</v>
      </c>
      <c r="H973" s="19" t="n">
        <f aca="false">IFERROR(VALUE(SUBSTITUTE(TRIM('수출입 실적(품목별)'!H977),",","")),"")</f>
        <v>-360440</v>
      </c>
    </row>
    <row r="974" customFormat="false" ht="15" hidden="false" customHeight="true" outlineLevel="0" collapsed="false">
      <c r="A974" s="11" t="str">
        <f aca="false">TRIM('수출입 실적(품목별)'!A978)</f>
        <v>2025.11</v>
      </c>
      <c r="B974" s="17" t="n">
        <f aca="false">IFERROR(VALUE(LEFT(A974,4)),"")</f>
        <v>2025</v>
      </c>
      <c r="C974" s="17" t="n">
        <f aca="false">IFERROR(VALUE(RIGHT(A974,2)),"")</f>
        <v>11</v>
      </c>
      <c r="D974" s="11" t="str">
        <f aca="false">TRIM('수출입 실적(품목별)'!B978)</f>
        <v>11</v>
      </c>
      <c r="E974" s="11" t="str">
        <f aca="false">TRIM('수출입 실적(품목별)'!C978)</f>
        <v>제분공업의 생산품과 맥아, 전분, 이눌린(inulin), 밀의 글루텐(gluten)</v>
      </c>
      <c r="F974" s="19" t="n">
        <f aca="false">IFERROR(VALUE(SUBSTITUTE(TRIM('수출입 실적(품목별)'!E978),",","")),"")</f>
        <v>3830</v>
      </c>
      <c r="G974" s="19" t="n">
        <f aca="false">IFERROR(VALUE(SUBSTITUTE(TRIM('수출입 실적(품목별)'!G978),",","")),"")</f>
        <v>22273</v>
      </c>
      <c r="H974" s="19" t="n">
        <f aca="false">IFERROR(VALUE(SUBSTITUTE(TRIM('수출입 실적(품목별)'!H978),",","")),"")</f>
        <v>-18444</v>
      </c>
    </row>
    <row r="975" customFormat="false" ht="15" hidden="false" customHeight="true" outlineLevel="0" collapsed="false">
      <c r="A975" s="11" t="str">
        <f aca="false">TRIM('수출입 실적(품목별)'!A979)</f>
        <v>2025.11</v>
      </c>
      <c r="B975" s="17" t="n">
        <f aca="false">IFERROR(VALUE(LEFT(A975,4)),"")</f>
        <v>2025</v>
      </c>
      <c r="C975" s="17" t="n">
        <f aca="false">IFERROR(VALUE(RIGHT(A975,2)),"")</f>
        <v>11</v>
      </c>
      <c r="D975" s="11" t="str">
        <f aca="false">TRIM('수출입 실적(품목별)'!B979)</f>
        <v>12</v>
      </c>
      <c r="E975" s="11" t="str">
        <f aca="false">TRIM('수출입 실적(품목별)'!C979)</f>
        <v>채유(採油)에 적합한 종자와 과실, 각종 종자와 과실, 공업용ㆍ의약용 식물, 짚과 사료용 식물</v>
      </c>
      <c r="F975" s="19" t="n">
        <f aca="false">IFERROR(VALUE(SUBSTITUTE(TRIM('수출입 실적(품목별)'!E979),",","")),"")</f>
        <v>39225</v>
      </c>
      <c r="G975" s="19" t="n">
        <f aca="false">IFERROR(VALUE(SUBSTITUTE(TRIM('수출입 실적(품목별)'!G979),",","")),"")</f>
        <v>137447</v>
      </c>
      <c r="H975" s="19" t="n">
        <f aca="false">IFERROR(VALUE(SUBSTITUTE(TRIM('수출입 실적(품목별)'!H979),",","")),"")</f>
        <v>-98222</v>
      </c>
    </row>
    <row r="976" customFormat="false" ht="15" hidden="false" customHeight="true" outlineLevel="0" collapsed="false">
      <c r="A976" s="11" t="str">
        <f aca="false">TRIM('수출입 실적(품목별)'!A980)</f>
        <v>2025.11</v>
      </c>
      <c r="B976" s="17" t="n">
        <f aca="false">IFERROR(VALUE(LEFT(A976,4)),"")</f>
        <v>2025</v>
      </c>
      <c r="C976" s="17" t="n">
        <f aca="false">IFERROR(VALUE(RIGHT(A976,2)),"")</f>
        <v>11</v>
      </c>
      <c r="D976" s="11" t="str">
        <f aca="false">TRIM('수출입 실적(품목별)'!B980)</f>
        <v>13</v>
      </c>
      <c r="E976" s="11" t="str">
        <f aca="false">TRIM('수출입 실적(품목별)'!C980)</f>
        <v>락(lac), 검ㆍ수지ㆍ그 밖의 식물성 수액과 추출물(extract)</v>
      </c>
      <c r="F976" s="19" t="n">
        <f aca="false">IFERROR(VALUE(SUBSTITUTE(TRIM('수출입 실적(품목별)'!E980),",","")),"")</f>
        <v>8443</v>
      </c>
      <c r="G976" s="19" t="n">
        <f aca="false">IFERROR(VALUE(SUBSTITUTE(TRIM('수출입 실적(품목별)'!G980),",","")),"")</f>
        <v>24368</v>
      </c>
      <c r="H976" s="19" t="n">
        <f aca="false">IFERROR(VALUE(SUBSTITUTE(TRIM('수출입 실적(품목별)'!H980),",","")),"")</f>
        <v>-15925</v>
      </c>
    </row>
    <row r="977" customFormat="false" ht="15" hidden="false" customHeight="true" outlineLevel="0" collapsed="false">
      <c r="A977" s="11" t="str">
        <f aca="false">TRIM('수출입 실적(품목별)'!A981)</f>
        <v>2025.11</v>
      </c>
      <c r="B977" s="17" t="n">
        <f aca="false">IFERROR(VALUE(LEFT(A977,4)),"")</f>
        <v>2025</v>
      </c>
      <c r="C977" s="17" t="n">
        <f aca="false">IFERROR(VALUE(RIGHT(A977,2)),"")</f>
        <v>11</v>
      </c>
      <c r="D977" s="11" t="str">
        <f aca="false">TRIM('수출입 실적(품목별)'!B981)</f>
        <v>14</v>
      </c>
      <c r="E977" s="11" t="str">
        <f aca="false">TRIM('수출입 실적(품목별)'!C981)</f>
        <v>식물성 편조물(編組物)용 재료와 다른 류로 분류되지 않은 식물성 생산품</v>
      </c>
      <c r="F977" s="19" t="n">
        <f aca="false">IFERROR(VALUE(SUBSTITUTE(TRIM('수출입 실적(품목별)'!E981),",","")),"")</f>
        <v>8</v>
      </c>
      <c r="G977" s="19" t="n">
        <f aca="false">IFERROR(VALUE(SUBSTITUTE(TRIM('수출입 실적(품목별)'!G981),",","")),"")</f>
        <v>6369</v>
      </c>
      <c r="H977" s="19" t="n">
        <f aca="false">IFERROR(VALUE(SUBSTITUTE(TRIM('수출입 실적(품목별)'!H981),",","")),"")</f>
        <v>-6361</v>
      </c>
    </row>
    <row r="978" customFormat="false" ht="15" hidden="false" customHeight="true" outlineLevel="0" collapsed="false">
      <c r="A978" s="11" t="str">
        <f aca="false">TRIM('수출입 실적(품목별)'!A982)</f>
        <v>2025.11</v>
      </c>
      <c r="B978" s="17" t="n">
        <f aca="false">IFERROR(VALUE(LEFT(A978,4)),"")</f>
        <v>2025</v>
      </c>
      <c r="C978" s="17" t="n">
        <f aca="false">IFERROR(VALUE(RIGHT(A978,2)),"")</f>
        <v>11</v>
      </c>
      <c r="D978" s="11" t="str">
        <f aca="false">TRIM('수출입 실적(품목별)'!B982)</f>
        <v>15</v>
      </c>
      <c r="E978" s="11" t="str">
        <f aca="false">TRIM('수출입 실적(품목별)'!C982)</f>
        <v>동물성ㆍ식물성ㆍ미생물성 지방과 기름 및이들의 분해생산물, 조제한 식용 지방과 동물성ㆍ식물성 왁스</v>
      </c>
      <c r="F978" s="19" t="n">
        <f aca="false">IFERROR(VALUE(SUBSTITUTE(TRIM('수출입 실적(품목별)'!E982),",","")),"")</f>
        <v>17414</v>
      </c>
      <c r="G978" s="19" t="n">
        <f aca="false">IFERROR(VALUE(SUBSTITUTE(TRIM('수출입 실적(품목별)'!G982),",","")),"")</f>
        <v>228708</v>
      </c>
      <c r="H978" s="19" t="n">
        <f aca="false">IFERROR(VALUE(SUBSTITUTE(TRIM('수출입 실적(품목별)'!H982),",","")),"")</f>
        <v>-211293</v>
      </c>
    </row>
    <row r="979" customFormat="false" ht="15" hidden="false" customHeight="true" outlineLevel="0" collapsed="false">
      <c r="A979" s="11" t="str">
        <f aca="false">TRIM('수출입 실적(품목별)'!A983)</f>
        <v>2025.11</v>
      </c>
      <c r="B979" s="17" t="n">
        <f aca="false">IFERROR(VALUE(LEFT(A979,4)),"")</f>
        <v>2025</v>
      </c>
      <c r="C979" s="17" t="n">
        <f aca="false">IFERROR(VALUE(RIGHT(A979,2)),"")</f>
        <v>11</v>
      </c>
      <c r="D979" s="11" t="str">
        <f aca="false">TRIM('수출입 실적(품목별)'!B983)</f>
        <v>16</v>
      </c>
      <c r="E979" s="11" t="str">
        <f aca="false">TRIM('수출입 실적(품목별)'!C983)</f>
        <v>육류ㆍ어류ㆍ갑각류ㆍ연체동물이나 그 밖의 수생(水生) 무척추동물 또는 곤충의 조제품</v>
      </c>
      <c r="F979" s="19" t="n">
        <f aca="false">IFERROR(VALUE(SUBSTITUTE(TRIM('수출입 실적(품목별)'!E983),",","")),"")</f>
        <v>29243</v>
      </c>
      <c r="G979" s="19" t="n">
        <f aca="false">IFERROR(VALUE(SUBSTITUTE(TRIM('수출입 실적(품목별)'!G983),",","")),"")</f>
        <v>93292</v>
      </c>
      <c r="H979" s="19" t="n">
        <f aca="false">IFERROR(VALUE(SUBSTITUTE(TRIM('수출입 실적(품목별)'!H983),",","")),"")</f>
        <v>-64049</v>
      </c>
    </row>
    <row r="980" customFormat="false" ht="15" hidden="false" customHeight="true" outlineLevel="0" collapsed="false">
      <c r="A980" s="11" t="str">
        <f aca="false">TRIM('수출입 실적(품목별)'!A984)</f>
        <v>2025.11</v>
      </c>
      <c r="B980" s="17" t="n">
        <f aca="false">IFERROR(VALUE(LEFT(A980,4)),"")</f>
        <v>2025</v>
      </c>
      <c r="C980" s="17" t="n">
        <f aca="false">IFERROR(VALUE(RIGHT(A980,2)),"")</f>
        <v>11</v>
      </c>
      <c r="D980" s="11" t="str">
        <f aca="false">TRIM('수출입 실적(품목별)'!B984)</f>
        <v>17</v>
      </c>
      <c r="E980" s="11" t="str">
        <f aca="false">TRIM('수출입 실적(품목별)'!C984)</f>
        <v>당류(糖類)와 설탕과자</v>
      </c>
      <c r="F980" s="19" t="n">
        <f aca="false">IFERROR(VALUE(SUBSTITUTE(TRIM('수출입 실적(품목별)'!E984),",","")),"")</f>
        <v>27148</v>
      </c>
      <c r="G980" s="19" t="n">
        <f aca="false">IFERROR(VALUE(SUBSTITUTE(TRIM('수출입 실적(품목별)'!G984),",","")),"")</f>
        <v>99953</v>
      </c>
      <c r="H980" s="19" t="n">
        <f aca="false">IFERROR(VALUE(SUBSTITUTE(TRIM('수출입 실적(품목별)'!H984),",","")),"")</f>
        <v>-72805</v>
      </c>
    </row>
    <row r="981" customFormat="false" ht="15" hidden="false" customHeight="true" outlineLevel="0" collapsed="false">
      <c r="A981" s="11" t="str">
        <f aca="false">TRIM('수출입 실적(품목별)'!A985)</f>
        <v>2025.11</v>
      </c>
      <c r="B981" s="17" t="n">
        <f aca="false">IFERROR(VALUE(LEFT(A981,4)),"")</f>
        <v>2025</v>
      </c>
      <c r="C981" s="17" t="n">
        <f aca="false">IFERROR(VALUE(RIGHT(A981,2)),"")</f>
        <v>11</v>
      </c>
      <c r="D981" s="11" t="str">
        <f aca="false">TRIM('수출입 실적(품목별)'!B985)</f>
        <v>18</v>
      </c>
      <c r="E981" s="11" t="str">
        <f aca="false">TRIM('수출입 실적(품목별)'!C985)</f>
        <v>코코아와 그 조제품</v>
      </c>
      <c r="F981" s="19" t="n">
        <f aca="false">IFERROR(VALUE(SUBSTITUTE(TRIM('수출입 실적(품목별)'!E985),",","")),"")</f>
        <v>7603</v>
      </c>
      <c r="G981" s="19" t="n">
        <f aca="false">IFERROR(VALUE(SUBSTITUTE(TRIM('수출입 실적(품목별)'!G985),",","")),"")</f>
        <v>48137</v>
      </c>
      <c r="H981" s="19" t="n">
        <f aca="false">IFERROR(VALUE(SUBSTITUTE(TRIM('수출입 실적(품목별)'!H985),",","")),"")</f>
        <v>-40534</v>
      </c>
    </row>
    <row r="982" customFormat="false" ht="15" hidden="false" customHeight="true" outlineLevel="0" collapsed="false">
      <c r="A982" s="11" t="str">
        <f aca="false">TRIM('수출입 실적(품목별)'!A986)</f>
        <v>2025.11</v>
      </c>
      <c r="B982" s="17" t="n">
        <f aca="false">IFERROR(VALUE(LEFT(A982,4)),"")</f>
        <v>2025</v>
      </c>
      <c r="C982" s="17" t="n">
        <f aca="false">IFERROR(VALUE(RIGHT(A982,2)),"")</f>
        <v>11</v>
      </c>
      <c r="D982" s="11" t="str">
        <f aca="false">TRIM('수출입 실적(품목별)'!B986)</f>
        <v>19</v>
      </c>
      <c r="E982" s="11" t="str">
        <f aca="false">TRIM('수출입 실적(품목별)'!C986)</f>
        <v>곡물ㆍ고운 가루ㆍ전분ㆍ밀크의 조제품과 베이커리 제품</v>
      </c>
      <c r="F982" s="19" t="n">
        <f aca="false">IFERROR(VALUE(SUBSTITUTE(TRIM('수출입 실적(품목별)'!E986),",","")),"")</f>
        <v>225443</v>
      </c>
      <c r="G982" s="19" t="n">
        <f aca="false">IFERROR(VALUE(SUBSTITUTE(TRIM('수출입 실적(품목별)'!G986),",","")),"")</f>
        <v>91358</v>
      </c>
      <c r="H982" s="19" t="n">
        <f aca="false">IFERROR(VALUE(SUBSTITUTE(TRIM('수출입 실적(품목별)'!H986),",","")),"")</f>
        <v>134085</v>
      </c>
    </row>
    <row r="983" customFormat="false" ht="15" hidden="false" customHeight="true" outlineLevel="0" collapsed="false">
      <c r="A983" s="11" t="str">
        <f aca="false">TRIM('수출입 실적(품목별)'!A987)</f>
        <v>2025.11</v>
      </c>
      <c r="B983" s="17" t="n">
        <f aca="false">IFERROR(VALUE(LEFT(A983,4)),"")</f>
        <v>2025</v>
      </c>
      <c r="C983" s="17" t="n">
        <f aca="false">IFERROR(VALUE(RIGHT(A983,2)),"")</f>
        <v>11</v>
      </c>
      <c r="D983" s="11" t="str">
        <f aca="false">TRIM('수출입 실적(품목별)'!B987)</f>
        <v>20</v>
      </c>
      <c r="E983" s="11" t="str">
        <f aca="false">TRIM('수출입 실적(품목별)'!C987)</f>
        <v>채소ㆍ과실ㆍ견과류나 식물의그 밖의 부분의 조제품</v>
      </c>
      <c r="F983" s="19" t="n">
        <f aca="false">IFERROR(VALUE(SUBSTITUTE(TRIM('수출입 실적(품목별)'!E987),",","")),"")</f>
        <v>94981</v>
      </c>
      <c r="G983" s="19" t="n">
        <f aca="false">IFERROR(VALUE(SUBSTITUTE(TRIM('수출입 실적(품목별)'!G987),",","")),"")</f>
        <v>126788</v>
      </c>
      <c r="H983" s="19" t="n">
        <f aca="false">IFERROR(VALUE(SUBSTITUTE(TRIM('수출입 실적(품목별)'!H987),",","")),"")</f>
        <v>-31808</v>
      </c>
    </row>
    <row r="984" customFormat="false" ht="15" hidden="false" customHeight="true" outlineLevel="0" collapsed="false">
      <c r="A984" s="11" t="str">
        <f aca="false">TRIM('수출입 실적(품목별)'!A988)</f>
        <v>2025.11</v>
      </c>
      <c r="B984" s="17" t="n">
        <f aca="false">IFERROR(VALUE(LEFT(A984,4)),"")</f>
        <v>2025</v>
      </c>
      <c r="C984" s="17" t="n">
        <f aca="false">IFERROR(VALUE(RIGHT(A984,2)),"")</f>
        <v>11</v>
      </c>
      <c r="D984" s="11" t="str">
        <f aca="false">TRIM('수출입 실적(품목별)'!B988)</f>
        <v>21</v>
      </c>
      <c r="E984" s="11" t="str">
        <f aca="false">TRIM('수출입 실적(품목별)'!C988)</f>
        <v>각종 조제 식료품</v>
      </c>
      <c r="F984" s="19" t="n">
        <f aca="false">IFERROR(VALUE(SUBSTITUTE(TRIM('수출입 실적(품목별)'!E988),",","")),"")</f>
        <v>154517</v>
      </c>
      <c r="G984" s="19" t="n">
        <f aca="false">IFERROR(VALUE(SUBSTITUTE(TRIM('수출입 실적(품목별)'!G988),",","")),"")</f>
        <v>226219</v>
      </c>
      <c r="H984" s="19" t="n">
        <f aca="false">IFERROR(VALUE(SUBSTITUTE(TRIM('수출입 실적(품목별)'!H988),",","")),"")</f>
        <v>-71702</v>
      </c>
    </row>
    <row r="985" customFormat="false" ht="15" hidden="false" customHeight="true" outlineLevel="0" collapsed="false">
      <c r="A985" s="11" t="str">
        <f aca="false">TRIM('수출입 실적(품목별)'!A989)</f>
        <v>2025.11</v>
      </c>
      <c r="B985" s="17" t="n">
        <f aca="false">IFERROR(VALUE(LEFT(A985,4)),"")</f>
        <v>2025</v>
      </c>
      <c r="C985" s="17" t="n">
        <f aca="false">IFERROR(VALUE(RIGHT(A985,2)),"")</f>
        <v>11</v>
      </c>
      <c r="D985" s="11" t="str">
        <f aca="false">TRIM('수출입 실적(품목별)'!B989)</f>
        <v>22</v>
      </c>
      <c r="E985" s="11" t="str">
        <f aca="false">TRIM('수출입 실적(품목별)'!C989)</f>
        <v>음료ㆍ주류ㆍ식초</v>
      </c>
      <c r="F985" s="19" t="n">
        <f aca="false">IFERROR(VALUE(SUBSTITUTE(TRIM('수출입 실적(품목별)'!E989),",","")),"")</f>
        <v>88038</v>
      </c>
      <c r="G985" s="19" t="n">
        <f aca="false">IFERROR(VALUE(SUBSTITUTE(TRIM('수출입 실적(품목별)'!G989),",","")),"")</f>
        <v>116799</v>
      </c>
      <c r="H985" s="19" t="n">
        <f aca="false">IFERROR(VALUE(SUBSTITUTE(TRIM('수출입 실적(품목별)'!H989),",","")),"")</f>
        <v>-28762</v>
      </c>
    </row>
    <row r="986" customFormat="false" ht="15" hidden="false" customHeight="true" outlineLevel="0" collapsed="false">
      <c r="A986" s="11" t="str">
        <f aca="false">TRIM('수출입 실적(품목별)'!A990)</f>
        <v>2025.11</v>
      </c>
      <c r="B986" s="17" t="n">
        <f aca="false">IFERROR(VALUE(LEFT(A986,4)),"")</f>
        <v>2025</v>
      </c>
      <c r="C986" s="17" t="n">
        <f aca="false">IFERROR(VALUE(RIGHT(A986,2)),"")</f>
        <v>11</v>
      </c>
      <c r="D986" s="11" t="str">
        <f aca="false">TRIM('수출입 실적(품목별)'!B990)</f>
        <v>23</v>
      </c>
      <c r="E986" s="11" t="str">
        <f aca="false">TRIM('수출입 실적(품목별)'!C990)</f>
        <v>식품 공업에서 생기는 잔재물과 웨이스트(waste), 조제 사료</v>
      </c>
      <c r="F986" s="19" t="n">
        <f aca="false">IFERROR(VALUE(SUBSTITUTE(TRIM('수출입 실적(품목별)'!E990),",","")),"")</f>
        <v>28219</v>
      </c>
      <c r="G986" s="19" t="n">
        <f aca="false">IFERROR(VALUE(SUBSTITUTE(TRIM('수출입 실적(품목별)'!G990),",","")),"")</f>
        <v>164791</v>
      </c>
      <c r="H986" s="19" t="n">
        <f aca="false">IFERROR(VALUE(SUBSTITUTE(TRIM('수출입 실적(품목별)'!H990),",","")),"")</f>
        <v>-136572</v>
      </c>
    </row>
    <row r="987" customFormat="false" ht="15" hidden="false" customHeight="true" outlineLevel="0" collapsed="false">
      <c r="A987" s="11" t="str">
        <f aca="false">TRIM('수출입 실적(품목별)'!A991)</f>
        <v>2025.11</v>
      </c>
      <c r="B987" s="17" t="n">
        <f aca="false">IFERROR(VALUE(LEFT(A987,4)),"")</f>
        <v>2025</v>
      </c>
      <c r="C987" s="17" t="n">
        <f aca="false">IFERROR(VALUE(RIGHT(A987,2)),"")</f>
        <v>11</v>
      </c>
      <c r="D987" s="11" t="str">
        <f aca="false">TRIM('수출입 실적(품목별)'!B991)</f>
        <v>24</v>
      </c>
      <c r="E987" s="11" t="str">
        <f aca="false">TRIM('수출입 실적(품목별)'!C991)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987" s="19" t="n">
        <f aca="false">IFERROR(VALUE(SUBSTITUTE(TRIM('수출입 실적(품목별)'!E991),",","")),"")</f>
        <v>92708</v>
      </c>
      <c r="G987" s="19" t="n">
        <f aca="false">IFERROR(VALUE(SUBSTITUTE(TRIM('수출입 실적(품목별)'!G991),",","")),"")</f>
        <v>56491</v>
      </c>
      <c r="H987" s="19" t="n">
        <f aca="false">IFERROR(VALUE(SUBSTITUTE(TRIM('수출입 실적(품목별)'!H991),",","")),"")</f>
        <v>36216</v>
      </c>
    </row>
    <row r="988" customFormat="false" ht="15" hidden="false" customHeight="true" outlineLevel="0" collapsed="false">
      <c r="A988" s="11" t="str">
        <f aca="false">TRIM('수출입 실적(품목별)'!A992)</f>
        <v>2025.11</v>
      </c>
      <c r="B988" s="17" t="n">
        <f aca="false">IFERROR(VALUE(LEFT(A988,4)),"")</f>
        <v>2025</v>
      </c>
      <c r="C988" s="17" t="n">
        <f aca="false">IFERROR(VALUE(RIGHT(A988,2)),"")</f>
        <v>11</v>
      </c>
      <c r="D988" s="11" t="str">
        <f aca="false">TRIM('수출입 실적(품목별)'!B992)</f>
        <v>25</v>
      </c>
      <c r="E988" s="11" t="str">
        <f aca="false">TRIM('수출입 실적(품목별)'!C992)</f>
        <v>소금, 황, 토석류(土石類), 석고ㆍ석회ㆍ시멘트</v>
      </c>
      <c r="F988" s="19" t="n">
        <f aca="false">IFERROR(VALUE(SUBSTITUTE(TRIM('수출입 실적(품목별)'!E992),",","")),"")</f>
        <v>42841</v>
      </c>
      <c r="G988" s="19" t="n">
        <f aca="false">IFERROR(VALUE(SUBSTITUTE(TRIM('수출입 실적(품목별)'!G992),",","")),"")</f>
        <v>66072</v>
      </c>
      <c r="H988" s="19" t="n">
        <f aca="false">IFERROR(VALUE(SUBSTITUTE(TRIM('수출입 실적(품목별)'!H992),",","")),"")</f>
        <v>-23231</v>
      </c>
    </row>
    <row r="989" customFormat="false" ht="15" hidden="false" customHeight="true" outlineLevel="0" collapsed="false">
      <c r="A989" s="11" t="str">
        <f aca="false">TRIM('수출입 실적(품목별)'!A993)</f>
        <v>2025.11</v>
      </c>
      <c r="B989" s="17" t="n">
        <f aca="false">IFERROR(VALUE(LEFT(A989,4)),"")</f>
        <v>2025</v>
      </c>
      <c r="C989" s="17" t="n">
        <f aca="false">IFERROR(VALUE(RIGHT(A989,2)),"")</f>
        <v>11</v>
      </c>
      <c r="D989" s="11" t="str">
        <f aca="false">TRIM('수출입 실적(품목별)'!B993)</f>
        <v>26</v>
      </c>
      <c r="E989" s="11" t="str">
        <f aca="false">TRIM('수출입 실적(품목별)'!C993)</f>
        <v>광(鑛)ㆍ슬래그(slag)ㆍ회(灰)</v>
      </c>
      <c r="F989" s="19" t="n">
        <f aca="false">IFERROR(VALUE(SUBSTITUTE(TRIM('수출입 실적(품목별)'!E993),",","")),"")</f>
        <v>78595</v>
      </c>
      <c r="G989" s="19" t="n">
        <f aca="false">IFERROR(VALUE(SUBSTITUTE(TRIM('수출입 실적(품목별)'!G993),",","")),"")</f>
        <v>1690152</v>
      </c>
      <c r="H989" s="19" t="n">
        <f aca="false">IFERROR(VALUE(SUBSTITUTE(TRIM('수출입 실적(품목별)'!H993),",","")),"")</f>
        <v>-1611556</v>
      </c>
    </row>
    <row r="990" customFormat="false" ht="15" hidden="false" customHeight="true" outlineLevel="0" collapsed="false">
      <c r="A990" s="11" t="str">
        <f aca="false">TRIM('수출입 실적(품목별)'!A994)</f>
        <v>2025.11</v>
      </c>
      <c r="B990" s="17" t="n">
        <f aca="false">IFERROR(VALUE(LEFT(A990,4)),"")</f>
        <v>2025</v>
      </c>
      <c r="C990" s="17" t="n">
        <f aca="false">IFERROR(VALUE(RIGHT(A990,2)),"")</f>
        <v>11</v>
      </c>
      <c r="D990" s="11" t="str">
        <f aca="false">TRIM('수출입 실적(품목별)'!B994)</f>
        <v>27</v>
      </c>
      <c r="E990" s="11" t="str">
        <f aca="false">TRIM('수출입 실적(품목별)'!C994)</f>
        <v>광물성 연료ㆍ광물유(鑛物油)와 이들의 증류물, 역청(瀝靑)물질, 광물성 왁스</v>
      </c>
      <c r="F990" s="19" t="n">
        <f aca="false">IFERROR(VALUE(SUBSTITUTE(TRIM('수출입 실적(품목별)'!E994),",","")),"")</f>
        <v>3380154</v>
      </c>
      <c r="G990" s="19" t="n">
        <f aca="false">IFERROR(VALUE(SUBSTITUTE(TRIM('수출입 실적(품목별)'!G994),",","")),"")</f>
        <v>10256127</v>
      </c>
      <c r="H990" s="19" t="n">
        <f aca="false">IFERROR(VALUE(SUBSTITUTE(TRIM('수출입 실적(품목별)'!H994),",","")),"")</f>
        <v>-6875973</v>
      </c>
    </row>
    <row r="991" customFormat="false" ht="15" hidden="false" customHeight="true" outlineLevel="0" collapsed="false">
      <c r="A991" s="11" t="str">
        <f aca="false">TRIM('수출입 실적(품목별)'!A995)</f>
        <v>2025.11</v>
      </c>
      <c r="B991" s="17" t="n">
        <f aca="false">IFERROR(VALUE(LEFT(A991,4)),"")</f>
        <v>2025</v>
      </c>
      <c r="C991" s="17" t="n">
        <f aca="false">IFERROR(VALUE(RIGHT(A991,2)),"")</f>
        <v>11</v>
      </c>
      <c r="D991" s="11" t="str">
        <f aca="false">TRIM('수출입 실적(품목별)'!B995)</f>
        <v>28</v>
      </c>
      <c r="E991" s="11" t="str">
        <f aca="false">TRIM('수출입 실적(품목별)'!C995)</f>
        <v>무기화학품, 귀금속ㆍ희토류(稀土類)금속ㆍ방사성원소ㆍ동위원소의 유기화합물이나 무기화합물</v>
      </c>
      <c r="F991" s="19" t="n">
        <f aca="false">IFERROR(VALUE(SUBSTITUTE(TRIM('수출입 실적(품목별)'!E995),",","")),"")</f>
        <v>683643</v>
      </c>
      <c r="G991" s="19" t="n">
        <f aca="false">IFERROR(VALUE(SUBSTITUTE(TRIM('수출입 실적(품목별)'!G995),",","")),"")</f>
        <v>900337</v>
      </c>
      <c r="H991" s="19" t="n">
        <f aca="false">IFERROR(VALUE(SUBSTITUTE(TRIM('수출입 실적(품목별)'!H995),",","")),"")</f>
        <v>-216694</v>
      </c>
    </row>
    <row r="992" customFormat="false" ht="15" hidden="false" customHeight="true" outlineLevel="0" collapsed="false">
      <c r="A992" s="11" t="str">
        <f aca="false">TRIM('수출입 실적(품목별)'!A996)</f>
        <v>2025.11</v>
      </c>
      <c r="B992" s="17" t="n">
        <f aca="false">IFERROR(VALUE(LEFT(A992,4)),"")</f>
        <v>2025</v>
      </c>
      <c r="C992" s="17" t="n">
        <f aca="false">IFERROR(VALUE(RIGHT(A992,2)),"")</f>
        <v>11</v>
      </c>
      <c r="D992" s="11" t="str">
        <f aca="false">TRIM('수출입 실적(품목별)'!B996)</f>
        <v>29</v>
      </c>
      <c r="E992" s="11" t="str">
        <f aca="false">TRIM('수출입 실적(품목별)'!C996)</f>
        <v>유기화학품</v>
      </c>
      <c r="F992" s="19" t="n">
        <f aca="false">IFERROR(VALUE(SUBSTITUTE(TRIM('수출입 실적(품목별)'!E996),",","")),"")</f>
        <v>1436329</v>
      </c>
      <c r="G992" s="19" t="n">
        <f aca="false">IFERROR(VALUE(SUBSTITUTE(TRIM('수출입 실적(품목별)'!G996),",","")),"")</f>
        <v>997049</v>
      </c>
      <c r="H992" s="19" t="n">
        <f aca="false">IFERROR(VALUE(SUBSTITUTE(TRIM('수출입 실적(품목별)'!H996),",","")),"")</f>
        <v>439281</v>
      </c>
    </row>
    <row r="993" customFormat="false" ht="15" hidden="false" customHeight="true" outlineLevel="0" collapsed="false">
      <c r="A993" s="11" t="str">
        <f aca="false">TRIM('수출입 실적(품목별)'!A997)</f>
        <v>2025.11</v>
      </c>
      <c r="B993" s="17" t="n">
        <f aca="false">IFERROR(VALUE(LEFT(A993,4)),"")</f>
        <v>2025</v>
      </c>
      <c r="C993" s="17" t="n">
        <f aca="false">IFERROR(VALUE(RIGHT(A993,2)),"")</f>
        <v>11</v>
      </c>
      <c r="D993" s="11" t="str">
        <f aca="false">TRIM('수출입 실적(품목별)'!B997)</f>
        <v>30</v>
      </c>
      <c r="E993" s="11" t="str">
        <f aca="false">TRIM('수출입 실적(품목별)'!C997)</f>
        <v>의료용품</v>
      </c>
      <c r="F993" s="19" t="n">
        <f aca="false">IFERROR(VALUE(SUBSTITUTE(TRIM('수출입 실적(품목별)'!E997),",","")),"")</f>
        <v>860140</v>
      </c>
      <c r="G993" s="19" t="n">
        <f aca="false">IFERROR(VALUE(SUBSTITUTE(TRIM('수출입 실적(품목별)'!G997),",","")),"")</f>
        <v>829872</v>
      </c>
      <c r="H993" s="19" t="n">
        <f aca="false">IFERROR(VALUE(SUBSTITUTE(TRIM('수출입 실적(품목별)'!H997),",","")),"")</f>
        <v>30268</v>
      </c>
    </row>
    <row r="994" customFormat="false" ht="15" hidden="false" customHeight="true" outlineLevel="0" collapsed="false">
      <c r="A994" s="11" t="str">
        <f aca="false">TRIM('수출입 실적(품목별)'!A998)</f>
        <v>2025.11</v>
      </c>
      <c r="B994" s="17" t="n">
        <f aca="false">IFERROR(VALUE(LEFT(A994,4)),"")</f>
        <v>2025</v>
      </c>
      <c r="C994" s="17" t="n">
        <f aca="false">IFERROR(VALUE(RIGHT(A994,2)),"")</f>
        <v>11</v>
      </c>
      <c r="D994" s="11" t="str">
        <f aca="false">TRIM('수출입 실적(품목별)'!B998)</f>
        <v>31</v>
      </c>
      <c r="E994" s="11" t="str">
        <f aca="false">TRIM('수출입 실적(품목별)'!C998)</f>
        <v>비료</v>
      </c>
      <c r="F994" s="19" t="n">
        <f aca="false">IFERROR(VALUE(SUBSTITUTE(TRIM('수출입 실적(품목별)'!E998),",","")),"")</f>
        <v>17477</v>
      </c>
      <c r="G994" s="19" t="n">
        <f aca="false">IFERROR(VALUE(SUBSTITUTE(TRIM('수출입 실적(품목별)'!G998),",","")),"")</f>
        <v>39792</v>
      </c>
      <c r="H994" s="19" t="n">
        <f aca="false">IFERROR(VALUE(SUBSTITUTE(TRIM('수출입 실적(품목별)'!H998),",","")),"")</f>
        <v>-22316</v>
      </c>
    </row>
    <row r="995" customFormat="false" ht="15" hidden="false" customHeight="true" outlineLevel="0" collapsed="false">
      <c r="A995" s="11" t="str">
        <f aca="false">TRIM('수출입 실적(품목별)'!A999)</f>
        <v>2025.11</v>
      </c>
      <c r="B995" s="17" t="n">
        <f aca="false">IFERROR(VALUE(LEFT(A995,4)),"")</f>
        <v>2025</v>
      </c>
      <c r="C995" s="17" t="n">
        <f aca="false">IFERROR(VALUE(RIGHT(A995,2)),"")</f>
        <v>11</v>
      </c>
      <c r="D995" s="11" t="str">
        <f aca="false">TRIM('수출입 실적(품목별)'!B999)</f>
        <v>32</v>
      </c>
      <c r="E995" s="11" t="str">
        <f aca="false">TRIM('수출입 실적(품목별)'!C999)</f>
        <v>유연용ㆍ염색용 추출물(extract), 탄닌과 이들의 유도체, 염료ㆍ안료와 그 밖의 착색제, 페인트ㆍ바니시(varnish), 퍼티(putty)와 그 밖의 매스틱(mastic), 잉크</v>
      </c>
      <c r="F995" s="19" t="n">
        <f aca="false">IFERROR(VALUE(SUBSTITUTE(TRIM('수출입 실적(품목별)'!E999),",","")),"")</f>
        <v>203725</v>
      </c>
      <c r="G995" s="19" t="n">
        <f aca="false">IFERROR(VALUE(SUBSTITUTE(TRIM('수출입 실적(품목별)'!G999),",","")),"")</f>
        <v>170331</v>
      </c>
      <c r="H995" s="19" t="n">
        <f aca="false">IFERROR(VALUE(SUBSTITUTE(TRIM('수출입 실적(품목별)'!H999),",","")),"")</f>
        <v>33394</v>
      </c>
    </row>
    <row r="996" customFormat="false" ht="15" hidden="false" customHeight="true" outlineLevel="0" collapsed="false">
      <c r="A996" s="11" t="str">
        <f aca="false">TRIM('수출입 실적(품목별)'!A1000)</f>
        <v>2025.11</v>
      </c>
      <c r="B996" s="17" t="n">
        <f aca="false">IFERROR(VALUE(LEFT(A996,4)),"")</f>
        <v>2025</v>
      </c>
      <c r="C996" s="17" t="n">
        <f aca="false">IFERROR(VALUE(RIGHT(A996,2)),"")</f>
        <v>11</v>
      </c>
      <c r="D996" s="11" t="str">
        <f aca="false">TRIM('수출입 실적(품목별)'!B1000)</f>
        <v>33</v>
      </c>
      <c r="E996" s="11" t="str">
        <f aca="false">TRIM('수출입 실적(품목별)'!C1000)</f>
        <v>정유(essential oil)와 레지노이드(resinoid), 조제향료와 화장품ㆍ화장용품</v>
      </c>
      <c r="F996" s="19" t="n">
        <f aca="false">IFERROR(VALUE(SUBSTITUTE(TRIM('수출입 실적(품목별)'!E1000),",","")),"")</f>
        <v>906407</v>
      </c>
      <c r="G996" s="19" t="n">
        <f aca="false">IFERROR(VALUE(SUBSTITUTE(TRIM('수출입 실적(품목별)'!G1000),",","")),"")</f>
        <v>160706</v>
      </c>
      <c r="H996" s="19" t="n">
        <f aca="false">IFERROR(VALUE(SUBSTITUTE(TRIM('수출입 실적(품목별)'!H1000),",","")),"")</f>
        <v>745702</v>
      </c>
    </row>
    <row r="997" customFormat="false" ht="15" hidden="false" customHeight="true" outlineLevel="0" collapsed="false">
      <c r="A997" s="11" t="str">
        <f aca="false">TRIM('수출입 실적(품목별)'!A1001)</f>
        <v>2025.11</v>
      </c>
      <c r="B997" s="17" t="n">
        <f aca="false">IFERROR(VALUE(LEFT(A997,4)),"")</f>
        <v>2025</v>
      </c>
      <c r="C997" s="17" t="n">
        <f aca="false">IFERROR(VALUE(RIGHT(A997,2)),"")</f>
        <v>11</v>
      </c>
      <c r="D997" s="11" t="str">
        <f aca="false">TRIM('수출입 실적(품목별)'!B1001)</f>
        <v>34</v>
      </c>
      <c r="E997" s="11" t="str">
        <f aca="false">TRIM('수출입 실적(품목별)'!C1001)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997" s="19" t="n">
        <f aca="false">IFERROR(VALUE(SUBSTITUTE(TRIM('수출입 실적(품목별)'!E1001),",","")),"")</f>
        <v>169474</v>
      </c>
      <c r="G997" s="19" t="n">
        <f aca="false">IFERROR(VALUE(SUBSTITUTE(TRIM('수출입 실적(품목별)'!G1001),",","")),"")</f>
        <v>86641</v>
      </c>
      <c r="H997" s="19" t="n">
        <f aca="false">IFERROR(VALUE(SUBSTITUTE(TRIM('수출입 실적(품목별)'!H1001),",","")),"")</f>
        <v>82833</v>
      </c>
    </row>
    <row r="998" customFormat="false" ht="15" hidden="false" customHeight="true" outlineLevel="0" collapsed="false">
      <c r="A998" s="11" t="str">
        <f aca="false">TRIM('수출입 실적(품목별)'!A1002)</f>
        <v>2025.11</v>
      </c>
      <c r="B998" s="17" t="n">
        <f aca="false">IFERROR(VALUE(LEFT(A998,4)),"")</f>
        <v>2025</v>
      </c>
      <c r="C998" s="17" t="n">
        <f aca="false">IFERROR(VALUE(RIGHT(A998,2)),"")</f>
        <v>11</v>
      </c>
      <c r="D998" s="11" t="str">
        <f aca="false">TRIM('수출입 실적(품목별)'!B1002)</f>
        <v>35</v>
      </c>
      <c r="E998" s="11" t="str">
        <f aca="false">TRIM('수출입 실적(품목별)'!C1002)</f>
        <v>단백질계 물질, 변성전분, 글루(glue), 효소</v>
      </c>
      <c r="F998" s="19" t="n">
        <f aca="false">IFERROR(VALUE(SUBSTITUTE(TRIM('수출입 실적(품목별)'!E1002),",","")),"")</f>
        <v>78852</v>
      </c>
      <c r="G998" s="19" t="n">
        <f aca="false">IFERROR(VALUE(SUBSTITUTE(TRIM('수출입 실적(품목별)'!G1002),",","")),"")</f>
        <v>81422</v>
      </c>
      <c r="H998" s="19" t="n">
        <f aca="false">IFERROR(VALUE(SUBSTITUTE(TRIM('수출입 실적(품목별)'!H1002),",","")),"")</f>
        <v>-2570</v>
      </c>
    </row>
    <row r="999" customFormat="false" ht="15" hidden="false" customHeight="true" outlineLevel="0" collapsed="false">
      <c r="A999" s="11" t="str">
        <f aca="false">TRIM('수출입 실적(품목별)'!A1003)</f>
        <v>2025.11</v>
      </c>
      <c r="B999" s="17" t="n">
        <f aca="false">IFERROR(VALUE(LEFT(A999,4)),"")</f>
        <v>2025</v>
      </c>
      <c r="C999" s="17" t="n">
        <f aca="false">IFERROR(VALUE(RIGHT(A999,2)),"")</f>
        <v>11</v>
      </c>
      <c r="D999" s="11" t="str">
        <f aca="false">TRIM('수출입 실적(품목별)'!B1003)</f>
        <v>36</v>
      </c>
      <c r="E999" s="11" t="str">
        <f aca="false">TRIM('수출입 실적(품목별)'!C1003)</f>
        <v>화약류, 화공품, 성냥, 발화성 합금, 특정 가연성 조제품</v>
      </c>
      <c r="F999" s="19" t="n">
        <f aca="false">IFERROR(VALUE(SUBSTITUTE(TRIM('수출입 실적(품목별)'!E1003),",","")),"")</f>
        <v>9284</v>
      </c>
      <c r="G999" s="19" t="n">
        <f aca="false">IFERROR(VALUE(SUBSTITUTE(TRIM('수출입 실적(품목별)'!G1003),",","")),"")</f>
        <v>3500</v>
      </c>
      <c r="H999" s="19" t="n">
        <f aca="false">IFERROR(VALUE(SUBSTITUTE(TRIM('수출입 실적(품목별)'!H1003),",","")),"")</f>
        <v>5784</v>
      </c>
    </row>
    <row r="1000" customFormat="false" ht="15" hidden="false" customHeight="true" outlineLevel="0" collapsed="false">
      <c r="A1000" s="11" t="str">
        <f aca="false">TRIM('수출입 실적(품목별)'!A1004)</f>
        <v>2025.11</v>
      </c>
      <c r="B1000" s="17" t="n">
        <f aca="false">IFERROR(VALUE(LEFT(A1000,4)),"")</f>
        <v>2025</v>
      </c>
      <c r="C1000" s="17" t="n">
        <f aca="false">IFERROR(VALUE(RIGHT(A1000,2)),"")</f>
        <v>11</v>
      </c>
      <c r="D1000" s="11" t="str">
        <f aca="false">TRIM('수출입 실적(품목별)'!B1004)</f>
        <v>37</v>
      </c>
      <c r="E1000" s="11" t="str">
        <f aca="false">TRIM('수출입 실적(품목별)'!C1004)</f>
        <v>사진용이나 영화용 재료</v>
      </c>
      <c r="F1000" s="19" t="n">
        <f aca="false">IFERROR(VALUE(SUBSTITUTE(TRIM('수출입 실적(품목별)'!E1004),",","")),"")</f>
        <v>87264</v>
      </c>
      <c r="G1000" s="19" t="n">
        <f aca="false">IFERROR(VALUE(SUBSTITUTE(TRIM('수출입 실적(품목별)'!G1004),",","")),"")</f>
        <v>102066</v>
      </c>
      <c r="H1000" s="19" t="n">
        <f aca="false">IFERROR(VALUE(SUBSTITUTE(TRIM('수출입 실적(품목별)'!H1004),",","")),"")</f>
        <v>-14802</v>
      </c>
    </row>
    <row r="1001" customFormat="false" ht="15" hidden="false" customHeight="true" outlineLevel="0" collapsed="false">
      <c r="A1001" s="11" t="str">
        <f aca="false">TRIM('수출입 실적(품목별)'!A1005)</f>
        <v>2025.11</v>
      </c>
      <c r="B1001" s="17" t="n">
        <f aca="false">IFERROR(VALUE(LEFT(A1001,4)),"")</f>
        <v>2025</v>
      </c>
      <c r="C1001" s="17" t="n">
        <f aca="false">IFERROR(VALUE(RIGHT(A1001,2)),"")</f>
        <v>11</v>
      </c>
      <c r="D1001" s="11" t="str">
        <f aca="false">TRIM('수출입 실적(품목별)'!B1005)</f>
        <v>38</v>
      </c>
      <c r="E1001" s="11" t="str">
        <f aca="false">TRIM('수출입 실적(품목별)'!C1005)</f>
        <v>각종 화학공업 생산품</v>
      </c>
      <c r="F1001" s="19" t="n">
        <f aca="false">IFERROR(VALUE(SUBSTITUTE(TRIM('수출입 실적(품목별)'!E1005),",","")),"")</f>
        <v>650620</v>
      </c>
      <c r="G1001" s="19" t="n">
        <f aca="false">IFERROR(VALUE(SUBSTITUTE(TRIM('수출입 실적(품목별)'!G1005),",","")),"")</f>
        <v>829707</v>
      </c>
      <c r="H1001" s="19" t="n">
        <f aca="false">IFERROR(VALUE(SUBSTITUTE(TRIM('수출입 실적(품목별)'!H1005),",","")),"")</f>
        <v>-179087</v>
      </c>
    </row>
    <row r="1002" customFormat="false" ht="15" hidden="false" customHeight="true" outlineLevel="0" collapsed="false">
      <c r="A1002" s="11" t="str">
        <f aca="false">TRIM('수출입 실적(품목별)'!A1006)</f>
        <v>2025.11</v>
      </c>
      <c r="B1002" s="17" t="n">
        <f aca="false">IFERROR(VALUE(LEFT(A1002,4)),"")</f>
        <v>2025</v>
      </c>
      <c r="C1002" s="17" t="n">
        <f aca="false">IFERROR(VALUE(RIGHT(A1002,2)),"")</f>
        <v>11</v>
      </c>
      <c r="D1002" s="11" t="str">
        <f aca="false">TRIM('수출입 실적(품목별)'!B1006)</f>
        <v>39</v>
      </c>
      <c r="E1002" s="11" t="str">
        <f aca="false">TRIM('수출입 실적(품목별)'!C1006)</f>
        <v>플라스틱과 그 제품</v>
      </c>
      <c r="F1002" s="19" t="n">
        <f aca="false">IFERROR(VALUE(SUBSTITUTE(TRIM('수출입 실적(품목별)'!E1006),",","")),"")</f>
        <v>2489906</v>
      </c>
      <c r="G1002" s="19" t="n">
        <f aca="false">IFERROR(VALUE(SUBSTITUTE(TRIM('수출입 실적(품목별)'!G1006),",","")),"")</f>
        <v>1046171</v>
      </c>
      <c r="H1002" s="19" t="n">
        <f aca="false">IFERROR(VALUE(SUBSTITUTE(TRIM('수출입 실적(품목별)'!H1006),",","")),"")</f>
        <v>1443735</v>
      </c>
    </row>
    <row r="1003" customFormat="false" ht="15" hidden="false" customHeight="true" outlineLevel="0" collapsed="false">
      <c r="A1003" s="11" t="str">
        <f aca="false">TRIM('수출입 실적(품목별)'!A1007)</f>
        <v>2025.11</v>
      </c>
      <c r="B1003" s="17" t="n">
        <f aca="false">IFERROR(VALUE(LEFT(A1003,4)),"")</f>
        <v>2025</v>
      </c>
      <c r="C1003" s="17" t="n">
        <f aca="false">IFERROR(VALUE(RIGHT(A1003,2)),"")</f>
        <v>11</v>
      </c>
      <c r="D1003" s="11" t="str">
        <f aca="false">TRIM('수출입 실적(품목별)'!B1007)</f>
        <v>40</v>
      </c>
      <c r="E1003" s="11" t="str">
        <f aca="false">TRIM('수출입 실적(품목별)'!C1007)</f>
        <v>고무와 그 제품</v>
      </c>
      <c r="F1003" s="19" t="n">
        <f aca="false">IFERROR(VALUE(SUBSTITUTE(TRIM('수출입 실적(품목별)'!E1007),",","")),"")</f>
        <v>534993</v>
      </c>
      <c r="G1003" s="19" t="n">
        <f aca="false">IFERROR(VALUE(SUBSTITUTE(TRIM('수출입 실적(품목별)'!G1007),",","")),"")</f>
        <v>249453</v>
      </c>
      <c r="H1003" s="19" t="n">
        <f aca="false">IFERROR(VALUE(SUBSTITUTE(TRIM('수출입 실적(품목별)'!H1007),",","")),"")</f>
        <v>285539</v>
      </c>
    </row>
    <row r="1004" customFormat="false" ht="15" hidden="false" customHeight="true" outlineLevel="0" collapsed="false">
      <c r="A1004" s="11" t="str">
        <f aca="false">TRIM('수출입 실적(품목별)'!A1008)</f>
        <v>2025.11</v>
      </c>
      <c r="B1004" s="17" t="n">
        <f aca="false">IFERROR(VALUE(LEFT(A1004,4)),"")</f>
        <v>2025</v>
      </c>
      <c r="C1004" s="17" t="n">
        <f aca="false">IFERROR(VALUE(RIGHT(A1004,2)),"")</f>
        <v>11</v>
      </c>
      <c r="D1004" s="11" t="str">
        <f aca="false">TRIM('수출입 실적(품목별)'!B1008)</f>
        <v>41</v>
      </c>
      <c r="E1004" s="11" t="str">
        <f aca="false">TRIM('수출입 실적(품목별)'!C1008)</f>
        <v>원피(모피는 제외한다)와 가죽</v>
      </c>
      <c r="F1004" s="19" t="n">
        <f aca="false">IFERROR(VALUE(SUBSTITUTE(TRIM('수출입 실적(품목별)'!E1008),",","")),"")</f>
        <v>20174</v>
      </c>
      <c r="G1004" s="19" t="n">
        <f aca="false">IFERROR(VALUE(SUBSTITUTE(TRIM('수출입 실적(품목별)'!G1008),",","")),"")</f>
        <v>15810</v>
      </c>
      <c r="H1004" s="19" t="n">
        <f aca="false">IFERROR(VALUE(SUBSTITUTE(TRIM('수출입 실적(품목별)'!H1008),",","")),"")</f>
        <v>4363</v>
      </c>
    </row>
    <row r="1005" customFormat="false" ht="15" hidden="false" customHeight="true" outlineLevel="0" collapsed="false">
      <c r="A1005" s="11" t="str">
        <f aca="false">TRIM('수출입 실적(품목별)'!A1009)</f>
        <v>2025.11</v>
      </c>
      <c r="B1005" s="17" t="n">
        <f aca="false">IFERROR(VALUE(LEFT(A1005,4)),"")</f>
        <v>2025</v>
      </c>
      <c r="C1005" s="17" t="n">
        <f aca="false">IFERROR(VALUE(RIGHT(A1005,2)),"")</f>
        <v>11</v>
      </c>
      <c r="D1005" s="11" t="str">
        <f aca="false">TRIM('수출입 실적(품목별)'!B1009)</f>
        <v>42</v>
      </c>
      <c r="E1005" s="11" t="str">
        <f aca="false">TRIM('수출입 실적(품목별)'!C1009)</f>
        <v>가죽제품, 마구, 여행용구ㆍ핸드백과 이와 유사한 용기, 동물 거트(gut)[누에의 거트(gut)는 제외한다]의 제품</v>
      </c>
      <c r="F1005" s="19" t="n">
        <f aca="false">IFERROR(VALUE(SUBSTITUTE(TRIM('수출입 실적(품목별)'!E1009),",","")),"")</f>
        <v>54618</v>
      </c>
      <c r="G1005" s="19" t="n">
        <f aca="false">IFERROR(VALUE(SUBSTITUTE(TRIM('수출입 실적(품목별)'!G1009),",","")),"")</f>
        <v>287910</v>
      </c>
      <c r="H1005" s="19" t="n">
        <f aca="false">IFERROR(VALUE(SUBSTITUTE(TRIM('수출입 실적(품목별)'!H1009),",","")),"")</f>
        <v>-233292</v>
      </c>
    </row>
    <row r="1006" customFormat="false" ht="15" hidden="false" customHeight="true" outlineLevel="0" collapsed="false">
      <c r="A1006" s="11" t="str">
        <f aca="false">TRIM('수출입 실적(품목별)'!A1010)</f>
        <v>2025.11</v>
      </c>
      <c r="B1006" s="17" t="n">
        <f aca="false">IFERROR(VALUE(LEFT(A1006,4)),"")</f>
        <v>2025</v>
      </c>
      <c r="C1006" s="17" t="n">
        <f aca="false">IFERROR(VALUE(RIGHT(A1006,2)),"")</f>
        <v>11</v>
      </c>
      <c r="D1006" s="11" t="str">
        <f aca="false">TRIM('수출입 실적(품목별)'!B1010)</f>
        <v>43</v>
      </c>
      <c r="E1006" s="11" t="str">
        <f aca="false">TRIM('수출입 실적(품목별)'!C1010)</f>
        <v>모피ㆍ인조모피와 이들의 제품</v>
      </c>
      <c r="F1006" s="19" t="n">
        <f aca="false">IFERROR(VALUE(SUBSTITUTE(TRIM('수출입 실적(품목별)'!E1010),",","")),"")</f>
        <v>645</v>
      </c>
      <c r="G1006" s="19" t="n">
        <f aca="false">IFERROR(VALUE(SUBSTITUTE(TRIM('수출입 실적(품목별)'!G1010),",","")),"")</f>
        <v>10740</v>
      </c>
      <c r="H1006" s="19" t="n">
        <f aca="false">IFERROR(VALUE(SUBSTITUTE(TRIM('수출입 실적(품목별)'!H1010),",","")),"")</f>
        <v>-10095</v>
      </c>
    </row>
    <row r="1007" customFormat="false" ht="15" hidden="false" customHeight="true" outlineLevel="0" collapsed="false">
      <c r="A1007" s="11" t="str">
        <f aca="false">TRIM('수출입 실적(품목별)'!A1011)</f>
        <v>2025.11</v>
      </c>
      <c r="B1007" s="17" t="n">
        <f aca="false">IFERROR(VALUE(LEFT(A1007,4)),"")</f>
        <v>2025</v>
      </c>
      <c r="C1007" s="17" t="n">
        <f aca="false">IFERROR(VALUE(RIGHT(A1007,2)),"")</f>
        <v>11</v>
      </c>
      <c r="D1007" s="11" t="str">
        <f aca="false">TRIM('수출입 실적(품목별)'!B1011)</f>
        <v>44</v>
      </c>
      <c r="E1007" s="11" t="str">
        <f aca="false">TRIM('수출입 실적(품목별)'!C1011)</f>
        <v>목재와 그 제품, 목탄</v>
      </c>
      <c r="F1007" s="19" t="n">
        <f aca="false">IFERROR(VALUE(SUBSTITUTE(TRIM('수출입 실적(품목별)'!E1011),",","")),"")</f>
        <v>4800</v>
      </c>
      <c r="G1007" s="19" t="n">
        <f aca="false">IFERROR(VALUE(SUBSTITUTE(TRIM('수출입 실적(품목별)'!G1011),",","")),"")</f>
        <v>208993</v>
      </c>
      <c r="H1007" s="19" t="n">
        <f aca="false">IFERROR(VALUE(SUBSTITUTE(TRIM('수출입 실적(품목별)'!H1011),",","")),"")</f>
        <v>-204193</v>
      </c>
    </row>
    <row r="1008" customFormat="false" ht="15" hidden="false" customHeight="true" outlineLevel="0" collapsed="false">
      <c r="A1008" s="11" t="str">
        <f aca="false">TRIM('수출입 실적(품목별)'!A1012)</f>
        <v>2025.11</v>
      </c>
      <c r="B1008" s="17" t="n">
        <f aca="false">IFERROR(VALUE(LEFT(A1008,4)),"")</f>
        <v>2025</v>
      </c>
      <c r="C1008" s="17" t="n">
        <f aca="false">IFERROR(VALUE(RIGHT(A1008,2)),"")</f>
        <v>11</v>
      </c>
      <c r="D1008" s="11" t="str">
        <f aca="false">TRIM('수출입 실적(품목별)'!B1012)</f>
        <v>45</v>
      </c>
      <c r="E1008" s="11" t="str">
        <f aca="false">TRIM('수출입 실적(품목별)'!C1012)</f>
        <v>코르크(cork)와 그 제품</v>
      </c>
      <c r="F1008" s="19" t="n">
        <f aca="false">IFERROR(VALUE(SUBSTITUTE(TRIM('수출입 실적(품목별)'!E1012),",","")),"")</f>
        <v>17</v>
      </c>
      <c r="G1008" s="19" t="n">
        <f aca="false">IFERROR(VALUE(SUBSTITUTE(TRIM('수출입 실적(품목별)'!G1012),",","")),"")</f>
        <v>386</v>
      </c>
      <c r="H1008" s="19" t="n">
        <f aca="false">IFERROR(VALUE(SUBSTITUTE(TRIM('수출입 실적(품목별)'!H1012),",","")),"")</f>
        <v>-369</v>
      </c>
    </row>
    <row r="1009" customFormat="false" ht="15" hidden="false" customHeight="true" outlineLevel="0" collapsed="false">
      <c r="A1009" s="11" t="str">
        <f aca="false">TRIM('수출입 실적(품목별)'!A1013)</f>
        <v>2025.11</v>
      </c>
      <c r="B1009" s="17" t="n">
        <f aca="false">IFERROR(VALUE(LEFT(A1009,4)),"")</f>
        <v>2025</v>
      </c>
      <c r="C1009" s="17" t="n">
        <f aca="false">IFERROR(VALUE(RIGHT(A1009,2)),"")</f>
        <v>11</v>
      </c>
      <c r="D1009" s="11" t="str">
        <f aca="false">TRIM('수출입 실적(품목별)'!B1013)</f>
        <v>46</v>
      </c>
      <c r="E1009" s="11" t="str">
        <f aca="false">TRIM('수출입 실적(품목별)'!C1013)</f>
        <v>짚ㆍ에스파르토(esparto)나 그 밖의 조물 재료의 제품, 바구니 세공물(basketware)과 지조세공물(枝條細工物)</v>
      </c>
      <c r="F1009" s="19" t="n">
        <f aca="false">IFERROR(VALUE(SUBSTITUTE(TRIM('수출입 실적(품목별)'!E1013),",","")),"")</f>
        <v>68</v>
      </c>
      <c r="G1009" s="19" t="n">
        <f aca="false">IFERROR(VALUE(SUBSTITUTE(TRIM('수출입 실적(품목별)'!G1013),",","")),"")</f>
        <v>1477</v>
      </c>
      <c r="H1009" s="19" t="n">
        <f aca="false">IFERROR(VALUE(SUBSTITUTE(TRIM('수출입 실적(품목별)'!H1013),",","")),"")</f>
        <v>-1409</v>
      </c>
    </row>
    <row r="1010" customFormat="false" ht="15" hidden="false" customHeight="true" outlineLevel="0" collapsed="false">
      <c r="A1010" s="11" t="str">
        <f aca="false">TRIM('수출입 실적(품목별)'!A1014)</f>
        <v>2025.11</v>
      </c>
      <c r="B1010" s="17" t="n">
        <f aca="false">IFERROR(VALUE(LEFT(A1010,4)),"")</f>
        <v>2025</v>
      </c>
      <c r="C1010" s="17" t="n">
        <f aca="false">IFERROR(VALUE(RIGHT(A1010,2)),"")</f>
        <v>11</v>
      </c>
      <c r="D1010" s="11" t="str">
        <f aca="false">TRIM('수출입 실적(품목별)'!B1014)</f>
        <v>47</v>
      </c>
      <c r="E1010" s="11" t="str">
        <f aca="false">TRIM('수출입 실적(품목별)'!C1014)</f>
        <v>목재나 그 밖의 섬유질 셀룰로오스재료의 펄프, 회수한 종이ㆍ판지[웨이스트(waste)와 스크랩(scrap)]</v>
      </c>
      <c r="F1010" s="19" t="n">
        <f aca="false">IFERROR(VALUE(SUBSTITUTE(TRIM('수출입 실적(품목별)'!E1014),",","")),"")</f>
        <v>8651</v>
      </c>
      <c r="G1010" s="19" t="n">
        <f aca="false">IFERROR(VALUE(SUBSTITUTE(TRIM('수출입 실적(품목별)'!G1014),",","")),"")</f>
        <v>97252</v>
      </c>
      <c r="H1010" s="19" t="n">
        <f aca="false">IFERROR(VALUE(SUBSTITUTE(TRIM('수출입 실적(품목별)'!H1014),",","")),"")</f>
        <v>-88601</v>
      </c>
    </row>
    <row r="1011" customFormat="false" ht="15" hidden="false" customHeight="true" outlineLevel="0" collapsed="false">
      <c r="A1011" s="11" t="str">
        <f aca="false">TRIM('수출입 실적(품목별)'!A1015)</f>
        <v>2025.11</v>
      </c>
      <c r="B1011" s="17" t="n">
        <f aca="false">IFERROR(VALUE(LEFT(A1011,4)),"")</f>
        <v>2025</v>
      </c>
      <c r="C1011" s="17" t="n">
        <f aca="false">IFERROR(VALUE(RIGHT(A1011,2)),"")</f>
        <v>11</v>
      </c>
      <c r="D1011" s="11" t="str">
        <f aca="false">TRIM('수출입 실적(품목별)'!B1015)</f>
        <v>48</v>
      </c>
      <c r="E1011" s="11" t="str">
        <f aca="false">TRIM('수출입 실적(품목별)'!C1015)</f>
        <v>종이와 판지, 제지용 펄프ㆍ종이ㆍ판지의 제품</v>
      </c>
      <c r="F1011" s="19" t="n">
        <f aca="false">IFERROR(VALUE(SUBSTITUTE(TRIM('수출입 실적(품목별)'!E1015),",","")),"")</f>
        <v>205343</v>
      </c>
      <c r="G1011" s="19" t="n">
        <f aca="false">IFERROR(VALUE(SUBSTITUTE(TRIM('수출입 실적(품목별)'!G1015),",","")),"")</f>
        <v>178773</v>
      </c>
      <c r="H1011" s="19" t="n">
        <f aca="false">IFERROR(VALUE(SUBSTITUTE(TRIM('수출입 실적(품목별)'!H1015),",","")),"")</f>
        <v>26571</v>
      </c>
    </row>
    <row r="1012" customFormat="false" ht="15" hidden="false" customHeight="true" outlineLevel="0" collapsed="false">
      <c r="A1012" s="11" t="str">
        <f aca="false">TRIM('수출입 실적(품목별)'!A1016)</f>
        <v>2025.11</v>
      </c>
      <c r="B1012" s="17" t="n">
        <f aca="false">IFERROR(VALUE(LEFT(A1012,4)),"")</f>
        <v>2025</v>
      </c>
      <c r="C1012" s="17" t="n">
        <f aca="false">IFERROR(VALUE(RIGHT(A1012,2)),"")</f>
        <v>11</v>
      </c>
      <c r="D1012" s="11" t="str">
        <f aca="false">TRIM('수출입 실적(품목별)'!B1016)</f>
        <v>49</v>
      </c>
      <c r="E1012" s="11" t="str">
        <f aca="false">TRIM('수출입 실적(품목별)'!C1016)</f>
        <v>인쇄서적ㆍ신문ㆍ회화ㆍ그 밖의 인쇄물, 수제(手製)문서ㆍ타자문서ㆍ도면</v>
      </c>
      <c r="F1012" s="19" t="n">
        <f aca="false">IFERROR(VALUE(SUBSTITUTE(TRIM('수출입 실적(품목별)'!E1016),",","")),"")</f>
        <v>25234</v>
      </c>
      <c r="G1012" s="19" t="n">
        <f aca="false">IFERROR(VALUE(SUBSTITUTE(TRIM('수출입 실적(품목별)'!G1016),",","")),"")</f>
        <v>20707</v>
      </c>
      <c r="H1012" s="19" t="n">
        <f aca="false">IFERROR(VALUE(SUBSTITUTE(TRIM('수출입 실적(품목별)'!H1016),",","")),"")</f>
        <v>4527</v>
      </c>
    </row>
    <row r="1013" customFormat="false" ht="15" hidden="false" customHeight="true" outlineLevel="0" collapsed="false">
      <c r="A1013" s="11" t="str">
        <f aca="false">TRIM('수출입 실적(품목별)'!A1017)</f>
        <v>2025.11</v>
      </c>
      <c r="B1013" s="17" t="n">
        <f aca="false">IFERROR(VALUE(LEFT(A1013,4)),"")</f>
        <v>2025</v>
      </c>
      <c r="C1013" s="17" t="n">
        <f aca="false">IFERROR(VALUE(RIGHT(A1013,2)),"")</f>
        <v>11</v>
      </c>
      <c r="D1013" s="11" t="str">
        <f aca="false">TRIM('수출입 실적(품목별)'!B1017)</f>
        <v>50</v>
      </c>
      <c r="E1013" s="11" t="str">
        <f aca="false">TRIM('수출입 실적(품목별)'!C1017)</f>
        <v>견</v>
      </c>
      <c r="F1013" s="19" t="n">
        <f aca="false">IFERROR(VALUE(SUBSTITUTE(TRIM('수출입 실적(품목별)'!E1017),",","")),"")</f>
        <v>1589</v>
      </c>
      <c r="G1013" s="19" t="n">
        <f aca="false">IFERROR(VALUE(SUBSTITUTE(TRIM('수출입 실적(품목별)'!G1017),",","")),"")</f>
        <v>2328</v>
      </c>
      <c r="H1013" s="19" t="n">
        <f aca="false">IFERROR(VALUE(SUBSTITUTE(TRIM('수출입 실적(품목별)'!H1017),",","")),"")</f>
        <v>-739</v>
      </c>
    </row>
    <row r="1014" customFormat="false" ht="15" hidden="false" customHeight="true" outlineLevel="0" collapsed="false">
      <c r="A1014" s="11" t="str">
        <f aca="false">TRIM('수출입 실적(품목별)'!A1018)</f>
        <v>2025.11</v>
      </c>
      <c r="B1014" s="17" t="n">
        <f aca="false">IFERROR(VALUE(LEFT(A1014,4)),"")</f>
        <v>2025</v>
      </c>
      <c r="C1014" s="17" t="n">
        <f aca="false">IFERROR(VALUE(RIGHT(A1014,2)),"")</f>
        <v>11</v>
      </c>
      <c r="D1014" s="11" t="str">
        <f aca="false">TRIM('수출입 실적(품목별)'!B1018)</f>
        <v>51</v>
      </c>
      <c r="E1014" s="11" t="str">
        <f aca="false">TRIM('수출입 실적(품목별)'!C1018)</f>
        <v>양모ㆍ동물의 부드러운 털이나 거친 털ㆍ말의 털로 만든 실과 직물</v>
      </c>
      <c r="F1014" s="19" t="n">
        <f aca="false">IFERROR(VALUE(SUBSTITUTE(TRIM('수출입 실적(품목별)'!E1018),",","")),"")</f>
        <v>2313</v>
      </c>
      <c r="G1014" s="19" t="n">
        <f aca="false">IFERROR(VALUE(SUBSTITUTE(TRIM('수출입 실적(품목별)'!G1018),",","")),"")</f>
        <v>14897</v>
      </c>
      <c r="H1014" s="19" t="n">
        <f aca="false">IFERROR(VALUE(SUBSTITUTE(TRIM('수출입 실적(품목별)'!H1018),",","")),"")</f>
        <v>-12584</v>
      </c>
    </row>
    <row r="1015" customFormat="false" ht="15" hidden="false" customHeight="true" outlineLevel="0" collapsed="false">
      <c r="A1015" s="11" t="str">
        <f aca="false">TRIM('수출입 실적(품목별)'!A1019)</f>
        <v>2025.11</v>
      </c>
      <c r="B1015" s="17" t="n">
        <f aca="false">IFERROR(VALUE(LEFT(A1015,4)),"")</f>
        <v>2025</v>
      </c>
      <c r="C1015" s="17" t="n">
        <f aca="false">IFERROR(VALUE(RIGHT(A1015,2)),"")</f>
        <v>11</v>
      </c>
      <c r="D1015" s="11" t="str">
        <f aca="false">TRIM('수출입 실적(품목별)'!B1019)</f>
        <v>52</v>
      </c>
      <c r="E1015" s="11" t="str">
        <f aca="false">TRIM('수출입 실적(품목별)'!C1019)</f>
        <v>면</v>
      </c>
      <c r="F1015" s="19" t="n">
        <f aca="false">IFERROR(VALUE(SUBSTITUTE(TRIM('수출입 실적(품목별)'!E1019),",","")),"")</f>
        <v>22927</v>
      </c>
      <c r="G1015" s="19" t="n">
        <f aca="false">IFERROR(VALUE(SUBSTITUTE(TRIM('수출입 실적(품목별)'!G1019),",","")),"")</f>
        <v>51437</v>
      </c>
      <c r="H1015" s="19" t="n">
        <f aca="false">IFERROR(VALUE(SUBSTITUTE(TRIM('수출입 실적(품목별)'!H1019),",","")),"")</f>
        <v>-28510</v>
      </c>
    </row>
    <row r="1016" customFormat="false" ht="15" hidden="false" customHeight="true" outlineLevel="0" collapsed="false">
      <c r="A1016" s="11" t="str">
        <f aca="false">TRIM('수출입 실적(품목별)'!A1020)</f>
        <v>2025.11</v>
      </c>
      <c r="B1016" s="17" t="n">
        <f aca="false">IFERROR(VALUE(LEFT(A1016,4)),"")</f>
        <v>2025</v>
      </c>
      <c r="C1016" s="17" t="n">
        <f aca="false">IFERROR(VALUE(RIGHT(A1016,2)),"")</f>
        <v>11</v>
      </c>
      <c r="D1016" s="11" t="str">
        <f aca="false">TRIM('수출입 실적(품목별)'!B1020)</f>
        <v>53</v>
      </c>
      <c r="E1016" s="11" t="str">
        <f aca="false">TRIM('수출입 실적(품목별)'!C1020)</f>
        <v>그 밖의 식물성 방직용 섬유, 종이실(paper yarn)과 종이실로 만든 직물</v>
      </c>
      <c r="F1016" s="19" t="n">
        <f aca="false">IFERROR(VALUE(SUBSTITUTE(TRIM('수출입 실적(품목별)'!E1020),",","")),"")</f>
        <v>766</v>
      </c>
      <c r="G1016" s="19" t="n">
        <f aca="false">IFERROR(VALUE(SUBSTITUTE(TRIM('수출입 실적(품목별)'!G1020),",","")),"")</f>
        <v>3687</v>
      </c>
      <c r="H1016" s="19" t="n">
        <f aca="false">IFERROR(VALUE(SUBSTITUTE(TRIM('수출입 실적(품목별)'!H1020),",","")),"")</f>
        <v>-2921</v>
      </c>
    </row>
    <row r="1017" customFormat="false" ht="15" hidden="false" customHeight="true" outlineLevel="0" collapsed="false">
      <c r="A1017" s="11" t="str">
        <f aca="false">TRIM('수출입 실적(품목별)'!A1021)</f>
        <v>2025.11</v>
      </c>
      <c r="B1017" s="17" t="n">
        <f aca="false">IFERROR(VALUE(LEFT(A1017,4)),"")</f>
        <v>2025</v>
      </c>
      <c r="C1017" s="17" t="n">
        <f aca="false">IFERROR(VALUE(RIGHT(A1017,2)),"")</f>
        <v>11</v>
      </c>
      <c r="D1017" s="11" t="str">
        <f aca="false">TRIM('수출입 실적(품목별)'!B1021)</f>
        <v>54</v>
      </c>
      <c r="E1017" s="11" t="str">
        <f aca="false">TRIM('수출입 실적(품목별)'!C1021)</f>
        <v>인조필라멘트, 인조방직용 섬유재료의 스트립(strip)과 이와 유사한 것</v>
      </c>
      <c r="F1017" s="19" t="n">
        <f aca="false">IFERROR(VALUE(SUBSTITUTE(TRIM('수출입 실적(품목별)'!E1021),",","")),"")</f>
        <v>150650</v>
      </c>
      <c r="G1017" s="19" t="n">
        <f aca="false">IFERROR(VALUE(SUBSTITUTE(TRIM('수출입 실적(품목별)'!G1021),",","")),"")</f>
        <v>77524</v>
      </c>
      <c r="H1017" s="19" t="n">
        <f aca="false">IFERROR(VALUE(SUBSTITUTE(TRIM('수출입 실적(품목별)'!H1021),",","")),"")</f>
        <v>73126</v>
      </c>
    </row>
    <row r="1018" customFormat="false" ht="15" hidden="false" customHeight="true" outlineLevel="0" collapsed="false">
      <c r="A1018" s="11" t="str">
        <f aca="false">TRIM('수출입 실적(품목별)'!A1022)</f>
        <v>2025.11</v>
      </c>
      <c r="B1018" s="17" t="n">
        <f aca="false">IFERROR(VALUE(LEFT(A1018,4)),"")</f>
        <v>2025</v>
      </c>
      <c r="C1018" s="17" t="n">
        <f aca="false">IFERROR(VALUE(RIGHT(A1018,2)),"")</f>
        <v>11</v>
      </c>
      <c r="D1018" s="11" t="str">
        <f aca="false">TRIM('수출입 실적(품목별)'!B1022)</f>
        <v>55</v>
      </c>
      <c r="E1018" s="11" t="str">
        <f aca="false">TRIM('수출입 실적(품목별)'!C1022)</f>
        <v>인조스테이플섬유</v>
      </c>
      <c r="F1018" s="19" t="n">
        <f aca="false">IFERROR(VALUE(SUBSTITUTE(TRIM('수출입 실적(품목별)'!E1022),",","")),"")</f>
        <v>93801</v>
      </c>
      <c r="G1018" s="19" t="n">
        <f aca="false">IFERROR(VALUE(SUBSTITUTE(TRIM('수출입 실적(품목별)'!G1022),",","")),"")</f>
        <v>47040</v>
      </c>
      <c r="H1018" s="19" t="n">
        <f aca="false">IFERROR(VALUE(SUBSTITUTE(TRIM('수출입 실적(품목별)'!H1022),",","")),"")</f>
        <v>46761</v>
      </c>
    </row>
    <row r="1019" customFormat="false" ht="15" hidden="false" customHeight="true" outlineLevel="0" collapsed="false">
      <c r="A1019" s="11" t="str">
        <f aca="false">TRIM('수출입 실적(품목별)'!A1023)</f>
        <v>2025.11</v>
      </c>
      <c r="B1019" s="17" t="n">
        <f aca="false">IFERROR(VALUE(LEFT(A1019,4)),"")</f>
        <v>2025</v>
      </c>
      <c r="C1019" s="17" t="n">
        <f aca="false">IFERROR(VALUE(RIGHT(A1019,2)),"")</f>
        <v>11</v>
      </c>
      <c r="D1019" s="11" t="str">
        <f aca="false">TRIM('수출입 실적(품목별)'!B1023)</f>
        <v>56</v>
      </c>
      <c r="E1019" s="11" t="str">
        <f aca="false">TRIM('수출입 실적(품목별)'!C1023)</f>
        <v>워딩(wadding)ㆍ펠트(felt)ㆍ부직포, 특수사, 끈ㆍ배의 밧줄(cordage)ㆍ로프ㆍ케이블과 이들의 제품</v>
      </c>
      <c r="F1019" s="19" t="n">
        <f aca="false">IFERROR(VALUE(SUBSTITUTE(TRIM('수출입 실적(품목별)'!E1023),",","")),"")</f>
        <v>59769</v>
      </c>
      <c r="G1019" s="19" t="n">
        <f aca="false">IFERROR(VALUE(SUBSTITUTE(TRIM('수출입 실적(품목별)'!G1023),",","")),"")</f>
        <v>54893</v>
      </c>
      <c r="H1019" s="19" t="n">
        <f aca="false">IFERROR(VALUE(SUBSTITUTE(TRIM('수출입 실적(품목별)'!H1023),",","")),"")</f>
        <v>4876</v>
      </c>
    </row>
    <row r="1020" customFormat="false" ht="15" hidden="false" customHeight="true" outlineLevel="0" collapsed="false">
      <c r="A1020" s="11" t="str">
        <f aca="false">TRIM('수출입 실적(품목별)'!A1024)</f>
        <v>2025.11</v>
      </c>
      <c r="B1020" s="17" t="n">
        <f aca="false">IFERROR(VALUE(LEFT(A1020,4)),"")</f>
        <v>2025</v>
      </c>
      <c r="C1020" s="17" t="n">
        <f aca="false">IFERROR(VALUE(RIGHT(A1020,2)),"")</f>
        <v>11</v>
      </c>
      <c r="D1020" s="11" t="str">
        <f aca="false">TRIM('수출입 실적(품목별)'!B1024)</f>
        <v>57</v>
      </c>
      <c r="E1020" s="11" t="str">
        <f aca="false">TRIM('수출입 실적(품목별)'!C1024)</f>
        <v>양탄자류와 그 밖의 방직용 섬유로 만든 바닥깔개</v>
      </c>
      <c r="F1020" s="19" t="n">
        <f aca="false">IFERROR(VALUE(SUBSTITUTE(TRIM('수출입 실적(품목별)'!E1024),",","")),"")</f>
        <v>4549</v>
      </c>
      <c r="G1020" s="19" t="n">
        <f aca="false">IFERROR(VALUE(SUBSTITUTE(TRIM('수출입 실적(품목별)'!G1024),",","")),"")</f>
        <v>9908</v>
      </c>
      <c r="H1020" s="19" t="n">
        <f aca="false">IFERROR(VALUE(SUBSTITUTE(TRIM('수출입 실적(품목별)'!H1024),",","")),"")</f>
        <v>-5358</v>
      </c>
    </row>
    <row r="1021" customFormat="false" ht="15" hidden="false" customHeight="true" outlineLevel="0" collapsed="false">
      <c r="A1021" s="11" t="str">
        <f aca="false">TRIM('수출입 실적(품목별)'!A1025)</f>
        <v>2025.11</v>
      </c>
      <c r="B1021" s="17" t="n">
        <f aca="false">IFERROR(VALUE(LEFT(A1021,4)),"")</f>
        <v>2025</v>
      </c>
      <c r="C1021" s="17" t="n">
        <f aca="false">IFERROR(VALUE(RIGHT(A1021,2)),"")</f>
        <v>11</v>
      </c>
      <c r="D1021" s="11" t="str">
        <f aca="false">TRIM('수출입 실적(품목별)'!B1025)</f>
        <v>58</v>
      </c>
      <c r="E1021" s="11" t="str">
        <f aca="false">TRIM('수출입 실적(품목별)'!C1025)</f>
        <v>특수직물, 터프트(tuft)한 직물, 레이스, 태피스트리(tapestry), 트리밍(trimming), 자수천</v>
      </c>
      <c r="F1021" s="19" t="n">
        <f aca="false">IFERROR(VALUE(SUBSTITUTE(TRIM('수출입 실적(품목별)'!E1025),",","")),"")</f>
        <v>15784</v>
      </c>
      <c r="G1021" s="19" t="n">
        <f aca="false">IFERROR(VALUE(SUBSTITUTE(TRIM('수출입 실적(품목별)'!G1025),",","")),"")</f>
        <v>8652</v>
      </c>
      <c r="H1021" s="19" t="n">
        <f aca="false">IFERROR(VALUE(SUBSTITUTE(TRIM('수출입 실적(품목별)'!H1025),",","")),"")</f>
        <v>7133</v>
      </c>
    </row>
    <row r="1022" customFormat="false" ht="15" hidden="false" customHeight="true" outlineLevel="0" collapsed="false">
      <c r="A1022" s="11" t="str">
        <f aca="false">TRIM('수출입 실적(품목별)'!A1026)</f>
        <v>2025.11</v>
      </c>
      <c r="B1022" s="17" t="n">
        <f aca="false">IFERROR(VALUE(LEFT(A1022,4)),"")</f>
        <v>2025</v>
      </c>
      <c r="C1022" s="17" t="n">
        <f aca="false">IFERROR(VALUE(RIGHT(A1022,2)),"")</f>
        <v>11</v>
      </c>
      <c r="D1022" s="11" t="str">
        <f aca="false">TRIM('수출입 실적(품목별)'!B1026)</f>
        <v>59</v>
      </c>
      <c r="E1022" s="11" t="str">
        <f aca="false">TRIM('수출입 실적(품목별)'!C1026)</f>
        <v>침투ㆍ도포ㆍ피복하거나 적층한 방직용 섬유의 직물, 공업용인 방직용 섬유제품</v>
      </c>
      <c r="F1022" s="19" t="n">
        <f aca="false">IFERROR(VALUE(SUBSTITUTE(TRIM('수출입 실적(품목별)'!E1026),",","")),"")</f>
        <v>86040</v>
      </c>
      <c r="G1022" s="19" t="n">
        <f aca="false">IFERROR(VALUE(SUBSTITUTE(TRIM('수출입 실적(품목별)'!G1026),",","")),"")</f>
        <v>30843</v>
      </c>
      <c r="H1022" s="19" t="n">
        <f aca="false">IFERROR(VALUE(SUBSTITUTE(TRIM('수출입 실적(품목별)'!H1026),",","")),"")</f>
        <v>55197</v>
      </c>
    </row>
    <row r="1023" customFormat="false" ht="15" hidden="false" customHeight="true" outlineLevel="0" collapsed="false">
      <c r="A1023" s="11" t="str">
        <f aca="false">TRIM('수출입 실적(품목별)'!A1027)</f>
        <v>2025.11</v>
      </c>
      <c r="B1023" s="17" t="n">
        <f aca="false">IFERROR(VALUE(LEFT(A1023,4)),"")</f>
        <v>2025</v>
      </c>
      <c r="C1023" s="17" t="n">
        <f aca="false">IFERROR(VALUE(RIGHT(A1023,2)),"")</f>
        <v>11</v>
      </c>
      <c r="D1023" s="11" t="str">
        <f aca="false">TRIM('수출입 실적(품목별)'!B1027)</f>
        <v>60</v>
      </c>
      <c r="E1023" s="11" t="str">
        <f aca="false">TRIM('수출입 실적(품목별)'!C1027)</f>
        <v>메리야스 편물과 뜨개질 편물</v>
      </c>
      <c r="F1023" s="19" t="n">
        <f aca="false">IFERROR(VALUE(SUBSTITUTE(TRIM('수출입 실적(품목별)'!E1027),",","")),"")</f>
        <v>114830</v>
      </c>
      <c r="G1023" s="19" t="n">
        <f aca="false">IFERROR(VALUE(SUBSTITUTE(TRIM('수출입 실적(품목별)'!G1027),",","")),"")</f>
        <v>9841</v>
      </c>
      <c r="H1023" s="19" t="n">
        <f aca="false">IFERROR(VALUE(SUBSTITUTE(TRIM('수출입 실적(품목별)'!H1027),",","")),"")</f>
        <v>104988</v>
      </c>
    </row>
    <row r="1024" customFormat="false" ht="15" hidden="false" customHeight="true" outlineLevel="0" collapsed="false">
      <c r="A1024" s="11" t="str">
        <f aca="false">TRIM('수출입 실적(품목별)'!A1028)</f>
        <v>2025.11</v>
      </c>
      <c r="B1024" s="17" t="n">
        <f aca="false">IFERROR(VALUE(LEFT(A1024,4)),"")</f>
        <v>2025</v>
      </c>
      <c r="C1024" s="17" t="n">
        <f aca="false">IFERROR(VALUE(RIGHT(A1024,2)),"")</f>
        <v>11</v>
      </c>
      <c r="D1024" s="11" t="str">
        <f aca="false">TRIM('수출입 실적(품목별)'!B1028)</f>
        <v>61</v>
      </c>
      <c r="E1024" s="11" t="str">
        <f aca="false">TRIM('수출입 실적(품목별)'!C1028)</f>
        <v>의류와 그 부속품(메리야스 편물이나 뜨개질 편물로 한정한다)</v>
      </c>
      <c r="F1024" s="19" t="n">
        <f aca="false">IFERROR(VALUE(SUBSTITUTE(TRIM('수출입 실적(품목별)'!E1028),",","")),"")</f>
        <v>73679</v>
      </c>
      <c r="G1024" s="19" t="n">
        <f aca="false">IFERROR(VALUE(SUBSTITUTE(TRIM('수출입 실적(품목별)'!G1028),",","")),"")</f>
        <v>402630</v>
      </c>
      <c r="H1024" s="19" t="n">
        <f aca="false">IFERROR(VALUE(SUBSTITUTE(TRIM('수출입 실적(품목별)'!H1028),",","")),"")</f>
        <v>-328951</v>
      </c>
    </row>
    <row r="1025" customFormat="false" ht="15" hidden="false" customHeight="true" outlineLevel="0" collapsed="false">
      <c r="A1025" s="11" t="str">
        <f aca="false">TRIM('수출입 실적(품목별)'!A1029)</f>
        <v>2025.11</v>
      </c>
      <c r="B1025" s="17" t="n">
        <f aca="false">IFERROR(VALUE(LEFT(A1025,4)),"")</f>
        <v>2025</v>
      </c>
      <c r="C1025" s="17" t="n">
        <f aca="false">IFERROR(VALUE(RIGHT(A1025,2)),"")</f>
        <v>11</v>
      </c>
      <c r="D1025" s="11" t="str">
        <f aca="false">TRIM('수출입 실적(품목별)'!B1029)</f>
        <v>62</v>
      </c>
      <c r="E1025" s="11" t="str">
        <f aca="false">TRIM('수출입 실적(품목별)'!C1029)</f>
        <v>의류와 그 부속품(메리야스 편물이나 뜨개질편물은 제외한다)</v>
      </c>
      <c r="F1025" s="19" t="n">
        <f aca="false">IFERROR(VALUE(SUBSTITUTE(TRIM('수출입 실적(품목별)'!E1029),",","")),"")</f>
        <v>108877</v>
      </c>
      <c r="G1025" s="19" t="n">
        <f aca="false">IFERROR(VALUE(SUBSTITUTE(TRIM('수출입 실적(품목별)'!G1029),",","")),"")</f>
        <v>521433</v>
      </c>
      <c r="H1025" s="19" t="n">
        <f aca="false">IFERROR(VALUE(SUBSTITUTE(TRIM('수출입 실적(품목별)'!H1029),",","")),"")</f>
        <v>-412556</v>
      </c>
    </row>
    <row r="1026" customFormat="false" ht="15" hidden="false" customHeight="true" outlineLevel="0" collapsed="false">
      <c r="A1026" s="11" t="str">
        <f aca="false">TRIM('수출입 실적(품목별)'!A1030)</f>
        <v>2025.11</v>
      </c>
      <c r="B1026" s="17" t="n">
        <f aca="false">IFERROR(VALUE(LEFT(A1026,4)),"")</f>
        <v>2025</v>
      </c>
      <c r="C1026" s="17" t="n">
        <f aca="false">IFERROR(VALUE(RIGHT(A1026,2)),"")</f>
        <v>11</v>
      </c>
      <c r="D1026" s="11" t="str">
        <f aca="false">TRIM('수출입 실적(품목별)'!B1030)</f>
        <v>63</v>
      </c>
      <c r="E1026" s="11" t="str">
        <f aca="false">TRIM('수출입 실적(품목별)'!C1030)</f>
        <v>제품으로 된 방직용 섬유의 그 밖의 물품, 세트, 사용하던 의류ㆍ방직용 섬유제품, 넝마</v>
      </c>
      <c r="F1026" s="19" t="n">
        <f aca="false">IFERROR(VALUE(SUBSTITUTE(TRIM('수출입 실적(품목별)'!E1030),",","")),"")</f>
        <v>43988</v>
      </c>
      <c r="G1026" s="19" t="n">
        <f aca="false">IFERROR(VALUE(SUBSTITUTE(TRIM('수출입 실적(품목별)'!G1030),",","")),"")</f>
        <v>117278</v>
      </c>
      <c r="H1026" s="19" t="n">
        <f aca="false">IFERROR(VALUE(SUBSTITUTE(TRIM('수출입 실적(품목별)'!H1030),",","")),"")</f>
        <v>-73291</v>
      </c>
    </row>
    <row r="1027" customFormat="false" ht="15" hidden="false" customHeight="true" outlineLevel="0" collapsed="false">
      <c r="A1027" s="11" t="str">
        <f aca="false">TRIM('수출입 실적(품목별)'!A1031)</f>
        <v>2025.11</v>
      </c>
      <c r="B1027" s="17" t="n">
        <f aca="false">IFERROR(VALUE(LEFT(A1027,4)),"")</f>
        <v>2025</v>
      </c>
      <c r="C1027" s="17" t="n">
        <f aca="false">IFERROR(VALUE(RIGHT(A1027,2)),"")</f>
        <v>11</v>
      </c>
      <c r="D1027" s="11" t="str">
        <f aca="false">TRIM('수출입 실적(품목별)'!B1031)</f>
        <v>64</v>
      </c>
      <c r="E1027" s="11" t="str">
        <f aca="false">TRIM('수출입 실적(품목별)'!C1031)</f>
        <v>신발류ㆍ각반과 이와 유사한 것, 이들의 부분품</v>
      </c>
      <c r="F1027" s="19" t="n">
        <f aca="false">IFERROR(VALUE(SUBSTITUTE(TRIM('수출입 실적(품목별)'!E1031),",","")),"")</f>
        <v>27306</v>
      </c>
      <c r="G1027" s="19" t="n">
        <f aca="false">IFERROR(VALUE(SUBSTITUTE(TRIM('수출입 실적(품목별)'!G1031),",","")),"")</f>
        <v>249879</v>
      </c>
      <c r="H1027" s="19" t="n">
        <f aca="false">IFERROR(VALUE(SUBSTITUTE(TRIM('수출입 실적(품목별)'!H1031),",","")),"")</f>
        <v>-222573</v>
      </c>
    </row>
    <row r="1028" customFormat="false" ht="15" hidden="false" customHeight="true" outlineLevel="0" collapsed="false">
      <c r="A1028" s="11" t="str">
        <f aca="false">TRIM('수출입 실적(품목별)'!A1032)</f>
        <v>2025.11</v>
      </c>
      <c r="B1028" s="17" t="n">
        <f aca="false">IFERROR(VALUE(LEFT(A1028,4)),"")</f>
        <v>2025</v>
      </c>
      <c r="C1028" s="17" t="n">
        <f aca="false">IFERROR(VALUE(RIGHT(A1028,2)),"")</f>
        <v>11</v>
      </c>
      <c r="D1028" s="11" t="str">
        <f aca="false">TRIM('수출입 실적(품목별)'!B1032)</f>
        <v>65</v>
      </c>
      <c r="E1028" s="11" t="str">
        <f aca="false">TRIM('수출입 실적(품목별)'!C1032)</f>
        <v>모자류와 그 부분품</v>
      </c>
      <c r="F1028" s="19" t="n">
        <f aca="false">IFERROR(VALUE(SUBSTITUTE(TRIM('수출입 실적(품목별)'!E1032),",","")),"")</f>
        <v>9368</v>
      </c>
      <c r="G1028" s="19" t="n">
        <f aca="false">IFERROR(VALUE(SUBSTITUTE(TRIM('수출입 실적(품목별)'!G1032),",","")),"")</f>
        <v>23747</v>
      </c>
      <c r="H1028" s="19" t="n">
        <f aca="false">IFERROR(VALUE(SUBSTITUTE(TRIM('수출입 실적(품목별)'!H1032),",","")),"")</f>
        <v>-14379</v>
      </c>
    </row>
    <row r="1029" customFormat="false" ht="15" hidden="false" customHeight="true" outlineLevel="0" collapsed="false">
      <c r="A1029" s="11" t="str">
        <f aca="false">TRIM('수출입 실적(품목별)'!A1033)</f>
        <v>2025.11</v>
      </c>
      <c r="B1029" s="17" t="n">
        <f aca="false">IFERROR(VALUE(LEFT(A1029,4)),"")</f>
        <v>2025</v>
      </c>
      <c r="C1029" s="17" t="n">
        <f aca="false">IFERROR(VALUE(RIGHT(A1029,2)),"")</f>
        <v>11</v>
      </c>
      <c r="D1029" s="11" t="str">
        <f aca="false">TRIM('수출입 실적(품목별)'!B1033)</f>
        <v>66</v>
      </c>
      <c r="E1029" s="11" t="str">
        <f aca="false">TRIM('수출입 실적(품목별)'!C1033)</f>
        <v>산류(傘類)ㆍ지팡이ㆍ시트스틱(seat-stick)ㆍ채찍ㆍ승마용 채찍과 이들의 부분품</v>
      </c>
      <c r="F1029" s="19" t="n">
        <f aca="false">IFERROR(VALUE(SUBSTITUTE(TRIM('수출입 실적(품목별)'!E1033),",","")),"")</f>
        <v>151</v>
      </c>
      <c r="G1029" s="19" t="n">
        <f aca="false">IFERROR(VALUE(SUBSTITUTE(TRIM('수출입 실적(품목별)'!G1033),",","")),"")</f>
        <v>6338</v>
      </c>
      <c r="H1029" s="19" t="n">
        <f aca="false">IFERROR(VALUE(SUBSTITUTE(TRIM('수출입 실적(품목별)'!H1033),",","")),"")</f>
        <v>-6188</v>
      </c>
    </row>
    <row r="1030" customFormat="false" ht="15" hidden="false" customHeight="true" outlineLevel="0" collapsed="false">
      <c r="A1030" s="11" t="str">
        <f aca="false">TRIM('수출입 실적(품목별)'!A1034)</f>
        <v>2025.11</v>
      </c>
      <c r="B1030" s="17" t="n">
        <f aca="false">IFERROR(VALUE(LEFT(A1030,4)),"")</f>
        <v>2025</v>
      </c>
      <c r="C1030" s="17" t="n">
        <f aca="false">IFERROR(VALUE(RIGHT(A1030,2)),"")</f>
        <v>11</v>
      </c>
      <c r="D1030" s="11" t="str">
        <f aca="false">TRIM('수출입 실적(품목별)'!B1034)</f>
        <v>67</v>
      </c>
      <c r="E1030" s="11" t="str">
        <f aca="false">TRIM('수출입 실적(품목별)'!C1034)</f>
        <v>조제 깃털ㆍ솜털과 그 제품, 조화, 사람 머리카락으로 된 제품</v>
      </c>
      <c r="F1030" s="19" t="n">
        <f aca="false">IFERROR(VALUE(SUBSTITUTE(TRIM('수출입 실적(품목별)'!E1034),",","")),"")</f>
        <v>1729</v>
      </c>
      <c r="G1030" s="19" t="n">
        <f aca="false">IFERROR(VALUE(SUBSTITUTE(TRIM('수출입 실적(품목별)'!G1034),",","")),"")</f>
        <v>7501</v>
      </c>
      <c r="H1030" s="19" t="n">
        <f aca="false">IFERROR(VALUE(SUBSTITUTE(TRIM('수출입 실적(품목별)'!H1034),",","")),"")</f>
        <v>-5772</v>
      </c>
    </row>
    <row r="1031" customFormat="false" ht="15" hidden="false" customHeight="true" outlineLevel="0" collapsed="false">
      <c r="A1031" s="11" t="str">
        <f aca="false">TRIM('수출입 실적(품목별)'!A1035)</f>
        <v>2025.11</v>
      </c>
      <c r="B1031" s="17" t="n">
        <f aca="false">IFERROR(VALUE(LEFT(A1031,4)),"")</f>
        <v>2025</v>
      </c>
      <c r="C1031" s="17" t="n">
        <f aca="false">IFERROR(VALUE(RIGHT(A1031,2)),"")</f>
        <v>11</v>
      </c>
      <c r="D1031" s="11" t="str">
        <f aca="false">TRIM('수출입 실적(품목별)'!B1035)</f>
        <v>68</v>
      </c>
      <c r="E1031" s="11" t="str">
        <f aca="false">TRIM('수출입 실적(품목별)'!C1035)</f>
        <v>돌ㆍ플라스터(plaster)ㆍ시멘트ㆍ석면ㆍ운모나 이와 유사한 재료의 제품</v>
      </c>
      <c r="F1031" s="19" t="n">
        <f aca="false">IFERROR(VALUE(SUBSTITUTE(TRIM('수출입 실적(품목별)'!E1035),",","")),"")</f>
        <v>77557</v>
      </c>
      <c r="G1031" s="19" t="n">
        <f aca="false">IFERROR(VALUE(SUBSTITUTE(TRIM('수출입 실적(품목별)'!G1035),",","")),"")</f>
        <v>103074</v>
      </c>
      <c r="H1031" s="19" t="n">
        <f aca="false">IFERROR(VALUE(SUBSTITUTE(TRIM('수출입 실적(품목별)'!H1035),",","")),"")</f>
        <v>-25517</v>
      </c>
    </row>
    <row r="1032" customFormat="false" ht="15" hidden="false" customHeight="true" outlineLevel="0" collapsed="false">
      <c r="A1032" s="11" t="str">
        <f aca="false">TRIM('수출입 실적(품목별)'!A1036)</f>
        <v>2025.11</v>
      </c>
      <c r="B1032" s="17" t="n">
        <f aca="false">IFERROR(VALUE(LEFT(A1032,4)),"")</f>
        <v>2025</v>
      </c>
      <c r="C1032" s="17" t="n">
        <f aca="false">IFERROR(VALUE(RIGHT(A1032,2)),"")</f>
        <v>11</v>
      </c>
      <c r="D1032" s="11" t="str">
        <f aca="false">TRIM('수출입 실적(품목별)'!B1036)</f>
        <v>69</v>
      </c>
      <c r="E1032" s="11" t="str">
        <f aca="false">TRIM('수출입 실적(품목별)'!C1036)</f>
        <v>도자제품</v>
      </c>
      <c r="F1032" s="19" t="n">
        <f aca="false">IFERROR(VALUE(SUBSTITUTE(TRIM('수출입 실적(품목별)'!E1036),",","")),"")</f>
        <v>34029</v>
      </c>
      <c r="G1032" s="19" t="n">
        <f aca="false">IFERROR(VALUE(SUBSTITUTE(TRIM('수출입 실적(품목별)'!G1036),",","")),"")</f>
        <v>112887</v>
      </c>
      <c r="H1032" s="19" t="n">
        <f aca="false">IFERROR(VALUE(SUBSTITUTE(TRIM('수출입 실적(품목별)'!H1036),",","")),"")</f>
        <v>-78858</v>
      </c>
    </row>
    <row r="1033" customFormat="false" ht="15" hidden="false" customHeight="true" outlineLevel="0" collapsed="false">
      <c r="A1033" s="11" t="str">
        <f aca="false">TRIM('수출입 실적(품목별)'!A1037)</f>
        <v>2025.11</v>
      </c>
      <c r="B1033" s="17" t="n">
        <f aca="false">IFERROR(VALUE(LEFT(A1033,4)),"")</f>
        <v>2025</v>
      </c>
      <c r="C1033" s="17" t="n">
        <f aca="false">IFERROR(VALUE(RIGHT(A1033,2)),"")</f>
        <v>11</v>
      </c>
      <c r="D1033" s="11" t="str">
        <f aca="false">TRIM('수출입 실적(품목별)'!B1037)</f>
        <v>70</v>
      </c>
      <c r="E1033" s="11" t="str">
        <f aca="false">TRIM('수출입 실적(품목별)'!C1037)</f>
        <v>유리와 유리제품</v>
      </c>
      <c r="F1033" s="19" t="n">
        <f aca="false">IFERROR(VALUE(SUBSTITUTE(TRIM('수출입 실적(품목별)'!E1037),",","")),"")</f>
        <v>151193</v>
      </c>
      <c r="G1033" s="19" t="n">
        <f aca="false">IFERROR(VALUE(SUBSTITUTE(TRIM('수출입 실적(품목별)'!G1037),",","")),"")</f>
        <v>215200</v>
      </c>
      <c r="H1033" s="19" t="n">
        <f aca="false">IFERROR(VALUE(SUBSTITUTE(TRIM('수출입 실적(품목별)'!H1037),",","")),"")</f>
        <v>-64007</v>
      </c>
    </row>
    <row r="1034" customFormat="false" ht="15" hidden="false" customHeight="true" outlineLevel="0" collapsed="false">
      <c r="A1034" s="11" t="str">
        <f aca="false">TRIM('수출입 실적(품목별)'!A1038)</f>
        <v>2025.11</v>
      </c>
      <c r="B1034" s="17" t="n">
        <f aca="false">IFERROR(VALUE(LEFT(A1034,4)),"")</f>
        <v>2025</v>
      </c>
      <c r="C1034" s="17" t="n">
        <f aca="false">IFERROR(VALUE(RIGHT(A1034,2)),"")</f>
        <v>11</v>
      </c>
      <c r="D1034" s="11" t="str">
        <f aca="false">TRIM('수출입 실적(품목별)'!B1038)</f>
        <v>71</v>
      </c>
      <c r="E1034" s="11" t="str">
        <f aca="false">TRIM('수출입 실적(품목별)'!C1038)</f>
        <v>천연진주ㆍ양식진주ㆍ귀석ㆍ반귀석ㆍ귀금속ㆍ귀금속을 입힌 금속과 이들의 제품, 모조 신변장식용품, 주화</v>
      </c>
      <c r="F1034" s="19" t="n">
        <f aca="false">IFERROR(VALUE(SUBSTITUTE(TRIM('수출입 실적(품목별)'!E1038),",","")),"")</f>
        <v>1043507</v>
      </c>
      <c r="G1034" s="19" t="n">
        <f aca="false">IFERROR(VALUE(SUBSTITUTE(TRIM('수출입 실적(품목별)'!G1038),",","")),"")</f>
        <v>2063873</v>
      </c>
      <c r="H1034" s="19" t="n">
        <f aca="false">IFERROR(VALUE(SUBSTITUTE(TRIM('수출입 실적(품목별)'!H1038),",","")),"")</f>
        <v>-1020366</v>
      </c>
    </row>
    <row r="1035" customFormat="false" ht="15" hidden="false" customHeight="true" outlineLevel="0" collapsed="false">
      <c r="A1035" s="11" t="str">
        <f aca="false">TRIM('수출입 실적(품목별)'!A1039)</f>
        <v>2025.11</v>
      </c>
      <c r="B1035" s="17" t="n">
        <f aca="false">IFERROR(VALUE(LEFT(A1035,4)),"")</f>
        <v>2025</v>
      </c>
      <c r="C1035" s="17" t="n">
        <f aca="false">IFERROR(VALUE(RIGHT(A1035,2)),"")</f>
        <v>11</v>
      </c>
      <c r="D1035" s="11" t="str">
        <f aca="false">TRIM('수출입 실적(품목별)'!B1039)</f>
        <v>72</v>
      </c>
      <c r="E1035" s="11" t="str">
        <f aca="false">TRIM('수출입 실적(품목별)'!C1039)</f>
        <v>철강</v>
      </c>
      <c r="F1035" s="19" t="n">
        <f aca="false">IFERROR(VALUE(SUBSTITUTE(TRIM('수출입 실적(품목별)'!E1039),",","")),"")</f>
        <v>1670397</v>
      </c>
      <c r="G1035" s="19" t="n">
        <f aca="false">IFERROR(VALUE(SUBSTITUTE(TRIM('수출입 실적(품목별)'!G1039),",","")),"")</f>
        <v>899878</v>
      </c>
      <c r="H1035" s="19" t="n">
        <f aca="false">IFERROR(VALUE(SUBSTITUTE(TRIM('수출입 실적(품목별)'!H1039),",","")),"")</f>
        <v>770519</v>
      </c>
    </row>
    <row r="1036" customFormat="false" ht="15" hidden="false" customHeight="true" outlineLevel="0" collapsed="false">
      <c r="A1036" s="11" t="str">
        <f aca="false">TRIM('수출입 실적(품목별)'!A1040)</f>
        <v>2025.11</v>
      </c>
      <c r="B1036" s="17" t="n">
        <f aca="false">IFERROR(VALUE(LEFT(A1036,4)),"")</f>
        <v>2025</v>
      </c>
      <c r="C1036" s="17" t="n">
        <f aca="false">IFERROR(VALUE(RIGHT(A1036,2)),"")</f>
        <v>11</v>
      </c>
      <c r="D1036" s="11" t="str">
        <f aca="false">TRIM('수출입 실적(품목별)'!B1040)</f>
        <v>73</v>
      </c>
      <c r="E1036" s="11" t="str">
        <f aca="false">TRIM('수출입 실적(품목별)'!C1040)</f>
        <v>철강의 제품</v>
      </c>
      <c r="F1036" s="19" t="n">
        <f aca="false">IFERROR(VALUE(SUBSTITUTE(TRIM('수출입 실적(품목별)'!E1040),",","")),"")</f>
        <v>672462</v>
      </c>
      <c r="G1036" s="19" t="n">
        <f aca="false">IFERROR(VALUE(SUBSTITUTE(TRIM('수출입 실적(품목별)'!G1040),",","")),"")</f>
        <v>565396</v>
      </c>
      <c r="H1036" s="19" t="n">
        <f aca="false">IFERROR(VALUE(SUBSTITUTE(TRIM('수출입 실적(품목별)'!H1040),",","")),"")</f>
        <v>107066</v>
      </c>
    </row>
    <row r="1037" customFormat="false" ht="15" hidden="false" customHeight="true" outlineLevel="0" collapsed="false">
      <c r="A1037" s="11" t="str">
        <f aca="false">TRIM('수출입 실적(품목별)'!A1041)</f>
        <v>2025.11</v>
      </c>
      <c r="B1037" s="17" t="n">
        <f aca="false">IFERROR(VALUE(LEFT(A1037,4)),"")</f>
        <v>2025</v>
      </c>
      <c r="C1037" s="17" t="n">
        <f aca="false">IFERROR(VALUE(RIGHT(A1037,2)),"")</f>
        <v>11</v>
      </c>
      <c r="D1037" s="11" t="str">
        <f aca="false">TRIM('수출입 실적(품목별)'!B1041)</f>
        <v>74</v>
      </c>
      <c r="E1037" s="11" t="str">
        <f aca="false">TRIM('수출입 실적(품목별)'!C1041)</f>
        <v>구리와 그 제품</v>
      </c>
      <c r="F1037" s="19" t="n">
        <f aca="false">IFERROR(VALUE(SUBSTITUTE(TRIM('수출입 실적(품목별)'!E1041),",","")),"")</f>
        <v>633637</v>
      </c>
      <c r="G1037" s="19" t="n">
        <f aca="false">IFERROR(VALUE(SUBSTITUTE(TRIM('수출입 실적(품목별)'!G1041),",","")),"")</f>
        <v>718643</v>
      </c>
      <c r="H1037" s="19" t="n">
        <f aca="false">IFERROR(VALUE(SUBSTITUTE(TRIM('수출입 실적(품목별)'!H1041),",","")),"")</f>
        <v>-85006</v>
      </c>
    </row>
    <row r="1038" customFormat="false" ht="15" hidden="false" customHeight="true" outlineLevel="0" collapsed="false">
      <c r="A1038" s="11" t="str">
        <f aca="false">TRIM('수출입 실적(품목별)'!A1042)</f>
        <v>2025.11</v>
      </c>
      <c r="B1038" s="17" t="n">
        <f aca="false">IFERROR(VALUE(LEFT(A1038,4)),"")</f>
        <v>2025</v>
      </c>
      <c r="C1038" s="17" t="n">
        <f aca="false">IFERROR(VALUE(RIGHT(A1038,2)),"")</f>
        <v>11</v>
      </c>
      <c r="D1038" s="11" t="str">
        <f aca="false">TRIM('수출입 실적(품목별)'!B1042)</f>
        <v>75</v>
      </c>
      <c r="E1038" s="11" t="str">
        <f aca="false">TRIM('수출입 실적(품목별)'!C1042)</f>
        <v>니켈과 그 제품</v>
      </c>
      <c r="F1038" s="19" t="n">
        <f aca="false">IFERROR(VALUE(SUBSTITUTE(TRIM('수출입 실적(품목별)'!E1042),",","")),"")</f>
        <v>18506</v>
      </c>
      <c r="G1038" s="19" t="n">
        <f aca="false">IFERROR(VALUE(SUBSTITUTE(TRIM('수출입 실적(품목별)'!G1042),",","")),"")</f>
        <v>89469</v>
      </c>
      <c r="H1038" s="19" t="n">
        <f aca="false">IFERROR(VALUE(SUBSTITUTE(TRIM('수출입 실적(품목별)'!H1042),",","")),"")</f>
        <v>-70963</v>
      </c>
    </row>
    <row r="1039" customFormat="false" ht="15" hidden="false" customHeight="true" outlineLevel="0" collapsed="false">
      <c r="A1039" s="11" t="str">
        <f aca="false">TRIM('수출입 실적(품목별)'!A1043)</f>
        <v>2025.11</v>
      </c>
      <c r="B1039" s="17" t="n">
        <f aca="false">IFERROR(VALUE(LEFT(A1039,4)),"")</f>
        <v>2025</v>
      </c>
      <c r="C1039" s="17" t="n">
        <f aca="false">IFERROR(VALUE(RIGHT(A1039,2)),"")</f>
        <v>11</v>
      </c>
      <c r="D1039" s="11" t="str">
        <f aca="false">TRIM('수출입 실적(품목별)'!B1043)</f>
        <v>76</v>
      </c>
      <c r="E1039" s="11" t="str">
        <f aca="false">TRIM('수출입 실적(품목별)'!C1043)</f>
        <v>알루미늄과 그 제품</v>
      </c>
      <c r="F1039" s="19" t="n">
        <f aca="false">IFERROR(VALUE(SUBSTITUTE(TRIM('수출입 실적(품목별)'!E1043),",","")),"")</f>
        <v>392581</v>
      </c>
      <c r="G1039" s="19" t="n">
        <f aca="false">IFERROR(VALUE(SUBSTITUTE(TRIM('수출입 실적(품목별)'!G1043),",","")),"")</f>
        <v>699462</v>
      </c>
      <c r="H1039" s="19" t="n">
        <f aca="false">IFERROR(VALUE(SUBSTITUTE(TRIM('수출입 실적(품목별)'!H1043),",","")),"")</f>
        <v>-306881</v>
      </c>
    </row>
    <row r="1040" customFormat="false" ht="15" hidden="false" customHeight="true" outlineLevel="0" collapsed="false">
      <c r="A1040" s="11" t="str">
        <f aca="false">TRIM('수출입 실적(품목별)'!A1044)</f>
        <v>2025.11</v>
      </c>
      <c r="B1040" s="17" t="n">
        <f aca="false">IFERROR(VALUE(LEFT(A1040,4)),"")</f>
        <v>2025</v>
      </c>
      <c r="C1040" s="17" t="n">
        <f aca="false">IFERROR(VALUE(RIGHT(A1040,2)),"")</f>
        <v>11</v>
      </c>
      <c r="D1040" s="11" t="str">
        <f aca="false">TRIM('수출입 실적(품목별)'!B1044)</f>
        <v>78</v>
      </c>
      <c r="E1040" s="11" t="str">
        <f aca="false">TRIM('수출입 실적(품목별)'!C1044)</f>
        <v>납과 그 제품</v>
      </c>
      <c r="F1040" s="19" t="n">
        <f aca="false">IFERROR(VALUE(SUBSTITUTE(TRIM('수출입 실적(품목별)'!E1044),",","")),"")</f>
        <v>46204</v>
      </c>
      <c r="G1040" s="19" t="n">
        <f aca="false">IFERROR(VALUE(SUBSTITUTE(TRIM('수출입 실적(품목별)'!G1044),",","")),"")</f>
        <v>27965</v>
      </c>
      <c r="H1040" s="19" t="n">
        <f aca="false">IFERROR(VALUE(SUBSTITUTE(TRIM('수출입 실적(품목별)'!H1044),",","")),"")</f>
        <v>18239</v>
      </c>
    </row>
    <row r="1041" customFormat="false" ht="15" hidden="false" customHeight="true" outlineLevel="0" collapsed="false">
      <c r="A1041" s="11" t="str">
        <f aca="false">TRIM('수출입 실적(품목별)'!A1045)</f>
        <v>2025.11</v>
      </c>
      <c r="B1041" s="17" t="n">
        <f aca="false">IFERROR(VALUE(LEFT(A1041,4)),"")</f>
        <v>2025</v>
      </c>
      <c r="C1041" s="17" t="n">
        <f aca="false">IFERROR(VALUE(RIGHT(A1041,2)),"")</f>
        <v>11</v>
      </c>
      <c r="D1041" s="11" t="str">
        <f aca="false">TRIM('수출입 실적(품목별)'!B1045)</f>
        <v>79</v>
      </c>
      <c r="E1041" s="11" t="str">
        <f aca="false">TRIM('수출입 실적(품목별)'!C1045)</f>
        <v>아연과 그 제품</v>
      </c>
      <c r="F1041" s="19" t="n">
        <f aca="false">IFERROR(VALUE(SUBSTITUTE(TRIM('수출입 실적(품목별)'!E1045),",","")),"")</f>
        <v>126404</v>
      </c>
      <c r="G1041" s="19" t="n">
        <f aca="false">IFERROR(VALUE(SUBSTITUTE(TRIM('수출입 실적(품목별)'!G1045),",","")),"")</f>
        <v>13486</v>
      </c>
      <c r="H1041" s="19" t="n">
        <f aca="false">IFERROR(VALUE(SUBSTITUTE(TRIM('수출입 실적(품목별)'!H1045),",","")),"")</f>
        <v>112919</v>
      </c>
    </row>
    <row r="1042" customFormat="false" ht="15" hidden="false" customHeight="true" outlineLevel="0" collapsed="false">
      <c r="A1042" s="11" t="str">
        <f aca="false">TRIM('수출입 실적(품목별)'!A1046)</f>
        <v>2025.11</v>
      </c>
      <c r="B1042" s="17" t="n">
        <f aca="false">IFERROR(VALUE(LEFT(A1042,4)),"")</f>
        <v>2025</v>
      </c>
      <c r="C1042" s="17" t="n">
        <f aca="false">IFERROR(VALUE(RIGHT(A1042,2)),"")</f>
        <v>11</v>
      </c>
      <c r="D1042" s="11" t="str">
        <f aca="false">TRIM('수출입 실적(품목별)'!B1046)</f>
        <v>80</v>
      </c>
      <c r="E1042" s="11" t="str">
        <f aca="false">TRIM('수출입 실적(품목별)'!C1046)</f>
        <v>주석과 그 제품</v>
      </c>
      <c r="F1042" s="19" t="n">
        <f aca="false">IFERROR(VALUE(SUBSTITUTE(TRIM('수출입 실적(품목별)'!E1046),",","")),"")</f>
        <v>5441</v>
      </c>
      <c r="G1042" s="19" t="n">
        <f aca="false">IFERROR(VALUE(SUBSTITUTE(TRIM('수출입 실적(품목별)'!G1046),",","")),"")</f>
        <v>45397</v>
      </c>
      <c r="H1042" s="19" t="n">
        <f aca="false">IFERROR(VALUE(SUBSTITUTE(TRIM('수출입 실적(품목별)'!H1046),",","")),"")</f>
        <v>-39955</v>
      </c>
    </row>
    <row r="1043" customFormat="false" ht="15" hidden="false" customHeight="true" outlineLevel="0" collapsed="false">
      <c r="A1043" s="11" t="str">
        <f aca="false">TRIM('수출입 실적(품목별)'!A1047)</f>
        <v>2025.11</v>
      </c>
      <c r="B1043" s="17" t="n">
        <f aca="false">IFERROR(VALUE(LEFT(A1043,4)),"")</f>
        <v>2025</v>
      </c>
      <c r="C1043" s="17" t="n">
        <f aca="false">IFERROR(VALUE(RIGHT(A1043,2)),"")</f>
        <v>11</v>
      </c>
      <c r="D1043" s="11" t="str">
        <f aca="false">TRIM('수출입 실적(품목별)'!B1047)</f>
        <v>81</v>
      </c>
      <c r="E1043" s="11" t="str">
        <f aca="false">TRIM('수출입 실적(품목별)'!C1047)</f>
        <v>그 밖의 비금속(卑金屬), 서멧(cermet), 이들의 제품</v>
      </c>
      <c r="F1043" s="19" t="n">
        <f aca="false">IFERROR(VALUE(SUBSTITUTE(TRIM('수출입 실적(품목별)'!E1047),",","")),"")</f>
        <v>44326</v>
      </c>
      <c r="G1043" s="19" t="n">
        <f aca="false">IFERROR(VALUE(SUBSTITUTE(TRIM('수출입 실적(품목별)'!G1047),",","")),"")</f>
        <v>127212</v>
      </c>
      <c r="H1043" s="19" t="n">
        <f aca="false">IFERROR(VALUE(SUBSTITUTE(TRIM('수출입 실적(품목별)'!H1047),",","")),"")</f>
        <v>-82886</v>
      </c>
    </row>
    <row r="1044" customFormat="false" ht="15" hidden="false" customHeight="true" outlineLevel="0" collapsed="false">
      <c r="A1044" s="11" t="str">
        <f aca="false">TRIM('수출입 실적(품목별)'!A1048)</f>
        <v>2025.11</v>
      </c>
      <c r="B1044" s="17" t="n">
        <f aca="false">IFERROR(VALUE(LEFT(A1044,4)),"")</f>
        <v>2025</v>
      </c>
      <c r="C1044" s="17" t="n">
        <f aca="false">IFERROR(VALUE(RIGHT(A1044,2)),"")</f>
        <v>11</v>
      </c>
      <c r="D1044" s="11" t="str">
        <f aca="false">TRIM('수출입 실적(품목별)'!B1048)</f>
        <v>82</v>
      </c>
      <c r="E1044" s="11" t="str">
        <f aca="false">TRIM('수출입 실적(품목별)'!C1048)</f>
        <v>비금속(卑金屬)으로 만든 공구ㆍ도구ㆍ칼붙이ㆍ스푼ㆍ포크, 이들의 부분품</v>
      </c>
      <c r="F1044" s="19" t="n">
        <f aca="false">IFERROR(VALUE(SUBSTITUTE(TRIM('수출입 실적(품목별)'!E1048),",","")),"")</f>
        <v>156007</v>
      </c>
      <c r="G1044" s="19" t="n">
        <f aca="false">IFERROR(VALUE(SUBSTITUTE(TRIM('수출입 실적(품목별)'!G1048),",","")),"")</f>
        <v>81255</v>
      </c>
      <c r="H1044" s="19" t="n">
        <f aca="false">IFERROR(VALUE(SUBSTITUTE(TRIM('수출입 실적(품목별)'!H1048),",","")),"")</f>
        <v>74752</v>
      </c>
    </row>
    <row r="1045" customFormat="false" ht="15" hidden="false" customHeight="true" outlineLevel="0" collapsed="false">
      <c r="A1045" s="11" t="str">
        <f aca="false">TRIM('수출입 실적(품목별)'!A1049)</f>
        <v>2025.11</v>
      </c>
      <c r="B1045" s="17" t="n">
        <f aca="false">IFERROR(VALUE(LEFT(A1045,4)),"")</f>
        <v>2025</v>
      </c>
      <c r="C1045" s="17" t="n">
        <f aca="false">IFERROR(VALUE(RIGHT(A1045,2)),"")</f>
        <v>11</v>
      </c>
      <c r="D1045" s="11" t="str">
        <f aca="false">TRIM('수출입 실적(품목별)'!B1049)</f>
        <v>83</v>
      </c>
      <c r="E1045" s="11" t="str">
        <f aca="false">TRIM('수출입 실적(품목별)'!C1049)</f>
        <v>비금속(卑金屬)으로 만든 각종 제품</v>
      </c>
      <c r="F1045" s="19" t="n">
        <f aca="false">IFERROR(VALUE(SUBSTITUTE(TRIM('수출입 실적(품목별)'!E1049),",","")),"")</f>
        <v>120175</v>
      </c>
      <c r="G1045" s="19" t="n">
        <f aca="false">IFERROR(VALUE(SUBSTITUTE(TRIM('수출입 실적(품목별)'!G1049),",","")),"")</f>
        <v>73905</v>
      </c>
      <c r="H1045" s="19" t="n">
        <f aca="false">IFERROR(VALUE(SUBSTITUTE(TRIM('수출입 실적(품목별)'!H1049),",","")),"")</f>
        <v>46269</v>
      </c>
    </row>
    <row r="1046" customFormat="false" ht="15" hidden="false" customHeight="true" outlineLevel="0" collapsed="false">
      <c r="A1046" s="11" t="str">
        <f aca="false">TRIM('수출입 실적(품목별)'!A1050)</f>
        <v>2025.11</v>
      </c>
      <c r="B1046" s="17" t="n">
        <f aca="false">IFERROR(VALUE(LEFT(A1046,4)),"")</f>
        <v>2025</v>
      </c>
      <c r="C1046" s="17" t="n">
        <f aca="false">IFERROR(VALUE(RIGHT(A1046,2)),"")</f>
        <v>11</v>
      </c>
      <c r="D1046" s="11" t="str">
        <f aca="false">TRIM('수출입 실적(품목별)'!B1050)</f>
        <v>84</v>
      </c>
      <c r="E1046" s="11" t="str">
        <f aca="false">TRIM('수출입 실적(품목별)'!C1050)</f>
        <v>원자로ㆍ보일러ㆍ기계류와 이들의 부분품</v>
      </c>
      <c r="F1046" s="19" t="n">
        <f aca="false">IFERROR(VALUE(SUBSTITUTE(TRIM('수출입 실적(품목별)'!E1050),",","")),"")</f>
        <v>7692368</v>
      </c>
      <c r="G1046" s="19" t="n">
        <f aca="false">IFERROR(VALUE(SUBSTITUTE(TRIM('수출입 실적(품목별)'!G1050),",","")),"")</f>
        <v>6155497</v>
      </c>
      <c r="H1046" s="19" t="n">
        <f aca="false">IFERROR(VALUE(SUBSTITUTE(TRIM('수출입 실적(품목별)'!H1050),",","")),"")</f>
        <v>1536871</v>
      </c>
    </row>
    <row r="1047" customFormat="false" ht="15" hidden="false" customHeight="true" outlineLevel="0" collapsed="false">
      <c r="A1047" s="11" t="str">
        <f aca="false">TRIM('수출입 실적(품목별)'!A1051)</f>
        <v>2025.11</v>
      </c>
      <c r="B1047" s="17" t="n">
        <f aca="false">IFERROR(VALUE(LEFT(A1047,4)),"")</f>
        <v>2025</v>
      </c>
      <c r="C1047" s="17" t="n">
        <f aca="false">IFERROR(VALUE(RIGHT(A1047,2)),"")</f>
        <v>11</v>
      </c>
      <c r="D1047" s="11" t="str">
        <f aca="false">TRIM('수출입 실적(품목별)'!B1051)</f>
        <v>85</v>
      </c>
      <c r="E1047" s="11" t="str">
        <f aca="false">TRIM('수출입 실적(품목별)'!C1051)</f>
        <v>전기기기와 그 부분품, 녹음기ㆍ음성 재생기ㆍ텔레비전의 영상과 음성의 기록기ㆍ재생기와 이들의 부분품ㆍ부속품</v>
      </c>
      <c r="F1047" s="19" t="n">
        <f aca="false">IFERROR(VALUE(SUBSTITUTE(TRIM('수출입 실적(품목별)'!E1051),",","")),"")</f>
        <v>22241662</v>
      </c>
      <c r="G1047" s="19" t="n">
        <f aca="false">IFERROR(VALUE(SUBSTITUTE(TRIM('수출입 실적(품목별)'!G1051),",","")),"")</f>
        <v>10846411</v>
      </c>
      <c r="H1047" s="19" t="n">
        <f aca="false">IFERROR(VALUE(SUBSTITUTE(TRIM('수출입 실적(품목별)'!H1051),",","")),"")</f>
        <v>11395251</v>
      </c>
    </row>
    <row r="1048" customFormat="false" ht="15" hidden="false" customHeight="true" outlineLevel="0" collapsed="false">
      <c r="A1048" s="11" t="str">
        <f aca="false">TRIM('수출입 실적(품목별)'!A1052)</f>
        <v>2025.11</v>
      </c>
      <c r="B1048" s="17" t="n">
        <f aca="false">IFERROR(VALUE(LEFT(A1048,4)),"")</f>
        <v>2025</v>
      </c>
      <c r="C1048" s="17" t="n">
        <f aca="false">IFERROR(VALUE(RIGHT(A1048,2)),"")</f>
        <v>11</v>
      </c>
      <c r="D1048" s="11" t="str">
        <f aca="false">TRIM('수출입 실적(품목별)'!B1052)</f>
        <v>86</v>
      </c>
      <c r="E1048" s="11" t="str">
        <f aca="false">TRIM('수출입 실적(품목별)'!C1052)</f>
        <v>철도용이나 궤도용 기관차ㆍ차량과 이들의 부분품, 철도용이나 궤도용 장비품과 그 부분품, 기계식(전기기계식을 포함한다) 각종 교통신호용 기기</v>
      </c>
      <c r="F1048" s="19" t="n">
        <f aca="false">IFERROR(VALUE(SUBSTITUTE(TRIM('수출입 실적(품목별)'!E1052),",","")),"")</f>
        <v>73832</v>
      </c>
      <c r="G1048" s="19" t="n">
        <f aca="false">IFERROR(VALUE(SUBSTITUTE(TRIM('수출입 실적(품목별)'!G1052),",","")),"")</f>
        <v>46953</v>
      </c>
      <c r="H1048" s="19" t="n">
        <f aca="false">IFERROR(VALUE(SUBSTITUTE(TRIM('수출입 실적(품목별)'!H1052),",","")),"")</f>
        <v>26879</v>
      </c>
    </row>
    <row r="1049" customFormat="false" ht="15" hidden="false" customHeight="true" outlineLevel="0" collapsed="false">
      <c r="A1049" s="11" t="str">
        <f aca="false">TRIM('수출입 실적(품목별)'!A1053)</f>
        <v>2025.11</v>
      </c>
      <c r="B1049" s="17" t="n">
        <f aca="false">IFERROR(VALUE(LEFT(A1049,4)),"")</f>
        <v>2025</v>
      </c>
      <c r="C1049" s="17" t="n">
        <f aca="false">IFERROR(VALUE(RIGHT(A1049,2)),"")</f>
        <v>11</v>
      </c>
      <c r="D1049" s="11" t="str">
        <f aca="false">TRIM('수출입 실적(품목별)'!B1053)</f>
        <v>87</v>
      </c>
      <c r="E1049" s="11" t="str">
        <f aca="false">TRIM('수출입 실적(품목별)'!C1053)</f>
        <v>철도용이나 궤도용 외의 차량과 그 부분품ㆍ부속품</v>
      </c>
      <c r="F1049" s="19" t="n">
        <f aca="false">IFERROR(VALUE(SUBSTITUTE(TRIM('수출입 실적(품목별)'!E1053),",","")),"")</f>
        <v>7861930</v>
      </c>
      <c r="G1049" s="19" t="n">
        <f aca="false">IFERROR(VALUE(SUBSTITUTE(TRIM('수출입 실적(품목별)'!G1053),",","")),"")</f>
        <v>1602851</v>
      </c>
      <c r="H1049" s="19" t="n">
        <f aca="false">IFERROR(VALUE(SUBSTITUTE(TRIM('수출입 실적(품목별)'!H1053),",","")),"")</f>
        <v>6259079</v>
      </c>
    </row>
    <row r="1050" customFormat="false" ht="15" hidden="false" customHeight="true" outlineLevel="0" collapsed="false">
      <c r="A1050" s="11" t="str">
        <f aca="false">TRIM('수출입 실적(품목별)'!A1054)</f>
        <v>2025.11</v>
      </c>
      <c r="B1050" s="17" t="n">
        <f aca="false">IFERROR(VALUE(LEFT(A1050,4)),"")</f>
        <v>2025</v>
      </c>
      <c r="C1050" s="17" t="n">
        <f aca="false">IFERROR(VALUE(RIGHT(A1050,2)),"")</f>
        <v>11</v>
      </c>
      <c r="D1050" s="11" t="str">
        <f aca="false">TRIM('수출입 실적(품목별)'!B1054)</f>
        <v>88</v>
      </c>
      <c r="E1050" s="11" t="str">
        <f aca="false">TRIM('수출입 실적(품목별)'!C1054)</f>
        <v>항공기와 우주선, 이들의 부분품</v>
      </c>
      <c r="F1050" s="19" t="n">
        <f aca="false">IFERROR(VALUE(SUBSTITUTE(TRIM('수출입 실적(품목별)'!E1054),",","")),"")</f>
        <v>203591</v>
      </c>
      <c r="G1050" s="19" t="n">
        <f aca="false">IFERROR(VALUE(SUBSTITUTE(TRIM('수출입 실적(품목별)'!G1054),",","")),"")</f>
        <v>371354</v>
      </c>
      <c r="H1050" s="19" t="n">
        <f aca="false">IFERROR(VALUE(SUBSTITUTE(TRIM('수출입 실적(품목별)'!H1054),",","")),"")</f>
        <v>-167763</v>
      </c>
    </row>
    <row r="1051" customFormat="false" ht="15" hidden="false" customHeight="true" outlineLevel="0" collapsed="false">
      <c r="A1051" s="11" t="str">
        <f aca="false">TRIM('수출입 실적(품목별)'!A1055)</f>
        <v>2025.11</v>
      </c>
      <c r="B1051" s="17" t="n">
        <f aca="false">IFERROR(VALUE(LEFT(A1051,4)),"")</f>
        <v>2025</v>
      </c>
      <c r="C1051" s="17" t="n">
        <f aca="false">IFERROR(VALUE(RIGHT(A1051,2)),"")</f>
        <v>11</v>
      </c>
      <c r="D1051" s="11" t="str">
        <f aca="false">TRIM('수출입 실적(품목별)'!B1055)</f>
        <v>89</v>
      </c>
      <c r="E1051" s="11" t="str">
        <f aca="false">TRIM('수출입 실적(품목별)'!C1055)</f>
        <v>선박과 수상 구조물</v>
      </c>
      <c r="F1051" s="19" t="n">
        <f aca="false">IFERROR(VALUE(SUBSTITUTE(TRIM('수출입 실적(품목별)'!E1055),",","")),"")</f>
        <v>1682410</v>
      </c>
      <c r="G1051" s="19" t="n">
        <f aca="false">IFERROR(VALUE(SUBSTITUTE(TRIM('수출입 실적(품목별)'!G1055),",","")),"")</f>
        <v>419918</v>
      </c>
      <c r="H1051" s="19" t="n">
        <f aca="false">IFERROR(VALUE(SUBSTITUTE(TRIM('수출입 실적(품목별)'!H1055),",","")),"")</f>
        <v>1262492</v>
      </c>
    </row>
    <row r="1052" customFormat="false" ht="15" hidden="false" customHeight="true" outlineLevel="0" collapsed="false">
      <c r="A1052" s="11" t="str">
        <f aca="false">TRIM('수출입 실적(품목별)'!A1056)</f>
        <v>2025.11</v>
      </c>
      <c r="B1052" s="17" t="n">
        <f aca="false">IFERROR(VALUE(LEFT(A1052,4)),"")</f>
        <v>2025</v>
      </c>
      <c r="C1052" s="17" t="n">
        <f aca="false">IFERROR(VALUE(RIGHT(A1052,2)),"")</f>
        <v>11</v>
      </c>
      <c r="D1052" s="11" t="str">
        <f aca="false">TRIM('수출입 실적(품목별)'!B1056)</f>
        <v>90</v>
      </c>
      <c r="E1052" s="11" t="str">
        <f aca="false">TRIM('수출입 실적(품목별)'!C1056)</f>
        <v>광학기기ㆍ사진용 기기ㆍ영화용 기기ㆍ측정기기ㆍ검사기기ㆍ정밀기기ㆍ의료용 기기, 이들의 부분품과 부속품</v>
      </c>
      <c r="F1052" s="19" t="n">
        <f aca="false">IFERROR(VALUE(SUBSTITUTE(TRIM('수출입 실적(품목별)'!E1056),",","")),"")</f>
        <v>1368222</v>
      </c>
      <c r="G1052" s="19" t="n">
        <f aca="false">IFERROR(VALUE(SUBSTITUTE(TRIM('수출입 실적(품목별)'!G1056),",","")),"")</f>
        <v>1962873</v>
      </c>
      <c r="H1052" s="19" t="n">
        <f aca="false">IFERROR(VALUE(SUBSTITUTE(TRIM('수출입 실적(품목별)'!H1056),",","")),"")</f>
        <v>-594651</v>
      </c>
    </row>
    <row r="1053" customFormat="false" ht="15" hidden="false" customHeight="true" outlineLevel="0" collapsed="false">
      <c r="A1053" s="11" t="str">
        <f aca="false">TRIM('수출입 실적(품목별)'!A1057)</f>
        <v>2025.11</v>
      </c>
      <c r="B1053" s="17" t="n">
        <f aca="false">IFERROR(VALUE(LEFT(A1053,4)),"")</f>
        <v>2025</v>
      </c>
      <c r="C1053" s="17" t="n">
        <f aca="false">IFERROR(VALUE(RIGHT(A1053,2)),"")</f>
        <v>11</v>
      </c>
      <c r="D1053" s="11" t="str">
        <f aca="false">TRIM('수출입 실적(품목별)'!B1057)</f>
        <v>91</v>
      </c>
      <c r="E1053" s="11" t="str">
        <f aca="false">TRIM('수출입 실적(품목별)'!C1057)</f>
        <v>시계와 그 부분품</v>
      </c>
      <c r="F1053" s="19" t="n">
        <f aca="false">IFERROR(VALUE(SUBSTITUTE(TRIM('수출입 실적(품목별)'!E1057),",","")),"")</f>
        <v>23712</v>
      </c>
      <c r="G1053" s="19" t="n">
        <f aca="false">IFERROR(VALUE(SUBSTITUTE(TRIM('수출입 실적(품목별)'!G1057),",","")),"")</f>
        <v>111863</v>
      </c>
      <c r="H1053" s="19" t="n">
        <f aca="false">IFERROR(VALUE(SUBSTITUTE(TRIM('수출입 실적(품목별)'!H1057),",","")),"")</f>
        <v>-88151</v>
      </c>
    </row>
    <row r="1054" customFormat="false" ht="15" hidden="false" customHeight="true" outlineLevel="0" collapsed="false">
      <c r="A1054" s="11" t="str">
        <f aca="false">TRIM('수출입 실적(품목별)'!A1058)</f>
        <v>2025.11</v>
      </c>
      <c r="B1054" s="17" t="n">
        <f aca="false">IFERROR(VALUE(LEFT(A1054,4)),"")</f>
        <v>2025</v>
      </c>
      <c r="C1054" s="17" t="n">
        <f aca="false">IFERROR(VALUE(RIGHT(A1054,2)),"")</f>
        <v>11</v>
      </c>
      <c r="D1054" s="11" t="str">
        <f aca="false">TRIM('수출입 실적(품목별)'!B1058)</f>
        <v>92</v>
      </c>
      <c r="E1054" s="11" t="str">
        <f aca="false">TRIM('수출입 실적(품목별)'!C1058)</f>
        <v>악기와 그 부분품과 부속품</v>
      </c>
      <c r="F1054" s="19" t="n">
        <f aca="false">IFERROR(VALUE(SUBSTITUTE(TRIM('수출입 실적(품목별)'!E1058),",","")),"")</f>
        <v>7915</v>
      </c>
      <c r="G1054" s="19" t="n">
        <f aca="false">IFERROR(VALUE(SUBSTITUTE(TRIM('수출입 실적(품목별)'!G1058),",","")),"")</f>
        <v>15664</v>
      </c>
      <c r="H1054" s="19" t="n">
        <f aca="false">IFERROR(VALUE(SUBSTITUTE(TRIM('수출입 실적(품목별)'!H1058),",","")),"")</f>
        <v>-7748</v>
      </c>
    </row>
    <row r="1055" customFormat="false" ht="15" hidden="false" customHeight="true" outlineLevel="0" collapsed="false">
      <c r="A1055" s="11" t="str">
        <f aca="false">TRIM('수출입 실적(품목별)'!A1059)</f>
        <v>2025.11</v>
      </c>
      <c r="B1055" s="17" t="n">
        <f aca="false">IFERROR(VALUE(LEFT(A1055,4)),"")</f>
        <v>2025</v>
      </c>
      <c r="C1055" s="17" t="n">
        <f aca="false">IFERROR(VALUE(RIGHT(A1055,2)),"")</f>
        <v>11</v>
      </c>
      <c r="D1055" s="11" t="str">
        <f aca="false">TRIM('수출입 실적(품목별)'!B1059)</f>
        <v>93</v>
      </c>
      <c r="E1055" s="11" t="str">
        <f aca="false">TRIM('수출입 실적(품목별)'!C1059)</f>
        <v>무기ㆍ총포탄과 이들의 부분품과 부속품</v>
      </c>
      <c r="F1055" s="19" t="n">
        <f aca="false">IFERROR(VALUE(SUBSTITUTE(TRIM('수출입 실적(품목별)'!E1059),",","")),"")</f>
        <v>344118</v>
      </c>
      <c r="G1055" s="19" t="n">
        <f aca="false">IFERROR(VALUE(SUBSTITUTE(TRIM('수출입 실적(품목별)'!G1059),",","")),"")</f>
        <v>47113</v>
      </c>
      <c r="H1055" s="19" t="n">
        <f aca="false">IFERROR(VALUE(SUBSTITUTE(TRIM('수출입 실적(품목별)'!H1059),",","")),"")</f>
        <v>297004</v>
      </c>
    </row>
    <row r="1056" customFormat="false" ht="15" hidden="false" customHeight="true" outlineLevel="0" collapsed="false">
      <c r="A1056" s="11" t="str">
        <f aca="false">TRIM('수출입 실적(품목별)'!A1060)</f>
        <v>2025.11</v>
      </c>
      <c r="B1056" s="17" t="n">
        <f aca="false">IFERROR(VALUE(LEFT(A1056,4)),"")</f>
        <v>2025</v>
      </c>
      <c r="C1056" s="17" t="n">
        <f aca="false">IFERROR(VALUE(RIGHT(A1056,2)),"")</f>
        <v>11</v>
      </c>
      <c r="D1056" s="11" t="str">
        <f aca="false">TRIM('수출입 실적(품목별)'!B1060)</f>
        <v>94</v>
      </c>
      <c r="E1056" s="11" t="str">
        <f aca="false">TRIM('수출입 실적(품목별)'!C1060)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056" s="19" t="n">
        <f aca="false">IFERROR(VALUE(SUBSTITUTE(TRIM('수출입 실적(품목별)'!E1060),",","")),"")</f>
        <v>108427</v>
      </c>
      <c r="G1056" s="19" t="n">
        <f aca="false">IFERROR(VALUE(SUBSTITUTE(TRIM('수출입 실적(품목별)'!G1060),",","")),"")</f>
        <v>323023</v>
      </c>
      <c r="H1056" s="19" t="n">
        <f aca="false">IFERROR(VALUE(SUBSTITUTE(TRIM('수출입 실적(품목별)'!H1060),",","")),"")</f>
        <v>-214596</v>
      </c>
    </row>
    <row r="1057" customFormat="false" ht="15" hidden="false" customHeight="true" outlineLevel="0" collapsed="false">
      <c r="A1057" s="11" t="str">
        <f aca="false">TRIM('수출입 실적(품목별)'!A1061)</f>
        <v>2025.11</v>
      </c>
      <c r="B1057" s="17" t="n">
        <f aca="false">IFERROR(VALUE(LEFT(A1057,4)),"")</f>
        <v>2025</v>
      </c>
      <c r="C1057" s="17" t="n">
        <f aca="false">IFERROR(VALUE(RIGHT(A1057,2)),"")</f>
        <v>11</v>
      </c>
      <c r="D1057" s="11" t="str">
        <f aca="false">TRIM('수출입 실적(품목별)'!B1061)</f>
        <v>95</v>
      </c>
      <c r="E1057" s="11" t="str">
        <f aca="false">TRIM('수출입 실적(품목별)'!C1061)</f>
        <v>완구ㆍ게임용구ㆍ운동용구와 이들의 부분품과 부속품</v>
      </c>
      <c r="F1057" s="19" t="n">
        <f aca="false">IFERROR(VALUE(SUBSTITUTE(TRIM('수출입 실적(품목별)'!E1061),",","")),"")</f>
        <v>58095</v>
      </c>
      <c r="G1057" s="19" t="n">
        <f aca="false">IFERROR(VALUE(SUBSTITUTE(TRIM('수출입 실적(품목별)'!G1061),",","")),"")</f>
        <v>241512</v>
      </c>
      <c r="H1057" s="19" t="n">
        <f aca="false">IFERROR(VALUE(SUBSTITUTE(TRIM('수출입 실적(품목별)'!H1061),",","")),"")</f>
        <v>-183417</v>
      </c>
    </row>
    <row r="1058" customFormat="false" ht="15" hidden="false" customHeight="true" outlineLevel="0" collapsed="false">
      <c r="A1058" s="11" t="str">
        <f aca="false">TRIM('수출입 실적(품목별)'!A1062)</f>
        <v>2025.11</v>
      </c>
      <c r="B1058" s="17" t="n">
        <f aca="false">IFERROR(VALUE(LEFT(A1058,4)),"")</f>
        <v>2025</v>
      </c>
      <c r="C1058" s="17" t="n">
        <f aca="false">IFERROR(VALUE(RIGHT(A1058,2)),"")</f>
        <v>11</v>
      </c>
      <c r="D1058" s="11" t="str">
        <f aca="false">TRIM('수출입 실적(품목별)'!B1062)</f>
        <v>96</v>
      </c>
      <c r="E1058" s="11" t="str">
        <f aca="false">TRIM('수출입 실적(품목별)'!C1062)</f>
        <v>잡품</v>
      </c>
      <c r="F1058" s="19" t="n">
        <f aca="false">IFERROR(VALUE(SUBSTITUTE(TRIM('수출입 실적(품목별)'!E1062),",","")),"")</f>
        <v>37757</v>
      </c>
      <c r="G1058" s="19" t="n">
        <f aca="false">IFERROR(VALUE(SUBSTITUTE(TRIM('수출입 실적(품목별)'!G1062),",","")),"")</f>
        <v>84149</v>
      </c>
      <c r="H1058" s="19" t="n">
        <f aca="false">IFERROR(VALUE(SUBSTITUTE(TRIM('수출입 실적(품목별)'!H1062),",","")),"")</f>
        <v>-46393</v>
      </c>
    </row>
    <row r="1059" customFormat="false" ht="15" hidden="false" customHeight="true" outlineLevel="0" collapsed="false">
      <c r="A1059" s="11" t="str">
        <f aca="false">TRIM('수출입 실적(품목별)'!A1063)</f>
        <v>2025.11</v>
      </c>
      <c r="B1059" s="17" t="n">
        <f aca="false">IFERROR(VALUE(LEFT(A1059,4)),"")</f>
        <v>2025</v>
      </c>
      <c r="C1059" s="17" t="n">
        <f aca="false">IFERROR(VALUE(RIGHT(A1059,2)),"")</f>
        <v>11</v>
      </c>
      <c r="D1059" s="11" t="str">
        <f aca="false">TRIM('수출입 실적(품목별)'!B1063)</f>
        <v>97</v>
      </c>
      <c r="E1059" s="11" t="str">
        <f aca="false">TRIM('수출입 실적(품목별)'!C1063)</f>
        <v>예술품ㆍ수집품ㆍ골동품</v>
      </c>
      <c r="F1059" s="19" t="n">
        <f aca="false">IFERROR(VALUE(SUBSTITUTE(TRIM('수출입 실적(품목별)'!E1063),",","")),"")</f>
        <v>14417</v>
      </c>
      <c r="G1059" s="19" t="n">
        <f aca="false">IFERROR(VALUE(SUBSTITUTE(TRIM('수출입 실적(품목별)'!G1063),",","")),"")</f>
        <v>44623</v>
      </c>
      <c r="H1059" s="19" t="n">
        <f aca="false">IFERROR(VALUE(SUBSTITUTE(TRIM('수출입 실적(품목별)'!H1063),",","")),"")</f>
        <v>-30206</v>
      </c>
    </row>
    <row r="1060" customFormat="false" ht="15" hidden="false" customHeight="true" outlineLevel="0" collapsed="false">
      <c r="A1060" s="11" t="str">
        <f aca="false">TRIM('수출입 실적(품목별)'!A1064)</f>
        <v>2025.12</v>
      </c>
      <c r="B1060" s="17" t="n">
        <f aca="false">IFERROR(VALUE(LEFT(A1060,4)),"")</f>
        <v>2025</v>
      </c>
      <c r="C1060" s="17" t="n">
        <f aca="false">IFERROR(VALUE(RIGHT(A1060,2)),"")</f>
        <v>12</v>
      </c>
      <c r="D1060" s="11" t="str">
        <f aca="false">TRIM('수출입 실적(품목별)'!B1064)</f>
        <v>01</v>
      </c>
      <c r="E1060" s="11" t="str">
        <f aca="false">TRIM('수출입 실적(품목별)'!C1064)</f>
        <v>살아 있는 동물</v>
      </c>
      <c r="F1060" s="19" t="n">
        <f aca="false">IFERROR(VALUE(SUBSTITUTE(TRIM('수출입 실적(품목별)'!E1064),",","")),"")</f>
        <v>986</v>
      </c>
      <c r="G1060" s="19" t="n">
        <f aca="false">IFERROR(VALUE(SUBSTITUTE(TRIM('수출입 실적(품목별)'!G1064),",","")),"")</f>
        <v>7127</v>
      </c>
      <c r="H1060" s="19" t="n">
        <f aca="false">IFERROR(VALUE(SUBSTITUTE(TRIM('수출입 실적(품목별)'!H1064),",","")),"")</f>
        <v>-6142</v>
      </c>
    </row>
    <row r="1061" customFormat="false" ht="15" hidden="false" customHeight="true" outlineLevel="0" collapsed="false">
      <c r="A1061" s="11" t="str">
        <f aca="false">TRIM('수출입 실적(품목별)'!A1065)</f>
        <v>2025.12</v>
      </c>
      <c r="B1061" s="17" t="n">
        <f aca="false">IFERROR(VALUE(LEFT(A1061,4)),"")</f>
        <v>2025</v>
      </c>
      <c r="C1061" s="17" t="n">
        <f aca="false">IFERROR(VALUE(RIGHT(A1061,2)),"")</f>
        <v>12</v>
      </c>
      <c r="D1061" s="11" t="str">
        <f aca="false">TRIM('수출입 실적(품목별)'!B1065)</f>
        <v>02</v>
      </c>
      <c r="E1061" s="11" t="str">
        <f aca="false">TRIM('수출입 실적(품목별)'!C1065)</f>
        <v>육과 식용 설육(屑肉)</v>
      </c>
      <c r="F1061" s="19" t="n">
        <f aca="false">IFERROR(VALUE(SUBSTITUTE(TRIM('수출입 실적(품목별)'!E1065),",","")),"")</f>
        <v>8391</v>
      </c>
      <c r="G1061" s="19" t="n">
        <f aca="false">IFERROR(VALUE(SUBSTITUTE(TRIM('수출입 실적(품목별)'!G1065),",","")),"")</f>
        <v>454120</v>
      </c>
      <c r="H1061" s="19" t="n">
        <f aca="false">IFERROR(VALUE(SUBSTITUTE(TRIM('수출입 실적(품목별)'!H1065),",","")),"")</f>
        <v>-445729</v>
      </c>
    </row>
    <row r="1062" customFormat="false" ht="15" hidden="false" customHeight="true" outlineLevel="0" collapsed="false">
      <c r="A1062" s="11" t="str">
        <f aca="false">TRIM('수출입 실적(품목별)'!A1066)</f>
        <v>2025.12</v>
      </c>
      <c r="B1062" s="17" t="n">
        <f aca="false">IFERROR(VALUE(LEFT(A1062,4)),"")</f>
        <v>2025</v>
      </c>
      <c r="C1062" s="17" t="n">
        <f aca="false">IFERROR(VALUE(RIGHT(A1062,2)),"")</f>
        <v>12</v>
      </c>
      <c r="D1062" s="11" t="str">
        <f aca="false">TRIM('수출입 실적(품목별)'!B1066)</f>
        <v>03</v>
      </c>
      <c r="E1062" s="11" t="str">
        <f aca="false">TRIM('수출입 실적(품목별)'!C1066)</f>
        <v>어류ㆍ갑각류ㆍ연체동물과 그 밖의 수생(水生) 무척추동물</v>
      </c>
      <c r="F1062" s="19" t="n">
        <f aca="false">IFERROR(VALUE(SUBSTITUTE(TRIM('수출입 실적(품목별)'!E1066),",","")),"")</f>
        <v>203518</v>
      </c>
      <c r="G1062" s="19" t="n">
        <f aca="false">IFERROR(VALUE(SUBSTITUTE(TRIM('수출입 실적(품목별)'!G1066),",","")),"")</f>
        <v>551878</v>
      </c>
      <c r="H1062" s="19" t="n">
        <f aca="false">IFERROR(VALUE(SUBSTITUTE(TRIM('수출입 실적(품목별)'!H1066),",","")),"")</f>
        <v>-348360</v>
      </c>
    </row>
    <row r="1063" customFormat="false" ht="15" hidden="false" customHeight="true" outlineLevel="0" collapsed="false">
      <c r="A1063" s="11" t="str">
        <f aca="false">TRIM('수출입 실적(품목별)'!A1067)</f>
        <v>2025.12</v>
      </c>
      <c r="B1063" s="17" t="n">
        <f aca="false">IFERROR(VALUE(LEFT(A1063,4)),"")</f>
        <v>2025</v>
      </c>
      <c r="C1063" s="17" t="n">
        <f aca="false">IFERROR(VALUE(RIGHT(A1063,2)),"")</f>
        <v>12</v>
      </c>
      <c r="D1063" s="11" t="str">
        <f aca="false">TRIM('수출입 실적(품목별)'!B1067)</f>
        <v>04</v>
      </c>
      <c r="E1063" s="11" t="str">
        <f aca="false">TRIM('수출입 실적(품목별)'!C1067)</f>
        <v>낙농품, 새의 알, 천연꿀, 다른 류로 분류되지 않은 식용인 동물성 생산품</v>
      </c>
      <c r="F1063" s="19" t="n">
        <f aca="false">IFERROR(VALUE(SUBSTITUTE(TRIM('수출입 실적(품목별)'!E1067),",","")),"")</f>
        <v>8647</v>
      </c>
      <c r="G1063" s="19" t="n">
        <f aca="false">IFERROR(VALUE(SUBSTITUTE(TRIM('수출입 실적(품목별)'!G1067),",","")),"")</f>
        <v>143192</v>
      </c>
      <c r="H1063" s="19" t="n">
        <f aca="false">IFERROR(VALUE(SUBSTITUTE(TRIM('수출입 실적(품목별)'!H1067),",","")),"")</f>
        <v>-134545</v>
      </c>
    </row>
    <row r="1064" customFormat="false" ht="15" hidden="false" customHeight="true" outlineLevel="0" collapsed="false">
      <c r="A1064" s="11" t="str">
        <f aca="false">TRIM('수출입 실적(품목별)'!A1068)</f>
        <v>2025.12</v>
      </c>
      <c r="B1064" s="17" t="n">
        <f aca="false">IFERROR(VALUE(LEFT(A1064,4)),"")</f>
        <v>2025</v>
      </c>
      <c r="C1064" s="17" t="n">
        <f aca="false">IFERROR(VALUE(RIGHT(A1064,2)),"")</f>
        <v>12</v>
      </c>
      <c r="D1064" s="11" t="str">
        <f aca="false">TRIM('수출입 실적(품목별)'!B1068)</f>
        <v>05</v>
      </c>
      <c r="E1064" s="11" t="str">
        <f aca="false">TRIM('수출입 실적(품목별)'!C1068)</f>
        <v>다른 류로 분류되지 않은 동물성 생산품</v>
      </c>
      <c r="F1064" s="19" t="n">
        <f aca="false">IFERROR(VALUE(SUBSTITUTE(TRIM('수출입 실적(품목별)'!E1068),",","")),"")</f>
        <v>4392</v>
      </c>
      <c r="G1064" s="19" t="n">
        <f aca="false">IFERROR(VALUE(SUBSTITUTE(TRIM('수출입 실적(품목별)'!G1068),",","")),"")</f>
        <v>20489</v>
      </c>
      <c r="H1064" s="19" t="n">
        <f aca="false">IFERROR(VALUE(SUBSTITUTE(TRIM('수출입 실적(품목별)'!H1068),",","")),"")</f>
        <v>-16097</v>
      </c>
    </row>
    <row r="1065" customFormat="false" ht="15" hidden="false" customHeight="true" outlineLevel="0" collapsed="false">
      <c r="A1065" s="11" t="str">
        <f aca="false">TRIM('수출입 실적(품목별)'!A1069)</f>
        <v>2025.12</v>
      </c>
      <c r="B1065" s="17" t="n">
        <f aca="false">IFERROR(VALUE(LEFT(A1065,4)),"")</f>
        <v>2025</v>
      </c>
      <c r="C1065" s="17" t="n">
        <f aca="false">IFERROR(VALUE(RIGHT(A1065,2)),"")</f>
        <v>12</v>
      </c>
      <c r="D1065" s="11" t="str">
        <f aca="false">TRIM('수출입 실적(품목별)'!B1069)</f>
        <v>06</v>
      </c>
      <c r="E1065" s="11" t="str">
        <f aca="false">TRIM('수출입 실적(품목별)'!C1069)</f>
        <v>살아 있는 수목과 그 밖의 식물, 인경(鱗莖)ㆍ뿌리와 이와 유사한 물품, 절화(切花)와 장식용 잎</v>
      </c>
      <c r="F1065" s="19" t="n">
        <f aca="false">IFERROR(VALUE(SUBSTITUTE(TRIM('수출입 실적(품목별)'!E1069),",","")),"")</f>
        <v>593</v>
      </c>
      <c r="G1065" s="19" t="n">
        <f aca="false">IFERROR(VALUE(SUBSTITUTE(TRIM('수출입 실적(품목별)'!G1069),",","")),"")</f>
        <v>19085</v>
      </c>
      <c r="H1065" s="19" t="n">
        <f aca="false">IFERROR(VALUE(SUBSTITUTE(TRIM('수출입 실적(품목별)'!H1069),",","")),"")</f>
        <v>-18492</v>
      </c>
    </row>
    <row r="1066" customFormat="false" ht="15" hidden="false" customHeight="true" outlineLevel="0" collapsed="false">
      <c r="A1066" s="11" t="str">
        <f aca="false">TRIM('수출입 실적(품목별)'!A1070)</f>
        <v>2025.12</v>
      </c>
      <c r="B1066" s="17" t="n">
        <f aca="false">IFERROR(VALUE(LEFT(A1066,4)),"")</f>
        <v>2025</v>
      </c>
      <c r="C1066" s="17" t="n">
        <f aca="false">IFERROR(VALUE(RIGHT(A1066,2)),"")</f>
        <v>12</v>
      </c>
      <c r="D1066" s="11" t="str">
        <f aca="false">TRIM('수출입 실적(품목별)'!B1070)</f>
        <v>07</v>
      </c>
      <c r="E1066" s="11" t="str">
        <f aca="false">TRIM('수출입 실적(품목별)'!C1070)</f>
        <v>식용의 채소ㆍ뿌리ㆍ괴경(塊莖)</v>
      </c>
      <c r="F1066" s="19" t="n">
        <f aca="false">IFERROR(VALUE(SUBSTITUTE(TRIM('수출입 실적(품목별)'!E1070),",","")),"")</f>
        <v>11424</v>
      </c>
      <c r="G1066" s="19" t="n">
        <f aca="false">IFERROR(VALUE(SUBSTITUTE(TRIM('수출입 실적(품목별)'!G1070),",","")),"")</f>
        <v>78714</v>
      </c>
      <c r="H1066" s="19" t="n">
        <f aca="false">IFERROR(VALUE(SUBSTITUTE(TRIM('수출입 실적(품목별)'!H1070),",","")),"")</f>
        <v>-67290</v>
      </c>
    </row>
    <row r="1067" customFormat="false" ht="15" hidden="false" customHeight="true" outlineLevel="0" collapsed="false">
      <c r="A1067" s="11" t="str">
        <f aca="false">TRIM('수출입 실적(품목별)'!A1071)</f>
        <v>2025.12</v>
      </c>
      <c r="B1067" s="17" t="n">
        <f aca="false">IFERROR(VALUE(LEFT(A1067,4)),"")</f>
        <v>2025</v>
      </c>
      <c r="C1067" s="17" t="n">
        <f aca="false">IFERROR(VALUE(RIGHT(A1067,2)),"")</f>
        <v>12</v>
      </c>
      <c r="D1067" s="11" t="str">
        <f aca="false">TRIM('수출입 실적(품목별)'!B1071)</f>
        <v>08</v>
      </c>
      <c r="E1067" s="11" t="str">
        <f aca="false">TRIM('수출입 실적(품목별)'!C1071)</f>
        <v>식용의 과실과 견과류, 감귤류ㆍ멜론의 껍질</v>
      </c>
      <c r="F1067" s="19" t="n">
        <f aca="false">IFERROR(VALUE(SUBSTITUTE(TRIM('수출입 실적(품목별)'!E1071),",","")),"")</f>
        <v>52188</v>
      </c>
      <c r="G1067" s="19" t="n">
        <f aca="false">IFERROR(VALUE(SUBSTITUTE(TRIM('수출입 실적(품목별)'!G1071),",","")),"")</f>
        <v>144864</v>
      </c>
      <c r="H1067" s="19" t="n">
        <f aca="false">IFERROR(VALUE(SUBSTITUTE(TRIM('수출입 실적(품목별)'!H1071),",","")),"")</f>
        <v>-92677</v>
      </c>
    </row>
    <row r="1068" customFormat="false" ht="15" hidden="false" customHeight="true" outlineLevel="0" collapsed="false">
      <c r="A1068" s="11" t="str">
        <f aca="false">TRIM('수출입 실적(품목별)'!A1072)</f>
        <v>2025.12</v>
      </c>
      <c r="B1068" s="17" t="n">
        <f aca="false">IFERROR(VALUE(LEFT(A1068,4)),"")</f>
        <v>2025</v>
      </c>
      <c r="C1068" s="17" t="n">
        <f aca="false">IFERROR(VALUE(RIGHT(A1068,2)),"")</f>
        <v>12</v>
      </c>
      <c r="D1068" s="11" t="str">
        <f aca="false">TRIM('수출입 실적(품목별)'!B1072)</f>
        <v>09</v>
      </c>
      <c r="E1068" s="11" t="str">
        <f aca="false">TRIM('수출입 실적(품목별)'!C1072)</f>
        <v>커피ㆍ차ㆍ마테(maté)ㆍ향신료</v>
      </c>
      <c r="F1068" s="19" t="n">
        <f aca="false">IFERROR(VALUE(SUBSTITUTE(TRIM('수출입 실적(품목별)'!E1072),",","")),"")</f>
        <v>4454</v>
      </c>
      <c r="G1068" s="19" t="n">
        <f aca="false">IFERROR(VALUE(SUBSTITUTE(TRIM('수출입 실적(품목별)'!G1072),",","")),"")</f>
        <v>133584</v>
      </c>
      <c r="H1068" s="19" t="n">
        <f aca="false">IFERROR(VALUE(SUBSTITUTE(TRIM('수출입 실적(품목별)'!H1072),",","")),"")</f>
        <v>-129131</v>
      </c>
    </row>
    <row r="1069" customFormat="false" ht="15" hidden="false" customHeight="true" outlineLevel="0" collapsed="false">
      <c r="A1069" s="11" t="str">
        <f aca="false">TRIM('수출입 실적(품목별)'!A1073)</f>
        <v>2025.12</v>
      </c>
      <c r="B1069" s="17" t="n">
        <f aca="false">IFERROR(VALUE(LEFT(A1069,4)),"")</f>
        <v>2025</v>
      </c>
      <c r="C1069" s="17" t="n">
        <f aca="false">IFERROR(VALUE(RIGHT(A1069,2)),"")</f>
        <v>12</v>
      </c>
      <c r="D1069" s="11" t="str">
        <f aca="false">TRIM('수출입 실적(품목별)'!B1073)</f>
        <v>10</v>
      </c>
      <c r="E1069" s="11" t="str">
        <f aca="false">TRIM('수출입 실적(품목별)'!C1073)</f>
        <v>곡물</v>
      </c>
      <c r="F1069" s="19" t="n">
        <f aca="false">IFERROR(VALUE(SUBSTITUTE(TRIM('수출입 실적(품목별)'!E1073),",","")),"")</f>
        <v>9768</v>
      </c>
      <c r="G1069" s="19" t="n">
        <f aca="false">IFERROR(VALUE(SUBSTITUTE(TRIM('수출입 실적(품목별)'!G1073),",","")),"")</f>
        <v>410763</v>
      </c>
      <c r="H1069" s="19" t="n">
        <f aca="false">IFERROR(VALUE(SUBSTITUTE(TRIM('수출입 실적(품목별)'!H1073),",","")),"")</f>
        <v>-400995</v>
      </c>
    </row>
    <row r="1070" customFormat="false" ht="15" hidden="false" customHeight="true" outlineLevel="0" collapsed="false">
      <c r="A1070" s="11" t="str">
        <f aca="false">TRIM('수출입 실적(품목별)'!A1074)</f>
        <v>2025.12</v>
      </c>
      <c r="B1070" s="17" t="n">
        <f aca="false">IFERROR(VALUE(LEFT(A1070,4)),"")</f>
        <v>2025</v>
      </c>
      <c r="C1070" s="17" t="n">
        <f aca="false">IFERROR(VALUE(RIGHT(A1070,2)),"")</f>
        <v>12</v>
      </c>
      <c r="D1070" s="11" t="str">
        <f aca="false">TRIM('수출입 실적(품목별)'!B1074)</f>
        <v>11</v>
      </c>
      <c r="E1070" s="11" t="str">
        <f aca="false">TRIM('수출입 실적(품목별)'!C1074)</f>
        <v>제분공업의 생산품과 맥아, 전분, 이눌린(inulin), 밀의 글루텐(gluten)</v>
      </c>
      <c r="F1070" s="19" t="n">
        <f aca="false">IFERROR(VALUE(SUBSTITUTE(TRIM('수출입 실적(품목별)'!E1074),",","")),"")</f>
        <v>3658</v>
      </c>
      <c r="G1070" s="19" t="n">
        <f aca="false">IFERROR(VALUE(SUBSTITUTE(TRIM('수출입 실적(품목별)'!G1074),",","")),"")</f>
        <v>34872</v>
      </c>
      <c r="H1070" s="19" t="n">
        <f aca="false">IFERROR(VALUE(SUBSTITUTE(TRIM('수출입 실적(품목별)'!H1074),",","")),"")</f>
        <v>-31214</v>
      </c>
    </row>
    <row r="1071" customFormat="false" ht="15" hidden="false" customHeight="true" outlineLevel="0" collapsed="false">
      <c r="A1071" s="11" t="str">
        <f aca="false">TRIM('수출입 실적(품목별)'!A1075)</f>
        <v>2025.12</v>
      </c>
      <c r="B1071" s="17" t="n">
        <f aca="false">IFERROR(VALUE(LEFT(A1071,4)),"")</f>
        <v>2025</v>
      </c>
      <c r="C1071" s="17" t="n">
        <f aca="false">IFERROR(VALUE(RIGHT(A1071,2)),"")</f>
        <v>12</v>
      </c>
      <c r="D1071" s="11" t="str">
        <f aca="false">TRIM('수출입 실적(품목별)'!B1075)</f>
        <v>12</v>
      </c>
      <c r="E1071" s="11" t="str">
        <f aca="false">TRIM('수출입 실적(품목별)'!C1075)</f>
        <v>채유(採油)에 적합한 종자와 과실, 각종 종자와 과실, 공업용ㆍ의약용 식물, 짚과 사료용 식물</v>
      </c>
      <c r="F1071" s="19" t="n">
        <f aca="false">IFERROR(VALUE(SUBSTITUTE(TRIM('수출입 실적(품목별)'!E1075),",","")),"")</f>
        <v>51279</v>
      </c>
      <c r="G1071" s="19" t="n">
        <f aca="false">IFERROR(VALUE(SUBSTITUTE(TRIM('수출입 실적(품목별)'!G1075),",","")),"")</f>
        <v>170430</v>
      </c>
      <c r="H1071" s="19" t="n">
        <f aca="false">IFERROR(VALUE(SUBSTITUTE(TRIM('수출입 실적(품목별)'!H1075),",","")),"")</f>
        <v>-119151</v>
      </c>
    </row>
    <row r="1072" customFormat="false" ht="15" hidden="false" customHeight="true" outlineLevel="0" collapsed="false">
      <c r="A1072" s="11" t="str">
        <f aca="false">TRIM('수출입 실적(품목별)'!A1076)</f>
        <v>2025.12</v>
      </c>
      <c r="B1072" s="17" t="n">
        <f aca="false">IFERROR(VALUE(LEFT(A1072,4)),"")</f>
        <v>2025</v>
      </c>
      <c r="C1072" s="17" t="n">
        <f aca="false">IFERROR(VALUE(RIGHT(A1072,2)),"")</f>
        <v>12</v>
      </c>
      <c r="D1072" s="11" t="str">
        <f aca="false">TRIM('수출입 실적(품목별)'!B1076)</f>
        <v>13</v>
      </c>
      <c r="E1072" s="11" t="str">
        <f aca="false">TRIM('수출입 실적(품목별)'!C1076)</f>
        <v>락(lac), 검ㆍ수지ㆍ그 밖의 식물성 수액과 추출물(extract)</v>
      </c>
      <c r="F1072" s="19" t="n">
        <f aca="false">IFERROR(VALUE(SUBSTITUTE(TRIM('수출입 실적(품목별)'!E1076),",","")),"")</f>
        <v>7785</v>
      </c>
      <c r="G1072" s="19" t="n">
        <f aca="false">IFERROR(VALUE(SUBSTITUTE(TRIM('수출입 실적(품목별)'!G1076),",","")),"")</f>
        <v>30499</v>
      </c>
      <c r="H1072" s="19" t="n">
        <f aca="false">IFERROR(VALUE(SUBSTITUTE(TRIM('수출입 실적(품목별)'!H1076),",","")),"")</f>
        <v>-22714</v>
      </c>
    </row>
    <row r="1073" customFormat="false" ht="15" hidden="false" customHeight="true" outlineLevel="0" collapsed="false">
      <c r="A1073" s="11" t="str">
        <f aca="false">TRIM('수출입 실적(품목별)'!A1077)</f>
        <v>2025.12</v>
      </c>
      <c r="B1073" s="17" t="n">
        <f aca="false">IFERROR(VALUE(LEFT(A1073,4)),"")</f>
        <v>2025</v>
      </c>
      <c r="C1073" s="17" t="n">
        <f aca="false">IFERROR(VALUE(RIGHT(A1073,2)),"")</f>
        <v>12</v>
      </c>
      <c r="D1073" s="11" t="str">
        <f aca="false">TRIM('수출입 실적(품목별)'!B1077)</f>
        <v>14</v>
      </c>
      <c r="E1073" s="11" t="str">
        <f aca="false">TRIM('수출입 실적(품목별)'!C1077)</f>
        <v>식물성 편조물(編組物)용 재료와 다른 류로 분류되지 않은 식물성 생산품</v>
      </c>
      <c r="F1073" s="19" t="n">
        <f aca="false">IFERROR(VALUE(SUBSTITUTE(TRIM('수출입 실적(품목별)'!E1077),",","")),"")</f>
        <v>63</v>
      </c>
      <c r="G1073" s="19" t="n">
        <f aca="false">IFERROR(VALUE(SUBSTITUTE(TRIM('수출입 실적(품목별)'!G1077),",","")),"")</f>
        <v>9329</v>
      </c>
      <c r="H1073" s="19" t="n">
        <f aca="false">IFERROR(VALUE(SUBSTITUTE(TRIM('수출입 실적(품목별)'!H1077),",","")),"")</f>
        <v>-9266</v>
      </c>
    </row>
    <row r="1074" customFormat="false" ht="15" hidden="false" customHeight="true" outlineLevel="0" collapsed="false">
      <c r="A1074" s="11" t="str">
        <f aca="false">TRIM('수출입 실적(품목별)'!A1078)</f>
        <v>2025.12</v>
      </c>
      <c r="B1074" s="17" t="n">
        <f aca="false">IFERROR(VALUE(LEFT(A1074,4)),"")</f>
        <v>2025</v>
      </c>
      <c r="C1074" s="17" t="n">
        <f aca="false">IFERROR(VALUE(RIGHT(A1074,2)),"")</f>
        <v>12</v>
      </c>
      <c r="D1074" s="11" t="str">
        <f aca="false">TRIM('수출입 실적(품목별)'!B1078)</f>
        <v>15</v>
      </c>
      <c r="E1074" s="11" t="str">
        <f aca="false">TRIM('수출입 실적(품목별)'!C1078)</f>
        <v>동물성ㆍ식물성ㆍ미생물성 지방과 기름 및이들의 분해생산물, 조제한 식용 지방과 동물성ㆍ식물성 왁스</v>
      </c>
      <c r="F1074" s="19" t="n">
        <f aca="false">IFERROR(VALUE(SUBSTITUTE(TRIM('수출입 실적(품목별)'!E1078),",","")),"")</f>
        <v>24038</v>
      </c>
      <c r="G1074" s="19" t="n">
        <f aca="false">IFERROR(VALUE(SUBSTITUTE(TRIM('수출입 실적(품목별)'!G1078),",","")),"")</f>
        <v>235961</v>
      </c>
      <c r="H1074" s="19" t="n">
        <f aca="false">IFERROR(VALUE(SUBSTITUTE(TRIM('수출입 실적(품목별)'!H1078),",","")),"")</f>
        <v>-211923</v>
      </c>
    </row>
    <row r="1075" customFormat="false" ht="15" hidden="false" customHeight="true" outlineLevel="0" collapsed="false">
      <c r="A1075" s="11" t="str">
        <f aca="false">TRIM('수출입 실적(품목별)'!A1079)</f>
        <v>2025.12</v>
      </c>
      <c r="B1075" s="17" t="n">
        <f aca="false">IFERROR(VALUE(LEFT(A1075,4)),"")</f>
        <v>2025</v>
      </c>
      <c r="C1075" s="17" t="n">
        <f aca="false">IFERROR(VALUE(RIGHT(A1075,2)),"")</f>
        <v>12</v>
      </c>
      <c r="D1075" s="11" t="str">
        <f aca="false">TRIM('수출입 실적(품목별)'!B1079)</f>
        <v>16</v>
      </c>
      <c r="E1075" s="11" t="str">
        <f aca="false">TRIM('수출입 실적(품목별)'!C1079)</f>
        <v>육류ㆍ어류ㆍ갑각류ㆍ연체동물이나 그 밖의 수생(水生) 무척추동물 또는 곤충의 조제품</v>
      </c>
      <c r="F1075" s="19" t="n">
        <f aca="false">IFERROR(VALUE(SUBSTITUTE(TRIM('수출입 실적(품목별)'!E1079),",","")),"")</f>
        <v>28030</v>
      </c>
      <c r="G1075" s="19" t="n">
        <f aca="false">IFERROR(VALUE(SUBSTITUTE(TRIM('수출입 실적(품목별)'!G1079),",","")),"")</f>
        <v>83939</v>
      </c>
      <c r="H1075" s="19" t="n">
        <f aca="false">IFERROR(VALUE(SUBSTITUTE(TRIM('수출입 실적(품목별)'!H1079),",","")),"")</f>
        <v>-55908</v>
      </c>
    </row>
    <row r="1076" customFormat="false" ht="15" hidden="false" customHeight="true" outlineLevel="0" collapsed="false">
      <c r="A1076" s="11" t="str">
        <f aca="false">TRIM('수출입 실적(품목별)'!A1080)</f>
        <v>2025.12</v>
      </c>
      <c r="B1076" s="17" t="n">
        <f aca="false">IFERROR(VALUE(LEFT(A1076,4)),"")</f>
        <v>2025</v>
      </c>
      <c r="C1076" s="17" t="n">
        <f aca="false">IFERROR(VALUE(RIGHT(A1076,2)),"")</f>
        <v>12</v>
      </c>
      <c r="D1076" s="11" t="str">
        <f aca="false">TRIM('수출입 실적(품목별)'!B1080)</f>
        <v>17</v>
      </c>
      <c r="E1076" s="11" t="str">
        <f aca="false">TRIM('수출입 실적(품목별)'!C1080)</f>
        <v>당류(糖類)와 설탕과자</v>
      </c>
      <c r="F1076" s="19" t="n">
        <f aca="false">IFERROR(VALUE(SUBSTITUTE(TRIM('수출입 실적(품목별)'!E1080),",","")),"")</f>
        <v>25088</v>
      </c>
      <c r="G1076" s="19" t="n">
        <f aca="false">IFERROR(VALUE(SUBSTITUTE(TRIM('수출입 실적(품목별)'!G1080),",","")),"")</f>
        <v>116123</v>
      </c>
      <c r="H1076" s="19" t="n">
        <f aca="false">IFERROR(VALUE(SUBSTITUTE(TRIM('수출입 실적(품목별)'!H1080),",","")),"")</f>
        <v>-91035</v>
      </c>
    </row>
    <row r="1077" customFormat="false" ht="15" hidden="false" customHeight="true" outlineLevel="0" collapsed="false">
      <c r="A1077" s="11" t="str">
        <f aca="false">TRIM('수출입 실적(품목별)'!A1081)</f>
        <v>2025.12</v>
      </c>
      <c r="B1077" s="17" t="n">
        <f aca="false">IFERROR(VALUE(LEFT(A1077,4)),"")</f>
        <v>2025</v>
      </c>
      <c r="C1077" s="17" t="n">
        <f aca="false">IFERROR(VALUE(RIGHT(A1077,2)),"")</f>
        <v>12</v>
      </c>
      <c r="D1077" s="11" t="str">
        <f aca="false">TRIM('수출입 실적(품목별)'!B1081)</f>
        <v>18</v>
      </c>
      <c r="E1077" s="11" t="str">
        <f aca="false">TRIM('수출입 실적(품목별)'!C1081)</f>
        <v>코코아와 그 조제품</v>
      </c>
      <c r="F1077" s="19" t="n">
        <f aca="false">IFERROR(VALUE(SUBSTITUTE(TRIM('수출입 실적(품목별)'!E1081),",","")),"")</f>
        <v>8460</v>
      </c>
      <c r="G1077" s="19" t="n">
        <f aca="false">IFERROR(VALUE(SUBSTITUTE(TRIM('수출입 실적(품목별)'!G1081),",","")),"")</f>
        <v>57345</v>
      </c>
      <c r="H1077" s="19" t="n">
        <f aca="false">IFERROR(VALUE(SUBSTITUTE(TRIM('수출입 실적(품목별)'!H1081),",","")),"")</f>
        <v>-48884</v>
      </c>
    </row>
    <row r="1078" customFormat="false" ht="15" hidden="false" customHeight="true" outlineLevel="0" collapsed="false">
      <c r="A1078" s="11" t="str">
        <f aca="false">TRIM('수출입 실적(품목별)'!A1082)</f>
        <v>2025.12</v>
      </c>
      <c r="B1078" s="17" t="n">
        <f aca="false">IFERROR(VALUE(LEFT(A1078,4)),"")</f>
        <v>2025</v>
      </c>
      <c r="C1078" s="17" t="n">
        <f aca="false">IFERROR(VALUE(RIGHT(A1078,2)),"")</f>
        <v>12</v>
      </c>
      <c r="D1078" s="11" t="str">
        <f aca="false">TRIM('수출입 실적(품목별)'!B1082)</f>
        <v>19</v>
      </c>
      <c r="E1078" s="11" t="str">
        <f aca="false">TRIM('수출입 실적(품목별)'!C1082)</f>
        <v>곡물ㆍ고운 가루ㆍ전분ㆍ밀크의 조제품과 베이커리 제품</v>
      </c>
      <c r="F1078" s="19" t="n">
        <f aca="false">IFERROR(VALUE(SUBSTITUTE(TRIM('수출입 실적(품목별)'!E1082),",","")),"")</f>
        <v>242221</v>
      </c>
      <c r="G1078" s="19" t="n">
        <f aca="false">IFERROR(VALUE(SUBSTITUTE(TRIM('수출입 실적(품목별)'!G1082),",","")),"")</f>
        <v>113648</v>
      </c>
      <c r="H1078" s="19" t="n">
        <f aca="false">IFERROR(VALUE(SUBSTITUTE(TRIM('수출입 실적(품목별)'!H1082),",","")),"")</f>
        <v>128573</v>
      </c>
    </row>
    <row r="1079" customFormat="false" ht="15" hidden="false" customHeight="true" outlineLevel="0" collapsed="false">
      <c r="A1079" s="11" t="str">
        <f aca="false">TRIM('수출입 실적(품목별)'!A1083)</f>
        <v>2025.12</v>
      </c>
      <c r="B1079" s="17" t="n">
        <f aca="false">IFERROR(VALUE(LEFT(A1079,4)),"")</f>
        <v>2025</v>
      </c>
      <c r="C1079" s="17" t="n">
        <f aca="false">IFERROR(VALUE(RIGHT(A1079,2)),"")</f>
        <v>12</v>
      </c>
      <c r="D1079" s="11" t="str">
        <f aca="false">TRIM('수출입 실적(품목별)'!B1083)</f>
        <v>20</v>
      </c>
      <c r="E1079" s="11" t="str">
        <f aca="false">TRIM('수출입 실적(품목별)'!C1083)</f>
        <v>채소ㆍ과실ㆍ견과류나 식물의그 밖의 부분의 조제품</v>
      </c>
      <c r="F1079" s="19" t="n">
        <f aca="false">IFERROR(VALUE(SUBSTITUTE(TRIM('수출입 실적(품목별)'!E1083),",","")),"")</f>
        <v>104969</v>
      </c>
      <c r="G1079" s="19" t="n">
        <f aca="false">IFERROR(VALUE(SUBSTITUTE(TRIM('수출입 실적(품목별)'!G1083),",","")),"")</f>
        <v>147100</v>
      </c>
      <c r="H1079" s="19" t="n">
        <f aca="false">IFERROR(VALUE(SUBSTITUTE(TRIM('수출입 실적(품목별)'!H1083),",","")),"")</f>
        <v>-42131</v>
      </c>
    </row>
    <row r="1080" customFormat="false" ht="15" hidden="false" customHeight="true" outlineLevel="0" collapsed="false">
      <c r="A1080" s="11" t="str">
        <f aca="false">TRIM('수출입 실적(품목별)'!A1084)</f>
        <v>2025.12</v>
      </c>
      <c r="B1080" s="17" t="n">
        <f aca="false">IFERROR(VALUE(LEFT(A1080,4)),"")</f>
        <v>2025</v>
      </c>
      <c r="C1080" s="17" t="n">
        <f aca="false">IFERROR(VALUE(RIGHT(A1080,2)),"")</f>
        <v>12</v>
      </c>
      <c r="D1080" s="11" t="str">
        <f aca="false">TRIM('수출입 실적(품목별)'!B1084)</f>
        <v>21</v>
      </c>
      <c r="E1080" s="11" t="str">
        <f aca="false">TRIM('수출입 실적(품목별)'!C1084)</f>
        <v>각종 조제 식료품</v>
      </c>
      <c r="F1080" s="19" t="n">
        <f aca="false">IFERROR(VALUE(SUBSTITUTE(TRIM('수출입 실적(품목별)'!E1084),",","")),"")</f>
        <v>167692</v>
      </c>
      <c r="G1080" s="19" t="n">
        <f aca="false">IFERROR(VALUE(SUBSTITUTE(TRIM('수출입 실적(품목별)'!G1084),",","")),"")</f>
        <v>258948</v>
      </c>
      <c r="H1080" s="19" t="n">
        <f aca="false">IFERROR(VALUE(SUBSTITUTE(TRIM('수출입 실적(품목별)'!H1084),",","")),"")</f>
        <v>-91256</v>
      </c>
    </row>
    <row r="1081" customFormat="false" ht="15" hidden="false" customHeight="true" outlineLevel="0" collapsed="false">
      <c r="A1081" s="11" t="str">
        <f aca="false">TRIM('수출입 실적(품목별)'!A1085)</f>
        <v>2025.12</v>
      </c>
      <c r="B1081" s="17" t="n">
        <f aca="false">IFERROR(VALUE(LEFT(A1081,4)),"")</f>
        <v>2025</v>
      </c>
      <c r="C1081" s="17" t="n">
        <f aca="false">IFERROR(VALUE(RIGHT(A1081,2)),"")</f>
        <v>12</v>
      </c>
      <c r="D1081" s="11" t="str">
        <f aca="false">TRIM('수출입 실적(품목별)'!B1085)</f>
        <v>22</v>
      </c>
      <c r="E1081" s="11" t="str">
        <f aca="false">TRIM('수출입 실적(품목별)'!C1085)</f>
        <v>음료ㆍ주류ㆍ식초</v>
      </c>
      <c r="F1081" s="19" t="n">
        <f aca="false">IFERROR(VALUE(SUBSTITUTE(TRIM('수출입 실적(품목별)'!E1085),",","")),"")</f>
        <v>92818</v>
      </c>
      <c r="G1081" s="19" t="n">
        <f aca="false">IFERROR(VALUE(SUBSTITUTE(TRIM('수출입 실적(품목별)'!G1085),",","")),"")</f>
        <v>142415</v>
      </c>
      <c r="H1081" s="19" t="n">
        <f aca="false">IFERROR(VALUE(SUBSTITUTE(TRIM('수출입 실적(품목별)'!H1085),",","")),"")</f>
        <v>-49597</v>
      </c>
    </row>
    <row r="1082" customFormat="false" ht="15" hidden="false" customHeight="true" outlineLevel="0" collapsed="false">
      <c r="A1082" s="11" t="str">
        <f aca="false">TRIM('수출입 실적(품목별)'!A1086)</f>
        <v>2025.12</v>
      </c>
      <c r="B1082" s="17" t="n">
        <f aca="false">IFERROR(VALUE(LEFT(A1082,4)),"")</f>
        <v>2025</v>
      </c>
      <c r="C1082" s="17" t="n">
        <f aca="false">IFERROR(VALUE(RIGHT(A1082,2)),"")</f>
        <v>12</v>
      </c>
      <c r="D1082" s="11" t="str">
        <f aca="false">TRIM('수출입 실적(품목별)'!B1086)</f>
        <v>23</v>
      </c>
      <c r="E1082" s="11" t="str">
        <f aca="false">TRIM('수출입 실적(품목별)'!C1086)</f>
        <v>식품 공업에서 생기는 잔재물과 웨이스트(waste), 조제 사료</v>
      </c>
      <c r="F1082" s="19" t="n">
        <f aca="false">IFERROR(VALUE(SUBSTITUTE(TRIM('수출입 실적(품목별)'!E1086),",","")),"")</f>
        <v>29874</v>
      </c>
      <c r="G1082" s="19" t="n">
        <f aca="false">IFERROR(VALUE(SUBSTITUTE(TRIM('수출입 실적(품목별)'!G1086),",","")),"")</f>
        <v>202832</v>
      </c>
      <c r="H1082" s="19" t="n">
        <f aca="false">IFERROR(VALUE(SUBSTITUTE(TRIM('수출입 실적(품목별)'!H1086),",","")),"")</f>
        <v>-172958</v>
      </c>
    </row>
    <row r="1083" customFormat="false" ht="15" hidden="false" customHeight="true" outlineLevel="0" collapsed="false">
      <c r="A1083" s="11" t="str">
        <f aca="false">TRIM('수출입 실적(품목별)'!A1087)</f>
        <v>2025.12</v>
      </c>
      <c r="B1083" s="17" t="n">
        <f aca="false">IFERROR(VALUE(LEFT(A1083,4)),"")</f>
        <v>2025</v>
      </c>
      <c r="C1083" s="17" t="n">
        <f aca="false">IFERROR(VALUE(RIGHT(A1083,2)),"")</f>
        <v>12</v>
      </c>
      <c r="D1083" s="11" t="str">
        <f aca="false">TRIM('수출입 실적(품목별)'!B1087)</f>
        <v>24</v>
      </c>
      <c r="E1083" s="11" t="str">
        <f aca="false">TRIM('수출입 실적(품목별)'!C1087)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083" s="19" t="n">
        <f aca="false">IFERROR(VALUE(SUBSTITUTE(TRIM('수출입 실적(품목별)'!E1087),",","")),"")</f>
        <v>60593</v>
      </c>
      <c r="G1083" s="19" t="n">
        <f aca="false">IFERROR(VALUE(SUBSTITUTE(TRIM('수출입 실적(품목별)'!G1087),",","")),"")</f>
        <v>72695</v>
      </c>
      <c r="H1083" s="19" t="n">
        <f aca="false">IFERROR(VALUE(SUBSTITUTE(TRIM('수출입 실적(품목별)'!H1087),",","")),"")</f>
        <v>-12102</v>
      </c>
    </row>
    <row r="1084" customFormat="false" ht="15" hidden="false" customHeight="true" outlineLevel="0" collapsed="false">
      <c r="A1084" s="11" t="str">
        <f aca="false">TRIM('수출입 실적(품목별)'!A1088)</f>
        <v>2025.12</v>
      </c>
      <c r="B1084" s="17" t="n">
        <f aca="false">IFERROR(VALUE(LEFT(A1084,4)),"")</f>
        <v>2025</v>
      </c>
      <c r="C1084" s="17" t="n">
        <f aca="false">IFERROR(VALUE(RIGHT(A1084,2)),"")</f>
        <v>12</v>
      </c>
      <c r="D1084" s="11" t="str">
        <f aca="false">TRIM('수출입 실적(품목별)'!B1088)</f>
        <v>25</v>
      </c>
      <c r="E1084" s="11" t="str">
        <f aca="false">TRIM('수출입 실적(품목별)'!C1088)</f>
        <v>소금, 황, 토석류(土石類), 석고ㆍ석회ㆍ시멘트</v>
      </c>
      <c r="F1084" s="19" t="n">
        <f aca="false">IFERROR(VALUE(SUBSTITUTE(TRIM('수출입 실적(품목별)'!E1088),",","")),"")</f>
        <v>67065</v>
      </c>
      <c r="G1084" s="19" t="n">
        <f aca="false">IFERROR(VALUE(SUBSTITUTE(TRIM('수출입 실적(품목별)'!G1088),",","")),"")</f>
        <v>75735</v>
      </c>
      <c r="H1084" s="19" t="n">
        <f aca="false">IFERROR(VALUE(SUBSTITUTE(TRIM('수출입 실적(품목별)'!H1088),",","")),"")</f>
        <v>-8671</v>
      </c>
    </row>
    <row r="1085" customFormat="false" ht="15" hidden="false" customHeight="true" outlineLevel="0" collapsed="false">
      <c r="A1085" s="11" t="str">
        <f aca="false">TRIM('수출입 실적(품목별)'!A1089)</f>
        <v>2025.12</v>
      </c>
      <c r="B1085" s="17" t="n">
        <f aca="false">IFERROR(VALUE(LEFT(A1085,4)),"")</f>
        <v>2025</v>
      </c>
      <c r="C1085" s="17" t="n">
        <f aca="false">IFERROR(VALUE(RIGHT(A1085,2)),"")</f>
        <v>12</v>
      </c>
      <c r="D1085" s="11" t="str">
        <f aca="false">TRIM('수출입 실적(품목별)'!B1089)</f>
        <v>26</v>
      </c>
      <c r="E1085" s="11" t="str">
        <f aca="false">TRIM('수출입 실적(품목별)'!C1089)</f>
        <v>광(鑛)ㆍ슬래그(slag)ㆍ회(灰)</v>
      </c>
      <c r="F1085" s="19" t="n">
        <f aca="false">IFERROR(VALUE(SUBSTITUTE(TRIM('수출입 실적(품목별)'!E1089),",","")),"")</f>
        <v>73494</v>
      </c>
      <c r="G1085" s="19" t="n">
        <f aca="false">IFERROR(VALUE(SUBSTITUTE(TRIM('수출입 실적(품목별)'!G1089),",","")),"")</f>
        <v>1849101</v>
      </c>
      <c r="H1085" s="19" t="n">
        <f aca="false">IFERROR(VALUE(SUBSTITUTE(TRIM('수출입 실적(품목별)'!H1089),",","")),"")</f>
        <v>-1775607</v>
      </c>
    </row>
    <row r="1086" customFormat="false" ht="15" hidden="false" customHeight="true" outlineLevel="0" collapsed="false">
      <c r="A1086" s="11" t="str">
        <f aca="false">TRIM('수출입 실적(품목별)'!A1090)</f>
        <v>2025.12</v>
      </c>
      <c r="B1086" s="17" t="n">
        <f aca="false">IFERROR(VALUE(LEFT(A1086,4)),"")</f>
        <v>2025</v>
      </c>
      <c r="C1086" s="17" t="n">
        <f aca="false">IFERROR(VALUE(RIGHT(A1086,2)),"")</f>
        <v>12</v>
      </c>
      <c r="D1086" s="11" t="str">
        <f aca="false">TRIM('수출입 실적(품목별)'!B1090)</f>
        <v>27</v>
      </c>
      <c r="E1086" s="11" t="str">
        <f aca="false">TRIM('수출입 실적(품목별)'!C1090)</f>
        <v>광물성 연료ㆍ광물유(鑛物油)와 이들의 증류물, 역청(瀝靑)물질, 광물성 왁스</v>
      </c>
      <c r="F1086" s="19" t="n">
        <f aca="false">IFERROR(VALUE(SUBSTITUTE(TRIM('수출입 실적(품목별)'!E1090),",","")),"")</f>
        <v>4279615</v>
      </c>
      <c r="G1086" s="19" t="n">
        <f aca="false">IFERROR(VALUE(SUBSTITUTE(TRIM('수출입 실적(품목별)'!G1090),",","")),"")</f>
        <v>11246980</v>
      </c>
      <c r="H1086" s="19" t="n">
        <f aca="false">IFERROR(VALUE(SUBSTITUTE(TRIM('수출입 실적(품목별)'!H1090),",","")),"")</f>
        <v>-6967365</v>
      </c>
    </row>
    <row r="1087" customFormat="false" ht="15" hidden="false" customHeight="true" outlineLevel="0" collapsed="false">
      <c r="A1087" s="11" t="str">
        <f aca="false">TRIM('수출입 실적(품목별)'!A1091)</f>
        <v>2025.12</v>
      </c>
      <c r="B1087" s="17" t="n">
        <f aca="false">IFERROR(VALUE(LEFT(A1087,4)),"")</f>
        <v>2025</v>
      </c>
      <c r="C1087" s="17" t="n">
        <f aca="false">IFERROR(VALUE(RIGHT(A1087,2)),"")</f>
        <v>12</v>
      </c>
      <c r="D1087" s="11" t="str">
        <f aca="false">TRIM('수출입 실적(품목별)'!B1091)</f>
        <v>28</v>
      </c>
      <c r="E1087" s="11" t="str">
        <f aca="false">TRIM('수출입 실적(품목별)'!C1091)</f>
        <v>무기화학품, 귀금속ㆍ희토류(稀土類)금속ㆍ방사성원소ㆍ동위원소의 유기화합물이나 무기화합물</v>
      </c>
      <c r="F1087" s="19" t="n">
        <f aca="false">IFERROR(VALUE(SUBSTITUTE(TRIM('수출입 실적(품목별)'!E1091),",","")),"")</f>
        <v>786439</v>
      </c>
      <c r="G1087" s="19" t="n">
        <f aca="false">IFERROR(VALUE(SUBSTITUTE(TRIM('수출입 실적(품목별)'!G1091),",","")),"")</f>
        <v>913452</v>
      </c>
      <c r="H1087" s="19" t="n">
        <f aca="false">IFERROR(VALUE(SUBSTITUTE(TRIM('수출입 실적(품목별)'!H1091),",","")),"")</f>
        <v>-127013</v>
      </c>
    </row>
    <row r="1088" customFormat="false" ht="15" hidden="false" customHeight="true" outlineLevel="0" collapsed="false">
      <c r="A1088" s="11" t="str">
        <f aca="false">TRIM('수출입 실적(품목별)'!A1092)</f>
        <v>2025.12</v>
      </c>
      <c r="B1088" s="17" t="n">
        <f aca="false">IFERROR(VALUE(LEFT(A1088,4)),"")</f>
        <v>2025</v>
      </c>
      <c r="C1088" s="17" t="n">
        <f aca="false">IFERROR(VALUE(RIGHT(A1088,2)),"")</f>
        <v>12</v>
      </c>
      <c r="D1088" s="11" t="str">
        <f aca="false">TRIM('수출입 실적(품목별)'!B1092)</f>
        <v>29</v>
      </c>
      <c r="E1088" s="11" t="str">
        <f aca="false">TRIM('수출입 실적(품목별)'!C1092)</f>
        <v>유기화학품</v>
      </c>
      <c r="F1088" s="19" t="n">
        <f aca="false">IFERROR(VALUE(SUBSTITUTE(TRIM('수출입 실적(품목별)'!E1092),",","")),"")</f>
        <v>1667103</v>
      </c>
      <c r="G1088" s="19" t="n">
        <f aca="false">IFERROR(VALUE(SUBSTITUTE(TRIM('수출입 실적(품목별)'!G1092),",","")),"")</f>
        <v>1239745</v>
      </c>
      <c r="H1088" s="19" t="n">
        <f aca="false">IFERROR(VALUE(SUBSTITUTE(TRIM('수출입 실적(품목별)'!H1092),",","")),"")</f>
        <v>427358</v>
      </c>
    </row>
    <row r="1089" customFormat="false" ht="15" hidden="false" customHeight="true" outlineLevel="0" collapsed="false">
      <c r="A1089" s="11" t="str">
        <f aca="false">TRIM('수출입 실적(품목별)'!A1093)</f>
        <v>2025.12</v>
      </c>
      <c r="B1089" s="17" t="n">
        <f aca="false">IFERROR(VALUE(LEFT(A1089,4)),"")</f>
        <v>2025</v>
      </c>
      <c r="C1089" s="17" t="n">
        <f aca="false">IFERROR(VALUE(RIGHT(A1089,2)),"")</f>
        <v>12</v>
      </c>
      <c r="D1089" s="11" t="str">
        <f aca="false">TRIM('수출입 실적(품목별)'!B1093)</f>
        <v>30</v>
      </c>
      <c r="E1089" s="11" t="str">
        <f aca="false">TRIM('수출입 실적(품목별)'!C1093)</f>
        <v>의료용품</v>
      </c>
      <c r="F1089" s="19" t="n">
        <f aca="false">IFERROR(VALUE(SUBSTITUTE(TRIM('수출입 실적(품목별)'!E1093),",","")),"")</f>
        <v>803942</v>
      </c>
      <c r="G1089" s="19" t="n">
        <f aca="false">IFERROR(VALUE(SUBSTITUTE(TRIM('수출입 실적(품목별)'!G1093),",","")),"")</f>
        <v>870827</v>
      </c>
      <c r="H1089" s="19" t="n">
        <f aca="false">IFERROR(VALUE(SUBSTITUTE(TRIM('수출입 실적(품목별)'!H1093),",","")),"")</f>
        <v>-66885</v>
      </c>
    </row>
    <row r="1090" customFormat="false" ht="15" hidden="false" customHeight="true" outlineLevel="0" collapsed="false">
      <c r="A1090" s="11" t="str">
        <f aca="false">TRIM('수출입 실적(품목별)'!A1094)</f>
        <v>2025.12</v>
      </c>
      <c r="B1090" s="17" t="n">
        <f aca="false">IFERROR(VALUE(LEFT(A1090,4)),"")</f>
        <v>2025</v>
      </c>
      <c r="C1090" s="17" t="n">
        <f aca="false">IFERROR(VALUE(RIGHT(A1090,2)),"")</f>
        <v>12</v>
      </c>
      <c r="D1090" s="11" t="str">
        <f aca="false">TRIM('수출입 실적(품목별)'!B1094)</f>
        <v>31</v>
      </c>
      <c r="E1090" s="11" t="str">
        <f aca="false">TRIM('수출입 실적(품목별)'!C1094)</f>
        <v>비료</v>
      </c>
      <c r="F1090" s="19" t="n">
        <f aca="false">IFERROR(VALUE(SUBSTITUTE(TRIM('수출입 실적(품목별)'!E1094),",","")),"")</f>
        <v>51873</v>
      </c>
      <c r="G1090" s="19" t="n">
        <f aca="false">IFERROR(VALUE(SUBSTITUTE(TRIM('수출입 실적(품목별)'!G1094),",","")),"")</f>
        <v>49990</v>
      </c>
      <c r="H1090" s="19" t="n">
        <f aca="false">IFERROR(VALUE(SUBSTITUTE(TRIM('수출입 실적(품목별)'!H1094),",","")),"")</f>
        <v>1883</v>
      </c>
    </row>
    <row r="1091" customFormat="false" ht="15" hidden="false" customHeight="true" outlineLevel="0" collapsed="false">
      <c r="A1091" s="11" t="str">
        <f aca="false">TRIM('수출입 실적(품목별)'!A1095)</f>
        <v>2025.12</v>
      </c>
      <c r="B1091" s="17" t="n">
        <f aca="false">IFERROR(VALUE(LEFT(A1091,4)),"")</f>
        <v>2025</v>
      </c>
      <c r="C1091" s="17" t="n">
        <f aca="false">IFERROR(VALUE(RIGHT(A1091,2)),"")</f>
        <v>12</v>
      </c>
      <c r="D1091" s="11" t="str">
        <f aca="false">TRIM('수출입 실적(품목별)'!B1095)</f>
        <v>32</v>
      </c>
      <c r="E1091" s="11" t="str">
        <f aca="false">TRIM('수출입 실적(품목별)'!C1095)</f>
        <v>유연용ㆍ염색용 추출물(extract), 탄닌과 이들의 유도체, 염료ㆍ안료와 그 밖의 착색제, 페인트ㆍ바니시(varnish), 퍼티(putty)와 그 밖의 매스틱(mastic), 잉크</v>
      </c>
      <c r="F1091" s="19" t="n">
        <f aca="false">IFERROR(VALUE(SUBSTITUTE(TRIM('수출입 실적(품목별)'!E1095),",","")),"")</f>
        <v>224733</v>
      </c>
      <c r="G1091" s="19" t="n">
        <f aca="false">IFERROR(VALUE(SUBSTITUTE(TRIM('수출입 실적(품목별)'!G1095),",","")),"")</f>
        <v>194813</v>
      </c>
      <c r="H1091" s="19" t="n">
        <f aca="false">IFERROR(VALUE(SUBSTITUTE(TRIM('수출입 실적(품목별)'!H1095),",","")),"")</f>
        <v>29920</v>
      </c>
    </row>
    <row r="1092" customFormat="false" ht="15" hidden="false" customHeight="true" outlineLevel="0" collapsed="false">
      <c r="A1092" s="11" t="str">
        <f aca="false">TRIM('수출입 실적(품목별)'!A1096)</f>
        <v>2025.12</v>
      </c>
      <c r="B1092" s="17" t="n">
        <f aca="false">IFERROR(VALUE(LEFT(A1092,4)),"")</f>
        <v>2025</v>
      </c>
      <c r="C1092" s="17" t="n">
        <f aca="false">IFERROR(VALUE(RIGHT(A1092,2)),"")</f>
        <v>12</v>
      </c>
      <c r="D1092" s="11" t="str">
        <f aca="false">TRIM('수출입 실적(품목별)'!B1096)</f>
        <v>33</v>
      </c>
      <c r="E1092" s="11" t="str">
        <f aca="false">TRIM('수출입 실적(품목별)'!C1096)</f>
        <v>정유(essential oil)와 레지노이드(resinoid), 조제향료와 화장품ㆍ화장용품</v>
      </c>
      <c r="F1092" s="19" t="n">
        <f aca="false">IFERROR(VALUE(SUBSTITUTE(TRIM('수출입 실적(품목별)'!E1096),",","")),"")</f>
        <v>1033401</v>
      </c>
      <c r="G1092" s="19" t="n">
        <f aca="false">IFERROR(VALUE(SUBSTITUTE(TRIM('수출입 실적(품목별)'!G1096),",","")),"")</f>
        <v>195995</v>
      </c>
      <c r="H1092" s="19" t="n">
        <f aca="false">IFERROR(VALUE(SUBSTITUTE(TRIM('수출입 실적(품목별)'!H1096),",","")),"")</f>
        <v>837405</v>
      </c>
    </row>
    <row r="1093" customFormat="false" ht="15" hidden="false" customHeight="true" outlineLevel="0" collapsed="false">
      <c r="A1093" s="11" t="str">
        <f aca="false">TRIM('수출입 실적(품목별)'!A1097)</f>
        <v>2025.12</v>
      </c>
      <c r="B1093" s="17" t="n">
        <f aca="false">IFERROR(VALUE(LEFT(A1093,4)),"")</f>
        <v>2025</v>
      </c>
      <c r="C1093" s="17" t="n">
        <f aca="false">IFERROR(VALUE(RIGHT(A1093,2)),"")</f>
        <v>12</v>
      </c>
      <c r="D1093" s="11" t="str">
        <f aca="false">TRIM('수출입 실적(품목별)'!B1097)</f>
        <v>34</v>
      </c>
      <c r="E1093" s="11" t="str">
        <f aca="false">TRIM('수출입 실적(품목별)'!C1097)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093" s="19" t="n">
        <f aca="false">IFERROR(VALUE(SUBSTITUTE(TRIM('수출입 실적(품목별)'!E1097),",","")),"")</f>
        <v>169659</v>
      </c>
      <c r="G1093" s="19" t="n">
        <f aca="false">IFERROR(VALUE(SUBSTITUTE(TRIM('수출입 실적(품목별)'!G1097),",","")),"")</f>
        <v>99467</v>
      </c>
      <c r="H1093" s="19" t="n">
        <f aca="false">IFERROR(VALUE(SUBSTITUTE(TRIM('수출입 실적(품목별)'!H1097),",","")),"")</f>
        <v>70192</v>
      </c>
    </row>
    <row r="1094" customFormat="false" ht="15" hidden="false" customHeight="true" outlineLevel="0" collapsed="false">
      <c r="A1094" s="11" t="str">
        <f aca="false">TRIM('수출입 실적(품목별)'!A1098)</f>
        <v>2025.12</v>
      </c>
      <c r="B1094" s="17" t="n">
        <f aca="false">IFERROR(VALUE(LEFT(A1094,4)),"")</f>
        <v>2025</v>
      </c>
      <c r="C1094" s="17" t="n">
        <f aca="false">IFERROR(VALUE(RIGHT(A1094,2)),"")</f>
        <v>12</v>
      </c>
      <c r="D1094" s="11" t="str">
        <f aca="false">TRIM('수출입 실적(품목별)'!B1098)</f>
        <v>35</v>
      </c>
      <c r="E1094" s="11" t="str">
        <f aca="false">TRIM('수출입 실적(품목별)'!C1098)</f>
        <v>단백질계 물질, 변성전분, 글루(glue), 효소</v>
      </c>
      <c r="F1094" s="19" t="n">
        <f aca="false">IFERROR(VALUE(SUBSTITUTE(TRIM('수출입 실적(품목별)'!E1098),",","")),"")</f>
        <v>81503</v>
      </c>
      <c r="G1094" s="19" t="n">
        <f aca="false">IFERROR(VALUE(SUBSTITUTE(TRIM('수출입 실적(품목별)'!G1098),",","")),"")</f>
        <v>102380</v>
      </c>
      <c r="H1094" s="19" t="n">
        <f aca="false">IFERROR(VALUE(SUBSTITUTE(TRIM('수출입 실적(품목별)'!H1098),",","")),"")</f>
        <v>-20877</v>
      </c>
    </row>
    <row r="1095" customFormat="false" ht="15" hidden="false" customHeight="true" outlineLevel="0" collapsed="false">
      <c r="A1095" s="11" t="str">
        <f aca="false">TRIM('수출입 실적(품목별)'!A1099)</f>
        <v>2025.12</v>
      </c>
      <c r="B1095" s="17" t="n">
        <f aca="false">IFERROR(VALUE(LEFT(A1095,4)),"")</f>
        <v>2025</v>
      </c>
      <c r="C1095" s="17" t="n">
        <f aca="false">IFERROR(VALUE(RIGHT(A1095,2)),"")</f>
        <v>12</v>
      </c>
      <c r="D1095" s="11" t="str">
        <f aca="false">TRIM('수출입 실적(품목별)'!B1099)</f>
        <v>36</v>
      </c>
      <c r="E1095" s="11" t="str">
        <f aca="false">TRIM('수출입 실적(품목별)'!C1099)</f>
        <v>화약류, 화공품, 성냥, 발화성 합금, 특정 가연성 조제품</v>
      </c>
      <c r="F1095" s="19" t="n">
        <f aca="false">IFERROR(VALUE(SUBSTITUTE(TRIM('수출입 실적(품목별)'!E1099),",","")),"")</f>
        <v>17296</v>
      </c>
      <c r="G1095" s="19" t="n">
        <f aca="false">IFERROR(VALUE(SUBSTITUTE(TRIM('수출입 실적(품목별)'!G1099),",","")),"")</f>
        <v>13518</v>
      </c>
      <c r="H1095" s="19" t="n">
        <f aca="false">IFERROR(VALUE(SUBSTITUTE(TRIM('수출입 실적(품목별)'!H1099),",","")),"")</f>
        <v>3778</v>
      </c>
    </row>
    <row r="1096" customFormat="false" ht="15" hidden="false" customHeight="true" outlineLevel="0" collapsed="false">
      <c r="A1096" s="11" t="str">
        <f aca="false">TRIM('수출입 실적(품목별)'!A1100)</f>
        <v>2025.12</v>
      </c>
      <c r="B1096" s="17" t="n">
        <f aca="false">IFERROR(VALUE(LEFT(A1096,4)),"")</f>
        <v>2025</v>
      </c>
      <c r="C1096" s="17" t="n">
        <f aca="false">IFERROR(VALUE(RIGHT(A1096,2)),"")</f>
        <v>12</v>
      </c>
      <c r="D1096" s="11" t="str">
        <f aca="false">TRIM('수출입 실적(품목별)'!B1100)</f>
        <v>37</v>
      </c>
      <c r="E1096" s="11" t="str">
        <f aca="false">TRIM('수출입 실적(품목별)'!C1100)</f>
        <v>사진용이나 영화용 재료</v>
      </c>
      <c r="F1096" s="19" t="n">
        <f aca="false">IFERROR(VALUE(SUBSTITUTE(TRIM('수출입 실적(품목별)'!E1100),",","")),"")</f>
        <v>95512</v>
      </c>
      <c r="G1096" s="19" t="n">
        <f aca="false">IFERROR(VALUE(SUBSTITUTE(TRIM('수출입 실적(품목별)'!G1100),",","")),"")</f>
        <v>113436</v>
      </c>
      <c r="H1096" s="19" t="n">
        <f aca="false">IFERROR(VALUE(SUBSTITUTE(TRIM('수출입 실적(품목별)'!H1100),",","")),"")</f>
        <v>-17924</v>
      </c>
    </row>
    <row r="1097" customFormat="false" ht="15" hidden="false" customHeight="true" outlineLevel="0" collapsed="false">
      <c r="A1097" s="11" t="str">
        <f aca="false">TRIM('수출입 실적(품목별)'!A1101)</f>
        <v>2025.12</v>
      </c>
      <c r="B1097" s="17" t="n">
        <f aca="false">IFERROR(VALUE(LEFT(A1097,4)),"")</f>
        <v>2025</v>
      </c>
      <c r="C1097" s="17" t="n">
        <f aca="false">IFERROR(VALUE(RIGHT(A1097,2)),"")</f>
        <v>12</v>
      </c>
      <c r="D1097" s="11" t="str">
        <f aca="false">TRIM('수출입 실적(품목별)'!B1101)</f>
        <v>38</v>
      </c>
      <c r="E1097" s="11" t="str">
        <f aca="false">TRIM('수출입 실적(품목별)'!C1101)</f>
        <v>각종 화학공업 생산품</v>
      </c>
      <c r="F1097" s="19" t="n">
        <f aca="false">IFERROR(VALUE(SUBSTITUTE(TRIM('수출입 실적(품목별)'!E1101),",","")),"")</f>
        <v>667452</v>
      </c>
      <c r="G1097" s="19" t="n">
        <f aca="false">IFERROR(VALUE(SUBSTITUTE(TRIM('수출입 실적(품목별)'!G1101),",","")),"")</f>
        <v>938448</v>
      </c>
      <c r="H1097" s="19" t="n">
        <f aca="false">IFERROR(VALUE(SUBSTITUTE(TRIM('수출입 실적(품목별)'!H1101),",","")),"")</f>
        <v>-270997</v>
      </c>
    </row>
    <row r="1098" customFormat="false" ht="15" hidden="false" customHeight="true" outlineLevel="0" collapsed="false">
      <c r="A1098" s="11" t="str">
        <f aca="false">TRIM('수출입 실적(품목별)'!A1102)</f>
        <v>2025.12</v>
      </c>
      <c r="B1098" s="17" t="n">
        <f aca="false">IFERROR(VALUE(LEFT(A1098,4)),"")</f>
        <v>2025</v>
      </c>
      <c r="C1098" s="17" t="n">
        <f aca="false">IFERROR(VALUE(RIGHT(A1098,2)),"")</f>
        <v>12</v>
      </c>
      <c r="D1098" s="11" t="str">
        <f aca="false">TRIM('수출입 실적(품목별)'!B1102)</f>
        <v>39</v>
      </c>
      <c r="E1098" s="11" t="str">
        <f aca="false">TRIM('수출입 실적(품목별)'!C1102)</f>
        <v>플라스틱과 그 제품</v>
      </c>
      <c r="F1098" s="19" t="n">
        <f aca="false">IFERROR(VALUE(SUBSTITUTE(TRIM('수출입 실적(품목별)'!E1102),",","")),"")</f>
        <v>2849819</v>
      </c>
      <c r="G1098" s="19" t="n">
        <f aca="false">IFERROR(VALUE(SUBSTITUTE(TRIM('수출입 실적(품목별)'!G1102),",","")),"")</f>
        <v>1262595</v>
      </c>
      <c r="H1098" s="19" t="n">
        <f aca="false">IFERROR(VALUE(SUBSTITUTE(TRIM('수출입 실적(품목별)'!H1102),",","")),"")</f>
        <v>1587224</v>
      </c>
    </row>
    <row r="1099" customFormat="false" ht="15" hidden="false" customHeight="true" outlineLevel="0" collapsed="false">
      <c r="A1099" s="11" t="str">
        <f aca="false">TRIM('수출입 실적(품목별)'!A1103)</f>
        <v>2025.12</v>
      </c>
      <c r="B1099" s="17" t="n">
        <f aca="false">IFERROR(VALUE(LEFT(A1099,4)),"")</f>
        <v>2025</v>
      </c>
      <c r="C1099" s="17" t="n">
        <f aca="false">IFERROR(VALUE(RIGHT(A1099,2)),"")</f>
        <v>12</v>
      </c>
      <c r="D1099" s="11" t="str">
        <f aca="false">TRIM('수출입 실적(품목별)'!B1103)</f>
        <v>40</v>
      </c>
      <c r="E1099" s="11" t="str">
        <f aca="false">TRIM('수출입 실적(품목별)'!C1103)</f>
        <v>고무와 그 제품</v>
      </c>
      <c r="F1099" s="19" t="n">
        <f aca="false">IFERROR(VALUE(SUBSTITUTE(TRIM('수출입 실적(품목별)'!E1103),",","")),"")</f>
        <v>620681</v>
      </c>
      <c r="G1099" s="19" t="n">
        <f aca="false">IFERROR(VALUE(SUBSTITUTE(TRIM('수출입 실적(품목별)'!G1103),",","")),"")</f>
        <v>293196</v>
      </c>
      <c r="H1099" s="19" t="n">
        <f aca="false">IFERROR(VALUE(SUBSTITUTE(TRIM('수출입 실적(품목별)'!H1103),",","")),"")</f>
        <v>327485</v>
      </c>
    </row>
    <row r="1100" customFormat="false" ht="15" hidden="false" customHeight="true" outlineLevel="0" collapsed="false">
      <c r="A1100" s="11" t="str">
        <f aca="false">TRIM('수출입 실적(품목별)'!A1104)</f>
        <v>2025.12</v>
      </c>
      <c r="B1100" s="17" t="n">
        <f aca="false">IFERROR(VALUE(LEFT(A1100,4)),"")</f>
        <v>2025</v>
      </c>
      <c r="C1100" s="17" t="n">
        <f aca="false">IFERROR(VALUE(RIGHT(A1100,2)),"")</f>
        <v>12</v>
      </c>
      <c r="D1100" s="11" t="str">
        <f aca="false">TRIM('수출입 실적(품목별)'!B1104)</f>
        <v>41</v>
      </c>
      <c r="E1100" s="11" t="str">
        <f aca="false">TRIM('수출입 실적(품목별)'!C1104)</f>
        <v>원피(모피는 제외한다)와 가죽</v>
      </c>
      <c r="F1100" s="19" t="n">
        <f aca="false">IFERROR(VALUE(SUBSTITUTE(TRIM('수출입 실적(품목별)'!E1104),",","")),"")</f>
        <v>21524</v>
      </c>
      <c r="G1100" s="19" t="n">
        <f aca="false">IFERROR(VALUE(SUBSTITUTE(TRIM('수출입 실적(품목별)'!G1104),",","")),"")</f>
        <v>23412</v>
      </c>
      <c r="H1100" s="19" t="n">
        <f aca="false">IFERROR(VALUE(SUBSTITUTE(TRIM('수출입 실적(품목별)'!H1104),",","")),"")</f>
        <v>-1888</v>
      </c>
    </row>
    <row r="1101" customFormat="false" ht="15" hidden="false" customHeight="true" outlineLevel="0" collapsed="false">
      <c r="A1101" s="11" t="str">
        <f aca="false">TRIM('수출입 실적(품목별)'!A1105)</f>
        <v>2025.12</v>
      </c>
      <c r="B1101" s="17" t="n">
        <f aca="false">IFERROR(VALUE(LEFT(A1101,4)),"")</f>
        <v>2025</v>
      </c>
      <c r="C1101" s="17" t="n">
        <f aca="false">IFERROR(VALUE(RIGHT(A1101,2)),"")</f>
        <v>12</v>
      </c>
      <c r="D1101" s="11" t="str">
        <f aca="false">TRIM('수출입 실적(품목별)'!B1105)</f>
        <v>42</v>
      </c>
      <c r="E1101" s="11" t="str">
        <f aca="false">TRIM('수출입 실적(품목별)'!C1105)</f>
        <v>가죽제품, 마구, 여행용구ㆍ핸드백과 이와 유사한 용기, 동물 거트(gut)[누에의 거트(gut)는 제외한다]의 제품</v>
      </c>
      <c r="F1101" s="19" t="n">
        <f aca="false">IFERROR(VALUE(SUBSTITUTE(TRIM('수출입 실적(품목별)'!E1105),",","")),"")</f>
        <v>47897</v>
      </c>
      <c r="G1101" s="19" t="n">
        <f aca="false">IFERROR(VALUE(SUBSTITUTE(TRIM('수출입 실적(품목별)'!G1105),",","")),"")</f>
        <v>350666</v>
      </c>
      <c r="H1101" s="19" t="n">
        <f aca="false">IFERROR(VALUE(SUBSTITUTE(TRIM('수출입 실적(품목별)'!H1105),",","")),"")</f>
        <v>-302769</v>
      </c>
    </row>
    <row r="1102" customFormat="false" ht="15" hidden="false" customHeight="true" outlineLevel="0" collapsed="false">
      <c r="A1102" s="11" t="str">
        <f aca="false">TRIM('수출입 실적(품목별)'!A1106)</f>
        <v>2025.12</v>
      </c>
      <c r="B1102" s="17" t="n">
        <f aca="false">IFERROR(VALUE(LEFT(A1102,4)),"")</f>
        <v>2025</v>
      </c>
      <c r="C1102" s="17" t="n">
        <f aca="false">IFERROR(VALUE(RIGHT(A1102,2)),"")</f>
        <v>12</v>
      </c>
      <c r="D1102" s="11" t="str">
        <f aca="false">TRIM('수출입 실적(품목별)'!B1106)</f>
        <v>43</v>
      </c>
      <c r="E1102" s="11" t="str">
        <f aca="false">TRIM('수출입 실적(품목별)'!C1106)</f>
        <v>모피ㆍ인조모피와 이들의 제품</v>
      </c>
      <c r="F1102" s="19" t="n">
        <f aca="false">IFERROR(VALUE(SUBSTITUTE(TRIM('수출입 실적(품목별)'!E1106),",","")),"")</f>
        <v>517</v>
      </c>
      <c r="G1102" s="19" t="n">
        <f aca="false">IFERROR(VALUE(SUBSTITUTE(TRIM('수출입 실적(품목별)'!G1106),",","")),"")</f>
        <v>10017</v>
      </c>
      <c r="H1102" s="19" t="n">
        <f aca="false">IFERROR(VALUE(SUBSTITUTE(TRIM('수출입 실적(품목별)'!H1106),",","")),"")</f>
        <v>-9499</v>
      </c>
    </row>
    <row r="1103" customFormat="false" ht="15" hidden="false" customHeight="true" outlineLevel="0" collapsed="false">
      <c r="A1103" s="11" t="str">
        <f aca="false">TRIM('수출입 실적(품목별)'!A1107)</f>
        <v>2025.12</v>
      </c>
      <c r="B1103" s="17" t="n">
        <f aca="false">IFERROR(VALUE(LEFT(A1103,4)),"")</f>
        <v>2025</v>
      </c>
      <c r="C1103" s="17" t="n">
        <f aca="false">IFERROR(VALUE(RIGHT(A1103,2)),"")</f>
        <v>12</v>
      </c>
      <c r="D1103" s="11" t="str">
        <f aca="false">TRIM('수출입 실적(품목별)'!B1107)</f>
        <v>44</v>
      </c>
      <c r="E1103" s="11" t="str">
        <f aca="false">TRIM('수출입 실적(품목별)'!C1107)</f>
        <v>목재와 그 제품, 목탄</v>
      </c>
      <c r="F1103" s="19" t="n">
        <f aca="false">IFERROR(VALUE(SUBSTITUTE(TRIM('수출입 실적(품목별)'!E1107),",","")),"")</f>
        <v>6284</v>
      </c>
      <c r="G1103" s="19" t="n">
        <f aca="false">IFERROR(VALUE(SUBSTITUTE(TRIM('수출입 실적(품목별)'!G1107),",","")),"")</f>
        <v>243333</v>
      </c>
      <c r="H1103" s="19" t="n">
        <f aca="false">IFERROR(VALUE(SUBSTITUTE(TRIM('수출입 실적(품목별)'!H1107),",","")),"")</f>
        <v>-237049</v>
      </c>
    </row>
    <row r="1104" customFormat="false" ht="15" hidden="false" customHeight="true" outlineLevel="0" collapsed="false">
      <c r="A1104" s="11" t="str">
        <f aca="false">TRIM('수출입 실적(품목별)'!A1108)</f>
        <v>2025.12</v>
      </c>
      <c r="B1104" s="17" t="n">
        <f aca="false">IFERROR(VALUE(LEFT(A1104,4)),"")</f>
        <v>2025</v>
      </c>
      <c r="C1104" s="17" t="n">
        <f aca="false">IFERROR(VALUE(RIGHT(A1104,2)),"")</f>
        <v>12</v>
      </c>
      <c r="D1104" s="11" t="str">
        <f aca="false">TRIM('수출입 실적(품목별)'!B1108)</f>
        <v>45</v>
      </c>
      <c r="E1104" s="11" t="str">
        <f aca="false">TRIM('수출입 실적(품목별)'!C1108)</f>
        <v>코르크(cork)와 그 제품</v>
      </c>
      <c r="F1104" s="19" t="n">
        <f aca="false">IFERROR(VALUE(SUBSTITUTE(TRIM('수출입 실적(품목별)'!E1108),",","")),"")</f>
        <v>40</v>
      </c>
      <c r="G1104" s="19" t="n">
        <f aca="false">IFERROR(VALUE(SUBSTITUTE(TRIM('수출입 실적(품목별)'!G1108),",","")),"")</f>
        <v>1062</v>
      </c>
      <c r="H1104" s="19" t="n">
        <f aca="false">IFERROR(VALUE(SUBSTITUTE(TRIM('수출입 실적(품목별)'!H1108),",","")),"")</f>
        <v>-1023</v>
      </c>
    </row>
    <row r="1105" customFormat="false" ht="15" hidden="false" customHeight="true" outlineLevel="0" collapsed="false">
      <c r="A1105" s="11" t="str">
        <f aca="false">TRIM('수출입 실적(품목별)'!A1109)</f>
        <v>2025.12</v>
      </c>
      <c r="B1105" s="17" t="n">
        <f aca="false">IFERROR(VALUE(LEFT(A1105,4)),"")</f>
        <v>2025</v>
      </c>
      <c r="C1105" s="17" t="n">
        <f aca="false">IFERROR(VALUE(RIGHT(A1105,2)),"")</f>
        <v>12</v>
      </c>
      <c r="D1105" s="11" t="str">
        <f aca="false">TRIM('수출입 실적(품목별)'!B1109)</f>
        <v>46</v>
      </c>
      <c r="E1105" s="11" t="str">
        <f aca="false">TRIM('수출입 실적(품목별)'!C1109)</f>
        <v>짚ㆍ에스파르토(esparto)나 그 밖의 조물 재료의 제품, 바구니 세공물(basketware)과 지조세공물(枝條細工物)</v>
      </c>
      <c r="F1105" s="19" t="n">
        <f aca="false">IFERROR(VALUE(SUBSTITUTE(TRIM('수출입 실적(품목별)'!E1109),",","")),"")</f>
        <v>185</v>
      </c>
      <c r="G1105" s="19" t="n">
        <f aca="false">IFERROR(VALUE(SUBSTITUTE(TRIM('수출입 실적(품목별)'!G1109),",","")),"")</f>
        <v>1691</v>
      </c>
      <c r="H1105" s="19" t="n">
        <f aca="false">IFERROR(VALUE(SUBSTITUTE(TRIM('수출입 실적(품목별)'!H1109),",","")),"")</f>
        <v>-1506</v>
      </c>
    </row>
    <row r="1106" customFormat="false" ht="15" hidden="false" customHeight="true" outlineLevel="0" collapsed="false">
      <c r="A1106" s="11" t="str">
        <f aca="false">TRIM('수출입 실적(품목별)'!A1110)</f>
        <v>2025.12</v>
      </c>
      <c r="B1106" s="17" t="n">
        <f aca="false">IFERROR(VALUE(LEFT(A1106,4)),"")</f>
        <v>2025</v>
      </c>
      <c r="C1106" s="17" t="n">
        <f aca="false">IFERROR(VALUE(RIGHT(A1106,2)),"")</f>
        <v>12</v>
      </c>
      <c r="D1106" s="11" t="str">
        <f aca="false">TRIM('수출입 실적(품목별)'!B1110)</f>
        <v>47</v>
      </c>
      <c r="E1106" s="11" t="str">
        <f aca="false">TRIM('수출입 실적(품목별)'!C1110)</f>
        <v>목재나 그 밖의 섬유질 셀룰로오스재료의 펄프, 회수한 종이ㆍ판지[웨이스트(waste)와 스크랩(scrap)]</v>
      </c>
      <c r="F1106" s="19" t="n">
        <f aca="false">IFERROR(VALUE(SUBSTITUTE(TRIM('수출입 실적(품목별)'!E1110),",","")),"")</f>
        <v>10619</v>
      </c>
      <c r="G1106" s="19" t="n">
        <f aca="false">IFERROR(VALUE(SUBSTITUTE(TRIM('수출입 실적(품목별)'!G1110),",","")),"")</f>
        <v>105614</v>
      </c>
      <c r="H1106" s="19" t="n">
        <f aca="false">IFERROR(VALUE(SUBSTITUTE(TRIM('수출입 실적(품목별)'!H1110),",","")),"")</f>
        <v>-94994</v>
      </c>
    </row>
    <row r="1107" customFormat="false" ht="15" hidden="false" customHeight="true" outlineLevel="0" collapsed="false">
      <c r="A1107" s="11" t="str">
        <f aca="false">TRIM('수출입 실적(품목별)'!A1111)</f>
        <v>2025.12</v>
      </c>
      <c r="B1107" s="17" t="n">
        <f aca="false">IFERROR(VALUE(LEFT(A1107,4)),"")</f>
        <v>2025</v>
      </c>
      <c r="C1107" s="17" t="n">
        <f aca="false">IFERROR(VALUE(RIGHT(A1107,2)),"")</f>
        <v>12</v>
      </c>
      <c r="D1107" s="11" t="str">
        <f aca="false">TRIM('수출입 실적(품목별)'!B1111)</f>
        <v>48</v>
      </c>
      <c r="E1107" s="11" t="str">
        <f aca="false">TRIM('수출입 실적(품목별)'!C1111)</f>
        <v>종이와 판지, 제지용 펄프ㆍ종이ㆍ판지의 제품</v>
      </c>
      <c r="F1107" s="19" t="n">
        <f aca="false">IFERROR(VALUE(SUBSTITUTE(TRIM('수출입 실적(품목별)'!E1111),",","")),"")</f>
        <v>227466</v>
      </c>
      <c r="G1107" s="19" t="n">
        <f aca="false">IFERROR(VALUE(SUBSTITUTE(TRIM('수출입 실적(품목별)'!G1111),",","")),"")</f>
        <v>210253</v>
      </c>
      <c r="H1107" s="19" t="n">
        <f aca="false">IFERROR(VALUE(SUBSTITUTE(TRIM('수출입 실적(품목별)'!H1111),",","")),"")</f>
        <v>17213</v>
      </c>
    </row>
    <row r="1108" customFormat="false" ht="15" hidden="false" customHeight="true" outlineLevel="0" collapsed="false">
      <c r="A1108" s="11" t="str">
        <f aca="false">TRIM('수출입 실적(품목별)'!A1112)</f>
        <v>2025.12</v>
      </c>
      <c r="B1108" s="17" t="n">
        <f aca="false">IFERROR(VALUE(LEFT(A1108,4)),"")</f>
        <v>2025</v>
      </c>
      <c r="C1108" s="17" t="n">
        <f aca="false">IFERROR(VALUE(RIGHT(A1108,2)),"")</f>
        <v>12</v>
      </c>
      <c r="D1108" s="11" t="str">
        <f aca="false">TRIM('수출입 실적(품목별)'!B1112)</f>
        <v>49</v>
      </c>
      <c r="E1108" s="11" t="str">
        <f aca="false">TRIM('수출입 실적(품목별)'!C1112)</f>
        <v>인쇄서적ㆍ신문ㆍ회화ㆍ그 밖의 인쇄물, 수제(手製)문서ㆍ타자문서ㆍ도면</v>
      </c>
      <c r="F1108" s="19" t="n">
        <f aca="false">IFERROR(VALUE(SUBSTITUTE(TRIM('수출입 실적(품목별)'!E1112),",","")),"")</f>
        <v>27117</v>
      </c>
      <c r="G1108" s="19" t="n">
        <f aca="false">IFERROR(VALUE(SUBSTITUTE(TRIM('수출입 실적(품목별)'!G1112),",","")),"")</f>
        <v>32648</v>
      </c>
      <c r="H1108" s="19" t="n">
        <f aca="false">IFERROR(VALUE(SUBSTITUTE(TRIM('수출입 실적(품목별)'!H1112),",","")),"")</f>
        <v>-5531</v>
      </c>
    </row>
    <row r="1109" customFormat="false" ht="15" hidden="false" customHeight="true" outlineLevel="0" collapsed="false">
      <c r="A1109" s="11" t="str">
        <f aca="false">TRIM('수출입 실적(품목별)'!A1113)</f>
        <v>2025.12</v>
      </c>
      <c r="B1109" s="17" t="n">
        <f aca="false">IFERROR(VALUE(LEFT(A1109,4)),"")</f>
        <v>2025</v>
      </c>
      <c r="C1109" s="17" t="n">
        <f aca="false">IFERROR(VALUE(RIGHT(A1109,2)),"")</f>
        <v>12</v>
      </c>
      <c r="D1109" s="11" t="str">
        <f aca="false">TRIM('수출입 실적(품목별)'!B1113)</f>
        <v>50</v>
      </c>
      <c r="E1109" s="11" t="str">
        <f aca="false">TRIM('수출입 실적(품목별)'!C1113)</f>
        <v>견</v>
      </c>
      <c r="F1109" s="19" t="n">
        <f aca="false">IFERROR(VALUE(SUBSTITUTE(TRIM('수출입 실적(품목별)'!E1113),",","")),"")</f>
        <v>1541</v>
      </c>
      <c r="G1109" s="19" t="n">
        <f aca="false">IFERROR(VALUE(SUBSTITUTE(TRIM('수출입 실적(품목별)'!G1113),",","")),"")</f>
        <v>2884</v>
      </c>
      <c r="H1109" s="19" t="n">
        <f aca="false">IFERROR(VALUE(SUBSTITUTE(TRIM('수출입 실적(품목별)'!H1113),",","")),"")</f>
        <v>-1344</v>
      </c>
    </row>
    <row r="1110" customFormat="false" ht="15" hidden="false" customHeight="true" outlineLevel="0" collapsed="false">
      <c r="A1110" s="11" t="str">
        <f aca="false">TRIM('수출입 실적(품목별)'!A1114)</f>
        <v>2025.12</v>
      </c>
      <c r="B1110" s="17" t="n">
        <f aca="false">IFERROR(VALUE(LEFT(A1110,4)),"")</f>
        <v>2025</v>
      </c>
      <c r="C1110" s="17" t="n">
        <f aca="false">IFERROR(VALUE(RIGHT(A1110,2)),"")</f>
        <v>12</v>
      </c>
      <c r="D1110" s="11" t="str">
        <f aca="false">TRIM('수출입 실적(품목별)'!B1114)</f>
        <v>51</v>
      </c>
      <c r="E1110" s="11" t="str">
        <f aca="false">TRIM('수출입 실적(품목별)'!C1114)</f>
        <v>양모ㆍ동물의 부드러운 털이나 거친 털ㆍ말의 털로 만든 실과 직물</v>
      </c>
      <c r="F1110" s="19" t="n">
        <f aca="false">IFERROR(VALUE(SUBSTITUTE(TRIM('수출입 실적(품목별)'!E1114),",","")),"")</f>
        <v>1324</v>
      </c>
      <c r="G1110" s="19" t="n">
        <f aca="false">IFERROR(VALUE(SUBSTITUTE(TRIM('수출입 실적(품목별)'!G1114),",","")),"")</f>
        <v>16688</v>
      </c>
      <c r="H1110" s="19" t="n">
        <f aca="false">IFERROR(VALUE(SUBSTITUTE(TRIM('수출입 실적(품목별)'!H1114),",","")),"")</f>
        <v>-15363</v>
      </c>
    </row>
    <row r="1111" customFormat="false" ht="15" hidden="false" customHeight="true" outlineLevel="0" collapsed="false">
      <c r="A1111" s="11" t="str">
        <f aca="false">TRIM('수출입 실적(품목별)'!A1115)</f>
        <v>2025.12</v>
      </c>
      <c r="B1111" s="17" t="n">
        <f aca="false">IFERROR(VALUE(LEFT(A1111,4)),"")</f>
        <v>2025</v>
      </c>
      <c r="C1111" s="17" t="n">
        <f aca="false">IFERROR(VALUE(RIGHT(A1111,2)),"")</f>
        <v>12</v>
      </c>
      <c r="D1111" s="11" t="str">
        <f aca="false">TRIM('수출입 실적(품목별)'!B1115)</f>
        <v>52</v>
      </c>
      <c r="E1111" s="11" t="str">
        <f aca="false">TRIM('수출입 실적(품목별)'!C1115)</f>
        <v>면</v>
      </c>
      <c r="F1111" s="19" t="n">
        <f aca="false">IFERROR(VALUE(SUBSTITUTE(TRIM('수출입 실적(품목별)'!E1115),",","")),"")</f>
        <v>26699</v>
      </c>
      <c r="G1111" s="19" t="n">
        <f aca="false">IFERROR(VALUE(SUBSTITUTE(TRIM('수출입 실적(품목별)'!G1115),",","")),"")</f>
        <v>59075</v>
      </c>
      <c r="H1111" s="19" t="n">
        <f aca="false">IFERROR(VALUE(SUBSTITUTE(TRIM('수출입 실적(품목별)'!H1115),",","")),"")</f>
        <v>-32376</v>
      </c>
    </row>
    <row r="1112" customFormat="false" ht="15" hidden="false" customHeight="true" outlineLevel="0" collapsed="false">
      <c r="A1112" s="11" t="str">
        <f aca="false">TRIM('수출입 실적(품목별)'!A1116)</f>
        <v>2025.12</v>
      </c>
      <c r="B1112" s="17" t="n">
        <f aca="false">IFERROR(VALUE(LEFT(A1112,4)),"")</f>
        <v>2025</v>
      </c>
      <c r="C1112" s="17" t="n">
        <f aca="false">IFERROR(VALUE(RIGHT(A1112,2)),"")</f>
        <v>12</v>
      </c>
      <c r="D1112" s="11" t="str">
        <f aca="false">TRIM('수출입 실적(품목별)'!B1116)</f>
        <v>53</v>
      </c>
      <c r="E1112" s="11" t="str">
        <f aca="false">TRIM('수출입 실적(품목별)'!C1116)</f>
        <v>그 밖의 식물성 방직용 섬유, 종이실(paper yarn)과 종이실로 만든 직물</v>
      </c>
      <c r="F1112" s="19" t="n">
        <f aca="false">IFERROR(VALUE(SUBSTITUTE(TRIM('수출입 실적(품목별)'!E1116),",","")),"")</f>
        <v>880</v>
      </c>
      <c r="G1112" s="19" t="n">
        <f aca="false">IFERROR(VALUE(SUBSTITUTE(TRIM('수출입 실적(품목별)'!G1116),",","")),"")</f>
        <v>4900</v>
      </c>
      <c r="H1112" s="19" t="n">
        <f aca="false">IFERROR(VALUE(SUBSTITUTE(TRIM('수출입 실적(품목별)'!H1116),",","")),"")</f>
        <v>-4019</v>
      </c>
    </row>
    <row r="1113" customFormat="false" ht="15" hidden="false" customHeight="true" outlineLevel="0" collapsed="false">
      <c r="A1113" s="11" t="str">
        <f aca="false">TRIM('수출입 실적(품목별)'!A1117)</f>
        <v>2025.12</v>
      </c>
      <c r="B1113" s="17" t="n">
        <f aca="false">IFERROR(VALUE(LEFT(A1113,4)),"")</f>
        <v>2025</v>
      </c>
      <c r="C1113" s="17" t="n">
        <f aca="false">IFERROR(VALUE(RIGHT(A1113,2)),"")</f>
        <v>12</v>
      </c>
      <c r="D1113" s="11" t="str">
        <f aca="false">TRIM('수출입 실적(품목별)'!B1117)</f>
        <v>54</v>
      </c>
      <c r="E1113" s="11" t="str">
        <f aca="false">TRIM('수출입 실적(품목별)'!C1117)</f>
        <v>인조필라멘트, 인조방직용 섬유재료의 스트립(strip)과 이와 유사한 것</v>
      </c>
      <c r="F1113" s="19" t="n">
        <f aca="false">IFERROR(VALUE(SUBSTITUTE(TRIM('수출입 실적(품목별)'!E1117),",","")),"")</f>
        <v>168488</v>
      </c>
      <c r="G1113" s="19" t="n">
        <f aca="false">IFERROR(VALUE(SUBSTITUTE(TRIM('수출입 실적(품목별)'!G1117),",","")),"")</f>
        <v>90053</v>
      </c>
      <c r="H1113" s="19" t="n">
        <f aca="false">IFERROR(VALUE(SUBSTITUTE(TRIM('수출입 실적(품목별)'!H1117),",","")),"")</f>
        <v>78435</v>
      </c>
    </row>
    <row r="1114" customFormat="false" ht="15" hidden="false" customHeight="true" outlineLevel="0" collapsed="false">
      <c r="A1114" s="11" t="str">
        <f aca="false">TRIM('수출입 실적(품목별)'!A1118)</f>
        <v>2025.12</v>
      </c>
      <c r="B1114" s="17" t="n">
        <f aca="false">IFERROR(VALUE(LEFT(A1114,4)),"")</f>
        <v>2025</v>
      </c>
      <c r="C1114" s="17" t="n">
        <f aca="false">IFERROR(VALUE(RIGHT(A1114,2)),"")</f>
        <v>12</v>
      </c>
      <c r="D1114" s="11" t="str">
        <f aca="false">TRIM('수출입 실적(품목별)'!B1118)</f>
        <v>55</v>
      </c>
      <c r="E1114" s="11" t="str">
        <f aca="false">TRIM('수출입 실적(품목별)'!C1118)</f>
        <v>인조스테이플섬유</v>
      </c>
      <c r="F1114" s="19" t="n">
        <f aca="false">IFERROR(VALUE(SUBSTITUTE(TRIM('수출입 실적(품목별)'!E1118),",","")),"")</f>
        <v>103834</v>
      </c>
      <c r="G1114" s="19" t="n">
        <f aca="false">IFERROR(VALUE(SUBSTITUTE(TRIM('수출입 실적(품목별)'!G1118),",","")),"")</f>
        <v>49475</v>
      </c>
      <c r="H1114" s="19" t="n">
        <f aca="false">IFERROR(VALUE(SUBSTITUTE(TRIM('수출입 실적(품목별)'!H1118),",","")),"")</f>
        <v>54359</v>
      </c>
    </row>
    <row r="1115" customFormat="false" ht="15" hidden="false" customHeight="true" outlineLevel="0" collapsed="false">
      <c r="A1115" s="11" t="str">
        <f aca="false">TRIM('수출입 실적(품목별)'!A1119)</f>
        <v>2025.12</v>
      </c>
      <c r="B1115" s="17" t="n">
        <f aca="false">IFERROR(VALUE(LEFT(A1115,4)),"")</f>
        <v>2025</v>
      </c>
      <c r="C1115" s="17" t="n">
        <f aca="false">IFERROR(VALUE(RIGHT(A1115,2)),"")</f>
        <v>12</v>
      </c>
      <c r="D1115" s="11" t="str">
        <f aca="false">TRIM('수출입 실적(품목별)'!B1119)</f>
        <v>56</v>
      </c>
      <c r="E1115" s="11" t="str">
        <f aca="false">TRIM('수출입 실적(품목별)'!C1119)</f>
        <v>워딩(wadding)ㆍ펠트(felt)ㆍ부직포, 특수사, 끈ㆍ배의 밧줄(cordage)ㆍ로프ㆍ케이블과 이들의 제품</v>
      </c>
      <c r="F1115" s="19" t="n">
        <f aca="false">IFERROR(VALUE(SUBSTITUTE(TRIM('수출입 실적(품목별)'!E1119),",","")),"")</f>
        <v>65123</v>
      </c>
      <c r="G1115" s="19" t="n">
        <f aca="false">IFERROR(VALUE(SUBSTITUTE(TRIM('수출입 실적(품목별)'!G1119),",","")),"")</f>
        <v>62850</v>
      </c>
      <c r="H1115" s="19" t="n">
        <f aca="false">IFERROR(VALUE(SUBSTITUTE(TRIM('수출입 실적(품목별)'!H1119),",","")),"")</f>
        <v>2273</v>
      </c>
    </row>
    <row r="1116" customFormat="false" ht="15" hidden="false" customHeight="true" outlineLevel="0" collapsed="false">
      <c r="A1116" s="11" t="str">
        <f aca="false">TRIM('수출입 실적(품목별)'!A1120)</f>
        <v>2025.12</v>
      </c>
      <c r="B1116" s="17" t="n">
        <f aca="false">IFERROR(VALUE(LEFT(A1116,4)),"")</f>
        <v>2025</v>
      </c>
      <c r="C1116" s="17" t="n">
        <f aca="false">IFERROR(VALUE(RIGHT(A1116,2)),"")</f>
        <v>12</v>
      </c>
      <c r="D1116" s="11" t="str">
        <f aca="false">TRIM('수출입 실적(품목별)'!B1120)</f>
        <v>57</v>
      </c>
      <c r="E1116" s="11" t="str">
        <f aca="false">TRIM('수출입 실적(품목별)'!C1120)</f>
        <v>양탄자류와 그 밖의 방직용 섬유로 만든 바닥깔개</v>
      </c>
      <c r="F1116" s="19" t="n">
        <f aca="false">IFERROR(VALUE(SUBSTITUTE(TRIM('수출입 실적(품목별)'!E1120),",","")),"")</f>
        <v>7159</v>
      </c>
      <c r="G1116" s="19" t="n">
        <f aca="false">IFERROR(VALUE(SUBSTITUTE(TRIM('수출입 실적(품목별)'!G1120),",","")),"")</f>
        <v>10210</v>
      </c>
      <c r="H1116" s="19" t="n">
        <f aca="false">IFERROR(VALUE(SUBSTITUTE(TRIM('수출입 실적(품목별)'!H1120),",","")),"")</f>
        <v>-3051</v>
      </c>
    </row>
    <row r="1117" customFormat="false" ht="15" hidden="false" customHeight="true" outlineLevel="0" collapsed="false">
      <c r="A1117" s="11" t="str">
        <f aca="false">TRIM('수출입 실적(품목별)'!A1121)</f>
        <v>2025.12</v>
      </c>
      <c r="B1117" s="17" t="n">
        <f aca="false">IFERROR(VALUE(LEFT(A1117,4)),"")</f>
        <v>2025</v>
      </c>
      <c r="C1117" s="17" t="n">
        <f aca="false">IFERROR(VALUE(RIGHT(A1117,2)),"")</f>
        <v>12</v>
      </c>
      <c r="D1117" s="11" t="str">
        <f aca="false">TRIM('수출입 실적(품목별)'!B1121)</f>
        <v>58</v>
      </c>
      <c r="E1117" s="11" t="str">
        <f aca="false">TRIM('수출입 실적(품목별)'!C1121)</f>
        <v>특수직물, 터프트(tuft)한 직물, 레이스, 태피스트리(tapestry), 트리밍(trimming), 자수천</v>
      </c>
      <c r="F1117" s="19" t="n">
        <f aca="false">IFERROR(VALUE(SUBSTITUTE(TRIM('수출입 실적(품목별)'!E1121),",","")),"")</f>
        <v>16358</v>
      </c>
      <c r="G1117" s="19" t="n">
        <f aca="false">IFERROR(VALUE(SUBSTITUTE(TRIM('수출입 실적(품목별)'!G1121),",","")),"")</f>
        <v>7972</v>
      </c>
      <c r="H1117" s="19" t="n">
        <f aca="false">IFERROR(VALUE(SUBSTITUTE(TRIM('수출입 실적(품목별)'!H1121),",","")),"")</f>
        <v>8386</v>
      </c>
    </row>
    <row r="1118" customFormat="false" ht="15" hidden="false" customHeight="true" outlineLevel="0" collapsed="false">
      <c r="A1118" s="11" t="str">
        <f aca="false">TRIM('수출입 실적(품목별)'!A1122)</f>
        <v>2025.12</v>
      </c>
      <c r="B1118" s="17" t="n">
        <f aca="false">IFERROR(VALUE(LEFT(A1118,4)),"")</f>
        <v>2025</v>
      </c>
      <c r="C1118" s="17" t="n">
        <f aca="false">IFERROR(VALUE(RIGHT(A1118,2)),"")</f>
        <v>12</v>
      </c>
      <c r="D1118" s="11" t="str">
        <f aca="false">TRIM('수출입 실적(품목별)'!B1122)</f>
        <v>59</v>
      </c>
      <c r="E1118" s="11" t="str">
        <f aca="false">TRIM('수출입 실적(품목별)'!C1122)</f>
        <v>침투ㆍ도포ㆍ피복하거나 적층한 방직용 섬유의 직물, 공업용인 방직용 섬유제품</v>
      </c>
      <c r="F1118" s="19" t="n">
        <f aca="false">IFERROR(VALUE(SUBSTITUTE(TRIM('수출입 실적(품목별)'!E1122),",","")),"")</f>
        <v>91677</v>
      </c>
      <c r="G1118" s="19" t="n">
        <f aca="false">IFERROR(VALUE(SUBSTITUTE(TRIM('수출입 실적(품목별)'!G1122),",","")),"")</f>
        <v>37253</v>
      </c>
      <c r="H1118" s="19" t="n">
        <f aca="false">IFERROR(VALUE(SUBSTITUTE(TRIM('수출입 실적(품목별)'!H1122),",","")),"")</f>
        <v>54424</v>
      </c>
    </row>
    <row r="1119" customFormat="false" ht="15" hidden="false" customHeight="true" outlineLevel="0" collapsed="false">
      <c r="A1119" s="11" t="str">
        <f aca="false">TRIM('수출입 실적(품목별)'!A1123)</f>
        <v>2025.12</v>
      </c>
      <c r="B1119" s="17" t="n">
        <f aca="false">IFERROR(VALUE(LEFT(A1119,4)),"")</f>
        <v>2025</v>
      </c>
      <c r="C1119" s="17" t="n">
        <f aca="false">IFERROR(VALUE(RIGHT(A1119,2)),"")</f>
        <v>12</v>
      </c>
      <c r="D1119" s="11" t="str">
        <f aca="false">TRIM('수출입 실적(품목별)'!B1123)</f>
        <v>60</v>
      </c>
      <c r="E1119" s="11" t="str">
        <f aca="false">TRIM('수출입 실적(품목별)'!C1123)</f>
        <v>메리야스 편물과 뜨개질 편물</v>
      </c>
      <c r="F1119" s="19" t="n">
        <f aca="false">IFERROR(VALUE(SUBSTITUTE(TRIM('수출입 실적(품목별)'!E1123),",","")),"")</f>
        <v>132486</v>
      </c>
      <c r="G1119" s="19" t="n">
        <f aca="false">IFERROR(VALUE(SUBSTITUTE(TRIM('수출입 실적(품목별)'!G1123),",","")),"")</f>
        <v>11121</v>
      </c>
      <c r="H1119" s="19" t="n">
        <f aca="false">IFERROR(VALUE(SUBSTITUTE(TRIM('수출입 실적(품목별)'!H1123),",","")),"")</f>
        <v>121365</v>
      </c>
    </row>
    <row r="1120" customFormat="false" ht="15" hidden="false" customHeight="true" outlineLevel="0" collapsed="false">
      <c r="A1120" s="11" t="str">
        <f aca="false">TRIM('수출입 실적(품목별)'!A1124)</f>
        <v>2025.12</v>
      </c>
      <c r="B1120" s="17" t="n">
        <f aca="false">IFERROR(VALUE(LEFT(A1120,4)),"")</f>
        <v>2025</v>
      </c>
      <c r="C1120" s="17" t="n">
        <f aca="false">IFERROR(VALUE(RIGHT(A1120,2)),"")</f>
        <v>12</v>
      </c>
      <c r="D1120" s="11" t="str">
        <f aca="false">TRIM('수출입 실적(품목별)'!B1124)</f>
        <v>61</v>
      </c>
      <c r="E1120" s="11" t="str">
        <f aca="false">TRIM('수출입 실적(품목별)'!C1124)</f>
        <v>의류와 그 부속품(메리야스 편물이나 뜨개질 편물로 한정한다)</v>
      </c>
      <c r="F1120" s="19" t="n">
        <f aca="false">IFERROR(VALUE(SUBSTITUTE(TRIM('수출입 실적(품목별)'!E1124),",","")),"")</f>
        <v>86428</v>
      </c>
      <c r="G1120" s="19" t="n">
        <f aca="false">IFERROR(VALUE(SUBSTITUTE(TRIM('수출입 실적(품목별)'!G1124),",","")),"")</f>
        <v>442831</v>
      </c>
      <c r="H1120" s="19" t="n">
        <f aca="false">IFERROR(VALUE(SUBSTITUTE(TRIM('수출입 실적(품목별)'!H1124),",","")),"")</f>
        <v>-356402</v>
      </c>
    </row>
    <row r="1121" customFormat="false" ht="15" hidden="false" customHeight="true" outlineLevel="0" collapsed="false">
      <c r="A1121" s="11" t="str">
        <f aca="false">TRIM('수출입 실적(품목별)'!A1125)</f>
        <v>2025.12</v>
      </c>
      <c r="B1121" s="17" t="n">
        <f aca="false">IFERROR(VALUE(LEFT(A1121,4)),"")</f>
        <v>2025</v>
      </c>
      <c r="C1121" s="17" t="n">
        <f aca="false">IFERROR(VALUE(RIGHT(A1121,2)),"")</f>
        <v>12</v>
      </c>
      <c r="D1121" s="11" t="str">
        <f aca="false">TRIM('수출입 실적(품목별)'!B1125)</f>
        <v>62</v>
      </c>
      <c r="E1121" s="11" t="str">
        <f aca="false">TRIM('수출입 실적(품목별)'!C1125)</f>
        <v>의류와 그 부속품(메리야스 편물이나 뜨개질편물은 제외한다)</v>
      </c>
      <c r="F1121" s="19" t="n">
        <f aca="false">IFERROR(VALUE(SUBSTITUTE(TRIM('수출입 실적(품목별)'!E1125),",","")),"")</f>
        <v>93509</v>
      </c>
      <c r="G1121" s="19" t="n">
        <f aca="false">IFERROR(VALUE(SUBSTITUTE(TRIM('수출입 실적(품목별)'!G1125),",","")),"")</f>
        <v>541506</v>
      </c>
      <c r="H1121" s="19" t="n">
        <f aca="false">IFERROR(VALUE(SUBSTITUTE(TRIM('수출입 실적(품목별)'!H1125),",","")),"")</f>
        <v>-447997</v>
      </c>
    </row>
    <row r="1122" customFormat="false" ht="15" hidden="false" customHeight="true" outlineLevel="0" collapsed="false">
      <c r="A1122" s="11" t="str">
        <f aca="false">TRIM('수출입 실적(품목별)'!A1126)</f>
        <v>2025.12</v>
      </c>
      <c r="B1122" s="17" t="n">
        <f aca="false">IFERROR(VALUE(LEFT(A1122,4)),"")</f>
        <v>2025</v>
      </c>
      <c r="C1122" s="17" t="n">
        <f aca="false">IFERROR(VALUE(RIGHT(A1122,2)),"")</f>
        <v>12</v>
      </c>
      <c r="D1122" s="11" t="str">
        <f aca="false">TRIM('수출입 실적(품목별)'!B1126)</f>
        <v>63</v>
      </c>
      <c r="E1122" s="11" t="str">
        <f aca="false">TRIM('수출입 실적(품목별)'!C1126)</f>
        <v>제품으로 된 방직용 섬유의 그 밖의 물품, 세트, 사용하던 의류ㆍ방직용 섬유제품, 넝마</v>
      </c>
      <c r="F1122" s="19" t="n">
        <f aca="false">IFERROR(VALUE(SUBSTITUTE(TRIM('수출입 실적(품목별)'!E1126),",","")),"")</f>
        <v>47566</v>
      </c>
      <c r="G1122" s="19" t="n">
        <f aca="false">IFERROR(VALUE(SUBSTITUTE(TRIM('수출입 실적(품목별)'!G1126),",","")),"")</f>
        <v>129696</v>
      </c>
      <c r="H1122" s="19" t="n">
        <f aca="false">IFERROR(VALUE(SUBSTITUTE(TRIM('수출입 실적(품목별)'!H1126),",","")),"")</f>
        <v>-82129</v>
      </c>
    </row>
    <row r="1123" customFormat="false" ht="15" hidden="false" customHeight="true" outlineLevel="0" collapsed="false">
      <c r="A1123" s="11" t="str">
        <f aca="false">TRIM('수출입 실적(품목별)'!A1127)</f>
        <v>2025.12</v>
      </c>
      <c r="B1123" s="17" t="n">
        <f aca="false">IFERROR(VALUE(LEFT(A1123,4)),"")</f>
        <v>2025</v>
      </c>
      <c r="C1123" s="17" t="n">
        <f aca="false">IFERROR(VALUE(RIGHT(A1123,2)),"")</f>
        <v>12</v>
      </c>
      <c r="D1123" s="11" t="str">
        <f aca="false">TRIM('수출입 실적(품목별)'!B1127)</f>
        <v>64</v>
      </c>
      <c r="E1123" s="11" t="str">
        <f aca="false">TRIM('수출입 실적(품목별)'!C1127)</f>
        <v>신발류ㆍ각반과 이와 유사한 것, 이들의 부분품</v>
      </c>
      <c r="F1123" s="19" t="n">
        <f aca="false">IFERROR(VALUE(SUBSTITUTE(TRIM('수출입 실적(품목별)'!E1127),",","")),"")</f>
        <v>37175</v>
      </c>
      <c r="G1123" s="19" t="n">
        <f aca="false">IFERROR(VALUE(SUBSTITUTE(TRIM('수출입 실적(품목별)'!G1127),",","")),"")</f>
        <v>346743</v>
      </c>
      <c r="H1123" s="19" t="n">
        <f aca="false">IFERROR(VALUE(SUBSTITUTE(TRIM('수출입 실적(품목별)'!H1127),",","")),"")</f>
        <v>-309568</v>
      </c>
    </row>
    <row r="1124" customFormat="false" ht="15" hidden="false" customHeight="true" outlineLevel="0" collapsed="false">
      <c r="A1124" s="11" t="str">
        <f aca="false">TRIM('수출입 실적(품목별)'!A1128)</f>
        <v>2025.12</v>
      </c>
      <c r="B1124" s="17" t="n">
        <f aca="false">IFERROR(VALUE(LEFT(A1124,4)),"")</f>
        <v>2025</v>
      </c>
      <c r="C1124" s="17" t="n">
        <f aca="false">IFERROR(VALUE(RIGHT(A1124,2)),"")</f>
        <v>12</v>
      </c>
      <c r="D1124" s="11" t="str">
        <f aca="false">TRIM('수출입 실적(품목별)'!B1128)</f>
        <v>65</v>
      </c>
      <c r="E1124" s="11" t="str">
        <f aca="false">TRIM('수출입 실적(품목별)'!C1128)</f>
        <v>모자류와 그 부분품</v>
      </c>
      <c r="F1124" s="19" t="n">
        <f aca="false">IFERROR(VALUE(SUBSTITUTE(TRIM('수출입 실적(품목별)'!E1128),",","")),"")</f>
        <v>11215</v>
      </c>
      <c r="G1124" s="19" t="n">
        <f aca="false">IFERROR(VALUE(SUBSTITUTE(TRIM('수출입 실적(품목별)'!G1128),",","")),"")</f>
        <v>27468</v>
      </c>
      <c r="H1124" s="19" t="n">
        <f aca="false">IFERROR(VALUE(SUBSTITUTE(TRIM('수출입 실적(품목별)'!H1128),",","")),"")</f>
        <v>-16253</v>
      </c>
    </row>
    <row r="1125" customFormat="false" ht="15" hidden="false" customHeight="true" outlineLevel="0" collapsed="false">
      <c r="A1125" s="11" t="str">
        <f aca="false">TRIM('수출입 실적(품목별)'!A1129)</f>
        <v>2025.12</v>
      </c>
      <c r="B1125" s="17" t="n">
        <f aca="false">IFERROR(VALUE(LEFT(A1125,4)),"")</f>
        <v>2025</v>
      </c>
      <c r="C1125" s="17" t="n">
        <f aca="false">IFERROR(VALUE(RIGHT(A1125,2)),"")</f>
        <v>12</v>
      </c>
      <c r="D1125" s="11" t="str">
        <f aca="false">TRIM('수출입 실적(품목별)'!B1129)</f>
        <v>66</v>
      </c>
      <c r="E1125" s="11" t="str">
        <f aca="false">TRIM('수출입 실적(품목별)'!C1129)</f>
        <v>산류(傘類)ㆍ지팡이ㆍ시트스틱(seat-stick)ㆍ채찍ㆍ승마용 채찍과 이들의 부분품</v>
      </c>
      <c r="F1125" s="19" t="n">
        <f aca="false">IFERROR(VALUE(SUBSTITUTE(TRIM('수출입 실적(품목별)'!E1129),",","")),"")</f>
        <v>504</v>
      </c>
      <c r="G1125" s="19" t="n">
        <f aca="false">IFERROR(VALUE(SUBSTITUTE(TRIM('수출입 실적(품목별)'!G1129),",","")),"")</f>
        <v>8388</v>
      </c>
      <c r="H1125" s="19" t="n">
        <f aca="false">IFERROR(VALUE(SUBSTITUTE(TRIM('수출입 실적(품목별)'!H1129),",","")),"")</f>
        <v>-7884</v>
      </c>
    </row>
    <row r="1126" customFormat="false" ht="15" hidden="false" customHeight="true" outlineLevel="0" collapsed="false">
      <c r="A1126" s="11" t="str">
        <f aca="false">TRIM('수출입 실적(품목별)'!A1130)</f>
        <v>2025.12</v>
      </c>
      <c r="B1126" s="17" t="n">
        <f aca="false">IFERROR(VALUE(LEFT(A1126,4)),"")</f>
        <v>2025</v>
      </c>
      <c r="C1126" s="17" t="n">
        <f aca="false">IFERROR(VALUE(RIGHT(A1126,2)),"")</f>
        <v>12</v>
      </c>
      <c r="D1126" s="11" t="str">
        <f aca="false">TRIM('수출입 실적(품목별)'!B1130)</f>
        <v>67</v>
      </c>
      <c r="E1126" s="11" t="str">
        <f aca="false">TRIM('수출입 실적(품목별)'!C1130)</f>
        <v>조제 깃털ㆍ솜털과 그 제품, 조화, 사람 머리카락으로 된 제품</v>
      </c>
      <c r="F1126" s="19" t="n">
        <f aca="false">IFERROR(VALUE(SUBSTITUTE(TRIM('수출입 실적(품목별)'!E1130),",","")),"")</f>
        <v>1532</v>
      </c>
      <c r="G1126" s="19" t="n">
        <f aca="false">IFERROR(VALUE(SUBSTITUTE(TRIM('수출입 실적(품목별)'!G1130),",","")),"")</f>
        <v>10112</v>
      </c>
      <c r="H1126" s="19" t="n">
        <f aca="false">IFERROR(VALUE(SUBSTITUTE(TRIM('수출입 실적(품목별)'!H1130),",","")),"")</f>
        <v>-8579</v>
      </c>
    </row>
    <row r="1127" customFormat="false" ht="15" hidden="false" customHeight="true" outlineLevel="0" collapsed="false">
      <c r="A1127" s="11" t="str">
        <f aca="false">TRIM('수출입 실적(품목별)'!A1131)</f>
        <v>2025.12</v>
      </c>
      <c r="B1127" s="17" t="n">
        <f aca="false">IFERROR(VALUE(LEFT(A1127,4)),"")</f>
        <v>2025</v>
      </c>
      <c r="C1127" s="17" t="n">
        <f aca="false">IFERROR(VALUE(RIGHT(A1127,2)),"")</f>
        <v>12</v>
      </c>
      <c r="D1127" s="11" t="str">
        <f aca="false">TRIM('수출입 실적(품목별)'!B1131)</f>
        <v>68</v>
      </c>
      <c r="E1127" s="11" t="str">
        <f aca="false">TRIM('수출입 실적(품목별)'!C1131)</f>
        <v>돌ㆍ플라스터(plaster)ㆍ시멘트ㆍ석면ㆍ운모나 이와 유사한 재료의 제품</v>
      </c>
      <c r="F1127" s="19" t="n">
        <f aca="false">IFERROR(VALUE(SUBSTITUTE(TRIM('수출입 실적(품목별)'!E1131),",","")),"")</f>
        <v>78218</v>
      </c>
      <c r="G1127" s="19" t="n">
        <f aca="false">IFERROR(VALUE(SUBSTITUTE(TRIM('수출입 실적(품목별)'!G1131),",","")),"")</f>
        <v>114432</v>
      </c>
      <c r="H1127" s="19" t="n">
        <f aca="false">IFERROR(VALUE(SUBSTITUTE(TRIM('수출입 실적(품목별)'!H1131),",","")),"")</f>
        <v>-36213</v>
      </c>
    </row>
    <row r="1128" customFormat="false" ht="15" hidden="false" customHeight="true" outlineLevel="0" collapsed="false">
      <c r="A1128" s="11" t="str">
        <f aca="false">TRIM('수출입 실적(품목별)'!A1132)</f>
        <v>2025.12</v>
      </c>
      <c r="B1128" s="17" t="n">
        <f aca="false">IFERROR(VALUE(LEFT(A1128,4)),"")</f>
        <v>2025</v>
      </c>
      <c r="C1128" s="17" t="n">
        <f aca="false">IFERROR(VALUE(RIGHT(A1128,2)),"")</f>
        <v>12</v>
      </c>
      <c r="D1128" s="11" t="str">
        <f aca="false">TRIM('수출입 실적(품목별)'!B1132)</f>
        <v>69</v>
      </c>
      <c r="E1128" s="11" t="str">
        <f aca="false">TRIM('수출입 실적(품목별)'!C1132)</f>
        <v>도자제품</v>
      </c>
      <c r="F1128" s="19" t="n">
        <f aca="false">IFERROR(VALUE(SUBSTITUTE(TRIM('수출입 실적(품목별)'!E1132),",","")),"")</f>
        <v>38841</v>
      </c>
      <c r="G1128" s="19" t="n">
        <f aca="false">IFERROR(VALUE(SUBSTITUTE(TRIM('수출입 실적(품목별)'!G1132),",","")),"")</f>
        <v>141269</v>
      </c>
      <c r="H1128" s="19" t="n">
        <f aca="false">IFERROR(VALUE(SUBSTITUTE(TRIM('수출입 실적(품목별)'!H1132),",","")),"")</f>
        <v>-102428</v>
      </c>
    </row>
    <row r="1129" customFormat="false" ht="15" hidden="false" customHeight="true" outlineLevel="0" collapsed="false">
      <c r="A1129" s="11" t="str">
        <f aca="false">TRIM('수출입 실적(품목별)'!A1133)</f>
        <v>2025.12</v>
      </c>
      <c r="B1129" s="17" t="n">
        <f aca="false">IFERROR(VALUE(LEFT(A1129,4)),"")</f>
        <v>2025</v>
      </c>
      <c r="C1129" s="17" t="n">
        <f aca="false">IFERROR(VALUE(RIGHT(A1129,2)),"")</f>
        <v>12</v>
      </c>
      <c r="D1129" s="11" t="str">
        <f aca="false">TRIM('수출입 실적(품목별)'!B1133)</f>
        <v>70</v>
      </c>
      <c r="E1129" s="11" t="str">
        <f aca="false">TRIM('수출입 실적(품목별)'!C1133)</f>
        <v>유리와 유리제품</v>
      </c>
      <c r="F1129" s="19" t="n">
        <f aca="false">IFERROR(VALUE(SUBSTITUTE(TRIM('수출입 실적(품목별)'!E1133),",","")),"")</f>
        <v>163070</v>
      </c>
      <c r="G1129" s="19" t="n">
        <f aca="false">IFERROR(VALUE(SUBSTITUTE(TRIM('수출입 실적(품목별)'!G1133),",","")),"")</f>
        <v>249946</v>
      </c>
      <c r="H1129" s="19" t="n">
        <f aca="false">IFERROR(VALUE(SUBSTITUTE(TRIM('수출입 실적(품목별)'!H1133),",","")),"")</f>
        <v>-86877</v>
      </c>
    </row>
    <row r="1130" customFormat="false" ht="15" hidden="false" customHeight="true" outlineLevel="0" collapsed="false">
      <c r="A1130" s="11" t="str">
        <f aca="false">TRIM('수출입 실적(품목별)'!A1134)</f>
        <v>2025.12</v>
      </c>
      <c r="B1130" s="17" t="n">
        <f aca="false">IFERROR(VALUE(LEFT(A1130,4)),"")</f>
        <v>2025</v>
      </c>
      <c r="C1130" s="17" t="n">
        <f aca="false">IFERROR(VALUE(RIGHT(A1130,2)),"")</f>
        <v>12</v>
      </c>
      <c r="D1130" s="11" t="str">
        <f aca="false">TRIM('수출입 실적(품목별)'!B1134)</f>
        <v>71</v>
      </c>
      <c r="E1130" s="11" t="str">
        <f aca="false">TRIM('수출입 실적(품목별)'!C1134)</f>
        <v>천연진주ㆍ양식진주ㆍ귀석ㆍ반귀석ㆍ귀금속ㆍ귀금속을 입힌 금속과 이들의 제품, 모조 신변장식용품, 주화</v>
      </c>
      <c r="F1130" s="19" t="n">
        <f aca="false">IFERROR(VALUE(SUBSTITUTE(TRIM('수출입 실적(품목별)'!E1134),",","")),"")</f>
        <v>814015</v>
      </c>
      <c r="G1130" s="19" t="n">
        <f aca="false">IFERROR(VALUE(SUBSTITUTE(TRIM('수출입 실적(품목별)'!G1134),",","")),"")</f>
        <v>1484187</v>
      </c>
      <c r="H1130" s="19" t="n">
        <f aca="false">IFERROR(VALUE(SUBSTITUTE(TRIM('수출입 실적(품목별)'!H1134),",","")),"")</f>
        <v>-670172</v>
      </c>
    </row>
    <row r="1131" customFormat="false" ht="15" hidden="false" customHeight="true" outlineLevel="0" collapsed="false">
      <c r="A1131" s="11" t="str">
        <f aca="false">TRIM('수출입 실적(품목별)'!A1135)</f>
        <v>2025.12</v>
      </c>
      <c r="B1131" s="17" t="n">
        <f aca="false">IFERROR(VALUE(LEFT(A1131,4)),"")</f>
        <v>2025</v>
      </c>
      <c r="C1131" s="17" t="n">
        <f aca="false">IFERROR(VALUE(RIGHT(A1131,2)),"")</f>
        <v>12</v>
      </c>
      <c r="D1131" s="11" t="str">
        <f aca="false">TRIM('수출입 실적(품목별)'!B1135)</f>
        <v>72</v>
      </c>
      <c r="E1131" s="11" t="str">
        <f aca="false">TRIM('수출입 실적(품목별)'!C1135)</f>
        <v>철강</v>
      </c>
      <c r="F1131" s="19" t="n">
        <f aca="false">IFERROR(VALUE(SUBSTITUTE(TRIM('수출입 실적(품목별)'!E1135),",","")),"")</f>
        <v>1863783</v>
      </c>
      <c r="G1131" s="19" t="n">
        <f aca="false">IFERROR(VALUE(SUBSTITUTE(TRIM('수출입 실적(품목별)'!G1135),",","")),"")</f>
        <v>1056289</v>
      </c>
      <c r="H1131" s="19" t="n">
        <f aca="false">IFERROR(VALUE(SUBSTITUTE(TRIM('수출입 실적(품목별)'!H1135),",","")),"")</f>
        <v>807494</v>
      </c>
    </row>
    <row r="1132" customFormat="false" ht="15" hidden="false" customHeight="true" outlineLevel="0" collapsed="false">
      <c r="A1132" s="11" t="str">
        <f aca="false">TRIM('수출입 실적(품목별)'!A1136)</f>
        <v>2025.12</v>
      </c>
      <c r="B1132" s="17" t="n">
        <f aca="false">IFERROR(VALUE(LEFT(A1132,4)),"")</f>
        <v>2025</v>
      </c>
      <c r="C1132" s="17" t="n">
        <f aca="false">IFERROR(VALUE(RIGHT(A1132,2)),"")</f>
        <v>12</v>
      </c>
      <c r="D1132" s="11" t="str">
        <f aca="false">TRIM('수출입 실적(품목별)'!B1136)</f>
        <v>73</v>
      </c>
      <c r="E1132" s="11" t="str">
        <f aca="false">TRIM('수출입 실적(품목별)'!C1136)</f>
        <v>철강의 제품</v>
      </c>
      <c r="F1132" s="19" t="n">
        <f aca="false">IFERROR(VALUE(SUBSTITUTE(TRIM('수출입 실적(품목별)'!E1136),",","")),"")</f>
        <v>718328</v>
      </c>
      <c r="G1132" s="19" t="n">
        <f aca="false">IFERROR(VALUE(SUBSTITUTE(TRIM('수출입 실적(품목별)'!G1136),",","")),"")</f>
        <v>725101</v>
      </c>
      <c r="H1132" s="19" t="n">
        <f aca="false">IFERROR(VALUE(SUBSTITUTE(TRIM('수출입 실적(품목별)'!H1136),",","")),"")</f>
        <v>-6774</v>
      </c>
    </row>
    <row r="1133" customFormat="false" ht="15" hidden="false" customHeight="true" outlineLevel="0" collapsed="false">
      <c r="A1133" s="11" t="str">
        <f aca="false">TRIM('수출입 실적(품목별)'!A1137)</f>
        <v>2025.12</v>
      </c>
      <c r="B1133" s="17" t="n">
        <f aca="false">IFERROR(VALUE(LEFT(A1133,4)),"")</f>
        <v>2025</v>
      </c>
      <c r="C1133" s="17" t="n">
        <f aca="false">IFERROR(VALUE(RIGHT(A1133,2)),"")</f>
        <v>12</v>
      </c>
      <c r="D1133" s="11" t="str">
        <f aca="false">TRIM('수출입 실적(품목별)'!B1137)</f>
        <v>74</v>
      </c>
      <c r="E1133" s="11" t="str">
        <f aca="false">TRIM('수출입 실적(품목별)'!C1137)</f>
        <v>구리와 그 제품</v>
      </c>
      <c r="F1133" s="19" t="n">
        <f aca="false">IFERROR(VALUE(SUBSTITUTE(TRIM('수출입 실적(품목별)'!E1137),",","")),"")</f>
        <v>697401</v>
      </c>
      <c r="G1133" s="19" t="n">
        <f aca="false">IFERROR(VALUE(SUBSTITUTE(TRIM('수출입 실적(품목별)'!G1137),",","")),"")</f>
        <v>841923</v>
      </c>
      <c r="H1133" s="19" t="n">
        <f aca="false">IFERROR(VALUE(SUBSTITUTE(TRIM('수출입 실적(품목별)'!H1137),",","")),"")</f>
        <v>-144522</v>
      </c>
    </row>
    <row r="1134" customFormat="false" ht="15" hidden="false" customHeight="true" outlineLevel="0" collapsed="false">
      <c r="A1134" s="11" t="str">
        <f aca="false">TRIM('수출입 실적(품목별)'!A1138)</f>
        <v>2025.12</v>
      </c>
      <c r="B1134" s="17" t="n">
        <f aca="false">IFERROR(VALUE(LEFT(A1134,4)),"")</f>
        <v>2025</v>
      </c>
      <c r="C1134" s="17" t="n">
        <f aca="false">IFERROR(VALUE(RIGHT(A1134,2)),"")</f>
        <v>12</v>
      </c>
      <c r="D1134" s="11" t="str">
        <f aca="false">TRIM('수출입 실적(품목별)'!B1138)</f>
        <v>75</v>
      </c>
      <c r="E1134" s="11" t="str">
        <f aca="false">TRIM('수출입 실적(품목별)'!C1138)</f>
        <v>니켈과 그 제품</v>
      </c>
      <c r="F1134" s="19" t="n">
        <f aca="false">IFERROR(VALUE(SUBSTITUTE(TRIM('수출입 실적(품목별)'!E1138),",","")),"")</f>
        <v>18762</v>
      </c>
      <c r="G1134" s="19" t="n">
        <f aca="false">IFERROR(VALUE(SUBSTITUTE(TRIM('수출입 실적(품목별)'!G1138),",","")),"")</f>
        <v>93043</v>
      </c>
      <c r="H1134" s="19" t="n">
        <f aca="false">IFERROR(VALUE(SUBSTITUTE(TRIM('수출입 실적(품목별)'!H1138),",","")),"")</f>
        <v>-74281</v>
      </c>
    </row>
    <row r="1135" customFormat="false" ht="15" hidden="false" customHeight="true" outlineLevel="0" collapsed="false">
      <c r="A1135" s="11" t="str">
        <f aca="false">TRIM('수출입 실적(품목별)'!A1139)</f>
        <v>2025.12</v>
      </c>
      <c r="B1135" s="17" t="n">
        <f aca="false">IFERROR(VALUE(LEFT(A1135,4)),"")</f>
        <v>2025</v>
      </c>
      <c r="C1135" s="17" t="n">
        <f aca="false">IFERROR(VALUE(RIGHT(A1135,2)),"")</f>
        <v>12</v>
      </c>
      <c r="D1135" s="11" t="str">
        <f aca="false">TRIM('수출입 실적(품목별)'!B1139)</f>
        <v>76</v>
      </c>
      <c r="E1135" s="11" t="str">
        <f aca="false">TRIM('수출입 실적(품목별)'!C1139)</f>
        <v>알루미늄과 그 제품</v>
      </c>
      <c r="F1135" s="19" t="n">
        <f aca="false">IFERROR(VALUE(SUBSTITUTE(TRIM('수출입 실적(품목별)'!E1139),",","")),"")</f>
        <v>490487</v>
      </c>
      <c r="G1135" s="19" t="n">
        <f aca="false">IFERROR(VALUE(SUBSTITUTE(TRIM('수출입 실적(품목별)'!G1139),",","")),"")</f>
        <v>780189</v>
      </c>
      <c r="H1135" s="19" t="n">
        <f aca="false">IFERROR(VALUE(SUBSTITUTE(TRIM('수출입 실적(품목별)'!H1139),",","")),"")</f>
        <v>-289702</v>
      </c>
    </row>
    <row r="1136" customFormat="false" ht="15" hidden="false" customHeight="true" outlineLevel="0" collapsed="false">
      <c r="A1136" s="11" t="str">
        <f aca="false">TRIM('수출입 실적(품목별)'!A1140)</f>
        <v>2025.12</v>
      </c>
      <c r="B1136" s="17" t="n">
        <f aca="false">IFERROR(VALUE(LEFT(A1136,4)),"")</f>
        <v>2025</v>
      </c>
      <c r="C1136" s="17" t="n">
        <f aca="false">IFERROR(VALUE(RIGHT(A1136,2)),"")</f>
        <v>12</v>
      </c>
      <c r="D1136" s="11" t="str">
        <f aca="false">TRIM('수출입 실적(품목별)'!B1140)</f>
        <v>78</v>
      </c>
      <c r="E1136" s="11" t="str">
        <f aca="false">TRIM('수출입 실적(품목별)'!C1140)</f>
        <v>납과 그 제품</v>
      </c>
      <c r="F1136" s="19" t="n">
        <f aca="false">IFERROR(VALUE(SUBSTITUTE(TRIM('수출입 실적(품목별)'!E1140),",","")),"")</f>
        <v>69496</v>
      </c>
      <c r="G1136" s="19" t="n">
        <f aca="false">IFERROR(VALUE(SUBSTITUTE(TRIM('수출입 실적(품목별)'!G1140),",","")),"")</f>
        <v>34692</v>
      </c>
      <c r="H1136" s="19" t="n">
        <f aca="false">IFERROR(VALUE(SUBSTITUTE(TRIM('수출입 실적(품목별)'!H1140),",","")),"")</f>
        <v>34804</v>
      </c>
    </row>
    <row r="1137" customFormat="false" ht="15" hidden="false" customHeight="true" outlineLevel="0" collapsed="false">
      <c r="A1137" s="11" t="str">
        <f aca="false">TRIM('수출입 실적(품목별)'!A1141)</f>
        <v>2025.12</v>
      </c>
      <c r="B1137" s="17" t="n">
        <f aca="false">IFERROR(VALUE(LEFT(A1137,4)),"")</f>
        <v>2025</v>
      </c>
      <c r="C1137" s="17" t="n">
        <f aca="false">IFERROR(VALUE(RIGHT(A1137,2)),"")</f>
        <v>12</v>
      </c>
      <c r="D1137" s="11" t="str">
        <f aca="false">TRIM('수출입 실적(품목별)'!B1141)</f>
        <v>79</v>
      </c>
      <c r="E1137" s="11" t="str">
        <f aca="false">TRIM('수출입 실적(품목별)'!C1141)</f>
        <v>아연과 그 제품</v>
      </c>
      <c r="F1137" s="19" t="n">
        <f aca="false">IFERROR(VALUE(SUBSTITUTE(TRIM('수출입 실적(품목별)'!E1141),",","")),"")</f>
        <v>178798</v>
      </c>
      <c r="G1137" s="19" t="n">
        <f aca="false">IFERROR(VALUE(SUBSTITUTE(TRIM('수출입 실적(품목별)'!G1141),",","")),"")</f>
        <v>14324</v>
      </c>
      <c r="H1137" s="19" t="n">
        <f aca="false">IFERROR(VALUE(SUBSTITUTE(TRIM('수출입 실적(품목별)'!H1141),",","")),"")</f>
        <v>164474</v>
      </c>
    </row>
    <row r="1138" customFormat="false" ht="15" hidden="false" customHeight="true" outlineLevel="0" collapsed="false">
      <c r="A1138" s="11" t="str">
        <f aca="false">TRIM('수출입 실적(품목별)'!A1142)</f>
        <v>2025.12</v>
      </c>
      <c r="B1138" s="17" t="n">
        <f aca="false">IFERROR(VALUE(LEFT(A1138,4)),"")</f>
        <v>2025</v>
      </c>
      <c r="C1138" s="17" t="n">
        <f aca="false">IFERROR(VALUE(RIGHT(A1138,2)),"")</f>
        <v>12</v>
      </c>
      <c r="D1138" s="11" t="str">
        <f aca="false">TRIM('수출입 실적(품목별)'!B1142)</f>
        <v>80</v>
      </c>
      <c r="E1138" s="11" t="str">
        <f aca="false">TRIM('수출입 실적(품목별)'!C1142)</f>
        <v>주석과 그 제품</v>
      </c>
      <c r="F1138" s="19" t="n">
        <f aca="false">IFERROR(VALUE(SUBSTITUTE(TRIM('수출입 실적(품목별)'!E1142),",","")),"")</f>
        <v>10912</v>
      </c>
      <c r="G1138" s="19" t="n">
        <f aca="false">IFERROR(VALUE(SUBSTITUTE(TRIM('수출입 실적(품목별)'!G1142),",","")),"")</f>
        <v>47146</v>
      </c>
      <c r="H1138" s="19" t="n">
        <f aca="false">IFERROR(VALUE(SUBSTITUTE(TRIM('수출입 실적(품목별)'!H1142),",","")),"")</f>
        <v>-36234</v>
      </c>
    </row>
    <row r="1139" customFormat="false" ht="15" hidden="false" customHeight="true" outlineLevel="0" collapsed="false">
      <c r="A1139" s="11" t="str">
        <f aca="false">TRIM('수출입 실적(품목별)'!A1143)</f>
        <v>2025.12</v>
      </c>
      <c r="B1139" s="17" t="n">
        <f aca="false">IFERROR(VALUE(LEFT(A1139,4)),"")</f>
        <v>2025</v>
      </c>
      <c r="C1139" s="17" t="n">
        <f aca="false">IFERROR(VALUE(RIGHT(A1139,2)),"")</f>
        <v>12</v>
      </c>
      <c r="D1139" s="11" t="str">
        <f aca="false">TRIM('수출입 실적(품목별)'!B1143)</f>
        <v>81</v>
      </c>
      <c r="E1139" s="11" t="str">
        <f aca="false">TRIM('수출입 실적(품목별)'!C1143)</f>
        <v>그 밖의 비금속(卑金屬), 서멧(cermet), 이들의 제품</v>
      </c>
      <c r="F1139" s="19" t="n">
        <f aca="false">IFERROR(VALUE(SUBSTITUTE(TRIM('수출입 실적(품목별)'!E1143),",","")),"")</f>
        <v>54706</v>
      </c>
      <c r="G1139" s="19" t="n">
        <f aca="false">IFERROR(VALUE(SUBSTITUTE(TRIM('수출입 실적(품목별)'!G1143),",","")),"")</f>
        <v>122862</v>
      </c>
      <c r="H1139" s="19" t="n">
        <f aca="false">IFERROR(VALUE(SUBSTITUTE(TRIM('수출입 실적(품목별)'!H1143),",","")),"")</f>
        <v>-68156</v>
      </c>
    </row>
    <row r="1140" customFormat="false" ht="15" hidden="false" customHeight="true" outlineLevel="0" collapsed="false">
      <c r="A1140" s="11" t="str">
        <f aca="false">TRIM('수출입 실적(품목별)'!A1144)</f>
        <v>2025.12</v>
      </c>
      <c r="B1140" s="17" t="n">
        <f aca="false">IFERROR(VALUE(LEFT(A1140,4)),"")</f>
        <v>2025</v>
      </c>
      <c r="C1140" s="17" t="n">
        <f aca="false">IFERROR(VALUE(RIGHT(A1140,2)),"")</f>
        <v>12</v>
      </c>
      <c r="D1140" s="11" t="str">
        <f aca="false">TRIM('수출입 실적(품목별)'!B1144)</f>
        <v>82</v>
      </c>
      <c r="E1140" s="11" t="str">
        <f aca="false">TRIM('수출입 실적(품목별)'!C1144)</f>
        <v>비금속(卑金屬)으로 만든 공구ㆍ도구ㆍ칼붙이ㆍ스푼ㆍ포크, 이들의 부분품</v>
      </c>
      <c r="F1140" s="19" t="n">
        <f aca="false">IFERROR(VALUE(SUBSTITUTE(TRIM('수출입 실적(품목별)'!E1144),",","")),"")</f>
        <v>202543</v>
      </c>
      <c r="G1140" s="19" t="n">
        <f aca="false">IFERROR(VALUE(SUBSTITUTE(TRIM('수출입 실적(품목별)'!G1144),",","")),"")</f>
        <v>101419</v>
      </c>
      <c r="H1140" s="19" t="n">
        <f aca="false">IFERROR(VALUE(SUBSTITUTE(TRIM('수출입 실적(품목별)'!H1144),",","")),"")</f>
        <v>101124</v>
      </c>
    </row>
    <row r="1141" customFormat="false" ht="15" hidden="false" customHeight="true" outlineLevel="0" collapsed="false">
      <c r="A1141" s="11" t="str">
        <f aca="false">TRIM('수출입 실적(품목별)'!A1145)</f>
        <v>2025.12</v>
      </c>
      <c r="B1141" s="17" t="n">
        <f aca="false">IFERROR(VALUE(LEFT(A1141,4)),"")</f>
        <v>2025</v>
      </c>
      <c r="C1141" s="17" t="n">
        <f aca="false">IFERROR(VALUE(RIGHT(A1141,2)),"")</f>
        <v>12</v>
      </c>
      <c r="D1141" s="11" t="str">
        <f aca="false">TRIM('수출입 실적(품목별)'!B1145)</f>
        <v>83</v>
      </c>
      <c r="E1141" s="11" t="str">
        <f aca="false">TRIM('수출입 실적(품목별)'!C1145)</f>
        <v>비금속(卑金屬)으로 만든 각종 제품</v>
      </c>
      <c r="F1141" s="19" t="n">
        <f aca="false">IFERROR(VALUE(SUBSTITUTE(TRIM('수출입 실적(품목별)'!E1145),",","")),"")</f>
        <v>143847</v>
      </c>
      <c r="G1141" s="19" t="n">
        <f aca="false">IFERROR(VALUE(SUBSTITUTE(TRIM('수출입 실적(품목별)'!G1145),",","")),"")</f>
        <v>82503</v>
      </c>
      <c r="H1141" s="19" t="n">
        <f aca="false">IFERROR(VALUE(SUBSTITUTE(TRIM('수출입 실적(품목별)'!H1145),",","")),"")</f>
        <v>61344</v>
      </c>
    </row>
    <row r="1142" customFormat="false" ht="15" hidden="false" customHeight="true" outlineLevel="0" collapsed="false">
      <c r="A1142" s="11" t="str">
        <f aca="false">TRIM('수출입 실적(품목별)'!A1146)</f>
        <v>2025.12</v>
      </c>
      <c r="B1142" s="17" t="n">
        <f aca="false">IFERROR(VALUE(LEFT(A1142,4)),"")</f>
        <v>2025</v>
      </c>
      <c r="C1142" s="17" t="n">
        <f aca="false">IFERROR(VALUE(RIGHT(A1142,2)),"")</f>
        <v>12</v>
      </c>
      <c r="D1142" s="11" t="str">
        <f aca="false">TRIM('수출입 실적(품목별)'!B1146)</f>
        <v>84</v>
      </c>
      <c r="E1142" s="11" t="str">
        <f aca="false">TRIM('수출입 실적(품목별)'!C1146)</f>
        <v>원자로ㆍ보일러ㆍ기계류와 이들의 부분품</v>
      </c>
      <c r="F1142" s="19" t="n">
        <f aca="false">IFERROR(VALUE(SUBSTITUTE(TRIM('수출입 실적(품목별)'!E1146),",","")),"")</f>
        <v>8929338</v>
      </c>
      <c r="G1142" s="19" t="n">
        <f aca="false">IFERROR(VALUE(SUBSTITUTE(TRIM('수출입 실적(품목별)'!G1146),",","")),"")</f>
        <v>7135244</v>
      </c>
      <c r="H1142" s="19" t="n">
        <f aca="false">IFERROR(VALUE(SUBSTITUTE(TRIM('수출입 실적(품목별)'!H1146),",","")),"")</f>
        <v>1794094</v>
      </c>
    </row>
    <row r="1143" customFormat="false" ht="15" hidden="false" customHeight="true" outlineLevel="0" collapsed="false">
      <c r="A1143" s="11" t="str">
        <f aca="false">TRIM('수출입 실적(품목별)'!A1147)</f>
        <v>2025.12</v>
      </c>
      <c r="B1143" s="17" t="n">
        <f aca="false">IFERROR(VALUE(LEFT(A1143,4)),"")</f>
        <v>2025</v>
      </c>
      <c r="C1143" s="17" t="n">
        <f aca="false">IFERROR(VALUE(RIGHT(A1143,2)),"")</f>
        <v>12</v>
      </c>
      <c r="D1143" s="11" t="str">
        <f aca="false">TRIM('수출입 실적(품목별)'!B1147)</f>
        <v>85</v>
      </c>
      <c r="E1143" s="11" t="str">
        <f aca="false">TRIM('수출입 실적(품목별)'!C1147)</f>
        <v>전기기기와 그 부분품, 녹음기ㆍ음성 재생기ㆍ텔레비전의 영상과 음성의 기록기ㆍ재생기와 이들의 부분품ㆍ부속품</v>
      </c>
      <c r="F1143" s="19" t="n">
        <f aca="false">IFERROR(VALUE(SUBSTITUTE(TRIM('수출입 실적(품목별)'!E1147),",","")),"")</f>
        <v>25992347</v>
      </c>
      <c r="G1143" s="19" t="n">
        <f aca="false">IFERROR(VALUE(SUBSTITUTE(TRIM('수출입 실적(품목별)'!G1147),",","")),"")</f>
        <v>12400968</v>
      </c>
      <c r="H1143" s="19" t="n">
        <f aca="false">IFERROR(VALUE(SUBSTITUTE(TRIM('수출입 실적(품목별)'!H1147),",","")),"")</f>
        <v>13591379</v>
      </c>
    </row>
    <row r="1144" customFormat="false" ht="15" hidden="false" customHeight="true" outlineLevel="0" collapsed="false">
      <c r="A1144" s="11" t="str">
        <f aca="false">TRIM('수출입 실적(품목별)'!A1148)</f>
        <v>2025.12</v>
      </c>
      <c r="B1144" s="17" t="n">
        <f aca="false">IFERROR(VALUE(LEFT(A1144,4)),"")</f>
        <v>2025</v>
      </c>
      <c r="C1144" s="17" t="n">
        <f aca="false">IFERROR(VALUE(RIGHT(A1144,2)),"")</f>
        <v>12</v>
      </c>
      <c r="D1144" s="11" t="str">
        <f aca="false">TRIM('수출입 실적(품목별)'!B1148)</f>
        <v>86</v>
      </c>
      <c r="E1144" s="11" t="str">
        <f aca="false">TRIM('수출입 실적(품목별)'!C1148)</f>
        <v>철도용이나 궤도용 기관차ㆍ차량과 이들의 부분품, 철도용이나 궤도용 장비품과 그 부분품, 기계식(전기기계식을 포함한다) 각종 교통신호용 기기</v>
      </c>
      <c r="F1144" s="19" t="n">
        <f aca="false">IFERROR(VALUE(SUBSTITUTE(TRIM('수출입 실적(품목별)'!E1148),",","")),"")</f>
        <v>49430</v>
      </c>
      <c r="G1144" s="19" t="n">
        <f aca="false">IFERROR(VALUE(SUBSTITUTE(TRIM('수출입 실적(품목별)'!G1148),",","")),"")</f>
        <v>55790</v>
      </c>
      <c r="H1144" s="19" t="n">
        <f aca="false">IFERROR(VALUE(SUBSTITUTE(TRIM('수출입 실적(품목별)'!H1148),",","")),"")</f>
        <v>-6361</v>
      </c>
    </row>
    <row r="1145" customFormat="false" ht="15" hidden="false" customHeight="true" outlineLevel="0" collapsed="false">
      <c r="A1145" s="11" t="str">
        <f aca="false">TRIM('수출입 실적(품목별)'!A1149)</f>
        <v>2025.12</v>
      </c>
      <c r="B1145" s="17" t="n">
        <f aca="false">IFERROR(VALUE(LEFT(A1145,4)),"")</f>
        <v>2025</v>
      </c>
      <c r="C1145" s="17" t="n">
        <f aca="false">IFERROR(VALUE(RIGHT(A1145,2)),"")</f>
        <v>12</v>
      </c>
      <c r="D1145" s="11" t="str">
        <f aca="false">TRIM('수출입 실적(품목별)'!B1149)</f>
        <v>87</v>
      </c>
      <c r="E1145" s="11" t="str">
        <f aca="false">TRIM('수출입 실적(품목별)'!C1149)</f>
        <v>철도용이나 궤도용 외의 차량과 그 부분품ㆍ부속품</v>
      </c>
      <c r="F1145" s="19" t="n">
        <f aca="false">IFERROR(VALUE(SUBSTITUTE(TRIM('수출입 실적(품목별)'!E1149),",","")),"")</f>
        <v>7644009</v>
      </c>
      <c r="G1145" s="19" t="n">
        <f aca="false">IFERROR(VALUE(SUBSTITUTE(TRIM('수출입 실적(품목별)'!G1149),",","")),"")</f>
        <v>1851459</v>
      </c>
      <c r="H1145" s="19" t="n">
        <f aca="false">IFERROR(VALUE(SUBSTITUTE(TRIM('수출입 실적(품목별)'!H1149),",","")),"")</f>
        <v>5792550</v>
      </c>
    </row>
    <row r="1146" customFormat="false" ht="15" hidden="false" customHeight="true" outlineLevel="0" collapsed="false">
      <c r="A1146" s="11" t="str">
        <f aca="false">TRIM('수출입 실적(품목별)'!A1150)</f>
        <v>2025.12</v>
      </c>
      <c r="B1146" s="17" t="n">
        <f aca="false">IFERROR(VALUE(LEFT(A1146,4)),"")</f>
        <v>2025</v>
      </c>
      <c r="C1146" s="17" t="n">
        <f aca="false">IFERROR(VALUE(RIGHT(A1146,2)),"")</f>
        <v>12</v>
      </c>
      <c r="D1146" s="11" t="str">
        <f aca="false">TRIM('수출입 실적(품목별)'!B1150)</f>
        <v>88</v>
      </c>
      <c r="E1146" s="11" t="str">
        <f aca="false">TRIM('수출입 실적(품목별)'!C1150)</f>
        <v>항공기와 우주선, 이들의 부분품</v>
      </c>
      <c r="F1146" s="19" t="n">
        <f aca="false">IFERROR(VALUE(SUBSTITUTE(TRIM('수출입 실적(품목별)'!E1150),",","")),"")</f>
        <v>364882</v>
      </c>
      <c r="G1146" s="19" t="n">
        <f aca="false">IFERROR(VALUE(SUBSTITUTE(TRIM('수출입 실적(품목별)'!G1150),",","")),"")</f>
        <v>426690</v>
      </c>
      <c r="H1146" s="19" t="n">
        <f aca="false">IFERROR(VALUE(SUBSTITUTE(TRIM('수출입 실적(품목별)'!H1150),",","")),"")</f>
        <v>-61808</v>
      </c>
    </row>
    <row r="1147" customFormat="false" ht="15" hidden="false" customHeight="true" outlineLevel="0" collapsed="false">
      <c r="A1147" s="11" t="str">
        <f aca="false">TRIM('수출입 실적(품목별)'!A1151)</f>
        <v>2025.12</v>
      </c>
      <c r="B1147" s="17" t="n">
        <f aca="false">IFERROR(VALUE(LEFT(A1147,4)),"")</f>
        <v>2025</v>
      </c>
      <c r="C1147" s="17" t="n">
        <f aca="false">IFERROR(VALUE(RIGHT(A1147,2)),"")</f>
        <v>12</v>
      </c>
      <c r="D1147" s="11" t="str">
        <f aca="false">TRIM('수출입 실적(품목별)'!B1151)</f>
        <v>89</v>
      </c>
      <c r="E1147" s="11" t="str">
        <f aca="false">TRIM('수출입 실적(품목별)'!C1151)</f>
        <v>선박과 수상 구조물</v>
      </c>
      <c r="F1147" s="19" t="n">
        <f aca="false">IFERROR(VALUE(SUBSTITUTE(TRIM('수출입 실적(품목별)'!E1151),",","")),"")</f>
        <v>2838894</v>
      </c>
      <c r="G1147" s="19" t="n">
        <f aca="false">IFERROR(VALUE(SUBSTITUTE(TRIM('수출입 실적(품목별)'!G1151),",","")),"")</f>
        <v>185690</v>
      </c>
      <c r="H1147" s="19" t="n">
        <f aca="false">IFERROR(VALUE(SUBSTITUTE(TRIM('수출입 실적(품목별)'!H1151),",","")),"")</f>
        <v>2653204</v>
      </c>
    </row>
    <row r="1148" customFormat="false" ht="15" hidden="false" customHeight="true" outlineLevel="0" collapsed="false">
      <c r="A1148" s="11" t="str">
        <f aca="false">TRIM('수출입 실적(품목별)'!A1152)</f>
        <v>2025.12</v>
      </c>
      <c r="B1148" s="17" t="n">
        <f aca="false">IFERROR(VALUE(LEFT(A1148,4)),"")</f>
        <v>2025</v>
      </c>
      <c r="C1148" s="17" t="n">
        <f aca="false">IFERROR(VALUE(RIGHT(A1148,2)),"")</f>
        <v>12</v>
      </c>
      <c r="D1148" s="11" t="str">
        <f aca="false">TRIM('수출입 실적(품목별)'!B1152)</f>
        <v>90</v>
      </c>
      <c r="E1148" s="11" t="str">
        <f aca="false">TRIM('수출입 실적(품목별)'!C1152)</f>
        <v>광학기기ㆍ사진용 기기ㆍ영화용 기기ㆍ측정기기ㆍ검사기기ㆍ정밀기기ㆍ의료용 기기, 이들의 부분품과 부속품</v>
      </c>
      <c r="F1148" s="19" t="n">
        <f aca="false">IFERROR(VALUE(SUBSTITUTE(TRIM('수출입 실적(품목별)'!E1152),",","")),"")</f>
        <v>1688416</v>
      </c>
      <c r="G1148" s="19" t="n">
        <f aca="false">IFERROR(VALUE(SUBSTITUTE(TRIM('수출입 실적(품목별)'!G1152),",","")),"")</f>
        <v>2581680</v>
      </c>
      <c r="H1148" s="19" t="n">
        <f aca="false">IFERROR(VALUE(SUBSTITUTE(TRIM('수출입 실적(품목별)'!H1152),",","")),"")</f>
        <v>-893265</v>
      </c>
    </row>
    <row r="1149" customFormat="false" ht="15" hidden="false" customHeight="true" outlineLevel="0" collapsed="false">
      <c r="A1149" s="11" t="str">
        <f aca="false">TRIM('수출입 실적(품목별)'!A1153)</f>
        <v>2025.12</v>
      </c>
      <c r="B1149" s="17" t="n">
        <f aca="false">IFERROR(VALUE(LEFT(A1149,4)),"")</f>
        <v>2025</v>
      </c>
      <c r="C1149" s="17" t="n">
        <f aca="false">IFERROR(VALUE(RIGHT(A1149,2)),"")</f>
        <v>12</v>
      </c>
      <c r="D1149" s="11" t="str">
        <f aca="false">TRIM('수출입 실적(품목별)'!B1153)</f>
        <v>91</v>
      </c>
      <c r="E1149" s="11" t="str">
        <f aca="false">TRIM('수출입 실적(품목별)'!C1153)</f>
        <v>시계와 그 부분품</v>
      </c>
      <c r="F1149" s="19" t="n">
        <f aca="false">IFERROR(VALUE(SUBSTITUTE(TRIM('수출입 실적(품목별)'!E1153),",","")),"")</f>
        <v>27052</v>
      </c>
      <c r="G1149" s="19" t="n">
        <f aca="false">IFERROR(VALUE(SUBSTITUTE(TRIM('수출입 실적(품목별)'!G1153),",","")),"")</f>
        <v>92377</v>
      </c>
      <c r="H1149" s="19" t="n">
        <f aca="false">IFERROR(VALUE(SUBSTITUTE(TRIM('수출입 실적(품목별)'!H1153),",","")),"")</f>
        <v>-65325</v>
      </c>
    </row>
    <row r="1150" customFormat="false" ht="15" hidden="false" customHeight="true" outlineLevel="0" collapsed="false">
      <c r="A1150" s="11" t="str">
        <f aca="false">TRIM('수출입 실적(품목별)'!A1154)</f>
        <v>2025.12</v>
      </c>
      <c r="B1150" s="17" t="n">
        <f aca="false">IFERROR(VALUE(LEFT(A1150,4)),"")</f>
        <v>2025</v>
      </c>
      <c r="C1150" s="17" t="n">
        <f aca="false">IFERROR(VALUE(RIGHT(A1150,2)),"")</f>
        <v>12</v>
      </c>
      <c r="D1150" s="11" t="str">
        <f aca="false">TRIM('수출입 실적(품목별)'!B1154)</f>
        <v>92</v>
      </c>
      <c r="E1150" s="11" t="str">
        <f aca="false">TRIM('수출입 실적(품목별)'!C1154)</f>
        <v>악기와 그 부분품과 부속품</v>
      </c>
      <c r="F1150" s="19" t="n">
        <f aca="false">IFERROR(VALUE(SUBSTITUTE(TRIM('수출입 실적(품목별)'!E1154),",","")),"")</f>
        <v>8966</v>
      </c>
      <c r="G1150" s="19" t="n">
        <f aca="false">IFERROR(VALUE(SUBSTITUTE(TRIM('수출입 실적(품목별)'!G1154),",","")),"")</f>
        <v>16093</v>
      </c>
      <c r="H1150" s="19" t="n">
        <f aca="false">IFERROR(VALUE(SUBSTITUTE(TRIM('수출입 실적(품목별)'!H1154),",","")),"")</f>
        <v>-7127</v>
      </c>
    </row>
    <row r="1151" customFormat="false" ht="15" hidden="false" customHeight="true" outlineLevel="0" collapsed="false">
      <c r="A1151" s="11" t="str">
        <f aca="false">TRIM('수출입 실적(품목별)'!A1155)</f>
        <v>2025.12</v>
      </c>
      <c r="B1151" s="17" t="n">
        <f aca="false">IFERROR(VALUE(LEFT(A1151,4)),"")</f>
        <v>2025</v>
      </c>
      <c r="C1151" s="17" t="n">
        <f aca="false">IFERROR(VALUE(RIGHT(A1151,2)),"")</f>
        <v>12</v>
      </c>
      <c r="D1151" s="11" t="str">
        <f aca="false">TRIM('수출입 실적(품목별)'!B1155)</f>
        <v>93</v>
      </c>
      <c r="E1151" s="11" t="str">
        <f aca="false">TRIM('수출입 실적(품목별)'!C1155)</f>
        <v>무기ㆍ총포탄과 이들의 부분품과 부속품</v>
      </c>
      <c r="F1151" s="19" t="n">
        <f aca="false">IFERROR(VALUE(SUBSTITUTE(TRIM('수출입 실적(품목별)'!E1155),",","")),"")</f>
        <v>282967</v>
      </c>
      <c r="G1151" s="19" t="n">
        <f aca="false">IFERROR(VALUE(SUBSTITUTE(TRIM('수출입 실적(품목별)'!G1155),",","")),"")</f>
        <v>31310</v>
      </c>
      <c r="H1151" s="19" t="n">
        <f aca="false">IFERROR(VALUE(SUBSTITUTE(TRIM('수출입 실적(품목별)'!H1155),",","")),"")</f>
        <v>251657</v>
      </c>
    </row>
    <row r="1152" customFormat="false" ht="15" hidden="false" customHeight="true" outlineLevel="0" collapsed="false">
      <c r="A1152" s="11" t="str">
        <f aca="false">TRIM('수출입 실적(품목별)'!A1156)</f>
        <v>2025.12</v>
      </c>
      <c r="B1152" s="17" t="n">
        <f aca="false">IFERROR(VALUE(LEFT(A1152,4)),"")</f>
        <v>2025</v>
      </c>
      <c r="C1152" s="17" t="n">
        <f aca="false">IFERROR(VALUE(RIGHT(A1152,2)),"")</f>
        <v>12</v>
      </c>
      <c r="D1152" s="11" t="str">
        <f aca="false">TRIM('수출입 실적(품목별)'!B1156)</f>
        <v>94</v>
      </c>
      <c r="E1152" s="11" t="str">
        <f aca="false">TRIM('수출입 실적(품목별)'!C1156)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152" s="19" t="n">
        <f aca="false">IFERROR(VALUE(SUBSTITUTE(TRIM('수출입 실적(품목별)'!E1156),",","")),"")</f>
        <v>122830</v>
      </c>
      <c r="G1152" s="19" t="n">
        <f aca="false">IFERROR(VALUE(SUBSTITUTE(TRIM('수출입 실적(품목별)'!G1156),",","")),"")</f>
        <v>356962</v>
      </c>
      <c r="H1152" s="19" t="n">
        <f aca="false">IFERROR(VALUE(SUBSTITUTE(TRIM('수출입 실적(품목별)'!H1156),",","")),"")</f>
        <v>-234132</v>
      </c>
    </row>
    <row r="1153" customFormat="false" ht="15" hidden="false" customHeight="true" outlineLevel="0" collapsed="false">
      <c r="A1153" s="11" t="str">
        <f aca="false">TRIM('수출입 실적(품목별)'!A1157)</f>
        <v>2025.12</v>
      </c>
      <c r="B1153" s="17" t="n">
        <f aca="false">IFERROR(VALUE(LEFT(A1153,4)),"")</f>
        <v>2025</v>
      </c>
      <c r="C1153" s="17" t="n">
        <f aca="false">IFERROR(VALUE(RIGHT(A1153,2)),"")</f>
        <v>12</v>
      </c>
      <c r="D1153" s="11" t="str">
        <f aca="false">TRIM('수출입 실적(품목별)'!B1157)</f>
        <v>95</v>
      </c>
      <c r="E1153" s="11" t="str">
        <f aca="false">TRIM('수출입 실적(품목별)'!C1157)</f>
        <v>완구ㆍ게임용구ㆍ운동용구와 이들의 부분품과 부속품</v>
      </c>
      <c r="F1153" s="19" t="n">
        <f aca="false">IFERROR(VALUE(SUBSTITUTE(TRIM('수출입 실적(품목별)'!E1157),",","")),"")</f>
        <v>63378</v>
      </c>
      <c r="G1153" s="19" t="n">
        <f aca="false">IFERROR(VALUE(SUBSTITUTE(TRIM('수출입 실적(품목별)'!G1157),",","")),"")</f>
        <v>267603</v>
      </c>
      <c r="H1153" s="19" t="n">
        <f aca="false">IFERROR(VALUE(SUBSTITUTE(TRIM('수출입 실적(품목별)'!H1157),",","")),"")</f>
        <v>-204225</v>
      </c>
    </row>
    <row r="1154" customFormat="false" ht="15" hidden="false" customHeight="true" outlineLevel="0" collapsed="false">
      <c r="A1154" s="11" t="str">
        <f aca="false">TRIM('수출입 실적(품목별)'!A1158)</f>
        <v>2025.12</v>
      </c>
      <c r="B1154" s="17" t="n">
        <f aca="false">IFERROR(VALUE(LEFT(A1154,4)),"")</f>
        <v>2025</v>
      </c>
      <c r="C1154" s="17" t="n">
        <f aca="false">IFERROR(VALUE(RIGHT(A1154,2)),"")</f>
        <v>12</v>
      </c>
      <c r="D1154" s="11" t="str">
        <f aca="false">TRIM('수출입 실적(품목별)'!B1158)</f>
        <v>96</v>
      </c>
      <c r="E1154" s="11" t="str">
        <f aca="false">TRIM('수출입 실적(품목별)'!C1158)</f>
        <v>잡품</v>
      </c>
      <c r="F1154" s="19" t="n">
        <f aca="false">IFERROR(VALUE(SUBSTITUTE(TRIM('수출입 실적(품목별)'!E1158),",","")),"")</f>
        <v>37218</v>
      </c>
      <c r="G1154" s="19" t="n">
        <f aca="false">IFERROR(VALUE(SUBSTITUTE(TRIM('수출입 실적(품목별)'!G1158),",","")),"")</f>
        <v>104780</v>
      </c>
      <c r="H1154" s="19" t="n">
        <f aca="false">IFERROR(VALUE(SUBSTITUTE(TRIM('수출입 실적(품목별)'!H1158),",","")),"")</f>
        <v>-67562</v>
      </c>
    </row>
    <row r="1155" customFormat="false" ht="15" hidden="false" customHeight="true" outlineLevel="0" collapsed="false">
      <c r="A1155" s="11" t="str">
        <f aca="false">TRIM('수출입 실적(품목별)'!A1159)</f>
        <v>2025.12</v>
      </c>
      <c r="B1155" s="17" t="n">
        <f aca="false">IFERROR(VALUE(LEFT(A1155,4)),"")</f>
        <v>2025</v>
      </c>
      <c r="C1155" s="17" t="n">
        <f aca="false">IFERROR(VALUE(RIGHT(A1155,2)),"")</f>
        <v>12</v>
      </c>
      <c r="D1155" s="11" t="str">
        <f aca="false">TRIM('수출입 실적(품목별)'!B1159)</f>
        <v>97</v>
      </c>
      <c r="E1155" s="11" t="str">
        <f aca="false">TRIM('수출입 실적(품목별)'!C1159)</f>
        <v>예술품ㆍ수집품ㆍ골동품</v>
      </c>
      <c r="F1155" s="19" t="n">
        <f aca="false">IFERROR(VALUE(SUBSTITUTE(TRIM('수출입 실적(품목별)'!E1159),",","")),"")</f>
        <v>22587</v>
      </c>
      <c r="G1155" s="19" t="n">
        <f aca="false">IFERROR(VALUE(SUBSTITUTE(TRIM('수출입 실적(품목별)'!G1159),",","")),"")</f>
        <v>15865</v>
      </c>
      <c r="H1155" s="19" t="n">
        <f aca="false">IFERROR(VALUE(SUBSTITUTE(TRIM('수출입 실적(품목별)'!H1159),",","")),"")</f>
        <v>6723</v>
      </c>
    </row>
    <row r="1156" customFormat="false" ht="15" hidden="false" customHeight="true" outlineLevel="0" collapsed="false">
      <c r="A1156" s="11" t="str">
        <f aca="false">TRIM('수출입 실적(품목별)'!A1160)</f>
        <v>2026.01</v>
      </c>
      <c r="B1156" s="17" t="n">
        <f aca="false">IFERROR(VALUE(LEFT(A1156,4)),"")</f>
        <v>2026</v>
      </c>
      <c r="C1156" s="17" t="n">
        <f aca="false">IFERROR(VALUE(RIGHT(A1156,2)),"")</f>
        <v>1</v>
      </c>
      <c r="D1156" s="11" t="str">
        <f aca="false">TRIM('수출입 실적(품목별)'!B1160)</f>
        <v>01</v>
      </c>
      <c r="E1156" s="11" t="str">
        <f aca="false">TRIM('수출입 실적(품목별)'!C1160)</f>
        <v>살아 있는 동물</v>
      </c>
      <c r="F1156" s="19" t="n">
        <f aca="false">IFERROR(VALUE(SUBSTITUTE(TRIM('수출입 실적(품목별)'!E1160),",","")),"")</f>
        <v>405</v>
      </c>
      <c r="G1156" s="19" t="n">
        <f aca="false">IFERROR(VALUE(SUBSTITUTE(TRIM('수출입 실적(품목별)'!G1160),",","")),"")</f>
        <v>9604</v>
      </c>
      <c r="H1156" s="19" t="n">
        <f aca="false">IFERROR(VALUE(SUBSTITUTE(TRIM('수출입 실적(품목별)'!H1160),",","")),"")</f>
        <v>-9200</v>
      </c>
    </row>
    <row r="1157" customFormat="false" ht="15" hidden="false" customHeight="true" outlineLevel="0" collapsed="false">
      <c r="A1157" s="11" t="str">
        <f aca="false">TRIM('수출입 실적(품목별)'!A1161)</f>
        <v>2026.01</v>
      </c>
      <c r="B1157" s="17" t="n">
        <f aca="false">IFERROR(VALUE(LEFT(A1157,4)),"")</f>
        <v>2026</v>
      </c>
      <c r="C1157" s="17" t="n">
        <f aca="false">IFERROR(VALUE(RIGHT(A1157,2)),"")</f>
        <v>1</v>
      </c>
      <c r="D1157" s="11" t="str">
        <f aca="false">TRIM('수출입 실적(품목별)'!B1161)</f>
        <v>02</v>
      </c>
      <c r="E1157" s="11" t="str">
        <f aca="false">TRIM('수출입 실적(품목별)'!C1161)</f>
        <v>육과 식용 설육(屑肉)</v>
      </c>
      <c r="F1157" s="19" t="n">
        <f aca="false">IFERROR(VALUE(SUBSTITUTE(TRIM('수출입 실적(품목별)'!E1161),",","")),"")</f>
        <v>8807</v>
      </c>
      <c r="G1157" s="19" t="n">
        <f aca="false">IFERROR(VALUE(SUBSTITUTE(TRIM('수출입 실적(품목별)'!G1161),",","")),"")</f>
        <v>1058452</v>
      </c>
      <c r="H1157" s="19" t="n">
        <f aca="false">IFERROR(VALUE(SUBSTITUTE(TRIM('수출입 실적(품목별)'!H1161),",","")),"")</f>
        <v>-1049646</v>
      </c>
    </row>
    <row r="1158" customFormat="false" ht="15" hidden="false" customHeight="true" outlineLevel="0" collapsed="false">
      <c r="A1158" s="11" t="str">
        <f aca="false">TRIM('수출입 실적(품목별)'!A1162)</f>
        <v>2026.01</v>
      </c>
      <c r="B1158" s="17" t="n">
        <f aca="false">IFERROR(VALUE(LEFT(A1158,4)),"")</f>
        <v>2026</v>
      </c>
      <c r="C1158" s="17" t="n">
        <f aca="false">IFERROR(VALUE(RIGHT(A1158,2)),"")</f>
        <v>1</v>
      </c>
      <c r="D1158" s="11" t="str">
        <f aca="false">TRIM('수출입 실적(품목별)'!B1162)</f>
        <v>03</v>
      </c>
      <c r="E1158" s="11" t="str">
        <f aca="false">TRIM('수출입 실적(품목별)'!C1162)</f>
        <v>어류ㆍ갑각류ㆍ연체동물과 그 밖의 수생(水生) 무척추동물</v>
      </c>
      <c r="F1158" s="19" t="n">
        <f aca="false">IFERROR(VALUE(SUBSTITUTE(TRIM('수출입 실적(품목별)'!E1162),",","")),"")</f>
        <v>154459</v>
      </c>
      <c r="G1158" s="19" t="n">
        <f aca="false">IFERROR(VALUE(SUBSTITUTE(TRIM('수출입 실적(품목별)'!G1162),",","")),"")</f>
        <v>446128</v>
      </c>
      <c r="H1158" s="19" t="n">
        <f aca="false">IFERROR(VALUE(SUBSTITUTE(TRIM('수출입 실적(품목별)'!H1162),",","")),"")</f>
        <v>-291669</v>
      </c>
    </row>
    <row r="1159" customFormat="false" ht="15" hidden="false" customHeight="true" outlineLevel="0" collapsed="false">
      <c r="A1159" s="11" t="str">
        <f aca="false">TRIM('수출입 실적(품목별)'!A1163)</f>
        <v>2026.01</v>
      </c>
      <c r="B1159" s="17" t="n">
        <f aca="false">IFERROR(VALUE(LEFT(A1159,4)),"")</f>
        <v>2026</v>
      </c>
      <c r="C1159" s="17" t="n">
        <f aca="false">IFERROR(VALUE(RIGHT(A1159,2)),"")</f>
        <v>1</v>
      </c>
      <c r="D1159" s="11" t="str">
        <f aca="false">TRIM('수출입 실적(품목별)'!B1163)</f>
        <v>04</v>
      </c>
      <c r="E1159" s="11" t="str">
        <f aca="false">TRIM('수출입 실적(품목별)'!C1163)</f>
        <v>낙농품, 새의 알, 천연꿀, 다른 류로 분류되지 않은 식용인 동물성 생산품</v>
      </c>
      <c r="F1159" s="19" t="n">
        <f aca="false">IFERROR(VALUE(SUBSTITUTE(TRIM('수출입 실적(품목별)'!E1163),",","")),"")</f>
        <v>7077</v>
      </c>
      <c r="G1159" s="19" t="n">
        <f aca="false">IFERROR(VALUE(SUBSTITUTE(TRIM('수출입 실적(품목별)'!G1163),",","")),"")</f>
        <v>172090</v>
      </c>
      <c r="H1159" s="19" t="n">
        <f aca="false">IFERROR(VALUE(SUBSTITUTE(TRIM('수출입 실적(품목별)'!H1163),",","")),"")</f>
        <v>-165013</v>
      </c>
    </row>
    <row r="1160" customFormat="false" ht="15" hidden="false" customHeight="true" outlineLevel="0" collapsed="false">
      <c r="A1160" s="11" t="str">
        <f aca="false">TRIM('수출입 실적(품목별)'!A1164)</f>
        <v>2026.01</v>
      </c>
      <c r="B1160" s="17" t="n">
        <f aca="false">IFERROR(VALUE(LEFT(A1160,4)),"")</f>
        <v>2026</v>
      </c>
      <c r="C1160" s="17" t="n">
        <f aca="false">IFERROR(VALUE(RIGHT(A1160,2)),"")</f>
        <v>1</v>
      </c>
      <c r="D1160" s="11" t="str">
        <f aca="false">TRIM('수출입 실적(품목별)'!B1164)</f>
        <v>05</v>
      </c>
      <c r="E1160" s="11" t="str">
        <f aca="false">TRIM('수출입 실적(품목별)'!C1164)</f>
        <v>다른 류로 분류되지 않은 동물성 생산품</v>
      </c>
      <c r="F1160" s="19" t="n">
        <f aca="false">IFERROR(VALUE(SUBSTITUTE(TRIM('수출입 실적(품목별)'!E1164),",","")),"")</f>
        <v>4241</v>
      </c>
      <c r="G1160" s="19" t="n">
        <f aca="false">IFERROR(VALUE(SUBSTITUTE(TRIM('수출입 실적(품목별)'!G1164),",","")),"")</f>
        <v>24969</v>
      </c>
      <c r="H1160" s="19" t="n">
        <f aca="false">IFERROR(VALUE(SUBSTITUTE(TRIM('수출입 실적(품목별)'!H1164),",","")),"")</f>
        <v>-20728</v>
      </c>
    </row>
    <row r="1161" customFormat="false" ht="15" hidden="false" customHeight="true" outlineLevel="0" collapsed="false">
      <c r="A1161" s="11" t="str">
        <f aca="false">TRIM('수출입 실적(품목별)'!A1165)</f>
        <v>2026.01</v>
      </c>
      <c r="B1161" s="17" t="n">
        <f aca="false">IFERROR(VALUE(LEFT(A1161,4)),"")</f>
        <v>2026</v>
      </c>
      <c r="C1161" s="17" t="n">
        <f aca="false">IFERROR(VALUE(RIGHT(A1161,2)),"")</f>
        <v>1</v>
      </c>
      <c r="D1161" s="11" t="str">
        <f aca="false">TRIM('수출입 실적(품목별)'!B1165)</f>
        <v>06</v>
      </c>
      <c r="E1161" s="11" t="str">
        <f aca="false">TRIM('수출입 실적(품목별)'!C1165)</f>
        <v>살아 있는 수목과 그 밖의 식물, 인경(鱗莖)ㆍ뿌리와 이와 유사한 물품, 절화(切花)와 장식용 잎</v>
      </c>
      <c r="F1161" s="19" t="n">
        <f aca="false">IFERROR(VALUE(SUBSTITUTE(TRIM('수출입 실적(품목별)'!E1165),",","")),"")</f>
        <v>350</v>
      </c>
      <c r="G1161" s="19" t="n">
        <f aca="false">IFERROR(VALUE(SUBSTITUTE(TRIM('수출입 실적(품목별)'!G1165),",","")),"")</f>
        <v>15735</v>
      </c>
      <c r="H1161" s="19" t="n">
        <f aca="false">IFERROR(VALUE(SUBSTITUTE(TRIM('수출입 실적(품목별)'!H1165),",","")),"")</f>
        <v>-15385</v>
      </c>
    </row>
    <row r="1162" customFormat="false" ht="15" hidden="false" customHeight="true" outlineLevel="0" collapsed="false">
      <c r="A1162" s="11" t="str">
        <f aca="false">TRIM('수출입 실적(품목별)'!A1166)</f>
        <v>2026.01</v>
      </c>
      <c r="B1162" s="17" t="n">
        <f aca="false">IFERROR(VALUE(LEFT(A1162,4)),"")</f>
        <v>2026</v>
      </c>
      <c r="C1162" s="17" t="n">
        <f aca="false">IFERROR(VALUE(RIGHT(A1162,2)),"")</f>
        <v>1</v>
      </c>
      <c r="D1162" s="11" t="str">
        <f aca="false">TRIM('수출입 실적(품목별)'!B1166)</f>
        <v>07</v>
      </c>
      <c r="E1162" s="11" t="str">
        <f aca="false">TRIM('수출입 실적(품목별)'!C1166)</f>
        <v>식용의 채소ㆍ뿌리ㆍ괴경(塊莖)</v>
      </c>
      <c r="F1162" s="19" t="n">
        <f aca="false">IFERROR(VALUE(SUBSTITUTE(TRIM('수출입 실적(품목별)'!E1166),",","")),"")</f>
        <v>8479</v>
      </c>
      <c r="G1162" s="19" t="n">
        <f aca="false">IFERROR(VALUE(SUBSTITUTE(TRIM('수출입 실적(품목별)'!G1166),",","")),"")</f>
        <v>61735</v>
      </c>
      <c r="H1162" s="19" t="n">
        <f aca="false">IFERROR(VALUE(SUBSTITUTE(TRIM('수출입 실적(품목별)'!H1166),",","")),"")</f>
        <v>-53257</v>
      </c>
    </row>
    <row r="1163" customFormat="false" ht="15" hidden="false" customHeight="true" outlineLevel="0" collapsed="false">
      <c r="A1163" s="11" t="str">
        <f aca="false">TRIM('수출입 실적(품목별)'!A1167)</f>
        <v>2026.01</v>
      </c>
      <c r="B1163" s="17" t="n">
        <f aca="false">IFERROR(VALUE(LEFT(A1163,4)),"")</f>
        <v>2026</v>
      </c>
      <c r="C1163" s="17" t="n">
        <f aca="false">IFERROR(VALUE(RIGHT(A1163,2)),"")</f>
        <v>1</v>
      </c>
      <c r="D1163" s="11" t="str">
        <f aca="false">TRIM('수출입 실적(품목별)'!B1167)</f>
        <v>08</v>
      </c>
      <c r="E1163" s="11" t="str">
        <f aca="false">TRIM('수출입 실적(품목별)'!C1167)</f>
        <v>식용의 과실과 견과류, 감귤류ㆍ멜론의 껍질</v>
      </c>
      <c r="F1163" s="19" t="n">
        <f aca="false">IFERROR(VALUE(SUBSTITUTE(TRIM('수출입 실적(품목별)'!E1167),",","")),"")</f>
        <v>35911</v>
      </c>
      <c r="G1163" s="19" t="n">
        <f aca="false">IFERROR(VALUE(SUBSTITUTE(TRIM('수출입 실적(품목별)'!G1167),",","")),"")</f>
        <v>163341</v>
      </c>
      <c r="H1163" s="19" t="n">
        <f aca="false">IFERROR(VALUE(SUBSTITUTE(TRIM('수출입 실적(품목별)'!H1167),",","")),"")</f>
        <v>-127430</v>
      </c>
    </row>
    <row r="1164" customFormat="false" ht="15" hidden="false" customHeight="true" outlineLevel="0" collapsed="false">
      <c r="A1164" s="11" t="str">
        <f aca="false">TRIM('수출입 실적(품목별)'!A1168)</f>
        <v>2026.01</v>
      </c>
      <c r="B1164" s="17" t="n">
        <f aca="false">IFERROR(VALUE(LEFT(A1164,4)),"")</f>
        <v>2026</v>
      </c>
      <c r="C1164" s="17" t="n">
        <f aca="false">IFERROR(VALUE(RIGHT(A1164,2)),"")</f>
        <v>1</v>
      </c>
      <c r="D1164" s="11" t="str">
        <f aca="false">TRIM('수출입 실적(품목별)'!B1168)</f>
        <v>09</v>
      </c>
      <c r="E1164" s="11" t="str">
        <f aca="false">TRIM('수출입 실적(품목별)'!C1168)</f>
        <v>커피ㆍ차ㆍ마테(maté)ㆍ향신료</v>
      </c>
      <c r="F1164" s="19" t="n">
        <f aca="false">IFERROR(VALUE(SUBSTITUTE(TRIM('수출입 실적(품목별)'!E1168),",","")),"")</f>
        <v>4119</v>
      </c>
      <c r="G1164" s="19" t="n">
        <f aca="false">IFERROR(VALUE(SUBSTITUTE(TRIM('수출입 실적(품목별)'!G1168),",","")),"")</f>
        <v>132254</v>
      </c>
      <c r="H1164" s="19" t="n">
        <f aca="false">IFERROR(VALUE(SUBSTITUTE(TRIM('수출입 실적(품목별)'!H1168),",","")),"")</f>
        <v>-128135</v>
      </c>
    </row>
    <row r="1165" customFormat="false" ht="15" hidden="false" customHeight="true" outlineLevel="0" collapsed="false">
      <c r="A1165" s="11" t="str">
        <f aca="false">TRIM('수출입 실적(품목별)'!A1169)</f>
        <v>2026.01</v>
      </c>
      <c r="B1165" s="17" t="n">
        <f aca="false">IFERROR(VALUE(LEFT(A1165,4)),"")</f>
        <v>2026</v>
      </c>
      <c r="C1165" s="17" t="n">
        <f aca="false">IFERROR(VALUE(RIGHT(A1165,2)),"")</f>
        <v>1</v>
      </c>
      <c r="D1165" s="11" t="str">
        <f aca="false">TRIM('수출입 실적(품목별)'!B1169)</f>
        <v>10</v>
      </c>
      <c r="E1165" s="11" t="str">
        <f aca="false">TRIM('수출입 실적(품목별)'!C1169)</f>
        <v>곡물</v>
      </c>
      <c r="F1165" s="19" t="n">
        <f aca="false">IFERROR(VALUE(SUBSTITUTE(TRIM('수출입 실적(품목별)'!E1169),",","")),"")</f>
        <v>1131</v>
      </c>
      <c r="G1165" s="19" t="n">
        <f aca="false">IFERROR(VALUE(SUBSTITUTE(TRIM('수출입 실적(품목별)'!G1169),",","")),"")</f>
        <v>371701</v>
      </c>
      <c r="H1165" s="19" t="n">
        <f aca="false">IFERROR(VALUE(SUBSTITUTE(TRIM('수출입 실적(품목별)'!H1169),",","")),"")</f>
        <v>-370569</v>
      </c>
    </row>
    <row r="1166" customFormat="false" ht="15" hidden="false" customHeight="true" outlineLevel="0" collapsed="false">
      <c r="A1166" s="11" t="str">
        <f aca="false">TRIM('수출입 실적(품목별)'!A1170)</f>
        <v>2026.01</v>
      </c>
      <c r="B1166" s="17" t="n">
        <f aca="false">IFERROR(VALUE(LEFT(A1166,4)),"")</f>
        <v>2026</v>
      </c>
      <c r="C1166" s="17" t="n">
        <f aca="false">IFERROR(VALUE(RIGHT(A1166,2)),"")</f>
        <v>1</v>
      </c>
      <c r="D1166" s="11" t="str">
        <f aca="false">TRIM('수출입 실적(품목별)'!B1170)</f>
        <v>11</v>
      </c>
      <c r="E1166" s="11" t="str">
        <f aca="false">TRIM('수출입 실적(품목별)'!C1170)</f>
        <v>제분공업의 생산품과 맥아, 전분, 이눌린(inulin), 밀의 글루텐(gluten)</v>
      </c>
      <c r="F1166" s="19" t="n">
        <f aca="false">IFERROR(VALUE(SUBSTITUTE(TRIM('수출입 실적(품목별)'!E1170),",","")),"")</f>
        <v>3379</v>
      </c>
      <c r="G1166" s="19" t="n">
        <f aca="false">IFERROR(VALUE(SUBSTITUTE(TRIM('수출입 실적(품목별)'!G1170),",","")),"")</f>
        <v>22982</v>
      </c>
      <c r="H1166" s="19" t="n">
        <f aca="false">IFERROR(VALUE(SUBSTITUTE(TRIM('수출입 실적(품목별)'!H1170),",","")),"")</f>
        <v>-19603</v>
      </c>
    </row>
    <row r="1167" customFormat="false" ht="15" hidden="false" customHeight="true" outlineLevel="0" collapsed="false">
      <c r="A1167" s="11" t="str">
        <f aca="false">TRIM('수출입 실적(품목별)'!A1171)</f>
        <v>2026.01</v>
      </c>
      <c r="B1167" s="17" t="n">
        <f aca="false">IFERROR(VALUE(LEFT(A1167,4)),"")</f>
        <v>2026</v>
      </c>
      <c r="C1167" s="17" t="n">
        <f aca="false">IFERROR(VALUE(RIGHT(A1167,2)),"")</f>
        <v>1</v>
      </c>
      <c r="D1167" s="11" t="str">
        <f aca="false">TRIM('수출입 실적(품목별)'!B1171)</f>
        <v>12</v>
      </c>
      <c r="E1167" s="11" t="str">
        <f aca="false">TRIM('수출입 실적(품목별)'!C1171)</f>
        <v>채유(採油)에 적합한 종자와 과실, 각종 종자와 과실, 공업용ㆍ의약용 식물, 짚과 사료용 식물</v>
      </c>
      <c r="F1167" s="19" t="n">
        <f aca="false">IFERROR(VALUE(SUBSTITUTE(TRIM('수출입 실적(품목별)'!E1171),",","")),"")</f>
        <v>57382</v>
      </c>
      <c r="G1167" s="19" t="n">
        <f aca="false">IFERROR(VALUE(SUBSTITUTE(TRIM('수출입 실적(품목별)'!G1171),",","")),"")</f>
        <v>156511</v>
      </c>
      <c r="H1167" s="19" t="n">
        <f aca="false">IFERROR(VALUE(SUBSTITUTE(TRIM('수출입 실적(품목별)'!H1171),",","")),"")</f>
        <v>-99128</v>
      </c>
    </row>
    <row r="1168" customFormat="false" ht="15" hidden="false" customHeight="true" outlineLevel="0" collapsed="false">
      <c r="A1168" s="11" t="str">
        <f aca="false">TRIM('수출입 실적(품목별)'!A1172)</f>
        <v>2026.01</v>
      </c>
      <c r="B1168" s="17" t="n">
        <f aca="false">IFERROR(VALUE(LEFT(A1168,4)),"")</f>
        <v>2026</v>
      </c>
      <c r="C1168" s="17" t="n">
        <f aca="false">IFERROR(VALUE(RIGHT(A1168,2)),"")</f>
        <v>1</v>
      </c>
      <c r="D1168" s="11" t="str">
        <f aca="false">TRIM('수출입 실적(품목별)'!B1172)</f>
        <v>13</v>
      </c>
      <c r="E1168" s="11" t="str">
        <f aca="false">TRIM('수출입 실적(품목별)'!C1172)</f>
        <v>락(lac), 검ㆍ수지ㆍ그 밖의 식물성 수액과 추출물(extract)</v>
      </c>
      <c r="F1168" s="19" t="n">
        <f aca="false">IFERROR(VALUE(SUBSTITUTE(TRIM('수출입 실적(품목별)'!E1172),",","")),"")</f>
        <v>7416</v>
      </c>
      <c r="G1168" s="19" t="n">
        <f aca="false">IFERROR(VALUE(SUBSTITUTE(TRIM('수출입 실적(품목별)'!G1172),",","")),"")</f>
        <v>32939</v>
      </c>
      <c r="H1168" s="19" t="n">
        <f aca="false">IFERROR(VALUE(SUBSTITUTE(TRIM('수출입 실적(품목별)'!H1172),",","")),"")</f>
        <v>-25522</v>
      </c>
    </row>
    <row r="1169" customFormat="false" ht="15" hidden="false" customHeight="true" outlineLevel="0" collapsed="false">
      <c r="A1169" s="11" t="str">
        <f aca="false">TRIM('수출입 실적(품목별)'!A1173)</f>
        <v>2026.01</v>
      </c>
      <c r="B1169" s="17" t="n">
        <f aca="false">IFERROR(VALUE(LEFT(A1169,4)),"")</f>
        <v>2026</v>
      </c>
      <c r="C1169" s="17" t="n">
        <f aca="false">IFERROR(VALUE(RIGHT(A1169,2)),"")</f>
        <v>1</v>
      </c>
      <c r="D1169" s="11" t="str">
        <f aca="false">TRIM('수출입 실적(품목별)'!B1173)</f>
        <v>14</v>
      </c>
      <c r="E1169" s="11" t="str">
        <f aca="false">TRIM('수출입 실적(품목별)'!C1173)</f>
        <v>식물성 편조물(編組物)용 재료와 다른 류로 분류되지 않은 식물성 생산품</v>
      </c>
      <c r="F1169" s="19" t="n">
        <f aca="false">IFERROR(VALUE(SUBSTITUTE(TRIM('수출입 실적(품목별)'!E1173),",","")),"")</f>
        <v>53</v>
      </c>
      <c r="G1169" s="19" t="n">
        <f aca="false">IFERROR(VALUE(SUBSTITUTE(TRIM('수출입 실적(품목별)'!G1173),",","")),"")</f>
        <v>8996</v>
      </c>
      <c r="H1169" s="19" t="n">
        <f aca="false">IFERROR(VALUE(SUBSTITUTE(TRIM('수출입 실적(품목별)'!H1173),",","")),"")</f>
        <v>-8942</v>
      </c>
    </row>
    <row r="1170" customFormat="false" ht="15" hidden="false" customHeight="true" outlineLevel="0" collapsed="false">
      <c r="A1170" s="11" t="str">
        <f aca="false">TRIM('수출입 실적(품목별)'!A1174)</f>
        <v>2026.01</v>
      </c>
      <c r="B1170" s="17" t="n">
        <f aca="false">IFERROR(VALUE(LEFT(A1170,4)),"")</f>
        <v>2026</v>
      </c>
      <c r="C1170" s="17" t="n">
        <f aca="false">IFERROR(VALUE(RIGHT(A1170,2)),"")</f>
        <v>1</v>
      </c>
      <c r="D1170" s="11" t="str">
        <f aca="false">TRIM('수출입 실적(품목별)'!B1174)</f>
        <v>15</v>
      </c>
      <c r="E1170" s="11" t="str">
        <f aca="false">TRIM('수출입 실적(품목별)'!C1174)</f>
        <v>동물성ㆍ식물성ㆍ미생물성 지방과 기름 및이들의 분해생산물, 조제한 식용 지방과 동물성ㆍ식물성 왁스</v>
      </c>
      <c r="F1170" s="19" t="n">
        <f aca="false">IFERROR(VALUE(SUBSTITUTE(TRIM('수출입 실적(품목별)'!E1174),",","")),"")</f>
        <v>8924</v>
      </c>
      <c r="G1170" s="19" t="n">
        <f aca="false">IFERROR(VALUE(SUBSTITUTE(TRIM('수출입 실적(품목별)'!G1174),",","")),"")</f>
        <v>233313</v>
      </c>
      <c r="H1170" s="19" t="n">
        <f aca="false">IFERROR(VALUE(SUBSTITUTE(TRIM('수출입 실적(품목별)'!H1174),",","")),"")</f>
        <v>-224389</v>
      </c>
    </row>
    <row r="1171" customFormat="false" ht="15" hidden="false" customHeight="true" outlineLevel="0" collapsed="false">
      <c r="A1171" s="11" t="str">
        <f aca="false">TRIM('수출입 실적(품목별)'!A1175)</f>
        <v>2026.01</v>
      </c>
      <c r="B1171" s="17" t="n">
        <f aca="false">IFERROR(VALUE(LEFT(A1171,4)),"")</f>
        <v>2026</v>
      </c>
      <c r="C1171" s="17" t="n">
        <f aca="false">IFERROR(VALUE(RIGHT(A1171,2)),"")</f>
        <v>1</v>
      </c>
      <c r="D1171" s="11" t="str">
        <f aca="false">TRIM('수출입 실적(품목별)'!B1175)</f>
        <v>16</v>
      </c>
      <c r="E1171" s="11" t="str">
        <f aca="false">TRIM('수출입 실적(품목별)'!C1175)</f>
        <v>육류ㆍ어류ㆍ갑각류ㆍ연체동물이나 그 밖의 수생(水生) 무척추동물 또는 곤충의 조제품</v>
      </c>
      <c r="F1171" s="19" t="n">
        <f aca="false">IFERROR(VALUE(SUBSTITUTE(TRIM('수출입 실적(품목별)'!E1175),",","")),"")</f>
        <v>25326</v>
      </c>
      <c r="G1171" s="19" t="n">
        <f aca="false">IFERROR(VALUE(SUBSTITUTE(TRIM('수출입 실적(품목별)'!G1175),",","")),"")</f>
        <v>91791</v>
      </c>
      <c r="H1171" s="19" t="n">
        <f aca="false">IFERROR(VALUE(SUBSTITUTE(TRIM('수출입 실적(품목별)'!H1175),",","")),"")</f>
        <v>-66464</v>
      </c>
    </row>
    <row r="1172" customFormat="false" ht="15" hidden="false" customHeight="true" outlineLevel="0" collapsed="false">
      <c r="A1172" s="11" t="str">
        <f aca="false">TRIM('수출입 실적(품목별)'!A1176)</f>
        <v>2026.01</v>
      </c>
      <c r="B1172" s="17" t="n">
        <f aca="false">IFERROR(VALUE(LEFT(A1172,4)),"")</f>
        <v>2026</v>
      </c>
      <c r="C1172" s="17" t="n">
        <f aca="false">IFERROR(VALUE(RIGHT(A1172,2)),"")</f>
        <v>1</v>
      </c>
      <c r="D1172" s="11" t="str">
        <f aca="false">TRIM('수출입 실적(품목별)'!B1176)</f>
        <v>17</v>
      </c>
      <c r="E1172" s="11" t="str">
        <f aca="false">TRIM('수출입 실적(품목별)'!C1176)</f>
        <v>당류(糖類)와 설탕과자</v>
      </c>
      <c r="F1172" s="19" t="n">
        <f aca="false">IFERROR(VALUE(SUBSTITUTE(TRIM('수출입 실적(품목별)'!E1176),",","")),"")</f>
        <v>20862</v>
      </c>
      <c r="G1172" s="19" t="n">
        <f aca="false">IFERROR(VALUE(SUBSTITUTE(TRIM('수출입 실적(품목별)'!G1176),",","")),"")</f>
        <v>114892</v>
      </c>
      <c r="H1172" s="19" t="n">
        <f aca="false">IFERROR(VALUE(SUBSTITUTE(TRIM('수출입 실적(품목별)'!H1176),",","")),"")</f>
        <v>-94029</v>
      </c>
    </row>
    <row r="1173" customFormat="false" ht="15" hidden="false" customHeight="true" outlineLevel="0" collapsed="false">
      <c r="A1173" s="11" t="str">
        <f aca="false">TRIM('수출입 실적(품목별)'!A1177)</f>
        <v>2026.01</v>
      </c>
      <c r="B1173" s="17" t="n">
        <f aca="false">IFERROR(VALUE(LEFT(A1173,4)),"")</f>
        <v>2026</v>
      </c>
      <c r="C1173" s="17" t="n">
        <f aca="false">IFERROR(VALUE(RIGHT(A1173,2)),"")</f>
        <v>1</v>
      </c>
      <c r="D1173" s="11" t="str">
        <f aca="false">TRIM('수출입 실적(품목별)'!B1177)</f>
        <v>18</v>
      </c>
      <c r="E1173" s="11" t="str">
        <f aca="false">TRIM('수출입 실적(품목별)'!C1177)</f>
        <v>코코아와 그 조제품</v>
      </c>
      <c r="F1173" s="19" t="n">
        <f aca="false">IFERROR(VALUE(SUBSTITUTE(TRIM('수출입 실적(품목별)'!E1177),",","")),"")</f>
        <v>7441</v>
      </c>
      <c r="G1173" s="19" t="n">
        <f aca="false">IFERROR(VALUE(SUBSTITUTE(TRIM('수출입 실적(품목별)'!G1177),",","")),"")</f>
        <v>57016</v>
      </c>
      <c r="H1173" s="19" t="n">
        <f aca="false">IFERROR(VALUE(SUBSTITUTE(TRIM('수출입 실적(품목별)'!H1177),",","")),"")</f>
        <v>-49575</v>
      </c>
    </row>
    <row r="1174" customFormat="false" ht="15" hidden="false" customHeight="true" outlineLevel="0" collapsed="false">
      <c r="A1174" s="11" t="str">
        <f aca="false">TRIM('수출입 실적(품목별)'!A1178)</f>
        <v>2026.01</v>
      </c>
      <c r="B1174" s="17" t="n">
        <f aca="false">IFERROR(VALUE(LEFT(A1174,4)),"")</f>
        <v>2026</v>
      </c>
      <c r="C1174" s="17" t="n">
        <f aca="false">IFERROR(VALUE(RIGHT(A1174,2)),"")</f>
        <v>1</v>
      </c>
      <c r="D1174" s="11" t="str">
        <f aca="false">TRIM('수출입 실적(품목별)'!B1178)</f>
        <v>19</v>
      </c>
      <c r="E1174" s="11" t="str">
        <f aca="false">TRIM('수출입 실적(품목별)'!C1178)</f>
        <v>곡물ㆍ고운 가루ㆍ전분ㆍ밀크의 조제품과 베이커리 제품</v>
      </c>
      <c r="F1174" s="19" t="n">
        <f aca="false">IFERROR(VALUE(SUBSTITUTE(TRIM('수출입 실적(품목별)'!E1178),",","")),"")</f>
        <v>229195</v>
      </c>
      <c r="G1174" s="19" t="n">
        <f aca="false">IFERROR(VALUE(SUBSTITUTE(TRIM('수출입 실적(품목별)'!G1178),",","")),"")</f>
        <v>112043</v>
      </c>
      <c r="H1174" s="19" t="n">
        <f aca="false">IFERROR(VALUE(SUBSTITUTE(TRIM('수출입 실적(품목별)'!H1178),",","")),"")</f>
        <v>117153</v>
      </c>
    </row>
    <row r="1175" customFormat="false" ht="15" hidden="false" customHeight="true" outlineLevel="0" collapsed="false">
      <c r="A1175" s="11" t="str">
        <f aca="false">TRIM('수출입 실적(품목별)'!A1179)</f>
        <v>2026.01</v>
      </c>
      <c r="B1175" s="17" t="n">
        <f aca="false">IFERROR(VALUE(LEFT(A1175,4)),"")</f>
        <v>2026</v>
      </c>
      <c r="C1175" s="17" t="n">
        <f aca="false">IFERROR(VALUE(RIGHT(A1175,2)),"")</f>
        <v>1</v>
      </c>
      <c r="D1175" s="11" t="str">
        <f aca="false">TRIM('수출입 실적(품목별)'!B1179)</f>
        <v>20</v>
      </c>
      <c r="E1175" s="11" t="str">
        <f aca="false">TRIM('수출입 실적(품목별)'!C1179)</f>
        <v>채소ㆍ과실ㆍ견과류나 식물의그 밖의 부분의 조제품</v>
      </c>
      <c r="F1175" s="19" t="n">
        <f aca="false">IFERROR(VALUE(SUBSTITUTE(TRIM('수출입 실적(품목별)'!E1179),",","")),"")</f>
        <v>98993</v>
      </c>
      <c r="G1175" s="19" t="n">
        <f aca="false">IFERROR(VALUE(SUBSTITUTE(TRIM('수출입 실적(품목별)'!G1179),",","")),"")</f>
        <v>149722</v>
      </c>
      <c r="H1175" s="19" t="n">
        <f aca="false">IFERROR(VALUE(SUBSTITUTE(TRIM('수출입 실적(품목별)'!H1179),",","")),"")</f>
        <v>-50729</v>
      </c>
    </row>
    <row r="1176" customFormat="false" ht="15" hidden="false" customHeight="true" outlineLevel="0" collapsed="false">
      <c r="A1176" s="11" t="str">
        <f aca="false">TRIM('수출입 실적(품목별)'!A1180)</f>
        <v>2026.01</v>
      </c>
      <c r="B1176" s="17" t="n">
        <f aca="false">IFERROR(VALUE(LEFT(A1176,4)),"")</f>
        <v>2026</v>
      </c>
      <c r="C1176" s="17" t="n">
        <f aca="false">IFERROR(VALUE(RIGHT(A1176,2)),"")</f>
        <v>1</v>
      </c>
      <c r="D1176" s="11" t="str">
        <f aca="false">TRIM('수출입 실적(품목별)'!B1180)</f>
        <v>21</v>
      </c>
      <c r="E1176" s="11" t="str">
        <f aca="false">TRIM('수출입 실적(품목별)'!C1180)</f>
        <v>각종 조제 식료품</v>
      </c>
      <c r="F1176" s="19" t="n">
        <f aca="false">IFERROR(VALUE(SUBSTITUTE(TRIM('수출입 실적(품목별)'!E1180),",","")),"")</f>
        <v>150886</v>
      </c>
      <c r="G1176" s="19" t="n">
        <f aca="false">IFERROR(VALUE(SUBSTITUTE(TRIM('수출입 실적(품목별)'!G1180),",","")),"")</f>
        <v>227219</v>
      </c>
      <c r="H1176" s="19" t="n">
        <f aca="false">IFERROR(VALUE(SUBSTITUTE(TRIM('수출입 실적(품목별)'!H1180),",","")),"")</f>
        <v>-76334</v>
      </c>
    </row>
    <row r="1177" customFormat="false" ht="15" hidden="false" customHeight="true" outlineLevel="0" collapsed="false">
      <c r="A1177" s="11" t="str">
        <f aca="false">TRIM('수출입 실적(품목별)'!A1181)</f>
        <v>2026.01</v>
      </c>
      <c r="B1177" s="17" t="n">
        <f aca="false">IFERROR(VALUE(LEFT(A1177,4)),"")</f>
        <v>2026</v>
      </c>
      <c r="C1177" s="17" t="n">
        <f aca="false">IFERROR(VALUE(RIGHT(A1177,2)),"")</f>
        <v>1</v>
      </c>
      <c r="D1177" s="11" t="str">
        <f aca="false">TRIM('수출입 실적(품목별)'!B1181)</f>
        <v>22</v>
      </c>
      <c r="E1177" s="11" t="str">
        <f aca="false">TRIM('수출입 실적(품목별)'!C1181)</f>
        <v>음료ㆍ주류ㆍ식초</v>
      </c>
      <c r="F1177" s="19" t="n">
        <f aca="false">IFERROR(VALUE(SUBSTITUTE(TRIM('수출입 실적(품목별)'!E1181),",","")),"")</f>
        <v>79142</v>
      </c>
      <c r="G1177" s="19" t="n">
        <f aca="false">IFERROR(VALUE(SUBSTITUTE(TRIM('수출입 실적(품목별)'!G1181),",","")),"")</f>
        <v>134137</v>
      </c>
      <c r="H1177" s="19" t="n">
        <f aca="false">IFERROR(VALUE(SUBSTITUTE(TRIM('수출입 실적(품목별)'!H1181),",","")),"")</f>
        <v>-54995</v>
      </c>
    </row>
    <row r="1178" customFormat="false" ht="15" hidden="false" customHeight="true" outlineLevel="0" collapsed="false">
      <c r="A1178" s="11" t="str">
        <f aca="false">TRIM('수출입 실적(품목별)'!A1182)</f>
        <v>2026.01</v>
      </c>
      <c r="B1178" s="17" t="n">
        <f aca="false">IFERROR(VALUE(LEFT(A1178,4)),"")</f>
        <v>2026</v>
      </c>
      <c r="C1178" s="17" t="n">
        <f aca="false">IFERROR(VALUE(RIGHT(A1178,2)),"")</f>
        <v>1</v>
      </c>
      <c r="D1178" s="11" t="str">
        <f aca="false">TRIM('수출입 실적(품목별)'!B1182)</f>
        <v>23</v>
      </c>
      <c r="E1178" s="11" t="str">
        <f aca="false">TRIM('수출입 실적(품목별)'!C1182)</f>
        <v>식품 공업에서 생기는 잔재물과 웨이스트(waste), 조제 사료</v>
      </c>
      <c r="F1178" s="19" t="n">
        <f aca="false">IFERROR(VALUE(SUBSTITUTE(TRIM('수출입 실적(품목별)'!E1182),",","")),"")</f>
        <v>29761</v>
      </c>
      <c r="G1178" s="19" t="n">
        <f aca="false">IFERROR(VALUE(SUBSTITUTE(TRIM('수출입 실적(품목별)'!G1182),",","")),"")</f>
        <v>186099</v>
      </c>
      <c r="H1178" s="19" t="n">
        <f aca="false">IFERROR(VALUE(SUBSTITUTE(TRIM('수출입 실적(품목별)'!H1182),",","")),"")</f>
        <v>-156339</v>
      </c>
    </row>
    <row r="1179" customFormat="false" ht="15" hidden="false" customHeight="true" outlineLevel="0" collapsed="false">
      <c r="A1179" s="11" t="str">
        <f aca="false">TRIM('수출입 실적(품목별)'!A1183)</f>
        <v>2026.01</v>
      </c>
      <c r="B1179" s="17" t="n">
        <f aca="false">IFERROR(VALUE(LEFT(A1179,4)),"")</f>
        <v>2026</v>
      </c>
      <c r="C1179" s="17" t="n">
        <f aca="false">IFERROR(VALUE(RIGHT(A1179,2)),"")</f>
        <v>1</v>
      </c>
      <c r="D1179" s="11" t="str">
        <f aca="false">TRIM('수출입 실적(품목별)'!B1183)</f>
        <v>24</v>
      </c>
      <c r="E1179" s="11" t="str">
        <f aca="false">TRIM('수출입 실적(품목별)'!C1183)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179" s="19" t="n">
        <f aca="false">IFERROR(VALUE(SUBSTITUTE(TRIM('수출입 실적(품목별)'!E1183),",","")),"")</f>
        <v>89961</v>
      </c>
      <c r="G1179" s="19" t="n">
        <f aca="false">IFERROR(VALUE(SUBSTITUTE(TRIM('수출입 실적(품목별)'!G1183),",","")),"")</f>
        <v>73489</v>
      </c>
      <c r="H1179" s="19" t="n">
        <f aca="false">IFERROR(VALUE(SUBSTITUTE(TRIM('수출입 실적(품목별)'!H1183),",","")),"")</f>
        <v>16473</v>
      </c>
    </row>
    <row r="1180" customFormat="false" ht="15" hidden="false" customHeight="true" outlineLevel="0" collapsed="false">
      <c r="A1180" s="11" t="str">
        <f aca="false">TRIM('수출입 실적(품목별)'!A1184)</f>
        <v>2026.01</v>
      </c>
      <c r="B1180" s="17" t="n">
        <f aca="false">IFERROR(VALUE(LEFT(A1180,4)),"")</f>
        <v>2026</v>
      </c>
      <c r="C1180" s="17" t="n">
        <f aca="false">IFERROR(VALUE(RIGHT(A1180,2)),"")</f>
        <v>1</v>
      </c>
      <c r="D1180" s="11" t="str">
        <f aca="false">TRIM('수출입 실적(품목별)'!B1184)</f>
        <v>25</v>
      </c>
      <c r="E1180" s="11" t="str">
        <f aca="false">TRIM('수출입 실적(품목별)'!C1184)</f>
        <v>소금, 황, 토석류(土石類), 석고ㆍ석회ㆍ시멘트</v>
      </c>
      <c r="F1180" s="19" t="n">
        <f aca="false">IFERROR(VALUE(SUBSTITUTE(TRIM('수출입 실적(품목별)'!E1184),",","")),"")</f>
        <v>70014</v>
      </c>
      <c r="G1180" s="19" t="n">
        <f aca="false">IFERROR(VALUE(SUBSTITUTE(TRIM('수출입 실적(품목별)'!G1184),",","")),"")</f>
        <v>64626</v>
      </c>
      <c r="H1180" s="19" t="n">
        <f aca="false">IFERROR(VALUE(SUBSTITUTE(TRIM('수출입 실적(품목별)'!H1184),",","")),"")</f>
        <v>5388</v>
      </c>
    </row>
    <row r="1181" customFormat="false" ht="15" hidden="false" customHeight="true" outlineLevel="0" collapsed="false">
      <c r="A1181" s="11" t="str">
        <f aca="false">TRIM('수출입 실적(품목별)'!A1185)</f>
        <v>2026.01</v>
      </c>
      <c r="B1181" s="17" t="n">
        <f aca="false">IFERROR(VALUE(LEFT(A1181,4)),"")</f>
        <v>2026</v>
      </c>
      <c r="C1181" s="17" t="n">
        <f aca="false">IFERROR(VALUE(RIGHT(A1181,2)),"")</f>
        <v>1</v>
      </c>
      <c r="D1181" s="11" t="str">
        <f aca="false">TRIM('수출입 실적(품목별)'!B1185)</f>
        <v>26</v>
      </c>
      <c r="E1181" s="11" t="str">
        <f aca="false">TRIM('수출입 실적(품목별)'!C1185)</f>
        <v>광(鑛)ㆍ슬래그(slag)ㆍ회(灰)</v>
      </c>
      <c r="F1181" s="19" t="n">
        <f aca="false">IFERROR(VALUE(SUBSTITUTE(TRIM('수출입 실적(품목별)'!E1185),",","")),"")</f>
        <v>52856</v>
      </c>
      <c r="G1181" s="19" t="n">
        <f aca="false">IFERROR(VALUE(SUBSTITUTE(TRIM('수출입 실적(품목별)'!G1185),",","")),"")</f>
        <v>2555647</v>
      </c>
      <c r="H1181" s="19" t="n">
        <f aca="false">IFERROR(VALUE(SUBSTITUTE(TRIM('수출입 실적(품목별)'!H1185),",","")),"")</f>
        <v>-2502791</v>
      </c>
    </row>
    <row r="1182" customFormat="false" ht="15" hidden="false" customHeight="true" outlineLevel="0" collapsed="false">
      <c r="A1182" s="11" t="str">
        <f aca="false">TRIM('수출입 실적(품목별)'!A1186)</f>
        <v>2026.01</v>
      </c>
      <c r="B1182" s="17" t="n">
        <f aca="false">IFERROR(VALUE(LEFT(A1182,4)),"")</f>
        <v>2026</v>
      </c>
      <c r="C1182" s="17" t="n">
        <f aca="false">IFERROR(VALUE(RIGHT(A1182,2)),"")</f>
        <v>1</v>
      </c>
      <c r="D1182" s="11" t="str">
        <f aca="false">TRIM('수출입 실적(품목별)'!B1186)</f>
        <v>27</v>
      </c>
      <c r="E1182" s="11" t="str">
        <f aca="false">TRIM('수출입 실적(품목별)'!C1186)</f>
        <v>광물성 연료ㆍ광물유(鑛物油)와 이들의 증류물, 역청(瀝靑)물질, 광물성 왁스</v>
      </c>
      <c r="F1182" s="19" t="n">
        <f aca="false">IFERROR(VALUE(SUBSTITUTE(TRIM('수출입 실적(품목별)'!E1186),",","")),"")</f>
        <v>3868333</v>
      </c>
      <c r="G1182" s="19" t="n">
        <f aca="false">IFERROR(VALUE(SUBSTITUTE(TRIM('수출입 실적(품목별)'!G1186),",","")),"")</f>
        <v>12031973</v>
      </c>
      <c r="H1182" s="19" t="n">
        <f aca="false">IFERROR(VALUE(SUBSTITUTE(TRIM('수출입 실적(품목별)'!H1186),",","")),"")</f>
        <v>-8163639</v>
      </c>
    </row>
    <row r="1183" customFormat="false" ht="15" hidden="false" customHeight="true" outlineLevel="0" collapsed="false">
      <c r="A1183" s="11" t="str">
        <f aca="false">TRIM('수출입 실적(품목별)'!A1187)</f>
        <v>2026.01</v>
      </c>
      <c r="B1183" s="17" t="n">
        <f aca="false">IFERROR(VALUE(LEFT(A1183,4)),"")</f>
        <v>2026</v>
      </c>
      <c r="C1183" s="17" t="n">
        <f aca="false">IFERROR(VALUE(RIGHT(A1183,2)),"")</f>
        <v>1</v>
      </c>
      <c r="D1183" s="11" t="str">
        <f aca="false">TRIM('수출입 실적(품목별)'!B1187)</f>
        <v>28</v>
      </c>
      <c r="E1183" s="11" t="str">
        <f aca="false">TRIM('수출입 실적(품목별)'!C1187)</f>
        <v>무기화학품, 귀금속ㆍ희토류(稀土類)금속ㆍ방사성원소ㆍ동위원소의 유기화합물이나 무기화합물</v>
      </c>
      <c r="F1183" s="19" t="n">
        <f aca="false">IFERROR(VALUE(SUBSTITUTE(TRIM('수출입 실적(품목별)'!E1187),",","")),"")</f>
        <v>716881</v>
      </c>
      <c r="G1183" s="19" t="n">
        <f aca="false">IFERROR(VALUE(SUBSTITUTE(TRIM('수출입 실적(품목별)'!G1187),",","")),"")</f>
        <v>913901</v>
      </c>
      <c r="H1183" s="19" t="n">
        <f aca="false">IFERROR(VALUE(SUBSTITUTE(TRIM('수출입 실적(품목별)'!H1187),",","")),"")</f>
        <v>-197020</v>
      </c>
    </row>
    <row r="1184" customFormat="false" ht="15" hidden="false" customHeight="true" outlineLevel="0" collapsed="false">
      <c r="A1184" s="11" t="str">
        <f aca="false">TRIM('수출입 실적(품목별)'!A1188)</f>
        <v>2026.01</v>
      </c>
      <c r="B1184" s="17" t="n">
        <f aca="false">IFERROR(VALUE(LEFT(A1184,4)),"")</f>
        <v>2026</v>
      </c>
      <c r="C1184" s="17" t="n">
        <f aca="false">IFERROR(VALUE(RIGHT(A1184,2)),"")</f>
        <v>1</v>
      </c>
      <c r="D1184" s="11" t="str">
        <f aca="false">TRIM('수출입 실적(품목별)'!B1188)</f>
        <v>29</v>
      </c>
      <c r="E1184" s="11" t="str">
        <f aca="false">TRIM('수출입 실적(품목별)'!C1188)</f>
        <v>유기화학품</v>
      </c>
      <c r="F1184" s="19" t="n">
        <f aca="false">IFERROR(VALUE(SUBSTITUTE(TRIM('수출입 실적(품목별)'!E1188),",","")),"")</f>
        <v>1677439</v>
      </c>
      <c r="G1184" s="19" t="n">
        <f aca="false">IFERROR(VALUE(SUBSTITUTE(TRIM('수출입 실적(품목별)'!G1188),",","")),"")</f>
        <v>1148795</v>
      </c>
      <c r="H1184" s="19" t="n">
        <f aca="false">IFERROR(VALUE(SUBSTITUTE(TRIM('수출입 실적(품목별)'!H1188),",","")),"")</f>
        <v>528644</v>
      </c>
    </row>
    <row r="1185" customFormat="false" ht="15" hidden="false" customHeight="true" outlineLevel="0" collapsed="false">
      <c r="A1185" s="11" t="str">
        <f aca="false">TRIM('수출입 실적(품목별)'!A1189)</f>
        <v>2026.01</v>
      </c>
      <c r="B1185" s="17" t="n">
        <f aca="false">IFERROR(VALUE(LEFT(A1185,4)),"")</f>
        <v>2026</v>
      </c>
      <c r="C1185" s="17" t="n">
        <f aca="false">IFERROR(VALUE(RIGHT(A1185,2)),"")</f>
        <v>1</v>
      </c>
      <c r="D1185" s="11" t="str">
        <f aca="false">TRIM('수출입 실적(품목별)'!B1189)</f>
        <v>30</v>
      </c>
      <c r="E1185" s="11" t="str">
        <f aca="false">TRIM('수출입 실적(품목별)'!C1189)</f>
        <v>의료용품</v>
      </c>
      <c r="F1185" s="19" t="n">
        <f aca="false">IFERROR(VALUE(SUBSTITUTE(TRIM('수출입 실적(품목별)'!E1189),",","")),"")</f>
        <v>761557</v>
      </c>
      <c r="G1185" s="19" t="n">
        <f aca="false">IFERROR(VALUE(SUBSTITUTE(TRIM('수출입 실적(품목별)'!G1189),",","")),"")</f>
        <v>810902</v>
      </c>
      <c r="H1185" s="19" t="n">
        <f aca="false">IFERROR(VALUE(SUBSTITUTE(TRIM('수출입 실적(품목별)'!H1189),",","")),"")</f>
        <v>-49345</v>
      </c>
    </row>
    <row r="1186" customFormat="false" ht="15" hidden="false" customHeight="true" outlineLevel="0" collapsed="false">
      <c r="A1186" s="11" t="str">
        <f aca="false">TRIM('수출입 실적(품목별)'!A1190)</f>
        <v>2026.01</v>
      </c>
      <c r="B1186" s="17" t="n">
        <f aca="false">IFERROR(VALUE(LEFT(A1186,4)),"")</f>
        <v>2026</v>
      </c>
      <c r="C1186" s="17" t="n">
        <f aca="false">IFERROR(VALUE(RIGHT(A1186,2)),"")</f>
        <v>1</v>
      </c>
      <c r="D1186" s="11" t="str">
        <f aca="false">TRIM('수출입 실적(품목별)'!B1190)</f>
        <v>31</v>
      </c>
      <c r="E1186" s="11" t="str">
        <f aca="false">TRIM('수출입 실적(품목별)'!C1190)</f>
        <v>비료</v>
      </c>
      <c r="F1186" s="19" t="n">
        <f aca="false">IFERROR(VALUE(SUBSTITUTE(TRIM('수출입 실적(품목별)'!E1190),",","")),"")</f>
        <v>36511</v>
      </c>
      <c r="G1186" s="19" t="n">
        <f aca="false">IFERROR(VALUE(SUBSTITUTE(TRIM('수출입 실적(품목별)'!G1190),",","")),"")</f>
        <v>63828</v>
      </c>
      <c r="H1186" s="19" t="n">
        <f aca="false">IFERROR(VALUE(SUBSTITUTE(TRIM('수출입 실적(품목별)'!H1190),",","")),"")</f>
        <v>-27317</v>
      </c>
    </row>
    <row r="1187" customFormat="false" ht="15" hidden="false" customHeight="true" outlineLevel="0" collapsed="false">
      <c r="A1187" s="11" t="str">
        <f aca="false">TRIM('수출입 실적(품목별)'!A1191)</f>
        <v>2026.01</v>
      </c>
      <c r="B1187" s="17" t="n">
        <f aca="false">IFERROR(VALUE(LEFT(A1187,4)),"")</f>
        <v>2026</v>
      </c>
      <c r="C1187" s="17" t="n">
        <f aca="false">IFERROR(VALUE(RIGHT(A1187,2)),"")</f>
        <v>1</v>
      </c>
      <c r="D1187" s="11" t="str">
        <f aca="false">TRIM('수출입 실적(품목별)'!B1191)</f>
        <v>32</v>
      </c>
      <c r="E1187" s="11" t="str">
        <f aca="false">TRIM('수출입 실적(품목별)'!C1191)</f>
        <v>유연용ㆍ염색용 추출물(extract), 탄닌과 이들의 유도체, 염료ㆍ안료와 그 밖의 착색제, 페인트ㆍ바니시(varnish), 퍼티(putty)와 그 밖의 매스틱(mastic), 잉크</v>
      </c>
      <c r="F1187" s="19" t="n">
        <f aca="false">IFERROR(VALUE(SUBSTITUTE(TRIM('수출입 실적(품목별)'!E1191),",","")),"")</f>
        <v>228719</v>
      </c>
      <c r="G1187" s="19" t="n">
        <f aca="false">IFERROR(VALUE(SUBSTITUTE(TRIM('수출입 실적(품목별)'!G1191),",","")),"")</f>
        <v>205238</v>
      </c>
      <c r="H1187" s="19" t="n">
        <f aca="false">IFERROR(VALUE(SUBSTITUTE(TRIM('수출입 실적(품목별)'!H1191),",","")),"")</f>
        <v>23482</v>
      </c>
    </row>
    <row r="1188" customFormat="false" ht="15" hidden="false" customHeight="true" outlineLevel="0" collapsed="false">
      <c r="A1188" s="11" t="str">
        <f aca="false">TRIM('수출입 실적(품목별)'!A1192)</f>
        <v>2026.01</v>
      </c>
      <c r="B1188" s="17" t="n">
        <f aca="false">IFERROR(VALUE(LEFT(A1188,4)),"")</f>
        <v>2026</v>
      </c>
      <c r="C1188" s="17" t="n">
        <f aca="false">IFERROR(VALUE(RIGHT(A1188,2)),"")</f>
        <v>1</v>
      </c>
      <c r="D1188" s="11" t="str">
        <f aca="false">TRIM('수출입 실적(품목별)'!B1192)</f>
        <v>33</v>
      </c>
      <c r="E1188" s="11" t="str">
        <f aca="false">TRIM('수출입 실적(품목별)'!C1192)</f>
        <v>정유(essential oil)와 레지노이드(resinoid), 조제향료와 화장품ㆍ화장용품</v>
      </c>
      <c r="F1188" s="19" t="n">
        <f aca="false">IFERROR(VALUE(SUBSTITUTE(TRIM('수출입 실적(품목별)'!E1192),",","")),"")</f>
        <v>993062</v>
      </c>
      <c r="G1188" s="19" t="n">
        <f aca="false">IFERROR(VALUE(SUBSTITUTE(TRIM('수출입 실적(품목별)'!G1192),",","")),"")</f>
        <v>181871</v>
      </c>
      <c r="H1188" s="19" t="n">
        <f aca="false">IFERROR(VALUE(SUBSTITUTE(TRIM('수출입 실적(품목별)'!H1192),",","")),"")</f>
        <v>811190</v>
      </c>
    </row>
    <row r="1189" customFormat="false" ht="15" hidden="false" customHeight="true" outlineLevel="0" collapsed="false">
      <c r="A1189" s="11" t="str">
        <f aca="false">TRIM('수출입 실적(품목별)'!A1193)</f>
        <v>2026.01</v>
      </c>
      <c r="B1189" s="17" t="n">
        <f aca="false">IFERROR(VALUE(LEFT(A1189,4)),"")</f>
        <v>2026</v>
      </c>
      <c r="C1189" s="17" t="n">
        <f aca="false">IFERROR(VALUE(RIGHT(A1189,2)),"")</f>
        <v>1</v>
      </c>
      <c r="D1189" s="11" t="str">
        <f aca="false">TRIM('수출입 실적(품목별)'!B1193)</f>
        <v>34</v>
      </c>
      <c r="E1189" s="11" t="str">
        <f aca="false">TRIM('수출입 실적(품목별)'!C1193)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189" s="19" t="n">
        <f aca="false">IFERROR(VALUE(SUBSTITUTE(TRIM('수출입 실적(품목별)'!E1193),",","")),"")</f>
        <v>163588</v>
      </c>
      <c r="G1189" s="19" t="n">
        <f aca="false">IFERROR(VALUE(SUBSTITUTE(TRIM('수출입 실적(품목별)'!G1193),",","")),"")</f>
        <v>88052</v>
      </c>
      <c r="H1189" s="19" t="n">
        <f aca="false">IFERROR(VALUE(SUBSTITUTE(TRIM('수출입 실적(품목별)'!H1193),",","")),"")</f>
        <v>75535</v>
      </c>
    </row>
    <row r="1190" customFormat="false" ht="15" hidden="false" customHeight="true" outlineLevel="0" collapsed="false">
      <c r="A1190" s="11" t="str">
        <f aca="false">TRIM('수출입 실적(품목별)'!A1194)</f>
        <v>2026.01</v>
      </c>
      <c r="B1190" s="17" t="n">
        <f aca="false">IFERROR(VALUE(LEFT(A1190,4)),"")</f>
        <v>2026</v>
      </c>
      <c r="C1190" s="17" t="n">
        <f aca="false">IFERROR(VALUE(RIGHT(A1190,2)),"")</f>
        <v>1</v>
      </c>
      <c r="D1190" s="11" t="str">
        <f aca="false">TRIM('수출입 실적(품목별)'!B1194)</f>
        <v>35</v>
      </c>
      <c r="E1190" s="11" t="str">
        <f aca="false">TRIM('수출입 실적(품목별)'!C1194)</f>
        <v>단백질계 물질, 변성전분, 글루(glue), 효소</v>
      </c>
      <c r="F1190" s="19" t="n">
        <f aca="false">IFERROR(VALUE(SUBSTITUTE(TRIM('수출입 실적(품목별)'!E1194),",","")),"")</f>
        <v>84845</v>
      </c>
      <c r="G1190" s="19" t="n">
        <f aca="false">IFERROR(VALUE(SUBSTITUTE(TRIM('수출입 실적(품목별)'!G1194),",","")),"")</f>
        <v>88333</v>
      </c>
      <c r="H1190" s="19" t="n">
        <f aca="false">IFERROR(VALUE(SUBSTITUTE(TRIM('수출입 실적(품목별)'!H1194),",","")),"")</f>
        <v>-3488</v>
      </c>
    </row>
    <row r="1191" customFormat="false" ht="15" hidden="false" customHeight="true" outlineLevel="0" collapsed="false">
      <c r="A1191" s="11" t="str">
        <f aca="false">TRIM('수출입 실적(품목별)'!A1195)</f>
        <v>2026.01</v>
      </c>
      <c r="B1191" s="17" t="n">
        <f aca="false">IFERROR(VALUE(LEFT(A1191,4)),"")</f>
        <v>2026</v>
      </c>
      <c r="C1191" s="17" t="n">
        <f aca="false">IFERROR(VALUE(RIGHT(A1191,2)),"")</f>
        <v>1</v>
      </c>
      <c r="D1191" s="11" t="str">
        <f aca="false">TRIM('수출입 실적(품목별)'!B1195)</f>
        <v>36</v>
      </c>
      <c r="E1191" s="11" t="str">
        <f aca="false">TRIM('수출입 실적(품목별)'!C1195)</f>
        <v>화약류, 화공품, 성냥, 발화성 합금, 특정 가연성 조제품</v>
      </c>
      <c r="F1191" s="19" t="n">
        <f aca="false">IFERROR(VALUE(SUBSTITUTE(TRIM('수출입 실적(품목별)'!E1195),",","")),"")</f>
        <v>3948</v>
      </c>
      <c r="G1191" s="19" t="n">
        <f aca="false">IFERROR(VALUE(SUBSTITUTE(TRIM('수출입 실적(품목별)'!G1195),",","")),"")</f>
        <v>4808</v>
      </c>
      <c r="H1191" s="19" t="n">
        <f aca="false">IFERROR(VALUE(SUBSTITUTE(TRIM('수출입 실적(품목별)'!H1195),",","")),"")</f>
        <v>-860</v>
      </c>
    </row>
    <row r="1192" customFormat="false" ht="15" hidden="false" customHeight="true" outlineLevel="0" collapsed="false">
      <c r="A1192" s="11" t="str">
        <f aca="false">TRIM('수출입 실적(품목별)'!A1196)</f>
        <v>2026.01</v>
      </c>
      <c r="B1192" s="17" t="n">
        <f aca="false">IFERROR(VALUE(LEFT(A1192,4)),"")</f>
        <v>2026</v>
      </c>
      <c r="C1192" s="17" t="n">
        <f aca="false">IFERROR(VALUE(RIGHT(A1192,2)),"")</f>
        <v>1</v>
      </c>
      <c r="D1192" s="11" t="str">
        <f aca="false">TRIM('수출입 실적(품목별)'!B1196)</f>
        <v>37</v>
      </c>
      <c r="E1192" s="11" t="str">
        <f aca="false">TRIM('수출입 실적(품목별)'!C1196)</f>
        <v>사진용이나 영화용 재료</v>
      </c>
      <c r="F1192" s="19" t="n">
        <f aca="false">IFERROR(VALUE(SUBSTITUTE(TRIM('수출입 실적(품목별)'!E1196),",","")),"")</f>
        <v>98677</v>
      </c>
      <c r="G1192" s="19" t="n">
        <f aca="false">IFERROR(VALUE(SUBSTITUTE(TRIM('수출입 실적(품목별)'!G1196),",","")),"")</f>
        <v>92074</v>
      </c>
      <c r="H1192" s="19" t="n">
        <f aca="false">IFERROR(VALUE(SUBSTITUTE(TRIM('수출입 실적(품목별)'!H1196),",","")),"")</f>
        <v>6602</v>
      </c>
    </row>
    <row r="1193" customFormat="false" ht="15" hidden="false" customHeight="true" outlineLevel="0" collapsed="false">
      <c r="A1193" s="11" t="str">
        <f aca="false">TRIM('수출입 실적(품목별)'!A1197)</f>
        <v>2026.01</v>
      </c>
      <c r="B1193" s="17" t="n">
        <f aca="false">IFERROR(VALUE(LEFT(A1193,4)),"")</f>
        <v>2026</v>
      </c>
      <c r="C1193" s="17" t="n">
        <f aca="false">IFERROR(VALUE(RIGHT(A1193,2)),"")</f>
        <v>1</v>
      </c>
      <c r="D1193" s="11" t="str">
        <f aca="false">TRIM('수출입 실적(품목별)'!B1197)</f>
        <v>38</v>
      </c>
      <c r="E1193" s="11" t="str">
        <f aca="false">TRIM('수출입 실적(품목별)'!C1197)</f>
        <v>각종 화학공업 생산품</v>
      </c>
      <c r="F1193" s="19" t="n">
        <f aca="false">IFERROR(VALUE(SUBSTITUTE(TRIM('수출입 실적(품목별)'!E1197),",","")),"")</f>
        <v>622606</v>
      </c>
      <c r="G1193" s="19" t="n">
        <f aca="false">IFERROR(VALUE(SUBSTITUTE(TRIM('수출입 실적(품목별)'!G1197),",","")),"")</f>
        <v>802492</v>
      </c>
      <c r="H1193" s="19" t="n">
        <f aca="false">IFERROR(VALUE(SUBSTITUTE(TRIM('수출입 실적(품목별)'!H1197),",","")),"")</f>
        <v>-179885</v>
      </c>
    </row>
    <row r="1194" customFormat="false" ht="15" hidden="false" customHeight="true" outlineLevel="0" collapsed="false">
      <c r="A1194" s="11" t="str">
        <f aca="false">TRIM('수출입 실적(품목별)'!A1198)</f>
        <v>2026.01</v>
      </c>
      <c r="B1194" s="17" t="n">
        <f aca="false">IFERROR(VALUE(LEFT(A1194,4)),"")</f>
        <v>2026</v>
      </c>
      <c r="C1194" s="17" t="n">
        <f aca="false">IFERROR(VALUE(RIGHT(A1194,2)),"")</f>
        <v>1</v>
      </c>
      <c r="D1194" s="11" t="str">
        <f aca="false">TRIM('수출입 실적(품목별)'!B1198)</f>
        <v>39</v>
      </c>
      <c r="E1194" s="11" t="str">
        <f aca="false">TRIM('수출입 실적(품목별)'!C1198)</f>
        <v>플라스틱과 그 제품</v>
      </c>
      <c r="F1194" s="19" t="n">
        <f aca="false">IFERROR(VALUE(SUBSTITUTE(TRIM('수출입 실적(품목별)'!E1198),",","")),"")</f>
        <v>2786655</v>
      </c>
      <c r="G1194" s="19" t="n">
        <f aca="false">IFERROR(VALUE(SUBSTITUTE(TRIM('수출입 실적(품목별)'!G1198),",","")),"")</f>
        <v>1080702</v>
      </c>
      <c r="H1194" s="19" t="n">
        <f aca="false">IFERROR(VALUE(SUBSTITUTE(TRIM('수출입 실적(품목별)'!H1198),",","")),"")</f>
        <v>1705954</v>
      </c>
    </row>
    <row r="1195" customFormat="false" ht="15" hidden="false" customHeight="true" outlineLevel="0" collapsed="false">
      <c r="A1195" s="11" t="str">
        <f aca="false">TRIM('수출입 실적(품목별)'!A1199)</f>
        <v>2026.01</v>
      </c>
      <c r="B1195" s="17" t="n">
        <f aca="false">IFERROR(VALUE(LEFT(A1195,4)),"")</f>
        <v>2026</v>
      </c>
      <c r="C1195" s="17" t="n">
        <f aca="false">IFERROR(VALUE(RIGHT(A1195,2)),"")</f>
        <v>1</v>
      </c>
      <c r="D1195" s="11" t="str">
        <f aca="false">TRIM('수출입 실적(품목별)'!B1199)</f>
        <v>40</v>
      </c>
      <c r="E1195" s="11" t="str">
        <f aca="false">TRIM('수출입 실적(품목별)'!C1199)</f>
        <v>고무와 그 제품</v>
      </c>
      <c r="F1195" s="19" t="n">
        <f aca="false">IFERROR(VALUE(SUBSTITUTE(TRIM('수출입 실적(품목별)'!E1199),",","")),"")</f>
        <v>621189</v>
      </c>
      <c r="G1195" s="19" t="n">
        <f aca="false">IFERROR(VALUE(SUBSTITUTE(TRIM('수출입 실적(품목별)'!G1199),",","")),"")</f>
        <v>254433</v>
      </c>
      <c r="H1195" s="19" t="n">
        <f aca="false">IFERROR(VALUE(SUBSTITUTE(TRIM('수출입 실적(품목별)'!H1199),",","")),"")</f>
        <v>366756</v>
      </c>
    </row>
    <row r="1196" customFormat="false" ht="15" hidden="false" customHeight="true" outlineLevel="0" collapsed="false">
      <c r="A1196" s="11" t="str">
        <f aca="false">TRIM('수출입 실적(품목별)'!A1200)</f>
        <v>2026.01</v>
      </c>
      <c r="B1196" s="17" t="n">
        <f aca="false">IFERROR(VALUE(LEFT(A1196,4)),"")</f>
        <v>2026</v>
      </c>
      <c r="C1196" s="17" t="n">
        <f aca="false">IFERROR(VALUE(RIGHT(A1196,2)),"")</f>
        <v>1</v>
      </c>
      <c r="D1196" s="11" t="str">
        <f aca="false">TRIM('수출입 실적(품목별)'!B1200)</f>
        <v>41</v>
      </c>
      <c r="E1196" s="11" t="str">
        <f aca="false">TRIM('수출입 실적(품목별)'!C1200)</f>
        <v>원피(모피는 제외한다)와 가죽</v>
      </c>
      <c r="F1196" s="19" t="n">
        <f aca="false">IFERROR(VALUE(SUBSTITUTE(TRIM('수출입 실적(품목별)'!E1200),",","")),"")</f>
        <v>21554</v>
      </c>
      <c r="G1196" s="19" t="n">
        <f aca="false">IFERROR(VALUE(SUBSTITUTE(TRIM('수출입 실적(품목별)'!G1200),",","")),"")</f>
        <v>17690</v>
      </c>
      <c r="H1196" s="19" t="n">
        <f aca="false">IFERROR(VALUE(SUBSTITUTE(TRIM('수출입 실적(품목별)'!H1200),",","")),"")</f>
        <v>3864</v>
      </c>
    </row>
    <row r="1197" customFormat="false" ht="15" hidden="false" customHeight="true" outlineLevel="0" collapsed="false">
      <c r="A1197" s="11" t="str">
        <f aca="false">TRIM('수출입 실적(품목별)'!A1201)</f>
        <v>2026.01</v>
      </c>
      <c r="B1197" s="17" t="n">
        <f aca="false">IFERROR(VALUE(LEFT(A1197,4)),"")</f>
        <v>2026</v>
      </c>
      <c r="C1197" s="17" t="n">
        <f aca="false">IFERROR(VALUE(RIGHT(A1197,2)),"")</f>
        <v>1</v>
      </c>
      <c r="D1197" s="11" t="str">
        <f aca="false">TRIM('수출입 실적(품목별)'!B1201)</f>
        <v>42</v>
      </c>
      <c r="E1197" s="11" t="str">
        <f aca="false">TRIM('수출입 실적(품목별)'!C1201)</f>
        <v>가죽제품, 마구, 여행용구ㆍ핸드백과 이와 유사한 용기, 동물 거트(gut)[누에의 거트(gut)는 제외한다]의 제품</v>
      </c>
      <c r="F1197" s="19" t="n">
        <f aca="false">IFERROR(VALUE(SUBSTITUTE(TRIM('수출입 실적(품목별)'!E1201),",","")),"")</f>
        <v>49738</v>
      </c>
      <c r="G1197" s="19" t="n">
        <f aca="false">IFERROR(VALUE(SUBSTITUTE(TRIM('수출입 실적(품목별)'!G1201),",","")),"")</f>
        <v>339623</v>
      </c>
      <c r="H1197" s="19" t="n">
        <f aca="false">IFERROR(VALUE(SUBSTITUTE(TRIM('수출입 실적(품목별)'!H1201),",","")),"")</f>
        <v>-289885</v>
      </c>
    </row>
    <row r="1198" customFormat="false" ht="15" hidden="false" customHeight="true" outlineLevel="0" collapsed="false">
      <c r="A1198" s="11" t="str">
        <f aca="false">TRIM('수출입 실적(품목별)'!A1202)</f>
        <v>2026.01</v>
      </c>
      <c r="B1198" s="17" t="n">
        <f aca="false">IFERROR(VALUE(LEFT(A1198,4)),"")</f>
        <v>2026</v>
      </c>
      <c r="C1198" s="17" t="n">
        <f aca="false">IFERROR(VALUE(RIGHT(A1198,2)),"")</f>
        <v>1</v>
      </c>
      <c r="D1198" s="11" t="str">
        <f aca="false">TRIM('수출입 실적(품목별)'!B1202)</f>
        <v>43</v>
      </c>
      <c r="E1198" s="11" t="str">
        <f aca="false">TRIM('수출입 실적(품목별)'!C1202)</f>
        <v>모피ㆍ인조모피와 이들의 제품</v>
      </c>
      <c r="F1198" s="19" t="n">
        <f aca="false">IFERROR(VALUE(SUBSTITUTE(TRIM('수출입 실적(품목별)'!E1202),",","")),"")</f>
        <v>469</v>
      </c>
      <c r="G1198" s="19" t="n">
        <f aca="false">IFERROR(VALUE(SUBSTITUTE(TRIM('수출입 실적(품목별)'!G1202),",","")),"")</f>
        <v>4607</v>
      </c>
      <c r="H1198" s="19" t="n">
        <f aca="false">IFERROR(VALUE(SUBSTITUTE(TRIM('수출입 실적(품목별)'!H1202),",","")),"")</f>
        <v>-4138</v>
      </c>
    </row>
    <row r="1199" customFormat="false" ht="15" hidden="false" customHeight="true" outlineLevel="0" collapsed="false">
      <c r="A1199" s="11" t="str">
        <f aca="false">TRIM('수출입 실적(품목별)'!A1203)</f>
        <v>2026.01</v>
      </c>
      <c r="B1199" s="17" t="n">
        <f aca="false">IFERROR(VALUE(LEFT(A1199,4)),"")</f>
        <v>2026</v>
      </c>
      <c r="C1199" s="17" t="n">
        <f aca="false">IFERROR(VALUE(RIGHT(A1199,2)),"")</f>
        <v>1</v>
      </c>
      <c r="D1199" s="11" t="str">
        <f aca="false">TRIM('수출입 실적(품목별)'!B1203)</f>
        <v>44</v>
      </c>
      <c r="E1199" s="11" t="str">
        <f aca="false">TRIM('수출입 실적(품목별)'!C1203)</f>
        <v>목재와 그 제품, 목탄</v>
      </c>
      <c r="F1199" s="19" t="n">
        <f aca="false">IFERROR(VALUE(SUBSTITUTE(TRIM('수출입 실적(품목별)'!E1203),",","")),"")</f>
        <v>6948</v>
      </c>
      <c r="G1199" s="19" t="n">
        <f aca="false">IFERROR(VALUE(SUBSTITUTE(TRIM('수출입 실적(품목별)'!G1203),",","")),"")</f>
        <v>218058</v>
      </c>
      <c r="H1199" s="19" t="n">
        <f aca="false">IFERROR(VALUE(SUBSTITUTE(TRIM('수출입 실적(품목별)'!H1203),",","")),"")</f>
        <v>-211110</v>
      </c>
    </row>
    <row r="1200" customFormat="false" ht="15" hidden="false" customHeight="true" outlineLevel="0" collapsed="false">
      <c r="A1200" s="11" t="str">
        <f aca="false">TRIM('수출입 실적(품목별)'!A1204)</f>
        <v>2026.01</v>
      </c>
      <c r="B1200" s="17" t="n">
        <f aca="false">IFERROR(VALUE(LEFT(A1200,4)),"")</f>
        <v>2026</v>
      </c>
      <c r="C1200" s="17" t="n">
        <f aca="false">IFERROR(VALUE(RIGHT(A1200,2)),"")</f>
        <v>1</v>
      </c>
      <c r="D1200" s="11" t="str">
        <f aca="false">TRIM('수출입 실적(품목별)'!B1204)</f>
        <v>45</v>
      </c>
      <c r="E1200" s="11" t="str">
        <f aca="false">TRIM('수출입 실적(품목별)'!C1204)</f>
        <v>코르크(cork)와 그 제품</v>
      </c>
      <c r="F1200" s="19" t="n">
        <f aca="false">IFERROR(VALUE(SUBSTITUTE(TRIM('수출입 실적(품목별)'!E1204),",","")),"")</f>
        <v>15</v>
      </c>
      <c r="G1200" s="19" t="n">
        <f aca="false">IFERROR(VALUE(SUBSTITUTE(TRIM('수출입 실적(품목별)'!G1204),",","")),"")</f>
        <v>227</v>
      </c>
      <c r="H1200" s="19" t="n">
        <f aca="false">IFERROR(VALUE(SUBSTITUTE(TRIM('수출입 실적(품목별)'!H1204),",","")),"")</f>
        <v>-212</v>
      </c>
    </row>
    <row r="1201" customFormat="false" ht="15" hidden="false" customHeight="true" outlineLevel="0" collapsed="false">
      <c r="A1201" s="11" t="str">
        <f aca="false">TRIM('수출입 실적(품목별)'!A1205)</f>
        <v>2026.01</v>
      </c>
      <c r="B1201" s="17" t="n">
        <f aca="false">IFERROR(VALUE(LEFT(A1201,4)),"")</f>
        <v>2026</v>
      </c>
      <c r="C1201" s="17" t="n">
        <f aca="false">IFERROR(VALUE(RIGHT(A1201,2)),"")</f>
        <v>1</v>
      </c>
      <c r="D1201" s="11" t="str">
        <f aca="false">TRIM('수출입 실적(품목별)'!B1205)</f>
        <v>46</v>
      </c>
      <c r="E1201" s="11" t="str">
        <f aca="false">TRIM('수출입 실적(품목별)'!C1205)</f>
        <v>짚ㆍ에스파르토(esparto)나 그 밖의 조물 재료의 제품, 바구니 세공물(basketware)과 지조세공물(枝條細工物)</v>
      </c>
      <c r="F1201" s="19" t="n">
        <f aca="false">IFERROR(VALUE(SUBSTITUTE(TRIM('수출입 실적(품목별)'!E1205),",","")),"")</f>
        <v>42</v>
      </c>
      <c r="G1201" s="19" t="n">
        <f aca="false">IFERROR(VALUE(SUBSTITUTE(TRIM('수출입 실적(품목별)'!G1205),",","")),"")</f>
        <v>1759</v>
      </c>
      <c r="H1201" s="19" t="n">
        <f aca="false">IFERROR(VALUE(SUBSTITUTE(TRIM('수출입 실적(품목별)'!H1205),",","")),"")</f>
        <v>-1717</v>
      </c>
    </row>
    <row r="1202" customFormat="false" ht="15" hidden="false" customHeight="true" outlineLevel="0" collapsed="false">
      <c r="A1202" s="11" t="str">
        <f aca="false">TRIM('수출입 실적(품목별)'!A1206)</f>
        <v>2026.01</v>
      </c>
      <c r="B1202" s="17" t="n">
        <f aca="false">IFERROR(VALUE(LEFT(A1202,4)),"")</f>
        <v>2026</v>
      </c>
      <c r="C1202" s="17" t="n">
        <f aca="false">IFERROR(VALUE(RIGHT(A1202,2)),"")</f>
        <v>1</v>
      </c>
      <c r="D1202" s="11" t="str">
        <f aca="false">TRIM('수출입 실적(품목별)'!B1206)</f>
        <v>47</v>
      </c>
      <c r="E1202" s="11" t="str">
        <f aca="false">TRIM('수출입 실적(품목별)'!C1206)</f>
        <v>목재나 그 밖의 섬유질 셀룰로오스재료의 펄프, 회수한 종이ㆍ판지[웨이스트(waste)와 스크랩(scrap)]</v>
      </c>
      <c r="F1202" s="19" t="n">
        <f aca="false">IFERROR(VALUE(SUBSTITUTE(TRIM('수출입 실적(품목별)'!E1206),",","")),"")</f>
        <v>9575</v>
      </c>
      <c r="G1202" s="19" t="n">
        <f aca="false">IFERROR(VALUE(SUBSTITUTE(TRIM('수출입 실적(품목별)'!G1206),",","")),"")</f>
        <v>116111</v>
      </c>
      <c r="H1202" s="19" t="n">
        <f aca="false">IFERROR(VALUE(SUBSTITUTE(TRIM('수출입 실적(품목별)'!H1206),",","")),"")</f>
        <v>-106535</v>
      </c>
    </row>
    <row r="1203" customFormat="false" ht="15" hidden="false" customHeight="true" outlineLevel="0" collapsed="false">
      <c r="A1203" s="11" t="str">
        <f aca="false">TRIM('수출입 실적(품목별)'!A1207)</f>
        <v>2026.01</v>
      </c>
      <c r="B1203" s="17" t="n">
        <f aca="false">IFERROR(VALUE(LEFT(A1203,4)),"")</f>
        <v>2026</v>
      </c>
      <c r="C1203" s="17" t="n">
        <f aca="false">IFERROR(VALUE(RIGHT(A1203,2)),"")</f>
        <v>1</v>
      </c>
      <c r="D1203" s="11" t="str">
        <f aca="false">TRIM('수출입 실적(품목별)'!B1207)</f>
        <v>48</v>
      </c>
      <c r="E1203" s="11" t="str">
        <f aca="false">TRIM('수출입 실적(품목별)'!C1207)</f>
        <v>종이와 판지, 제지용 펄프ㆍ종이ㆍ판지의 제품</v>
      </c>
      <c r="F1203" s="19" t="n">
        <f aca="false">IFERROR(VALUE(SUBSTITUTE(TRIM('수출입 실적(품목별)'!E1207),",","")),"")</f>
        <v>221867</v>
      </c>
      <c r="G1203" s="19" t="n">
        <f aca="false">IFERROR(VALUE(SUBSTITUTE(TRIM('수출입 실적(품목별)'!G1207),",","")),"")</f>
        <v>196568</v>
      </c>
      <c r="H1203" s="19" t="n">
        <f aca="false">IFERROR(VALUE(SUBSTITUTE(TRIM('수출입 실적(품목별)'!H1207),",","")),"")</f>
        <v>25299</v>
      </c>
    </row>
    <row r="1204" customFormat="false" ht="15" hidden="false" customHeight="true" outlineLevel="0" collapsed="false">
      <c r="A1204" s="11" t="str">
        <f aca="false">TRIM('수출입 실적(품목별)'!A1208)</f>
        <v>2026.01</v>
      </c>
      <c r="B1204" s="17" t="n">
        <f aca="false">IFERROR(VALUE(LEFT(A1204,4)),"")</f>
        <v>2026</v>
      </c>
      <c r="C1204" s="17" t="n">
        <f aca="false">IFERROR(VALUE(RIGHT(A1204,2)),"")</f>
        <v>1</v>
      </c>
      <c r="D1204" s="11" t="str">
        <f aca="false">TRIM('수출입 실적(품목별)'!B1208)</f>
        <v>49</v>
      </c>
      <c r="E1204" s="11" t="str">
        <f aca="false">TRIM('수출입 실적(품목별)'!C1208)</f>
        <v>인쇄서적ㆍ신문ㆍ회화ㆍ그 밖의 인쇄물, 수제(手製)문서ㆍ타자문서ㆍ도면</v>
      </c>
      <c r="F1204" s="19" t="n">
        <f aca="false">IFERROR(VALUE(SUBSTITUTE(TRIM('수출입 실적(품목별)'!E1208),",","")),"")</f>
        <v>28473</v>
      </c>
      <c r="G1204" s="19" t="n">
        <f aca="false">IFERROR(VALUE(SUBSTITUTE(TRIM('수출입 실적(품목별)'!G1208),",","")),"")</f>
        <v>20897</v>
      </c>
      <c r="H1204" s="19" t="n">
        <f aca="false">IFERROR(VALUE(SUBSTITUTE(TRIM('수출입 실적(품목별)'!H1208),",","")),"")</f>
        <v>7576</v>
      </c>
    </row>
    <row r="1205" customFormat="false" ht="15" hidden="false" customHeight="true" outlineLevel="0" collapsed="false">
      <c r="A1205" s="11" t="str">
        <f aca="false">TRIM('수출입 실적(품목별)'!A1209)</f>
        <v>2026.01</v>
      </c>
      <c r="B1205" s="17" t="n">
        <f aca="false">IFERROR(VALUE(LEFT(A1205,4)),"")</f>
        <v>2026</v>
      </c>
      <c r="C1205" s="17" t="n">
        <f aca="false">IFERROR(VALUE(RIGHT(A1205,2)),"")</f>
        <v>1</v>
      </c>
      <c r="D1205" s="11" t="str">
        <f aca="false">TRIM('수출입 실적(품목별)'!B1209)</f>
        <v>50</v>
      </c>
      <c r="E1205" s="11" t="str">
        <f aca="false">TRIM('수출입 실적(품목별)'!C1209)</f>
        <v>견</v>
      </c>
      <c r="F1205" s="19" t="n">
        <f aca="false">IFERROR(VALUE(SUBSTITUTE(TRIM('수출입 실적(품목별)'!E1209),",","")),"")</f>
        <v>1579</v>
      </c>
      <c r="G1205" s="19" t="n">
        <f aca="false">IFERROR(VALUE(SUBSTITUTE(TRIM('수출입 실적(품목별)'!G1209),",","")),"")</f>
        <v>2137</v>
      </c>
      <c r="H1205" s="19" t="n">
        <f aca="false">IFERROR(VALUE(SUBSTITUTE(TRIM('수출입 실적(품목별)'!H1209),",","")),"")</f>
        <v>-558</v>
      </c>
    </row>
    <row r="1206" customFormat="false" ht="15" hidden="false" customHeight="true" outlineLevel="0" collapsed="false">
      <c r="A1206" s="11" t="str">
        <f aca="false">TRIM('수출입 실적(품목별)'!A1210)</f>
        <v>2026.01</v>
      </c>
      <c r="B1206" s="17" t="n">
        <f aca="false">IFERROR(VALUE(LEFT(A1206,4)),"")</f>
        <v>2026</v>
      </c>
      <c r="C1206" s="17" t="n">
        <f aca="false">IFERROR(VALUE(RIGHT(A1206,2)),"")</f>
        <v>1</v>
      </c>
      <c r="D1206" s="11" t="str">
        <f aca="false">TRIM('수출입 실적(품목별)'!B1210)</f>
        <v>51</v>
      </c>
      <c r="E1206" s="11" t="str">
        <f aca="false">TRIM('수출입 실적(품목별)'!C1210)</f>
        <v>양모ㆍ동물의 부드러운 털이나 거친 털ㆍ말의 털로 만든 실과 직물</v>
      </c>
      <c r="F1206" s="19" t="n">
        <f aca="false">IFERROR(VALUE(SUBSTITUTE(TRIM('수출입 실적(품목별)'!E1210),",","")),"")</f>
        <v>1855</v>
      </c>
      <c r="G1206" s="19" t="n">
        <f aca="false">IFERROR(VALUE(SUBSTITUTE(TRIM('수출입 실적(품목별)'!G1210),",","")),"")</f>
        <v>9912</v>
      </c>
      <c r="H1206" s="19" t="n">
        <f aca="false">IFERROR(VALUE(SUBSTITUTE(TRIM('수출입 실적(품목별)'!H1210),",","")),"")</f>
        <v>-8057</v>
      </c>
    </row>
    <row r="1207" customFormat="false" ht="15" hidden="false" customHeight="true" outlineLevel="0" collapsed="false">
      <c r="A1207" s="11" t="str">
        <f aca="false">TRIM('수출입 실적(품목별)'!A1211)</f>
        <v>2026.01</v>
      </c>
      <c r="B1207" s="17" t="n">
        <f aca="false">IFERROR(VALUE(LEFT(A1207,4)),"")</f>
        <v>2026</v>
      </c>
      <c r="C1207" s="17" t="n">
        <f aca="false">IFERROR(VALUE(RIGHT(A1207,2)),"")</f>
        <v>1</v>
      </c>
      <c r="D1207" s="11" t="str">
        <f aca="false">TRIM('수출입 실적(품목별)'!B1211)</f>
        <v>52</v>
      </c>
      <c r="E1207" s="11" t="str">
        <f aca="false">TRIM('수출입 실적(품목별)'!C1211)</f>
        <v>면</v>
      </c>
      <c r="F1207" s="19" t="n">
        <f aca="false">IFERROR(VALUE(SUBSTITUTE(TRIM('수출입 실적(품목별)'!E1211),",","")),"")</f>
        <v>21816</v>
      </c>
      <c r="G1207" s="19" t="n">
        <f aca="false">IFERROR(VALUE(SUBSTITUTE(TRIM('수출입 실적(품목별)'!G1211),",","")),"")</f>
        <v>53043</v>
      </c>
      <c r="H1207" s="19" t="n">
        <f aca="false">IFERROR(VALUE(SUBSTITUTE(TRIM('수출입 실적(품목별)'!H1211),",","")),"")</f>
        <v>-31227</v>
      </c>
    </row>
    <row r="1208" customFormat="false" ht="15" hidden="false" customHeight="true" outlineLevel="0" collapsed="false">
      <c r="A1208" s="11" t="str">
        <f aca="false">TRIM('수출입 실적(품목별)'!A1212)</f>
        <v>2026.01</v>
      </c>
      <c r="B1208" s="17" t="n">
        <f aca="false">IFERROR(VALUE(LEFT(A1208,4)),"")</f>
        <v>2026</v>
      </c>
      <c r="C1208" s="17" t="n">
        <f aca="false">IFERROR(VALUE(RIGHT(A1208,2)),"")</f>
        <v>1</v>
      </c>
      <c r="D1208" s="11" t="str">
        <f aca="false">TRIM('수출입 실적(품목별)'!B1212)</f>
        <v>53</v>
      </c>
      <c r="E1208" s="11" t="str">
        <f aca="false">TRIM('수출입 실적(품목별)'!C1212)</f>
        <v>그 밖의 식물성 방직용 섬유, 종이실(paper yarn)과 종이실로 만든 직물</v>
      </c>
      <c r="F1208" s="19" t="n">
        <f aca="false">IFERROR(VALUE(SUBSTITUTE(TRIM('수출입 실적(품목별)'!E1212),",","")),"")</f>
        <v>828</v>
      </c>
      <c r="G1208" s="19" t="n">
        <f aca="false">IFERROR(VALUE(SUBSTITUTE(TRIM('수출입 실적(품목별)'!G1212),",","")),"")</f>
        <v>3870</v>
      </c>
      <c r="H1208" s="19" t="n">
        <f aca="false">IFERROR(VALUE(SUBSTITUTE(TRIM('수출입 실적(품목별)'!H1212),",","")),"")</f>
        <v>-3041</v>
      </c>
    </row>
    <row r="1209" customFormat="false" ht="15" hidden="false" customHeight="true" outlineLevel="0" collapsed="false">
      <c r="A1209" s="11" t="str">
        <f aca="false">TRIM('수출입 실적(품목별)'!A1213)</f>
        <v>2026.01</v>
      </c>
      <c r="B1209" s="17" t="n">
        <f aca="false">IFERROR(VALUE(LEFT(A1209,4)),"")</f>
        <v>2026</v>
      </c>
      <c r="C1209" s="17" t="n">
        <f aca="false">IFERROR(VALUE(RIGHT(A1209,2)),"")</f>
        <v>1</v>
      </c>
      <c r="D1209" s="11" t="str">
        <f aca="false">TRIM('수출입 실적(품목별)'!B1213)</f>
        <v>54</v>
      </c>
      <c r="E1209" s="11" t="str">
        <f aca="false">TRIM('수출입 실적(품목별)'!C1213)</f>
        <v>인조필라멘트, 인조방직용 섬유재료의 스트립(strip)과 이와 유사한 것</v>
      </c>
      <c r="F1209" s="19" t="n">
        <f aca="false">IFERROR(VALUE(SUBSTITUTE(TRIM('수출입 실적(품목별)'!E1213),",","")),"")</f>
        <v>140695</v>
      </c>
      <c r="G1209" s="19" t="n">
        <f aca="false">IFERROR(VALUE(SUBSTITUTE(TRIM('수출입 실적(품목별)'!G1213),",","")),"")</f>
        <v>82977</v>
      </c>
      <c r="H1209" s="19" t="n">
        <f aca="false">IFERROR(VALUE(SUBSTITUTE(TRIM('수출입 실적(품목별)'!H1213),",","")),"")</f>
        <v>57718</v>
      </c>
    </row>
    <row r="1210" customFormat="false" ht="15" hidden="false" customHeight="true" outlineLevel="0" collapsed="false">
      <c r="A1210" s="11" t="str">
        <f aca="false">TRIM('수출입 실적(품목별)'!A1214)</f>
        <v>2026.01</v>
      </c>
      <c r="B1210" s="17" t="n">
        <f aca="false">IFERROR(VALUE(LEFT(A1210,4)),"")</f>
        <v>2026</v>
      </c>
      <c r="C1210" s="17" t="n">
        <f aca="false">IFERROR(VALUE(RIGHT(A1210,2)),"")</f>
        <v>1</v>
      </c>
      <c r="D1210" s="11" t="str">
        <f aca="false">TRIM('수출입 실적(품목별)'!B1214)</f>
        <v>55</v>
      </c>
      <c r="E1210" s="11" t="str">
        <f aca="false">TRIM('수출입 실적(품목별)'!C1214)</f>
        <v>인조스테이플섬유</v>
      </c>
      <c r="F1210" s="19" t="n">
        <f aca="false">IFERROR(VALUE(SUBSTITUTE(TRIM('수출입 실적(품목별)'!E1214),",","")),"")</f>
        <v>98558</v>
      </c>
      <c r="G1210" s="19" t="n">
        <f aca="false">IFERROR(VALUE(SUBSTITUTE(TRIM('수출입 실적(품목별)'!G1214),",","")),"")</f>
        <v>44257</v>
      </c>
      <c r="H1210" s="19" t="n">
        <f aca="false">IFERROR(VALUE(SUBSTITUTE(TRIM('수출입 실적(품목별)'!H1214),",","")),"")</f>
        <v>54301</v>
      </c>
    </row>
    <row r="1211" customFormat="false" ht="15" hidden="false" customHeight="true" outlineLevel="0" collapsed="false">
      <c r="A1211" s="11" t="str">
        <f aca="false">TRIM('수출입 실적(품목별)'!A1215)</f>
        <v>2026.01</v>
      </c>
      <c r="B1211" s="17" t="n">
        <f aca="false">IFERROR(VALUE(LEFT(A1211,4)),"")</f>
        <v>2026</v>
      </c>
      <c r="C1211" s="17" t="n">
        <f aca="false">IFERROR(VALUE(RIGHT(A1211,2)),"")</f>
        <v>1</v>
      </c>
      <c r="D1211" s="11" t="str">
        <f aca="false">TRIM('수출입 실적(품목별)'!B1215)</f>
        <v>56</v>
      </c>
      <c r="E1211" s="11" t="str">
        <f aca="false">TRIM('수출입 실적(품목별)'!C1215)</f>
        <v>워딩(wadding)ㆍ펠트(felt)ㆍ부직포, 특수사, 끈ㆍ배의 밧줄(cordage)ㆍ로프ㆍ케이블과 이들의 제품</v>
      </c>
      <c r="F1211" s="19" t="n">
        <f aca="false">IFERROR(VALUE(SUBSTITUTE(TRIM('수출입 실적(품목별)'!E1215),",","")),"")</f>
        <v>57171</v>
      </c>
      <c r="G1211" s="19" t="n">
        <f aca="false">IFERROR(VALUE(SUBSTITUTE(TRIM('수출입 실적(품목별)'!G1215),",","")),"")</f>
        <v>55554</v>
      </c>
      <c r="H1211" s="19" t="n">
        <f aca="false">IFERROR(VALUE(SUBSTITUTE(TRIM('수출입 실적(품목별)'!H1215),",","")),"")</f>
        <v>1617</v>
      </c>
    </row>
    <row r="1212" customFormat="false" ht="15" hidden="false" customHeight="true" outlineLevel="0" collapsed="false">
      <c r="A1212" s="11" t="str">
        <f aca="false">TRIM('수출입 실적(품목별)'!A1216)</f>
        <v>2026.01</v>
      </c>
      <c r="B1212" s="17" t="n">
        <f aca="false">IFERROR(VALUE(LEFT(A1212,4)),"")</f>
        <v>2026</v>
      </c>
      <c r="C1212" s="17" t="n">
        <f aca="false">IFERROR(VALUE(RIGHT(A1212,2)),"")</f>
        <v>1</v>
      </c>
      <c r="D1212" s="11" t="str">
        <f aca="false">TRIM('수출입 실적(품목별)'!B1216)</f>
        <v>57</v>
      </c>
      <c r="E1212" s="11" t="str">
        <f aca="false">TRIM('수출입 실적(품목별)'!C1216)</f>
        <v>양탄자류와 그 밖의 방직용 섬유로 만든 바닥깔개</v>
      </c>
      <c r="F1212" s="19" t="n">
        <f aca="false">IFERROR(VALUE(SUBSTITUTE(TRIM('수출입 실적(품목별)'!E1216),",","")),"")</f>
        <v>4585</v>
      </c>
      <c r="G1212" s="19" t="n">
        <f aca="false">IFERROR(VALUE(SUBSTITUTE(TRIM('수출입 실적(품목별)'!G1216),",","")),"")</f>
        <v>9678</v>
      </c>
      <c r="H1212" s="19" t="n">
        <f aca="false">IFERROR(VALUE(SUBSTITUTE(TRIM('수출입 실적(품목별)'!H1216),",","")),"")</f>
        <v>-5093</v>
      </c>
    </row>
    <row r="1213" customFormat="false" ht="15" hidden="false" customHeight="true" outlineLevel="0" collapsed="false">
      <c r="A1213" s="11" t="str">
        <f aca="false">TRIM('수출입 실적(품목별)'!A1217)</f>
        <v>2026.01</v>
      </c>
      <c r="B1213" s="17" t="n">
        <f aca="false">IFERROR(VALUE(LEFT(A1213,4)),"")</f>
        <v>2026</v>
      </c>
      <c r="C1213" s="17" t="n">
        <f aca="false">IFERROR(VALUE(RIGHT(A1213,2)),"")</f>
        <v>1</v>
      </c>
      <c r="D1213" s="11" t="str">
        <f aca="false">TRIM('수출입 실적(품목별)'!B1217)</f>
        <v>58</v>
      </c>
      <c r="E1213" s="11" t="str">
        <f aca="false">TRIM('수출입 실적(품목별)'!C1217)</f>
        <v>특수직물, 터프트(tuft)한 직물, 레이스, 태피스트리(tapestry), 트리밍(trimming), 자수천</v>
      </c>
      <c r="F1213" s="19" t="n">
        <f aca="false">IFERROR(VALUE(SUBSTITUTE(TRIM('수출입 실적(품목별)'!E1217),",","")),"")</f>
        <v>15260</v>
      </c>
      <c r="G1213" s="19" t="n">
        <f aca="false">IFERROR(VALUE(SUBSTITUTE(TRIM('수출입 실적(품목별)'!G1217),",","")),"")</f>
        <v>6117</v>
      </c>
      <c r="H1213" s="19" t="n">
        <f aca="false">IFERROR(VALUE(SUBSTITUTE(TRIM('수출입 실적(품목별)'!H1217),",","")),"")</f>
        <v>9143</v>
      </c>
    </row>
    <row r="1214" customFormat="false" ht="15" hidden="false" customHeight="true" outlineLevel="0" collapsed="false">
      <c r="A1214" s="11" t="str">
        <f aca="false">TRIM('수출입 실적(품목별)'!A1218)</f>
        <v>2026.01</v>
      </c>
      <c r="B1214" s="17" t="n">
        <f aca="false">IFERROR(VALUE(LEFT(A1214,4)),"")</f>
        <v>2026</v>
      </c>
      <c r="C1214" s="17" t="n">
        <f aca="false">IFERROR(VALUE(RIGHT(A1214,2)),"")</f>
        <v>1</v>
      </c>
      <c r="D1214" s="11" t="str">
        <f aca="false">TRIM('수출입 실적(품목별)'!B1218)</f>
        <v>59</v>
      </c>
      <c r="E1214" s="11" t="str">
        <f aca="false">TRIM('수출입 실적(품목별)'!C1218)</f>
        <v>침투ㆍ도포ㆍ피복하거나 적층한 방직용 섬유의 직물, 공업용인 방직용 섬유제품</v>
      </c>
      <c r="F1214" s="19" t="n">
        <f aca="false">IFERROR(VALUE(SUBSTITUTE(TRIM('수출입 실적(품목별)'!E1218),",","")),"")</f>
        <v>94853</v>
      </c>
      <c r="G1214" s="19" t="n">
        <f aca="false">IFERROR(VALUE(SUBSTITUTE(TRIM('수출입 실적(품목별)'!G1218),",","")),"")</f>
        <v>34450</v>
      </c>
      <c r="H1214" s="19" t="n">
        <f aca="false">IFERROR(VALUE(SUBSTITUTE(TRIM('수출입 실적(품목별)'!H1218),",","")),"")</f>
        <v>60403</v>
      </c>
    </row>
    <row r="1215" customFormat="false" ht="15" hidden="false" customHeight="true" outlineLevel="0" collapsed="false">
      <c r="A1215" s="11" t="str">
        <f aca="false">TRIM('수출입 실적(품목별)'!A1219)</f>
        <v>2026.01</v>
      </c>
      <c r="B1215" s="17" t="n">
        <f aca="false">IFERROR(VALUE(LEFT(A1215,4)),"")</f>
        <v>2026</v>
      </c>
      <c r="C1215" s="17" t="n">
        <f aca="false">IFERROR(VALUE(RIGHT(A1215,2)),"")</f>
        <v>1</v>
      </c>
      <c r="D1215" s="11" t="str">
        <f aca="false">TRIM('수출입 실적(품목별)'!B1219)</f>
        <v>60</v>
      </c>
      <c r="E1215" s="11" t="str">
        <f aca="false">TRIM('수출입 실적(품목별)'!C1219)</f>
        <v>메리야스 편물과 뜨개질 편물</v>
      </c>
      <c r="F1215" s="19" t="n">
        <f aca="false">IFERROR(VALUE(SUBSTITUTE(TRIM('수출입 실적(품목별)'!E1219),",","")),"")</f>
        <v>113823</v>
      </c>
      <c r="G1215" s="19" t="n">
        <f aca="false">IFERROR(VALUE(SUBSTITUTE(TRIM('수출입 실적(품목별)'!G1219),",","")),"")</f>
        <v>9675</v>
      </c>
      <c r="H1215" s="19" t="n">
        <f aca="false">IFERROR(VALUE(SUBSTITUTE(TRIM('수출입 실적(품목별)'!H1219),",","")),"")</f>
        <v>104149</v>
      </c>
    </row>
    <row r="1216" customFormat="false" ht="15" hidden="false" customHeight="true" outlineLevel="0" collapsed="false">
      <c r="A1216" s="11" t="str">
        <f aca="false">TRIM('수출입 실적(품목별)'!A1220)</f>
        <v>2026.01</v>
      </c>
      <c r="B1216" s="17" t="n">
        <f aca="false">IFERROR(VALUE(LEFT(A1216,4)),"")</f>
        <v>2026</v>
      </c>
      <c r="C1216" s="17" t="n">
        <f aca="false">IFERROR(VALUE(RIGHT(A1216,2)),"")</f>
        <v>1</v>
      </c>
      <c r="D1216" s="11" t="str">
        <f aca="false">TRIM('수출입 실적(품목별)'!B1220)</f>
        <v>61</v>
      </c>
      <c r="E1216" s="11" t="str">
        <f aca="false">TRIM('수출입 실적(품목별)'!C1220)</f>
        <v>의류와 그 부속품(메리야스 편물이나 뜨개질 편물로 한정한다)</v>
      </c>
      <c r="F1216" s="19" t="n">
        <f aca="false">IFERROR(VALUE(SUBSTITUTE(TRIM('수출입 실적(품목별)'!E1220),",","")),"")</f>
        <v>62607</v>
      </c>
      <c r="G1216" s="19" t="n">
        <f aca="false">IFERROR(VALUE(SUBSTITUTE(TRIM('수출입 실적(품목별)'!G1220),",","")),"")</f>
        <v>426748</v>
      </c>
      <c r="H1216" s="19" t="n">
        <f aca="false">IFERROR(VALUE(SUBSTITUTE(TRIM('수출입 실적(품목별)'!H1220),",","")),"")</f>
        <v>-364142</v>
      </c>
    </row>
    <row r="1217" customFormat="false" ht="15" hidden="false" customHeight="true" outlineLevel="0" collapsed="false">
      <c r="A1217" s="11" t="str">
        <f aca="false">TRIM('수출입 실적(품목별)'!A1221)</f>
        <v>2026.01</v>
      </c>
      <c r="B1217" s="17" t="n">
        <f aca="false">IFERROR(VALUE(LEFT(A1217,4)),"")</f>
        <v>2026</v>
      </c>
      <c r="C1217" s="17" t="n">
        <f aca="false">IFERROR(VALUE(RIGHT(A1217,2)),"")</f>
        <v>1</v>
      </c>
      <c r="D1217" s="11" t="str">
        <f aca="false">TRIM('수출입 실적(품목별)'!B1221)</f>
        <v>62</v>
      </c>
      <c r="E1217" s="11" t="str">
        <f aca="false">TRIM('수출입 실적(품목별)'!C1221)</f>
        <v>의류와 그 부속품(메리야스 편물이나 뜨개질편물은 제외한다)</v>
      </c>
      <c r="F1217" s="19" t="n">
        <f aca="false">IFERROR(VALUE(SUBSTITUTE(TRIM('수출입 실적(품목별)'!E1221),",","")),"")</f>
        <v>70280</v>
      </c>
      <c r="G1217" s="19" t="n">
        <f aca="false">IFERROR(VALUE(SUBSTITUTE(TRIM('수출입 실적(품목별)'!G1221),",","")),"")</f>
        <v>578501</v>
      </c>
      <c r="H1217" s="19" t="n">
        <f aca="false">IFERROR(VALUE(SUBSTITUTE(TRIM('수출입 실적(품목별)'!H1221),",","")),"")</f>
        <v>-508221</v>
      </c>
    </row>
    <row r="1218" customFormat="false" ht="15" hidden="false" customHeight="true" outlineLevel="0" collapsed="false">
      <c r="A1218" s="11" t="str">
        <f aca="false">TRIM('수출입 실적(품목별)'!A1222)</f>
        <v>2026.01</v>
      </c>
      <c r="B1218" s="17" t="n">
        <f aca="false">IFERROR(VALUE(LEFT(A1218,4)),"")</f>
        <v>2026</v>
      </c>
      <c r="C1218" s="17" t="n">
        <f aca="false">IFERROR(VALUE(RIGHT(A1218,2)),"")</f>
        <v>1</v>
      </c>
      <c r="D1218" s="11" t="str">
        <f aca="false">TRIM('수출입 실적(품목별)'!B1222)</f>
        <v>63</v>
      </c>
      <c r="E1218" s="11" t="str">
        <f aca="false">TRIM('수출입 실적(품목별)'!C1222)</f>
        <v>제품으로 된 방직용 섬유의 그 밖의 물품, 세트, 사용하던 의류ㆍ방직용 섬유제품, 넝마</v>
      </c>
      <c r="F1218" s="19" t="n">
        <f aca="false">IFERROR(VALUE(SUBSTITUTE(TRIM('수출입 실적(품목별)'!E1222),",","")),"")</f>
        <v>46121</v>
      </c>
      <c r="G1218" s="19" t="n">
        <f aca="false">IFERROR(VALUE(SUBSTITUTE(TRIM('수출입 실적(품목별)'!G1222),",","")),"")</f>
        <v>107230</v>
      </c>
      <c r="H1218" s="19" t="n">
        <f aca="false">IFERROR(VALUE(SUBSTITUTE(TRIM('수출입 실적(품목별)'!H1222),",","")),"")</f>
        <v>-61109</v>
      </c>
    </row>
    <row r="1219" customFormat="false" ht="15" hidden="false" customHeight="true" outlineLevel="0" collapsed="false">
      <c r="A1219" s="11" t="str">
        <f aca="false">TRIM('수출입 실적(품목별)'!A1223)</f>
        <v>2026.01</v>
      </c>
      <c r="B1219" s="17" t="n">
        <f aca="false">IFERROR(VALUE(LEFT(A1219,4)),"")</f>
        <v>2026</v>
      </c>
      <c r="C1219" s="17" t="n">
        <f aca="false">IFERROR(VALUE(RIGHT(A1219,2)),"")</f>
        <v>1</v>
      </c>
      <c r="D1219" s="11" t="str">
        <f aca="false">TRIM('수출입 실적(품목별)'!B1223)</f>
        <v>64</v>
      </c>
      <c r="E1219" s="11" t="str">
        <f aca="false">TRIM('수출입 실적(품목별)'!C1223)</f>
        <v>신발류ㆍ각반과 이와 유사한 것, 이들의 부분품</v>
      </c>
      <c r="F1219" s="19" t="n">
        <f aca="false">IFERROR(VALUE(SUBSTITUTE(TRIM('수출입 실적(품목별)'!E1223),",","")),"")</f>
        <v>29027</v>
      </c>
      <c r="G1219" s="19" t="n">
        <f aca="false">IFERROR(VALUE(SUBSTITUTE(TRIM('수출입 실적(품목별)'!G1223),",","")),"")</f>
        <v>304454</v>
      </c>
      <c r="H1219" s="19" t="n">
        <f aca="false">IFERROR(VALUE(SUBSTITUTE(TRIM('수출입 실적(품목별)'!H1223),",","")),"")</f>
        <v>-275427</v>
      </c>
    </row>
    <row r="1220" customFormat="false" ht="15" hidden="false" customHeight="true" outlineLevel="0" collapsed="false">
      <c r="A1220" s="11" t="str">
        <f aca="false">TRIM('수출입 실적(품목별)'!A1224)</f>
        <v>2026.01</v>
      </c>
      <c r="B1220" s="17" t="n">
        <f aca="false">IFERROR(VALUE(LEFT(A1220,4)),"")</f>
        <v>2026</v>
      </c>
      <c r="C1220" s="17" t="n">
        <f aca="false">IFERROR(VALUE(RIGHT(A1220,2)),"")</f>
        <v>1</v>
      </c>
      <c r="D1220" s="11" t="str">
        <f aca="false">TRIM('수출입 실적(품목별)'!B1224)</f>
        <v>65</v>
      </c>
      <c r="E1220" s="11" t="str">
        <f aca="false">TRIM('수출입 실적(품목별)'!C1224)</f>
        <v>모자류와 그 부분품</v>
      </c>
      <c r="F1220" s="19" t="n">
        <f aca="false">IFERROR(VALUE(SUBSTITUTE(TRIM('수출입 실적(품목별)'!E1224),",","")),"")</f>
        <v>9609</v>
      </c>
      <c r="G1220" s="19" t="n">
        <f aca="false">IFERROR(VALUE(SUBSTITUTE(TRIM('수출입 실적(품목별)'!G1224),",","")),"")</f>
        <v>25172</v>
      </c>
      <c r="H1220" s="19" t="n">
        <f aca="false">IFERROR(VALUE(SUBSTITUTE(TRIM('수출입 실적(품목별)'!H1224),",","")),"")</f>
        <v>-15564</v>
      </c>
    </row>
    <row r="1221" customFormat="false" ht="15" hidden="false" customHeight="true" outlineLevel="0" collapsed="false">
      <c r="A1221" s="11" t="str">
        <f aca="false">TRIM('수출입 실적(품목별)'!A1225)</f>
        <v>2026.01</v>
      </c>
      <c r="B1221" s="17" t="n">
        <f aca="false">IFERROR(VALUE(LEFT(A1221,4)),"")</f>
        <v>2026</v>
      </c>
      <c r="C1221" s="17" t="n">
        <f aca="false">IFERROR(VALUE(RIGHT(A1221,2)),"")</f>
        <v>1</v>
      </c>
      <c r="D1221" s="11" t="str">
        <f aca="false">TRIM('수출입 실적(품목별)'!B1225)</f>
        <v>66</v>
      </c>
      <c r="E1221" s="11" t="str">
        <f aca="false">TRIM('수출입 실적(품목별)'!C1225)</f>
        <v>산류(傘類)ㆍ지팡이ㆍ시트스틱(seat-stick)ㆍ채찍ㆍ승마용 채찍과 이들의 부분품</v>
      </c>
      <c r="F1221" s="19" t="n">
        <f aca="false">IFERROR(VALUE(SUBSTITUTE(TRIM('수출입 실적(품목별)'!E1225),",","")),"")</f>
        <v>136</v>
      </c>
      <c r="G1221" s="19" t="n">
        <f aca="false">IFERROR(VALUE(SUBSTITUTE(TRIM('수출입 실적(품목별)'!G1225),",","")),"")</f>
        <v>6760</v>
      </c>
      <c r="H1221" s="19" t="n">
        <f aca="false">IFERROR(VALUE(SUBSTITUTE(TRIM('수출입 실적(품목별)'!H1225),",","")),"")</f>
        <v>-6625</v>
      </c>
    </row>
    <row r="1222" customFormat="false" ht="15" hidden="false" customHeight="true" outlineLevel="0" collapsed="false">
      <c r="A1222" s="11" t="str">
        <f aca="false">TRIM('수출입 실적(품목별)'!A1226)</f>
        <v>2026.01</v>
      </c>
      <c r="B1222" s="17" t="n">
        <f aca="false">IFERROR(VALUE(LEFT(A1222,4)),"")</f>
        <v>2026</v>
      </c>
      <c r="C1222" s="17" t="n">
        <f aca="false">IFERROR(VALUE(RIGHT(A1222,2)),"")</f>
        <v>1</v>
      </c>
      <c r="D1222" s="11" t="str">
        <f aca="false">TRIM('수출입 실적(품목별)'!B1226)</f>
        <v>67</v>
      </c>
      <c r="E1222" s="11" t="str">
        <f aca="false">TRIM('수출입 실적(품목별)'!C1226)</f>
        <v>조제 깃털ㆍ솜털과 그 제품, 조화, 사람 머리카락으로 된 제품</v>
      </c>
      <c r="F1222" s="19" t="n">
        <f aca="false">IFERROR(VALUE(SUBSTITUTE(TRIM('수출입 실적(품목별)'!E1226),",","")),"")</f>
        <v>1443</v>
      </c>
      <c r="G1222" s="19" t="n">
        <f aca="false">IFERROR(VALUE(SUBSTITUTE(TRIM('수출입 실적(품목별)'!G1226),",","")),"")</f>
        <v>8685</v>
      </c>
      <c r="H1222" s="19" t="n">
        <f aca="false">IFERROR(VALUE(SUBSTITUTE(TRIM('수출입 실적(품목별)'!H1226),",","")),"")</f>
        <v>-7242</v>
      </c>
    </row>
    <row r="1223" customFormat="false" ht="15" hidden="false" customHeight="true" outlineLevel="0" collapsed="false">
      <c r="A1223" s="11" t="str">
        <f aca="false">TRIM('수출입 실적(품목별)'!A1227)</f>
        <v>2026.01</v>
      </c>
      <c r="B1223" s="17" t="n">
        <f aca="false">IFERROR(VALUE(LEFT(A1223,4)),"")</f>
        <v>2026</v>
      </c>
      <c r="C1223" s="17" t="n">
        <f aca="false">IFERROR(VALUE(RIGHT(A1223,2)),"")</f>
        <v>1</v>
      </c>
      <c r="D1223" s="11" t="str">
        <f aca="false">TRIM('수출입 실적(품목별)'!B1227)</f>
        <v>68</v>
      </c>
      <c r="E1223" s="11" t="str">
        <f aca="false">TRIM('수출입 실적(품목별)'!C1227)</f>
        <v>돌ㆍ플라스터(plaster)ㆍ시멘트ㆍ석면ㆍ운모나 이와 유사한 재료의 제품</v>
      </c>
      <c r="F1223" s="19" t="n">
        <f aca="false">IFERROR(VALUE(SUBSTITUTE(TRIM('수출입 실적(품목별)'!E1227),",","")),"")</f>
        <v>79280</v>
      </c>
      <c r="G1223" s="19" t="n">
        <f aca="false">IFERROR(VALUE(SUBSTITUTE(TRIM('수출입 실적(품목별)'!G1227),",","")),"")</f>
        <v>102153</v>
      </c>
      <c r="H1223" s="19" t="n">
        <f aca="false">IFERROR(VALUE(SUBSTITUTE(TRIM('수출입 실적(품목별)'!H1227),",","")),"")</f>
        <v>-22873</v>
      </c>
    </row>
    <row r="1224" customFormat="false" ht="15" hidden="false" customHeight="true" outlineLevel="0" collapsed="false">
      <c r="A1224" s="11" t="str">
        <f aca="false">TRIM('수출입 실적(품목별)'!A1228)</f>
        <v>2026.01</v>
      </c>
      <c r="B1224" s="17" t="n">
        <f aca="false">IFERROR(VALUE(LEFT(A1224,4)),"")</f>
        <v>2026</v>
      </c>
      <c r="C1224" s="17" t="n">
        <f aca="false">IFERROR(VALUE(RIGHT(A1224,2)),"")</f>
        <v>1</v>
      </c>
      <c r="D1224" s="11" t="str">
        <f aca="false">TRIM('수출입 실적(품목별)'!B1228)</f>
        <v>69</v>
      </c>
      <c r="E1224" s="11" t="str">
        <f aca="false">TRIM('수출입 실적(품목별)'!C1228)</f>
        <v>도자제품</v>
      </c>
      <c r="F1224" s="19" t="n">
        <f aca="false">IFERROR(VALUE(SUBSTITUTE(TRIM('수출입 실적(품목별)'!E1228),",","")),"")</f>
        <v>34588</v>
      </c>
      <c r="G1224" s="19" t="n">
        <f aca="false">IFERROR(VALUE(SUBSTITUTE(TRIM('수출입 실적(품목별)'!G1228),",","")),"")</f>
        <v>140054</v>
      </c>
      <c r="H1224" s="19" t="n">
        <f aca="false">IFERROR(VALUE(SUBSTITUTE(TRIM('수출입 실적(품목별)'!H1228),",","")),"")</f>
        <v>-105465</v>
      </c>
    </row>
    <row r="1225" customFormat="false" ht="15" hidden="false" customHeight="true" outlineLevel="0" collapsed="false">
      <c r="A1225" s="11" t="str">
        <f aca="false">TRIM('수출입 실적(품목별)'!A1229)</f>
        <v>2026.01</v>
      </c>
      <c r="B1225" s="17" t="n">
        <f aca="false">IFERROR(VALUE(LEFT(A1225,4)),"")</f>
        <v>2026</v>
      </c>
      <c r="C1225" s="17" t="n">
        <f aca="false">IFERROR(VALUE(RIGHT(A1225,2)),"")</f>
        <v>1</v>
      </c>
      <c r="D1225" s="11" t="str">
        <f aca="false">TRIM('수출입 실적(품목별)'!B1229)</f>
        <v>70</v>
      </c>
      <c r="E1225" s="11" t="str">
        <f aca="false">TRIM('수출입 실적(품목별)'!C1229)</f>
        <v>유리와 유리제품</v>
      </c>
      <c r="F1225" s="19" t="n">
        <f aca="false">IFERROR(VALUE(SUBSTITUTE(TRIM('수출입 실적(품목별)'!E1229),",","")),"")</f>
        <v>141250</v>
      </c>
      <c r="G1225" s="19" t="n">
        <f aca="false">IFERROR(VALUE(SUBSTITUTE(TRIM('수출입 실적(품목별)'!G1229),",","")),"")</f>
        <v>227148</v>
      </c>
      <c r="H1225" s="19" t="n">
        <f aca="false">IFERROR(VALUE(SUBSTITUTE(TRIM('수출입 실적(품목별)'!H1229),",","")),"")</f>
        <v>-85898</v>
      </c>
    </row>
    <row r="1226" customFormat="false" ht="15" hidden="false" customHeight="true" outlineLevel="0" collapsed="false">
      <c r="A1226" s="11" t="str">
        <f aca="false">TRIM('수출입 실적(품목별)'!A1230)</f>
        <v>2026.01</v>
      </c>
      <c r="B1226" s="17" t="n">
        <f aca="false">IFERROR(VALUE(LEFT(A1226,4)),"")</f>
        <v>2026</v>
      </c>
      <c r="C1226" s="17" t="n">
        <f aca="false">IFERROR(VALUE(RIGHT(A1226,2)),"")</f>
        <v>1</v>
      </c>
      <c r="D1226" s="11" t="str">
        <f aca="false">TRIM('수출입 실적(품목별)'!B1230)</f>
        <v>71</v>
      </c>
      <c r="E1226" s="11" t="str">
        <f aca="false">TRIM('수출입 실적(품목별)'!C1230)</f>
        <v>천연진주ㆍ양식진주ㆍ귀석ㆍ반귀석ㆍ귀금속ㆍ귀금속을 입힌 금속과 이들의 제품, 모조 신변장식용품, 주화</v>
      </c>
      <c r="F1226" s="19" t="n">
        <f aca="false">IFERROR(VALUE(SUBSTITUTE(TRIM('수출입 실적(품목별)'!E1230),",","")),"")</f>
        <v>902526</v>
      </c>
      <c r="G1226" s="19" t="n">
        <f aca="false">IFERROR(VALUE(SUBSTITUTE(TRIM('수출입 실적(품목별)'!G1230),",","")),"")</f>
        <v>1932630</v>
      </c>
      <c r="H1226" s="19" t="n">
        <f aca="false">IFERROR(VALUE(SUBSTITUTE(TRIM('수출입 실적(품목별)'!H1230),",","")),"")</f>
        <v>-1030105</v>
      </c>
    </row>
    <row r="1227" customFormat="false" ht="15" hidden="false" customHeight="true" outlineLevel="0" collapsed="false">
      <c r="A1227" s="11" t="str">
        <f aca="false">TRIM('수출입 실적(품목별)'!A1231)</f>
        <v>2026.01</v>
      </c>
      <c r="B1227" s="17" t="n">
        <f aca="false">IFERROR(VALUE(LEFT(A1227,4)),"")</f>
        <v>2026</v>
      </c>
      <c r="C1227" s="17" t="n">
        <f aca="false">IFERROR(VALUE(RIGHT(A1227,2)),"")</f>
        <v>1</v>
      </c>
      <c r="D1227" s="11" t="str">
        <f aca="false">TRIM('수출입 실적(품목별)'!B1231)</f>
        <v>72</v>
      </c>
      <c r="E1227" s="11" t="str">
        <f aca="false">TRIM('수출입 실적(품목별)'!C1231)</f>
        <v>철강</v>
      </c>
      <c r="F1227" s="19" t="n">
        <f aca="false">IFERROR(VALUE(SUBSTITUTE(TRIM('수출입 실적(품목별)'!E1231),",","")),"")</f>
        <v>1924678</v>
      </c>
      <c r="G1227" s="19" t="n">
        <f aca="false">IFERROR(VALUE(SUBSTITUTE(TRIM('수출입 실적(품목별)'!G1231),",","")),"")</f>
        <v>905759</v>
      </c>
      <c r="H1227" s="19" t="n">
        <f aca="false">IFERROR(VALUE(SUBSTITUTE(TRIM('수출입 실적(품목별)'!H1231),",","")),"")</f>
        <v>1018918</v>
      </c>
    </row>
    <row r="1228" customFormat="false" ht="15" hidden="false" customHeight="true" outlineLevel="0" collapsed="false">
      <c r="A1228" s="11" t="str">
        <f aca="false">TRIM('수출입 실적(품목별)'!A1232)</f>
        <v>2026.01</v>
      </c>
      <c r="B1228" s="17" t="n">
        <f aca="false">IFERROR(VALUE(LEFT(A1228,4)),"")</f>
        <v>2026</v>
      </c>
      <c r="C1228" s="17" t="n">
        <f aca="false">IFERROR(VALUE(RIGHT(A1228,2)),"")</f>
        <v>1</v>
      </c>
      <c r="D1228" s="11" t="str">
        <f aca="false">TRIM('수출입 실적(품목별)'!B1232)</f>
        <v>73</v>
      </c>
      <c r="E1228" s="11" t="str">
        <f aca="false">TRIM('수출입 실적(품목별)'!C1232)</f>
        <v>철강의 제품</v>
      </c>
      <c r="F1228" s="19" t="n">
        <f aca="false">IFERROR(VALUE(SUBSTITUTE(TRIM('수출입 실적(품목별)'!E1232),",","")),"")</f>
        <v>793885</v>
      </c>
      <c r="G1228" s="19" t="n">
        <f aca="false">IFERROR(VALUE(SUBSTITUTE(TRIM('수출입 실적(품목별)'!G1232),",","")),"")</f>
        <v>590553</v>
      </c>
      <c r="H1228" s="19" t="n">
        <f aca="false">IFERROR(VALUE(SUBSTITUTE(TRIM('수출입 실적(품목별)'!H1232),",","")),"")</f>
        <v>203332</v>
      </c>
    </row>
    <row r="1229" customFormat="false" ht="15" hidden="false" customHeight="true" outlineLevel="0" collapsed="false">
      <c r="A1229" s="11" t="str">
        <f aca="false">TRIM('수출입 실적(품목별)'!A1233)</f>
        <v>2026.01</v>
      </c>
      <c r="B1229" s="17" t="n">
        <f aca="false">IFERROR(VALUE(LEFT(A1229,4)),"")</f>
        <v>2026</v>
      </c>
      <c r="C1229" s="17" t="n">
        <f aca="false">IFERROR(VALUE(RIGHT(A1229,2)),"")</f>
        <v>1</v>
      </c>
      <c r="D1229" s="11" t="str">
        <f aca="false">TRIM('수출입 실적(품목별)'!B1233)</f>
        <v>74</v>
      </c>
      <c r="E1229" s="11" t="str">
        <f aca="false">TRIM('수출입 실적(품목별)'!C1233)</f>
        <v>구리와 그 제품</v>
      </c>
      <c r="F1229" s="19" t="n">
        <f aca="false">IFERROR(VALUE(SUBSTITUTE(TRIM('수출입 실적(품목별)'!E1233),",","")),"")</f>
        <v>622179</v>
      </c>
      <c r="G1229" s="19" t="n">
        <f aca="false">IFERROR(VALUE(SUBSTITUTE(TRIM('수출입 실적(품목별)'!G1233),",","")),"")</f>
        <v>920634</v>
      </c>
      <c r="H1229" s="19" t="n">
        <f aca="false">IFERROR(VALUE(SUBSTITUTE(TRIM('수출입 실적(품목별)'!H1233),",","")),"")</f>
        <v>-298454</v>
      </c>
    </row>
    <row r="1230" customFormat="false" ht="15" hidden="false" customHeight="true" outlineLevel="0" collapsed="false">
      <c r="A1230" s="11" t="str">
        <f aca="false">TRIM('수출입 실적(품목별)'!A1234)</f>
        <v>2026.01</v>
      </c>
      <c r="B1230" s="17" t="n">
        <f aca="false">IFERROR(VALUE(LEFT(A1230,4)),"")</f>
        <v>2026</v>
      </c>
      <c r="C1230" s="17" t="n">
        <f aca="false">IFERROR(VALUE(RIGHT(A1230,2)),"")</f>
        <v>1</v>
      </c>
      <c r="D1230" s="11" t="str">
        <f aca="false">TRIM('수출입 실적(품목별)'!B1234)</f>
        <v>75</v>
      </c>
      <c r="E1230" s="11" t="str">
        <f aca="false">TRIM('수출입 실적(품목별)'!C1234)</f>
        <v>니켈과 그 제품</v>
      </c>
      <c r="F1230" s="19" t="n">
        <f aca="false">IFERROR(VALUE(SUBSTITUTE(TRIM('수출입 실적(품목별)'!E1234),",","")),"")</f>
        <v>20954</v>
      </c>
      <c r="G1230" s="19" t="n">
        <f aca="false">IFERROR(VALUE(SUBSTITUTE(TRIM('수출입 실적(품목별)'!G1234),",","")),"")</f>
        <v>88668</v>
      </c>
      <c r="H1230" s="19" t="n">
        <f aca="false">IFERROR(VALUE(SUBSTITUTE(TRIM('수출입 실적(품목별)'!H1234),",","")),"")</f>
        <v>-67714</v>
      </c>
    </row>
    <row r="1231" customFormat="false" ht="15" hidden="false" customHeight="true" outlineLevel="0" collapsed="false">
      <c r="A1231" s="11" t="str">
        <f aca="false">TRIM('수출입 실적(품목별)'!A1235)</f>
        <v>2026.01</v>
      </c>
      <c r="B1231" s="17" t="n">
        <f aca="false">IFERROR(VALUE(LEFT(A1231,4)),"")</f>
        <v>2026</v>
      </c>
      <c r="C1231" s="17" t="n">
        <f aca="false">IFERROR(VALUE(RIGHT(A1231,2)),"")</f>
        <v>1</v>
      </c>
      <c r="D1231" s="11" t="str">
        <f aca="false">TRIM('수출입 실적(품목별)'!B1235)</f>
        <v>76</v>
      </c>
      <c r="E1231" s="11" t="str">
        <f aca="false">TRIM('수출입 실적(품목별)'!C1235)</f>
        <v>알루미늄과 그 제품</v>
      </c>
      <c r="F1231" s="19" t="n">
        <f aca="false">IFERROR(VALUE(SUBSTITUTE(TRIM('수출입 실적(품목별)'!E1235),",","")),"")</f>
        <v>505182</v>
      </c>
      <c r="G1231" s="19" t="n">
        <f aca="false">IFERROR(VALUE(SUBSTITUTE(TRIM('수출입 실적(품목별)'!G1235),",","")),"")</f>
        <v>867118</v>
      </c>
      <c r="H1231" s="19" t="n">
        <f aca="false">IFERROR(VALUE(SUBSTITUTE(TRIM('수출입 실적(품목별)'!H1235),",","")),"")</f>
        <v>-361936</v>
      </c>
    </row>
    <row r="1232" customFormat="false" ht="15" hidden="false" customHeight="true" outlineLevel="0" collapsed="false">
      <c r="A1232" s="11" t="str">
        <f aca="false">TRIM('수출입 실적(품목별)'!A1236)</f>
        <v>2026.01</v>
      </c>
      <c r="B1232" s="17" t="n">
        <f aca="false">IFERROR(VALUE(LEFT(A1232,4)),"")</f>
        <v>2026</v>
      </c>
      <c r="C1232" s="17" t="n">
        <f aca="false">IFERROR(VALUE(RIGHT(A1232,2)),"")</f>
        <v>1</v>
      </c>
      <c r="D1232" s="11" t="str">
        <f aca="false">TRIM('수출입 실적(품목별)'!B1236)</f>
        <v>78</v>
      </c>
      <c r="E1232" s="11" t="str">
        <f aca="false">TRIM('수출입 실적(품목별)'!C1236)</f>
        <v>납과 그 제품</v>
      </c>
      <c r="F1232" s="19" t="n">
        <f aca="false">IFERROR(VALUE(SUBSTITUTE(TRIM('수출입 실적(품목별)'!E1236),",","")),"")</f>
        <v>62706</v>
      </c>
      <c r="G1232" s="19" t="n">
        <f aca="false">IFERROR(VALUE(SUBSTITUTE(TRIM('수출입 실적(품목별)'!G1236),",","")),"")</f>
        <v>30860</v>
      </c>
      <c r="H1232" s="19" t="n">
        <f aca="false">IFERROR(VALUE(SUBSTITUTE(TRIM('수출입 실적(품목별)'!H1236),",","")),"")</f>
        <v>31846</v>
      </c>
    </row>
    <row r="1233" customFormat="false" ht="15" hidden="false" customHeight="true" outlineLevel="0" collapsed="false">
      <c r="A1233" s="11" t="str">
        <f aca="false">TRIM('수출입 실적(품목별)'!A1237)</f>
        <v>2026.01</v>
      </c>
      <c r="B1233" s="17" t="n">
        <f aca="false">IFERROR(VALUE(LEFT(A1233,4)),"")</f>
        <v>2026</v>
      </c>
      <c r="C1233" s="17" t="n">
        <f aca="false">IFERROR(VALUE(RIGHT(A1233,2)),"")</f>
        <v>1</v>
      </c>
      <c r="D1233" s="11" t="str">
        <f aca="false">TRIM('수출입 실적(품목별)'!B1237)</f>
        <v>79</v>
      </c>
      <c r="E1233" s="11" t="str">
        <f aca="false">TRIM('수출입 실적(품목별)'!C1237)</f>
        <v>아연과 그 제품</v>
      </c>
      <c r="F1233" s="19" t="n">
        <f aca="false">IFERROR(VALUE(SUBSTITUTE(TRIM('수출입 실적(품목별)'!E1237),",","")),"")</f>
        <v>148782</v>
      </c>
      <c r="G1233" s="19" t="n">
        <f aca="false">IFERROR(VALUE(SUBSTITUTE(TRIM('수출입 실적(품목별)'!G1237),",","")),"")</f>
        <v>11410</v>
      </c>
      <c r="H1233" s="19" t="n">
        <f aca="false">IFERROR(VALUE(SUBSTITUTE(TRIM('수출입 실적(품목별)'!H1237),",","")),"")</f>
        <v>137372</v>
      </c>
    </row>
    <row r="1234" customFormat="false" ht="15" hidden="false" customHeight="true" outlineLevel="0" collapsed="false">
      <c r="A1234" s="11" t="str">
        <f aca="false">TRIM('수출입 실적(품목별)'!A1238)</f>
        <v>2026.01</v>
      </c>
      <c r="B1234" s="17" t="n">
        <f aca="false">IFERROR(VALUE(LEFT(A1234,4)),"")</f>
        <v>2026</v>
      </c>
      <c r="C1234" s="17" t="n">
        <f aca="false">IFERROR(VALUE(RIGHT(A1234,2)),"")</f>
        <v>1</v>
      </c>
      <c r="D1234" s="11" t="str">
        <f aca="false">TRIM('수출입 실적(품목별)'!B1238)</f>
        <v>80</v>
      </c>
      <c r="E1234" s="11" t="str">
        <f aca="false">TRIM('수출입 실적(품목별)'!C1238)</f>
        <v>주석과 그 제품</v>
      </c>
      <c r="F1234" s="19" t="n">
        <f aca="false">IFERROR(VALUE(SUBSTITUTE(TRIM('수출입 실적(품목별)'!E1238),",","")),"")</f>
        <v>8441</v>
      </c>
      <c r="G1234" s="19" t="n">
        <f aca="false">IFERROR(VALUE(SUBSTITUTE(TRIM('수출입 실적(품목별)'!G1238),",","")),"")</f>
        <v>70306</v>
      </c>
      <c r="H1234" s="19" t="n">
        <f aca="false">IFERROR(VALUE(SUBSTITUTE(TRIM('수출입 실적(품목별)'!H1238),",","")),"")</f>
        <v>-61866</v>
      </c>
    </row>
    <row r="1235" customFormat="false" ht="15" hidden="false" customHeight="true" outlineLevel="0" collapsed="false">
      <c r="A1235" s="11" t="str">
        <f aca="false">TRIM('수출입 실적(품목별)'!A1239)</f>
        <v>2026.01</v>
      </c>
      <c r="B1235" s="17" t="n">
        <f aca="false">IFERROR(VALUE(LEFT(A1235,4)),"")</f>
        <v>2026</v>
      </c>
      <c r="C1235" s="17" t="n">
        <f aca="false">IFERROR(VALUE(RIGHT(A1235,2)),"")</f>
        <v>1</v>
      </c>
      <c r="D1235" s="11" t="str">
        <f aca="false">TRIM('수출입 실적(품목별)'!B1239)</f>
        <v>81</v>
      </c>
      <c r="E1235" s="11" t="str">
        <f aca="false">TRIM('수출입 실적(품목별)'!C1239)</f>
        <v>그 밖의 비금속(卑金屬), 서멧(cermet), 이들의 제품</v>
      </c>
      <c r="F1235" s="19" t="n">
        <f aca="false">IFERROR(VALUE(SUBSTITUTE(TRIM('수출입 실적(품목별)'!E1239),",","")),"")</f>
        <v>47013</v>
      </c>
      <c r="G1235" s="19" t="n">
        <f aca="false">IFERROR(VALUE(SUBSTITUTE(TRIM('수출입 실적(품목별)'!G1239),",","")),"")</f>
        <v>118549</v>
      </c>
      <c r="H1235" s="19" t="n">
        <f aca="false">IFERROR(VALUE(SUBSTITUTE(TRIM('수출입 실적(품목별)'!H1239),",","")),"")</f>
        <v>-71535</v>
      </c>
    </row>
    <row r="1236" customFormat="false" ht="15" hidden="false" customHeight="true" outlineLevel="0" collapsed="false">
      <c r="A1236" s="11" t="str">
        <f aca="false">TRIM('수출입 실적(품목별)'!A1240)</f>
        <v>2026.01</v>
      </c>
      <c r="B1236" s="17" t="n">
        <f aca="false">IFERROR(VALUE(LEFT(A1236,4)),"")</f>
        <v>2026</v>
      </c>
      <c r="C1236" s="17" t="n">
        <f aca="false">IFERROR(VALUE(RIGHT(A1236,2)),"")</f>
        <v>1</v>
      </c>
      <c r="D1236" s="11" t="str">
        <f aca="false">TRIM('수출입 실적(품목별)'!B1240)</f>
        <v>82</v>
      </c>
      <c r="E1236" s="11" t="str">
        <f aca="false">TRIM('수출입 실적(품목별)'!C1240)</f>
        <v>비금속(卑金屬)으로 만든 공구ㆍ도구ㆍ칼붙이ㆍ스푼ㆍ포크, 이들의 부분품</v>
      </c>
      <c r="F1236" s="19" t="n">
        <f aca="false">IFERROR(VALUE(SUBSTITUTE(TRIM('수출입 실적(품목별)'!E1240),",","")),"")</f>
        <v>154821</v>
      </c>
      <c r="G1236" s="19" t="n">
        <f aca="false">IFERROR(VALUE(SUBSTITUTE(TRIM('수출입 실적(품목별)'!G1240),",","")),"")</f>
        <v>84243</v>
      </c>
      <c r="H1236" s="19" t="n">
        <f aca="false">IFERROR(VALUE(SUBSTITUTE(TRIM('수출입 실적(품목별)'!H1240),",","")),"")</f>
        <v>70579</v>
      </c>
    </row>
    <row r="1237" customFormat="false" ht="15" hidden="false" customHeight="true" outlineLevel="0" collapsed="false">
      <c r="A1237" s="11" t="str">
        <f aca="false">TRIM('수출입 실적(품목별)'!A1241)</f>
        <v>2026.01</v>
      </c>
      <c r="B1237" s="17" t="n">
        <f aca="false">IFERROR(VALUE(LEFT(A1237,4)),"")</f>
        <v>2026</v>
      </c>
      <c r="C1237" s="17" t="n">
        <f aca="false">IFERROR(VALUE(RIGHT(A1237,2)),"")</f>
        <v>1</v>
      </c>
      <c r="D1237" s="11" t="str">
        <f aca="false">TRIM('수출입 실적(품목별)'!B1241)</f>
        <v>83</v>
      </c>
      <c r="E1237" s="11" t="str">
        <f aca="false">TRIM('수출입 실적(품목별)'!C1241)</f>
        <v>비금속(卑金屬)으로 만든 각종 제품</v>
      </c>
      <c r="F1237" s="19" t="n">
        <f aca="false">IFERROR(VALUE(SUBSTITUTE(TRIM('수출입 실적(품목별)'!E1241),",","")),"")</f>
        <v>133177</v>
      </c>
      <c r="G1237" s="19" t="n">
        <f aca="false">IFERROR(VALUE(SUBSTITUTE(TRIM('수출입 실적(품목별)'!G1241),",","")),"")</f>
        <v>86499</v>
      </c>
      <c r="H1237" s="19" t="n">
        <f aca="false">IFERROR(VALUE(SUBSTITUTE(TRIM('수출입 실적(품목별)'!H1241),",","")),"")</f>
        <v>46677</v>
      </c>
    </row>
    <row r="1238" customFormat="false" ht="15" hidden="false" customHeight="true" outlineLevel="0" collapsed="false">
      <c r="A1238" s="11" t="str">
        <f aca="false">TRIM('수출입 실적(품목별)'!A1242)</f>
        <v>2026.01</v>
      </c>
      <c r="B1238" s="17" t="n">
        <f aca="false">IFERROR(VALUE(LEFT(A1238,4)),"")</f>
        <v>2026</v>
      </c>
      <c r="C1238" s="17" t="n">
        <f aca="false">IFERROR(VALUE(RIGHT(A1238,2)),"")</f>
        <v>1</v>
      </c>
      <c r="D1238" s="11" t="str">
        <f aca="false">TRIM('수출입 실적(품목별)'!B1242)</f>
        <v>84</v>
      </c>
      <c r="E1238" s="11" t="str">
        <f aca="false">TRIM('수출입 실적(품목별)'!C1242)</f>
        <v>원자로ㆍ보일러ㆍ기계류와 이들의 부분품</v>
      </c>
      <c r="F1238" s="19" t="n">
        <f aca="false">IFERROR(VALUE(SUBSTITUTE(TRIM('수출입 실적(품목별)'!E1242),",","")),"")</f>
        <v>8277088</v>
      </c>
      <c r="G1238" s="19" t="n">
        <f aca="false">IFERROR(VALUE(SUBSTITUTE(TRIM('수출입 실적(품목별)'!G1242),",","")),"")</f>
        <v>7088613</v>
      </c>
      <c r="H1238" s="19" t="n">
        <f aca="false">IFERROR(VALUE(SUBSTITUTE(TRIM('수출입 실적(품목별)'!H1242),",","")),"")</f>
        <v>1188476</v>
      </c>
    </row>
    <row r="1239" customFormat="false" ht="15" hidden="false" customHeight="true" outlineLevel="0" collapsed="false">
      <c r="A1239" s="11" t="str">
        <f aca="false">TRIM('수출입 실적(품목별)'!A1243)</f>
        <v>2026.01</v>
      </c>
      <c r="B1239" s="17" t="n">
        <f aca="false">IFERROR(VALUE(LEFT(A1239,4)),"")</f>
        <v>2026</v>
      </c>
      <c r="C1239" s="17" t="n">
        <f aca="false">IFERROR(VALUE(RIGHT(A1239,2)),"")</f>
        <v>1</v>
      </c>
      <c r="D1239" s="11" t="str">
        <f aca="false">TRIM('수출입 실적(품목별)'!B1243)</f>
        <v>85</v>
      </c>
      <c r="E1239" s="11" t="str">
        <f aca="false">TRIM('수출입 실적(품목별)'!C1243)</f>
        <v>전기기기와 그 부분품, 녹음기ㆍ음성 재생기ㆍ텔레비전의 영상과 음성의 기록기ㆍ재생기와 이들의 부분품ㆍ부속품</v>
      </c>
      <c r="F1239" s="19" t="n">
        <f aca="false">IFERROR(VALUE(SUBSTITUTE(TRIM('수출입 실적(품목별)'!E1243),",","")),"")</f>
        <v>25047980</v>
      </c>
      <c r="G1239" s="19" t="n">
        <f aca="false">IFERROR(VALUE(SUBSTITUTE(TRIM('수출입 실적(품목별)'!G1243),",","")),"")</f>
        <v>11827019</v>
      </c>
      <c r="H1239" s="19" t="n">
        <f aca="false">IFERROR(VALUE(SUBSTITUTE(TRIM('수출입 실적(품목별)'!H1243),",","")),"")</f>
        <v>13220961</v>
      </c>
    </row>
    <row r="1240" customFormat="false" ht="15" hidden="false" customHeight="true" outlineLevel="0" collapsed="false">
      <c r="A1240" s="11" t="str">
        <f aca="false">TRIM('수출입 실적(품목별)'!A1244)</f>
        <v>2026.01</v>
      </c>
      <c r="B1240" s="17" t="n">
        <f aca="false">IFERROR(VALUE(LEFT(A1240,4)),"")</f>
        <v>2026</v>
      </c>
      <c r="C1240" s="17" t="n">
        <f aca="false">IFERROR(VALUE(RIGHT(A1240,2)),"")</f>
        <v>1</v>
      </c>
      <c r="D1240" s="11" t="str">
        <f aca="false">TRIM('수출입 실적(품목별)'!B1244)</f>
        <v>86</v>
      </c>
      <c r="E1240" s="11" t="str">
        <f aca="false">TRIM('수출입 실적(품목별)'!C1244)</f>
        <v>철도용이나 궤도용 기관차ㆍ차량과 이들의 부분품, 철도용이나 궤도용 장비품과 그 부분품, 기계식(전기기계식을 포함한다) 각종 교통신호용 기기</v>
      </c>
      <c r="F1240" s="19" t="n">
        <f aca="false">IFERROR(VALUE(SUBSTITUTE(TRIM('수출입 실적(품목별)'!E1244),",","")),"")</f>
        <v>68608</v>
      </c>
      <c r="G1240" s="19" t="n">
        <f aca="false">IFERROR(VALUE(SUBSTITUTE(TRIM('수출입 실적(품목별)'!G1244),",","")),"")</f>
        <v>46345</v>
      </c>
      <c r="H1240" s="19" t="n">
        <f aca="false">IFERROR(VALUE(SUBSTITUTE(TRIM('수출입 실적(품목별)'!H1244),",","")),"")</f>
        <v>22263</v>
      </c>
    </row>
    <row r="1241" customFormat="false" ht="15" hidden="false" customHeight="true" outlineLevel="0" collapsed="false">
      <c r="A1241" s="11" t="str">
        <f aca="false">TRIM('수출입 실적(품목별)'!A1245)</f>
        <v>2026.01</v>
      </c>
      <c r="B1241" s="17" t="n">
        <f aca="false">IFERROR(VALUE(LEFT(A1241,4)),"")</f>
        <v>2026</v>
      </c>
      <c r="C1241" s="17" t="n">
        <f aca="false">IFERROR(VALUE(RIGHT(A1241,2)),"")</f>
        <v>1</v>
      </c>
      <c r="D1241" s="11" t="str">
        <f aca="false">TRIM('수출입 실적(품목별)'!B1245)</f>
        <v>87</v>
      </c>
      <c r="E1241" s="11" t="str">
        <f aca="false">TRIM('수출입 실적(품목별)'!C1245)</f>
        <v>철도용이나 궤도용 외의 차량과 그 부분품ㆍ부속품</v>
      </c>
      <c r="F1241" s="19" t="n">
        <f aca="false">IFERROR(VALUE(SUBSTITUTE(TRIM('수출입 실적(품목별)'!E1245),",","")),"")</f>
        <v>7562422</v>
      </c>
      <c r="G1241" s="19" t="n">
        <f aca="false">IFERROR(VALUE(SUBSTITUTE(TRIM('수출입 실적(품목별)'!G1245),",","")),"")</f>
        <v>1434233</v>
      </c>
      <c r="H1241" s="19" t="n">
        <f aca="false">IFERROR(VALUE(SUBSTITUTE(TRIM('수출입 실적(품목별)'!H1245),",","")),"")</f>
        <v>6128189</v>
      </c>
    </row>
    <row r="1242" customFormat="false" ht="15" hidden="false" customHeight="true" outlineLevel="0" collapsed="false">
      <c r="A1242" s="11" t="str">
        <f aca="false">TRIM('수출입 실적(품목별)'!A1246)</f>
        <v>2026.01</v>
      </c>
      <c r="B1242" s="17" t="n">
        <f aca="false">IFERROR(VALUE(LEFT(A1242,4)),"")</f>
        <v>2026</v>
      </c>
      <c r="C1242" s="17" t="n">
        <f aca="false">IFERROR(VALUE(RIGHT(A1242,2)),"")</f>
        <v>1</v>
      </c>
      <c r="D1242" s="11" t="str">
        <f aca="false">TRIM('수출입 실적(품목별)'!B1246)</f>
        <v>88</v>
      </c>
      <c r="E1242" s="11" t="str">
        <f aca="false">TRIM('수출입 실적(품목별)'!C1246)</f>
        <v>항공기와 우주선, 이들의 부분품</v>
      </c>
      <c r="F1242" s="19" t="n">
        <f aca="false">IFERROR(VALUE(SUBSTITUTE(TRIM('수출입 실적(품목별)'!E1246),",","")),"")</f>
        <v>242084</v>
      </c>
      <c r="G1242" s="19" t="n">
        <f aca="false">IFERROR(VALUE(SUBSTITUTE(TRIM('수출입 실적(품목별)'!G1246),",","")),"")</f>
        <v>184385</v>
      </c>
      <c r="H1242" s="19" t="n">
        <f aca="false">IFERROR(VALUE(SUBSTITUTE(TRIM('수출입 실적(품목별)'!H1246),",","")),"")</f>
        <v>57700</v>
      </c>
    </row>
    <row r="1243" customFormat="false" ht="15" hidden="false" customHeight="true" outlineLevel="0" collapsed="false">
      <c r="A1243" s="11" t="str">
        <f aca="false">TRIM('수출입 실적(품목별)'!A1247)</f>
        <v>2026.01</v>
      </c>
      <c r="B1243" s="17" t="n">
        <f aca="false">IFERROR(VALUE(LEFT(A1243,4)),"")</f>
        <v>2026</v>
      </c>
      <c r="C1243" s="17" t="n">
        <f aca="false">IFERROR(VALUE(RIGHT(A1243,2)),"")</f>
        <v>1</v>
      </c>
      <c r="D1243" s="11" t="str">
        <f aca="false">TRIM('수출입 실적(품목별)'!B1247)</f>
        <v>89</v>
      </c>
      <c r="E1243" s="11" t="str">
        <f aca="false">TRIM('수출입 실적(품목별)'!C1247)</f>
        <v>선박과 수상 구조물</v>
      </c>
      <c r="F1243" s="19" t="n">
        <f aca="false">IFERROR(VALUE(SUBSTITUTE(TRIM('수출입 실적(품목별)'!E1247),",","")),"")</f>
        <v>2314307</v>
      </c>
      <c r="G1243" s="19" t="n">
        <f aca="false">IFERROR(VALUE(SUBSTITUTE(TRIM('수출입 실적(품목별)'!G1247),",","")),"")</f>
        <v>333163</v>
      </c>
      <c r="H1243" s="19" t="n">
        <f aca="false">IFERROR(VALUE(SUBSTITUTE(TRIM('수출입 실적(품목별)'!H1247),",","")),"")</f>
        <v>1981144</v>
      </c>
    </row>
    <row r="1244" customFormat="false" ht="15" hidden="false" customHeight="true" outlineLevel="0" collapsed="false">
      <c r="A1244" s="11" t="str">
        <f aca="false">TRIM('수출입 실적(품목별)'!A1248)</f>
        <v>2026.01</v>
      </c>
      <c r="B1244" s="17" t="n">
        <f aca="false">IFERROR(VALUE(LEFT(A1244,4)),"")</f>
        <v>2026</v>
      </c>
      <c r="C1244" s="17" t="n">
        <f aca="false">IFERROR(VALUE(RIGHT(A1244,2)),"")</f>
        <v>1</v>
      </c>
      <c r="D1244" s="11" t="str">
        <f aca="false">TRIM('수출입 실적(품목별)'!B1248)</f>
        <v>90</v>
      </c>
      <c r="E1244" s="11" t="str">
        <f aca="false">TRIM('수출입 실적(품목별)'!C1248)</f>
        <v>광학기기ㆍ사진용 기기ㆍ영화용 기기ㆍ측정기기ㆍ검사기기ㆍ정밀기기ㆍ의료용 기기, 이들의 부분품과 부속품</v>
      </c>
      <c r="F1244" s="19" t="n">
        <f aca="false">IFERROR(VALUE(SUBSTITUTE(TRIM('수출입 실적(품목별)'!E1248),",","")),"")</f>
        <v>1351643</v>
      </c>
      <c r="G1244" s="19" t="n">
        <f aca="false">IFERROR(VALUE(SUBSTITUTE(TRIM('수출입 실적(품목별)'!G1248),",","")),"")</f>
        <v>2071077</v>
      </c>
      <c r="H1244" s="19" t="n">
        <f aca="false">IFERROR(VALUE(SUBSTITUTE(TRIM('수출입 실적(품목별)'!H1248),",","")),"")</f>
        <v>-719434</v>
      </c>
    </row>
    <row r="1245" customFormat="false" ht="15" hidden="false" customHeight="true" outlineLevel="0" collapsed="false">
      <c r="A1245" s="11" t="str">
        <f aca="false">TRIM('수출입 실적(품목별)'!A1249)</f>
        <v>2026.01</v>
      </c>
      <c r="B1245" s="17" t="n">
        <f aca="false">IFERROR(VALUE(LEFT(A1245,4)),"")</f>
        <v>2026</v>
      </c>
      <c r="C1245" s="17" t="n">
        <f aca="false">IFERROR(VALUE(RIGHT(A1245,2)),"")</f>
        <v>1</v>
      </c>
      <c r="D1245" s="11" t="str">
        <f aca="false">TRIM('수출입 실적(품목별)'!B1249)</f>
        <v>91</v>
      </c>
      <c r="E1245" s="11" t="str">
        <f aca="false">TRIM('수출입 실적(품목별)'!C1249)</f>
        <v>시계와 그 부분품</v>
      </c>
      <c r="F1245" s="19" t="n">
        <f aca="false">IFERROR(VALUE(SUBSTITUTE(TRIM('수출입 실적(품목별)'!E1249),",","")),"")</f>
        <v>19372</v>
      </c>
      <c r="G1245" s="19" t="n">
        <f aca="false">IFERROR(VALUE(SUBSTITUTE(TRIM('수출입 실적(품목별)'!G1249),",","")),"")</f>
        <v>88914</v>
      </c>
      <c r="H1245" s="19" t="n">
        <f aca="false">IFERROR(VALUE(SUBSTITUTE(TRIM('수출입 실적(품목별)'!H1249),",","")),"")</f>
        <v>-69542</v>
      </c>
    </row>
    <row r="1246" customFormat="false" ht="15" hidden="false" customHeight="true" outlineLevel="0" collapsed="false">
      <c r="A1246" s="11" t="str">
        <f aca="false">TRIM('수출입 실적(품목별)'!A1250)</f>
        <v>2026.01</v>
      </c>
      <c r="B1246" s="17" t="n">
        <f aca="false">IFERROR(VALUE(LEFT(A1246,4)),"")</f>
        <v>2026</v>
      </c>
      <c r="C1246" s="17" t="n">
        <f aca="false">IFERROR(VALUE(RIGHT(A1246,2)),"")</f>
        <v>1</v>
      </c>
      <c r="D1246" s="11" t="str">
        <f aca="false">TRIM('수출입 실적(품목별)'!B1250)</f>
        <v>92</v>
      </c>
      <c r="E1246" s="11" t="str">
        <f aca="false">TRIM('수출입 실적(품목별)'!C1250)</f>
        <v>악기와 그 부분품과 부속품</v>
      </c>
      <c r="F1246" s="19" t="n">
        <f aca="false">IFERROR(VALUE(SUBSTITUTE(TRIM('수출입 실적(품목별)'!E1250),",","")),"")</f>
        <v>7952</v>
      </c>
      <c r="G1246" s="19" t="n">
        <f aca="false">IFERROR(VALUE(SUBSTITUTE(TRIM('수출입 실적(품목별)'!G1250),",","")),"")</f>
        <v>14874</v>
      </c>
      <c r="H1246" s="19" t="n">
        <f aca="false">IFERROR(VALUE(SUBSTITUTE(TRIM('수출입 실적(품목별)'!H1250),",","")),"")</f>
        <v>-6922</v>
      </c>
    </row>
    <row r="1247" customFormat="false" ht="15" hidden="false" customHeight="true" outlineLevel="0" collapsed="false">
      <c r="A1247" s="11" t="str">
        <f aca="false">TRIM('수출입 실적(품목별)'!A1251)</f>
        <v>2026.01</v>
      </c>
      <c r="B1247" s="17" t="n">
        <f aca="false">IFERROR(VALUE(LEFT(A1247,4)),"")</f>
        <v>2026</v>
      </c>
      <c r="C1247" s="17" t="n">
        <f aca="false">IFERROR(VALUE(RIGHT(A1247,2)),"")</f>
        <v>1</v>
      </c>
      <c r="D1247" s="11" t="str">
        <f aca="false">TRIM('수출입 실적(품목별)'!B1251)</f>
        <v>93</v>
      </c>
      <c r="E1247" s="11" t="str">
        <f aca="false">TRIM('수출입 실적(품목별)'!C1251)</f>
        <v>무기ㆍ총포탄과 이들의 부분품과 부속품</v>
      </c>
      <c r="F1247" s="19" t="n">
        <f aca="false">IFERROR(VALUE(SUBSTITUTE(TRIM('수출입 실적(품목별)'!E1251),",","")),"")</f>
        <v>203744</v>
      </c>
      <c r="G1247" s="19" t="n">
        <f aca="false">IFERROR(VALUE(SUBSTITUTE(TRIM('수출입 실적(품목별)'!G1251),",","")),"")</f>
        <v>28695</v>
      </c>
      <c r="H1247" s="19" t="n">
        <f aca="false">IFERROR(VALUE(SUBSTITUTE(TRIM('수출입 실적(품목별)'!H1251),",","")),"")</f>
        <v>175049</v>
      </c>
    </row>
    <row r="1248" customFormat="false" ht="15" hidden="false" customHeight="true" outlineLevel="0" collapsed="false">
      <c r="A1248" s="11" t="str">
        <f aca="false">TRIM('수출입 실적(품목별)'!A1252)</f>
        <v>2026.01</v>
      </c>
      <c r="B1248" s="17" t="n">
        <f aca="false">IFERROR(VALUE(LEFT(A1248,4)),"")</f>
        <v>2026</v>
      </c>
      <c r="C1248" s="17" t="n">
        <f aca="false">IFERROR(VALUE(RIGHT(A1248,2)),"")</f>
        <v>1</v>
      </c>
      <c r="D1248" s="11" t="str">
        <f aca="false">TRIM('수출입 실적(품목별)'!B1252)</f>
        <v>94</v>
      </c>
      <c r="E1248" s="11" t="str">
        <f aca="false">TRIM('수출입 실적(품목별)'!C1252)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248" s="19" t="n">
        <f aca="false">IFERROR(VALUE(SUBSTITUTE(TRIM('수출입 실적(품목별)'!E1252),",","")),"")</f>
        <v>105353</v>
      </c>
      <c r="G1248" s="19" t="n">
        <f aca="false">IFERROR(VALUE(SUBSTITUTE(TRIM('수출입 실적(품목별)'!G1252),",","")),"")</f>
        <v>353464</v>
      </c>
      <c r="H1248" s="19" t="n">
        <f aca="false">IFERROR(VALUE(SUBSTITUTE(TRIM('수출입 실적(품목별)'!H1252),",","")),"")</f>
        <v>-248111</v>
      </c>
    </row>
    <row r="1249" customFormat="false" ht="15" hidden="false" customHeight="true" outlineLevel="0" collapsed="false">
      <c r="A1249" s="11" t="str">
        <f aca="false">TRIM('수출입 실적(품목별)'!A1253)</f>
        <v>2026.01</v>
      </c>
      <c r="B1249" s="17" t="n">
        <f aca="false">IFERROR(VALUE(LEFT(A1249,4)),"")</f>
        <v>2026</v>
      </c>
      <c r="C1249" s="17" t="n">
        <f aca="false">IFERROR(VALUE(RIGHT(A1249,2)),"")</f>
        <v>1</v>
      </c>
      <c r="D1249" s="11" t="str">
        <f aca="false">TRIM('수출입 실적(품목별)'!B1253)</f>
        <v>95</v>
      </c>
      <c r="E1249" s="11" t="str">
        <f aca="false">TRIM('수출입 실적(품목별)'!C1253)</f>
        <v>완구ㆍ게임용구ㆍ운동용구와 이들의 부분품과 부속품</v>
      </c>
      <c r="F1249" s="19" t="n">
        <f aca="false">IFERROR(VALUE(SUBSTITUTE(TRIM('수출입 실적(품목별)'!E1253),",","")),"")</f>
        <v>54001</v>
      </c>
      <c r="G1249" s="19" t="n">
        <f aca="false">IFERROR(VALUE(SUBSTITUTE(TRIM('수출입 실적(품목별)'!G1253),",","")),"")</f>
        <v>219646</v>
      </c>
      <c r="H1249" s="19" t="n">
        <f aca="false">IFERROR(VALUE(SUBSTITUTE(TRIM('수출입 실적(품목별)'!H1253),",","")),"")</f>
        <v>-165645</v>
      </c>
    </row>
    <row r="1250" customFormat="false" ht="15" hidden="false" customHeight="true" outlineLevel="0" collapsed="false">
      <c r="A1250" s="11" t="str">
        <f aca="false">TRIM('수출입 실적(품목별)'!A1254)</f>
        <v>2026.01</v>
      </c>
      <c r="B1250" s="17" t="n">
        <f aca="false">IFERROR(VALUE(LEFT(A1250,4)),"")</f>
        <v>2026</v>
      </c>
      <c r="C1250" s="17" t="n">
        <f aca="false">IFERROR(VALUE(RIGHT(A1250,2)),"")</f>
        <v>1</v>
      </c>
      <c r="D1250" s="11" t="str">
        <f aca="false">TRIM('수출입 실적(품목별)'!B1254)</f>
        <v>96</v>
      </c>
      <c r="E1250" s="11" t="str">
        <f aca="false">TRIM('수출입 실적(품목별)'!C1254)</f>
        <v>잡품</v>
      </c>
      <c r="F1250" s="19" t="n">
        <f aca="false">IFERROR(VALUE(SUBSTITUTE(TRIM('수출입 실적(품목별)'!E1254),",","")),"")</f>
        <v>36846</v>
      </c>
      <c r="G1250" s="19" t="n">
        <f aca="false">IFERROR(VALUE(SUBSTITUTE(TRIM('수출입 실적(품목별)'!G1254),",","")),"")</f>
        <v>97801</v>
      </c>
      <c r="H1250" s="19" t="n">
        <f aca="false">IFERROR(VALUE(SUBSTITUTE(TRIM('수출입 실적(품목별)'!H1254),",","")),"")</f>
        <v>-60955</v>
      </c>
    </row>
    <row r="1251" customFormat="false" ht="15" hidden="false" customHeight="true" outlineLevel="0" collapsed="false">
      <c r="A1251" s="11" t="str">
        <f aca="false">TRIM('수출입 실적(품목별)'!A1255)</f>
        <v>2026.01</v>
      </c>
      <c r="B1251" s="17" t="n">
        <f aca="false">IFERROR(VALUE(LEFT(A1251,4)),"")</f>
        <v>2026</v>
      </c>
      <c r="C1251" s="17" t="n">
        <f aca="false">IFERROR(VALUE(RIGHT(A1251,2)),"")</f>
        <v>1</v>
      </c>
      <c r="D1251" s="11" t="str">
        <f aca="false">TRIM('수출입 실적(품목별)'!B1255)</f>
        <v>97</v>
      </c>
      <c r="E1251" s="11" t="str">
        <f aca="false">TRIM('수출입 실적(품목별)'!C1255)</f>
        <v>예술품ㆍ수집품ㆍ골동품</v>
      </c>
      <c r="F1251" s="19" t="n">
        <f aca="false">IFERROR(VALUE(SUBSTITUTE(TRIM('수출입 실적(품목별)'!E1255),",","")),"")</f>
        <v>21931</v>
      </c>
      <c r="G1251" s="19" t="n">
        <f aca="false">IFERROR(VALUE(SUBSTITUTE(TRIM('수출입 실적(품목별)'!G1255),",","")),"")</f>
        <v>21125</v>
      </c>
      <c r="H1251" s="19" t="n">
        <f aca="false">IFERROR(VALUE(SUBSTITUTE(TRIM('수출입 실적(품목별)'!H1255),",","")),"")</f>
        <v>807</v>
      </c>
    </row>
    <row r="1252" customFormat="false" ht="15" hidden="false" customHeight="true" outlineLevel="0" collapsed="false">
      <c r="A1252" s="11" t="str">
        <f aca="false">TRIM('수출입 실적(품목별)'!A1256)</f>
        <v>2026.02</v>
      </c>
      <c r="B1252" s="17" t="n">
        <f aca="false">IFERROR(VALUE(LEFT(A1252,4)),"")</f>
        <v>2026</v>
      </c>
      <c r="C1252" s="17" t="n">
        <f aca="false">IFERROR(VALUE(RIGHT(A1252,2)),"")</f>
        <v>2</v>
      </c>
      <c r="D1252" s="11" t="str">
        <f aca="false">TRIM('수출입 실적(품목별)'!B1256)</f>
        <v>01</v>
      </c>
      <c r="E1252" s="11" t="str">
        <f aca="false">TRIM('수출입 실적(품목별)'!C1256)</f>
        <v>살아 있는 동물</v>
      </c>
      <c r="F1252" s="19" t="n">
        <f aca="false">IFERROR(VALUE(SUBSTITUTE(TRIM('수출입 실적(품목별)'!E1256),",","")),"")</f>
        <v>356</v>
      </c>
      <c r="G1252" s="19" t="n">
        <f aca="false">IFERROR(VALUE(SUBSTITUTE(TRIM('수출입 실적(품목별)'!G1256),",","")),"")</f>
        <v>3042</v>
      </c>
      <c r="H1252" s="19" t="n">
        <f aca="false">IFERROR(VALUE(SUBSTITUTE(TRIM('수출입 실적(품목별)'!H1256),",","")),"")</f>
        <v>-2685</v>
      </c>
    </row>
    <row r="1253" customFormat="false" ht="15" hidden="false" customHeight="true" outlineLevel="0" collapsed="false">
      <c r="A1253" s="11" t="str">
        <f aca="false">TRIM('수출입 실적(품목별)'!A1257)</f>
        <v>2026.02</v>
      </c>
      <c r="B1253" s="17" t="n">
        <f aca="false">IFERROR(VALUE(LEFT(A1253,4)),"")</f>
        <v>2026</v>
      </c>
      <c r="C1253" s="17" t="n">
        <f aca="false">IFERROR(VALUE(RIGHT(A1253,2)),"")</f>
        <v>2</v>
      </c>
      <c r="D1253" s="11" t="str">
        <f aca="false">TRIM('수출입 실적(품목별)'!B1257)</f>
        <v>02</v>
      </c>
      <c r="E1253" s="11" t="str">
        <f aca="false">TRIM('수출입 실적(품목별)'!C1257)</f>
        <v>육과 식용 설육(屑肉)</v>
      </c>
      <c r="F1253" s="19" t="n">
        <f aca="false">IFERROR(VALUE(SUBSTITUTE(TRIM('수출입 실적(품목별)'!E1257),",","")),"")</f>
        <v>5508</v>
      </c>
      <c r="G1253" s="19" t="n">
        <f aca="false">IFERROR(VALUE(SUBSTITUTE(TRIM('수출입 실적(품목별)'!G1257),",","")),"")</f>
        <v>534967</v>
      </c>
      <c r="H1253" s="19" t="n">
        <f aca="false">IFERROR(VALUE(SUBSTITUTE(TRIM('수출입 실적(품목별)'!H1257),",","")),"")</f>
        <v>-529458</v>
      </c>
    </row>
    <row r="1254" customFormat="false" ht="15" hidden="false" customHeight="true" outlineLevel="0" collapsed="false">
      <c r="A1254" s="11" t="str">
        <f aca="false">TRIM('수출입 실적(품목별)'!A1258)</f>
        <v>2026.02</v>
      </c>
      <c r="B1254" s="17" t="n">
        <f aca="false">IFERROR(VALUE(LEFT(A1254,4)),"")</f>
        <v>2026</v>
      </c>
      <c r="C1254" s="17" t="n">
        <f aca="false">IFERROR(VALUE(RIGHT(A1254,2)),"")</f>
        <v>2</v>
      </c>
      <c r="D1254" s="11" t="str">
        <f aca="false">TRIM('수출입 실적(품목별)'!B1258)</f>
        <v>03</v>
      </c>
      <c r="E1254" s="11" t="str">
        <f aca="false">TRIM('수출입 실적(품목별)'!C1258)</f>
        <v>어류ㆍ갑각류ㆍ연체동물과 그 밖의 수생(水生) 무척추동물</v>
      </c>
      <c r="F1254" s="19" t="n">
        <f aca="false">IFERROR(VALUE(SUBSTITUTE(TRIM('수출입 실적(품목별)'!E1258),",","")),"")</f>
        <v>148644</v>
      </c>
      <c r="G1254" s="19" t="n">
        <f aca="false">IFERROR(VALUE(SUBSTITUTE(TRIM('수출입 실적(품목별)'!G1258),",","")),"")</f>
        <v>380469</v>
      </c>
      <c r="H1254" s="19" t="n">
        <f aca="false">IFERROR(VALUE(SUBSTITUTE(TRIM('수출입 실적(품목별)'!H1258),",","")),"")</f>
        <v>-231825</v>
      </c>
    </row>
    <row r="1255" customFormat="false" ht="15" hidden="false" customHeight="true" outlineLevel="0" collapsed="false">
      <c r="A1255" s="11" t="str">
        <f aca="false">TRIM('수출입 실적(품목별)'!A1259)</f>
        <v>2026.02</v>
      </c>
      <c r="B1255" s="17" t="n">
        <f aca="false">IFERROR(VALUE(LEFT(A1255,4)),"")</f>
        <v>2026</v>
      </c>
      <c r="C1255" s="17" t="n">
        <f aca="false">IFERROR(VALUE(RIGHT(A1255,2)),"")</f>
        <v>2</v>
      </c>
      <c r="D1255" s="11" t="str">
        <f aca="false">TRIM('수출입 실적(품목별)'!B1259)</f>
        <v>04</v>
      </c>
      <c r="E1255" s="11" t="str">
        <f aca="false">TRIM('수출입 실적(품목별)'!C1259)</f>
        <v>낙농품, 새의 알, 천연꿀, 다른 류로 분류되지 않은 식용인 동물성 생산품</v>
      </c>
      <c r="F1255" s="19" t="n">
        <f aca="false">IFERROR(VALUE(SUBSTITUTE(TRIM('수출입 실적(품목별)'!E1259),",","")),"")</f>
        <v>7023</v>
      </c>
      <c r="G1255" s="19" t="n">
        <f aca="false">IFERROR(VALUE(SUBSTITUTE(TRIM('수출입 실적(품목별)'!G1259),",","")),"")</f>
        <v>124895</v>
      </c>
      <c r="H1255" s="19" t="n">
        <f aca="false">IFERROR(VALUE(SUBSTITUTE(TRIM('수출입 실적(품목별)'!H1259),",","")),"")</f>
        <v>-117872</v>
      </c>
    </row>
    <row r="1256" customFormat="false" ht="15" hidden="false" customHeight="true" outlineLevel="0" collapsed="false">
      <c r="A1256" s="11" t="str">
        <f aca="false">TRIM('수출입 실적(품목별)'!A1260)</f>
        <v>2026.02</v>
      </c>
      <c r="B1256" s="17" t="n">
        <f aca="false">IFERROR(VALUE(LEFT(A1256,4)),"")</f>
        <v>2026</v>
      </c>
      <c r="C1256" s="17" t="n">
        <f aca="false">IFERROR(VALUE(RIGHT(A1256,2)),"")</f>
        <v>2</v>
      </c>
      <c r="D1256" s="11" t="str">
        <f aca="false">TRIM('수출입 실적(품목별)'!B1260)</f>
        <v>05</v>
      </c>
      <c r="E1256" s="11" t="str">
        <f aca="false">TRIM('수출입 실적(품목별)'!C1260)</f>
        <v>다른 류로 분류되지 않은 동물성 생산품</v>
      </c>
      <c r="F1256" s="19" t="n">
        <f aca="false">IFERROR(VALUE(SUBSTITUTE(TRIM('수출입 실적(품목별)'!E1260),",","")),"")</f>
        <v>4009</v>
      </c>
      <c r="G1256" s="19" t="n">
        <f aca="false">IFERROR(VALUE(SUBSTITUTE(TRIM('수출입 실적(품목별)'!G1260),",","")),"")</f>
        <v>15156</v>
      </c>
      <c r="H1256" s="19" t="n">
        <f aca="false">IFERROR(VALUE(SUBSTITUTE(TRIM('수출입 실적(품목별)'!H1260),",","")),"")</f>
        <v>-11147</v>
      </c>
    </row>
    <row r="1257" customFormat="false" ht="15" hidden="false" customHeight="true" outlineLevel="0" collapsed="false">
      <c r="A1257" s="11" t="str">
        <f aca="false">TRIM('수출입 실적(품목별)'!A1261)</f>
        <v>2026.02</v>
      </c>
      <c r="B1257" s="17" t="n">
        <f aca="false">IFERROR(VALUE(LEFT(A1257,4)),"")</f>
        <v>2026</v>
      </c>
      <c r="C1257" s="17" t="n">
        <f aca="false">IFERROR(VALUE(RIGHT(A1257,2)),"")</f>
        <v>2</v>
      </c>
      <c r="D1257" s="11" t="str">
        <f aca="false">TRIM('수출입 실적(품목별)'!B1261)</f>
        <v>06</v>
      </c>
      <c r="E1257" s="11" t="str">
        <f aca="false">TRIM('수출입 실적(품목별)'!C1261)</f>
        <v>살아 있는 수목과 그 밖의 식물, 인경(鱗莖)ㆍ뿌리와 이와 유사한 물품, 절화(切花)와 장식용 잎</v>
      </c>
      <c r="F1257" s="19" t="n">
        <f aca="false">IFERROR(VALUE(SUBSTITUTE(TRIM('수출입 실적(품목별)'!E1261),",","")),"")</f>
        <v>191</v>
      </c>
      <c r="G1257" s="19" t="n">
        <f aca="false">IFERROR(VALUE(SUBSTITUTE(TRIM('수출입 실적(품목별)'!G1261),",","")),"")</f>
        <v>13476</v>
      </c>
      <c r="H1257" s="19" t="n">
        <f aca="false">IFERROR(VALUE(SUBSTITUTE(TRIM('수출입 실적(품목별)'!H1261),",","")),"")</f>
        <v>-13286</v>
      </c>
    </row>
    <row r="1258" customFormat="false" ht="15" hidden="false" customHeight="true" outlineLevel="0" collapsed="false">
      <c r="A1258" s="11" t="str">
        <f aca="false">TRIM('수출입 실적(품목별)'!A1262)</f>
        <v>2026.02</v>
      </c>
      <c r="B1258" s="17" t="n">
        <f aca="false">IFERROR(VALUE(LEFT(A1258,4)),"")</f>
        <v>2026</v>
      </c>
      <c r="C1258" s="17" t="n">
        <f aca="false">IFERROR(VALUE(RIGHT(A1258,2)),"")</f>
        <v>2</v>
      </c>
      <c r="D1258" s="11" t="str">
        <f aca="false">TRIM('수출입 실적(품목별)'!B1262)</f>
        <v>07</v>
      </c>
      <c r="E1258" s="11" t="str">
        <f aca="false">TRIM('수출입 실적(품목별)'!C1262)</f>
        <v>식용의 채소ㆍ뿌리ㆍ괴경(塊莖)</v>
      </c>
      <c r="F1258" s="19" t="n">
        <f aca="false">IFERROR(VALUE(SUBSTITUTE(TRIM('수출입 실적(품목별)'!E1262),",","")),"")</f>
        <v>7600</v>
      </c>
      <c r="G1258" s="19" t="n">
        <f aca="false">IFERROR(VALUE(SUBSTITUTE(TRIM('수출입 실적(품목별)'!G1262),",","")),"")</f>
        <v>58137</v>
      </c>
      <c r="H1258" s="19" t="n">
        <f aca="false">IFERROR(VALUE(SUBSTITUTE(TRIM('수출입 실적(품목별)'!H1262),",","")),"")</f>
        <v>-50538</v>
      </c>
    </row>
    <row r="1259" customFormat="false" ht="15" hidden="false" customHeight="true" outlineLevel="0" collapsed="false">
      <c r="A1259" s="11" t="str">
        <f aca="false">TRIM('수출입 실적(품목별)'!A1263)</f>
        <v>2026.02</v>
      </c>
      <c r="B1259" s="17" t="n">
        <f aca="false">IFERROR(VALUE(LEFT(A1259,4)),"")</f>
        <v>2026</v>
      </c>
      <c r="C1259" s="17" t="n">
        <f aca="false">IFERROR(VALUE(RIGHT(A1259,2)),"")</f>
        <v>2</v>
      </c>
      <c r="D1259" s="11" t="str">
        <f aca="false">TRIM('수출입 실적(품목별)'!B1263)</f>
        <v>08</v>
      </c>
      <c r="E1259" s="11" t="str">
        <f aca="false">TRIM('수출입 실적(품목별)'!C1263)</f>
        <v>식용의 과실과 견과류, 감귤류ㆍ멜론의 껍질</v>
      </c>
      <c r="F1259" s="19" t="n">
        <f aca="false">IFERROR(VALUE(SUBSTITUTE(TRIM('수출입 실적(품목별)'!E1263),",","")),"")</f>
        <v>21242</v>
      </c>
      <c r="G1259" s="19" t="n">
        <f aca="false">IFERROR(VALUE(SUBSTITUTE(TRIM('수출입 실적(품목별)'!G1263),",","")),"")</f>
        <v>143173</v>
      </c>
      <c r="H1259" s="19" t="n">
        <f aca="false">IFERROR(VALUE(SUBSTITUTE(TRIM('수출입 실적(품목별)'!H1263),",","")),"")</f>
        <v>-121931</v>
      </c>
    </row>
    <row r="1260" customFormat="false" ht="15" hidden="false" customHeight="true" outlineLevel="0" collapsed="false">
      <c r="A1260" s="11" t="str">
        <f aca="false">TRIM('수출입 실적(품목별)'!A1264)</f>
        <v>2026.02</v>
      </c>
      <c r="B1260" s="17" t="n">
        <f aca="false">IFERROR(VALUE(LEFT(A1260,4)),"")</f>
        <v>2026</v>
      </c>
      <c r="C1260" s="17" t="n">
        <f aca="false">IFERROR(VALUE(RIGHT(A1260,2)),"")</f>
        <v>2</v>
      </c>
      <c r="D1260" s="11" t="str">
        <f aca="false">TRIM('수출입 실적(품목별)'!B1264)</f>
        <v>09</v>
      </c>
      <c r="E1260" s="11" t="str">
        <f aca="false">TRIM('수출입 실적(품목별)'!C1264)</f>
        <v>커피ㆍ차ㆍ마테(maté)ㆍ향신료</v>
      </c>
      <c r="F1260" s="19" t="n">
        <f aca="false">IFERROR(VALUE(SUBSTITUTE(TRIM('수출입 실적(품목별)'!E1264),",","")),"")</f>
        <v>3374</v>
      </c>
      <c r="G1260" s="19" t="n">
        <f aca="false">IFERROR(VALUE(SUBSTITUTE(TRIM('수출입 실적(품목별)'!G1264),",","")),"")</f>
        <v>128398</v>
      </c>
      <c r="H1260" s="19" t="n">
        <f aca="false">IFERROR(VALUE(SUBSTITUTE(TRIM('수출입 실적(품목별)'!H1264),",","")),"")</f>
        <v>-125024</v>
      </c>
    </row>
    <row r="1261" customFormat="false" ht="15" hidden="false" customHeight="true" outlineLevel="0" collapsed="false">
      <c r="A1261" s="11" t="str">
        <f aca="false">TRIM('수출입 실적(품목별)'!A1265)</f>
        <v>2026.02</v>
      </c>
      <c r="B1261" s="17" t="n">
        <f aca="false">IFERROR(VALUE(LEFT(A1261,4)),"")</f>
        <v>2026</v>
      </c>
      <c r="C1261" s="17" t="n">
        <f aca="false">IFERROR(VALUE(RIGHT(A1261,2)),"")</f>
        <v>2</v>
      </c>
      <c r="D1261" s="11" t="str">
        <f aca="false">TRIM('수출입 실적(품목별)'!B1265)</f>
        <v>10</v>
      </c>
      <c r="E1261" s="11" t="str">
        <f aca="false">TRIM('수출입 실적(품목별)'!C1265)</f>
        <v>곡물</v>
      </c>
      <c r="F1261" s="19" t="n">
        <f aca="false">IFERROR(VALUE(SUBSTITUTE(TRIM('수출입 실적(품목별)'!E1265),",","")),"")</f>
        <v>1272</v>
      </c>
      <c r="G1261" s="19" t="n">
        <f aca="false">IFERROR(VALUE(SUBSTITUTE(TRIM('수출입 실적(품목별)'!G1265),",","")),"")</f>
        <v>325447</v>
      </c>
      <c r="H1261" s="19" t="n">
        <f aca="false">IFERROR(VALUE(SUBSTITUTE(TRIM('수출입 실적(품목별)'!H1265),",","")),"")</f>
        <v>-324176</v>
      </c>
    </row>
    <row r="1262" customFormat="false" ht="15" hidden="false" customHeight="true" outlineLevel="0" collapsed="false">
      <c r="A1262" s="11" t="str">
        <f aca="false">TRIM('수출입 실적(품목별)'!A1266)</f>
        <v>2026.02</v>
      </c>
      <c r="B1262" s="17" t="n">
        <f aca="false">IFERROR(VALUE(LEFT(A1262,4)),"")</f>
        <v>2026</v>
      </c>
      <c r="C1262" s="17" t="n">
        <f aca="false">IFERROR(VALUE(RIGHT(A1262,2)),"")</f>
        <v>2</v>
      </c>
      <c r="D1262" s="11" t="str">
        <f aca="false">TRIM('수출입 실적(품목별)'!B1266)</f>
        <v>11</v>
      </c>
      <c r="E1262" s="11" t="str">
        <f aca="false">TRIM('수출입 실적(품목별)'!C1266)</f>
        <v>제분공업의 생산품과 맥아, 전분, 이눌린(inulin), 밀의 글루텐(gluten)</v>
      </c>
      <c r="F1262" s="19" t="n">
        <f aca="false">IFERROR(VALUE(SUBSTITUTE(TRIM('수출입 실적(품목별)'!E1266),",","")),"")</f>
        <v>2930</v>
      </c>
      <c r="G1262" s="19" t="n">
        <f aca="false">IFERROR(VALUE(SUBSTITUTE(TRIM('수출입 실적(품목별)'!G1266),",","")),"")</f>
        <v>23957</v>
      </c>
      <c r="H1262" s="19" t="n">
        <f aca="false">IFERROR(VALUE(SUBSTITUTE(TRIM('수출입 실적(품목별)'!H1266),",","")),"")</f>
        <v>-21027</v>
      </c>
    </row>
    <row r="1263" customFormat="false" ht="15" hidden="false" customHeight="true" outlineLevel="0" collapsed="false">
      <c r="A1263" s="11" t="str">
        <f aca="false">TRIM('수출입 실적(품목별)'!A1267)</f>
        <v>2026.02</v>
      </c>
      <c r="B1263" s="17" t="n">
        <f aca="false">IFERROR(VALUE(LEFT(A1263,4)),"")</f>
        <v>2026</v>
      </c>
      <c r="C1263" s="17" t="n">
        <f aca="false">IFERROR(VALUE(RIGHT(A1263,2)),"")</f>
        <v>2</v>
      </c>
      <c r="D1263" s="11" t="str">
        <f aca="false">TRIM('수출입 실적(품목별)'!B1267)</f>
        <v>12</v>
      </c>
      <c r="E1263" s="11" t="str">
        <f aca="false">TRIM('수출입 실적(품목별)'!C1267)</f>
        <v>채유(採油)에 적합한 종자와 과실, 각종 종자와 과실, 공업용ㆍ의약용 식물, 짚과 사료용 식물</v>
      </c>
      <c r="F1263" s="19" t="n">
        <f aca="false">IFERROR(VALUE(SUBSTITUTE(TRIM('수출입 실적(품목별)'!E1267),",","")),"")</f>
        <v>43667</v>
      </c>
      <c r="G1263" s="19" t="n">
        <f aca="false">IFERROR(VALUE(SUBSTITUTE(TRIM('수출입 실적(품목별)'!G1267),",","")),"")</f>
        <v>157105</v>
      </c>
      <c r="H1263" s="19" t="n">
        <f aca="false">IFERROR(VALUE(SUBSTITUTE(TRIM('수출입 실적(품목별)'!H1267),",","")),"")</f>
        <v>-113438</v>
      </c>
    </row>
    <row r="1264" customFormat="false" ht="15" hidden="false" customHeight="true" outlineLevel="0" collapsed="false">
      <c r="A1264" s="11" t="str">
        <f aca="false">TRIM('수출입 실적(품목별)'!A1268)</f>
        <v>2026.02</v>
      </c>
      <c r="B1264" s="17" t="n">
        <f aca="false">IFERROR(VALUE(LEFT(A1264,4)),"")</f>
        <v>2026</v>
      </c>
      <c r="C1264" s="17" t="n">
        <f aca="false">IFERROR(VALUE(RIGHT(A1264,2)),"")</f>
        <v>2</v>
      </c>
      <c r="D1264" s="11" t="str">
        <f aca="false">TRIM('수출입 실적(품목별)'!B1268)</f>
        <v>13</v>
      </c>
      <c r="E1264" s="11" t="str">
        <f aca="false">TRIM('수출입 실적(품목별)'!C1268)</f>
        <v>락(lac), 검ㆍ수지ㆍ그 밖의 식물성 수액과 추출물(extract)</v>
      </c>
      <c r="F1264" s="19" t="n">
        <f aca="false">IFERROR(VALUE(SUBSTITUTE(TRIM('수출입 실적(품목별)'!E1268),",","")),"")</f>
        <v>6002</v>
      </c>
      <c r="G1264" s="19" t="n">
        <f aca="false">IFERROR(VALUE(SUBSTITUTE(TRIM('수출입 실적(품목별)'!G1268),",","")),"")</f>
        <v>25386</v>
      </c>
      <c r="H1264" s="19" t="n">
        <f aca="false">IFERROR(VALUE(SUBSTITUTE(TRIM('수출입 실적(품목별)'!H1268),",","")),"")</f>
        <v>-19384</v>
      </c>
    </row>
    <row r="1265" customFormat="false" ht="15" hidden="false" customHeight="true" outlineLevel="0" collapsed="false">
      <c r="A1265" s="11" t="str">
        <f aca="false">TRIM('수출입 실적(품목별)'!A1269)</f>
        <v>2026.02</v>
      </c>
      <c r="B1265" s="17" t="n">
        <f aca="false">IFERROR(VALUE(LEFT(A1265,4)),"")</f>
        <v>2026</v>
      </c>
      <c r="C1265" s="17" t="n">
        <f aca="false">IFERROR(VALUE(RIGHT(A1265,2)),"")</f>
        <v>2</v>
      </c>
      <c r="D1265" s="11" t="str">
        <f aca="false">TRIM('수출입 실적(품목별)'!B1269)</f>
        <v>14</v>
      </c>
      <c r="E1265" s="11" t="str">
        <f aca="false">TRIM('수출입 실적(품목별)'!C1269)</f>
        <v>식물성 편조물(編組物)용 재료와 다른 류로 분류되지 않은 식물성 생산품</v>
      </c>
      <c r="F1265" s="19" t="n">
        <f aca="false">IFERROR(VALUE(SUBSTITUTE(TRIM('수출입 실적(품목별)'!E1269),",","")),"")</f>
        <v>8</v>
      </c>
      <c r="G1265" s="19" t="n">
        <f aca="false">IFERROR(VALUE(SUBSTITUTE(TRIM('수출입 실적(품목별)'!G1269),",","")),"")</f>
        <v>9891</v>
      </c>
      <c r="H1265" s="19" t="n">
        <f aca="false">IFERROR(VALUE(SUBSTITUTE(TRIM('수출입 실적(품목별)'!H1269),",","")),"")</f>
        <v>-9883</v>
      </c>
    </row>
    <row r="1266" customFormat="false" ht="15" hidden="false" customHeight="true" outlineLevel="0" collapsed="false">
      <c r="A1266" s="11" t="str">
        <f aca="false">TRIM('수출입 실적(품목별)'!A1270)</f>
        <v>2026.02</v>
      </c>
      <c r="B1266" s="17" t="n">
        <f aca="false">IFERROR(VALUE(LEFT(A1266,4)),"")</f>
        <v>2026</v>
      </c>
      <c r="C1266" s="17" t="n">
        <f aca="false">IFERROR(VALUE(RIGHT(A1266,2)),"")</f>
        <v>2</v>
      </c>
      <c r="D1266" s="11" t="str">
        <f aca="false">TRIM('수출입 실적(품목별)'!B1270)</f>
        <v>15</v>
      </c>
      <c r="E1266" s="11" t="str">
        <f aca="false">TRIM('수출입 실적(품목별)'!C1270)</f>
        <v>동물성ㆍ식물성ㆍ미생물성 지방과 기름 및이들의 분해생산물, 조제한 식용 지방과 동물성ㆍ식물성 왁스</v>
      </c>
      <c r="F1266" s="19" t="n">
        <f aca="false">IFERROR(VALUE(SUBSTITUTE(TRIM('수출입 실적(품목별)'!E1270),",","")),"")</f>
        <v>13541</v>
      </c>
      <c r="G1266" s="19" t="n">
        <f aca="false">IFERROR(VALUE(SUBSTITUTE(TRIM('수출입 실적(품목별)'!G1270),",","")),"")</f>
        <v>174055</v>
      </c>
      <c r="H1266" s="19" t="n">
        <f aca="false">IFERROR(VALUE(SUBSTITUTE(TRIM('수출입 실적(품목별)'!H1270),",","")),"")</f>
        <v>-160514</v>
      </c>
    </row>
    <row r="1267" customFormat="false" ht="15" hidden="false" customHeight="true" outlineLevel="0" collapsed="false">
      <c r="A1267" s="11" t="str">
        <f aca="false">TRIM('수출입 실적(품목별)'!A1271)</f>
        <v>2026.02</v>
      </c>
      <c r="B1267" s="17" t="n">
        <f aca="false">IFERROR(VALUE(LEFT(A1267,4)),"")</f>
        <v>2026</v>
      </c>
      <c r="C1267" s="17" t="n">
        <f aca="false">IFERROR(VALUE(RIGHT(A1267,2)),"")</f>
        <v>2</v>
      </c>
      <c r="D1267" s="11" t="str">
        <f aca="false">TRIM('수출입 실적(품목별)'!B1271)</f>
        <v>16</v>
      </c>
      <c r="E1267" s="11" t="str">
        <f aca="false">TRIM('수출입 실적(품목별)'!C1271)</f>
        <v>육류ㆍ어류ㆍ갑각류ㆍ연체동물이나 그 밖의 수생(水生) 무척추동물 또는 곤충의 조제품</v>
      </c>
      <c r="F1267" s="19" t="n">
        <f aca="false">IFERROR(VALUE(SUBSTITUTE(TRIM('수출입 실적(품목별)'!E1271),",","")),"")</f>
        <v>19869</v>
      </c>
      <c r="G1267" s="19" t="n">
        <f aca="false">IFERROR(VALUE(SUBSTITUTE(TRIM('수출입 실적(품목별)'!G1271),",","")),"")</f>
        <v>73497</v>
      </c>
      <c r="H1267" s="19" t="n">
        <f aca="false">IFERROR(VALUE(SUBSTITUTE(TRIM('수출입 실적(품목별)'!H1271),",","")),"")</f>
        <v>-53628</v>
      </c>
    </row>
    <row r="1268" customFormat="false" ht="15" hidden="false" customHeight="true" outlineLevel="0" collapsed="false">
      <c r="A1268" s="11" t="str">
        <f aca="false">TRIM('수출입 실적(품목별)'!A1272)</f>
        <v>2026.02</v>
      </c>
      <c r="B1268" s="17" t="n">
        <f aca="false">IFERROR(VALUE(LEFT(A1268,4)),"")</f>
        <v>2026</v>
      </c>
      <c r="C1268" s="17" t="n">
        <f aca="false">IFERROR(VALUE(RIGHT(A1268,2)),"")</f>
        <v>2</v>
      </c>
      <c r="D1268" s="11" t="str">
        <f aca="false">TRIM('수출입 실적(품목별)'!B1272)</f>
        <v>17</v>
      </c>
      <c r="E1268" s="11" t="str">
        <f aca="false">TRIM('수출입 실적(품목별)'!C1272)</f>
        <v>당류(糖類)와 설탕과자</v>
      </c>
      <c r="F1268" s="19" t="n">
        <f aca="false">IFERROR(VALUE(SUBSTITUTE(TRIM('수출입 실적(품목별)'!E1272),",","")),"")</f>
        <v>16290</v>
      </c>
      <c r="G1268" s="19" t="n">
        <f aca="false">IFERROR(VALUE(SUBSTITUTE(TRIM('수출입 실적(품목별)'!G1272),",","")),"")</f>
        <v>100031</v>
      </c>
      <c r="H1268" s="19" t="n">
        <f aca="false">IFERROR(VALUE(SUBSTITUTE(TRIM('수출입 실적(품목별)'!H1272),",","")),"")</f>
        <v>-83741</v>
      </c>
    </row>
    <row r="1269" customFormat="false" ht="15" hidden="false" customHeight="true" outlineLevel="0" collapsed="false">
      <c r="A1269" s="11" t="str">
        <f aca="false">TRIM('수출입 실적(품목별)'!A1273)</f>
        <v>2026.02</v>
      </c>
      <c r="B1269" s="17" t="n">
        <f aca="false">IFERROR(VALUE(LEFT(A1269,4)),"")</f>
        <v>2026</v>
      </c>
      <c r="C1269" s="17" t="n">
        <f aca="false">IFERROR(VALUE(RIGHT(A1269,2)),"")</f>
        <v>2</v>
      </c>
      <c r="D1269" s="11" t="str">
        <f aca="false">TRIM('수출입 실적(품목별)'!B1273)</f>
        <v>18</v>
      </c>
      <c r="E1269" s="11" t="str">
        <f aca="false">TRIM('수출입 실적(품목별)'!C1273)</f>
        <v>코코아와 그 조제품</v>
      </c>
      <c r="F1269" s="19" t="n">
        <f aca="false">IFERROR(VALUE(SUBSTITUTE(TRIM('수출입 실적(품목별)'!E1273),",","")),"")</f>
        <v>5519</v>
      </c>
      <c r="G1269" s="19" t="n">
        <f aca="false">IFERROR(VALUE(SUBSTITUTE(TRIM('수출입 실적(품목별)'!G1273),",","")),"")</f>
        <v>48302</v>
      </c>
      <c r="H1269" s="19" t="n">
        <f aca="false">IFERROR(VALUE(SUBSTITUTE(TRIM('수출입 실적(품목별)'!H1273),",","")),"")</f>
        <v>-42783</v>
      </c>
    </row>
    <row r="1270" customFormat="false" ht="15" hidden="false" customHeight="true" outlineLevel="0" collapsed="false">
      <c r="A1270" s="11" t="str">
        <f aca="false">TRIM('수출입 실적(품목별)'!A1274)</f>
        <v>2026.02</v>
      </c>
      <c r="B1270" s="17" t="n">
        <f aca="false">IFERROR(VALUE(LEFT(A1270,4)),"")</f>
        <v>2026</v>
      </c>
      <c r="C1270" s="17" t="n">
        <f aca="false">IFERROR(VALUE(RIGHT(A1270,2)),"")</f>
        <v>2</v>
      </c>
      <c r="D1270" s="11" t="str">
        <f aca="false">TRIM('수출입 실적(품목별)'!B1274)</f>
        <v>19</v>
      </c>
      <c r="E1270" s="11" t="str">
        <f aca="false">TRIM('수출입 실적(품목별)'!C1274)</f>
        <v>곡물ㆍ고운 가루ㆍ전분ㆍ밀크의 조제품과 베이커리 제품</v>
      </c>
      <c r="F1270" s="19" t="n">
        <f aca="false">IFERROR(VALUE(SUBSTITUTE(TRIM('수출입 실적(품목별)'!E1274),",","")),"")</f>
        <v>229252</v>
      </c>
      <c r="G1270" s="19" t="n">
        <f aca="false">IFERROR(VALUE(SUBSTITUTE(TRIM('수출입 실적(품목별)'!G1274),",","")),"")</f>
        <v>98542</v>
      </c>
      <c r="H1270" s="19" t="n">
        <f aca="false">IFERROR(VALUE(SUBSTITUTE(TRIM('수출입 실적(품목별)'!H1274),",","")),"")</f>
        <v>130710</v>
      </c>
    </row>
    <row r="1271" customFormat="false" ht="15" hidden="false" customHeight="true" outlineLevel="0" collapsed="false">
      <c r="A1271" s="11" t="str">
        <f aca="false">TRIM('수출입 실적(품목별)'!A1275)</f>
        <v>2026.02</v>
      </c>
      <c r="B1271" s="17" t="n">
        <f aca="false">IFERROR(VALUE(LEFT(A1271,4)),"")</f>
        <v>2026</v>
      </c>
      <c r="C1271" s="17" t="n">
        <f aca="false">IFERROR(VALUE(RIGHT(A1271,2)),"")</f>
        <v>2</v>
      </c>
      <c r="D1271" s="11" t="str">
        <f aca="false">TRIM('수출입 실적(품목별)'!B1275)</f>
        <v>20</v>
      </c>
      <c r="E1271" s="11" t="str">
        <f aca="false">TRIM('수출입 실적(품목별)'!C1275)</f>
        <v>채소ㆍ과실ㆍ견과류나 식물의그 밖의 부분의 조제품</v>
      </c>
      <c r="F1271" s="19" t="n">
        <f aca="false">IFERROR(VALUE(SUBSTITUTE(TRIM('수출입 실적(품목별)'!E1275),",","")),"")</f>
        <v>80672</v>
      </c>
      <c r="G1271" s="19" t="n">
        <f aca="false">IFERROR(VALUE(SUBSTITUTE(TRIM('수출입 실적(품목별)'!G1275),",","")),"")</f>
        <v>138998</v>
      </c>
      <c r="H1271" s="19" t="n">
        <f aca="false">IFERROR(VALUE(SUBSTITUTE(TRIM('수출입 실적(품목별)'!H1275),",","")),"")</f>
        <v>-58326</v>
      </c>
    </row>
    <row r="1272" customFormat="false" ht="15" hidden="false" customHeight="true" outlineLevel="0" collapsed="false">
      <c r="A1272" s="11" t="str">
        <f aca="false">TRIM('수출입 실적(품목별)'!A1276)</f>
        <v>2026.02</v>
      </c>
      <c r="B1272" s="17" t="n">
        <f aca="false">IFERROR(VALUE(LEFT(A1272,4)),"")</f>
        <v>2026</v>
      </c>
      <c r="C1272" s="17" t="n">
        <f aca="false">IFERROR(VALUE(RIGHT(A1272,2)),"")</f>
        <v>2</v>
      </c>
      <c r="D1272" s="11" t="str">
        <f aca="false">TRIM('수출입 실적(품목별)'!B1276)</f>
        <v>21</v>
      </c>
      <c r="E1272" s="11" t="str">
        <f aca="false">TRIM('수출입 실적(품목별)'!C1276)</f>
        <v>각종 조제 식료품</v>
      </c>
      <c r="F1272" s="19" t="n">
        <f aca="false">IFERROR(VALUE(SUBSTITUTE(TRIM('수출입 실적(품목별)'!E1276),",","")),"")</f>
        <v>138808</v>
      </c>
      <c r="G1272" s="19" t="n">
        <f aca="false">IFERROR(VALUE(SUBSTITUTE(TRIM('수출입 실적(품목별)'!G1276),",","")),"")</f>
        <v>211010</v>
      </c>
      <c r="H1272" s="19" t="n">
        <f aca="false">IFERROR(VALUE(SUBSTITUTE(TRIM('수출입 실적(품목별)'!H1276),",","")),"")</f>
        <v>-72202</v>
      </c>
    </row>
    <row r="1273" customFormat="false" ht="15" hidden="false" customHeight="true" outlineLevel="0" collapsed="false">
      <c r="A1273" s="11" t="str">
        <f aca="false">TRIM('수출입 실적(품목별)'!A1277)</f>
        <v>2026.02</v>
      </c>
      <c r="B1273" s="17" t="n">
        <f aca="false">IFERROR(VALUE(LEFT(A1273,4)),"")</f>
        <v>2026</v>
      </c>
      <c r="C1273" s="17" t="n">
        <f aca="false">IFERROR(VALUE(RIGHT(A1273,2)),"")</f>
        <v>2</v>
      </c>
      <c r="D1273" s="11" t="str">
        <f aca="false">TRIM('수출입 실적(품목별)'!B1277)</f>
        <v>22</v>
      </c>
      <c r="E1273" s="11" t="str">
        <f aca="false">TRIM('수출입 실적(품목별)'!C1277)</f>
        <v>음료ㆍ주류ㆍ식초</v>
      </c>
      <c r="F1273" s="19" t="n">
        <f aca="false">IFERROR(VALUE(SUBSTITUTE(TRIM('수출입 실적(품목별)'!E1277),",","")),"")</f>
        <v>73144</v>
      </c>
      <c r="G1273" s="19" t="n">
        <f aca="false">IFERROR(VALUE(SUBSTITUTE(TRIM('수출입 실적(품목별)'!G1277),",","")),"")</f>
        <v>98227</v>
      </c>
      <c r="H1273" s="19" t="n">
        <f aca="false">IFERROR(VALUE(SUBSTITUTE(TRIM('수출입 실적(품목별)'!H1277),",","")),"")</f>
        <v>-25084</v>
      </c>
    </row>
    <row r="1274" customFormat="false" ht="15" hidden="false" customHeight="true" outlineLevel="0" collapsed="false">
      <c r="A1274" s="11" t="str">
        <f aca="false">TRIM('수출입 실적(품목별)'!A1278)</f>
        <v>2026.02</v>
      </c>
      <c r="B1274" s="17" t="n">
        <f aca="false">IFERROR(VALUE(LEFT(A1274,4)),"")</f>
        <v>2026</v>
      </c>
      <c r="C1274" s="17" t="n">
        <f aca="false">IFERROR(VALUE(RIGHT(A1274,2)),"")</f>
        <v>2</v>
      </c>
      <c r="D1274" s="11" t="str">
        <f aca="false">TRIM('수출입 실적(품목별)'!B1278)</f>
        <v>23</v>
      </c>
      <c r="E1274" s="11" t="str">
        <f aca="false">TRIM('수출입 실적(품목별)'!C1278)</f>
        <v>식품 공업에서 생기는 잔재물과 웨이스트(waste), 조제 사료</v>
      </c>
      <c r="F1274" s="19" t="n">
        <f aca="false">IFERROR(VALUE(SUBSTITUTE(TRIM('수출입 실적(품목별)'!E1278),",","")),"")</f>
        <v>27271</v>
      </c>
      <c r="G1274" s="19" t="n">
        <f aca="false">IFERROR(VALUE(SUBSTITUTE(TRIM('수출입 실적(품목별)'!G1278),",","")),"")</f>
        <v>168180</v>
      </c>
      <c r="H1274" s="19" t="n">
        <f aca="false">IFERROR(VALUE(SUBSTITUTE(TRIM('수출입 실적(품목별)'!H1278),",","")),"")</f>
        <v>-140909</v>
      </c>
    </row>
    <row r="1275" customFormat="false" ht="15" hidden="false" customHeight="true" outlineLevel="0" collapsed="false">
      <c r="A1275" s="11" t="str">
        <f aca="false">TRIM('수출입 실적(품목별)'!A1279)</f>
        <v>2026.02</v>
      </c>
      <c r="B1275" s="17" t="n">
        <f aca="false">IFERROR(VALUE(LEFT(A1275,4)),"")</f>
        <v>2026</v>
      </c>
      <c r="C1275" s="17" t="n">
        <f aca="false">IFERROR(VALUE(RIGHT(A1275,2)),"")</f>
        <v>2</v>
      </c>
      <c r="D1275" s="11" t="str">
        <f aca="false">TRIM('수출입 실적(품목별)'!B1279)</f>
        <v>24</v>
      </c>
      <c r="E1275" s="11" t="str">
        <f aca="false">TRIM('수출입 실적(품목별)'!C1279)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275" s="19" t="n">
        <f aca="false">IFERROR(VALUE(SUBSTITUTE(TRIM('수출입 실적(품목별)'!E1279),",","")),"")</f>
        <v>85098</v>
      </c>
      <c r="G1275" s="19" t="n">
        <f aca="false">IFERROR(VALUE(SUBSTITUTE(TRIM('수출입 실적(품목별)'!G1279),",","")),"")</f>
        <v>62721</v>
      </c>
      <c r="H1275" s="19" t="n">
        <f aca="false">IFERROR(VALUE(SUBSTITUTE(TRIM('수출입 실적(품목별)'!H1279),",","")),"")</f>
        <v>22377</v>
      </c>
    </row>
    <row r="1276" customFormat="false" ht="15" hidden="false" customHeight="true" outlineLevel="0" collapsed="false">
      <c r="A1276" s="11" t="str">
        <f aca="false">TRIM('수출입 실적(품목별)'!A1280)</f>
        <v>2026.02</v>
      </c>
      <c r="B1276" s="17" t="n">
        <f aca="false">IFERROR(VALUE(LEFT(A1276,4)),"")</f>
        <v>2026</v>
      </c>
      <c r="C1276" s="17" t="n">
        <f aca="false">IFERROR(VALUE(RIGHT(A1276,2)),"")</f>
        <v>2</v>
      </c>
      <c r="D1276" s="11" t="str">
        <f aca="false">TRIM('수출입 실적(품목별)'!B1280)</f>
        <v>25</v>
      </c>
      <c r="E1276" s="11" t="str">
        <f aca="false">TRIM('수출입 실적(품목별)'!C1280)</f>
        <v>소금, 황, 토석류(土石類), 석고ㆍ석회ㆍ시멘트</v>
      </c>
      <c r="F1276" s="19" t="n">
        <f aca="false">IFERROR(VALUE(SUBSTITUTE(TRIM('수출입 실적(품목별)'!E1280),",","")),"")</f>
        <v>70022</v>
      </c>
      <c r="G1276" s="19" t="n">
        <f aca="false">IFERROR(VALUE(SUBSTITUTE(TRIM('수출입 실적(품목별)'!G1280),",","")),"")</f>
        <v>59659</v>
      </c>
      <c r="H1276" s="19" t="n">
        <f aca="false">IFERROR(VALUE(SUBSTITUTE(TRIM('수출입 실적(품목별)'!H1280),",","")),"")</f>
        <v>10362</v>
      </c>
    </row>
    <row r="1277" customFormat="false" ht="15" hidden="false" customHeight="true" outlineLevel="0" collapsed="false">
      <c r="A1277" s="11" t="str">
        <f aca="false">TRIM('수출입 실적(품목별)'!A1281)</f>
        <v>2026.02</v>
      </c>
      <c r="B1277" s="17" t="n">
        <f aca="false">IFERROR(VALUE(LEFT(A1277,4)),"")</f>
        <v>2026</v>
      </c>
      <c r="C1277" s="17" t="n">
        <f aca="false">IFERROR(VALUE(RIGHT(A1277,2)),"")</f>
        <v>2</v>
      </c>
      <c r="D1277" s="11" t="str">
        <f aca="false">TRIM('수출입 실적(품목별)'!B1281)</f>
        <v>26</v>
      </c>
      <c r="E1277" s="11" t="str">
        <f aca="false">TRIM('수출입 실적(품목별)'!C1281)</f>
        <v>광(鑛)ㆍ슬래그(slag)ㆍ회(灰)</v>
      </c>
      <c r="F1277" s="19" t="n">
        <f aca="false">IFERROR(VALUE(SUBSTITUTE(TRIM('수출입 실적(품목별)'!E1281),",","")),"")</f>
        <v>50624</v>
      </c>
      <c r="G1277" s="19" t="n">
        <f aca="false">IFERROR(VALUE(SUBSTITUTE(TRIM('수출입 실적(품목별)'!G1281),",","")),"")</f>
        <v>1685614</v>
      </c>
      <c r="H1277" s="19" t="n">
        <f aca="false">IFERROR(VALUE(SUBSTITUTE(TRIM('수출입 실적(품목별)'!H1281),",","")),"")</f>
        <v>-1634991</v>
      </c>
    </row>
    <row r="1278" customFormat="false" ht="15" hidden="false" customHeight="true" outlineLevel="0" collapsed="false">
      <c r="A1278" s="11" t="str">
        <f aca="false">TRIM('수출입 실적(품목별)'!A1282)</f>
        <v>2026.02</v>
      </c>
      <c r="B1278" s="17" t="n">
        <f aca="false">IFERROR(VALUE(LEFT(A1278,4)),"")</f>
        <v>2026</v>
      </c>
      <c r="C1278" s="17" t="n">
        <f aca="false">IFERROR(VALUE(RIGHT(A1278,2)),"")</f>
        <v>2</v>
      </c>
      <c r="D1278" s="11" t="str">
        <f aca="false">TRIM('수출입 실적(품목별)'!B1282)</f>
        <v>27</v>
      </c>
      <c r="E1278" s="11" t="str">
        <f aca="false">TRIM('수출입 실적(품목별)'!C1282)</f>
        <v>광물성 연료ㆍ광물유(鑛物油)와 이들의 증류물, 역청(瀝靑)물질, 광물성 왁스</v>
      </c>
      <c r="F1278" s="19" t="n">
        <f aca="false">IFERROR(VALUE(SUBSTITUTE(TRIM('수출입 실적(품목별)'!E1282),",","")),"")</f>
        <v>4210226</v>
      </c>
      <c r="G1278" s="19" t="n">
        <f aca="false">IFERROR(VALUE(SUBSTITUTE(TRIM('수출입 실적(품목별)'!G1282),",","")),"")</f>
        <v>10921257</v>
      </c>
      <c r="H1278" s="19" t="n">
        <f aca="false">IFERROR(VALUE(SUBSTITUTE(TRIM('수출입 실적(품목별)'!H1282),",","")),"")</f>
        <v>-6711031</v>
      </c>
    </row>
    <row r="1279" customFormat="false" ht="15" hidden="false" customHeight="true" outlineLevel="0" collapsed="false">
      <c r="A1279" s="11" t="str">
        <f aca="false">TRIM('수출입 실적(품목별)'!A1283)</f>
        <v>2026.02</v>
      </c>
      <c r="B1279" s="17" t="n">
        <f aca="false">IFERROR(VALUE(LEFT(A1279,4)),"")</f>
        <v>2026</v>
      </c>
      <c r="C1279" s="17" t="n">
        <f aca="false">IFERROR(VALUE(RIGHT(A1279,2)),"")</f>
        <v>2</v>
      </c>
      <c r="D1279" s="11" t="str">
        <f aca="false">TRIM('수출입 실적(품목별)'!B1283)</f>
        <v>28</v>
      </c>
      <c r="E1279" s="11" t="str">
        <f aca="false">TRIM('수출입 실적(품목별)'!C1283)</f>
        <v>무기화학품, 귀금속ㆍ희토류(稀土類)금속ㆍ방사성원소ㆍ동위원소의 유기화합물이나 무기화합물</v>
      </c>
      <c r="F1279" s="19" t="n">
        <f aca="false">IFERROR(VALUE(SUBSTITUTE(TRIM('수출입 실적(품목별)'!E1283),",","")),"")</f>
        <v>744648</v>
      </c>
      <c r="G1279" s="19" t="n">
        <f aca="false">IFERROR(VALUE(SUBSTITUTE(TRIM('수출입 실적(품목별)'!G1283),",","")),"")</f>
        <v>715446</v>
      </c>
      <c r="H1279" s="19" t="n">
        <f aca="false">IFERROR(VALUE(SUBSTITUTE(TRIM('수출입 실적(품목별)'!H1283),",","")),"")</f>
        <v>29203</v>
      </c>
    </row>
    <row r="1280" customFormat="false" ht="15" hidden="false" customHeight="true" outlineLevel="0" collapsed="false">
      <c r="A1280" s="11" t="str">
        <f aca="false">TRIM('수출입 실적(품목별)'!A1284)</f>
        <v>2026.02</v>
      </c>
      <c r="B1280" s="17" t="n">
        <f aca="false">IFERROR(VALUE(LEFT(A1280,4)),"")</f>
        <v>2026</v>
      </c>
      <c r="C1280" s="17" t="n">
        <f aca="false">IFERROR(VALUE(RIGHT(A1280,2)),"")</f>
        <v>2</v>
      </c>
      <c r="D1280" s="11" t="str">
        <f aca="false">TRIM('수출입 실적(품목별)'!B1284)</f>
        <v>29</v>
      </c>
      <c r="E1280" s="11" t="str">
        <f aca="false">TRIM('수출입 실적(품목별)'!C1284)</f>
        <v>유기화학품</v>
      </c>
      <c r="F1280" s="19" t="n">
        <f aca="false">IFERROR(VALUE(SUBSTITUTE(TRIM('수출입 실적(품목별)'!E1284),",","")),"")</f>
        <v>1540886</v>
      </c>
      <c r="G1280" s="19" t="n">
        <f aca="false">IFERROR(VALUE(SUBSTITUTE(TRIM('수출입 실적(품목별)'!G1284),",","")),"")</f>
        <v>1029013</v>
      </c>
      <c r="H1280" s="19" t="n">
        <f aca="false">IFERROR(VALUE(SUBSTITUTE(TRIM('수출입 실적(품목별)'!H1284),",","")),"")</f>
        <v>511873</v>
      </c>
    </row>
    <row r="1281" customFormat="false" ht="15" hidden="false" customHeight="true" outlineLevel="0" collapsed="false">
      <c r="A1281" s="11" t="str">
        <f aca="false">TRIM('수출입 실적(품목별)'!A1285)</f>
        <v>2026.02</v>
      </c>
      <c r="B1281" s="17" t="n">
        <f aca="false">IFERROR(VALUE(LEFT(A1281,4)),"")</f>
        <v>2026</v>
      </c>
      <c r="C1281" s="17" t="n">
        <f aca="false">IFERROR(VALUE(RIGHT(A1281,2)),"")</f>
        <v>2</v>
      </c>
      <c r="D1281" s="11" t="str">
        <f aca="false">TRIM('수출입 실적(품목별)'!B1285)</f>
        <v>30</v>
      </c>
      <c r="E1281" s="11" t="str">
        <f aca="false">TRIM('수출입 실적(품목별)'!C1285)</f>
        <v>의료용품</v>
      </c>
      <c r="F1281" s="19" t="n">
        <f aca="false">IFERROR(VALUE(SUBSTITUTE(TRIM('수출입 실적(품목별)'!E1285),",","")),"")</f>
        <v>785584</v>
      </c>
      <c r="G1281" s="19" t="n">
        <f aca="false">IFERROR(VALUE(SUBSTITUTE(TRIM('수출입 실적(품목별)'!G1285),",","")),"")</f>
        <v>778740</v>
      </c>
      <c r="H1281" s="19" t="n">
        <f aca="false">IFERROR(VALUE(SUBSTITUTE(TRIM('수출입 실적(품목별)'!H1285),",","")),"")</f>
        <v>6844</v>
      </c>
    </row>
    <row r="1282" customFormat="false" ht="15" hidden="false" customHeight="true" outlineLevel="0" collapsed="false">
      <c r="A1282" s="11" t="str">
        <f aca="false">TRIM('수출입 실적(품목별)'!A1286)</f>
        <v>2026.02</v>
      </c>
      <c r="B1282" s="17" t="n">
        <f aca="false">IFERROR(VALUE(LEFT(A1282,4)),"")</f>
        <v>2026</v>
      </c>
      <c r="C1282" s="17" t="n">
        <f aca="false">IFERROR(VALUE(RIGHT(A1282,2)),"")</f>
        <v>2</v>
      </c>
      <c r="D1282" s="11" t="str">
        <f aca="false">TRIM('수출입 실적(품목별)'!B1286)</f>
        <v>31</v>
      </c>
      <c r="E1282" s="11" t="str">
        <f aca="false">TRIM('수출입 실적(품목별)'!C1286)</f>
        <v>비료</v>
      </c>
      <c r="F1282" s="19" t="n">
        <f aca="false">IFERROR(VALUE(SUBSTITUTE(TRIM('수출입 실적(품목별)'!E1286),",","")),"")</f>
        <v>34708</v>
      </c>
      <c r="G1282" s="19" t="n">
        <f aca="false">IFERROR(VALUE(SUBSTITUTE(TRIM('수출입 실적(품목별)'!G1286),",","")),"")</f>
        <v>67063</v>
      </c>
      <c r="H1282" s="19" t="n">
        <f aca="false">IFERROR(VALUE(SUBSTITUTE(TRIM('수출입 실적(품목별)'!H1286),",","")),"")</f>
        <v>-32355</v>
      </c>
    </row>
    <row r="1283" customFormat="false" ht="15" hidden="false" customHeight="true" outlineLevel="0" collapsed="false">
      <c r="A1283" s="11" t="str">
        <f aca="false">TRIM('수출입 실적(품목별)'!A1287)</f>
        <v>2026.02</v>
      </c>
      <c r="B1283" s="17" t="n">
        <f aca="false">IFERROR(VALUE(LEFT(A1283,4)),"")</f>
        <v>2026</v>
      </c>
      <c r="C1283" s="17" t="n">
        <f aca="false">IFERROR(VALUE(RIGHT(A1283,2)),"")</f>
        <v>2</v>
      </c>
      <c r="D1283" s="11" t="str">
        <f aca="false">TRIM('수출입 실적(품목별)'!B1287)</f>
        <v>32</v>
      </c>
      <c r="E1283" s="11" t="str">
        <f aca="false">TRIM('수출입 실적(품목별)'!C1287)</f>
        <v>유연용ㆍ염색용 추출물(extract), 탄닌과 이들의 유도체, 염료ㆍ안료와 그 밖의 착색제, 페인트ㆍ바니시(varnish), 퍼티(putty)와 그 밖의 매스틱(mastic), 잉크</v>
      </c>
      <c r="F1283" s="19" t="n">
        <f aca="false">IFERROR(VALUE(SUBSTITUTE(TRIM('수출입 실적(품목별)'!E1287),",","")),"")</f>
        <v>193435</v>
      </c>
      <c r="G1283" s="19" t="n">
        <f aca="false">IFERROR(VALUE(SUBSTITUTE(TRIM('수출입 실적(품목별)'!G1287),",","")),"")</f>
        <v>171852</v>
      </c>
      <c r="H1283" s="19" t="n">
        <f aca="false">IFERROR(VALUE(SUBSTITUTE(TRIM('수출입 실적(품목별)'!H1287),",","")),"")</f>
        <v>21583</v>
      </c>
    </row>
    <row r="1284" customFormat="false" ht="15" hidden="false" customHeight="true" outlineLevel="0" collapsed="false">
      <c r="A1284" s="11" t="str">
        <f aca="false">TRIM('수출입 실적(품목별)'!A1288)</f>
        <v>2026.02</v>
      </c>
      <c r="B1284" s="17" t="n">
        <f aca="false">IFERROR(VALUE(LEFT(A1284,4)),"")</f>
        <v>2026</v>
      </c>
      <c r="C1284" s="17" t="n">
        <f aca="false">IFERROR(VALUE(RIGHT(A1284,2)),"")</f>
        <v>2</v>
      </c>
      <c r="D1284" s="11" t="str">
        <f aca="false">TRIM('수출입 실적(품목별)'!B1288)</f>
        <v>33</v>
      </c>
      <c r="E1284" s="11" t="str">
        <f aca="false">TRIM('수출입 실적(품목별)'!C1288)</f>
        <v>정유(essential oil)와 레지노이드(resinoid), 조제향료와 화장품ㆍ화장용품</v>
      </c>
      <c r="F1284" s="19" t="n">
        <f aca="false">IFERROR(VALUE(SUBSTITUTE(TRIM('수출입 실적(품목별)'!E1288),",","")),"")</f>
        <v>883056</v>
      </c>
      <c r="G1284" s="19" t="n">
        <f aca="false">IFERROR(VALUE(SUBSTITUTE(TRIM('수출입 실적(품목별)'!G1288),",","")),"")</f>
        <v>163784</v>
      </c>
      <c r="H1284" s="19" t="n">
        <f aca="false">IFERROR(VALUE(SUBSTITUTE(TRIM('수출입 실적(품목별)'!H1288),",","")),"")</f>
        <v>719271</v>
      </c>
    </row>
    <row r="1285" customFormat="false" ht="15" hidden="false" customHeight="true" outlineLevel="0" collapsed="false">
      <c r="A1285" s="11" t="str">
        <f aca="false">TRIM('수출입 실적(품목별)'!A1289)</f>
        <v>2026.02</v>
      </c>
      <c r="B1285" s="17" t="n">
        <f aca="false">IFERROR(VALUE(LEFT(A1285,4)),"")</f>
        <v>2026</v>
      </c>
      <c r="C1285" s="17" t="n">
        <f aca="false">IFERROR(VALUE(RIGHT(A1285,2)),"")</f>
        <v>2</v>
      </c>
      <c r="D1285" s="11" t="str">
        <f aca="false">TRIM('수출입 실적(품목별)'!B1289)</f>
        <v>34</v>
      </c>
      <c r="E1285" s="11" t="str">
        <f aca="false">TRIM('수출입 실적(품목별)'!C1289)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285" s="19" t="n">
        <f aca="false">IFERROR(VALUE(SUBSTITUTE(TRIM('수출입 실적(품목별)'!E1289),",","")),"")</f>
        <v>144577</v>
      </c>
      <c r="G1285" s="19" t="n">
        <f aca="false">IFERROR(VALUE(SUBSTITUTE(TRIM('수출입 실적(품목별)'!G1289),",","")),"")</f>
        <v>87651</v>
      </c>
      <c r="H1285" s="19" t="n">
        <f aca="false">IFERROR(VALUE(SUBSTITUTE(TRIM('수출입 실적(품목별)'!H1289),",","")),"")</f>
        <v>56926</v>
      </c>
    </row>
    <row r="1286" customFormat="false" ht="15" hidden="false" customHeight="true" outlineLevel="0" collapsed="false">
      <c r="A1286" s="11" t="str">
        <f aca="false">TRIM('수출입 실적(품목별)'!A1290)</f>
        <v>2026.02</v>
      </c>
      <c r="B1286" s="17" t="n">
        <f aca="false">IFERROR(VALUE(LEFT(A1286,4)),"")</f>
        <v>2026</v>
      </c>
      <c r="C1286" s="17" t="n">
        <f aca="false">IFERROR(VALUE(RIGHT(A1286,2)),"")</f>
        <v>2</v>
      </c>
      <c r="D1286" s="11" t="str">
        <f aca="false">TRIM('수출입 실적(품목별)'!B1290)</f>
        <v>35</v>
      </c>
      <c r="E1286" s="11" t="str">
        <f aca="false">TRIM('수출입 실적(품목별)'!C1290)</f>
        <v>단백질계 물질, 변성전분, 글루(glue), 효소</v>
      </c>
      <c r="F1286" s="19" t="n">
        <f aca="false">IFERROR(VALUE(SUBSTITUTE(TRIM('수출입 실적(품목별)'!E1290),",","")),"")</f>
        <v>69125</v>
      </c>
      <c r="G1286" s="19" t="n">
        <f aca="false">IFERROR(VALUE(SUBSTITUTE(TRIM('수출입 실적(품목별)'!G1290),",","")),"")</f>
        <v>81608</v>
      </c>
      <c r="H1286" s="19" t="n">
        <f aca="false">IFERROR(VALUE(SUBSTITUTE(TRIM('수출입 실적(품목별)'!H1290),",","")),"")</f>
        <v>-12482</v>
      </c>
    </row>
    <row r="1287" customFormat="false" ht="15" hidden="false" customHeight="true" outlineLevel="0" collapsed="false">
      <c r="A1287" s="11" t="str">
        <f aca="false">TRIM('수출입 실적(품목별)'!A1291)</f>
        <v>2026.02</v>
      </c>
      <c r="B1287" s="17" t="n">
        <f aca="false">IFERROR(VALUE(LEFT(A1287,4)),"")</f>
        <v>2026</v>
      </c>
      <c r="C1287" s="17" t="n">
        <f aca="false">IFERROR(VALUE(RIGHT(A1287,2)),"")</f>
        <v>2</v>
      </c>
      <c r="D1287" s="11" t="str">
        <f aca="false">TRIM('수출입 실적(품목별)'!B1291)</f>
        <v>36</v>
      </c>
      <c r="E1287" s="11" t="str">
        <f aca="false">TRIM('수출입 실적(품목별)'!C1291)</f>
        <v>화약류, 화공품, 성냥, 발화성 합금, 특정 가연성 조제품</v>
      </c>
      <c r="F1287" s="19" t="n">
        <f aca="false">IFERROR(VALUE(SUBSTITUTE(TRIM('수출입 실적(품목별)'!E1291),",","")),"")</f>
        <v>8750</v>
      </c>
      <c r="G1287" s="19" t="n">
        <f aca="false">IFERROR(VALUE(SUBSTITUTE(TRIM('수출입 실적(품목별)'!G1291),",","")),"")</f>
        <v>7402</v>
      </c>
      <c r="H1287" s="19" t="n">
        <f aca="false">IFERROR(VALUE(SUBSTITUTE(TRIM('수출입 실적(품목별)'!H1291),",","")),"")</f>
        <v>1348</v>
      </c>
    </row>
    <row r="1288" customFormat="false" ht="15" hidden="false" customHeight="true" outlineLevel="0" collapsed="false">
      <c r="A1288" s="11" t="str">
        <f aca="false">TRIM('수출입 실적(품목별)'!A1292)</f>
        <v>2026.02</v>
      </c>
      <c r="B1288" s="17" t="n">
        <f aca="false">IFERROR(VALUE(LEFT(A1288,4)),"")</f>
        <v>2026</v>
      </c>
      <c r="C1288" s="17" t="n">
        <f aca="false">IFERROR(VALUE(RIGHT(A1288,2)),"")</f>
        <v>2</v>
      </c>
      <c r="D1288" s="11" t="str">
        <f aca="false">TRIM('수출입 실적(품목별)'!B1292)</f>
        <v>37</v>
      </c>
      <c r="E1288" s="11" t="str">
        <f aca="false">TRIM('수출입 실적(품목별)'!C1292)</f>
        <v>사진용이나 영화용 재료</v>
      </c>
      <c r="F1288" s="19" t="n">
        <f aca="false">IFERROR(VALUE(SUBSTITUTE(TRIM('수출입 실적(품목별)'!E1292),",","")),"")</f>
        <v>85327</v>
      </c>
      <c r="G1288" s="19" t="n">
        <f aca="false">IFERROR(VALUE(SUBSTITUTE(TRIM('수출입 실적(품목별)'!G1292),",","")),"")</f>
        <v>92849</v>
      </c>
      <c r="H1288" s="19" t="n">
        <f aca="false">IFERROR(VALUE(SUBSTITUTE(TRIM('수출입 실적(품목별)'!H1292),",","")),"")</f>
        <v>-7522</v>
      </c>
    </row>
    <row r="1289" customFormat="false" ht="15" hidden="false" customHeight="true" outlineLevel="0" collapsed="false">
      <c r="A1289" s="11" t="str">
        <f aca="false">TRIM('수출입 실적(품목별)'!A1293)</f>
        <v>2026.02</v>
      </c>
      <c r="B1289" s="17" t="n">
        <f aca="false">IFERROR(VALUE(LEFT(A1289,4)),"")</f>
        <v>2026</v>
      </c>
      <c r="C1289" s="17" t="n">
        <f aca="false">IFERROR(VALUE(RIGHT(A1289,2)),"")</f>
        <v>2</v>
      </c>
      <c r="D1289" s="11" t="str">
        <f aca="false">TRIM('수출입 실적(품목별)'!B1293)</f>
        <v>38</v>
      </c>
      <c r="E1289" s="11" t="str">
        <f aca="false">TRIM('수출입 실적(품목별)'!C1293)</f>
        <v>각종 화학공업 생산품</v>
      </c>
      <c r="F1289" s="19" t="n">
        <f aca="false">IFERROR(VALUE(SUBSTITUTE(TRIM('수출입 실적(품목별)'!E1293),",","")),"")</f>
        <v>578368</v>
      </c>
      <c r="G1289" s="19" t="n">
        <f aca="false">IFERROR(VALUE(SUBSTITUTE(TRIM('수출입 실적(품목별)'!G1293),",","")),"")</f>
        <v>843755</v>
      </c>
      <c r="H1289" s="19" t="n">
        <f aca="false">IFERROR(VALUE(SUBSTITUTE(TRIM('수출입 실적(품목별)'!H1293),",","")),"")</f>
        <v>-265387</v>
      </c>
    </row>
    <row r="1290" customFormat="false" ht="15" hidden="false" customHeight="true" outlineLevel="0" collapsed="false">
      <c r="A1290" s="11" t="str">
        <f aca="false">TRIM('수출입 실적(품목별)'!A1294)</f>
        <v>2026.02</v>
      </c>
      <c r="B1290" s="17" t="n">
        <f aca="false">IFERROR(VALUE(LEFT(A1290,4)),"")</f>
        <v>2026</v>
      </c>
      <c r="C1290" s="17" t="n">
        <f aca="false">IFERROR(VALUE(RIGHT(A1290,2)),"")</f>
        <v>2</v>
      </c>
      <c r="D1290" s="11" t="str">
        <f aca="false">TRIM('수출입 실적(품목별)'!B1294)</f>
        <v>39</v>
      </c>
      <c r="E1290" s="11" t="str">
        <f aca="false">TRIM('수출입 실적(품목별)'!C1294)</f>
        <v>플라스틱과 그 제품</v>
      </c>
      <c r="F1290" s="19" t="n">
        <f aca="false">IFERROR(VALUE(SUBSTITUTE(TRIM('수출입 실적(품목별)'!E1294),",","")),"")</f>
        <v>2600571</v>
      </c>
      <c r="G1290" s="19" t="n">
        <f aca="false">IFERROR(VALUE(SUBSTITUTE(TRIM('수출입 실적(품목별)'!G1294),",","")),"")</f>
        <v>958189</v>
      </c>
      <c r="H1290" s="19" t="n">
        <f aca="false">IFERROR(VALUE(SUBSTITUTE(TRIM('수출입 실적(품목별)'!H1294),",","")),"")</f>
        <v>1642382</v>
      </c>
    </row>
    <row r="1291" customFormat="false" ht="15" hidden="false" customHeight="true" outlineLevel="0" collapsed="false">
      <c r="A1291" s="11" t="str">
        <f aca="false">TRIM('수출입 실적(품목별)'!A1295)</f>
        <v>2026.02</v>
      </c>
      <c r="B1291" s="17" t="n">
        <f aca="false">IFERROR(VALUE(LEFT(A1291,4)),"")</f>
        <v>2026</v>
      </c>
      <c r="C1291" s="17" t="n">
        <f aca="false">IFERROR(VALUE(RIGHT(A1291,2)),"")</f>
        <v>2</v>
      </c>
      <c r="D1291" s="11" t="str">
        <f aca="false">TRIM('수출입 실적(품목별)'!B1295)</f>
        <v>40</v>
      </c>
      <c r="E1291" s="11" t="str">
        <f aca="false">TRIM('수출입 실적(품목별)'!C1295)</f>
        <v>고무와 그 제품</v>
      </c>
      <c r="F1291" s="19" t="n">
        <f aca="false">IFERROR(VALUE(SUBSTITUTE(TRIM('수출입 실적(품목별)'!E1295),",","")),"")</f>
        <v>564932</v>
      </c>
      <c r="G1291" s="19" t="n">
        <f aca="false">IFERROR(VALUE(SUBSTITUTE(TRIM('수출입 실적(품목별)'!G1295),",","")),"")</f>
        <v>225673</v>
      </c>
      <c r="H1291" s="19" t="n">
        <f aca="false">IFERROR(VALUE(SUBSTITUTE(TRIM('수출입 실적(품목별)'!H1295),",","")),"")</f>
        <v>339259</v>
      </c>
    </row>
    <row r="1292" customFormat="false" ht="15" hidden="false" customHeight="true" outlineLevel="0" collapsed="false">
      <c r="A1292" s="11" t="str">
        <f aca="false">TRIM('수출입 실적(품목별)'!A1296)</f>
        <v>2026.02</v>
      </c>
      <c r="B1292" s="17" t="n">
        <f aca="false">IFERROR(VALUE(LEFT(A1292,4)),"")</f>
        <v>2026</v>
      </c>
      <c r="C1292" s="17" t="n">
        <f aca="false">IFERROR(VALUE(RIGHT(A1292,2)),"")</f>
        <v>2</v>
      </c>
      <c r="D1292" s="11" t="str">
        <f aca="false">TRIM('수출입 실적(품목별)'!B1296)</f>
        <v>41</v>
      </c>
      <c r="E1292" s="11" t="str">
        <f aca="false">TRIM('수출입 실적(품목별)'!C1296)</f>
        <v>원피(모피는 제외한다)와 가죽</v>
      </c>
      <c r="F1292" s="19" t="n">
        <f aca="false">IFERROR(VALUE(SUBSTITUTE(TRIM('수출입 실적(품목별)'!E1296),",","")),"")</f>
        <v>18117</v>
      </c>
      <c r="G1292" s="19" t="n">
        <f aca="false">IFERROR(VALUE(SUBSTITUTE(TRIM('수출입 실적(품목별)'!G1296),",","")),"")</f>
        <v>15554</v>
      </c>
      <c r="H1292" s="19" t="n">
        <f aca="false">IFERROR(VALUE(SUBSTITUTE(TRIM('수출입 실적(품목별)'!H1296),",","")),"")</f>
        <v>2563</v>
      </c>
    </row>
    <row r="1293" customFormat="false" ht="15" hidden="false" customHeight="true" outlineLevel="0" collapsed="false">
      <c r="A1293" s="11" t="str">
        <f aca="false">TRIM('수출입 실적(품목별)'!A1297)</f>
        <v>2026.02</v>
      </c>
      <c r="B1293" s="17" t="n">
        <f aca="false">IFERROR(VALUE(LEFT(A1293,4)),"")</f>
        <v>2026</v>
      </c>
      <c r="C1293" s="17" t="n">
        <f aca="false">IFERROR(VALUE(RIGHT(A1293,2)),"")</f>
        <v>2</v>
      </c>
      <c r="D1293" s="11" t="str">
        <f aca="false">TRIM('수출입 실적(품목별)'!B1297)</f>
        <v>42</v>
      </c>
      <c r="E1293" s="11" t="str">
        <f aca="false">TRIM('수출입 실적(품목별)'!C1297)</f>
        <v>가죽제품, 마구, 여행용구ㆍ핸드백과 이와 유사한 용기, 동물 거트(gut)[누에의 거트(gut)는 제외한다]의 제품</v>
      </c>
      <c r="F1293" s="19" t="n">
        <f aca="false">IFERROR(VALUE(SUBSTITUTE(TRIM('수출입 실적(품목별)'!E1297),",","")),"")</f>
        <v>39053</v>
      </c>
      <c r="G1293" s="19" t="n">
        <f aca="false">IFERROR(VALUE(SUBSTITUTE(TRIM('수출입 실적(품목별)'!G1297),",","")),"")</f>
        <v>293159</v>
      </c>
      <c r="H1293" s="19" t="n">
        <f aca="false">IFERROR(VALUE(SUBSTITUTE(TRIM('수출입 실적(품목별)'!H1297),",","")),"")</f>
        <v>-254106</v>
      </c>
    </row>
    <row r="1294" customFormat="false" ht="15" hidden="false" customHeight="true" outlineLevel="0" collapsed="false">
      <c r="A1294" s="11" t="str">
        <f aca="false">TRIM('수출입 실적(품목별)'!A1298)</f>
        <v>2026.02</v>
      </c>
      <c r="B1294" s="17" t="n">
        <f aca="false">IFERROR(VALUE(LEFT(A1294,4)),"")</f>
        <v>2026</v>
      </c>
      <c r="C1294" s="17" t="n">
        <f aca="false">IFERROR(VALUE(RIGHT(A1294,2)),"")</f>
        <v>2</v>
      </c>
      <c r="D1294" s="11" t="str">
        <f aca="false">TRIM('수출입 실적(품목별)'!B1298)</f>
        <v>43</v>
      </c>
      <c r="E1294" s="11" t="str">
        <f aca="false">TRIM('수출입 실적(품목별)'!C1298)</f>
        <v>모피ㆍ인조모피와 이들의 제품</v>
      </c>
      <c r="F1294" s="19" t="n">
        <f aca="false">IFERROR(VALUE(SUBSTITUTE(TRIM('수출입 실적(품목별)'!E1298),",","")),"")</f>
        <v>315</v>
      </c>
      <c r="G1294" s="19" t="n">
        <f aca="false">IFERROR(VALUE(SUBSTITUTE(TRIM('수출입 실적(품목별)'!G1298),",","")),"")</f>
        <v>2713</v>
      </c>
      <c r="H1294" s="19" t="n">
        <f aca="false">IFERROR(VALUE(SUBSTITUTE(TRIM('수출입 실적(품목별)'!H1298),",","")),"")</f>
        <v>-2398</v>
      </c>
    </row>
    <row r="1295" customFormat="false" ht="15" hidden="false" customHeight="true" outlineLevel="0" collapsed="false">
      <c r="A1295" s="11" t="str">
        <f aca="false">TRIM('수출입 실적(품목별)'!A1299)</f>
        <v>2026.02</v>
      </c>
      <c r="B1295" s="17" t="n">
        <f aca="false">IFERROR(VALUE(LEFT(A1295,4)),"")</f>
        <v>2026</v>
      </c>
      <c r="C1295" s="17" t="n">
        <f aca="false">IFERROR(VALUE(RIGHT(A1295,2)),"")</f>
        <v>2</v>
      </c>
      <c r="D1295" s="11" t="str">
        <f aca="false">TRIM('수출입 실적(품목별)'!B1299)</f>
        <v>44</v>
      </c>
      <c r="E1295" s="11" t="str">
        <f aca="false">TRIM('수출입 실적(품목별)'!C1299)</f>
        <v>목재와 그 제품, 목탄</v>
      </c>
      <c r="F1295" s="19" t="n">
        <f aca="false">IFERROR(VALUE(SUBSTITUTE(TRIM('수출입 실적(품목별)'!E1299),",","")),"")</f>
        <v>5958</v>
      </c>
      <c r="G1295" s="19" t="n">
        <f aca="false">IFERROR(VALUE(SUBSTITUTE(TRIM('수출입 실적(품목별)'!G1299),",","")),"")</f>
        <v>183162</v>
      </c>
      <c r="H1295" s="19" t="n">
        <f aca="false">IFERROR(VALUE(SUBSTITUTE(TRIM('수출입 실적(품목별)'!H1299),",","")),"")</f>
        <v>-177204</v>
      </c>
    </row>
    <row r="1296" customFormat="false" ht="15" hidden="false" customHeight="true" outlineLevel="0" collapsed="false">
      <c r="A1296" s="11" t="str">
        <f aca="false">TRIM('수출입 실적(품목별)'!A1300)</f>
        <v>2026.02</v>
      </c>
      <c r="B1296" s="17" t="n">
        <f aca="false">IFERROR(VALUE(LEFT(A1296,4)),"")</f>
        <v>2026</v>
      </c>
      <c r="C1296" s="17" t="n">
        <f aca="false">IFERROR(VALUE(RIGHT(A1296,2)),"")</f>
        <v>2</v>
      </c>
      <c r="D1296" s="11" t="str">
        <f aca="false">TRIM('수출입 실적(품목별)'!B1300)</f>
        <v>45</v>
      </c>
      <c r="E1296" s="11" t="str">
        <f aca="false">TRIM('수출입 실적(품목별)'!C1300)</f>
        <v>코르크(cork)와 그 제품</v>
      </c>
      <c r="F1296" s="19" t="n">
        <f aca="false">IFERROR(VALUE(SUBSTITUTE(TRIM('수출입 실적(품목별)'!E1300),",","")),"")</f>
        <v>35</v>
      </c>
      <c r="G1296" s="19" t="n">
        <f aca="false">IFERROR(VALUE(SUBSTITUTE(TRIM('수출입 실적(품목별)'!G1300),",","")),"")</f>
        <v>412</v>
      </c>
      <c r="H1296" s="19" t="n">
        <f aca="false">IFERROR(VALUE(SUBSTITUTE(TRIM('수출입 실적(품목별)'!H1300),",","")),"")</f>
        <v>-377</v>
      </c>
    </row>
    <row r="1297" customFormat="false" ht="15" hidden="false" customHeight="true" outlineLevel="0" collapsed="false">
      <c r="A1297" s="11" t="str">
        <f aca="false">TRIM('수출입 실적(품목별)'!A1301)</f>
        <v>2026.02</v>
      </c>
      <c r="B1297" s="17" t="n">
        <f aca="false">IFERROR(VALUE(LEFT(A1297,4)),"")</f>
        <v>2026</v>
      </c>
      <c r="C1297" s="17" t="n">
        <f aca="false">IFERROR(VALUE(RIGHT(A1297,2)),"")</f>
        <v>2</v>
      </c>
      <c r="D1297" s="11" t="str">
        <f aca="false">TRIM('수출입 실적(품목별)'!B1301)</f>
        <v>46</v>
      </c>
      <c r="E1297" s="11" t="str">
        <f aca="false">TRIM('수출입 실적(품목별)'!C1301)</f>
        <v>짚ㆍ에스파르토(esparto)나 그 밖의 조물 재료의 제품, 바구니 세공물(basketware)과 지조세공물(枝條細工物)</v>
      </c>
      <c r="F1297" s="19" t="n">
        <f aca="false">IFERROR(VALUE(SUBSTITUTE(TRIM('수출입 실적(품목별)'!E1301),",","")),"")</f>
        <v>21</v>
      </c>
      <c r="G1297" s="19" t="n">
        <f aca="false">IFERROR(VALUE(SUBSTITUTE(TRIM('수출입 실적(품목별)'!G1301),",","")),"")</f>
        <v>1315</v>
      </c>
      <c r="H1297" s="19" t="n">
        <f aca="false">IFERROR(VALUE(SUBSTITUTE(TRIM('수출입 실적(품목별)'!H1301),",","")),"")</f>
        <v>-1294</v>
      </c>
    </row>
    <row r="1298" customFormat="false" ht="15" hidden="false" customHeight="true" outlineLevel="0" collapsed="false">
      <c r="A1298" s="11" t="str">
        <f aca="false">TRIM('수출입 실적(품목별)'!A1302)</f>
        <v>2026.02</v>
      </c>
      <c r="B1298" s="17" t="n">
        <f aca="false">IFERROR(VALUE(LEFT(A1298,4)),"")</f>
        <v>2026</v>
      </c>
      <c r="C1298" s="17" t="n">
        <f aca="false">IFERROR(VALUE(RIGHT(A1298,2)),"")</f>
        <v>2</v>
      </c>
      <c r="D1298" s="11" t="str">
        <f aca="false">TRIM('수출입 실적(품목별)'!B1302)</f>
        <v>47</v>
      </c>
      <c r="E1298" s="11" t="str">
        <f aca="false">TRIM('수출입 실적(품목별)'!C1302)</f>
        <v>목재나 그 밖의 섬유질 셀룰로오스재료의 펄프, 회수한 종이ㆍ판지[웨이스트(waste)와 스크랩(scrap)]</v>
      </c>
      <c r="F1298" s="19" t="n">
        <f aca="false">IFERROR(VALUE(SUBSTITUTE(TRIM('수출입 실적(품목별)'!E1302),",","")),"")</f>
        <v>8645</v>
      </c>
      <c r="G1298" s="19" t="n">
        <f aca="false">IFERROR(VALUE(SUBSTITUTE(TRIM('수출입 실적(품목별)'!G1302),",","")),"")</f>
        <v>107976</v>
      </c>
      <c r="H1298" s="19" t="n">
        <f aca="false">IFERROR(VALUE(SUBSTITUTE(TRIM('수출입 실적(품목별)'!H1302),",","")),"")</f>
        <v>-99330</v>
      </c>
    </row>
    <row r="1299" customFormat="false" ht="15" hidden="false" customHeight="true" outlineLevel="0" collapsed="false">
      <c r="A1299" s="11" t="str">
        <f aca="false">TRIM('수출입 실적(품목별)'!A1303)</f>
        <v>2026.02</v>
      </c>
      <c r="B1299" s="17" t="n">
        <f aca="false">IFERROR(VALUE(LEFT(A1299,4)),"")</f>
        <v>2026</v>
      </c>
      <c r="C1299" s="17" t="n">
        <f aca="false">IFERROR(VALUE(RIGHT(A1299,2)),"")</f>
        <v>2</v>
      </c>
      <c r="D1299" s="11" t="str">
        <f aca="false">TRIM('수출입 실적(품목별)'!B1303)</f>
        <v>48</v>
      </c>
      <c r="E1299" s="11" t="str">
        <f aca="false">TRIM('수출입 실적(품목별)'!C1303)</f>
        <v>종이와 판지, 제지용 펄프ㆍ종이ㆍ판지의 제품</v>
      </c>
      <c r="F1299" s="19" t="n">
        <f aca="false">IFERROR(VALUE(SUBSTITUTE(TRIM('수출입 실적(품목별)'!E1303),",","")),"")</f>
        <v>194053</v>
      </c>
      <c r="G1299" s="19" t="n">
        <f aca="false">IFERROR(VALUE(SUBSTITUTE(TRIM('수출입 실적(품목별)'!G1303),",","")),"")</f>
        <v>175938</v>
      </c>
      <c r="H1299" s="19" t="n">
        <f aca="false">IFERROR(VALUE(SUBSTITUTE(TRIM('수출입 실적(품목별)'!H1303),",","")),"")</f>
        <v>18116</v>
      </c>
    </row>
    <row r="1300" customFormat="false" ht="15" hidden="false" customHeight="true" outlineLevel="0" collapsed="false">
      <c r="A1300" s="11" t="str">
        <f aca="false">TRIM('수출입 실적(품목별)'!A1304)</f>
        <v>2026.02</v>
      </c>
      <c r="B1300" s="17" t="n">
        <f aca="false">IFERROR(VALUE(LEFT(A1300,4)),"")</f>
        <v>2026</v>
      </c>
      <c r="C1300" s="17" t="n">
        <f aca="false">IFERROR(VALUE(RIGHT(A1300,2)),"")</f>
        <v>2</v>
      </c>
      <c r="D1300" s="11" t="str">
        <f aca="false">TRIM('수출입 실적(품목별)'!B1304)</f>
        <v>49</v>
      </c>
      <c r="E1300" s="11" t="str">
        <f aca="false">TRIM('수출입 실적(품목별)'!C1304)</f>
        <v>인쇄서적ㆍ신문ㆍ회화ㆍ그 밖의 인쇄물, 수제(手製)문서ㆍ타자문서ㆍ도면</v>
      </c>
      <c r="F1300" s="19" t="n">
        <f aca="false">IFERROR(VALUE(SUBSTITUTE(TRIM('수출입 실적(품목별)'!E1304),",","")),"")</f>
        <v>19249</v>
      </c>
      <c r="G1300" s="19" t="n">
        <f aca="false">IFERROR(VALUE(SUBSTITUTE(TRIM('수출입 실적(품목별)'!G1304),",","")),"")</f>
        <v>22841</v>
      </c>
      <c r="H1300" s="19" t="n">
        <f aca="false">IFERROR(VALUE(SUBSTITUTE(TRIM('수출입 실적(품목별)'!H1304),",","")),"")</f>
        <v>-3592</v>
      </c>
    </row>
    <row r="1301" customFormat="false" ht="15" hidden="false" customHeight="true" outlineLevel="0" collapsed="false">
      <c r="A1301" s="11" t="str">
        <f aca="false">TRIM('수출입 실적(품목별)'!A1305)</f>
        <v>2026.02</v>
      </c>
      <c r="B1301" s="17" t="n">
        <f aca="false">IFERROR(VALUE(LEFT(A1301,4)),"")</f>
        <v>2026</v>
      </c>
      <c r="C1301" s="17" t="n">
        <f aca="false">IFERROR(VALUE(RIGHT(A1301,2)),"")</f>
        <v>2</v>
      </c>
      <c r="D1301" s="11" t="str">
        <f aca="false">TRIM('수출입 실적(품목별)'!B1305)</f>
        <v>50</v>
      </c>
      <c r="E1301" s="11" t="str">
        <f aca="false">TRIM('수출입 실적(품목별)'!C1305)</f>
        <v>견</v>
      </c>
      <c r="F1301" s="19" t="n">
        <f aca="false">IFERROR(VALUE(SUBSTITUTE(TRIM('수출입 실적(품목별)'!E1305),",","")),"")</f>
        <v>1855</v>
      </c>
      <c r="G1301" s="19" t="n">
        <f aca="false">IFERROR(VALUE(SUBSTITUTE(TRIM('수출입 실적(품목별)'!G1305),",","")),"")</f>
        <v>1675</v>
      </c>
      <c r="H1301" s="19" t="n">
        <f aca="false">IFERROR(VALUE(SUBSTITUTE(TRIM('수출입 실적(품목별)'!H1305),",","")),"")</f>
        <v>179</v>
      </c>
    </row>
    <row r="1302" customFormat="false" ht="15" hidden="false" customHeight="true" outlineLevel="0" collapsed="false">
      <c r="A1302" s="11" t="str">
        <f aca="false">TRIM('수출입 실적(품목별)'!A1306)</f>
        <v>2026.02</v>
      </c>
      <c r="B1302" s="17" t="n">
        <f aca="false">IFERROR(VALUE(LEFT(A1302,4)),"")</f>
        <v>2026</v>
      </c>
      <c r="C1302" s="17" t="n">
        <f aca="false">IFERROR(VALUE(RIGHT(A1302,2)),"")</f>
        <v>2</v>
      </c>
      <c r="D1302" s="11" t="str">
        <f aca="false">TRIM('수출입 실적(품목별)'!B1306)</f>
        <v>51</v>
      </c>
      <c r="E1302" s="11" t="str">
        <f aca="false">TRIM('수출입 실적(품목별)'!C1306)</f>
        <v>양모ㆍ동물의 부드러운 털이나 거친 털ㆍ말의 털로 만든 실과 직물</v>
      </c>
      <c r="F1302" s="19" t="n">
        <f aca="false">IFERROR(VALUE(SUBSTITUTE(TRIM('수출입 실적(품목별)'!E1306),",","")),"")</f>
        <v>497</v>
      </c>
      <c r="G1302" s="19" t="n">
        <f aca="false">IFERROR(VALUE(SUBSTITUTE(TRIM('수출입 실적(품목별)'!G1306),",","")),"")</f>
        <v>11999</v>
      </c>
      <c r="H1302" s="19" t="n">
        <f aca="false">IFERROR(VALUE(SUBSTITUTE(TRIM('수출입 실적(품목별)'!H1306),",","")),"")</f>
        <v>-11502</v>
      </c>
    </row>
    <row r="1303" customFormat="false" ht="15" hidden="false" customHeight="true" outlineLevel="0" collapsed="false">
      <c r="A1303" s="11" t="str">
        <f aca="false">TRIM('수출입 실적(품목별)'!A1307)</f>
        <v>2026.02</v>
      </c>
      <c r="B1303" s="17" t="n">
        <f aca="false">IFERROR(VALUE(LEFT(A1303,4)),"")</f>
        <v>2026</v>
      </c>
      <c r="C1303" s="17" t="n">
        <f aca="false">IFERROR(VALUE(RIGHT(A1303,2)),"")</f>
        <v>2</v>
      </c>
      <c r="D1303" s="11" t="str">
        <f aca="false">TRIM('수출입 실적(품목별)'!B1307)</f>
        <v>52</v>
      </c>
      <c r="E1303" s="11" t="str">
        <f aca="false">TRIM('수출입 실적(품목별)'!C1307)</f>
        <v>면</v>
      </c>
      <c r="F1303" s="19" t="n">
        <f aca="false">IFERROR(VALUE(SUBSTITUTE(TRIM('수출입 실적(품목별)'!E1307),",","")),"")</f>
        <v>18146</v>
      </c>
      <c r="G1303" s="19" t="n">
        <f aca="false">IFERROR(VALUE(SUBSTITUTE(TRIM('수출입 실적(품목별)'!G1307),",","")),"")</f>
        <v>48301</v>
      </c>
      <c r="H1303" s="19" t="n">
        <f aca="false">IFERROR(VALUE(SUBSTITUTE(TRIM('수출입 실적(품목별)'!H1307),",","")),"")</f>
        <v>-30155</v>
      </c>
    </row>
    <row r="1304" customFormat="false" ht="15" hidden="false" customHeight="true" outlineLevel="0" collapsed="false">
      <c r="A1304" s="11" t="str">
        <f aca="false">TRIM('수출입 실적(품목별)'!A1308)</f>
        <v>2026.02</v>
      </c>
      <c r="B1304" s="17" t="n">
        <f aca="false">IFERROR(VALUE(LEFT(A1304,4)),"")</f>
        <v>2026</v>
      </c>
      <c r="C1304" s="17" t="n">
        <f aca="false">IFERROR(VALUE(RIGHT(A1304,2)),"")</f>
        <v>2</v>
      </c>
      <c r="D1304" s="11" t="str">
        <f aca="false">TRIM('수출입 실적(품목별)'!B1308)</f>
        <v>53</v>
      </c>
      <c r="E1304" s="11" t="str">
        <f aca="false">TRIM('수출입 실적(품목별)'!C1308)</f>
        <v>그 밖의 식물성 방직용 섬유, 종이실(paper yarn)과 종이실로 만든 직물</v>
      </c>
      <c r="F1304" s="19" t="n">
        <f aca="false">IFERROR(VALUE(SUBSTITUTE(TRIM('수출입 실적(품목별)'!E1308),",","")),"")</f>
        <v>291</v>
      </c>
      <c r="G1304" s="19" t="n">
        <f aca="false">IFERROR(VALUE(SUBSTITUTE(TRIM('수출입 실적(품목별)'!G1308),",","")),"")</f>
        <v>4178</v>
      </c>
      <c r="H1304" s="19" t="n">
        <f aca="false">IFERROR(VALUE(SUBSTITUTE(TRIM('수출입 실적(품목별)'!H1308),",","")),"")</f>
        <v>-3887</v>
      </c>
    </row>
    <row r="1305" customFormat="false" ht="15" hidden="false" customHeight="true" outlineLevel="0" collapsed="false">
      <c r="A1305" s="11" t="str">
        <f aca="false">TRIM('수출입 실적(품목별)'!A1309)</f>
        <v>2026.02</v>
      </c>
      <c r="B1305" s="17" t="n">
        <f aca="false">IFERROR(VALUE(LEFT(A1305,4)),"")</f>
        <v>2026</v>
      </c>
      <c r="C1305" s="17" t="n">
        <f aca="false">IFERROR(VALUE(RIGHT(A1305,2)),"")</f>
        <v>2</v>
      </c>
      <c r="D1305" s="11" t="str">
        <f aca="false">TRIM('수출입 실적(품목별)'!B1309)</f>
        <v>54</v>
      </c>
      <c r="E1305" s="11" t="str">
        <f aca="false">TRIM('수출입 실적(품목별)'!C1309)</f>
        <v>인조필라멘트, 인조방직용 섬유재료의 스트립(strip)과 이와 유사한 것</v>
      </c>
      <c r="F1305" s="19" t="n">
        <f aca="false">IFERROR(VALUE(SUBSTITUTE(TRIM('수출입 실적(품목별)'!E1309),",","")),"")</f>
        <v>118958</v>
      </c>
      <c r="G1305" s="19" t="n">
        <f aca="false">IFERROR(VALUE(SUBSTITUTE(TRIM('수출입 실적(품목별)'!G1309),",","")),"")</f>
        <v>67248</v>
      </c>
      <c r="H1305" s="19" t="n">
        <f aca="false">IFERROR(VALUE(SUBSTITUTE(TRIM('수출입 실적(품목별)'!H1309),",","")),"")</f>
        <v>51710</v>
      </c>
    </row>
    <row r="1306" customFormat="false" ht="15" hidden="false" customHeight="true" outlineLevel="0" collapsed="false">
      <c r="A1306" s="11" t="str">
        <f aca="false">TRIM('수출입 실적(품목별)'!A1310)</f>
        <v>2026.02</v>
      </c>
      <c r="B1306" s="17" t="n">
        <f aca="false">IFERROR(VALUE(LEFT(A1306,4)),"")</f>
        <v>2026</v>
      </c>
      <c r="C1306" s="17" t="n">
        <f aca="false">IFERROR(VALUE(RIGHT(A1306,2)),"")</f>
        <v>2</v>
      </c>
      <c r="D1306" s="11" t="str">
        <f aca="false">TRIM('수출입 실적(품목별)'!B1310)</f>
        <v>55</v>
      </c>
      <c r="E1306" s="11" t="str">
        <f aca="false">TRIM('수출입 실적(품목별)'!C1310)</f>
        <v>인조스테이플섬유</v>
      </c>
      <c r="F1306" s="19" t="n">
        <f aca="false">IFERROR(VALUE(SUBSTITUTE(TRIM('수출입 실적(품목별)'!E1310),",","")),"")</f>
        <v>86717</v>
      </c>
      <c r="G1306" s="19" t="n">
        <f aca="false">IFERROR(VALUE(SUBSTITUTE(TRIM('수출입 실적(품목별)'!G1310),",","")),"")</f>
        <v>37026</v>
      </c>
      <c r="H1306" s="19" t="n">
        <f aca="false">IFERROR(VALUE(SUBSTITUTE(TRIM('수출입 실적(품목별)'!H1310),",","")),"")</f>
        <v>49691</v>
      </c>
    </row>
    <row r="1307" customFormat="false" ht="15" hidden="false" customHeight="true" outlineLevel="0" collapsed="false">
      <c r="A1307" s="11" t="str">
        <f aca="false">TRIM('수출입 실적(품목별)'!A1311)</f>
        <v>2026.02</v>
      </c>
      <c r="B1307" s="17" t="n">
        <f aca="false">IFERROR(VALUE(LEFT(A1307,4)),"")</f>
        <v>2026</v>
      </c>
      <c r="C1307" s="17" t="n">
        <f aca="false">IFERROR(VALUE(RIGHT(A1307,2)),"")</f>
        <v>2</v>
      </c>
      <c r="D1307" s="11" t="str">
        <f aca="false">TRIM('수출입 실적(품목별)'!B1311)</f>
        <v>56</v>
      </c>
      <c r="E1307" s="11" t="str">
        <f aca="false">TRIM('수출입 실적(품목별)'!C1311)</f>
        <v>워딩(wadding)ㆍ펠트(felt)ㆍ부직포, 특수사, 끈ㆍ배의 밧줄(cordage)ㆍ로프ㆍ케이블과 이들의 제품</v>
      </c>
      <c r="F1307" s="19" t="n">
        <f aca="false">IFERROR(VALUE(SUBSTITUTE(TRIM('수출입 실적(품목별)'!E1311),",","")),"")</f>
        <v>57146</v>
      </c>
      <c r="G1307" s="19" t="n">
        <f aca="false">IFERROR(VALUE(SUBSTITUTE(TRIM('수출입 실적(품목별)'!G1311),",","")),"")</f>
        <v>48762</v>
      </c>
      <c r="H1307" s="19" t="n">
        <f aca="false">IFERROR(VALUE(SUBSTITUTE(TRIM('수출입 실적(품목별)'!H1311),",","")),"")</f>
        <v>8385</v>
      </c>
    </row>
    <row r="1308" customFormat="false" ht="15" hidden="false" customHeight="true" outlineLevel="0" collapsed="false">
      <c r="A1308" s="11" t="str">
        <f aca="false">TRIM('수출입 실적(품목별)'!A1312)</f>
        <v>2026.02</v>
      </c>
      <c r="B1308" s="17" t="n">
        <f aca="false">IFERROR(VALUE(LEFT(A1308,4)),"")</f>
        <v>2026</v>
      </c>
      <c r="C1308" s="17" t="n">
        <f aca="false">IFERROR(VALUE(RIGHT(A1308,2)),"")</f>
        <v>2</v>
      </c>
      <c r="D1308" s="11" t="str">
        <f aca="false">TRIM('수출입 실적(품목별)'!B1312)</f>
        <v>57</v>
      </c>
      <c r="E1308" s="11" t="str">
        <f aca="false">TRIM('수출입 실적(품목별)'!C1312)</f>
        <v>양탄자류와 그 밖의 방직용 섬유로 만든 바닥깔개</v>
      </c>
      <c r="F1308" s="19" t="n">
        <f aca="false">IFERROR(VALUE(SUBSTITUTE(TRIM('수출입 실적(품목별)'!E1312),",","")),"")</f>
        <v>4570</v>
      </c>
      <c r="G1308" s="19" t="n">
        <f aca="false">IFERROR(VALUE(SUBSTITUTE(TRIM('수출입 실적(품목별)'!G1312),",","")),"")</f>
        <v>7777</v>
      </c>
      <c r="H1308" s="19" t="n">
        <f aca="false">IFERROR(VALUE(SUBSTITUTE(TRIM('수출입 실적(품목별)'!H1312),",","")),"")</f>
        <v>-3207</v>
      </c>
    </row>
    <row r="1309" customFormat="false" ht="15" hidden="false" customHeight="true" outlineLevel="0" collapsed="false">
      <c r="A1309" s="11" t="str">
        <f aca="false">TRIM('수출입 실적(품목별)'!A1313)</f>
        <v>2026.02</v>
      </c>
      <c r="B1309" s="17" t="n">
        <f aca="false">IFERROR(VALUE(LEFT(A1309,4)),"")</f>
        <v>2026</v>
      </c>
      <c r="C1309" s="17" t="n">
        <f aca="false">IFERROR(VALUE(RIGHT(A1309,2)),"")</f>
        <v>2</v>
      </c>
      <c r="D1309" s="11" t="str">
        <f aca="false">TRIM('수출입 실적(품목별)'!B1313)</f>
        <v>58</v>
      </c>
      <c r="E1309" s="11" t="str">
        <f aca="false">TRIM('수출입 실적(품목별)'!C1313)</f>
        <v>특수직물, 터프트(tuft)한 직물, 레이스, 태피스트리(tapestry), 트리밍(trimming), 자수천</v>
      </c>
      <c r="F1309" s="19" t="n">
        <f aca="false">IFERROR(VALUE(SUBSTITUTE(TRIM('수출입 실적(품목별)'!E1313),",","")),"")</f>
        <v>12811</v>
      </c>
      <c r="G1309" s="19" t="n">
        <f aca="false">IFERROR(VALUE(SUBSTITUTE(TRIM('수출입 실적(품목별)'!G1313),",","")),"")</f>
        <v>5314</v>
      </c>
      <c r="H1309" s="19" t="n">
        <f aca="false">IFERROR(VALUE(SUBSTITUTE(TRIM('수출입 실적(품목별)'!H1313),",","")),"")</f>
        <v>7497</v>
      </c>
    </row>
    <row r="1310" customFormat="false" ht="15" hidden="false" customHeight="true" outlineLevel="0" collapsed="false">
      <c r="A1310" s="11" t="str">
        <f aca="false">TRIM('수출입 실적(품목별)'!A1314)</f>
        <v>2026.02</v>
      </c>
      <c r="B1310" s="17" t="n">
        <f aca="false">IFERROR(VALUE(LEFT(A1310,4)),"")</f>
        <v>2026</v>
      </c>
      <c r="C1310" s="17" t="n">
        <f aca="false">IFERROR(VALUE(RIGHT(A1310,2)),"")</f>
        <v>2</v>
      </c>
      <c r="D1310" s="11" t="str">
        <f aca="false">TRIM('수출입 실적(품목별)'!B1314)</f>
        <v>59</v>
      </c>
      <c r="E1310" s="11" t="str">
        <f aca="false">TRIM('수출입 실적(품목별)'!C1314)</f>
        <v>침투ㆍ도포ㆍ피복하거나 적층한 방직용 섬유의 직물, 공업용인 방직용 섬유제품</v>
      </c>
      <c r="F1310" s="19" t="n">
        <f aca="false">IFERROR(VALUE(SUBSTITUTE(TRIM('수출입 실적(품목별)'!E1314),",","")),"")</f>
        <v>79652</v>
      </c>
      <c r="G1310" s="19" t="n">
        <f aca="false">IFERROR(VALUE(SUBSTITUTE(TRIM('수출입 실적(품목별)'!G1314),",","")),"")</f>
        <v>30260</v>
      </c>
      <c r="H1310" s="19" t="n">
        <f aca="false">IFERROR(VALUE(SUBSTITUTE(TRIM('수출입 실적(품목별)'!H1314),",","")),"")</f>
        <v>49392</v>
      </c>
    </row>
    <row r="1311" customFormat="false" ht="15" hidden="false" customHeight="true" outlineLevel="0" collapsed="false">
      <c r="A1311" s="11" t="str">
        <f aca="false">TRIM('수출입 실적(품목별)'!A1315)</f>
        <v>2026.02</v>
      </c>
      <c r="B1311" s="17" t="n">
        <f aca="false">IFERROR(VALUE(LEFT(A1311,4)),"")</f>
        <v>2026</v>
      </c>
      <c r="C1311" s="17" t="n">
        <f aca="false">IFERROR(VALUE(RIGHT(A1311,2)),"")</f>
        <v>2</v>
      </c>
      <c r="D1311" s="11" t="str">
        <f aca="false">TRIM('수출입 실적(품목별)'!B1315)</f>
        <v>60</v>
      </c>
      <c r="E1311" s="11" t="str">
        <f aca="false">TRIM('수출입 실적(품목별)'!C1315)</f>
        <v>메리야스 편물과 뜨개질 편물</v>
      </c>
      <c r="F1311" s="19" t="n">
        <f aca="false">IFERROR(VALUE(SUBSTITUTE(TRIM('수출입 실적(품목별)'!E1315),",","")),"")</f>
        <v>92030</v>
      </c>
      <c r="G1311" s="19" t="n">
        <f aca="false">IFERROR(VALUE(SUBSTITUTE(TRIM('수출입 실적(품목별)'!G1315),",","")),"")</f>
        <v>6914</v>
      </c>
      <c r="H1311" s="19" t="n">
        <f aca="false">IFERROR(VALUE(SUBSTITUTE(TRIM('수출입 실적(품목별)'!H1315),",","")),"")</f>
        <v>85116</v>
      </c>
    </row>
    <row r="1312" customFormat="false" ht="15" hidden="false" customHeight="true" outlineLevel="0" collapsed="false">
      <c r="A1312" s="11" t="str">
        <f aca="false">TRIM('수출입 실적(품목별)'!A1316)</f>
        <v>2026.02</v>
      </c>
      <c r="B1312" s="17" t="n">
        <f aca="false">IFERROR(VALUE(LEFT(A1312,4)),"")</f>
        <v>2026</v>
      </c>
      <c r="C1312" s="17" t="n">
        <f aca="false">IFERROR(VALUE(RIGHT(A1312,2)),"")</f>
        <v>2</v>
      </c>
      <c r="D1312" s="11" t="str">
        <f aca="false">TRIM('수출입 실적(품목별)'!B1316)</f>
        <v>61</v>
      </c>
      <c r="E1312" s="11" t="str">
        <f aca="false">TRIM('수출입 실적(품목별)'!C1316)</f>
        <v>의류와 그 부속품(메리야스 편물이나 뜨개질 편물로 한정한다)</v>
      </c>
      <c r="F1312" s="19" t="n">
        <f aca="false">IFERROR(VALUE(SUBSTITUTE(TRIM('수출입 실적(품목별)'!E1316),",","")),"")</f>
        <v>59917</v>
      </c>
      <c r="G1312" s="19" t="n">
        <f aca="false">IFERROR(VALUE(SUBSTITUTE(TRIM('수출입 실적(품목별)'!G1316),",","")),"")</f>
        <v>410546</v>
      </c>
      <c r="H1312" s="19" t="n">
        <f aca="false">IFERROR(VALUE(SUBSTITUTE(TRIM('수출입 실적(품목별)'!H1316),",","")),"")</f>
        <v>-350630</v>
      </c>
    </row>
    <row r="1313" customFormat="false" ht="15" hidden="false" customHeight="true" outlineLevel="0" collapsed="false">
      <c r="A1313" s="11" t="str">
        <f aca="false">TRIM('수출입 실적(품목별)'!A1317)</f>
        <v>2026.02</v>
      </c>
      <c r="B1313" s="17" t="n">
        <f aca="false">IFERROR(VALUE(LEFT(A1313,4)),"")</f>
        <v>2026</v>
      </c>
      <c r="C1313" s="17" t="n">
        <f aca="false">IFERROR(VALUE(RIGHT(A1313,2)),"")</f>
        <v>2</v>
      </c>
      <c r="D1313" s="11" t="str">
        <f aca="false">TRIM('수출입 실적(품목별)'!B1317)</f>
        <v>62</v>
      </c>
      <c r="E1313" s="11" t="str">
        <f aca="false">TRIM('수출입 실적(품목별)'!C1317)</f>
        <v>의류와 그 부속품(메리야스 편물이나 뜨개질편물은 제외한다)</v>
      </c>
      <c r="F1313" s="19" t="n">
        <f aca="false">IFERROR(VALUE(SUBSTITUTE(TRIM('수출입 실적(품목별)'!E1317),",","")),"")</f>
        <v>56809</v>
      </c>
      <c r="G1313" s="19" t="n">
        <f aca="false">IFERROR(VALUE(SUBSTITUTE(TRIM('수출입 실적(품목별)'!G1317),",","")),"")</f>
        <v>568496</v>
      </c>
      <c r="H1313" s="19" t="n">
        <f aca="false">IFERROR(VALUE(SUBSTITUTE(TRIM('수출입 실적(품목별)'!H1317),",","")),"")</f>
        <v>-511687</v>
      </c>
    </row>
    <row r="1314" customFormat="false" ht="15" hidden="false" customHeight="true" outlineLevel="0" collapsed="false">
      <c r="A1314" s="11" t="str">
        <f aca="false">TRIM('수출입 실적(품목별)'!A1318)</f>
        <v>2026.02</v>
      </c>
      <c r="B1314" s="17" t="n">
        <f aca="false">IFERROR(VALUE(LEFT(A1314,4)),"")</f>
        <v>2026</v>
      </c>
      <c r="C1314" s="17" t="n">
        <f aca="false">IFERROR(VALUE(RIGHT(A1314,2)),"")</f>
        <v>2</v>
      </c>
      <c r="D1314" s="11" t="str">
        <f aca="false">TRIM('수출입 실적(품목별)'!B1318)</f>
        <v>63</v>
      </c>
      <c r="E1314" s="11" t="str">
        <f aca="false">TRIM('수출입 실적(품목별)'!C1318)</f>
        <v>제품으로 된 방직용 섬유의 그 밖의 물품, 세트, 사용하던 의류ㆍ방직용 섬유제품, 넝마</v>
      </c>
      <c r="F1314" s="19" t="n">
        <f aca="false">IFERROR(VALUE(SUBSTITUTE(TRIM('수출입 실적(품목별)'!E1318),",","")),"")</f>
        <v>39850</v>
      </c>
      <c r="G1314" s="19" t="n">
        <f aca="false">IFERROR(VALUE(SUBSTITUTE(TRIM('수출입 실적(품목별)'!G1318),",","")),"")</f>
        <v>87762</v>
      </c>
      <c r="H1314" s="19" t="n">
        <f aca="false">IFERROR(VALUE(SUBSTITUTE(TRIM('수출입 실적(품목별)'!H1318),",","")),"")</f>
        <v>-47912</v>
      </c>
    </row>
    <row r="1315" customFormat="false" ht="15" hidden="false" customHeight="true" outlineLevel="0" collapsed="false">
      <c r="A1315" s="11" t="str">
        <f aca="false">TRIM('수출입 실적(품목별)'!A1319)</f>
        <v>2026.02</v>
      </c>
      <c r="B1315" s="17" t="n">
        <f aca="false">IFERROR(VALUE(LEFT(A1315,4)),"")</f>
        <v>2026</v>
      </c>
      <c r="C1315" s="17" t="n">
        <f aca="false">IFERROR(VALUE(RIGHT(A1315,2)),"")</f>
        <v>2</v>
      </c>
      <c r="D1315" s="11" t="str">
        <f aca="false">TRIM('수출입 실적(품목별)'!B1319)</f>
        <v>64</v>
      </c>
      <c r="E1315" s="11" t="str">
        <f aca="false">TRIM('수출입 실적(품목별)'!C1319)</f>
        <v>신발류ㆍ각반과 이와 유사한 것, 이들의 부분품</v>
      </c>
      <c r="F1315" s="19" t="n">
        <f aca="false">IFERROR(VALUE(SUBSTITUTE(TRIM('수출입 실적(품목별)'!E1319),",","")),"")</f>
        <v>27014</v>
      </c>
      <c r="G1315" s="19" t="n">
        <f aca="false">IFERROR(VALUE(SUBSTITUTE(TRIM('수출입 실적(품목별)'!G1319),",","")),"")</f>
        <v>291470</v>
      </c>
      <c r="H1315" s="19" t="n">
        <f aca="false">IFERROR(VALUE(SUBSTITUTE(TRIM('수출입 실적(품목별)'!H1319),",","")),"")</f>
        <v>-264456</v>
      </c>
    </row>
    <row r="1316" customFormat="false" ht="15" hidden="false" customHeight="true" outlineLevel="0" collapsed="false">
      <c r="A1316" s="11" t="str">
        <f aca="false">TRIM('수출입 실적(품목별)'!A1320)</f>
        <v>2026.02</v>
      </c>
      <c r="B1316" s="17" t="n">
        <f aca="false">IFERROR(VALUE(LEFT(A1316,4)),"")</f>
        <v>2026</v>
      </c>
      <c r="C1316" s="17" t="n">
        <f aca="false">IFERROR(VALUE(RIGHT(A1316,2)),"")</f>
        <v>2</v>
      </c>
      <c r="D1316" s="11" t="str">
        <f aca="false">TRIM('수출입 실적(품목별)'!B1320)</f>
        <v>65</v>
      </c>
      <c r="E1316" s="11" t="str">
        <f aca="false">TRIM('수출입 실적(품목별)'!C1320)</f>
        <v>모자류와 그 부분품</v>
      </c>
      <c r="F1316" s="19" t="n">
        <f aca="false">IFERROR(VALUE(SUBSTITUTE(TRIM('수출입 실적(품목별)'!E1320),",","")),"")</f>
        <v>8864</v>
      </c>
      <c r="G1316" s="19" t="n">
        <f aca="false">IFERROR(VALUE(SUBSTITUTE(TRIM('수출입 실적(품목별)'!G1320),",","")),"")</f>
        <v>23628</v>
      </c>
      <c r="H1316" s="19" t="n">
        <f aca="false">IFERROR(VALUE(SUBSTITUTE(TRIM('수출입 실적(품목별)'!H1320),",","")),"")</f>
        <v>-14764</v>
      </c>
    </row>
    <row r="1317" customFormat="false" ht="15" hidden="false" customHeight="true" outlineLevel="0" collapsed="false">
      <c r="A1317" s="11" t="str">
        <f aca="false">TRIM('수출입 실적(품목별)'!A1321)</f>
        <v>2026.02</v>
      </c>
      <c r="B1317" s="17" t="n">
        <f aca="false">IFERROR(VALUE(LEFT(A1317,4)),"")</f>
        <v>2026</v>
      </c>
      <c r="C1317" s="17" t="n">
        <f aca="false">IFERROR(VALUE(RIGHT(A1317,2)),"")</f>
        <v>2</v>
      </c>
      <c r="D1317" s="11" t="str">
        <f aca="false">TRIM('수출입 실적(품목별)'!B1321)</f>
        <v>66</v>
      </c>
      <c r="E1317" s="11" t="str">
        <f aca="false">TRIM('수출입 실적(품목별)'!C1321)</f>
        <v>산류(傘類)ㆍ지팡이ㆍ시트스틱(seat-stick)ㆍ채찍ㆍ승마용 채찍과 이들의 부분품</v>
      </c>
      <c r="F1317" s="19" t="n">
        <f aca="false">IFERROR(VALUE(SUBSTITUTE(TRIM('수출입 실적(품목별)'!E1321),",","")),"")</f>
        <v>197</v>
      </c>
      <c r="G1317" s="19" t="n">
        <f aca="false">IFERROR(VALUE(SUBSTITUTE(TRIM('수출입 실적(품목별)'!G1321),",","")),"")</f>
        <v>8004</v>
      </c>
      <c r="H1317" s="19" t="n">
        <f aca="false">IFERROR(VALUE(SUBSTITUTE(TRIM('수출입 실적(품목별)'!H1321),",","")),"")</f>
        <v>-7808</v>
      </c>
    </row>
    <row r="1318" customFormat="false" ht="15" hidden="false" customHeight="true" outlineLevel="0" collapsed="false">
      <c r="A1318" s="11" t="str">
        <f aca="false">TRIM('수출입 실적(품목별)'!A1322)</f>
        <v>2026.02</v>
      </c>
      <c r="B1318" s="17" t="n">
        <f aca="false">IFERROR(VALUE(LEFT(A1318,4)),"")</f>
        <v>2026</v>
      </c>
      <c r="C1318" s="17" t="n">
        <f aca="false">IFERROR(VALUE(RIGHT(A1318,2)),"")</f>
        <v>2</v>
      </c>
      <c r="D1318" s="11" t="str">
        <f aca="false">TRIM('수출입 실적(품목별)'!B1322)</f>
        <v>67</v>
      </c>
      <c r="E1318" s="11" t="str">
        <f aca="false">TRIM('수출입 실적(품목별)'!C1322)</f>
        <v>조제 깃털ㆍ솜털과 그 제품, 조화, 사람 머리카락으로 된 제품</v>
      </c>
      <c r="F1318" s="19" t="n">
        <f aca="false">IFERROR(VALUE(SUBSTITUTE(TRIM('수출입 실적(품목별)'!E1322),",","")),"")</f>
        <v>1472</v>
      </c>
      <c r="G1318" s="19" t="n">
        <f aca="false">IFERROR(VALUE(SUBSTITUTE(TRIM('수출입 실적(품목별)'!G1322),",","")),"")</f>
        <v>6978</v>
      </c>
      <c r="H1318" s="19" t="n">
        <f aca="false">IFERROR(VALUE(SUBSTITUTE(TRIM('수출입 실적(품목별)'!H1322),",","")),"")</f>
        <v>-5506</v>
      </c>
    </row>
    <row r="1319" customFormat="false" ht="15" hidden="false" customHeight="true" outlineLevel="0" collapsed="false">
      <c r="A1319" s="11" t="str">
        <f aca="false">TRIM('수출입 실적(품목별)'!A1323)</f>
        <v>2026.02</v>
      </c>
      <c r="B1319" s="17" t="n">
        <f aca="false">IFERROR(VALUE(LEFT(A1319,4)),"")</f>
        <v>2026</v>
      </c>
      <c r="C1319" s="17" t="n">
        <f aca="false">IFERROR(VALUE(RIGHT(A1319,2)),"")</f>
        <v>2</v>
      </c>
      <c r="D1319" s="11" t="str">
        <f aca="false">TRIM('수출입 실적(품목별)'!B1323)</f>
        <v>68</v>
      </c>
      <c r="E1319" s="11" t="str">
        <f aca="false">TRIM('수출입 실적(품목별)'!C1323)</f>
        <v>돌ㆍ플라스터(plaster)ㆍ시멘트ㆍ석면ㆍ운모나 이와 유사한 재료의 제품</v>
      </c>
      <c r="F1319" s="19" t="n">
        <f aca="false">IFERROR(VALUE(SUBSTITUTE(TRIM('수출입 실적(품목별)'!E1323),",","")),"")</f>
        <v>73265</v>
      </c>
      <c r="G1319" s="19" t="n">
        <f aca="false">IFERROR(VALUE(SUBSTITUTE(TRIM('수출입 실적(품목별)'!G1323),",","")),"")</f>
        <v>89975</v>
      </c>
      <c r="H1319" s="19" t="n">
        <f aca="false">IFERROR(VALUE(SUBSTITUTE(TRIM('수출입 실적(품목별)'!H1323),",","")),"")</f>
        <v>-16710</v>
      </c>
    </row>
    <row r="1320" customFormat="false" ht="15" hidden="false" customHeight="true" outlineLevel="0" collapsed="false">
      <c r="A1320" s="11" t="str">
        <f aca="false">TRIM('수출입 실적(품목별)'!A1324)</f>
        <v>2026.02</v>
      </c>
      <c r="B1320" s="17" t="n">
        <f aca="false">IFERROR(VALUE(LEFT(A1320,4)),"")</f>
        <v>2026</v>
      </c>
      <c r="C1320" s="17" t="n">
        <f aca="false">IFERROR(VALUE(RIGHT(A1320,2)),"")</f>
        <v>2</v>
      </c>
      <c r="D1320" s="11" t="str">
        <f aca="false">TRIM('수출입 실적(품목별)'!B1324)</f>
        <v>69</v>
      </c>
      <c r="E1320" s="11" t="str">
        <f aca="false">TRIM('수출입 실적(품목별)'!C1324)</f>
        <v>도자제품</v>
      </c>
      <c r="F1320" s="19" t="n">
        <f aca="false">IFERROR(VALUE(SUBSTITUTE(TRIM('수출입 실적(품목별)'!E1324),",","")),"")</f>
        <v>25424</v>
      </c>
      <c r="G1320" s="19" t="n">
        <f aca="false">IFERROR(VALUE(SUBSTITUTE(TRIM('수출입 실적(품목별)'!G1324),",","")),"")</f>
        <v>110534</v>
      </c>
      <c r="H1320" s="19" t="n">
        <f aca="false">IFERROR(VALUE(SUBSTITUTE(TRIM('수출입 실적(품목별)'!H1324),",","")),"")</f>
        <v>-85110</v>
      </c>
    </row>
    <row r="1321" customFormat="false" ht="15" hidden="false" customHeight="true" outlineLevel="0" collapsed="false">
      <c r="A1321" s="11" t="str">
        <f aca="false">TRIM('수출입 실적(품목별)'!A1325)</f>
        <v>2026.02</v>
      </c>
      <c r="B1321" s="17" t="n">
        <f aca="false">IFERROR(VALUE(LEFT(A1321,4)),"")</f>
        <v>2026</v>
      </c>
      <c r="C1321" s="17" t="n">
        <f aca="false">IFERROR(VALUE(RIGHT(A1321,2)),"")</f>
        <v>2</v>
      </c>
      <c r="D1321" s="11" t="str">
        <f aca="false">TRIM('수출입 실적(품목별)'!B1325)</f>
        <v>70</v>
      </c>
      <c r="E1321" s="11" t="str">
        <f aca="false">TRIM('수출입 실적(품목별)'!C1325)</f>
        <v>유리와 유리제품</v>
      </c>
      <c r="F1321" s="19" t="n">
        <f aca="false">IFERROR(VALUE(SUBSTITUTE(TRIM('수출입 실적(품목별)'!E1325),",","")),"")</f>
        <v>127290</v>
      </c>
      <c r="G1321" s="19" t="n">
        <f aca="false">IFERROR(VALUE(SUBSTITUTE(TRIM('수출입 실적(품목별)'!G1325),",","")),"")</f>
        <v>216638</v>
      </c>
      <c r="H1321" s="19" t="n">
        <f aca="false">IFERROR(VALUE(SUBSTITUTE(TRIM('수출입 실적(품목별)'!H1325),",","")),"")</f>
        <v>-89348</v>
      </c>
    </row>
    <row r="1322" customFormat="false" ht="15" hidden="false" customHeight="true" outlineLevel="0" collapsed="false">
      <c r="A1322" s="11" t="str">
        <f aca="false">TRIM('수출입 실적(품목별)'!A1326)</f>
        <v>2026.02</v>
      </c>
      <c r="B1322" s="17" t="n">
        <f aca="false">IFERROR(VALUE(LEFT(A1322,4)),"")</f>
        <v>2026</v>
      </c>
      <c r="C1322" s="17" t="n">
        <f aca="false">IFERROR(VALUE(RIGHT(A1322,2)),"")</f>
        <v>2</v>
      </c>
      <c r="D1322" s="11" t="str">
        <f aca="false">TRIM('수출입 실적(품목별)'!B1326)</f>
        <v>71</v>
      </c>
      <c r="E1322" s="11" t="str">
        <f aca="false">TRIM('수출입 실적(품목별)'!C1326)</f>
        <v>천연진주ㆍ양식진주ㆍ귀석ㆍ반귀석ㆍ귀금속ㆍ귀금속을 입힌 금속과 이들의 제품, 모조 신변장식용품, 주화</v>
      </c>
      <c r="F1322" s="19" t="n">
        <f aca="false">IFERROR(VALUE(SUBSTITUTE(TRIM('수출입 실적(품목별)'!E1326),",","")),"")</f>
        <v>1241165</v>
      </c>
      <c r="G1322" s="19" t="n">
        <f aca="false">IFERROR(VALUE(SUBSTITUTE(TRIM('수출입 실적(품목별)'!G1326),",","")),"")</f>
        <v>1985644</v>
      </c>
      <c r="H1322" s="19" t="n">
        <f aca="false">IFERROR(VALUE(SUBSTITUTE(TRIM('수출입 실적(품목별)'!H1326),",","")),"")</f>
        <v>-744479</v>
      </c>
    </row>
    <row r="1323" customFormat="false" ht="15" hidden="false" customHeight="true" outlineLevel="0" collapsed="false">
      <c r="A1323" s="11" t="str">
        <f aca="false">TRIM('수출입 실적(품목별)'!A1327)</f>
        <v>2026.02</v>
      </c>
      <c r="B1323" s="17" t="n">
        <f aca="false">IFERROR(VALUE(LEFT(A1323,4)),"")</f>
        <v>2026</v>
      </c>
      <c r="C1323" s="17" t="n">
        <f aca="false">IFERROR(VALUE(RIGHT(A1323,2)),"")</f>
        <v>2</v>
      </c>
      <c r="D1323" s="11" t="str">
        <f aca="false">TRIM('수출입 실적(품목별)'!B1327)</f>
        <v>72</v>
      </c>
      <c r="E1323" s="11" t="str">
        <f aca="false">TRIM('수출입 실적(품목별)'!C1327)</f>
        <v>철강</v>
      </c>
      <c r="F1323" s="19" t="n">
        <f aca="false">IFERROR(VALUE(SUBSTITUTE(TRIM('수출입 실적(품목별)'!E1327),",","")),"")</f>
        <v>1877958</v>
      </c>
      <c r="G1323" s="19" t="n">
        <f aca="false">IFERROR(VALUE(SUBSTITUTE(TRIM('수출입 실적(품목별)'!G1327),",","")),"")</f>
        <v>882174</v>
      </c>
      <c r="H1323" s="19" t="n">
        <f aca="false">IFERROR(VALUE(SUBSTITUTE(TRIM('수출입 실적(품목별)'!H1327),",","")),"")</f>
        <v>995784</v>
      </c>
    </row>
    <row r="1324" customFormat="false" ht="15" hidden="false" customHeight="true" outlineLevel="0" collapsed="false">
      <c r="A1324" s="11" t="str">
        <f aca="false">TRIM('수출입 실적(품목별)'!A1328)</f>
        <v>2026.02</v>
      </c>
      <c r="B1324" s="17" t="n">
        <f aca="false">IFERROR(VALUE(LEFT(A1324,4)),"")</f>
        <v>2026</v>
      </c>
      <c r="C1324" s="17" t="n">
        <f aca="false">IFERROR(VALUE(RIGHT(A1324,2)),"")</f>
        <v>2</v>
      </c>
      <c r="D1324" s="11" t="str">
        <f aca="false">TRIM('수출입 실적(품목별)'!B1328)</f>
        <v>73</v>
      </c>
      <c r="E1324" s="11" t="str">
        <f aca="false">TRIM('수출입 실적(품목별)'!C1328)</f>
        <v>철강의 제품</v>
      </c>
      <c r="F1324" s="19" t="n">
        <f aca="false">IFERROR(VALUE(SUBSTITUTE(TRIM('수출입 실적(품목별)'!E1328),",","")),"")</f>
        <v>568669</v>
      </c>
      <c r="G1324" s="19" t="n">
        <f aca="false">IFERROR(VALUE(SUBSTITUTE(TRIM('수출입 실적(품목별)'!G1328),",","")),"")</f>
        <v>574173</v>
      </c>
      <c r="H1324" s="19" t="n">
        <f aca="false">IFERROR(VALUE(SUBSTITUTE(TRIM('수출입 실적(품목별)'!H1328),",","")),"")</f>
        <v>-5504</v>
      </c>
    </row>
    <row r="1325" customFormat="false" ht="15" hidden="false" customHeight="true" outlineLevel="0" collapsed="false">
      <c r="A1325" s="11" t="str">
        <f aca="false">TRIM('수출입 실적(품목별)'!A1329)</f>
        <v>2026.02</v>
      </c>
      <c r="B1325" s="17" t="n">
        <f aca="false">IFERROR(VALUE(LEFT(A1325,4)),"")</f>
        <v>2026</v>
      </c>
      <c r="C1325" s="17" t="n">
        <f aca="false">IFERROR(VALUE(RIGHT(A1325,2)),"")</f>
        <v>2</v>
      </c>
      <c r="D1325" s="11" t="str">
        <f aca="false">TRIM('수출입 실적(품목별)'!B1329)</f>
        <v>74</v>
      </c>
      <c r="E1325" s="11" t="str">
        <f aca="false">TRIM('수출입 실적(품목별)'!C1329)</f>
        <v>구리와 그 제품</v>
      </c>
      <c r="F1325" s="19" t="n">
        <f aca="false">IFERROR(VALUE(SUBSTITUTE(TRIM('수출입 실적(품목별)'!E1329),",","")),"")</f>
        <v>517990</v>
      </c>
      <c r="G1325" s="19" t="n">
        <f aca="false">IFERROR(VALUE(SUBSTITUTE(TRIM('수출입 실적(품목별)'!G1329),",","")),"")</f>
        <v>793395</v>
      </c>
      <c r="H1325" s="19" t="n">
        <f aca="false">IFERROR(VALUE(SUBSTITUTE(TRIM('수출입 실적(품목별)'!H1329),",","")),"")</f>
        <v>-275405</v>
      </c>
    </row>
    <row r="1326" customFormat="false" ht="15" hidden="false" customHeight="true" outlineLevel="0" collapsed="false">
      <c r="A1326" s="11" t="str">
        <f aca="false">TRIM('수출입 실적(품목별)'!A1330)</f>
        <v>2026.02</v>
      </c>
      <c r="B1326" s="17" t="n">
        <f aca="false">IFERROR(VALUE(LEFT(A1326,4)),"")</f>
        <v>2026</v>
      </c>
      <c r="C1326" s="17" t="n">
        <f aca="false">IFERROR(VALUE(RIGHT(A1326,2)),"")</f>
        <v>2</v>
      </c>
      <c r="D1326" s="11" t="str">
        <f aca="false">TRIM('수출입 실적(품목별)'!B1330)</f>
        <v>75</v>
      </c>
      <c r="E1326" s="11" t="str">
        <f aca="false">TRIM('수출입 실적(품목별)'!C1330)</f>
        <v>니켈과 그 제품</v>
      </c>
      <c r="F1326" s="19" t="n">
        <f aca="false">IFERROR(VALUE(SUBSTITUTE(TRIM('수출입 실적(품목별)'!E1330),",","")),"")</f>
        <v>22240</v>
      </c>
      <c r="G1326" s="19" t="n">
        <f aca="false">IFERROR(VALUE(SUBSTITUTE(TRIM('수출입 실적(품목별)'!G1330),",","")),"")</f>
        <v>86323</v>
      </c>
      <c r="H1326" s="19" t="n">
        <f aca="false">IFERROR(VALUE(SUBSTITUTE(TRIM('수출입 실적(품목별)'!H1330),",","")),"")</f>
        <v>-64083</v>
      </c>
    </row>
    <row r="1327" customFormat="false" ht="15" hidden="false" customHeight="true" outlineLevel="0" collapsed="false">
      <c r="A1327" s="11" t="str">
        <f aca="false">TRIM('수출입 실적(품목별)'!A1331)</f>
        <v>2026.02</v>
      </c>
      <c r="B1327" s="17" t="n">
        <f aca="false">IFERROR(VALUE(LEFT(A1327,4)),"")</f>
        <v>2026</v>
      </c>
      <c r="C1327" s="17" t="n">
        <f aca="false">IFERROR(VALUE(RIGHT(A1327,2)),"")</f>
        <v>2</v>
      </c>
      <c r="D1327" s="11" t="str">
        <f aca="false">TRIM('수출입 실적(품목별)'!B1331)</f>
        <v>76</v>
      </c>
      <c r="E1327" s="11" t="str">
        <f aca="false">TRIM('수출입 실적(품목별)'!C1331)</f>
        <v>알루미늄과 그 제품</v>
      </c>
      <c r="F1327" s="19" t="n">
        <f aca="false">IFERROR(VALUE(SUBSTITUTE(TRIM('수출입 실적(품목별)'!E1331),",","")),"")</f>
        <v>446510</v>
      </c>
      <c r="G1327" s="19" t="n">
        <f aca="false">IFERROR(VALUE(SUBSTITUTE(TRIM('수출입 실적(품목별)'!G1331),",","")),"")</f>
        <v>687598</v>
      </c>
      <c r="H1327" s="19" t="n">
        <f aca="false">IFERROR(VALUE(SUBSTITUTE(TRIM('수출입 실적(품목별)'!H1331),",","")),"")</f>
        <v>-241088</v>
      </c>
    </row>
    <row r="1328" customFormat="false" ht="15" hidden="false" customHeight="true" outlineLevel="0" collapsed="false">
      <c r="A1328" s="11" t="str">
        <f aca="false">TRIM('수출입 실적(품목별)'!A1332)</f>
        <v>2026.02</v>
      </c>
      <c r="B1328" s="17" t="n">
        <f aca="false">IFERROR(VALUE(LEFT(A1328,4)),"")</f>
        <v>2026</v>
      </c>
      <c r="C1328" s="17" t="n">
        <f aca="false">IFERROR(VALUE(RIGHT(A1328,2)),"")</f>
        <v>2</v>
      </c>
      <c r="D1328" s="11" t="str">
        <f aca="false">TRIM('수출입 실적(품목별)'!B1332)</f>
        <v>78</v>
      </c>
      <c r="E1328" s="11" t="str">
        <f aca="false">TRIM('수출입 실적(품목별)'!C1332)</f>
        <v>납과 그 제품</v>
      </c>
      <c r="F1328" s="19" t="n">
        <f aca="false">IFERROR(VALUE(SUBSTITUTE(TRIM('수출입 실적(품목별)'!E1332),",","")),"")</f>
        <v>64432</v>
      </c>
      <c r="G1328" s="19" t="n">
        <f aca="false">IFERROR(VALUE(SUBSTITUTE(TRIM('수출입 실적(품목별)'!G1332),",","")),"")</f>
        <v>27729</v>
      </c>
      <c r="H1328" s="19" t="n">
        <f aca="false">IFERROR(VALUE(SUBSTITUTE(TRIM('수출입 실적(품목별)'!H1332),",","")),"")</f>
        <v>36703</v>
      </c>
    </row>
    <row r="1329" customFormat="false" ht="15" hidden="false" customHeight="true" outlineLevel="0" collapsed="false">
      <c r="A1329" s="11" t="str">
        <f aca="false">TRIM('수출입 실적(품목별)'!A1333)</f>
        <v>2026.02</v>
      </c>
      <c r="B1329" s="17" t="n">
        <f aca="false">IFERROR(VALUE(LEFT(A1329,4)),"")</f>
        <v>2026</v>
      </c>
      <c r="C1329" s="17" t="n">
        <f aca="false">IFERROR(VALUE(RIGHT(A1329,2)),"")</f>
        <v>2</v>
      </c>
      <c r="D1329" s="11" t="str">
        <f aca="false">TRIM('수출입 실적(품목별)'!B1333)</f>
        <v>79</v>
      </c>
      <c r="E1329" s="11" t="str">
        <f aca="false">TRIM('수출입 실적(품목별)'!C1333)</f>
        <v>아연과 그 제품</v>
      </c>
      <c r="F1329" s="19" t="n">
        <f aca="false">IFERROR(VALUE(SUBSTITUTE(TRIM('수출입 실적(품목별)'!E1333),",","")),"")</f>
        <v>135003</v>
      </c>
      <c r="G1329" s="19" t="n">
        <f aca="false">IFERROR(VALUE(SUBSTITUTE(TRIM('수출입 실적(품목별)'!G1333),",","")),"")</f>
        <v>6039</v>
      </c>
      <c r="H1329" s="19" t="n">
        <f aca="false">IFERROR(VALUE(SUBSTITUTE(TRIM('수출입 실적(품목별)'!H1333),",","")),"")</f>
        <v>128964</v>
      </c>
    </row>
    <row r="1330" customFormat="false" ht="15" hidden="false" customHeight="true" outlineLevel="0" collapsed="false">
      <c r="A1330" s="11" t="str">
        <f aca="false">TRIM('수출입 실적(품목별)'!A1334)</f>
        <v>2026.02</v>
      </c>
      <c r="B1330" s="17" t="n">
        <f aca="false">IFERROR(VALUE(LEFT(A1330,4)),"")</f>
        <v>2026</v>
      </c>
      <c r="C1330" s="17" t="n">
        <f aca="false">IFERROR(VALUE(RIGHT(A1330,2)),"")</f>
        <v>2</v>
      </c>
      <c r="D1330" s="11" t="str">
        <f aca="false">TRIM('수출입 실적(품목별)'!B1334)</f>
        <v>80</v>
      </c>
      <c r="E1330" s="11" t="str">
        <f aca="false">TRIM('수출입 실적(품목별)'!C1334)</f>
        <v>주석과 그 제품</v>
      </c>
      <c r="F1330" s="19" t="n">
        <f aca="false">IFERROR(VALUE(SUBSTITUTE(TRIM('수출입 실적(품목별)'!E1334),",","")),"")</f>
        <v>6607</v>
      </c>
      <c r="G1330" s="19" t="n">
        <f aca="false">IFERROR(VALUE(SUBSTITUTE(TRIM('수출입 실적(품목별)'!G1334),",","")),"")</f>
        <v>38463</v>
      </c>
      <c r="H1330" s="19" t="n">
        <f aca="false">IFERROR(VALUE(SUBSTITUTE(TRIM('수출입 실적(품목별)'!H1334),",","")),"")</f>
        <v>-31856</v>
      </c>
    </row>
    <row r="1331" customFormat="false" ht="15" hidden="false" customHeight="true" outlineLevel="0" collapsed="false">
      <c r="A1331" s="11" t="str">
        <f aca="false">TRIM('수출입 실적(품목별)'!A1335)</f>
        <v>2026.02</v>
      </c>
      <c r="B1331" s="17" t="n">
        <f aca="false">IFERROR(VALUE(LEFT(A1331,4)),"")</f>
        <v>2026</v>
      </c>
      <c r="C1331" s="17" t="n">
        <f aca="false">IFERROR(VALUE(RIGHT(A1331,2)),"")</f>
        <v>2</v>
      </c>
      <c r="D1331" s="11" t="str">
        <f aca="false">TRIM('수출입 실적(품목별)'!B1335)</f>
        <v>81</v>
      </c>
      <c r="E1331" s="11" t="str">
        <f aca="false">TRIM('수출입 실적(품목별)'!C1335)</f>
        <v>그 밖의 비금속(卑金屬), 서멧(cermet), 이들의 제품</v>
      </c>
      <c r="F1331" s="19" t="n">
        <f aca="false">IFERROR(VALUE(SUBSTITUTE(TRIM('수출입 실적(품목별)'!E1335),",","")),"")</f>
        <v>34513</v>
      </c>
      <c r="G1331" s="19" t="n">
        <f aca="false">IFERROR(VALUE(SUBSTITUTE(TRIM('수출입 실적(품목별)'!G1335),",","")),"")</f>
        <v>127037</v>
      </c>
      <c r="H1331" s="19" t="n">
        <f aca="false">IFERROR(VALUE(SUBSTITUTE(TRIM('수출입 실적(품목별)'!H1335),",","")),"")</f>
        <v>-92524</v>
      </c>
    </row>
    <row r="1332" customFormat="false" ht="15" hidden="false" customHeight="true" outlineLevel="0" collapsed="false">
      <c r="A1332" s="11" t="str">
        <f aca="false">TRIM('수출입 실적(품목별)'!A1336)</f>
        <v>2026.02</v>
      </c>
      <c r="B1332" s="17" t="n">
        <f aca="false">IFERROR(VALUE(LEFT(A1332,4)),"")</f>
        <v>2026</v>
      </c>
      <c r="C1332" s="17" t="n">
        <f aca="false">IFERROR(VALUE(RIGHT(A1332,2)),"")</f>
        <v>2</v>
      </c>
      <c r="D1332" s="11" t="str">
        <f aca="false">TRIM('수출입 실적(품목별)'!B1336)</f>
        <v>82</v>
      </c>
      <c r="E1332" s="11" t="str">
        <f aca="false">TRIM('수출입 실적(품목별)'!C1336)</f>
        <v>비금속(卑金屬)으로 만든 공구ㆍ도구ㆍ칼붙이ㆍ스푼ㆍ포크, 이들의 부분품</v>
      </c>
      <c r="F1332" s="19" t="n">
        <f aca="false">IFERROR(VALUE(SUBSTITUTE(TRIM('수출입 실적(품목별)'!E1336),",","")),"")</f>
        <v>158308</v>
      </c>
      <c r="G1332" s="19" t="n">
        <f aca="false">IFERROR(VALUE(SUBSTITUTE(TRIM('수출입 실적(품목별)'!G1336),",","")),"")</f>
        <v>80532</v>
      </c>
      <c r="H1332" s="19" t="n">
        <f aca="false">IFERROR(VALUE(SUBSTITUTE(TRIM('수출입 실적(품목별)'!H1336),",","")),"")</f>
        <v>77775</v>
      </c>
    </row>
    <row r="1333" customFormat="false" ht="15" hidden="false" customHeight="true" outlineLevel="0" collapsed="false">
      <c r="A1333" s="11" t="str">
        <f aca="false">TRIM('수출입 실적(품목별)'!A1337)</f>
        <v>2026.02</v>
      </c>
      <c r="B1333" s="17" t="n">
        <f aca="false">IFERROR(VALUE(LEFT(A1333,4)),"")</f>
        <v>2026</v>
      </c>
      <c r="C1333" s="17" t="n">
        <f aca="false">IFERROR(VALUE(RIGHT(A1333,2)),"")</f>
        <v>2</v>
      </c>
      <c r="D1333" s="11" t="str">
        <f aca="false">TRIM('수출입 실적(품목별)'!B1337)</f>
        <v>83</v>
      </c>
      <c r="E1333" s="11" t="str">
        <f aca="false">TRIM('수출입 실적(품목별)'!C1337)</f>
        <v>비금속(卑金屬)으로 만든 각종 제품</v>
      </c>
      <c r="F1333" s="19" t="n">
        <f aca="false">IFERROR(VALUE(SUBSTITUTE(TRIM('수출입 실적(품목별)'!E1337),",","")),"")</f>
        <v>114339</v>
      </c>
      <c r="G1333" s="19" t="n">
        <f aca="false">IFERROR(VALUE(SUBSTITUTE(TRIM('수출입 실적(품목별)'!G1337),",","")),"")</f>
        <v>75682</v>
      </c>
      <c r="H1333" s="19" t="n">
        <f aca="false">IFERROR(VALUE(SUBSTITUTE(TRIM('수출입 실적(품목별)'!H1337),",","")),"")</f>
        <v>38658</v>
      </c>
    </row>
    <row r="1334" customFormat="false" ht="15" hidden="false" customHeight="true" outlineLevel="0" collapsed="false">
      <c r="A1334" s="11" t="str">
        <f aca="false">TRIM('수출입 실적(품목별)'!A1338)</f>
        <v>2026.02</v>
      </c>
      <c r="B1334" s="17" t="n">
        <f aca="false">IFERROR(VALUE(LEFT(A1334,4)),"")</f>
        <v>2026</v>
      </c>
      <c r="C1334" s="17" t="n">
        <f aca="false">IFERROR(VALUE(RIGHT(A1334,2)),"")</f>
        <v>2</v>
      </c>
      <c r="D1334" s="11" t="str">
        <f aca="false">TRIM('수출입 실적(품목별)'!B1338)</f>
        <v>84</v>
      </c>
      <c r="E1334" s="11" t="str">
        <f aca="false">TRIM('수출입 실적(품목별)'!C1338)</f>
        <v>원자로ㆍ보일러ㆍ기계류와 이들의 부분품</v>
      </c>
      <c r="F1334" s="19" t="n">
        <f aca="false">IFERROR(VALUE(SUBSTITUTE(TRIM('수출입 실적(품목별)'!E1338),",","")),"")</f>
        <v>9458905</v>
      </c>
      <c r="G1334" s="19" t="n">
        <f aca="false">IFERROR(VALUE(SUBSTITUTE(TRIM('수출입 실적(품목별)'!G1338),",","")),"")</f>
        <v>6971613</v>
      </c>
      <c r="H1334" s="19" t="n">
        <f aca="false">IFERROR(VALUE(SUBSTITUTE(TRIM('수출입 실적(품목별)'!H1338),",","")),"")</f>
        <v>2487292</v>
      </c>
    </row>
    <row r="1335" customFormat="false" ht="15" hidden="false" customHeight="true" outlineLevel="0" collapsed="false">
      <c r="A1335" s="11" t="str">
        <f aca="false">TRIM('수출입 실적(품목별)'!A1339)</f>
        <v>2026.02</v>
      </c>
      <c r="B1335" s="17" t="n">
        <f aca="false">IFERROR(VALUE(LEFT(A1335,4)),"")</f>
        <v>2026</v>
      </c>
      <c r="C1335" s="17" t="n">
        <f aca="false">IFERROR(VALUE(RIGHT(A1335,2)),"")</f>
        <v>2</v>
      </c>
      <c r="D1335" s="11" t="str">
        <f aca="false">TRIM('수출입 실적(품목별)'!B1339)</f>
        <v>85</v>
      </c>
      <c r="E1335" s="11" t="str">
        <f aca="false">TRIM('수출입 실적(품목별)'!C1339)</f>
        <v>전기기기와 그 부분품, 녹음기ㆍ음성 재생기ㆍ텔레비전의 영상과 음성의 기록기ㆍ재생기와 이들의 부분품ㆍ부속품</v>
      </c>
      <c r="F1335" s="19" t="n">
        <f aca="false">IFERROR(VALUE(SUBSTITUTE(TRIM('수출입 실적(품목별)'!E1339),",","")),"")</f>
        <v>28041015</v>
      </c>
      <c r="G1335" s="19" t="n">
        <f aca="false">IFERROR(VALUE(SUBSTITUTE(TRIM('수출입 실적(품목별)'!G1339),",","")),"")</f>
        <v>10846877</v>
      </c>
      <c r="H1335" s="19" t="n">
        <f aca="false">IFERROR(VALUE(SUBSTITUTE(TRIM('수출입 실적(품목별)'!H1339),",","")),"")</f>
        <v>17194137</v>
      </c>
    </row>
    <row r="1336" customFormat="false" ht="15" hidden="false" customHeight="true" outlineLevel="0" collapsed="false">
      <c r="A1336" s="11" t="str">
        <f aca="false">TRIM('수출입 실적(품목별)'!A1340)</f>
        <v>2026.02</v>
      </c>
      <c r="B1336" s="17" t="n">
        <f aca="false">IFERROR(VALUE(LEFT(A1336,4)),"")</f>
        <v>2026</v>
      </c>
      <c r="C1336" s="17" t="n">
        <f aca="false">IFERROR(VALUE(RIGHT(A1336,2)),"")</f>
        <v>2</v>
      </c>
      <c r="D1336" s="11" t="str">
        <f aca="false">TRIM('수출입 실적(품목별)'!B1340)</f>
        <v>86</v>
      </c>
      <c r="E1336" s="11" t="str">
        <f aca="false">TRIM('수출입 실적(품목별)'!C1340)</f>
        <v>철도용이나 궤도용 기관차ㆍ차량과 이들의 부분품, 철도용이나 궤도용 장비품과 그 부분품, 기계식(전기기계식을 포함한다) 각종 교통신호용 기기</v>
      </c>
      <c r="F1336" s="19" t="n">
        <f aca="false">IFERROR(VALUE(SUBSTITUTE(TRIM('수출입 실적(품목별)'!E1340),",","")),"")</f>
        <v>69020</v>
      </c>
      <c r="G1336" s="19" t="n">
        <f aca="false">IFERROR(VALUE(SUBSTITUTE(TRIM('수출입 실적(품목별)'!G1340),",","")),"")</f>
        <v>44310</v>
      </c>
      <c r="H1336" s="19" t="n">
        <f aca="false">IFERROR(VALUE(SUBSTITUTE(TRIM('수출입 실적(품목별)'!H1340),",","")),"")</f>
        <v>24710</v>
      </c>
    </row>
    <row r="1337" customFormat="false" ht="15" hidden="false" customHeight="true" outlineLevel="0" collapsed="false">
      <c r="A1337" s="11" t="str">
        <f aca="false">TRIM('수출입 실적(품목별)'!A1341)</f>
        <v>2026.02</v>
      </c>
      <c r="B1337" s="17" t="n">
        <f aca="false">IFERROR(VALUE(LEFT(A1337,4)),"")</f>
        <v>2026</v>
      </c>
      <c r="C1337" s="17" t="n">
        <f aca="false">IFERROR(VALUE(RIGHT(A1337,2)),"")</f>
        <v>2</v>
      </c>
      <c r="D1337" s="11" t="str">
        <f aca="false">TRIM('수출입 실적(품목별)'!B1341)</f>
        <v>87</v>
      </c>
      <c r="E1337" s="11" t="str">
        <f aca="false">TRIM('수출입 실적(품목별)'!C1341)</f>
        <v>철도용이나 궤도용 외의 차량과 그 부분품ㆍ부속품</v>
      </c>
      <c r="F1337" s="19" t="n">
        <f aca="false">IFERROR(VALUE(SUBSTITUTE(TRIM('수출입 실적(품목별)'!E1341),",","")),"")</f>
        <v>6152886</v>
      </c>
      <c r="G1337" s="19" t="n">
        <f aca="false">IFERROR(VALUE(SUBSTITUTE(TRIM('수출입 실적(품목별)'!G1341),",","")),"")</f>
        <v>1677903</v>
      </c>
      <c r="H1337" s="19" t="n">
        <f aca="false">IFERROR(VALUE(SUBSTITUTE(TRIM('수출입 실적(품목별)'!H1341),",","")),"")</f>
        <v>4474983</v>
      </c>
    </row>
    <row r="1338" customFormat="false" ht="15" hidden="false" customHeight="true" outlineLevel="0" collapsed="false">
      <c r="A1338" s="11" t="str">
        <f aca="false">TRIM('수출입 실적(품목별)'!A1342)</f>
        <v>2026.02</v>
      </c>
      <c r="B1338" s="17" t="n">
        <f aca="false">IFERROR(VALUE(LEFT(A1338,4)),"")</f>
        <v>2026</v>
      </c>
      <c r="C1338" s="17" t="n">
        <f aca="false">IFERROR(VALUE(RIGHT(A1338,2)),"")</f>
        <v>2</v>
      </c>
      <c r="D1338" s="11" t="str">
        <f aca="false">TRIM('수출입 실적(품목별)'!B1342)</f>
        <v>88</v>
      </c>
      <c r="E1338" s="11" t="str">
        <f aca="false">TRIM('수출입 실적(품목별)'!C1342)</f>
        <v>항공기와 우주선, 이들의 부분품</v>
      </c>
      <c r="F1338" s="19" t="n">
        <f aca="false">IFERROR(VALUE(SUBSTITUTE(TRIM('수출입 실적(품목별)'!E1342),",","")),"")</f>
        <v>155861</v>
      </c>
      <c r="G1338" s="19" t="n">
        <f aca="false">IFERROR(VALUE(SUBSTITUTE(TRIM('수출입 실적(품목별)'!G1342),",","")),"")</f>
        <v>260948</v>
      </c>
      <c r="H1338" s="19" t="n">
        <f aca="false">IFERROR(VALUE(SUBSTITUTE(TRIM('수출입 실적(품목별)'!H1342),",","")),"")</f>
        <v>-105088</v>
      </c>
    </row>
    <row r="1339" customFormat="false" ht="15" hidden="false" customHeight="true" outlineLevel="0" collapsed="false">
      <c r="A1339" s="11" t="str">
        <f aca="false">TRIM('수출입 실적(품목별)'!A1343)</f>
        <v>2026.02</v>
      </c>
      <c r="B1339" s="17" t="n">
        <f aca="false">IFERROR(VALUE(LEFT(A1339,4)),"")</f>
        <v>2026</v>
      </c>
      <c r="C1339" s="17" t="n">
        <f aca="false">IFERROR(VALUE(RIGHT(A1339,2)),"")</f>
        <v>2</v>
      </c>
      <c r="D1339" s="11" t="str">
        <f aca="false">TRIM('수출입 실적(품목별)'!B1343)</f>
        <v>89</v>
      </c>
      <c r="E1339" s="11" t="str">
        <f aca="false">TRIM('수출입 실적(품목별)'!C1343)</f>
        <v>선박과 수상 구조물</v>
      </c>
      <c r="F1339" s="19" t="n">
        <f aca="false">IFERROR(VALUE(SUBSTITUTE(TRIM('수출입 실적(품목별)'!E1343),",","")),"")</f>
        <v>2104220</v>
      </c>
      <c r="G1339" s="19" t="n">
        <f aca="false">IFERROR(VALUE(SUBSTITUTE(TRIM('수출입 실적(품목별)'!G1343),",","")),"")</f>
        <v>167797</v>
      </c>
      <c r="H1339" s="19" t="n">
        <f aca="false">IFERROR(VALUE(SUBSTITUTE(TRIM('수출입 실적(품목별)'!H1343),",","")),"")</f>
        <v>1936423</v>
      </c>
    </row>
    <row r="1340" customFormat="false" ht="15" hidden="false" customHeight="true" outlineLevel="0" collapsed="false">
      <c r="A1340" s="11" t="str">
        <f aca="false">TRIM('수출입 실적(품목별)'!A1344)</f>
        <v>2026.02</v>
      </c>
      <c r="B1340" s="17" t="n">
        <f aca="false">IFERROR(VALUE(LEFT(A1340,4)),"")</f>
        <v>2026</v>
      </c>
      <c r="C1340" s="17" t="n">
        <f aca="false">IFERROR(VALUE(RIGHT(A1340,2)),"")</f>
        <v>2</v>
      </c>
      <c r="D1340" s="11" t="str">
        <f aca="false">TRIM('수출입 실적(품목별)'!B1344)</f>
        <v>90</v>
      </c>
      <c r="E1340" s="11" t="str">
        <f aca="false">TRIM('수출입 실적(품목별)'!C1344)</f>
        <v>광학기기ㆍ사진용 기기ㆍ영화용 기기ㆍ측정기기ㆍ검사기기ㆍ정밀기기ㆍ의료용 기기, 이들의 부분품과 부속품</v>
      </c>
      <c r="F1340" s="19" t="n">
        <f aca="false">IFERROR(VALUE(SUBSTITUTE(TRIM('수출입 실적(품목별)'!E1344),",","")),"")</f>
        <v>1183434</v>
      </c>
      <c r="G1340" s="19" t="n">
        <f aca="false">IFERROR(VALUE(SUBSTITUTE(TRIM('수출입 실적(품목별)'!G1344),",","")),"")</f>
        <v>1960000</v>
      </c>
      <c r="H1340" s="19" t="n">
        <f aca="false">IFERROR(VALUE(SUBSTITUTE(TRIM('수출입 실적(품목별)'!H1344),",","")),"")</f>
        <v>-776566</v>
      </c>
    </row>
    <row r="1341" customFormat="false" ht="15" hidden="false" customHeight="true" outlineLevel="0" collapsed="false">
      <c r="A1341" s="11" t="str">
        <f aca="false">TRIM('수출입 실적(품목별)'!A1345)</f>
        <v>2026.02</v>
      </c>
      <c r="B1341" s="17" t="n">
        <f aca="false">IFERROR(VALUE(LEFT(A1341,4)),"")</f>
        <v>2026</v>
      </c>
      <c r="C1341" s="17" t="n">
        <f aca="false">IFERROR(VALUE(RIGHT(A1341,2)),"")</f>
        <v>2</v>
      </c>
      <c r="D1341" s="11" t="str">
        <f aca="false">TRIM('수출입 실적(품목별)'!B1345)</f>
        <v>91</v>
      </c>
      <c r="E1341" s="11" t="str">
        <f aca="false">TRIM('수출입 실적(품목별)'!C1345)</f>
        <v>시계와 그 부분품</v>
      </c>
      <c r="F1341" s="19" t="n">
        <f aca="false">IFERROR(VALUE(SUBSTITUTE(TRIM('수출입 실적(품목별)'!E1345),",","")),"")</f>
        <v>17770</v>
      </c>
      <c r="G1341" s="19" t="n">
        <f aca="false">IFERROR(VALUE(SUBSTITUTE(TRIM('수출입 실적(품목별)'!G1345),",","")),"")</f>
        <v>106381</v>
      </c>
      <c r="H1341" s="19" t="n">
        <f aca="false">IFERROR(VALUE(SUBSTITUTE(TRIM('수출입 실적(품목별)'!H1345),",","")),"")</f>
        <v>-88611</v>
      </c>
    </row>
    <row r="1342" customFormat="false" ht="15" hidden="false" customHeight="true" outlineLevel="0" collapsed="false">
      <c r="A1342" s="11" t="str">
        <f aca="false">TRIM('수출입 실적(품목별)'!A1346)</f>
        <v>2026.02</v>
      </c>
      <c r="B1342" s="17" t="n">
        <f aca="false">IFERROR(VALUE(LEFT(A1342,4)),"")</f>
        <v>2026</v>
      </c>
      <c r="C1342" s="17" t="n">
        <f aca="false">IFERROR(VALUE(RIGHT(A1342,2)),"")</f>
        <v>2</v>
      </c>
      <c r="D1342" s="11" t="str">
        <f aca="false">TRIM('수출입 실적(품목별)'!B1346)</f>
        <v>92</v>
      </c>
      <c r="E1342" s="11" t="str">
        <f aca="false">TRIM('수출입 실적(품목별)'!C1346)</f>
        <v>악기와 그 부분품과 부속품</v>
      </c>
      <c r="F1342" s="19" t="n">
        <f aca="false">IFERROR(VALUE(SUBSTITUTE(TRIM('수출입 실적(품목별)'!E1346),",","")),"")</f>
        <v>5487</v>
      </c>
      <c r="G1342" s="19" t="n">
        <f aca="false">IFERROR(VALUE(SUBSTITUTE(TRIM('수출입 실적(품목별)'!G1346),",","")),"")</f>
        <v>14550</v>
      </c>
      <c r="H1342" s="19" t="n">
        <f aca="false">IFERROR(VALUE(SUBSTITUTE(TRIM('수출입 실적(품목별)'!H1346),",","")),"")</f>
        <v>-9063</v>
      </c>
    </row>
    <row r="1343" customFormat="false" ht="15" hidden="false" customHeight="true" outlineLevel="0" collapsed="false">
      <c r="A1343" s="11" t="str">
        <f aca="false">TRIM('수출입 실적(품목별)'!A1347)</f>
        <v>2026.02</v>
      </c>
      <c r="B1343" s="17" t="n">
        <f aca="false">IFERROR(VALUE(LEFT(A1343,4)),"")</f>
        <v>2026</v>
      </c>
      <c r="C1343" s="17" t="n">
        <f aca="false">IFERROR(VALUE(RIGHT(A1343,2)),"")</f>
        <v>2</v>
      </c>
      <c r="D1343" s="11" t="str">
        <f aca="false">TRIM('수출입 실적(품목별)'!B1347)</f>
        <v>93</v>
      </c>
      <c r="E1343" s="11" t="str">
        <f aca="false">TRIM('수출입 실적(품목별)'!C1347)</f>
        <v>무기ㆍ총포탄과 이들의 부분품과 부속품</v>
      </c>
      <c r="F1343" s="19" t="n">
        <f aca="false">IFERROR(VALUE(SUBSTITUTE(TRIM('수출입 실적(품목별)'!E1347),",","")),"")</f>
        <v>357141</v>
      </c>
      <c r="G1343" s="19" t="n">
        <f aca="false">IFERROR(VALUE(SUBSTITUTE(TRIM('수출입 실적(품목별)'!G1347),",","")),"")</f>
        <v>8899</v>
      </c>
      <c r="H1343" s="19" t="n">
        <f aca="false">IFERROR(VALUE(SUBSTITUTE(TRIM('수출입 실적(품목별)'!H1347),",","")),"")</f>
        <v>348242</v>
      </c>
    </row>
    <row r="1344" customFormat="false" ht="15" hidden="false" customHeight="true" outlineLevel="0" collapsed="false">
      <c r="A1344" s="11" t="str">
        <f aca="false">TRIM('수출입 실적(품목별)'!A1348)</f>
        <v>2026.02</v>
      </c>
      <c r="B1344" s="17" t="n">
        <f aca="false">IFERROR(VALUE(LEFT(A1344,4)),"")</f>
        <v>2026</v>
      </c>
      <c r="C1344" s="17" t="n">
        <f aca="false">IFERROR(VALUE(RIGHT(A1344,2)),"")</f>
        <v>2</v>
      </c>
      <c r="D1344" s="11" t="str">
        <f aca="false">TRIM('수출입 실적(품목별)'!B1348)</f>
        <v>94</v>
      </c>
      <c r="E1344" s="11" t="str">
        <f aca="false">TRIM('수출입 실적(품목별)'!C1348)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344" s="19" t="n">
        <f aca="false">IFERROR(VALUE(SUBSTITUTE(TRIM('수출입 실적(품목별)'!E1348),",","")),"")</f>
        <v>90190</v>
      </c>
      <c r="G1344" s="19" t="n">
        <f aca="false">IFERROR(VALUE(SUBSTITUTE(TRIM('수출입 실적(품목별)'!G1348),",","")),"")</f>
        <v>297548</v>
      </c>
      <c r="H1344" s="19" t="n">
        <f aca="false">IFERROR(VALUE(SUBSTITUTE(TRIM('수출입 실적(품목별)'!H1348),",","")),"")</f>
        <v>-207357</v>
      </c>
    </row>
    <row r="1345" customFormat="false" ht="15" hidden="false" customHeight="true" outlineLevel="0" collapsed="false">
      <c r="A1345" s="11" t="str">
        <f aca="false">TRIM('수출입 실적(품목별)'!A1349)</f>
        <v>2026.02</v>
      </c>
      <c r="B1345" s="17" t="n">
        <f aca="false">IFERROR(VALUE(LEFT(A1345,4)),"")</f>
        <v>2026</v>
      </c>
      <c r="C1345" s="17" t="n">
        <f aca="false">IFERROR(VALUE(RIGHT(A1345,2)),"")</f>
        <v>2</v>
      </c>
      <c r="D1345" s="11" t="str">
        <f aca="false">TRIM('수출입 실적(품목별)'!B1349)</f>
        <v>95</v>
      </c>
      <c r="E1345" s="11" t="str">
        <f aca="false">TRIM('수출입 실적(품목별)'!C1349)</f>
        <v>완구ㆍ게임용구ㆍ운동용구와 이들의 부분품과 부속품</v>
      </c>
      <c r="F1345" s="19" t="n">
        <f aca="false">IFERROR(VALUE(SUBSTITUTE(TRIM('수출입 실적(품목별)'!E1349),",","")),"")</f>
        <v>59169</v>
      </c>
      <c r="G1345" s="19" t="n">
        <f aca="false">IFERROR(VALUE(SUBSTITUTE(TRIM('수출입 실적(품목별)'!G1349),",","")),"")</f>
        <v>203387</v>
      </c>
      <c r="H1345" s="19" t="n">
        <f aca="false">IFERROR(VALUE(SUBSTITUTE(TRIM('수출입 실적(품목별)'!H1349),",","")),"")</f>
        <v>-144218</v>
      </c>
    </row>
    <row r="1346" customFormat="false" ht="15" hidden="false" customHeight="true" outlineLevel="0" collapsed="false">
      <c r="A1346" s="11" t="str">
        <f aca="false">TRIM('수출입 실적(품목별)'!A1350)</f>
        <v>2026.02</v>
      </c>
      <c r="B1346" s="17" t="n">
        <f aca="false">IFERROR(VALUE(LEFT(A1346,4)),"")</f>
        <v>2026</v>
      </c>
      <c r="C1346" s="17" t="n">
        <f aca="false">IFERROR(VALUE(RIGHT(A1346,2)),"")</f>
        <v>2</v>
      </c>
      <c r="D1346" s="11" t="str">
        <f aca="false">TRIM('수출입 실적(품목별)'!B1350)</f>
        <v>96</v>
      </c>
      <c r="E1346" s="11" t="str">
        <f aca="false">TRIM('수출입 실적(품목별)'!C1350)</f>
        <v>잡품</v>
      </c>
      <c r="F1346" s="19" t="n">
        <f aca="false">IFERROR(VALUE(SUBSTITUTE(TRIM('수출입 실적(품목별)'!E1350),",","")),"")</f>
        <v>31253</v>
      </c>
      <c r="G1346" s="19" t="n">
        <f aca="false">IFERROR(VALUE(SUBSTITUTE(TRIM('수출입 실적(품목별)'!G1350),",","")),"")</f>
        <v>83219</v>
      </c>
      <c r="H1346" s="19" t="n">
        <f aca="false">IFERROR(VALUE(SUBSTITUTE(TRIM('수출입 실적(품목별)'!H1350),",","")),"")</f>
        <v>-51966</v>
      </c>
    </row>
    <row r="1347" customFormat="false" ht="15" hidden="false" customHeight="true" outlineLevel="0" collapsed="false">
      <c r="A1347" s="11" t="str">
        <f aca="false">TRIM('수출입 실적(품목별)'!A1351)</f>
        <v>2026.02</v>
      </c>
      <c r="B1347" s="17" t="n">
        <f aca="false">IFERROR(VALUE(LEFT(A1347,4)),"")</f>
        <v>2026</v>
      </c>
      <c r="C1347" s="17" t="n">
        <f aca="false">IFERROR(VALUE(RIGHT(A1347,2)),"")</f>
        <v>2</v>
      </c>
      <c r="D1347" s="11" t="str">
        <f aca="false">TRIM('수출입 실적(품목별)'!B1351)</f>
        <v>97</v>
      </c>
      <c r="E1347" s="11" t="str">
        <f aca="false">TRIM('수출입 실적(품목별)'!C1351)</f>
        <v>예술품ㆍ수집품ㆍ골동품</v>
      </c>
      <c r="F1347" s="19" t="n">
        <f aca="false">IFERROR(VALUE(SUBSTITUTE(TRIM('수출입 실적(품목별)'!E1351),",","")),"")</f>
        <v>16783</v>
      </c>
      <c r="G1347" s="19" t="n">
        <f aca="false">IFERROR(VALUE(SUBSTITUTE(TRIM('수출입 실적(품목별)'!G1351),",","")),"")</f>
        <v>22861</v>
      </c>
      <c r="H1347" s="19" t="n">
        <f aca="false">IFERROR(VALUE(SUBSTITUTE(TRIM('수출입 실적(품목별)'!H1351),",","")),"")</f>
        <v>-6078</v>
      </c>
    </row>
    <row r="1348" customFormat="false" ht="15" hidden="false" customHeight="true" outlineLevel="0" collapsed="false">
      <c r="A1348" s="11" t="str">
        <f aca="false">TRIM('수출입 실적(품목별)'!A1352)</f>
        <v>2026.03</v>
      </c>
      <c r="B1348" s="17" t="n">
        <f aca="false">IFERROR(VALUE(LEFT(A1348,4)),"")</f>
        <v>2026</v>
      </c>
      <c r="C1348" s="17" t="n">
        <f aca="false">IFERROR(VALUE(RIGHT(A1348,2)),"")</f>
        <v>3</v>
      </c>
      <c r="D1348" s="11" t="str">
        <f aca="false">TRIM('수출입 실적(품목별)'!B1352)</f>
        <v>01</v>
      </c>
      <c r="E1348" s="11" t="str">
        <f aca="false">TRIM('수출입 실적(품목별)'!C1352)</f>
        <v>살아 있는 동물</v>
      </c>
      <c r="F1348" s="19" t="n">
        <f aca="false">IFERROR(VALUE(SUBSTITUTE(TRIM('수출입 실적(품목별)'!E1352),",","")),"")</f>
        <v>616</v>
      </c>
      <c r="G1348" s="19" t="n">
        <f aca="false">IFERROR(VALUE(SUBSTITUTE(TRIM('수출입 실적(품목별)'!G1352),",","")),"")</f>
        <v>8718</v>
      </c>
      <c r="H1348" s="19" t="n">
        <f aca="false">IFERROR(VALUE(SUBSTITUTE(TRIM('수출입 실적(품목별)'!H1352),",","")),"")</f>
        <v>-8102</v>
      </c>
    </row>
    <row r="1349" customFormat="false" ht="15" hidden="false" customHeight="true" outlineLevel="0" collapsed="false">
      <c r="A1349" s="11" t="str">
        <f aca="false">TRIM('수출입 실적(품목별)'!A1353)</f>
        <v>2026.03</v>
      </c>
      <c r="B1349" s="17" t="n">
        <f aca="false">IFERROR(VALUE(LEFT(A1349,4)),"")</f>
        <v>2026</v>
      </c>
      <c r="C1349" s="17" t="n">
        <f aca="false">IFERROR(VALUE(RIGHT(A1349,2)),"")</f>
        <v>3</v>
      </c>
      <c r="D1349" s="11" t="str">
        <f aca="false">TRIM('수출입 실적(품목별)'!B1353)</f>
        <v>02</v>
      </c>
      <c r="E1349" s="11" t="str">
        <f aca="false">TRIM('수출입 실적(품목별)'!C1353)</f>
        <v>육과 식용 설육(屑肉)</v>
      </c>
      <c r="F1349" s="19" t="n">
        <f aca="false">IFERROR(VALUE(SUBSTITUTE(TRIM('수출입 실적(품목별)'!E1353),",","")),"")</f>
        <v>8418</v>
      </c>
      <c r="G1349" s="19" t="n">
        <f aca="false">IFERROR(VALUE(SUBSTITUTE(TRIM('수출입 실적(품목별)'!G1353),",","")),"")</f>
        <v>725085</v>
      </c>
      <c r="H1349" s="19" t="n">
        <f aca="false">IFERROR(VALUE(SUBSTITUTE(TRIM('수출입 실적(품목별)'!H1353),",","")),"")</f>
        <v>-716667</v>
      </c>
    </row>
    <row r="1350" customFormat="false" ht="15" hidden="false" customHeight="true" outlineLevel="0" collapsed="false">
      <c r="A1350" s="11" t="str">
        <f aca="false">TRIM('수출입 실적(품목별)'!A1354)</f>
        <v>2026.03</v>
      </c>
      <c r="B1350" s="17" t="n">
        <f aca="false">IFERROR(VALUE(LEFT(A1350,4)),"")</f>
        <v>2026</v>
      </c>
      <c r="C1350" s="17" t="n">
        <f aca="false">IFERROR(VALUE(RIGHT(A1350,2)),"")</f>
        <v>3</v>
      </c>
      <c r="D1350" s="11" t="str">
        <f aca="false">TRIM('수출입 실적(품목별)'!B1354)</f>
        <v>03</v>
      </c>
      <c r="E1350" s="11" t="str">
        <f aca="false">TRIM('수출입 실적(품목별)'!C1354)</f>
        <v>어류ㆍ갑각류ㆍ연체동물과 그 밖의 수생(水生) 무척추동물</v>
      </c>
      <c r="F1350" s="19" t="n">
        <f aca="false">IFERROR(VALUE(SUBSTITUTE(TRIM('수출입 실적(품목별)'!E1354),",","")),"")</f>
        <v>197950</v>
      </c>
      <c r="G1350" s="19" t="n">
        <f aca="false">IFERROR(VALUE(SUBSTITUTE(TRIM('수출입 실적(품목별)'!G1354),",","")),"")</f>
        <v>443351</v>
      </c>
      <c r="H1350" s="19" t="n">
        <f aca="false">IFERROR(VALUE(SUBSTITUTE(TRIM('수출입 실적(품목별)'!H1354),",","")),"")</f>
        <v>-245401</v>
      </c>
    </row>
    <row r="1351" customFormat="false" ht="15" hidden="false" customHeight="true" outlineLevel="0" collapsed="false">
      <c r="A1351" s="11" t="str">
        <f aca="false">TRIM('수출입 실적(품목별)'!A1355)</f>
        <v>2026.03</v>
      </c>
      <c r="B1351" s="17" t="n">
        <f aca="false">IFERROR(VALUE(LEFT(A1351,4)),"")</f>
        <v>2026</v>
      </c>
      <c r="C1351" s="17" t="n">
        <f aca="false">IFERROR(VALUE(RIGHT(A1351,2)),"")</f>
        <v>3</v>
      </c>
      <c r="D1351" s="11" t="str">
        <f aca="false">TRIM('수출입 실적(품목별)'!B1355)</f>
        <v>04</v>
      </c>
      <c r="E1351" s="11" t="str">
        <f aca="false">TRIM('수출입 실적(품목별)'!C1355)</f>
        <v>낙농품, 새의 알, 천연꿀, 다른 류로 분류되지 않은 식용인 동물성 생산품</v>
      </c>
      <c r="F1351" s="19" t="n">
        <f aca="false">IFERROR(VALUE(SUBSTITUTE(TRIM('수출입 실적(품목별)'!E1355),",","")),"")</f>
        <v>7653</v>
      </c>
      <c r="G1351" s="19" t="n">
        <f aca="false">IFERROR(VALUE(SUBSTITUTE(TRIM('수출입 실적(품목별)'!G1355),",","")),"")</f>
        <v>147420</v>
      </c>
      <c r="H1351" s="19" t="n">
        <f aca="false">IFERROR(VALUE(SUBSTITUTE(TRIM('수출입 실적(품목별)'!H1355),",","")),"")</f>
        <v>-139766</v>
      </c>
    </row>
    <row r="1352" customFormat="false" ht="15" hidden="false" customHeight="true" outlineLevel="0" collapsed="false">
      <c r="A1352" s="11" t="str">
        <f aca="false">TRIM('수출입 실적(품목별)'!A1356)</f>
        <v>2026.03</v>
      </c>
      <c r="B1352" s="17" t="n">
        <f aca="false">IFERROR(VALUE(LEFT(A1352,4)),"")</f>
        <v>2026</v>
      </c>
      <c r="C1352" s="17" t="n">
        <f aca="false">IFERROR(VALUE(RIGHT(A1352,2)),"")</f>
        <v>3</v>
      </c>
      <c r="D1352" s="11" t="str">
        <f aca="false">TRIM('수출입 실적(품목별)'!B1356)</f>
        <v>05</v>
      </c>
      <c r="E1352" s="11" t="str">
        <f aca="false">TRIM('수출입 실적(품목별)'!C1356)</f>
        <v>다른 류로 분류되지 않은 동물성 생산품</v>
      </c>
      <c r="F1352" s="19" t="n">
        <f aca="false">IFERROR(VALUE(SUBSTITUTE(TRIM('수출입 실적(품목별)'!E1356),",","")),"")</f>
        <v>6311</v>
      </c>
      <c r="G1352" s="19" t="n">
        <f aca="false">IFERROR(VALUE(SUBSTITUTE(TRIM('수출입 실적(품목별)'!G1356),",","")),"")</f>
        <v>18160</v>
      </c>
      <c r="H1352" s="19" t="n">
        <f aca="false">IFERROR(VALUE(SUBSTITUTE(TRIM('수출입 실적(품목별)'!H1356),",","")),"")</f>
        <v>-11848</v>
      </c>
    </row>
    <row r="1353" customFormat="false" ht="15" hidden="false" customHeight="true" outlineLevel="0" collapsed="false">
      <c r="A1353" s="11" t="str">
        <f aca="false">TRIM('수출입 실적(품목별)'!A1357)</f>
        <v>2026.03</v>
      </c>
      <c r="B1353" s="17" t="n">
        <f aca="false">IFERROR(VALUE(LEFT(A1353,4)),"")</f>
        <v>2026</v>
      </c>
      <c r="C1353" s="17" t="n">
        <f aca="false">IFERROR(VALUE(RIGHT(A1353,2)),"")</f>
        <v>3</v>
      </c>
      <c r="D1353" s="11" t="str">
        <f aca="false">TRIM('수출입 실적(품목별)'!B1357)</f>
        <v>06</v>
      </c>
      <c r="E1353" s="11" t="str">
        <f aca="false">TRIM('수출입 실적(품목별)'!C1357)</f>
        <v>살아 있는 수목과 그 밖의 식물, 인경(鱗莖)ㆍ뿌리와 이와 유사한 물품, 절화(切花)와 장식용 잎</v>
      </c>
      <c r="F1353" s="19" t="n">
        <f aca="false">IFERROR(VALUE(SUBSTITUTE(TRIM('수출입 실적(품목별)'!E1357),",","")),"")</f>
        <v>754</v>
      </c>
      <c r="G1353" s="19" t="n">
        <f aca="false">IFERROR(VALUE(SUBSTITUTE(TRIM('수출입 실적(품목별)'!G1357),",","")),"")</f>
        <v>16121</v>
      </c>
      <c r="H1353" s="19" t="n">
        <f aca="false">IFERROR(VALUE(SUBSTITUTE(TRIM('수출입 실적(품목별)'!H1357),",","")),"")</f>
        <v>-15368</v>
      </c>
    </row>
    <row r="1354" customFormat="false" ht="15" hidden="false" customHeight="true" outlineLevel="0" collapsed="false">
      <c r="A1354" s="11" t="str">
        <f aca="false">TRIM('수출입 실적(품목별)'!A1358)</f>
        <v>2026.03</v>
      </c>
      <c r="B1354" s="17" t="n">
        <f aca="false">IFERROR(VALUE(LEFT(A1354,4)),"")</f>
        <v>2026</v>
      </c>
      <c r="C1354" s="17" t="n">
        <f aca="false">IFERROR(VALUE(RIGHT(A1354,2)),"")</f>
        <v>3</v>
      </c>
      <c r="D1354" s="11" t="str">
        <f aca="false">TRIM('수출입 실적(품목별)'!B1358)</f>
        <v>07</v>
      </c>
      <c r="E1354" s="11" t="str">
        <f aca="false">TRIM('수출입 실적(품목별)'!C1358)</f>
        <v>식용의 채소ㆍ뿌리ㆍ괴경(塊莖)</v>
      </c>
      <c r="F1354" s="19" t="n">
        <f aca="false">IFERROR(VALUE(SUBSTITUTE(TRIM('수출입 실적(품목별)'!E1358),",","")),"")</f>
        <v>9466</v>
      </c>
      <c r="G1354" s="19" t="n">
        <f aca="false">IFERROR(VALUE(SUBSTITUTE(TRIM('수출입 실적(품목별)'!G1358),",","")),"")</f>
        <v>70772</v>
      </c>
      <c r="H1354" s="19" t="n">
        <f aca="false">IFERROR(VALUE(SUBSTITUTE(TRIM('수출입 실적(품목별)'!H1358),",","")),"")</f>
        <v>-61307</v>
      </c>
    </row>
    <row r="1355" customFormat="false" ht="15" hidden="false" customHeight="true" outlineLevel="0" collapsed="false">
      <c r="A1355" s="11" t="str">
        <f aca="false">TRIM('수출입 실적(품목별)'!A1359)</f>
        <v>2026.03</v>
      </c>
      <c r="B1355" s="17" t="n">
        <f aca="false">IFERROR(VALUE(LEFT(A1355,4)),"")</f>
        <v>2026</v>
      </c>
      <c r="C1355" s="17" t="n">
        <f aca="false">IFERROR(VALUE(RIGHT(A1355,2)),"")</f>
        <v>3</v>
      </c>
      <c r="D1355" s="11" t="str">
        <f aca="false">TRIM('수출입 실적(품목별)'!B1359)</f>
        <v>08</v>
      </c>
      <c r="E1355" s="11" t="str">
        <f aca="false">TRIM('수출입 실적(품목별)'!C1359)</f>
        <v>식용의 과실과 견과류, 감귤류ㆍ멜론의 껍질</v>
      </c>
      <c r="F1355" s="19" t="n">
        <f aca="false">IFERROR(VALUE(SUBSTITUTE(TRIM('수출입 실적(품목별)'!E1359),",","")),"")</f>
        <v>19244</v>
      </c>
      <c r="G1355" s="19" t="n">
        <f aca="false">IFERROR(VALUE(SUBSTITUTE(TRIM('수출입 실적(품목별)'!G1359),",","")),"")</f>
        <v>219895</v>
      </c>
      <c r="H1355" s="19" t="n">
        <f aca="false">IFERROR(VALUE(SUBSTITUTE(TRIM('수출입 실적(품목별)'!H1359),",","")),"")</f>
        <v>-200651</v>
      </c>
    </row>
    <row r="1356" customFormat="false" ht="15" hidden="false" customHeight="true" outlineLevel="0" collapsed="false">
      <c r="A1356" s="11" t="str">
        <f aca="false">TRIM('수출입 실적(품목별)'!A1360)</f>
        <v>2026.03</v>
      </c>
      <c r="B1356" s="17" t="n">
        <f aca="false">IFERROR(VALUE(LEFT(A1356,4)),"")</f>
        <v>2026</v>
      </c>
      <c r="C1356" s="17" t="n">
        <f aca="false">IFERROR(VALUE(RIGHT(A1356,2)),"")</f>
        <v>3</v>
      </c>
      <c r="D1356" s="11" t="str">
        <f aca="false">TRIM('수출입 실적(품목별)'!B1360)</f>
        <v>09</v>
      </c>
      <c r="E1356" s="11" t="str">
        <f aca="false">TRIM('수출입 실적(품목별)'!C1360)</f>
        <v>커피ㆍ차ㆍ마테(maté)ㆍ향신료</v>
      </c>
      <c r="F1356" s="19" t="n">
        <f aca="false">IFERROR(VALUE(SUBSTITUTE(TRIM('수출입 실적(품목별)'!E1360),",","")),"")</f>
        <v>3919</v>
      </c>
      <c r="G1356" s="19" t="n">
        <f aca="false">IFERROR(VALUE(SUBSTITUTE(TRIM('수출입 실적(품목별)'!G1360),",","")),"")</f>
        <v>147883</v>
      </c>
      <c r="H1356" s="19" t="n">
        <f aca="false">IFERROR(VALUE(SUBSTITUTE(TRIM('수출입 실적(품목별)'!H1360),",","")),"")</f>
        <v>-143963</v>
      </c>
    </row>
    <row r="1357" customFormat="false" ht="15" hidden="false" customHeight="true" outlineLevel="0" collapsed="false">
      <c r="A1357" s="11" t="str">
        <f aca="false">TRIM('수출입 실적(품목별)'!A1361)</f>
        <v>2026.03</v>
      </c>
      <c r="B1357" s="17" t="n">
        <f aca="false">IFERROR(VALUE(LEFT(A1357,4)),"")</f>
        <v>2026</v>
      </c>
      <c r="C1357" s="17" t="n">
        <f aca="false">IFERROR(VALUE(RIGHT(A1357,2)),"")</f>
        <v>3</v>
      </c>
      <c r="D1357" s="11" t="str">
        <f aca="false">TRIM('수출입 실적(품목별)'!B1361)</f>
        <v>10</v>
      </c>
      <c r="E1357" s="11" t="str">
        <f aca="false">TRIM('수출입 실적(품목별)'!C1361)</f>
        <v>곡물</v>
      </c>
      <c r="F1357" s="19" t="n">
        <f aca="false">IFERROR(VALUE(SUBSTITUTE(TRIM('수출입 실적(품목별)'!E1361),",","")),"")</f>
        <v>1430</v>
      </c>
      <c r="G1357" s="19" t="n">
        <f aca="false">IFERROR(VALUE(SUBSTITUTE(TRIM('수출입 실적(품목별)'!G1361),",","")),"")</f>
        <v>363563</v>
      </c>
      <c r="H1357" s="19" t="n">
        <f aca="false">IFERROR(VALUE(SUBSTITUTE(TRIM('수출입 실적(품목별)'!H1361),",","")),"")</f>
        <v>-362133</v>
      </c>
    </row>
    <row r="1358" customFormat="false" ht="15" hidden="false" customHeight="true" outlineLevel="0" collapsed="false">
      <c r="A1358" s="11" t="str">
        <f aca="false">TRIM('수출입 실적(품목별)'!A1362)</f>
        <v>2026.03</v>
      </c>
      <c r="B1358" s="17" t="n">
        <f aca="false">IFERROR(VALUE(LEFT(A1358,4)),"")</f>
        <v>2026</v>
      </c>
      <c r="C1358" s="17" t="n">
        <f aca="false">IFERROR(VALUE(RIGHT(A1358,2)),"")</f>
        <v>3</v>
      </c>
      <c r="D1358" s="11" t="str">
        <f aca="false">TRIM('수출입 실적(품목별)'!B1362)</f>
        <v>11</v>
      </c>
      <c r="E1358" s="11" t="str">
        <f aca="false">TRIM('수출입 실적(품목별)'!C1362)</f>
        <v>제분공업의 생산품과 맥아, 전분, 이눌린(inulin), 밀의 글루텐(gluten)</v>
      </c>
      <c r="F1358" s="19" t="n">
        <f aca="false">IFERROR(VALUE(SUBSTITUTE(TRIM('수출입 실적(품목별)'!E1362),",","")),"")</f>
        <v>3112</v>
      </c>
      <c r="G1358" s="19" t="n">
        <f aca="false">IFERROR(VALUE(SUBSTITUTE(TRIM('수출입 실적(품목별)'!G1362),",","")),"")</f>
        <v>25979</v>
      </c>
      <c r="H1358" s="19" t="n">
        <f aca="false">IFERROR(VALUE(SUBSTITUTE(TRIM('수출입 실적(품목별)'!H1362),",","")),"")</f>
        <v>-22867</v>
      </c>
    </row>
    <row r="1359" customFormat="false" ht="15" hidden="false" customHeight="true" outlineLevel="0" collapsed="false">
      <c r="A1359" s="11" t="str">
        <f aca="false">TRIM('수출입 실적(품목별)'!A1363)</f>
        <v>2026.03</v>
      </c>
      <c r="B1359" s="17" t="n">
        <f aca="false">IFERROR(VALUE(LEFT(A1359,4)),"")</f>
        <v>2026</v>
      </c>
      <c r="C1359" s="17" t="n">
        <f aca="false">IFERROR(VALUE(RIGHT(A1359,2)),"")</f>
        <v>3</v>
      </c>
      <c r="D1359" s="11" t="str">
        <f aca="false">TRIM('수출입 실적(품목별)'!B1363)</f>
        <v>12</v>
      </c>
      <c r="E1359" s="11" t="str">
        <f aca="false">TRIM('수출입 실적(품목별)'!C1363)</f>
        <v>채유(採油)에 적합한 종자와 과실, 각종 종자와 과실, 공업용ㆍ의약용 식물, 짚과 사료용 식물</v>
      </c>
      <c r="F1359" s="19" t="n">
        <f aca="false">IFERROR(VALUE(SUBSTITUTE(TRIM('수출입 실적(품목별)'!E1363),",","")),"")</f>
        <v>68663</v>
      </c>
      <c r="G1359" s="19" t="n">
        <f aca="false">IFERROR(VALUE(SUBSTITUTE(TRIM('수출입 실적(품목별)'!G1363),",","")),"")</f>
        <v>146703</v>
      </c>
      <c r="H1359" s="19" t="n">
        <f aca="false">IFERROR(VALUE(SUBSTITUTE(TRIM('수출입 실적(품목별)'!H1363),",","")),"")</f>
        <v>-78040</v>
      </c>
    </row>
    <row r="1360" customFormat="false" ht="15" hidden="false" customHeight="true" outlineLevel="0" collapsed="false">
      <c r="A1360" s="11" t="str">
        <f aca="false">TRIM('수출입 실적(품목별)'!A1364)</f>
        <v>2026.03</v>
      </c>
      <c r="B1360" s="17" t="n">
        <f aca="false">IFERROR(VALUE(LEFT(A1360,4)),"")</f>
        <v>2026</v>
      </c>
      <c r="C1360" s="17" t="n">
        <f aca="false">IFERROR(VALUE(RIGHT(A1360,2)),"")</f>
        <v>3</v>
      </c>
      <c r="D1360" s="11" t="str">
        <f aca="false">TRIM('수출입 실적(품목별)'!B1364)</f>
        <v>13</v>
      </c>
      <c r="E1360" s="11" t="str">
        <f aca="false">TRIM('수출입 실적(품목별)'!C1364)</f>
        <v>락(lac), 검ㆍ수지ㆍ그 밖의 식물성 수액과 추출물(extract)</v>
      </c>
      <c r="F1360" s="19" t="n">
        <f aca="false">IFERROR(VALUE(SUBSTITUTE(TRIM('수출입 실적(품목별)'!E1364),",","")),"")</f>
        <v>8622</v>
      </c>
      <c r="G1360" s="19" t="n">
        <f aca="false">IFERROR(VALUE(SUBSTITUTE(TRIM('수출입 실적(품목별)'!G1364),",","")),"")</f>
        <v>24690</v>
      </c>
      <c r="H1360" s="19" t="n">
        <f aca="false">IFERROR(VALUE(SUBSTITUTE(TRIM('수출입 실적(품목별)'!H1364),",","")),"")</f>
        <v>-16068</v>
      </c>
    </row>
    <row r="1361" customFormat="false" ht="15" hidden="false" customHeight="true" outlineLevel="0" collapsed="false">
      <c r="A1361" s="11" t="str">
        <f aca="false">TRIM('수출입 실적(품목별)'!A1365)</f>
        <v>2026.03</v>
      </c>
      <c r="B1361" s="17" t="n">
        <f aca="false">IFERROR(VALUE(LEFT(A1361,4)),"")</f>
        <v>2026</v>
      </c>
      <c r="C1361" s="17" t="n">
        <f aca="false">IFERROR(VALUE(RIGHT(A1361,2)),"")</f>
        <v>3</v>
      </c>
      <c r="D1361" s="11" t="str">
        <f aca="false">TRIM('수출입 실적(품목별)'!B1365)</f>
        <v>14</v>
      </c>
      <c r="E1361" s="11" t="str">
        <f aca="false">TRIM('수출입 실적(품목별)'!C1365)</f>
        <v>식물성 편조물(編組物)용 재료와 다른 류로 분류되지 않은 식물성 생산품</v>
      </c>
      <c r="F1361" s="19" t="n">
        <f aca="false">IFERROR(VALUE(SUBSTITUTE(TRIM('수출입 실적(품목별)'!E1365),",","")),"")</f>
        <v>60</v>
      </c>
      <c r="G1361" s="19" t="n">
        <f aca="false">IFERROR(VALUE(SUBSTITUTE(TRIM('수출입 실적(품목별)'!G1365),",","")),"")</f>
        <v>8981</v>
      </c>
      <c r="H1361" s="19" t="n">
        <f aca="false">IFERROR(VALUE(SUBSTITUTE(TRIM('수출입 실적(품목별)'!H1365),",","")),"")</f>
        <v>-8921</v>
      </c>
    </row>
    <row r="1362" customFormat="false" ht="15" hidden="false" customHeight="true" outlineLevel="0" collapsed="false">
      <c r="A1362" s="11" t="str">
        <f aca="false">TRIM('수출입 실적(품목별)'!A1366)</f>
        <v>2026.03</v>
      </c>
      <c r="B1362" s="17" t="n">
        <f aca="false">IFERROR(VALUE(LEFT(A1362,4)),"")</f>
        <v>2026</v>
      </c>
      <c r="C1362" s="17" t="n">
        <f aca="false">IFERROR(VALUE(RIGHT(A1362,2)),"")</f>
        <v>3</v>
      </c>
      <c r="D1362" s="11" t="str">
        <f aca="false">TRIM('수출입 실적(품목별)'!B1366)</f>
        <v>15</v>
      </c>
      <c r="E1362" s="11" t="str">
        <f aca="false">TRIM('수출입 실적(품목별)'!C1366)</f>
        <v>동물성ㆍ식물성ㆍ미생물성 지방과 기름 및이들의 분해생산물, 조제한 식용 지방과 동물성ㆍ식물성 왁스</v>
      </c>
      <c r="F1362" s="19" t="n">
        <f aca="false">IFERROR(VALUE(SUBSTITUTE(TRIM('수출입 실적(품목별)'!E1366),",","")),"")</f>
        <v>33218</v>
      </c>
      <c r="G1362" s="19" t="n">
        <f aca="false">IFERROR(VALUE(SUBSTITUTE(TRIM('수출입 실적(품목별)'!G1366),",","")),"")</f>
        <v>252109</v>
      </c>
      <c r="H1362" s="19" t="n">
        <f aca="false">IFERROR(VALUE(SUBSTITUTE(TRIM('수출입 실적(품목별)'!H1366),",","")),"")</f>
        <v>-218890</v>
      </c>
    </row>
    <row r="1363" customFormat="false" ht="15" hidden="false" customHeight="true" outlineLevel="0" collapsed="false">
      <c r="A1363" s="11" t="str">
        <f aca="false">TRIM('수출입 실적(품목별)'!A1367)</f>
        <v>2026.03</v>
      </c>
      <c r="B1363" s="17" t="n">
        <f aca="false">IFERROR(VALUE(LEFT(A1363,4)),"")</f>
        <v>2026</v>
      </c>
      <c r="C1363" s="17" t="n">
        <f aca="false">IFERROR(VALUE(RIGHT(A1363,2)),"")</f>
        <v>3</v>
      </c>
      <c r="D1363" s="11" t="str">
        <f aca="false">TRIM('수출입 실적(품목별)'!B1367)</f>
        <v>16</v>
      </c>
      <c r="E1363" s="11" t="str">
        <f aca="false">TRIM('수출입 실적(품목별)'!C1367)</f>
        <v>육류ㆍ어류ㆍ갑각류ㆍ연체동물이나 그 밖의 수생(水生) 무척추동물 또는 곤충의 조제품</v>
      </c>
      <c r="F1363" s="19" t="n">
        <f aca="false">IFERROR(VALUE(SUBSTITUTE(TRIM('수출입 실적(품목별)'!E1367),",","")),"")</f>
        <v>27253</v>
      </c>
      <c r="G1363" s="19" t="n">
        <f aca="false">IFERROR(VALUE(SUBSTITUTE(TRIM('수출입 실적(품목별)'!G1367),",","")),"")</f>
        <v>85302</v>
      </c>
      <c r="H1363" s="19" t="n">
        <f aca="false">IFERROR(VALUE(SUBSTITUTE(TRIM('수출입 실적(품목별)'!H1367),",","")),"")</f>
        <v>-58050</v>
      </c>
    </row>
    <row r="1364" customFormat="false" ht="15" hidden="false" customHeight="true" outlineLevel="0" collapsed="false">
      <c r="A1364" s="11" t="str">
        <f aca="false">TRIM('수출입 실적(품목별)'!A1368)</f>
        <v>2026.03</v>
      </c>
      <c r="B1364" s="17" t="n">
        <f aca="false">IFERROR(VALUE(LEFT(A1364,4)),"")</f>
        <v>2026</v>
      </c>
      <c r="C1364" s="17" t="n">
        <f aca="false">IFERROR(VALUE(RIGHT(A1364,2)),"")</f>
        <v>3</v>
      </c>
      <c r="D1364" s="11" t="str">
        <f aca="false">TRIM('수출입 실적(품목별)'!B1368)</f>
        <v>17</v>
      </c>
      <c r="E1364" s="11" t="str">
        <f aca="false">TRIM('수출입 실적(품목별)'!C1368)</f>
        <v>당류(糖類)와 설탕과자</v>
      </c>
      <c r="F1364" s="19" t="n">
        <f aca="false">IFERROR(VALUE(SUBSTITUTE(TRIM('수출입 실적(품목별)'!E1368),",","")),"")</f>
        <v>22399</v>
      </c>
      <c r="G1364" s="19" t="n">
        <f aca="false">IFERROR(VALUE(SUBSTITUTE(TRIM('수출입 실적(품목별)'!G1368),",","")),"")</f>
        <v>91121</v>
      </c>
      <c r="H1364" s="19" t="n">
        <f aca="false">IFERROR(VALUE(SUBSTITUTE(TRIM('수출입 실적(품목별)'!H1368),",","")),"")</f>
        <v>-68722</v>
      </c>
    </row>
    <row r="1365" customFormat="false" ht="15" hidden="false" customHeight="true" outlineLevel="0" collapsed="false">
      <c r="A1365" s="11" t="str">
        <f aca="false">TRIM('수출입 실적(품목별)'!A1369)</f>
        <v>2026.03</v>
      </c>
      <c r="B1365" s="17" t="n">
        <f aca="false">IFERROR(VALUE(LEFT(A1365,4)),"")</f>
        <v>2026</v>
      </c>
      <c r="C1365" s="17" t="n">
        <f aca="false">IFERROR(VALUE(RIGHT(A1365,2)),"")</f>
        <v>3</v>
      </c>
      <c r="D1365" s="11" t="str">
        <f aca="false">TRIM('수출입 실적(품목별)'!B1369)</f>
        <v>18</v>
      </c>
      <c r="E1365" s="11" t="str">
        <f aca="false">TRIM('수출입 실적(품목별)'!C1369)</f>
        <v>코코아와 그 조제품</v>
      </c>
      <c r="F1365" s="19" t="n">
        <f aca="false">IFERROR(VALUE(SUBSTITUTE(TRIM('수출입 실적(품목별)'!E1369),",","")),"")</f>
        <v>6840</v>
      </c>
      <c r="G1365" s="19" t="n">
        <f aca="false">IFERROR(VALUE(SUBSTITUTE(TRIM('수출입 실적(품목별)'!G1369),",","")),"")</f>
        <v>50433</v>
      </c>
      <c r="H1365" s="19" t="n">
        <f aca="false">IFERROR(VALUE(SUBSTITUTE(TRIM('수출입 실적(품목별)'!H1369),",","")),"")</f>
        <v>-43593</v>
      </c>
    </row>
    <row r="1366" customFormat="false" ht="15" hidden="false" customHeight="true" outlineLevel="0" collapsed="false">
      <c r="A1366" s="11" t="str">
        <f aca="false">TRIM('수출입 실적(품목별)'!A1370)</f>
        <v>2026.03</v>
      </c>
      <c r="B1366" s="17" t="n">
        <f aca="false">IFERROR(VALUE(LEFT(A1366,4)),"")</f>
        <v>2026</v>
      </c>
      <c r="C1366" s="17" t="n">
        <f aca="false">IFERROR(VALUE(RIGHT(A1366,2)),"")</f>
        <v>3</v>
      </c>
      <c r="D1366" s="11" t="str">
        <f aca="false">TRIM('수출입 실적(품목별)'!B1370)</f>
        <v>19</v>
      </c>
      <c r="E1366" s="11" t="str">
        <f aca="false">TRIM('수출입 실적(품목별)'!C1370)</f>
        <v>곡물ㆍ고운 가루ㆍ전분ㆍ밀크의 조제품과 베이커리 제품</v>
      </c>
      <c r="F1366" s="19" t="n">
        <f aca="false">IFERROR(VALUE(SUBSTITUTE(TRIM('수출입 실적(품목별)'!E1370),",","")),"")</f>
        <v>277613</v>
      </c>
      <c r="G1366" s="19" t="n">
        <f aca="false">IFERROR(VALUE(SUBSTITUTE(TRIM('수출입 실적(품목별)'!G1370),",","")),"")</f>
        <v>101175</v>
      </c>
      <c r="H1366" s="19" t="n">
        <f aca="false">IFERROR(VALUE(SUBSTITUTE(TRIM('수출입 실적(품목별)'!H1370),",","")),"")</f>
        <v>176438</v>
      </c>
    </row>
    <row r="1367" customFormat="false" ht="15" hidden="false" customHeight="true" outlineLevel="0" collapsed="false">
      <c r="A1367" s="11" t="str">
        <f aca="false">TRIM('수출입 실적(품목별)'!A1371)</f>
        <v>2026.03</v>
      </c>
      <c r="B1367" s="17" t="n">
        <f aca="false">IFERROR(VALUE(LEFT(A1367,4)),"")</f>
        <v>2026</v>
      </c>
      <c r="C1367" s="17" t="n">
        <f aca="false">IFERROR(VALUE(RIGHT(A1367,2)),"")</f>
        <v>3</v>
      </c>
      <c r="D1367" s="11" t="str">
        <f aca="false">TRIM('수출입 실적(품목별)'!B1371)</f>
        <v>20</v>
      </c>
      <c r="E1367" s="11" t="str">
        <f aca="false">TRIM('수출입 실적(품목별)'!C1371)</f>
        <v>채소ㆍ과실ㆍ견과류나 식물의그 밖의 부분의 조제품</v>
      </c>
      <c r="F1367" s="19" t="n">
        <f aca="false">IFERROR(VALUE(SUBSTITUTE(TRIM('수출입 실적(품목별)'!E1371),",","")),"")</f>
        <v>93090</v>
      </c>
      <c r="G1367" s="19" t="n">
        <f aca="false">IFERROR(VALUE(SUBSTITUTE(TRIM('수출입 실적(품목별)'!G1371),",","")),"")</f>
        <v>148077</v>
      </c>
      <c r="H1367" s="19" t="n">
        <f aca="false">IFERROR(VALUE(SUBSTITUTE(TRIM('수출입 실적(품목별)'!H1371),",","")),"")</f>
        <v>-54987</v>
      </c>
    </row>
    <row r="1368" customFormat="false" ht="15" hidden="false" customHeight="true" outlineLevel="0" collapsed="false">
      <c r="A1368" s="11" t="str">
        <f aca="false">TRIM('수출입 실적(품목별)'!A1372)</f>
        <v>2026.03</v>
      </c>
      <c r="B1368" s="17" t="n">
        <f aca="false">IFERROR(VALUE(LEFT(A1368,4)),"")</f>
        <v>2026</v>
      </c>
      <c r="C1368" s="17" t="n">
        <f aca="false">IFERROR(VALUE(RIGHT(A1368,2)),"")</f>
        <v>3</v>
      </c>
      <c r="D1368" s="11" t="str">
        <f aca="false">TRIM('수출입 실적(품목별)'!B1372)</f>
        <v>21</v>
      </c>
      <c r="E1368" s="11" t="str">
        <f aca="false">TRIM('수출입 실적(품목별)'!C1372)</f>
        <v>각종 조제 식료품</v>
      </c>
      <c r="F1368" s="19" t="n">
        <f aca="false">IFERROR(VALUE(SUBSTITUTE(TRIM('수출입 실적(품목별)'!E1372),",","")),"")</f>
        <v>167432</v>
      </c>
      <c r="G1368" s="19" t="n">
        <f aca="false">IFERROR(VALUE(SUBSTITUTE(TRIM('수출입 실적(품목별)'!G1372),",","")),"")</f>
        <v>250699</v>
      </c>
      <c r="H1368" s="19" t="n">
        <f aca="false">IFERROR(VALUE(SUBSTITUTE(TRIM('수출입 실적(품목별)'!H1372),",","")),"")</f>
        <v>-83267</v>
      </c>
    </row>
    <row r="1369" customFormat="false" ht="15" hidden="false" customHeight="true" outlineLevel="0" collapsed="false">
      <c r="A1369" s="11" t="str">
        <f aca="false">TRIM('수출입 실적(품목별)'!A1373)</f>
        <v>2026.03</v>
      </c>
      <c r="B1369" s="17" t="n">
        <f aca="false">IFERROR(VALUE(LEFT(A1369,4)),"")</f>
        <v>2026</v>
      </c>
      <c r="C1369" s="17" t="n">
        <f aca="false">IFERROR(VALUE(RIGHT(A1369,2)),"")</f>
        <v>3</v>
      </c>
      <c r="D1369" s="11" t="str">
        <f aca="false">TRIM('수출입 실적(품목별)'!B1373)</f>
        <v>22</v>
      </c>
      <c r="E1369" s="11" t="str">
        <f aca="false">TRIM('수출입 실적(품목별)'!C1373)</f>
        <v>음료ㆍ주류ㆍ식초</v>
      </c>
      <c r="F1369" s="19" t="n">
        <f aca="false">IFERROR(VALUE(SUBSTITUTE(TRIM('수출입 실적(품목별)'!E1373),",","")),"")</f>
        <v>111206</v>
      </c>
      <c r="G1369" s="19" t="n">
        <f aca="false">IFERROR(VALUE(SUBSTITUTE(TRIM('수출입 실적(품목별)'!G1373),",","")),"")</f>
        <v>130444</v>
      </c>
      <c r="H1369" s="19" t="n">
        <f aca="false">IFERROR(VALUE(SUBSTITUTE(TRIM('수출입 실적(품목별)'!H1373),",","")),"")</f>
        <v>-19238</v>
      </c>
    </row>
    <row r="1370" customFormat="false" ht="15" hidden="false" customHeight="true" outlineLevel="0" collapsed="false">
      <c r="A1370" s="11" t="str">
        <f aca="false">TRIM('수출입 실적(품목별)'!A1374)</f>
        <v>2026.03</v>
      </c>
      <c r="B1370" s="17" t="n">
        <f aca="false">IFERROR(VALUE(LEFT(A1370,4)),"")</f>
        <v>2026</v>
      </c>
      <c r="C1370" s="17" t="n">
        <f aca="false">IFERROR(VALUE(RIGHT(A1370,2)),"")</f>
        <v>3</v>
      </c>
      <c r="D1370" s="11" t="str">
        <f aca="false">TRIM('수출입 실적(품목별)'!B1374)</f>
        <v>23</v>
      </c>
      <c r="E1370" s="11" t="str">
        <f aca="false">TRIM('수출입 실적(품목별)'!C1374)</f>
        <v>식품 공업에서 생기는 잔재물과 웨이스트(waste), 조제 사료</v>
      </c>
      <c r="F1370" s="19" t="n">
        <f aca="false">IFERROR(VALUE(SUBSTITUTE(TRIM('수출입 실적(품목별)'!E1374),",","")),"")</f>
        <v>33746</v>
      </c>
      <c r="G1370" s="19" t="n">
        <f aca="false">IFERROR(VALUE(SUBSTITUTE(TRIM('수출입 실적(품목별)'!G1374),",","")),"")</f>
        <v>207399</v>
      </c>
      <c r="H1370" s="19" t="n">
        <f aca="false">IFERROR(VALUE(SUBSTITUTE(TRIM('수출입 실적(품목별)'!H1374),",","")),"")</f>
        <v>-173653</v>
      </c>
    </row>
    <row r="1371" customFormat="false" ht="15" hidden="false" customHeight="true" outlineLevel="0" collapsed="false">
      <c r="A1371" s="11" t="str">
        <f aca="false">TRIM('수출입 실적(품목별)'!A1375)</f>
        <v>2026.03</v>
      </c>
      <c r="B1371" s="17" t="n">
        <f aca="false">IFERROR(VALUE(LEFT(A1371,4)),"")</f>
        <v>2026</v>
      </c>
      <c r="C1371" s="17" t="n">
        <f aca="false">IFERROR(VALUE(RIGHT(A1371,2)),"")</f>
        <v>3</v>
      </c>
      <c r="D1371" s="11" t="str">
        <f aca="false">TRIM('수출입 실적(품목별)'!B1375)</f>
        <v>24</v>
      </c>
      <c r="E1371" s="11" t="str">
        <f aca="false">TRIM('수출입 실적(품목별)'!C1375)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371" s="19" t="n">
        <f aca="false">IFERROR(VALUE(SUBSTITUTE(TRIM('수출입 실적(품목별)'!E1375),",","")),"")</f>
        <v>78757</v>
      </c>
      <c r="G1371" s="19" t="n">
        <f aca="false">IFERROR(VALUE(SUBSTITUTE(TRIM('수출입 실적(품목별)'!G1375),",","")),"")</f>
        <v>71375</v>
      </c>
      <c r="H1371" s="19" t="n">
        <f aca="false">IFERROR(VALUE(SUBSTITUTE(TRIM('수출입 실적(품목별)'!H1375),",","")),"")</f>
        <v>7382</v>
      </c>
    </row>
    <row r="1372" customFormat="false" ht="15" hidden="false" customHeight="true" outlineLevel="0" collapsed="false">
      <c r="A1372" s="11" t="str">
        <f aca="false">TRIM('수출입 실적(품목별)'!A1376)</f>
        <v>2026.03</v>
      </c>
      <c r="B1372" s="17" t="n">
        <f aca="false">IFERROR(VALUE(LEFT(A1372,4)),"")</f>
        <v>2026</v>
      </c>
      <c r="C1372" s="17" t="n">
        <f aca="false">IFERROR(VALUE(RIGHT(A1372,2)),"")</f>
        <v>3</v>
      </c>
      <c r="D1372" s="11" t="str">
        <f aca="false">TRIM('수출입 실적(품목별)'!B1376)</f>
        <v>25</v>
      </c>
      <c r="E1372" s="11" t="str">
        <f aca="false">TRIM('수출입 실적(품목별)'!C1376)</f>
        <v>소금, 황, 토석류(土石類), 석고ㆍ석회ㆍ시멘트</v>
      </c>
      <c r="F1372" s="19" t="n">
        <f aca="false">IFERROR(VALUE(SUBSTITUTE(TRIM('수출입 실적(품목별)'!E1376),",","")),"")</f>
        <v>73899</v>
      </c>
      <c r="G1372" s="19" t="n">
        <f aca="false">IFERROR(VALUE(SUBSTITUTE(TRIM('수출입 실적(품목별)'!G1376),",","")),"")</f>
        <v>66438</v>
      </c>
      <c r="H1372" s="19" t="n">
        <f aca="false">IFERROR(VALUE(SUBSTITUTE(TRIM('수출입 실적(품목별)'!H1376),",","")),"")</f>
        <v>7461</v>
      </c>
    </row>
    <row r="1373" customFormat="false" ht="15" hidden="false" customHeight="true" outlineLevel="0" collapsed="false">
      <c r="A1373" s="11" t="str">
        <f aca="false">TRIM('수출입 실적(품목별)'!A1377)</f>
        <v>2026.03</v>
      </c>
      <c r="B1373" s="17" t="n">
        <f aca="false">IFERROR(VALUE(LEFT(A1373,4)),"")</f>
        <v>2026</v>
      </c>
      <c r="C1373" s="17" t="n">
        <f aca="false">IFERROR(VALUE(RIGHT(A1373,2)),"")</f>
        <v>3</v>
      </c>
      <c r="D1373" s="11" t="str">
        <f aca="false">TRIM('수출입 실적(품목별)'!B1377)</f>
        <v>26</v>
      </c>
      <c r="E1373" s="11" t="str">
        <f aca="false">TRIM('수출입 실적(품목별)'!C1377)</f>
        <v>광(鑛)ㆍ슬래그(slag)ㆍ회(灰)</v>
      </c>
      <c r="F1373" s="19" t="n">
        <f aca="false">IFERROR(VALUE(SUBSTITUTE(TRIM('수출입 실적(품목별)'!E1377),",","")),"")</f>
        <v>55525</v>
      </c>
      <c r="G1373" s="19" t="n">
        <f aca="false">IFERROR(VALUE(SUBSTITUTE(TRIM('수출입 실적(품목별)'!G1377),",","")),"")</f>
        <v>2202575</v>
      </c>
      <c r="H1373" s="19" t="n">
        <f aca="false">IFERROR(VALUE(SUBSTITUTE(TRIM('수출입 실적(품목별)'!H1377),",","")),"")</f>
        <v>-2147050</v>
      </c>
    </row>
    <row r="1374" customFormat="false" ht="15" hidden="false" customHeight="true" outlineLevel="0" collapsed="false">
      <c r="A1374" s="11" t="str">
        <f aca="false">TRIM('수출입 실적(품목별)'!A1378)</f>
        <v>2026.03</v>
      </c>
      <c r="B1374" s="17" t="n">
        <f aca="false">IFERROR(VALUE(LEFT(A1374,4)),"")</f>
        <v>2026</v>
      </c>
      <c r="C1374" s="17" t="n">
        <f aca="false">IFERROR(VALUE(RIGHT(A1374,2)),"")</f>
        <v>3</v>
      </c>
      <c r="D1374" s="11" t="str">
        <f aca="false">TRIM('수출입 실적(품목별)'!B1378)</f>
        <v>27</v>
      </c>
      <c r="E1374" s="11" t="str">
        <f aca="false">TRIM('수출입 실적(품목별)'!C1378)</f>
        <v>광물성 연료ㆍ광물유(鑛物油)와 이들의 증류물, 역청(瀝靑)물질, 광물성 왁스</v>
      </c>
      <c r="F1374" s="19" t="n">
        <f aca="false">IFERROR(VALUE(SUBSTITUTE(TRIM('수출입 실적(품목별)'!E1378),",","")),"")</f>
        <v>6411300</v>
      </c>
      <c r="G1374" s="19" t="n">
        <f aca="false">IFERROR(VALUE(SUBSTITUTE(TRIM('수출입 실적(품목별)'!G1378),",","")),"")</f>
        <v>11633305</v>
      </c>
      <c r="H1374" s="19" t="n">
        <f aca="false">IFERROR(VALUE(SUBSTITUTE(TRIM('수출입 실적(품목별)'!H1378),",","")),"")</f>
        <v>-5222006</v>
      </c>
    </row>
    <row r="1375" customFormat="false" ht="15" hidden="false" customHeight="true" outlineLevel="0" collapsed="false">
      <c r="A1375" s="11" t="str">
        <f aca="false">TRIM('수출입 실적(품목별)'!A1379)</f>
        <v>2026.03</v>
      </c>
      <c r="B1375" s="17" t="n">
        <f aca="false">IFERROR(VALUE(LEFT(A1375,4)),"")</f>
        <v>2026</v>
      </c>
      <c r="C1375" s="17" t="n">
        <f aca="false">IFERROR(VALUE(RIGHT(A1375,2)),"")</f>
        <v>3</v>
      </c>
      <c r="D1375" s="11" t="str">
        <f aca="false">TRIM('수출입 실적(품목별)'!B1379)</f>
        <v>28</v>
      </c>
      <c r="E1375" s="11" t="str">
        <f aca="false">TRIM('수출입 실적(품목별)'!C1379)</f>
        <v>무기화학품, 귀금속ㆍ희토류(稀土類)금속ㆍ방사성원소ㆍ동위원소의 유기화합물이나 무기화합물</v>
      </c>
      <c r="F1375" s="19" t="n">
        <f aca="false">IFERROR(VALUE(SUBSTITUTE(TRIM('수출입 실적(품목별)'!E1379),",","")),"")</f>
        <v>882477</v>
      </c>
      <c r="G1375" s="19" t="n">
        <f aca="false">IFERROR(VALUE(SUBSTITUTE(TRIM('수출입 실적(품목별)'!G1379),",","")),"")</f>
        <v>1352974</v>
      </c>
      <c r="H1375" s="19" t="n">
        <f aca="false">IFERROR(VALUE(SUBSTITUTE(TRIM('수출입 실적(품목별)'!H1379),",","")),"")</f>
        <v>-470497</v>
      </c>
    </row>
    <row r="1376" customFormat="false" ht="15" hidden="false" customHeight="true" outlineLevel="0" collapsed="false">
      <c r="A1376" s="11" t="str">
        <f aca="false">TRIM('수출입 실적(품목별)'!A1380)</f>
        <v>2026.03</v>
      </c>
      <c r="B1376" s="17" t="n">
        <f aca="false">IFERROR(VALUE(LEFT(A1376,4)),"")</f>
        <v>2026</v>
      </c>
      <c r="C1376" s="17" t="n">
        <f aca="false">IFERROR(VALUE(RIGHT(A1376,2)),"")</f>
        <v>3</v>
      </c>
      <c r="D1376" s="11" t="str">
        <f aca="false">TRIM('수출입 실적(품목별)'!B1380)</f>
        <v>29</v>
      </c>
      <c r="E1376" s="11" t="str">
        <f aca="false">TRIM('수출입 실적(품목별)'!C1380)</f>
        <v>유기화학품</v>
      </c>
      <c r="F1376" s="19" t="n">
        <f aca="false">IFERROR(VALUE(SUBSTITUTE(TRIM('수출입 실적(품목별)'!E1380),",","")),"")</f>
        <v>2013831</v>
      </c>
      <c r="G1376" s="19" t="n">
        <f aca="false">IFERROR(VALUE(SUBSTITUTE(TRIM('수출입 실적(품목별)'!G1380),",","")),"")</f>
        <v>1295222</v>
      </c>
      <c r="H1376" s="19" t="n">
        <f aca="false">IFERROR(VALUE(SUBSTITUTE(TRIM('수출입 실적(품목별)'!H1380),",","")),"")</f>
        <v>718609</v>
      </c>
    </row>
    <row r="1377" customFormat="false" ht="15" hidden="false" customHeight="true" outlineLevel="0" collapsed="false">
      <c r="A1377" s="11" t="str">
        <f aca="false">TRIM('수출입 실적(품목별)'!A1381)</f>
        <v>2026.03</v>
      </c>
      <c r="B1377" s="17" t="n">
        <f aca="false">IFERROR(VALUE(LEFT(A1377,4)),"")</f>
        <v>2026</v>
      </c>
      <c r="C1377" s="17" t="n">
        <f aca="false">IFERROR(VALUE(RIGHT(A1377,2)),"")</f>
        <v>3</v>
      </c>
      <c r="D1377" s="11" t="str">
        <f aca="false">TRIM('수출입 실적(품목별)'!B1381)</f>
        <v>30</v>
      </c>
      <c r="E1377" s="11" t="str">
        <f aca="false">TRIM('수출입 실적(품목별)'!C1381)</f>
        <v>의료용품</v>
      </c>
      <c r="F1377" s="19" t="n">
        <f aca="false">IFERROR(VALUE(SUBSTITUTE(TRIM('수출입 실적(품목별)'!E1381),",","")),"")</f>
        <v>786424</v>
      </c>
      <c r="G1377" s="19" t="n">
        <f aca="false">IFERROR(VALUE(SUBSTITUTE(TRIM('수출입 실적(품목별)'!G1381),",","")),"")</f>
        <v>992976</v>
      </c>
      <c r="H1377" s="19" t="n">
        <f aca="false">IFERROR(VALUE(SUBSTITUTE(TRIM('수출입 실적(품목별)'!H1381),",","")),"")</f>
        <v>-206552</v>
      </c>
    </row>
    <row r="1378" customFormat="false" ht="15" hidden="false" customHeight="true" outlineLevel="0" collapsed="false">
      <c r="A1378" s="11" t="str">
        <f aca="false">TRIM('수출입 실적(품목별)'!A1382)</f>
        <v>2026.03</v>
      </c>
      <c r="B1378" s="17" t="n">
        <f aca="false">IFERROR(VALUE(LEFT(A1378,4)),"")</f>
        <v>2026</v>
      </c>
      <c r="C1378" s="17" t="n">
        <f aca="false">IFERROR(VALUE(RIGHT(A1378,2)),"")</f>
        <v>3</v>
      </c>
      <c r="D1378" s="11" t="str">
        <f aca="false">TRIM('수출입 실적(품목별)'!B1382)</f>
        <v>31</v>
      </c>
      <c r="E1378" s="11" t="str">
        <f aca="false">TRIM('수출입 실적(품목별)'!C1382)</f>
        <v>비료</v>
      </c>
      <c r="F1378" s="19" t="n">
        <f aca="false">IFERROR(VALUE(SUBSTITUTE(TRIM('수출입 실적(품목별)'!E1382),",","")),"")</f>
        <v>47836</v>
      </c>
      <c r="G1378" s="19" t="n">
        <f aca="false">IFERROR(VALUE(SUBSTITUTE(TRIM('수출입 실적(품목별)'!G1382),",","")),"")</f>
        <v>70641</v>
      </c>
      <c r="H1378" s="19" t="n">
        <f aca="false">IFERROR(VALUE(SUBSTITUTE(TRIM('수출입 실적(품목별)'!H1382),",","")),"")</f>
        <v>-22804</v>
      </c>
    </row>
    <row r="1379" customFormat="false" ht="15" hidden="false" customHeight="true" outlineLevel="0" collapsed="false">
      <c r="A1379" s="11" t="str">
        <f aca="false">TRIM('수출입 실적(품목별)'!A1383)</f>
        <v>2026.03</v>
      </c>
      <c r="B1379" s="17" t="n">
        <f aca="false">IFERROR(VALUE(LEFT(A1379,4)),"")</f>
        <v>2026</v>
      </c>
      <c r="C1379" s="17" t="n">
        <f aca="false">IFERROR(VALUE(RIGHT(A1379,2)),"")</f>
        <v>3</v>
      </c>
      <c r="D1379" s="11" t="str">
        <f aca="false">TRIM('수출입 실적(품목별)'!B1383)</f>
        <v>32</v>
      </c>
      <c r="E1379" s="11" t="str">
        <f aca="false">TRIM('수출입 실적(품목별)'!C1383)</f>
        <v>유연용ㆍ염색용 추출물(extract), 탄닌과 이들의 유도체, 염료ㆍ안료와 그 밖의 착색제, 페인트ㆍ바니시(varnish), 퍼티(putty)와 그 밖의 매스틱(mastic), 잉크</v>
      </c>
      <c r="F1379" s="19" t="n">
        <f aca="false">IFERROR(VALUE(SUBSTITUTE(TRIM('수출입 실적(품목별)'!E1383),",","")),"")</f>
        <v>247193</v>
      </c>
      <c r="G1379" s="19" t="n">
        <f aca="false">IFERROR(VALUE(SUBSTITUTE(TRIM('수출입 실적(품목별)'!G1383),",","")),"")</f>
        <v>215242</v>
      </c>
      <c r="H1379" s="19" t="n">
        <f aca="false">IFERROR(VALUE(SUBSTITUTE(TRIM('수출입 실적(품목별)'!H1383),",","")),"")</f>
        <v>31952</v>
      </c>
    </row>
    <row r="1380" customFormat="false" ht="15" hidden="false" customHeight="true" outlineLevel="0" collapsed="false">
      <c r="A1380" s="11" t="str">
        <f aca="false">TRIM('수출입 실적(품목별)'!A1384)</f>
        <v>2026.03</v>
      </c>
      <c r="B1380" s="17" t="n">
        <f aca="false">IFERROR(VALUE(LEFT(A1380,4)),"")</f>
        <v>2026</v>
      </c>
      <c r="C1380" s="17" t="n">
        <f aca="false">IFERROR(VALUE(RIGHT(A1380,2)),"")</f>
        <v>3</v>
      </c>
      <c r="D1380" s="11" t="str">
        <f aca="false">TRIM('수출입 실적(품목별)'!B1384)</f>
        <v>33</v>
      </c>
      <c r="E1380" s="11" t="str">
        <f aca="false">TRIM('수출입 실적(품목별)'!C1384)</f>
        <v>정유(essential oil)와 레지노이드(resinoid), 조제향료와 화장품ㆍ화장용품</v>
      </c>
      <c r="F1380" s="19" t="n">
        <f aca="false">IFERROR(VALUE(SUBSTITUTE(TRIM('수출입 실적(품목별)'!E1384),",","")),"")</f>
        <v>1143361</v>
      </c>
      <c r="G1380" s="19" t="n">
        <f aca="false">IFERROR(VALUE(SUBSTITUTE(TRIM('수출입 실적(품목별)'!G1384),",","")),"")</f>
        <v>198719</v>
      </c>
      <c r="H1380" s="19" t="n">
        <f aca="false">IFERROR(VALUE(SUBSTITUTE(TRIM('수출입 실적(품목별)'!H1384),",","")),"")</f>
        <v>944642</v>
      </c>
    </row>
    <row r="1381" customFormat="false" ht="15" hidden="false" customHeight="true" outlineLevel="0" collapsed="false">
      <c r="A1381" s="11" t="str">
        <f aca="false">TRIM('수출입 실적(품목별)'!A1385)</f>
        <v>2026.03</v>
      </c>
      <c r="B1381" s="17" t="n">
        <f aca="false">IFERROR(VALUE(LEFT(A1381,4)),"")</f>
        <v>2026</v>
      </c>
      <c r="C1381" s="17" t="n">
        <f aca="false">IFERROR(VALUE(RIGHT(A1381,2)),"")</f>
        <v>3</v>
      </c>
      <c r="D1381" s="11" t="str">
        <f aca="false">TRIM('수출입 실적(품목별)'!B1385)</f>
        <v>34</v>
      </c>
      <c r="E1381" s="11" t="str">
        <f aca="false">TRIM('수출입 실적(품목별)'!C1385)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381" s="19" t="n">
        <f aca="false">IFERROR(VALUE(SUBSTITUTE(TRIM('수출입 실적(품목별)'!E1385),",","")),"")</f>
        <v>168853</v>
      </c>
      <c r="G1381" s="19" t="n">
        <f aca="false">IFERROR(VALUE(SUBSTITUTE(TRIM('수출입 실적(품목별)'!G1385),",","")),"")</f>
        <v>97008</v>
      </c>
      <c r="H1381" s="19" t="n">
        <f aca="false">IFERROR(VALUE(SUBSTITUTE(TRIM('수출입 실적(품목별)'!H1385),",","")),"")</f>
        <v>71845</v>
      </c>
    </row>
    <row r="1382" customFormat="false" ht="15" hidden="false" customHeight="true" outlineLevel="0" collapsed="false">
      <c r="A1382" s="11" t="str">
        <f aca="false">TRIM('수출입 실적(품목별)'!A1386)</f>
        <v>2026.03</v>
      </c>
      <c r="B1382" s="17" t="n">
        <f aca="false">IFERROR(VALUE(LEFT(A1382,4)),"")</f>
        <v>2026</v>
      </c>
      <c r="C1382" s="17" t="n">
        <f aca="false">IFERROR(VALUE(RIGHT(A1382,2)),"")</f>
        <v>3</v>
      </c>
      <c r="D1382" s="11" t="str">
        <f aca="false">TRIM('수출입 실적(품목별)'!B1386)</f>
        <v>35</v>
      </c>
      <c r="E1382" s="11" t="str">
        <f aca="false">TRIM('수출입 실적(품목별)'!C1386)</f>
        <v>단백질계 물질, 변성전분, 글루(glue), 효소</v>
      </c>
      <c r="F1382" s="19" t="n">
        <f aca="false">IFERROR(VALUE(SUBSTITUTE(TRIM('수출입 실적(품목별)'!E1386),",","")),"")</f>
        <v>82425</v>
      </c>
      <c r="G1382" s="19" t="n">
        <f aca="false">IFERROR(VALUE(SUBSTITUTE(TRIM('수출입 실적(품목별)'!G1386),",","")),"")</f>
        <v>97410</v>
      </c>
      <c r="H1382" s="19" t="n">
        <f aca="false">IFERROR(VALUE(SUBSTITUTE(TRIM('수출입 실적(품목별)'!H1386),",","")),"")</f>
        <v>-14985</v>
      </c>
    </row>
    <row r="1383" customFormat="false" ht="15" hidden="false" customHeight="true" outlineLevel="0" collapsed="false">
      <c r="A1383" s="11" t="str">
        <f aca="false">TRIM('수출입 실적(품목별)'!A1387)</f>
        <v>2026.03</v>
      </c>
      <c r="B1383" s="17" t="n">
        <f aca="false">IFERROR(VALUE(LEFT(A1383,4)),"")</f>
        <v>2026</v>
      </c>
      <c r="C1383" s="17" t="n">
        <f aca="false">IFERROR(VALUE(RIGHT(A1383,2)),"")</f>
        <v>3</v>
      </c>
      <c r="D1383" s="11" t="str">
        <f aca="false">TRIM('수출입 실적(품목별)'!B1387)</f>
        <v>36</v>
      </c>
      <c r="E1383" s="11" t="str">
        <f aca="false">TRIM('수출입 실적(품목별)'!C1387)</f>
        <v>화약류, 화공품, 성냥, 발화성 합금, 특정 가연성 조제품</v>
      </c>
      <c r="F1383" s="19" t="n">
        <f aca="false">IFERROR(VALUE(SUBSTITUTE(TRIM('수출입 실적(품목별)'!E1387),",","")),"")</f>
        <v>8349</v>
      </c>
      <c r="G1383" s="19" t="n">
        <f aca="false">IFERROR(VALUE(SUBSTITUTE(TRIM('수출입 실적(품목별)'!G1387),",","")),"")</f>
        <v>8914</v>
      </c>
      <c r="H1383" s="19" t="n">
        <f aca="false">IFERROR(VALUE(SUBSTITUTE(TRIM('수출입 실적(품목별)'!H1387),",","")),"")</f>
        <v>-564</v>
      </c>
    </row>
    <row r="1384" customFormat="false" ht="15" hidden="false" customHeight="true" outlineLevel="0" collapsed="false">
      <c r="A1384" s="11" t="str">
        <f aca="false">TRIM('수출입 실적(품목별)'!A1388)</f>
        <v>2026.03</v>
      </c>
      <c r="B1384" s="17" t="n">
        <f aca="false">IFERROR(VALUE(LEFT(A1384,4)),"")</f>
        <v>2026</v>
      </c>
      <c r="C1384" s="17" t="n">
        <f aca="false">IFERROR(VALUE(RIGHT(A1384,2)),"")</f>
        <v>3</v>
      </c>
      <c r="D1384" s="11" t="str">
        <f aca="false">TRIM('수출입 실적(품목별)'!B1388)</f>
        <v>37</v>
      </c>
      <c r="E1384" s="11" t="str">
        <f aca="false">TRIM('수출입 실적(품목별)'!C1388)</f>
        <v>사진용이나 영화용 재료</v>
      </c>
      <c r="F1384" s="19" t="n">
        <f aca="false">IFERROR(VALUE(SUBSTITUTE(TRIM('수출입 실적(품목별)'!E1388),",","")),"")</f>
        <v>93640</v>
      </c>
      <c r="G1384" s="19" t="n">
        <f aca="false">IFERROR(VALUE(SUBSTITUTE(TRIM('수출입 실적(품목별)'!G1388),",","")),"")</f>
        <v>107803</v>
      </c>
      <c r="H1384" s="19" t="n">
        <f aca="false">IFERROR(VALUE(SUBSTITUTE(TRIM('수출입 실적(품목별)'!H1388),",","")),"")</f>
        <v>-14162</v>
      </c>
    </row>
    <row r="1385" customFormat="false" ht="15" hidden="false" customHeight="true" outlineLevel="0" collapsed="false">
      <c r="A1385" s="11" t="str">
        <f aca="false">TRIM('수출입 실적(품목별)'!A1389)</f>
        <v>2026.03</v>
      </c>
      <c r="B1385" s="17" t="n">
        <f aca="false">IFERROR(VALUE(LEFT(A1385,4)),"")</f>
        <v>2026</v>
      </c>
      <c r="C1385" s="17" t="n">
        <f aca="false">IFERROR(VALUE(RIGHT(A1385,2)),"")</f>
        <v>3</v>
      </c>
      <c r="D1385" s="11" t="str">
        <f aca="false">TRIM('수출입 실적(품목별)'!B1389)</f>
        <v>38</v>
      </c>
      <c r="E1385" s="11" t="str">
        <f aca="false">TRIM('수출입 실적(품목별)'!C1389)</f>
        <v>각종 화학공업 생산품</v>
      </c>
      <c r="F1385" s="19" t="n">
        <f aca="false">IFERROR(VALUE(SUBSTITUTE(TRIM('수출입 실적(품목별)'!E1389),",","")),"")</f>
        <v>747205</v>
      </c>
      <c r="G1385" s="19" t="n">
        <f aca="false">IFERROR(VALUE(SUBSTITUTE(TRIM('수출입 실적(품목별)'!G1389),",","")),"")</f>
        <v>968908</v>
      </c>
      <c r="H1385" s="19" t="n">
        <f aca="false">IFERROR(VALUE(SUBSTITUTE(TRIM('수출입 실적(품목별)'!H1389),",","")),"")</f>
        <v>-221703</v>
      </c>
    </row>
    <row r="1386" customFormat="false" ht="15" hidden="false" customHeight="true" outlineLevel="0" collapsed="false">
      <c r="A1386" s="11" t="str">
        <f aca="false">TRIM('수출입 실적(품목별)'!A1390)</f>
        <v>2026.03</v>
      </c>
      <c r="B1386" s="17" t="n">
        <f aca="false">IFERROR(VALUE(LEFT(A1386,4)),"")</f>
        <v>2026</v>
      </c>
      <c r="C1386" s="17" t="n">
        <f aca="false">IFERROR(VALUE(RIGHT(A1386,2)),"")</f>
        <v>3</v>
      </c>
      <c r="D1386" s="11" t="str">
        <f aca="false">TRIM('수출입 실적(품목별)'!B1390)</f>
        <v>39</v>
      </c>
      <c r="E1386" s="11" t="str">
        <f aca="false">TRIM('수출입 실적(품목별)'!C1390)</f>
        <v>플라스틱과 그 제품</v>
      </c>
      <c r="F1386" s="19" t="n">
        <f aca="false">IFERROR(VALUE(SUBSTITUTE(TRIM('수출입 실적(품목별)'!E1390),",","")),"")</f>
        <v>2896890</v>
      </c>
      <c r="G1386" s="19" t="n">
        <f aca="false">IFERROR(VALUE(SUBSTITUTE(TRIM('수출입 실적(품목별)'!G1390),",","")),"")</f>
        <v>1189880</v>
      </c>
      <c r="H1386" s="19" t="n">
        <f aca="false">IFERROR(VALUE(SUBSTITUTE(TRIM('수출입 실적(품목별)'!H1390),",","")),"")</f>
        <v>1707010</v>
      </c>
    </row>
    <row r="1387" customFormat="false" ht="15" hidden="false" customHeight="true" outlineLevel="0" collapsed="false">
      <c r="A1387" s="11" t="str">
        <f aca="false">TRIM('수출입 실적(품목별)'!A1391)</f>
        <v>2026.03</v>
      </c>
      <c r="B1387" s="17" t="n">
        <f aca="false">IFERROR(VALUE(LEFT(A1387,4)),"")</f>
        <v>2026</v>
      </c>
      <c r="C1387" s="17" t="n">
        <f aca="false">IFERROR(VALUE(RIGHT(A1387,2)),"")</f>
        <v>3</v>
      </c>
      <c r="D1387" s="11" t="str">
        <f aca="false">TRIM('수출입 실적(품목별)'!B1391)</f>
        <v>40</v>
      </c>
      <c r="E1387" s="11" t="str">
        <f aca="false">TRIM('수출입 실적(품목별)'!C1391)</f>
        <v>고무와 그 제품</v>
      </c>
      <c r="F1387" s="19" t="n">
        <f aca="false">IFERROR(VALUE(SUBSTITUTE(TRIM('수출입 실적(품목별)'!E1391),",","")),"")</f>
        <v>652373</v>
      </c>
      <c r="G1387" s="19" t="n">
        <f aca="false">IFERROR(VALUE(SUBSTITUTE(TRIM('수출입 실적(품목별)'!G1391),",","")),"")</f>
        <v>275483</v>
      </c>
      <c r="H1387" s="19" t="n">
        <f aca="false">IFERROR(VALUE(SUBSTITUTE(TRIM('수출입 실적(품목별)'!H1391),",","")),"")</f>
        <v>376890</v>
      </c>
    </row>
    <row r="1388" customFormat="false" ht="15" hidden="false" customHeight="true" outlineLevel="0" collapsed="false">
      <c r="A1388" s="11" t="str">
        <f aca="false">TRIM('수출입 실적(품목별)'!A1392)</f>
        <v>2026.03</v>
      </c>
      <c r="B1388" s="17" t="n">
        <f aca="false">IFERROR(VALUE(LEFT(A1388,4)),"")</f>
        <v>2026</v>
      </c>
      <c r="C1388" s="17" t="n">
        <f aca="false">IFERROR(VALUE(RIGHT(A1388,2)),"")</f>
        <v>3</v>
      </c>
      <c r="D1388" s="11" t="str">
        <f aca="false">TRIM('수출입 실적(품목별)'!B1392)</f>
        <v>41</v>
      </c>
      <c r="E1388" s="11" t="str">
        <f aca="false">TRIM('수출입 실적(품목별)'!C1392)</f>
        <v>원피(모피는 제외한다)와 가죽</v>
      </c>
      <c r="F1388" s="19" t="n">
        <f aca="false">IFERROR(VALUE(SUBSTITUTE(TRIM('수출입 실적(품목별)'!E1392),",","")),"")</f>
        <v>25840</v>
      </c>
      <c r="G1388" s="19" t="n">
        <f aca="false">IFERROR(VALUE(SUBSTITUTE(TRIM('수출입 실적(품목별)'!G1392),",","")),"")</f>
        <v>22295</v>
      </c>
      <c r="H1388" s="19" t="n">
        <f aca="false">IFERROR(VALUE(SUBSTITUTE(TRIM('수출입 실적(품목별)'!H1392),",","")),"")</f>
        <v>3545</v>
      </c>
    </row>
    <row r="1389" customFormat="false" ht="15" hidden="false" customHeight="true" outlineLevel="0" collapsed="false">
      <c r="A1389" s="11" t="str">
        <f aca="false">TRIM('수출입 실적(품목별)'!A1393)</f>
        <v>2026.03</v>
      </c>
      <c r="B1389" s="17" t="n">
        <f aca="false">IFERROR(VALUE(LEFT(A1389,4)),"")</f>
        <v>2026</v>
      </c>
      <c r="C1389" s="17" t="n">
        <f aca="false">IFERROR(VALUE(RIGHT(A1389,2)),"")</f>
        <v>3</v>
      </c>
      <c r="D1389" s="11" t="str">
        <f aca="false">TRIM('수출입 실적(품목별)'!B1393)</f>
        <v>42</v>
      </c>
      <c r="E1389" s="11" t="str">
        <f aca="false">TRIM('수출입 실적(품목별)'!C1393)</f>
        <v>가죽제품, 마구, 여행용구ㆍ핸드백과 이와 유사한 용기, 동물 거트(gut)[누에의 거트(gut)는 제외한다]의 제품</v>
      </c>
      <c r="F1389" s="19" t="n">
        <f aca="false">IFERROR(VALUE(SUBSTITUTE(TRIM('수출입 실적(품목별)'!E1393),",","")),"")</f>
        <v>53379</v>
      </c>
      <c r="G1389" s="19" t="n">
        <f aca="false">IFERROR(VALUE(SUBSTITUTE(TRIM('수출입 실적(품목별)'!G1393),",","")),"")</f>
        <v>307444</v>
      </c>
      <c r="H1389" s="19" t="n">
        <f aca="false">IFERROR(VALUE(SUBSTITUTE(TRIM('수출입 실적(품목별)'!H1393),",","")),"")</f>
        <v>-254065</v>
      </c>
    </row>
    <row r="1390" customFormat="false" ht="15" hidden="false" customHeight="true" outlineLevel="0" collapsed="false">
      <c r="A1390" s="11" t="str">
        <f aca="false">TRIM('수출입 실적(품목별)'!A1394)</f>
        <v>2026.03</v>
      </c>
      <c r="B1390" s="17" t="n">
        <f aca="false">IFERROR(VALUE(LEFT(A1390,4)),"")</f>
        <v>2026</v>
      </c>
      <c r="C1390" s="17" t="n">
        <f aca="false">IFERROR(VALUE(RIGHT(A1390,2)),"")</f>
        <v>3</v>
      </c>
      <c r="D1390" s="11" t="str">
        <f aca="false">TRIM('수출입 실적(품목별)'!B1394)</f>
        <v>43</v>
      </c>
      <c r="E1390" s="11" t="str">
        <f aca="false">TRIM('수출입 실적(품목별)'!C1394)</f>
        <v>모피ㆍ인조모피와 이들의 제품</v>
      </c>
      <c r="F1390" s="19" t="n">
        <f aca="false">IFERROR(VALUE(SUBSTITUTE(TRIM('수출입 실적(품목별)'!E1394),",","")),"")</f>
        <v>354</v>
      </c>
      <c r="G1390" s="19" t="n">
        <f aca="false">IFERROR(VALUE(SUBSTITUTE(TRIM('수출입 실적(품목별)'!G1394),",","")),"")</f>
        <v>3404</v>
      </c>
      <c r="H1390" s="19" t="n">
        <f aca="false">IFERROR(VALUE(SUBSTITUTE(TRIM('수출입 실적(품목별)'!H1394),",","")),"")</f>
        <v>-3050</v>
      </c>
    </row>
    <row r="1391" customFormat="false" ht="15" hidden="false" customHeight="true" outlineLevel="0" collapsed="false">
      <c r="A1391" s="11" t="str">
        <f aca="false">TRIM('수출입 실적(품목별)'!A1395)</f>
        <v>2026.03</v>
      </c>
      <c r="B1391" s="17" t="n">
        <f aca="false">IFERROR(VALUE(LEFT(A1391,4)),"")</f>
        <v>2026</v>
      </c>
      <c r="C1391" s="17" t="n">
        <f aca="false">IFERROR(VALUE(RIGHT(A1391,2)),"")</f>
        <v>3</v>
      </c>
      <c r="D1391" s="11" t="str">
        <f aca="false">TRIM('수출입 실적(품목별)'!B1395)</f>
        <v>44</v>
      </c>
      <c r="E1391" s="11" t="str">
        <f aca="false">TRIM('수출입 실적(품목별)'!C1395)</f>
        <v>목재와 그 제품, 목탄</v>
      </c>
      <c r="F1391" s="19" t="n">
        <f aca="false">IFERROR(VALUE(SUBSTITUTE(TRIM('수출입 실적(품목별)'!E1395),",","")),"")</f>
        <v>7994</v>
      </c>
      <c r="G1391" s="19" t="n">
        <f aca="false">IFERROR(VALUE(SUBSTITUTE(TRIM('수출입 실적(품목별)'!G1395),",","")),"")</f>
        <v>204560</v>
      </c>
      <c r="H1391" s="19" t="n">
        <f aca="false">IFERROR(VALUE(SUBSTITUTE(TRIM('수출입 실적(품목별)'!H1395),",","")),"")</f>
        <v>-196566</v>
      </c>
    </row>
    <row r="1392" customFormat="false" ht="15" hidden="false" customHeight="true" outlineLevel="0" collapsed="false">
      <c r="A1392" s="11" t="str">
        <f aca="false">TRIM('수출입 실적(품목별)'!A1396)</f>
        <v>2026.03</v>
      </c>
      <c r="B1392" s="17" t="n">
        <f aca="false">IFERROR(VALUE(LEFT(A1392,4)),"")</f>
        <v>2026</v>
      </c>
      <c r="C1392" s="17" t="n">
        <f aca="false">IFERROR(VALUE(RIGHT(A1392,2)),"")</f>
        <v>3</v>
      </c>
      <c r="D1392" s="11" t="str">
        <f aca="false">TRIM('수출입 실적(품목별)'!B1396)</f>
        <v>45</v>
      </c>
      <c r="E1392" s="11" t="str">
        <f aca="false">TRIM('수출입 실적(품목별)'!C1396)</f>
        <v>코르크(cork)와 그 제품</v>
      </c>
      <c r="F1392" s="19" t="n">
        <f aca="false">IFERROR(VALUE(SUBSTITUTE(TRIM('수출입 실적(품목별)'!E1396),",","")),"")</f>
        <v>37</v>
      </c>
      <c r="G1392" s="19" t="n">
        <f aca="false">IFERROR(VALUE(SUBSTITUTE(TRIM('수출입 실적(품목별)'!G1396),",","")),"")</f>
        <v>470</v>
      </c>
      <c r="H1392" s="19" t="n">
        <f aca="false">IFERROR(VALUE(SUBSTITUTE(TRIM('수출입 실적(품목별)'!H1396),",","")),"")</f>
        <v>-433</v>
      </c>
    </row>
    <row r="1393" customFormat="false" ht="15" hidden="false" customHeight="true" outlineLevel="0" collapsed="false">
      <c r="A1393" s="11" t="str">
        <f aca="false">TRIM('수출입 실적(품목별)'!A1397)</f>
        <v>2026.03</v>
      </c>
      <c r="B1393" s="17" t="n">
        <f aca="false">IFERROR(VALUE(LEFT(A1393,4)),"")</f>
        <v>2026</v>
      </c>
      <c r="C1393" s="17" t="n">
        <f aca="false">IFERROR(VALUE(RIGHT(A1393,2)),"")</f>
        <v>3</v>
      </c>
      <c r="D1393" s="11" t="str">
        <f aca="false">TRIM('수출입 실적(품목별)'!B1397)</f>
        <v>46</v>
      </c>
      <c r="E1393" s="11" t="str">
        <f aca="false">TRIM('수출입 실적(품목별)'!C1397)</f>
        <v>짚ㆍ에스파르토(esparto)나 그 밖의 조물 재료의 제품, 바구니 세공물(basketware)과 지조세공물(枝條細工物)</v>
      </c>
      <c r="F1393" s="19" t="n">
        <f aca="false">IFERROR(VALUE(SUBSTITUTE(TRIM('수출입 실적(품목별)'!E1397),",","")),"")</f>
        <v>82</v>
      </c>
      <c r="G1393" s="19" t="n">
        <f aca="false">IFERROR(VALUE(SUBSTITUTE(TRIM('수출입 실적(품목별)'!G1397),",","")),"")</f>
        <v>2289</v>
      </c>
      <c r="H1393" s="19" t="n">
        <f aca="false">IFERROR(VALUE(SUBSTITUTE(TRIM('수출입 실적(품목별)'!H1397),",","")),"")</f>
        <v>-2206</v>
      </c>
    </row>
    <row r="1394" customFormat="false" ht="15" hidden="false" customHeight="true" outlineLevel="0" collapsed="false">
      <c r="A1394" s="11" t="str">
        <f aca="false">TRIM('수출입 실적(품목별)'!A1398)</f>
        <v>2026.03</v>
      </c>
      <c r="B1394" s="17" t="n">
        <f aca="false">IFERROR(VALUE(LEFT(A1394,4)),"")</f>
        <v>2026</v>
      </c>
      <c r="C1394" s="17" t="n">
        <f aca="false">IFERROR(VALUE(RIGHT(A1394,2)),"")</f>
        <v>3</v>
      </c>
      <c r="D1394" s="11" t="str">
        <f aca="false">TRIM('수출입 실적(품목별)'!B1398)</f>
        <v>47</v>
      </c>
      <c r="E1394" s="11" t="str">
        <f aca="false">TRIM('수출입 실적(품목별)'!C1398)</f>
        <v>목재나 그 밖의 섬유질 셀룰로오스재료의 펄프, 회수한 종이ㆍ판지[웨이스트(waste)와 스크랩(scrap)]</v>
      </c>
      <c r="F1394" s="19" t="n">
        <f aca="false">IFERROR(VALUE(SUBSTITUTE(TRIM('수출입 실적(품목별)'!E1398),",","")),"")</f>
        <v>11801</v>
      </c>
      <c r="G1394" s="19" t="n">
        <f aca="false">IFERROR(VALUE(SUBSTITUTE(TRIM('수출입 실적(품목별)'!G1398),",","")),"")</f>
        <v>116905</v>
      </c>
      <c r="H1394" s="19" t="n">
        <f aca="false">IFERROR(VALUE(SUBSTITUTE(TRIM('수출입 실적(품목별)'!H1398),",","")),"")</f>
        <v>-105103</v>
      </c>
    </row>
    <row r="1395" customFormat="false" ht="15" hidden="false" customHeight="true" outlineLevel="0" collapsed="false">
      <c r="A1395" s="11" t="str">
        <f aca="false">TRIM('수출입 실적(품목별)'!A1399)</f>
        <v>2026.03</v>
      </c>
      <c r="B1395" s="17" t="n">
        <f aca="false">IFERROR(VALUE(LEFT(A1395,4)),"")</f>
        <v>2026</v>
      </c>
      <c r="C1395" s="17" t="n">
        <f aca="false">IFERROR(VALUE(RIGHT(A1395,2)),"")</f>
        <v>3</v>
      </c>
      <c r="D1395" s="11" t="str">
        <f aca="false">TRIM('수출입 실적(품목별)'!B1399)</f>
        <v>48</v>
      </c>
      <c r="E1395" s="11" t="str">
        <f aca="false">TRIM('수출입 실적(품목별)'!C1399)</f>
        <v>종이와 판지, 제지용 펄프ㆍ종이ㆍ판지의 제품</v>
      </c>
      <c r="F1395" s="19" t="n">
        <f aca="false">IFERROR(VALUE(SUBSTITUTE(TRIM('수출입 실적(품목별)'!E1399),",","")),"")</f>
        <v>239957</v>
      </c>
      <c r="G1395" s="19" t="n">
        <f aca="false">IFERROR(VALUE(SUBSTITUTE(TRIM('수출입 실적(품목별)'!G1399),",","")),"")</f>
        <v>190202</v>
      </c>
      <c r="H1395" s="19" t="n">
        <f aca="false">IFERROR(VALUE(SUBSTITUTE(TRIM('수출입 실적(품목별)'!H1399),",","")),"")</f>
        <v>49755</v>
      </c>
    </row>
    <row r="1396" customFormat="false" ht="15" hidden="false" customHeight="true" outlineLevel="0" collapsed="false">
      <c r="A1396" s="11" t="str">
        <f aca="false">TRIM('수출입 실적(품목별)'!A1400)</f>
        <v>2026.03</v>
      </c>
      <c r="B1396" s="17" t="n">
        <f aca="false">IFERROR(VALUE(LEFT(A1396,4)),"")</f>
        <v>2026</v>
      </c>
      <c r="C1396" s="17" t="n">
        <f aca="false">IFERROR(VALUE(RIGHT(A1396,2)),"")</f>
        <v>3</v>
      </c>
      <c r="D1396" s="11" t="str">
        <f aca="false">TRIM('수출입 실적(품목별)'!B1400)</f>
        <v>49</v>
      </c>
      <c r="E1396" s="11" t="str">
        <f aca="false">TRIM('수출입 실적(품목별)'!C1400)</f>
        <v>인쇄서적ㆍ신문ㆍ회화ㆍ그 밖의 인쇄물, 수제(手製)문서ㆍ타자문서ㆍ도면</v>
      </c>
      <c r="F1396" s="19" t="n">
        <f aca="false">IFERROR(VALUE(SUBSTITUTE(TRIM('수출입 실적(품목별)'!E1400),",","")),"")</f>
        <v>23073</v>
      </c>
      <c r="G1396" s="19" t="n">
        <f aca="false">IFERROR(VALUE(SUBSTITUTE(TRIM('수출입 실적(품목별)'!G1400),",","")),"")</f>
        <v>21938</v>
      </c>
      <c r="H1396" s="19" t="n">
        <f aca="false">IFERROR(VALUE(SUBSTITUTE(TRIM('수출입 실적(품목별)'!H1400),",","")),"")</f>
        <v>1135</v>
      </c>
    </row>
    <row r="1397" customFormat="false" ht="15" hidden="false" customHeight="true" outlineLevel="0" collapsed="false">
      <c r="A1397" s="11" t="str">
        <f aca="false">TRIM('수출입 실적(품목별)'!A1401)</f>
        <v>2026.03</v>
      </c>
      <c r="B1397" s="17" t="n">
        <f aca="false">IFERROR(VALUE(LEFT(A1397,4)),"")</f>
        <v>2026</v>
      </c>
      <c r="C1397" s="17" t="n">
        <f aca="false">IFERROR(VALUE(RIGHT(A1397,2)),"")</f>
        <v>3</v>
      </c>
      <c r="D1397" s="11" t="str">
        <f aca="false">TRIM('수출입 실적(품목별)'!B1401)</f>
        <v>50</v>
      </c>
      <c r="E1397" s="11" t="str">
        <f aca="false">TRIM('수출입 실적(품목별)'!C1401)</f>
        <v>견</v>
      </c>
      <c r="F1397" s="19" t="n">
        <f aca="false">IFERROR(VALUE(SUBSTITUTE(TRIM('수출입 실적(품목별)'!E1401),",","")),"")</f>
        <v>1185</v>
      </c>
      <c r="G1397" s="19" t="n">
        <f aca="false">IFERROR(VALUE(SUBSTITUTE(TRIM('수출입 실적(품목별)'!G1401),",","")),"")</f>
        <v>2292</v>
      </c>
      <c r="H1397" s="19" t="n">
        <f aca="false">IFERROR(VALUE(SUBSTITUTE(TRIM('수출입 실적(품목별)'!H1401),",","")),"")</f>
        <v>-1106</v>
      </c>
    </row>
    <row r="1398" customFormat="false" ht="15" hidden="false" customHeight="true" outlineLevel="0" collapsed="false">
      <c r="A1398" s="11" t="str">
        <f aca="false">TRIM('수출입 실적(품목별)'!A1402)</f>
        <v>2026.03</v>
      </c>
      <c r="B1398" s="17" t="n">
        <f aca="false">IFERROR(VALUE(LEFT(A1398,4)),"")</f>
        <v>2026</v>
      </c>
      <c r="C1398" s="17" t="n">
        <f aca="false">IFERROR(VALUE(RIGHT(A1398,2)),"")</f>
        <v>3</v>
      </c>
      <c r="D1398" s="11" t="str">
        <f aca="false">TRIM('수출입 실적(품목별)'!B1402)</f>
        <v>51</v>
      </c>
      <c r="E1398" s="11" t="str">
        <f aca="false">TRIM('수출입 실적(품목별)'!C1402)</f>
        <v>양모ㆍ동물의 부드러운 털이나 거친 털ㆍ말의 털로 만든 실과 직물</v>
      </c>
      <c r="F1398" s="19" t="n">
        <f aca="false">IFERROR(VALUE(SUBSTITUTE(TRIM('수출입 실적(품목별)'!E1402),",","")),"")</f>
        <v>2503</v>
      </c>
      <c r="G1398" s="19" t="n">
        <f aca="false">IFERROR(VALUE(SUBSTITUTE(TRIM('수출입 실적(품목별)'!G1402),",","")),"")</f>
        <v>18892</v>
      </c>
      <c r="H1398" s="19" t="n">
        <f aca="false">IFERROR(VALUE(SUBSTITUTE(TRIM('수출입 실적(품목별)'!H1402),",","")),"")</f>
        <v>-16389</v>
      </c>
    </row>
    <row r="1399" customFormat="false" ht="15" hidden="false" customHeight="true" outlineLevel="0" collapsed="false">
      <c r="A1399" s="11" t="str">
        <f aca="false">TRIM('수출입 실적(품목별)'!A1403)</f>
        <v>2026.03</v>
      </c>
      <c r="B1399" s="17" t="n">
        <f aca="false">IFERROR(VALUE(LEFT(A1399,4)),"")</f>
        <v>2026</v>
      </c>
      <c r="C1399" s="17" t="n">
        <f aca="false">IFERROR(VALUE(RIGHT(A1399,2)),"")</f>
        <v>3</v>
      </c>
      <c r="D1399" s="11" t="str">
        <f aca="false">TRIM('수출입 실적(품목별)'!B1403)</f>
        <v>52</v>
      </c>
      <c r="E1399" s="11" t="str">
        <f aca="false">TRIM('수출입 실적(품목별)'!C1403)</f>
        <v>면</v>
      </c>
      <c r="F1399" s="19" t="n">
        <f aca="false">IFERROR(VALUE(SUBSTITUTE(TRIM('수출입 실적(품목별)'!E1403),",","")),"")</f>
        <v>25662</v>
      </c>
      <c r="G1399" s="19" t="n">
        <f aca="false">IFERROR(VALUE(SUBSTITUTE(TRIM('수출입 실적(품목별)'!G1403),",","")),"")</f>
        <v>59043</v>
      </c>
      <c r="H1399" s="19" t="n">
        <f aca="false">IFERROR(VALUE(SUBSTITUTE(TRIM('수출입 실적(품목별)'!H1403),",","")),"")</f>
        <v>-33381</v>
      </c>
    </row>
    <row r="1400" customFormat="false" ht="15" hidden="false" customHeight="true" outlineLevel="0" collapsed="false">
      <c r="A1400" s="11" t="str">
        <f aca="false">TRIM('수출입 실적(품목별)'!A1404)</f>
        <v>2026.03</v>
      </c>
      <c r="B1400" s="17" t="n">
        <f aca="false">IFERROR(VALUE(LEFT(A1400,4)),"")</f>
        <v>2026</v>
      </c>
      <c r="C1400" s="17" t="n">
        <f aca="false">IFERROR(VALUE(RIGHT(A1400,2)),"")</f>
        <v>3</v>
      </c>
      <c r="D1400" s="11" t="str">
        <f aca="false">TRIM('수출입 실적(품목별)'!B1404)</f>
        <v>53</v>
      </c>
      <c r="E1400" s="11" t="str">
        <f aca="false">TRIM('수출입 실적(품목별)'!C1404)</f>
        <v>그 밖의 식물성 방직용 섬유, 종이실(paper yarn)과 종이실로 만든 직물</v>
      </c>
      <c r="F1400" s="19" t="n">
        <f aca="false">IFERROR(VALUE(SUBSTITUTE(TRIM('수출입 실적(품목별)'!E1404),",","")),"")</f>
        <v>490</v>
      </c>
      <c r="G1400" s="19" t="n">
        <f aca="false">IFERROR(VALUE(SUBSTITUTE(TRIM('수출입 실적(품목별)'!G1404),",","")),"")</f>
        <v>2982</v>
      </c>
      <c r="H1400" s="19" t="n">
        <f aca="false">IFERROR(VALUE(SUBSTITUTE(TRIM('수출입 실적(품목별)'!H1404),",","")),"")</f>
        <v>-2492</v>
      </c>
    </row>
    <row r="1401" customFormat="false" ht="15" hidden="false" customHeight="true" outlineLevel="0" collapsed="false">
      <c r="A1401" s="11" t="str">
        <f aca="false">TRIM('수출입 실적(품목별)'!A1405)</f>
        <v>2026.03</v>
      </c>
      <c r="B1401" s="17" t="n">
        <f aca="false">IFERROR(VALUE(LEFT(A1401,4)),"")</f>
        <v>2026</v>
      </c>
      <c r="C1401" s="17" t="n">
        <f aca="false">IFERROR(VALUE(RIGHT(A1401,2)),"")</f>
        <v>3</v>
      </c>
      <c r="D1401" s="11" t="str">
        <f aca="false">TRIM('수출입 실적(품목별)'!B1405)</f>
        <v>54</v>
      </c>
      <c r="E1401" s="11" t="str">
        <f aca="false">TRIM('수출입 실적(품목별)'!C1405)</f>
        <v>인조필라멘트, 인조방직용 섬유재료의 스트립(strip)과 이와 유사한 것</v>
      </c>
      <c r="F1401" s="19" t="n">
        <f aca="false">IFERROR(VALUE(SUBSTITUTE(TRIM('수출입 실적(품목별)'!E1405),",","")),"")</f>
        <v>144090</v>
      </c>
      <c r="G1401" s="19" t="n">
        <f aca="false">IFERROR(VALUE(SUBSTITUTE(TRIM('수출입 실적(품목별)'!G1405),",","")),"")</f>
        <v>84585</v>
      </c>
      <c r="H1401" s="19" t="n">
        <f aca="false">IFERROR(VALUE(SUBSTITUTE(TRIM('수출입 실적(품목별)'!H1405),",","")),"")</f>
        <v>59505</v>
      </c>
    </row>
    <row r="1402" customFormat="false" ht="15" hidden="false" customHeight="true" outlineLevel="0" collapsed="false">
      <c r="A1402" s="11" t="str">
        <f aca="false">TRIM('수출입 실적(품목별)'!A1406)</f>
        <v>2026.03</v>
      </c>
      <c r="B1402" s="17" t="n">
        <f aca="false">IFERROR(VALUE(LEFT(A1402,4)),"")</f>
        <v>2026</v>
      </c>
      <c r="C1402" s="17" t="n">
        <f aca="false">IFERROR(VALUE(RIGHT(A1402,2)),"")</f>
        <v>3</v>
      </c>
      <c r="D1402" s="11" t="str">
        <f aca="false">TRIM('수출입 실적(품목별)'!B1406)</f>
        <v>55</v>
      </c>
      <c r="E1402" s="11" t="str">
        <f aca="false">TRIM('수출입 실적(품목별)'!C1406)</f>
        <v>인조스테이플섬유</v>
      </c>
      <c r="F1402" s="19" t="n">
        <f aca="false">IFERROR(VALUE(SUBSTITUTE(TRIM('수출입 실적(품목별)'!E1406),",","")),"")</f>
        <v>102566</v>
      </c>
      <c r="G1402" s="19" t="n">
        <f aca="false">IFERROR(VALUE(SUBSTITUTE(TRIM('수출입 실적(품목별)'!G1406),",","")),"")</f>
        <v>48024</v>
      </c>
      <c r="H1402" s="19" t="n">
        <f aca="false">IFERROR(VALUE(SUBSTITUTE(TRIM('수출입 실적(품목별)'!H1406),",","")),"")</f>
        <v>54541</v>
      </c>
    </row>
    <row r="1403" customFormat="false" ht="15" hidden="false" customHeight="true" outlineLevel="0" collapsed="false">
      <c r="A1403" s="11" t="str">
        <f aca="false">TRIM('수출입 실적(품목별)'!A1407)</f>
        <v>2026.03</v>
      </c>
      <c r="B1403" s="17" t="n">
        <f aca="false">IFERROR(VALUE(LEFT(A1403,4)),"")</f>
        <v>2026</v>
      </c>
      <c r="C1403" s="17" t="n">
        <f aca="false">IFERROR(VALUE(RIGHT(A1403,2)),"")</f>
        <v>3</v>
      </c>
      <c r="D1403" s="11" t="str">
        <f aca="false">TRIM('수출입 실적(품목별)'!B1407)</f>
        <v>56</v>
      </c>
      <c r="E1403" s="11" t="str">
        <f aca="false">TRIM('수출입 실적(품목별)'!C1407)</f>
        <v>워딩(wadding)ㆍ펠트(felt)ㆍ부직포, 특수사, 끈ㆍ배의 밧줄(cordage)ㆍ로프ㆍ케이블과 이들의 제품</v>
      </c>
      <c r="F1403" s="19" t="n">
        <f aca="false">IFERROR(VALUE(SUBSTITUTE(TRIM('수출입 실적(품목별)'!E1407),",","")),"")</f>
        <v>63848</v>
      </c>
      <c r="G1403" s="19" t="n">
        <f aca="false">IFERROR(VALUE(SUBSTITUTE(TRIM('수출입 실적(품목별)'!G1407),",","")),"")</f>
        <v>57226</v>
      </c>
      <c r="H1403" s="19" t="n">
        <f aca="false">IFERROR(VALUE(SUBSTITUTE(TRIM('수출입 실적(품목별)'!H1407),",","")),"")</f>
        <v>6621</v>
      </c>
    </row>
    <row r="1404" customFormat="false" ht="15" hidden="false" customHeight="true" outlineLevel="0" collapsed="false">
      <c r="A1404" s="11" t="str">
        <f aca="false">TRIM('수출입 실적(품목별)'!A1408)</f>
        <v>2026.03</v>
      </c>
      <c r="B1404" s="17" t="n">
        <f aca="false">IFERROR(VALUE(LEFT(A1404,4)),"")</f>
        <v>2026</v>
      </c>
      <c r="C1404" s="17" t="n">
        <f aca="false">IFERROR(VALUE(RIGHT(A1404,2)),"")</f>
        <v>3</v>
      </c>
      <c r="D1404" s="11" t="str">
        <f aca="false">TRIM('수출입 실적(품목별)'!B1408)</f>
        <v>57</v>
      </c>
      <c r="E1404" s="11" t="str">
        <f aca="false">TRIM('수출입 실적(품목별)'!C1408)</f>
        <v>양탄자류와 그 밖의 방직용 섬유로 만든 바닥깔개</v>
      </c>
      <c r="F1404" s="19" t="n">
        <f aca="false">IFERROR(VALUE(SUBSTITUTE(TRIM('수출입 실적(품목별)'!E1408),",","")),"")</f>
        <v>7169</v>
      </c>
      <c r="G1404" s="19" t="n">
        <f aca="false">IFERROR(VALUE(SUBSTITUTE(TRIM('수출입 실적(품목별)'!G1408),",","")),"")</f>
        <v>9213</v>
      </c>
      <c r="H1404" s="19" t="n">
        <f aca="false">IFERROR(VALUE(SUBSTITUTE(TRIM('수출입 실적(품목별)'!H1408),",","")),"")</f>
        <v>-2044</v>
      </c>
    </row>
    <row r="1405" customFormat="false" ht="15" hidden="false" customHeight="true" outlineLevel="0" collapsed="false">
      <c r="A1405" s="11" t="str">
        <f aca="false">TRIM('수출입 실적(품목별)'!A1409)</f>
        <v>2026.03</v>
      </c>
      <c r="B1405" s="17" t="n">
        <f aca="false">IFERROR(VALUE(LEFT(A1405,4)),"")</f>
        <v>2026</v>
      </c>
      <c r="C1405" s="17" t="n">
        <f aca="false">IFERROR(VALUE(RIGHT(A1405,2)),"")</f>
        <v>3</v>
      </c>
      <c r="D1405" s="11" t="str">
        <f aca="false">TRIM('수출입 실적(품목별)'!B1409)</f>
        <v>58</v>
      </c>
      <c r="E1405" s="11" t="str">
        <f aca="false">TRIM('수출입 실적(품목별)'!C1409)</f>
        <v>특수직물, 터프트(tuft)한 직물, 레이스, 태피스트리(tapestry), 트리밍(trimming), 자수천</v>
      </c>
      <c r="F1405" s="19" t="n">
        <f aca="false">IFERROR(VALUE(SUBSTITUTE(TRIM('수출입 실적(품목별)'!E1409),",","")),"")</f>
        <v>14841</v>
      </c>
      <c r="G1405" s="19" t="n">
        <f aca="false">IFERROR(VALUE(SUBSTITUTE(TRIM('수출입 실적(품목별)'!G1409),",","")),"")</f>
        <v>5481</v>
      </c>
      <c r="H1405" s="19" t="n">
        <f aca="false">IFERROR(VALUE(SUBSTITUTE(TRIM('수출입 실적(품목별)'!H1409),",","")),"")</f>
        <v>9360</v>
      </c>
    </row>
    <row r="1406" customFormat="false" ht="15" hidden="false" customHeight="true" outlineLevel="0" collapsed="false">
      <c r="A1406" s="11" t="str">
        <f aca="false">TRIM('수출입 실적(품목별)'!A1410)</f>
        <v>2026.03</v>
      </c>
      <c r="B1406" s="17" t="n">
        <f aca="false">IFERROR(VALUE(LEFT(A1406,4)),"")</f>
        <v>2026</v>
      </c>
      <c r="C1406" s="17" t="n">
        <f aca="false">IFERROR(VALUE(RIGHT(A1406,2)),"")</f>
        <v>3</v>
      </c>
      <c r="D1406" s="11" t="str">
        <f aca="false">TRIM('수출입 실적(품목별)'!B1410)</f>
        <v>59</v>
      </c>
      <c r="E1406" s="11" t="str">
        <f aca="false">TRIM('수출입 실적(품목별)'!C1410)</f>
        <v>침투ㆍ도포ㆍ피복하거나 적층한 방직용 섬유의 직물, 공업용인 방직용 섬유제품</v>
      </c>
      <c r="F1406" s="19" t="n">
        <f aca="false">IFERROR(VALUE(SUBSTITUTE(TRIM('수출입 실적(품목별)'!E1410),",","")),"")</f>
        <v>98346</v>
      </c>
      <c r="G1406" s="19" t="n">
        <f aca="false">IFERROR(VALUE(SUBSTITUTE(TRIM('수출입 실적(품목별)'!G1410),",","")),"")</f>
        <v>35076</v>
      </c>
      <c r="H1406" s="19" t="n">
        <f aca="false">IFERROR(VALUE(SUBSTITUTE(TRIM('수출입 실적(품목별)'!H1410),",","")),"")</f>
        <v>63270</v>
      </c>
    </row>
    <row r="1407" customFormat="false" ht="15" hidden="false" customHeight="true" outlineLevel="0" collapsed="false">
      <c r="A1407" s="11" t="str">
        <f aca="false">TRIM('수출입 실적(품목별)'!A1411)</f>
        <v>2026.03</v>
      </c>
      <c r="B1407" s="17" t="n">
        <f aca="false">IFERROR(VALUE(LEFT(A1407,4)),"")</f>
        <v>2026</v>
      </c>
      <c r="C1407" s="17" t="n">
        <f aca="false">IFERROR(VALUE(RIGHT(A1407,2)),"")</f>
        <v>3</v>
      </c>
      <c r="D1407" s="11" t="str">
        <f aca="false">TRIM('수출입 실적(품목별)'!B1411)</f>
        <v>60</v>
      </c>
      <c r="E1407" s="11" t="str">
        <f aca="false">TRIM('수출입 실적(품목별)'!C1411)</f>
        <v>메리야스 편물과 뜨개질 편물</v>
      </c>
      <c r="F1407" s="19" t="n">
        <f aca="false">IFERROR(VALUE(SUBSTITUTE(TRIM('수출입 실적(품목별)'!E1411),",","")),"")</f>
        <v>121473</v>
      </c>
      <c r="G1407" s="19" t="n">
        <f aca="false">IFERROR(VALUE(SUBSTITUTE(TRIM('수출입 실적(품목별)'!G1411),",","")),"")</f>
        <v>7958</v>
      </c>
      <c r="H1407" s="19" t="n">
        <f aca="false">IFERROR(VALUE(SUBSTITUTE(TRIM('수출입 실적(품목별)'!H1411),",","")),"")</f>
        <v>113515</v>
      </c>
    </row>
    <row r="1408" customFormat="false" ht="15" hidden="false" customHeight="true" outlineLevel="0" collapsed="false">
      <c r="A1408" s="11" t="str">
        <f aca="false">TRIM('수출입 실적(품목별)'!A1412)</f>
        <v>2026.03</v>
      </c>
      <c r="B1408" s="17" t="n">
        <f aca="false">IFERROR(VALUE(LEFT(A1408,4)),"")</f>
        <v>2026</v>
      </c>
      <c r="C1408" s="17" t="n">
        <f aca="false">IFERROR(VALUE(RIGHT(A1408,2)),"")</f>
        <v>3</v>
      </c>
      <c r="D1408" s="11" t="str">
        <f aca="false">TRIM('수출입 실적(품목별)'!B1412)</f>
        <v>61</v>
      </c>
      <c r="E1408" s="11" t="str">
        <f aca="false">TRIM('수출입 실적(품목별)'!C1412)</f>
        <v>의류와 그 부속품(메리야스 편물이나 뜨개질 편물로 한정한다)</v>
      </c>
      <c r="F1408" s="19" t="n">
        <f aca="false">IFERROR(VALUE(SUBSTITUTE(TRIM('수출입 실적(품목별)'!E1412),",","")),"")</f>
        <v>79589</v>
      </c>
      <c r="G1408" s="19" t="n">
        <f aca="false">IFERROR(VALUE(SUBSTITUTE(TRIM('수출입 실적(품목별)'!G1412),",","")),"")</f>
        <v>464940</v>
      </c>
      <c r="H1408" s="19" t="n">
        <f aca="false">IFERROR(VALUE(SUBSTITUTE(TRIM('수출입 실적(품목별)'!H1412),",","")),"")</f>
        <v>-385351</v>
      </c>
    </row>
    <row r="1409" customFormat="false" ht="15" hidden="false" customHeight="true" outlineLevel="0" collapsed="false">
      <c r="A1409" s="11" t="str">
        <f aca="false">TRIM('수출입 실적(품목별)'!A1413)</f>
        <v>2026.03</v>
      </c>
      <c r="B1409" s="17" t="n">
        <f aca="false">IFERROR(VALUE(LEFT(A1409,4)),"")</f>
        <v>2026</v>
      </c>
      <c r="C1409" s="17" t="n">
        <f aca="false">IFERROR(VALUE(RIGHT(A1409,2)),"")</f>
        <v>3</v>
      </c>
      <c r="D1409" s="11" t="str">
        <f aca="false">TRIM('수출입 실적(품목별)'!B1413)</f>
        <v>62</v>
      </c>
      <c r="E1409" s="11" t="str">
        <f aca="false">TRIM('수출입 실적(품목별)'!C1413)</f>
        <v>의류와 그 부속품(메리야스 편물이나 뜨개질편물은 제외한다)</v>
      </c>
      <c r="F1409" s="19" t="n">
        <f aca="false">IFERROR(VALUE(SUBSTITUTE(TRIM('수출입 실적(품목별)'!E1413),",","")),"")</f>
        <v>85445</v>
      </c>
      <c r="G1409" s="19" t="n">
        <f aca="false">IFERROR(VALUE(SUBSTITUTE(TRIM('수출입 실적(품목별)'!G1413),",","")),"")</f>
        <v>571988</v>
      </c>
      <c r="H1409" s="19" t="n">
        <f aca="false">IFERROR(VALUE(SUBSTITUTE(TRIM('수출입 실적(품목별)'!H1413),",","")),"")</f>
        <v>-486544</v>
      </c>
    </row>
    <row r="1410" customFormat="false" ht="15" hidden="false" customHeight="true" outlineLevel="0" collapsed="false">
      <c r="A1410" s="11" t="str">
        <f aca="false">TRIM('수출입 실적(품목별)'!A1414)</f>
        <v>2026.03</v>
      </c>
      <c r="B1410" s="17" t="n">
        <f aca="false">IFERROR(VALUE(LEFT(A1410,4)),"")</f>
        <v>2026</v>
      </c>
      <c r="C1410" s="17" t="n">
        <f aca="false">IFERROR(VALUE(RIGHT(A1410,2)),"")</f>
        <v>3</v>
      </c>
      <c r="D1410" s="11" t="str">
        <f aca="false">TRIM('수출입 실적(품목별)'!B1414)</f>
        <v>63</v>
      </c>
      <c r="E1410" s="11" t="str">
        <f aca="false">TRIM('수출입 실적(품목별)'!C1414)</f>
        <v>제품으로 된 방직용 섬유의 그 밖의 물품, 세트, 사용하던 의류ㆍ방직용 섬유제품, 넝마</v>
      </c>
      <c r="F1410" s="19" t="n">
        <f aca="false">IFERROR(VALUE(SUBSTITUTE(TRIM('수출입 실적(품목별)'!E1414),",","")),"")</f>
        <v>48525</v>
      </c>
      <c r="G1410" s="19" t="n">
        <f aca="false">IFERROR(VALUE(SUBSTITUTE(TRIM('수출입 실적(품목별)'!G1414),",","")),"")</f>
        <v>94174</v>
      </c>
      <c r="H1410" s="19" t="n">
        <f aca="false">IFERROR(VALUE(SUBSTITUTE(TRIM('수출입 실적(품목별)'!H1414),",","")),"")</f>
        <v>-45649</v>
      </c>
    </row>
    <row r="1411" customFormat="false" ht="15" hidden="false" customHeight="true" outlineLevel="0" collapsed="false">
      <c r="A1411" s="11" t="str">
        <f aca="false">TRIM('수출입 실적(품목별)'!A1415)</f>
        <v>2026.03</v>
      </c>
      <c r="B1411" s="17" t="n">
        <f aca="false">IFERROR(VALUE(LEFT(A1411,4)),"")</f>
        <v>2026</v>
      </c>
      <c r="C1411" s="17" t="n">
        <f aca="false">IFERROR(VALUE(RIGHT(A1411,2)),"")</f>
        <v>3</v>
      </c>
      <c r="D1411" s="11" t="str">
        <f aca="false">TRIM('수출입 실적(품목별)'!B1415)</f>
        <v>64</v>
      </c>
      <c r="E1411" s="11" t="str">
        <f aca="false">TRIM('수출입 실적(품목별)'!C1415)</f>
        <v>신발류ㆍ각반과 이와 유사한 것, 이들의 부분품</v>
      </c>
      <c r="F1411" s="19" t="n">
        <f aca="false">IFERROR(VALUE(SUBSTITUTE(TRIM('수출입 실적(품목별)'!E1415),",","")),"")</f>
        <v>38534</v>
      </c>
      <c r="G1411" s="19" t="n">
        <f aca="false">IFERROR(VALUE(SUBSTITUTE(TRIM('수출입 실적(품목별)'!G1415),",","")),"")</f>
        <v>282512</v>
      </c>
      <c r="H1411" s="19" t="n">
        <f aca="false">IFERROR(VALUE(SUBSTITUTE(TRIM('수출입 실적(품목별)'!H1415),",","")),"")</f>
        <v>-243979</v>
      </c>
    </row>
    <row r="1412" customFormat="false" ht="15" hidden="false" customHeight="true" outlineLevel="0" collapsed="false">
      <c r="A1412" s="11" t="str">
        <f aca="false">TRIM('수출입 실적(품목별)'!A1416)</f>
        <v>2026.03</v>
      </c>
      <c r="B1412" s="17" t="n">
        <f aca="false">IFERROR(VALUE(LEFT(A1412,4)),"")</f>
        <v>2026</v>
      </c>
      <c r="C1412" s="17" t="n">
        <f aca="false">IFERROR(VALUE(RIGHT(A1412,2)),"")</f>
        <v>3</v>
      </c>
      <c r="D1412" s="11" t="str">
        <f aca="false">TRIM('수출입 실적(품목별)'!B1416)</f>
        <v>65</v>
      </c>
      <c r="E1412" s="11" t="str">
        <f aca="false">TRIM('수출입 실적(품목별)'!C1416)</f>
        <v>모자류와 그 부분품</v>
      </c>
      <c r="F1412" s="19" t="n">
        <f aca="false">IFERROR(VALUE(SUBSTITUTE(TRIM('수출입 실적(품목별)'!E1416),",","")),"")</f>
        <v>10193</v>
      </c>
      <c r="G1412" s="19" t="n">
        <f aca="false">IFERROR(VALUE(SUBSTITUTE(TRIM('수출입 실적(품목별)'!G1416),",","")),"")</f>
        <v>25860</v>
      </c>
      <c r="H1412" s="19" t="n">
        <f aca="false">IFERROR(VALUE(SUBSTITUTE(TRIM('수출입 실적(품목별)'!H1416),",","")),"")</f>
        <v>-15667</v>
      </c>
    </row>
    <row r="1413" customFormat="false" ht="15" hidden="false" customHeight="true" outlineLevel="0" collapsed="false">
      <c r="A1413" s="11" t="str">
        <f aca="false">TRIM('수출입 실적(품목별)'!A1417)</f>
        <v>2026.03</v>
      </c>
      <c r="B1413" s="17" t="n">
        <f aca="false">IFERROR(VALUE(LEFT(A1413,4)),"")</f>
        <v>2026</v>
      </c>
      <c r="C1413" s="17" t="n">
        <f aca="false">IFERROR(VALUE(RIGHT(A1413,2)),"")</f>
        <v>3</v>
      </c>
      <c r="D1413" s="11" t="str">
        <f aca="false">TRIM('수출입 실적(품목별)'!B1417)</f>
        <v>66</v>
      </c>
      <c r="E1413" s="11" t="str">
        <f aca="false">TRIM('수출입 실적(품목별)'!C1417)</f>
        <v>산류(傘類)ㆍ지팡이ㆍ시트스틱(seat-stick)ㆍ채찍ㆍ승마용 채찍과 이들의 부분품</v>
      </c>
      <c r="F1413" s="19" t="n">
        <f aca="false">IFERROR(VALUE(SUBSTITUTE(TRIM('수출입 실적(품목별)'!E1417),",","")),"")</f>
        <v>307</v>
      </c>
      <c r="G1413" s="19" t="n">
        <f aca="false">IFERROR(VALUE(SUBSTITUTE(TRIM('수출입 실적(품목별)'!G1417),",","")),"")</f>
        <v>8803</v>
      </c>
      <c r="H1413" s="19" t="n">
        <f aca="false">IFERROR(VALUE(SUBSTITUTE(TRIM('수출입 실적(품목별)'!H1417),",","")),"")</f>
        <v>-8496</v>
      </c>
    </row>
    <row r="1414" customFormat="false" ht="15" hidden="false" customHeight="true" outlineLevel="0" collapsed="false">
      <c r="A1414" s="11" t="str">
        <f aca="false">TRIM('수출입 실적(품목별)'!A1418)</f>
        <v>2026.03</v>
      </c>
      <c r="B1414" s="17" t="n">
        <f aca="false">IFERROR(VALUE(LEFT(A1414,4)),"")</f>
        <v>2026</v>
      </c>
      <c r="C1414" s="17" t="n">
        <f aca="false">IFERROR(VALUE(RIGHT(A1414,2)),"")</f>
        <v>3</v>
      </c>
      <c r="D1414" s="11" t="str">
        <f aca="false">TRIM('수출입 실적(품목별)'!B1418)</f>
        <v>67</v>
      </c>
      <c r="E1414" s="11" t="str">
        <f aca="false">TRIM('수출입 실적(품목별)'!C1418)</f>
        <v>조제 깃털ㆍ솜털과 그 제품, 조화, 사람 머리카락으로 된 제품</v>
      </c>
      <c r="F1414" s="19" t="n">
        <f aca="false">IFERROR(VALUE(SUBSTITUTE(TRIM('수출입 실적(품목별)'!E1418),",","")),"")</f>
        <v>1795</v>
      </c>
      <c r="G1414" s="19" t="n">
        <f aca="false">IFERROR(VALUE(SUBSTITUTE(TRIM('수출입 실적(품목별)'!G1418),",","")),"")</f>
        <v>8940</v>
      </c>
      <c r="H1414" s="19" t="n">
        <f aca="false">IFERROR(VALUE(SUBSTITUTE(TRIM('수출입 실적(품목별)'!H1418),",","")),"")</f>
        <v>-7145</v>
      </c>
    </row>
    <row r="1415" customFormat="false" ht="15" hidden="false" customHeight="true" outlineLevel="0" collapsed="false">
      <c r="A1415" s="11" t="str">
        <f aca="false">TRIM('수출입 실적(품목별)'!A1419)</f>
        <v>2026.03</v>
      </c>
      <c r="B1415" s="17" t="n">
        <f aca="false">IFERROR(VALUE(LEFT(A1415,4)),"")</f>
        <v>2026</v>
      </c>
      <c r="C1415" s="17" t="n">
        <f aca="false">IFERROR(VALUE(RIGHT(A1415,2)),"")</f>
        <v>3</v>
      </c>
      <c r="D1415" s="11" t="str">
        <f aca="false">TRIM('수출입 실적(품목별)'!B1419)</f>
        <v>68</v>
      </c>
      <c r="E1415" s="11" t="str">
        <f aca="false">TRIM('수출입 실적(품목별)'!C1419)</f>
        <v>돌ㆍ플라스터(plaster)ㆍ시멘트ㆍ석면ㆍ운모나 이와 유사한 재료의 제품</v>
      </c>
      <c r="F1415" s="19" t="n">
        <f aca="false">IFERROR(VALUE(SUBSTITUTE(TRIM('수출입 실적(품목별)'!E1419),",","")),"")</f>
        <v>85164</v>
      </c>
      <c r="G1415" s="19" t="n">
        <f aca="false">IFERROR(VALUE(SUBSTITUTE(TRIM('수출입 실적(품목별)'!G1419),",","")),"")</f>
        <v>95897</v>
      </c>
      <c r="H1415" s="19" t="n">
        <f aca="false">IFERROR(VALUE(SUBSTITUTE(TRIM('수출입 실적(품목별)'!H1419),",","")),"")</f>
        <v>-10732</v>
      </c>
    </row>
    <row r="1416" customFormat="false" ht="15" hidden="false" customHeight="true" outlineLevel="0" collapsed="false">
      <c r="A1416" s="11" t="str">
        <f aca="false">TRIM('수출입 실적(품목별)'!A1420)</f>
        <v>2026.03</v>
      </c>
      <c r="B1416" s="17" t="n">
        <f aca="false">IFERROR(VALUE(LEFT(A1416,4)),"")</f>
        <v>2026</v>
      </c>
      <c r="C1416" s="17" t="n">
        <f aca="false">IFERROR(VALUE(RIGHT(A1416,2)),"")</f>
        <v>3</v>
      </c>
      <c r="D1416" s="11" t="str">
        <f aca="false">TRIM('수출입 실적(품목별)'!B1420)</f>
        <v>69</v>
      </c>
      <c r="E1416" s="11" t="str">
        <f aca="false">TRIM('수출입 실적(품목별)'!C1420)</f>
        <v>도자제품</v>
      </c>
      <c r="F1416" s="19" t="n">
        <f aca="false">IFERROR(VALUE(SUBSTITUTE(TRIM('수출입 실적(품목별)'!E1420),",","")),"")</f>
        <v>34527</v>
      </c>
      <c r="G1416" s="19" t="n">
        <f aca="false">IFERROR(VALUE(SUBSTITUTE(TRIM('수출입 실적(품목별)'!G1420),",","")),"")</f>
        <v>120255</v>
      </c>
      <c r="H1416" s="19" t="n">
        <f aca="false">IFERROR(VALUE(SUBSTITUTE(TRIM('수출입 실적(품목별)'!H1420),",","")),"")</f>
        <v>-85728</v>
      </c>
    </row>
    <row r="1417" customFormat="false" ht="15" hidden="false" customHeight="true" outlineLevel="0" collapsed="false">
      <c r="A1417" s="11" t="str">
        <f aca="false">TRIM('수출입 실적(품목별)'!A1421)</f>
        <v>2026.03</v>
      </c>
      <c r="B1417" s="17" t="n">
        <f aca="false">IFERROR(VALUE(LEFT(A1417,4)),"")</f>
        <v>2026</v>
      </c>
      <c r="C1417" s="17" t="n">
        <f aca="false">IFERROR(VALUE(RIGHT(A1417,2)),"")</f>
        <v>3</v>
      </c>
      <c r="D1417" s="11" t="str">
        <f aca="false">TRIM('수출입 실적(품목별)'!B1421)</f>
        <v>70</v>
      </c>
      <c r="E1417" s="11" t="str">
        <f aca="false">TRIM('수출입 실적(품목별)'!C1421)</f>
        <v>유리와 유리제품</v>
      </c>
      <c r="F1417" s="19" t="n">
        <f aca="false">IFERROR(VALUE(SUBSTITUTE(TRIM('수출입 실적(품목별)'!E1421),",","")),"")</f>
        <v>146264</v>
      </c>
      <c r="G1417" s="19" t="n">
        <f aca="false">IFERROR(VALUE(SUBSTITUTE(TRIM('수출입 실적(품목별)'!G1421),",","")),"")</f>
        <v>261083</v>
      </c>
      <c r="H1417" s="19" t="n">
        <f aca="false">IFERROR(VALUE(SUBSTITUTE(TRIM('수출입 실적(품목별)'!H1421),",","")),"")</f>
        <v>-114818</v>
      </c>
    </row>
    <row r="1418" customFormat="false" ht="15" hidden="false" customHeight="true" outlineLevel="0" collapsed="false">
      <c r="A1418" s="11" t="str">
        <f aca="false">TRIM('수출입 실적(품목별)'!A1422)</f>
        <v>2026.03</v>
      </c>
      <c r="B1418" s="17" t="n">
        <f aca="false">IFERROR(VALUE(LEFT(A1418,4)),"")</f>
        <v>2026</v>
      </c>
      <c r="C1418" s="17" t="n">
        <f aca="false">IFERROR(VALUE(RIGHT(A1418,2)),"")</f>
        <v>3</v>
      </c>
      <c r="D1418" s="11" t="str">
        <f aca="false">TRIM('수출입 실적(품목별)'!B1422)</f>
        <v>71</v>
      </c>
      <c r="E1418" s="11" t="str">
        <f aca="false">TRIM('수출입 실적(품목별)'!C1422)</f>
        <v>천연진주ㆍ양식진주ㆍ귀석ㆍ반귀석ㆍ귀금속ㆍ귀금속을 입힌 금속과 이들의 제품, 모조 신변장식용품, 주화</v>
      </c>
      <c r="F1418" s="19" t="n">
        <f aca="false">IFERROR(VALUE(SUBSTITUTE(TRIM('수출입 실적(품목별)'!E1422),",","")),"")</f>
        <v>1856347</v>
      </c>
      <c r="G1418" s="19" t="n">
        <f aca="false">IFERROR(VALUE(SUBSTITUTE(TRIM('수출입 실적(품목별)'!G1422),",","")),"")</f>
        <v>1328718</v>
      </c>
      <c r="H1418" s="19" t="n">
        <f aca="false">IFERROR(VALUE(SUBSTITUTE(TRIM('수출입 실적(품목별)'!H1422),",","")),"")</f>
        <v>527629</v>
      </c>
    </row>
    <row r="1419" customFormat="false" ht="15" hidden="false" customHeight="true" outlineLevel="0" collapsed="false">
      <c r="A1419" s="11" t="str">
        <f aca="false">TRIM('수출입 실적(품목별)'!A1423)</f>
        <v>2026.03</v>
      </c>
      <c r="B1419" s="17" t="n">
        <f aca="false">IFERROR(VALUE(LEFT(A1419,4)),"")</f>
        <v>2026</v>
      </c>
      <c r="C1419" s="17" t="n">
        <f aca="false">IFERROR(VALUE(RIGHT(A1419,2)),"")</f>
        <v>3</v>
      </c>
      <c r="D1419" s="11" t="str">
        <f aca="false">TRIM('수출입 실적(품목별)'!B1423)</f>
        <v>72</v>
      </c>
      <c r="E1419" s="11" t="str">
        <f aca="false">TRIM('수출입 실적(품목별)'!C1423)</f>
        <v>철강</v>
      </c>
      <c r="F1419" s="19" t="n">
        <f aca="false">IFERROR(VALUE(SUBSTITUTE(TRIM('수출입 실적(품목별)'!E1423),",","")),"")</f>
        <v>1922047</v>
      </c>
      <c r="G1419" s="19" t="n">
        <f aca="false">IFERROR(VALUE(SUBSTITUTE(TRIM('수출입 실적(품목별)'!G1423),",","")),"")</f>
        <v>1030824</v>
      </c>
      <c r="H1419" s="19" t="n">
        <f aca="false">IFERROR(VALUE(SUBSTITUTE(TRIM('수출입 실적(품목별)'!H1423),",","")),"")</f>
        <v>891224</v>
      </c>
    </row>
    <row r="1420" customFormat="false" ht="15" hidden="false" customHeight="true" outlineLevel="0" collapsed="false">
      <c r="A1420" s="11" t="str">
        <f aca="false">TRIM('수출입 실적(품목별)'!A1424)</f>
        <v>2026.03</v>
      </c>
      <c r="B1420" s="17" t="n">
        <f aca="false">IFERROR(VALUE(LEFT(A1420,4)),"")</f>
        <v>2026</v>
      </c>
      <c r="C1420" s="17" t="n">
        <f aca="false">IFERROR(VALUE(RIGHT(A1420,2)),"")</f>
        <v>3</v>
      </c>
      <c r="D1420" s="11" t="str">
        <f aca="false">TRIM('수출입 실적(품목별)'!B1424)</f>
        <v>73</v>
      </c>
      <c r="E1420" s="11" t="str">
        <f aca="false">TRIM('수출입 실적(품목별)'!C1424)</f>
        <v>철강의 제품</v>
      </c>
      <c r="F1420" s="19" t="n">
        <f aca="false">IFERROR(VALUE(SUBSTITUTE(TRIM('수출입 실적(품목별)'!E1424),",","")),"")</f>
        <v>690605</v>
      </c>
      <c r="G1420" s="19" t="n">
        <f aca="false">IFERROR(VALUE(SUBSTITUTE(TRIM('수출입 실적(품목별)'!G1424),",","")),"")</f>
        <v>627533</v>
      </c>
      <c r="H1420" s="19" t="n">
        <f aca="false">IFERROR(VALUE(SUBSTITUTE(TRIM('수출입 실적(품목별)'!H1424),",","")),"")</f>
        <v>63072</v>
      </c>
    </row>
    <row r="1421" customFormat="false" ht="15" hidden="false" customHeight="true" outlineLevel="0" collapsed="false">
      <c r="A1421" s="11" t="str">
        <f aca="false">TRIM('수출입 실적(품목별)'!A1425)</f>
        <v>2026.03</v>
      </c>
      <c r="B1421" s="17" t="n">
        <f aca="false">IFERROR(VALUE(LEFT(A1421,4)),"")</f>
        <v>2026</v>
      </c>
      <c r="C1421" s="17" t="n">
        <f aca="false">IFERROR(VALUE(RIGHT(A1421,2)),"")</f>
        <v>3</v>
      </c>
      <c r="D1421" s="11" t="str">
        <f aca="false">TRIM('수출입 실적(품목별)'!B1425)</f>
        <v>74</v>
      </c>
      <c r="E1421" s="11" t="str">
        <f aca="false">TRIM('수출입 실적(품목별)'!C1425)</f>
        <v>구리와 그 제품</v>
      </c>
      <c r="F1421" s="19" t="n">
        <f aca="false">IFERROR(VALUE(SUBSTITUTE(TRIM('수출입 실적(품목별)'!E1425),",","")),"")</f>
        <v>604564</v>
      </c>
      <c r="G1421" s="19" t="n">
        <f aca="false">IFERROR(VALUE(SUBSTITUTE(TRIM('수출입 실적(품목별)'!G1425),",","")),"")</f>
        <v>1106430</v>
      </c>
      <c r="H1421" s="19" t="n">
        <f aca="false">IFERROR(VALUE(SUBSTITUTE(TRIM('수출입 실적(품목별)'!H1425),",","")),"")</f>
        <v>-501866</v>
      </c>
    </row>
    <row r="1422" customFormat="false" ht="15" hidden="false" customHeight="true" outlineLevel="0" collapsed="false">
      <c r="A1422" s="11" t="str">
        <f aca="false">TRIM('수출입 실적(품목별)'!A1426)</f>
        <v>2026.03</v>
      </c>
      <c r="B1422" s="17" t="n">
        <f aca="false">IFERROR(VALUE(LEFT(A1422,4)),"")</f>
        <v>2026</v>
      </c>
      <c r="C1422" s="17" t="n">
        <f aca="false">IFERROR(VALUE(RIGHT(A1422,2)),"")</f>
        <v>3</v>
      </c>
      <c r="D1422" s="11" t="str">
        <f aca="false">TRIM('수출입 실적(품목별)'!B1426)</f>
        <v>75</v>
      </c>
      <c r="E1422" s="11" t="str">
        <f aca="false">TRIM('수출입 실적(품목별)'!C1426)</f>
        <v>니켈과 그 제품</v>
      </c>
      <c r="F1422" s="19" t="n">
        <f aca="false">IFERROR(VALUE(SUBSTITUTE(TRIM('수출입 실적(품목별)'!E1426),",","")),"")</f>
        <v>20881</v>
      </c>
      <c r="G1422" s="19" t="n">
        <f aca="false">IFERROR(VALUE(SUBSTITUTE(TRIM('수출입 실적(품목별)'!G1426),",","")),"")</f>
        <v>149084</v>
      </c>
      <c r="H1422" s="19" t="n">
        <f aca="false">IFERROR(VALUE(SUBSTITUTE(TRIM('수출입 실적(품목별)'!H1426),",","")),"")</f>
        <v>-128204</v>
      </c>
    </row>
    <row r="1423" customFormat="false" ht="15" hidden="false" customHeight="true" outlineLevel="0" collapsed="false">
      <c r="A1423" s="11" t="str">
        <f aca="false">TRIM('수출입 실적(품목별)'!A1427)</f>
        <v>2026.03</v>
      </c>
      <c r="B1423" s="17" t="n">
        <f aca="false">IFERROR(VALUE(LEFT(A1423,4)),"")</f>
        <v>2026</v>
      </c>
      <c r="C1423" s="17" t="n">
        <f aca="false">IFERROR(VALUE(RIGHT(A1423,2)),"")</f>
        <v>3</v>
      </c>
      <c r="D1423" s="11" t="str">
        <f aca="false">TRIM('수출입 실적(품목별)'!B1427)</f>
        <v>76</v>
      </c>
      <c r="E1423" s="11" t="str">
        <f aca="false">TRIM('수출입 실적(품목별)'!C1427)</f>
        <v>알루미늄과 그 제품</v>
      </c>
      <c r="F1423" s="19" t="n">
        <f aca="false">IFERROR(VALUE(SUBSTITUTE(TRIM('수출입 실적(품목별)'!E1427),",","")),"")</f>
        <v>559081</v>
      </c>
      <c r="G1423" s="19" t="n">
        <f aca="false">IFERROR(VALUE(SUBSTITUTE(TRIM('수출입 실적(품목별)'!G1427),",","")),"")</f>
        <v>871415</v>
      </c>
      <c r="H1423" s="19" t="n">
        <f aca="false">IFERROR(VALUE(SUBSTITUTE(TRIM('수출입 실적(품목별)'!H1427),",","")),"")</f>
        <v>-312334</v>
      </c>
    </row>
    <row r="1424" customFormat="false" ht="15" hidden="false" customHeight="true" outlineLevel="0" collapsed="false">
      <c r="A1424" s="11" t="str">
        <f aca="false">TRIM('수출입 실적(품목별)'!A1428)</f>
        <v>2026.03</v>
      </c>
      <c r="B1424" s="17" t="n">
        <f aca="false">IFERROR(VALUE(LEFT(A1424,4)),"")</f>
        <v>2026</v>
      </c>
      <c r="C1424" s="17" t="n">
        <f aca="false">IFERROR(VALUE(RIGHT(A1424,2)),"")</f>
        <v>3</v>
      </c>
      <c r="D1424" s="11" t="str">
        <f aca="false">TRIM('수출입 실적(품목별)'!B1428)</f>
        <v>78</v>
      </c>
      <c r="E1424" s="11" t="str">
        <f aca="false">TRIM('수출입 실적(품목별)'!C1428)</f>
        <v>납과 그 제품</v>
      </c>
      <c r="F1424" s="19" t="n">
        <f aca="false">IFERROR(VALUE(SUBSTITUTE(TRIM('수출입 실적(품목별)'!E1428),",","")),"")</f>
        <v>84944</v>
      </c>
      <c r="G1424" s="19" t="n">
        <f aca="false">IFERROR(VALUE(SUBSTITUTE(TRIM('수출입 실적(품목별)'!G1428),",","")),"")</f>
        <v>36141</v>
      </c>
      <c r="H1424" s="19" t="n">
        <f aca="false">IFERROR(VALUE(SUBSTITUTE(TRIM('수출입 실적(품목별)'!H1428),",","")),"")</f>
        <v>48803</v>
      </c>
    </row>
    <row r="1425" customFormat="false" ht="15" hidden="false" customHeight="true" outlineLevel="0" collapsed="false">
      <c r="A1425" s="11" t="str">
        <f aca="false">TRIM('수출입 실적(품목별)'!A1429)</f>
        <v>2026.03</v>
      </c>
      <c r="B1425" s="17" t="n">
        <f aca="false">IFERROR(VALUE(LEFT(A1425,4)),"")</f>
        <v>2026</v>
      </c>
      <c r="C1425" s="17" t="n">
        <f aca="false">IFERROR(VALUE(RIGHT(A1425,2)),"")</f>
        <v>3</v>
      </c>
      <c r="D1425" s="11" t="str">
        <f aca="false">TRIM('수출입 실적(품목별)'!B1429)</f>
        <v>79</v>
      </c>
      <c r="E1425" s="11" t="str">
        <f aca="false">TRIM('수출입 실적(품목별)'!C1429)</f>
        <v>아연과 그 제품</v>
      </c>
      <c r="F1425" s="19" t="n">
        <f aca="false">IFERROR(VALUE(SUBSTITUTE(TRIM('수출입 실적(품목별)'!E1429),",","")),"")</f>
        <v>151809</v>
      </c>
      <c r="G1425" s="19" t="n">
        <f aca="false">IFERROR(VALUE(SUBSTITUTE(TRIM('수출입 실적(품목별)'!G1429),",","")),"")</f>
        <v>9697</v>
      </c>
      <c r="H1425" s="19" t="n">
        <f aca="false">IFERROR(VALUE(SUBSTITUTE(TRIM('수출입 실적(품목별)'!H1429),",","")),"")</f>
        <v>142113</v>
      </c>
    </row>
    <row r="1426" customFormat="false" ht="15" hidden="false" customHeight="true" outlineLevel="0" collapsed="false">
      <c r="A1426" s="11" t="str">
        <f aca="false">TRIM('수출입 실적(품목별)'!A1430)</f>
        <v>2026.03</v>
      </c>
      <c r="B1426" s="17" t="n">
        <f aca="false">IFERROR(VALUE(LEFT(A1426,4)),"")</f>
        <v>2026</v>
      </c>
      <c r="C1426" s="17" t="n">
        <f aca="false">IFERROR(VALUE(RIGHT(A1426,2)),"")</f>
        <v>3</v>
      </c>
      <c r="D1426" s="11" t="str">
        <f aca="false">TRIM('수출입 실적(품목별)'!B1430)</f>
        <v>80</v>
      </c>
      <c r="E1426" s="11" t="str">
        <f aca="false">TRIM('수출입 실적(품목별)'!C1430)</f>
        <v>주석과 그 제품</v>
      </c>
      <c r="F1426" s="19" t="n">
        <f aca="false">IFERROR(VALUE(SUBSTITUTE(TRIM('수출입 실적(품목별)'!E1430),",","")),"")</f>
        <v>8640</v>
      </c>
      <c r="G1426" s="19" t="n">
        <f aca="false">IFERROR(VALUE(SUBSTITUTE(TRIM('수출입 실적(품목별)'!G1430),",","")),"")</f>
        <v>61444</v>
      </c>
      <c r="H1426" s="19" t="n">
        <f aca="false">IFERROR(VALUE(SUBSTITUTE(TRIM('수출입 실적(품목별)'!H1430),",","")),"")</f>
        <v>-52804</v>
      </c>
    </row>
    <row r="1427" customFormat="false" ht="15" hidden="false" customHeight="true" outlineLevel="0" collapsed="false">
      <c r="A1427" s="11" t="str">
        <f aca="false">TRIM('수출입 실적(품목별)'!A1431)</f>
        <v>2026.03</v>
      </c>
      <c r="B1427" s="17" t="n">
        <f aca="false">IFERROR(VALUE(LEFT(A1427,4)),"")</f>
        <v>2026</v>
      </c>
      <c r="C1427" s="17" t="n">
        <f aca="false">IFERROR(VALUE(RIGHT(A1427,2)),"")</f>
        <v>3</v>
      </c>
      <c r="D1427" s="11" t="str">
        <f aca="false">TRIM('수출입 실적(품목별)'!B1431)</f>
        <v>81</v>
      </c>
      <c r="E1427" s="11" t="str">
        <f aca="false">TRIM('수출입 실적(품목별)'!C1431)</f>
        <v>그 밖의 비금속(卑金屬), 서멧(cermet), 이들의 제품</v>
      </c>
      <c r="F1427" s="19" t="n">
        <f aca="false">IFERROR(VALUE(SUBSTITUTE(TRIM('수출입 실적(품목별)'!E1431),",","")),"")</f>
        <v>54961</v>
      </c>
      <c r="G1427" s="19" t="n">
        <f aca="false">IFERROR(VALUE(SUBSTITUTE(TRIM('수출입 실적(품목별)'!G1431),",","")),"")</f>
        <v>142785</v>
      </c>
      <c r="H1427" s="19" t="n">
        <f aca="false">IFERROR(VALUE(SUBSTITUTE(TRIM('수출입 실적(품목별)'!H1431),",","")),"")</f>
        <v>-87824</v>
      </c>
    </row>
    <row r="1428" customFormat="false" ht="15" hidden="false" customHeight="true" outlineLevel="0" collapsed="false">
      <c r="A1428" s="11" t="str">
        <f aca="false">TRIM('수출입 실적(품목별)'!A1432)</f>
        <v>2026.03</v>
      </c>
      <c r="B1428" s="17" t="n">
        <f aca="false">IFERROR(VALUE(LEFT(A1428,4)),"")</f>
        <v>2026</v>
      </c>
      <c r="C1428" s="17" t="n">
        <f aca="false">IFERROR(VALUE(RIGHT(A1428,2)),"")</f>
        <v>3</v>
      </c>
      <c r="D1428" s="11" t="str">
        <f aca="false">TRIM('수출입 실적(품목별)'!B1432)</f>
        <v>82</v>
      </c>
      <c r="E1428" s="11" t="str">
        <f aca="false">TRIM('수출입 실적(품목별)'!C1432)</f>
        <v>비금속(卑金屬)으로 만든 공구ㆍ도구ㆍ칼붙이ㆍ스푼ㆍ포크, 이들의 부분품</v>
      </c>
      <c r="F1428" s="19" t="n">
        <f aca="false">IFERROR(VALUE(SUBSTITUTE(TRIM('수출입 실적(품목별)'!E1432),",","")),"")</f>
        <v>185029</v>
      </c>
      <c r="G1428" s="19" t="n">
        <f aca="false">IFERROR(VALUE(SUBSTITUTE(TRIM('수출입 실적(품목별)'!G1432),",","")),"")</f>
        <v>88247</v>
      </c>
      <c r="H1428" s="19" t="n">
        <f aca="false">IFERROR(VALUE(SUBSTITUTE(TRIM('수출입 실적(품목별)'!H1432),",","")),"")</f>
        <v>96782</v>
      </c>
    </row>
    <row r="1429" customFormat="false" ht="15" hidden="false" customHeight="true" outlineLevel="0" collapsed="false">
      <c r="A1429" s="11" t="str">
        <f aca="false">TRIM('수출입 실적(품목별)'!A1433)</f>
        <v>2026.03</v>
      </c>
      <c r="B1429" s="17" t="n">
        <f aca="false">IFERROR(VALUE(LEFT(A1429,4)),"")</f>
        <v>2026</v>
      </c>
      <c r="C1429" s="17" t="n">
        <f aca="false">IFERROR(VALUE(RIGHT(A1429,2)),"")</f>
        <v>3</v>
      </c>
      <c r="D1429" s="11" t="str">
        <f aca="false">TRIM('수출입 실적(품목별)'!B1433)</f>
        <v>83</v>
      </c>
      <c r="E1429" s="11" t="str">
        <f aca="false">TRIM('수출입 실적(품목별)'!C1433)</f>
        <v>비금속(卑金屬)으로 만든 각종 제품</v>
      </c>
      <c r="F1429" s="19" t="n">
        <f aca="false">IFERROR(VALUE(SUBSTITUTE(TRIM('수출입 실적(품목별)'!E1433),",","")),"")</f>
        <v>141321</v>
      </c>
      <c r="G1429" s="19" t="n">
        <f aca="false">IFERROR(VALUE(SUBSTITUTE(TRIM('수출입 실적(품목별)'!G1433),",","")),"")</f>
        <v>72981</v>
      </c>
      <c r="H1429" s="19" t="n">
        <f aca="false">IFERROR(VALUE(SUBSTITUTE(TRIM('수출입 실적(품목별)'!H1433),",","")),"")</f>
        <v>68341</v>
      </c>
    </row>
    <row r="1430" customFormat="false" ht="15" hidden="false" customHeight="true" outlineLevel="0" collapsed="false">
      <c r="A1430" s="11" t="str">
        <f aca="false">TRIM('수출입 실적(품목별)'!A1434)</f>
        <v>2026.03</v>
      </c>
      <c r="B1430" s="17" t="n">
        <f aca="false">IFERROR(VALUE(LEFT(A1430,4)),"")</f>
        <v>2026</v>
      </c>
      <c r="C1430" s="17" t="n">
        <f aca="false">IFERROR(VALUE(RIGHT(A1430,2)),"")</f>
        <v>3</v>
      </c>
      <c r="D1430" s="11" t="str">
        <f aca="false">TRIM('수출입 실적(품목별)'!B1434)</f>
        <v>84</v>
      </c>
      <c r="E1430" s="11" t="str">
        <f aca="false">TRIM('수출입 실적(품목별)'!C1434)</f>
        <v>원자로ㆍ보일러ㆍ기계류와 이들의 부분품</v>
      </c>
      <c r="F1430" s="19" t="n">
        <f aca="false">IFERROR(VALUE(SUBSTITUTE(TRIM('수출입 실적(품목별)'!E1434),",","")),"")</f>
        <v>12701168</v>
      </c>
      <c r="G1430" s="19" t="n">
        <f aca="false">IFERROR(VALUE(SUBSTITUTE(TRIM('수출입 실적(품목별)'!G1434),",","")),"")</f>
        <v>8245466</v>
      </c>
      <c r="H1430" s="19" t="n">
        <f aca="false">IFERROR(VALUE(SUBSTITUTE(TRIM('수출입 실적(품목별)'!H1434),",","")),"")</f>
        <v>4455702</v>
      </c>
    </row>
    <row r="1431" customFormat="false" ht="15" hidden="false" customHeight="true" outlineLevel="0" collapsed="false">
      <c r="A1431" s="11" t="str">
        <f aca="false">TRIM('수출입 실적(품목별)'!A1435)</f>
        <v>2026.03</v>
      </c>
      <c r="B1431" s="17" t="n">
        <f aca="false">IFERROR(VALUE(LEFT(A1431,4)),"")</f>
        <v>2026</v>
      </c>
      <c r="C1431" s="17" t="n">
        <f aca="false">IFERROR(VALUE(RIGHT(A1431,2)),"")</f>
        <v>3</v>
      </c>
      <c r="D1431" s="11" t="str">
        <f aca="false">TRIM('수출입 실적(품목별)'!B1435)</f>
        <v>85</v>
      </c>
      <c r="E1431" s="11" t="str">
        <f aca="false">TRIM('수출입 실적(품목별)'!C1435)</f>
        <v>전기기기와 그 부분품, 녹음기ㆍ음성 재생기ㆍ텔레비전의 영상과 음성의 기록기ㆍ재생기와 이들의 부분품ㆍ부속품</v>
      </c>
      <c r="F1431" s="19" t="n">
        <f aca="false">IFERROR(VALUE(SUBSTITUTE(TRIM('수출입 실적(품목별)'!E1435),",","")),"")</f>
        <v>35645727</v>
      </c>
      <c r="G1431" s="19" t="n">
        <f aca="false">IFERROR(VALUE(SUBSTITUTE(TRIM('수출입 실적(품목별)'!G1435),",","")),"")</f>
        <v>13343987</v>
      </c>
      <c r="H1431" s="19" t="n">
        <f aca="false">IFERROR(VALUE(SUBSTITUTE(TRIM('수출입 실적(품목별)'!H1435),",","")),"")</f>
        <v>22301740</v>
      </c>
    </row>
    <row r="1432" customFormat="false" ht="15" hidden="false" customHeight="true" outlineLevel="0" collapsed="false">
      <c r="A1432" s="11" t="str">
        <f aca="false">TRIM('수출입 실적(품목별)'!A1436)</f>
        <v>2026.03</v>
      </c>
      <c r="B1432" s="17" t="n">
        <f aca="false">IFERROR(VALUE(LEFT(A1432,4)),"")</f>
        <v>2026</v>
      </c>
      <c r="C1432" s="17" t="n">
        <f aca="false">IFERROR(VALUE(RIGHT(A1432,2)),"")</f>
        <v>3</v>
      </c>
      <c r="D1432" s="11" t="str">
        <f aca="false">TRIM('수출입 실적(품목별)'!B1436)</f>
        <v>86</v>
      </c>
      <c r="E1432" s="11" t="str">
        <f aca="false">TRIM('수출입 실적(품목별)'!C1436)</f>
        <v>철도용이나 궤도용 기관차ㆍ차량과 이들의 부분품, 철도용이나 궤도용 장비품과 그 부분품, 기계식(전기기계식을 포함한다) 각종 교통신호용 기기</v>
      </c>
      <c r="F1432" s="19" t="n">
        <f aca="false">IFERROR(VALUE(SUBSTITUTE(TRIM('수출입 실적(품목별)'!E1436),",","")),"")</f>
        <v>51766</v>
      </c>
      <c r="G1432" s="19" t="n">
        <f aca="false">IFERROR(VALUE(SUBSTITUTE(TRIM('수출입 실적(품목별)'!G1436),",","")),"")</f>
        <v>46155</v>
      </c>
      <c r="H1432" s="19" t="n">
        <f aca="false">IFERROR(VALUE(SUBSTITUTE(TRIM('수출입 실적(품목별)'!H1436),",","")),"")</f>
        <v>5611</v>
      </c>
    </row>
    <row r="1433" customFormat="false" ht="15" hidden="false" customHeight="true" outlineLevel="0" collapsed="false">
      <c r="A1433" s="11" t="str">
        <f aca="false">TRIM('수출입 실적(품목별)'!A1437)</f>
        <v>2026.03</v>
      </c>
      <c r="B1433" s="17" t="n">
        <f aca="false">IFERROR(VALUE(LEFT(A1433,4)),"")</f>
        <v>2026</v>
      </c>
      <c r="C1433" s="17" t="n">
        <f aca="false">IFERROR(VALUE(RIGHT(A1433,2)),"")</f>
        <v>3</v>
      </c>
      <c r="D1433" s="11" t="str">
        <f aca="false">TRIM('수출입 실적(품목별)'!B1437)</f>
        <v>87</v>
      </c>
      <c r="E1433" s="11" t="str">
        <f aca="false">TRIM('수출입 실적(품목별)'!C1437)</f>
        <v>철도용이나 궤도용 외의 차량과 그 부분품ㆍ부속품</v>
      </c>
      <c r="F1433" s="19" t="n">
        <f aca="false">IFERROR(VALUE(SUBSTITUTE(TRIM('수출입 실적(품목별)'!E1437),",","")),"")</f>
        <v>8020422</v>
      </c>
      <c r="G1433" s="19" t="n">
        <f aca="false">IFERROR(VALUE(SUBSTITUTE(TRIM('수출입 실적(품목별)'!G1437),",","")),"")</f>
        <v>1718388</v>
      </c>
      <c r="H1433" s="19" t="n">
        <f aca="false">IFERROR(VALUE(SUBSTITUTE(TRIM('수출입 실적(품목별)'!H1437),",","")),"")</f>
        <v>6302034</v>
      </c>
    </row>
    <row r="1434" customFormat="false" ht="15" hidden="false" customHeight="true" outlineLevel="0" collapsed="false">
      <c r="A1434" s="11" t="str">
        <f aca="false">TRIM('수출입 실적(품목별)'!A1438)</f>
        <v>2026.03</v>
      </c>
      <c r="B1434" s="17" t="n">
        <f aca="false">IFERROR(VALUE(LEFT(A1434,4)),"")</f>
        <v>2026</v>
      </c>
      <c r="C1434" s="17" t="n">
        <f aca="false">IFERROR(VALUE(RIGHT(A1434,2)),"")</f>
        <v>3</v>
      </c>
      <c r="D1434" s="11" t="str">
        <f aca="false">TRIM('수출입 실적(품목별)'!B1438)</f>
        <v>88</v>
      </c>
      <c r="E1434" s="11" t="str">
        <f aca="false">TRIM('수출입 실적(품목별)'!C1438)</f>
        <v>항공기와 우주선, 이들의 부분품</v>
      </c>
      <c r="F1434" s="19" t="n">
        <f aca="false">IFERROR(VALUE(SUBSTITUTE(TRIM('수출입 실적(품목별)'!E1438),",","")),"")</f>
        <v>155860</v>
      </c>
      <c r="G1434" s="19" t="n">
        <f aca="false">IFERROR(VALUE(SUBSTITUTE(TRIM('수출입 실적(품목별)'!G1438),",","")),"")</f>
        <v>750979</v>
      </c>
      <c r="H1434" s="19" t="n">
        <f aca="false">IFERROR(VALUE(SUBSTITUTE(TRIM('수출입 실적(품목별)'!H1438),",","")),"")</f>
        <v>-595119</v>
      </c>
    </row>
    <row r="1435" customFormat="false" ht="15" hidden="false" customHeight="true" outlineLevel="0" collapsed="false">
      <c r="A1435" s="11" t="str">
        <f aca="false">TRIM('수출입 실적(품목별)'!A1439)</f>
        <v>2026.03</v>
      </c>
      <c r="B1435" s="17" t="n">
        <f aca="false">IFERROR(VALUE(LEFT(A1435,4)),"")</f>
        <v>2026</v>
      </c>
      <c r="C1435" s="17" t="n">
        <f aca="false">IFERROR(VALUE(RIGHT(A1435,2)),"")</f>
        <v>3</v>
      </c>
      <c r="D1435" s="11" t="str">
        <f aca="false">TRIM('수출입 실적(품목별)'!B1439)</f>
        <v>89</v>
      </c>
      <c r="E1435" s="11" t="str">
        <f aca="false">TRIM('수출입 실적(품목별)'!C1439)</f>
        <v>선박과 수상 구조물</v>
      </c>
      <c r="F1435" s="19" t="n">
        <f aca="false">IFERROR(VALUE(SUBSTITUTE(TRIM('수출입 실적(품목별)'!E1439),",","")),"")</f>
        <v>3353562</v>
      </c>
      <c r="G1435" s="19" t="n">
        <f aca="false">IFERROR(VALUE(SUBSTITUTE(TRIM('수출입 실적(품목별)'!G1439),",","")),"")</f>
        <v>169817</v>
      </c>
      <c r="H1435" s="19" t="n">
        <f aca="false">IFERROR(VALUE(SUBSTITUTE(TRIM('수출입 실적(품목별)'!H1439),",","")),"")</f>
        <v>3183745</v>
      </c>
    </row>
    <row r="1436" customFormat="false" ht="15" hidden="false" customHeight="true" outlineLevel="0" collapsed="false">
      <c r="A1436" s="11" t="str">
        <f aca="false">TRIM('수출입 실적(품목별)'!A1440)</f>
        <v>2026.03</v>
      </c>
      <c r="B1436" s="17" t="n">
        <f aca="false">IFERROR(VALUE(LEFT(A1436,4)),"")</f>
        <v>2026</v>
      </c>
      <c r="C1436" s="17" t="n">
        <f aca="false">IFERROR(VALUE(RIGHT(A1436,2)),"")</f>
        <v>3</v>
      </c>
      <c r="D1436" s="11" t="str">
        <f aca="false">TRIM('수출입 실적(품목별)'!B1440)</f>
        <v>90</v>
      </c>
      <c r="E1436" s="11" t="str">
        <f aca="false">TRIM('수출입 실적(품목별)'!C1440)</f>
        <v>광학기기ㆍ사진용 기기ㆍ영화용 기기ㆍ측정기기ㆍ검사기기ㆍ정밀기기ㆍ의료용 기기, 이들의 부분품과 부속품</v>
      </c>
      <c r="F1436" s="19" t="n">
        <f aca="false">IFERROR(VALUE(SUBSTITUTE(TRIM('수출입 실적(품목별)'!E1440),",","")),"")</f>
        <v>1506813</v>
      </c>
      <c r="G1436" s="19" t="n">
        <f aca="false">IFERROR(VALUE(SUBSTITUTE(TRIM('수출입 실적(품목별)'!G1440),",","")),"")</f>
        <v>2461950</v>
      </c>
      <c r="H1436" s="19" t="n">
        <f aca="false">IFERROR(VALUE(SUBSTITUTE(TRIM('수출입 실적(품목별)'!H1440),",","")),"")</f>
        <v>-955137</v>
      </c>
    </row>
    <row r="1437" customFormat="false" ht="15" hidden="false" customHeight="true" outlineLevel="0" collapsed="false">
      <c r="A1437" s="11" t="str">
        <f aca="false">TRIM('수출입 실적(품목별)'!A1441)</f>
        <v>2026.03</v>
      </c>
      <c r="B1437" s="17" t="n">
        <f aca="false">IFERROR(VALUE(LEFT(A1437,4)),"")</f>
        <v>2026</v>
      </c>
      <c r="C1437" s="17" t="n">
        <f aca="false">IFERROR(VALUE(RIGHT(A1437,2)),"")</f>
        <v>3</v>
      </c>
      <c r="D1437" s="11" t="str">
        <f aca="false">TRIM('수출입 실적(품목별)'!B1441)</f>
        <v>91</v>
      </c>
      <c r="E1437" s="11" t="str">
        <f aca="false">TRIM('수출입 실적(품목별)'!C1441)</f>
        <v>시계와 그 부분품</v>
      </c>
      <c r="F1437" s="19" t="n">
        <f aca="false">IFERROR(VALUE(SUBSTITUTE(TRIM('수출입 실적(품목별)'!E1441),",","")),"")</f>
        <v>18854</v>
      </c>
      <c r="G1437" s="19" t="n">
        <f aca="false">IFERROR(VALUE(SUBSTITUTE(TRIM('수출입 실적(품목별)'!G1441),",","")),"")</f>
        <v>101619</v>
      </c>
      <c r="H1437" s="19" t="n">
        <f aca="false">IFERROR(VALUE(SUBSTITUTE(TRIM('수출입 실적(품목별)'!H1441),",","")),"")</f>
        <v>-82764</v>
      </c>
    </row>
    <row r="1438" customFormat="false" ht="15" hidden="false" customHeight="true" outlineLevel="0" collapsed="false">
      <c r="A1438" s="11" t="str">
        <f aca="false">TRIM('수출입 실적(품목별)'!A1442)</f>
        <v>2026.03</v>
      </c>
      <c r="B1438" s="17" t="n">
        <f aca="false">IFERROR(VALUE(LEFT(A1438,4)),"")</f>
        <v>2026</v>
      </c>
      <c r="C1438" s="17" t="n">
        <f aca="false">IFERROR(VALUE(RIGHT(A1438,2)),"")</f>
        <v>3</v>
      </c>
      <c r="D1438" s="11" t="str">
        <f aca="false">TRIM('수출입 실적(품목별)'!B1442)</f>
        <v>92</v>
      </c>
      <c r="E1438" s="11" t="str">
        <f aca="false">TRIM('수출입 실적(품목별)'!C1442)</f>
        <v>악기와 그 부분품과 부속품</v>
      </c>
      <c r="F1438" s="19" t="n">
        <f aca="false">IFERROR(VALUE(SUBSTITUTE(TRIM('수출입 실적(품목별)'!E1442),",","")),"")</f>
        <v>8657</v>
      </c>
      <c r="G1438" s="19" t="n">
        <f aca="false">IFERROR(VALUE(SUBSTITUTE(TRIM('수출입 실적(품목별)'!G1442),",","")),"")</f>
        <v>15389</v>
      </c>
      <c r="H1438" s="19" t="n">
        <f aca="false">IFERROR(VALUE(SUBSTITUTE(TRIM('수출입 실적(품목별)'!H1442),",","")),"")</f>
        <v>-6732</v>
      </c>
    </row>
    <row r="1439" customFormat="false" ht="15" hidden="false" customHeight="true" outlineLevel="0" collapsed="false">
      <c r="A1439" s="11" t="str">
        <f aca="false">TRIM('수출입 실적(품목별)'!A1443)</f>
        <v>2026.03</v>
      </c>
      <c r="B1439" s="17" t="n">
        <f aca="false">IFERROR(VALUE(LEFT(A1439,4)),"")</f>
        <v>2026</v>
      </c>
      <c r="C1439" s="17" t="n">
        <f aca="false">IFERROR(VALUE(RIGHT(A1439,2)),"")</f>
        <v>3</v>
      </c>
      <c r="D1439" s="11" t="str">
        <f aca="false">TRIM('수출입 실적(품목별)'!B1443)</f>
        <v>93</v>
      </c>
      <c r="E1439" s="11" t="str">
        <f aca="false">TRIM('수출입 실적(품목별)'!C1443)</f>
        <v>무기ㆍ총포탄과 이들의 부분품과 부속품</v>
      </c>
      <c r="F1439" s="19" t="n">
        <f aca="false">IFERROR(VALUE(SUBSTITUTE(TRIM('수출입 실적(품목별)'!E1443),",","")),"")</f>
        <v>332188</v>
      </c>
      <c r="G1439" s="19" t="n">
        <f aca="false">IFERROR(VALUE(SUBSTITUTE(TRIM('수출입 실적(품목별)'!G1443),",","")),"")</f>
        <v>55255</v>
      </c>
      <c r="H1439" s="19" t="n">
        <f aca="false">IFERROR(VALUE(SUBSTITUTE(TRIM('수출입 실적(품목별)'!H1443),",","")),"")</f>
        <v>276932</v>
      </c>
    </row>
    <row r="1440" customFormat="false" ht="15" hidden="false" customHeight="true" outlineLevel="0" collapsed="false">
      <c r="A1440" s="11" t="str">
        <f aca="false">TRIM('수출입 실적(품목별)'!A1444)</f>
        <v>2026.03</v>
      </c>
      <c r="B1440" s="17" t="n">
        <f aca="false">IFERROR(VALUE(LEFT(A1440,4)),"")</f>
        <v>2026</v>
      </c>
      <c r="C1440" s="17" t="n">
        <f aca="false">IFERROR(VALUE(RIGHT(A1440,2)),"")</f>
        <v>3</v>
      </c>
      <c r="D1440" s="11" t="str">
        <f aca="false">TRIM('수출입 실적(품목별)'!B1444)</f>
        <v>94</v>
      </c>
      <c r="E1440" s="11" t="str">
        <f aca="false">TRIM('수출입 실적(품목별)'!C1444)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440" s="19" t="n">
        <f aca="false">IFERROR(VALUE(SUBSTITUTE(TRIM('수출입 실적(품목별)'!E1444),",","")),"")</f>
        <v>109957</v>
      </c>
      <c r="G1440" s="19" t="n">
        <f aca="false">IFERROR(VALUE(SUBSTITUTE(TRIM('수출입 실적(품목별)'!G1444),",","")),"")</f>
        <v>289272</v>
      </c>
      <c r="H1440" s="19" t="n">
        <f aca="false">IFERROR(VALUE(SUBSTITUTE(TRIM('수출입 실적(품목별)'!H1444),",","")),"")</f>
        <v>-179315</v>
      </c>
    </row>
    <row r="1441" customFormat="false" ht="15" hidden="false" customHeight="true" outlineLevel="0" collapsed="false">
      <c r="A1441" s="11" t="str">
        <f aca="false">TRIM('수출입 실적(품목별)'!A1445)</f>
        <v>2026.03</v>
      </c>
      <c r="B1441" s="17" t="n">
        <f aca="false">IFERROR(VALUE(LEFT(A1441,4)),"")</f>
        <v>2026</v>
      </c>
      <c r="C1441" s="17" t="n">
        <f aca="false">IFERROR(VALUE(RIGHT(A1441,2)),"")</f>
        <v>3</v>
      </c>
      <c r="D1441" s="11" t="str">
        <f aca="false">TRIM('수출입 실적(품목별)'!B1445)</f>
        <v>95</v>
      </c>
      <c r="E1441" s="11" t="str">
        <f aca="false">TRIM('수출입 실적(품목별)'!C1445)</f>
        <v>완구ㆍ게임용구ㆍ운동용구와 이들의 부분품과 부속품</v>
      </c>
      <c r="F1441" s="19" t="n">
        <f aca="false">IFERROR(VALUE(SUBSTITUTE(TRIM('수출입 실적(품목별)'!E1445),",","")),"")</f>
        <v>66804</v>
      </c>
      <c r="G1441" s="19" t="n">
        <f aca="false">IFERROR(VALUE(SUBSTITUTE(TRIM('수출입 실적(품목별)'!G1445),",","")),"")</f>
        <v>204360</v>
      </c>
      <c r="H1441" s="19" t="n">
        <f aca="false">IFERROR(VALUE(SUBSTITUTE(TRIM('수출입 실적(품목별)'!H1445),",","")),"")</f>
        <v>-137556</v>
      </c>
    </row>
    <row r="1442" customFormat="false" ht="15" hidden="false" customHeight="true" outlineLevel="0" collapsed="false">
      <c r="A1442" s="11" t="str">
        <f aca="false">TRIM('수출입 실적(품목별)'!A1446)</f>
        <v>2026.03</v>
      </c>
      <c r="B1442" s="17" t="n">
        <f aca="false">IFERROR(VALUE(LEFT(A1442,4)),"")</f>
        <v>2026</v>
      </c>
      <c r="C1442" s="17" t="n">
        <f aca="false">IFERROR(VALUE(RIGHT(A1442,2)),"")</f>
        <v>3</v>
      </c>
      <c r="D1442" s="11" t="str">
        <f aca="false">TRIM('수출입 실적(품목별)'!B1446)</f>
        <v>96</v>
      </c>
      <c r="E1442" s="11" t="str">
        <f aca="false">TRIM('수출입 실적(품목별)'!C1446)</f>
        <v>잡품</v>
      </c>
      <c r="F1442" s="19" t="n">
        <f aca="false">IFERROR(VALUE(SUBSTITUTE(TRIM('수출입 실적(품목별)'!E1446),",","")),"")</f>
        <v>38684</v>
      </c>
      <c r="G1442" s="19" t="n">
        <f aca="false">IFERROR(VALUE(SUBSTITUTE(TRIM('수출입 실적(품목별)'!G1446),",","")),"")</f>
        <v>93701</v>
      </c>
      <c r="H1442" s="19" t="n">
        <f aca="false">IFERROR(VALUE(SUBSTITUTE(TRIM('수출입 실적(품목별)'!H1446),",","")),"")</f>
        <v>-55017</v>
      </c>
    </row>
    <row r="1443" customFormat="false" ht="15" hidden="false" customHeight="true" outlineLevel="0" collapsed="false">
      <c r="A1443" s="11" t="str">
        <f aca="false">TRIM('수출입 실적(품목별)'!A1447)</f>
        <v>2026.03</v>
      </c>
      <c r="B1443" s="17" t="n">
        <f aca="false">IFERROR(VALUE(LEFT(A1443,4)),"")</f>
        <v>2026</v>
      </c>
      <c r="C1443" s="17" t="n">
        <f aca="false">IFERROR(VALUE(RIGHT(A1443,2)),"")</f>
        <v>3</v>
      </c>
      <c r="D1443" s="11" t="str">
        <f aca="false">TRIM('수출입 실적(품목별)'!B1447)</f>
        <v>97</v>
      </c>
      <c r="E1443" s="11" t="str">
        <f aca="false">TRIM('수출입 실적(품목별)'!C1447)</f>
        <v>예술품ㆍ수집품ㆍ골동품</v>
      </c>
      <c r="F1443" s="19" t="n">
        <f aca="false">IFERROR(VALUE(SUBSTITUTE(TRIM('수출입 실적(품목별)'!E1447),",","")),"")</f>
        <v>35026</v>
      </c>
      <c r="G1443" s="19" t="n">
        <f aca="false">IFERROR(VALUE(SUBSTITUTE(TRIM('수출입 실적(품목별)'!G1447),",","")),"")</f>
        <v>51607</v>
      </c>
      <c r="H1443" s="19" t="n">
        <f aca="false">IFERROR(VALUE(SUBSTITUTE(TRIM('수출입 실적(품목별)'!H1447),",","")),"")</f>
        <v>-16581</v>
      </c>
    </row>
    <row r="1444" customFormat="false" ht="15" hidden="false" customHeight="true" outlineLevel="0" collapsed="false">
      <c r="A1444" s="11" t="str">
        <f aca="false">TRIM('수출입 실적(품목별)'!A1448)</f>
        <v>2026.03</v>
      </c>
      <c r="B1444" s="17" t="n">
        <f aca="false">IFERROR(VALUE(LEFT(A1444,4)),"")</f>
        <v>2026</v>
      </c>
      <c r="C1444" s="17" t="n">
        <f aca="false">IFERROR(VALUE(RIGHT(A1444,2)),"")</f>
        <v>3</v>
      </c>
      <c r="D1444" s="11" t="str">
        <f aca="false">TRIM('수출입 실적(품목별)'!B1448)</f>
        <v>99</v>
      </c>
      <c r="E1444" s="11" t="str">
        <f aca="false">TRIM('수출입 실적(품목별)'!C1448)</f>
        <v>일시적 입법 ; 설치된 간이 수정에 따른 입법을 트레이드한다 ; 추가적 수입제한농업인 것의 제 22 부에 따른 확립된 것 조정 행위, 수정된 것처럼</v>
      </c>
      <c r="F1444" s="19" t="n">
        <f aca="false">IFERROR(VALUE(SUBSTITUTE(TRIM('수출입 실적(품목별)'!E1448),",","")),"")</f>
        <v>0</v>
      </c>
      <c r="G1444" s="19" t="n">
        <f aca="false">IFERROR(VALUE(SUBSTITUTE(TRIM('수출입 실적(품목별)'!G1448),",","")),"")</f>
        <v>0</v>
      </c>
      <c r="H1444" s="19" t="n">
        <f aca="false">IFERROR(VALUE(SUBSTITUTE(TRIM('수출입 실적(품목별)'!H1448),",","")),"")</f>
        <v>0</v>
      </c>
    </row>
    <row r="1445" customFormat="false" ht="15" hidden="false" customHeight="true" outlineLevel="0" collapsed="false">
      <c r="A1445" s="11" t="str">
        <f aca="false">TRIM('수출입 실적(품목별)'!A1449)</f>
        <v>2026.04</v>
      </c>
      <c r="B1445" s="17" t="n">
        <f aca="false">IFERROR(VALUE(LEFT(A1445,4)),"")</f>
        <v>2026</v>
      </c>
      <c r="C1445" s="17" t="n">
        <f aca="false">IFERROR(VALUE(RIGHT(A1445,2)),"")</f>
        <v>4</v>
      </c>
      <c r="D1445" s="11" t="str">
        <f aca="false">TRIM('수출입 실적(품목별)'!B1449)</f>
        <v>01</v>
      </c>
      <c r="E1445" s="11" t="str">
        <f aca="false">TRIM('수출입 실적(품목별)'!C1449)</f>
        <v>살아 있는 동물</v>
      </c>
      <c r="F1445" s="19" t="n">
        <f aca="false">IFERROR(VALUE(SUBSTITUTE(TRIM('수출입 실적(품목별)'!E1449),",","")),"")</f>
        <v>623</v>
      </c>
      <c r="G1445" s="19" t="n">
        <f aca="false">IFERROR(VALUE(SUBSTITUTE(TRIM('수출입 실적(품목별)'!G1449),",","")),"")</f>
        <v>6448</v>
      </c>
      <c r="H1445" s="19" t="n">
        <f aca="false">IFERROR(VALUE(SUBSTITUTE(TRIM('수출입 실적(품목별)'!H1449),",","")),"")</f>
        <v>-5825</v>
      </c>
    </row>
    <row r="1446" customFormat="false" ht="15" hidden="false" customHeight="true" outlineLevel="0" collapsed="false">
      <c r="A1446" s="11" t="str">
        <f aca="false">TRIM('수출입 실적(품목별)'!A1450)</f>
        <v>2026.04</v>
      </c>
      <c r="B1446" s="17" t="n">
        <f aca="false">IFERROR(VALUE(LEFT(A1446,4)),"")</f>
        <v>2026</v>
      </c>
      <c r="C1446" s="17" t="n">
        <f aca="false">IFERROR(VALUE(RIGHT(A1446,2)),"")</f>
        <v>4</v>
      </c>
      <c r="D1446" s="11" t="str">
        <f aca="false">TRIM('수출입 실적(품목별)'!B1450)</f>
        <v>02</v>
      </c>
      <c r="E1446" s="11" t="str">
        <f aca="false">TRIM('수출입 실적(품목별)'!C1450)</f>
        <v>육과 식용 설육(屑肉)</v>
      </c>
      <c r="F1446" s="19" t="n">
        <f aca="false">IFERROR(VALUE(SUBSTITUTE(TRIM('수출입 실적(품목별)'!E1450),",","")),"")</f>
        <v>6683</v>
      </c>
      <c r="G1446" s="19" t="n">
        <f aca="false">IFERROR(VALUE(SUBSTITUTE(TRIM('수출입 실적(품목별)'!G1450),",","")),"")</f>
        <v>663455</v>
      </c>
      <c r="H1446" s="19" t="n">
        <f aca="false">IFERROR(VALUE(SUBSTITUTE(TRIM('수출입 실적(품목별)'!H1450),",","")),"")</f>
        <v>-656773</v>
      </c>
    </row>
    <row r="1447" customFormat="false" ht="15" hidden="false" customHeight="true" outlineLevel="0" collapsed="false">
      <c r="A1447" s="11" t="str">
        <f aca="false">TRIM('수출입 실적(품목별)'!A1451)</f>
        <v>2026.04</v>
      </c>
      <c r="B1447" s="17" t="n">
        <f aca="false">IFERROR(VALUE(LEFT(A1447,4)),"")</f>
        <v>2026</v>
      </c>
      <c r="C1447" s="17" t="n">
        <f aca="false">IFERROR(VALUE(RIGHT(A1447,2)),"")</f>
        <v>4</v>
      </c>
      <c r="D1447" s="11" t="str">
        <f aca="false">TRIM('수출입 실적(품목별)'!B1451)</f>
        <v>03</v>
      </c>
      <c r="E1447" s="11" t="str">
        <f aca="false">TRIM('수출입 실적(품목별)'!C1451)</f>
        <v>어류ㆍ갑각류ㆍ연체동물과 그 밖의 수생(水生) 무척추동물</v>
      </c>
      <c r="F1447" s="19" t="n">
        <f aca="false">IFERROR(VALUE(SUBSTITUTE(TRIM('수출입 실적(품목별)'!E1451),",","")),"")</f>
        <v>206676</v>
      </c>
      <c r="G1447" s="19" t="n">
        <f aca="false">IFERROR(VALUE(SUBSTITUTE(TRIM('수출입 실적(품목별)'!G1451),",","")),"")</f>
        <v>463010</v>
      </c>
      <c r="H1447" s="19" t="n">
        <f aca="false">IFERROR(VALUE(SUBSTITUTE(TRIM('수출입 실적(품목별)'!H1451),",","")),"")</f>
        <v>-256334</v>
      </c>
    </row>
    <row r="1448" customFormat="false" ht="15" hidden="false" customHeight="true" outlineLevel="0" collapsed="false">
      <c r="A1448" s="11" t="str">
        <f aca="false">TRIM('수출입 실적(품목별)'!A1452)</f>
        <v>2026.04</v>
      </c>
      <c r="B1448" s="17" t="n">
        <f aca="false">IFERROR(VALUE(LEFT(A1448,4)),"")</f>
        <v>2026</v>
      </c>
      <c r="C1448" s="17" t="n">
        <f aca="false">IFERROR(VALUE(RIGHT(A1448,2)),"")</f>
        <v>4</v>
      </c>
      <c r="D1448" s="11" t="str">
        <f aca="false">TRIM('수출입 실적(품목별)'!B1452)</f>
        <v>04</v>
      </c>
      <c r="E1448" s="11" t="str">
        <f aca="false">TRIM('수출입 실적(품목별)'!C1452)</f>
        <v>낙농품, 새의 알, 천연꿀, 다른 류로 분류되지 않은 식용인 동물성 생산품</v>
      </c>
      <c r="F1448" s="19" t="n">
        <f aca="false">IFERROR(VALUE(SUBSTITUTE(TRIM('수출입 실적(품목별)'!E1452),",","")),"")</f>
        <v>6183</v>
      </c>
      <c r="G1448" s="19" t="n">
        <f aca="false">IFERROR(VALUE(SUBSTITUTE(TRIM('수출입 실적(품목별)'!G1452),",","")),"")</f>
        <v>157580</v>
      </c>
      <c r="H1448" s="19" t="n">
        <f aca="false">IFERROR(VALUE(SUBSTITUTE(TRIM('수출입 실적(품목별)'!H1452),",","")),"")</f>
        <v>-151398</v>
      </c>
    </row>
    <row r="1449" customFormat="false" ht="15" hidden="false" customHeight="true" outlineLevel="0" collapsed="false">
      <c r="A1449" s="11" t="str">
        <f aca="false">TRIM('수출입 실적(품목별)'!A1453)</f>
        <v>2026.04</v>
      </c>
      <c r="B1449" s="17" t="n">
        <f aca="false">IFERROR(VALUE(LEFT(A1449,4)),"")</f>
        <v>2026</v>
      </c>
      <c r="C1449" s="17" t="n">
        <f aca="false">IFERROR(VALUE(RIGHT(A1449,2)),"")</f>
        <v>4</v>
      </c>
      <c r="D1449" s="11" t="str">
        <f aca="false">TRIM('수출입 실적(품목별)'!B1453)</f>
        <v>05</v>
      </c>
      <c r="E1449" s="11" t="str">
        <f aca="false">TRIM('수출입 실적(품목별)'!C1453)</f>
        <v>다른 류로 분류되지 않은 동물성 생산품</v>
      </c>
      <c r="F1449" s="19" t="n">
        <f aca="false">IFERROR(VALUE(SUBSTITUTE(TRIM('수출입 실적(품목별)'!E1453),",","")),"")</f>
        <v>8870</v>
      </c>
      <c r="G1449" s="19" t="n">
        <f aca="false">IFERROR(VALUE(SUBSTITUTE(TRIM('수출입 실적(품목별)'!G1453),",","")),"")</f>
        <v>22754</v>
      </c>
      <c r="H1449" s="19" t="n">
        <f aca="false">IFERROR(VALUE(SUBSTITUTE(TRIM('수출입 실적(품목별)'!H1453),",","")),"")</f>
        <v>-13884</v>
      </c>
    </row>
    <row r="1450" customFormat="false" ht="15" hidden="false" customHeight="true" outlineLevel="0" collapsed="false">
      <c r="A1450" s="11" t="str">
        <f aca="false">TRIM('수출입 실적(품목별)'!A1454)</f>
        <v>2026.04</v>
      </c>
      <c r="B1450" s="17" t="n">
        <f aca="false">IFERROR(VALUE(LEFT(A1450,4)),"")</f>
        <v>2026</v>
      </c>
      <c r="C1450" s="17" t="n">
        <f aca="false">IFERROR(VALUE(RIGHT(A1450,2)),"")</f>
        <v>4</v>
      </c>
      <c r="D1450" s="11" t="str">
        <f aca="false">TRIM('수출입 실적(품목별)'!B1454)</f>
        <v>06</v>
      </c>
      <c r="E1450" s="11" t="str">
        <f aca="false">TRIM('수출입 실적(품목별)'!C1454)</f>
        <v>살아 있는 수목과 그 밖의 식물, 인경(鱗莖)ㆍ뿌리와 이와 유사한 물품, 절화(切花)와 장식용 잎</v>
      </c>
      <c r="F1450" s="19" t="n">
        <f aca="false">IFERROR(VALUE(SUBSTITUTE(TRIM('수출입 실적(품목별)'!E1454),",","")),"")</f>
        <v>474</v>
      </c>
      <c r="G1450" s="19" t="n">
        <f aca="false">IFERROR(VALUE(SUBSTITUTE(TRIM('수출입 실적(품목별)'!G1454),",","")),"")</f>
        <v>20456</v>
      </c>
      <c r="H1450" s="19" t="n">
        <f aca="false">IFERROR(VALUE(SUBSTITUTE(TRIM('수출입 실적(품목별)'!H1454),",","")),"")</f>
        <v>-19982</v>
      </c>
    </row>
    <row r="1451" customFormat="false" ht="15" hidden="false" customHeight="true" outlineLevel="0" collapsed="false">
      <c r="A1451" s="11" t="str">
        <f aca="false">TRIM('수출입 실적(품목별)'!A1455)</f>
        <v>2026.04</v>
      </c>
      <c r="B1451" s="17" t="n">
        <f aca="false">IFERROR(VALUE(LEFT(A1451,4)),"")</f>
        <v>2026</v>
      </c>
      <c r="C1451" s="17" t="n">
        <f aca="false">IFERROR(VALUE(RIGHT(A1451,2)),"")</f>
        <v>4</v>
      </c>
      <c r="D1451" s="11" t="str">
        <f aca="false">TRIM('수출입 실적(품목별)'!B1455)</f>
        <v>07</v>
      </c>
      <c r="E1451" s="11" t="str">
        <f aca="false">TRIM('수출입 실적(품목별)'!C1455)</f>
        <v>식용의 채소ㆍ뿌리ㆍ괴경(塊莖)</v>
      </c>
      <c r="F1451" s="19" t="n">
        <f aca="false">IFERROR(VALUE(SUBSTITUTE(TRIM('수출입 실적(품목별)'!E1455),",","")),"")</f>
        <v>9455</v>
      </c>
      <c r="G1451" s="19" t="n">
        <f aca="false">IFERROR(VALUE(SUBSTITUTE(TRIM('수출입 실적(품목별)'!G1455),",","")),"")</f>
        <v>65724</v>
      </c>
      <c r="H1451" s="19" t="n">
        <f aca="false">IFERROR(VALUE(SUBSTITUTE(TRIM('수출입 실적(품목별)'!H1455),",","")),"")</f>
        <v>-56269</v>
      </c>
    </row>
    <row r="1452" customFormat="false" ht="15" hidden="false" customHeight="true" outlineLevel="0" collapsed="false">
      <c r="A1452" s="11" t="str">
        <f aca="false">TRIM('수출입 실적(품목별)'!A1456)</f>
        <v>2026.04</v>
      </c>
      <c r="B1452" s="17" t="n">
        <f aca="false">IFERROR(VALUE(LEFT(A1452,4)),"")</f>
        <v>2026</v>
      </c>
      <c r="C1452" s="17" t="n">
        <f aca="false">IFERROR(VALUE(RIGHT(A1452,2)),"")</f>
        <v>4</v>
      </c>
      <c r="D1452" s="11" t="str">
        <f aca="false">TRIM('수출입 실적(품목별)'!B1456)</f>
        <v>08</v>
      </c>
      <c r="E1452" s="11" t="str">
        <f aca="false">TRIM('수출입 실적(품목별)'!C1456)</f>
        <v>식용의 과실과 견과류, 감귤류ㆍ멜론의 껍질</v>
      </c>
      <c r="F1452" s="19" t="n">
        <f aca="false">IFERROR(VALUE(SUBSTITUTE(TRIM('수출입 실적(품목별)'!E1456),",","")),"")</f>
        <v>13264</v>
      </c>
      <c r="G1452" s="19" t="n">
        <f aca="false">IFERROR(VALUE(SUBSTITUTE(TRIM('수출입 실적(품목별)'!G1456),",","")),"")</f>
        <v>230723</v>
      </c>
      <c r="H1452" s="19" t="n">
        <f aca="false">IFERROR(VALUE(SUBSTITUTE(TRIM('수출입 실적(품목별)'!H1456),",","")),"")</f>
        <v>-217459</v>
      </c>
    </row>
    <row r="1453" customFormat="false" ht="15" hidden="false" customHeight="true" outlineLevel="0" collapsed="false">
      <c r="A1453" s="11" t="str">
        <f aca="false">TRIM('수출입 실적(품목별)'!A1457)</f>
        <v>2026.04</v>
      </c>
      <c r="B1453" s="17" t="n">
        <f aca="false">IFERROR(VALUE(LEFT(A1453,4)),"")</f>
        <v>2026</v>
      </c>
      <c r="C1453" s="17" t="n">
        <f aca="false">IFERROR(VALUE(RIGHT(A1453,2)),"")</f>
        <v>4</v>
      </c>
      <c r="D1453" s="11" t="str">
        <f aca="false">TRIM('수출입 실적(품목별)'!B1457)</f>
        <v>09</v>
      </c>
      <c r="E1453" s="11" t="str">
        <f aca="false">TRIM('수출입 실적(품목별)'!C1457)</f>
        <v>커피ㆍ차ㆍ마테(maté)ㆍ향신료</v>
      </c>
      <c r="F1453" s="19" t="n">
        <f aca="false">IFERROR(VALUE(SUBSTITUTE(TRIM('수출입 실적(품목별)'!E1457),",","")),"")</f>
        <v>3934</v>
      </c>
      <c r="G1453" s="19" t="n">
        <f aca="false">IFERROR(VALUE(SUBSTITUTE(TRIM('수출입 실적(품목별)'!G1457),",","")),"")</f>
        <v>153166</v>
      </c>
      <c r="H1453" s="19" t="n">
        <f aca="false">IFERROR(VALUE(SUBSTITUTE(TRIM('수출입 실적(품목별)'!H1457),",","")),"")</f>
        <v>-149232</v>
      </c>
    </row>
    <row r="1454" customFormat="false" ht="15" hidden="false" customHeight="true" outlineLevel="0" collapsed="false">
      <c r="A1454" s="11" t="str">
        <f aca="false">TRIM('수출입 실적(품목별)'!A1458)</f>
        <v>2026.04</v>
      </c>
      <c r="B1454" s="17" t="n">
        <f aca="false">IFERROR(VALUE(LEFT(A1454,4)),"")</f>
        <v>2026</v>
      </c>
      <c r="C1454" s="17" t="n">
        <f aca="false">IFERROR(VALUE(RIGHT(A1454,2)),"")</f>
        <v>4</v>
      </c>
      <c r="D1454" s="11" t="str">
        <f aca="false">TRIM('수출입 실적(품목별)'!B1458)</f>
        <v>10</v>
      </c>
      <c r="E1454" s="11" t="str">
        <f aca="false">TRIM('수출입 실적(품목별)'!C1458)</f>
        <v>곡물</v>
      </c>
      <c r="F1454" s="19" t="n">
        <f aca="false">IFERROR(VALUE(SUBSTITUTE(TRIM('수출입 실적(품목별)'!E1458),",","")),"")</f>
        <v>1380</v>
      </c>
      <c r="G1454" s="19" t="n">
        <f aca="false">IFERROR(VALUE(SUBSTITUTE(TRIM('수출입 실적(품목별)'!G1458),",","")),"")</f>
        <v>388686</v>
      </c>
      <c r="H1454" s="19" t="n">
        <f aca="false">IFERROR(VALUE(SUBSTITUTE(TRIM('수출입 실적(품목별)'!H1458),",","")),"")</f>
        <v>-387306</v>
      </c>
    </row>
    <row r="1455" customFormat="false" ht="15" hidden="false" customHeight="true" outlineLevel="0" collapsed="false">
      <c r="A1455" s="11" t="str">
        <f aca="false">TRIM('수출입 실적(품목별)'!A1459)</f>
        <v>2026.04</v>
      </c>
      <c r="B1455" s="17" t="n">
        <f aca="false">IFERROR(VALUE(LEFT(A1455,4)),"")</f>
        <v>2026</v>
      </c>
      <c r="C1455" s="17" t="n">
        <f aca="false">IFERROR(VALUE(RIGHT(A1455,2)),"")</f>
        <v>4</v>
      </c>
      <c r="D1455" s="11" t="str">
        <f aca="false">TRIM('수출입 실적(품목별)'!B1459)</f>
        <v>11</v>
      </c>
      <c r="E1455" s="11" t="str">
        <f aca="false">TRIM('수출입 실적(품목별)'!C1459)</f>
        <v>제분공업의 생산품과 맥아, 전분, 이눌린(inulin), 밀의 글루텐(gluten)</v>
      </c>
      <c r="F1455" s="19" t="n">
        <f aca="false">IFERROR(VALUE(SUBSTITUTE(TRIM('수출입 실적(품목별)'!E1459),",","")),"")</f>
        <v>3832</v>
      </c>
      <c r="G1455" s="19" t="n">
        <f aca="false">IFERROR(VALUE(SUBSTITUTE(TRIM('수출입 실적(품목별)'!G1459),",","")),"")</f>
        <v>27885</v>
      </c>
      <c r="H1455" s="19" t="n">
        <f aca="false">IFERROR(VALUE(SUBSTITUTE(TRIM('수출입 실적(품목별)'!H1459),",","")),"")</f>
        <v>-24053</v>
      </c>
    </row>
    <row r="1456" customFormat="false" ht="15" hidden="false" customHeight="true" outlineLevel="0" collapsed="false">
      <c r="A1456" s="11" t="str">
        <f aca="false">TRIM('수출입 실적(품목별)'!A1460)</f>
        <v>2026.04</v>
      </c>
      <c r="B1456" s="17" t="n">
        <f aca="false">IFERROR(VALUE(LEFT(A1456,4)),"")</f>
        <v>2026</v>
      </c>
      <c r="C1456" s="17" t="n">
        <f aca="false">IFERROR(VALUE(RIGHT(A1456,2)),"")</f>
        <v>4</v>
      </c>
      <c r="D1456" s="11" t="str">
        <f aca="false">TRIM('수출입 실적(품목별)'!B1460)</f>
        <v>12</v>
      </c>
      <c r="E1456" s="11" t="str">
        <f aca="false">TRIM('수출입 실적(품목별)'!C1460)</f>
        <v>채유(採油)에 적합한 종자와 과실, 각종 종자와 과실, 공업용ㆍ의약용 식물, 짚과 사료용 식물</v>
      </c>
      <c r="F1456" s="19" t="n">
        <f aca="false">IFERROR(VALUE(SUBSTITUTE(TRIM('수출입 실적(품목별)'!E1460),",","")),"")</f>
        <v>63480</v>
      </c>
      <c r="G1456" s="19" t="n">
        <f aca="false">IFERROR(VALUE(SUBSTITUTE(TRIM('수출입 실적(품목별)'!G1460),",","")),"")</f>
        <v>180091</v>
      </c>
      <c r="H1456" s="19" t="n">
        <f aca="false">IFERROR(VALUE(SUBSTITUTE(TRIM('수출입 실적(품목별)'!H1460),",","")),"")</f>
        <v>-116611</v>
      </c>
    </row>
    <row r="1457" customFormat="false" ht="15" hidden="false" customHeight="true" outlineLevel="0" collapsed="false">
      <c r="A1457" s="11" t="str">
        <f aca="false">TRIM('수출입 실적(품목별)'!A1461)</f>
        <v>2026.04</v>
      </c>
      <c r="B1457" s="17" t="n">
        <f aca="false">IFERROR(VALUE(LEFT(A1457,4)),"")</f>
        <v>2026</v>
      </c>
      <c r="C1457" s="17" t="n">
        <f aca="false">IFERROR(VALUE(RIGHT(A1457,2)),"")</f>
        <v>4</v>
      </c>
      <c r="D1457" s="11" t="str">
        <f aca="false">TRIM('수출입 실적(품목별)'!B1461)</f>
        <v>13</v>
      </c>
      <c r="E1457" s="11" t="str">
        <f aca="false">TRIM('수출입 실적(품목별)'!C1461)</f>
        <v>락(lac), 검ㆍ수지ㆍ그 밖의 식물성 수액과 추출물(extract)</v>
      </c>
      <c r="F1457" s="19" t="n">
        <f aca="false">IFERROR(VALUE(SUBSTITUTE(TRIM('수출입 실적(품목별)'!E1461),",","")),"")</f>
        <v>7845</v>
      </c>
      <c r="G1457" s="19" t="n">
        <f aca="false">IFERROR(VALUE(SUBSTITUTE(TRIM('수출입 실적(품목별)'!G1461),",","")),"")</f>
        <v>28150</v>
      </c>
      <c r="H1457" s="19" t="n">
        <f aca="false">IFERROR(VALUE(SUBSTITUTE(TRIM('수출입 실적(품목별)'!H1461),",","")),"")</f>
        <v>-20305</v>
      </c>
    </row>
    <row r="1458" customFormat="false" ht="15" hidden="false" customHeight="true" outlineLevel="0" collapsed="false">
      <c r="A1458" s="11" t="str">
        <f aca="false">TRIM('수출입 실적(품목별)'!A1462)</f>
        <v>2026.04</v>
      </c>
      <c r="B1458" s="17" t="n">
        <f aca="false">IFERROR(VALUE(LEFT(A1458,4)),"")</f>
        <v>2026</v>
      </c>
      <c r="C1458" s="17" t="n">
        <f aca="false">IFERROR(VALUE(RIGHT(A1458,2)),"")</f>
        <v>4</v>
      </c>
      <c r="D1458" s="11" t="str">
        <f aca="false">TRIM('수출입 실적(품목별)'!B1462)</f>
        <v>14</v>
      </c>
      <c r="E1458" s="11" t="str">
        <f aca="false">TRIM('수출입 실적(품목별)'!C1462)</f>
        <v>식물성 편조물(編組物)용 재료와 다른 류로 분류되지 않은 식물성 생산품</v>
      </c>
      <c r="F1458" s="19" t="n">
        <f aca="false">IFERROR(VALUE(SUBSTITUTE(TRIM('수출입 실적(품목별)'!E1462),",","")),"")</f>
        <v>58</v>
      </c>
      <c r="G1458" s="19" t="n">
        <f aca="false">IFERROR(VALUE(SUBSTITUTE(TRIM('수출입 실적(품목별)'!G1462),",","")),"")</f>
        <v>11088</v>
      </c>
      <c r="H1458" s="19" t="n">
        <f aca="false">IFERROR(VALUE(SUBSTITUTE(TRIM('수출입 실적(품목별)'!H1462),",","")),"")</f>
        <v>-11031</v>
      </c>
    </row>
    <row r="1459" customFormat="false" ht="15" hidden="false" customHeight="true" outlineLevel="0" collapsed="false">
      <c r="A1459" s="11" t="str">
        <f aca="false">TRIM('수출입 실적(품목별)'!A1463)</f>
        <v>2026.04</v>
      </c>
      <c r="B1459" s="17" t="n">
        <f aca="false">IFERROR(VALUE(LEFT(A1459,4)),"")</f>
        <v>2026</v>
      </c>
      <c r="C1459" s="17" t="n">
        <f aca="false">IFERROR(VALUE(RIGHT(A1459,2)),"")</f>
        <v>4</v>
      </c>
      <c r="D1459" s="11" t="str">
        <f aca="false">TRIM('수출입 실적(품목별)'!B1463)</f>
        <v>15</v>
      </c>
      <c r="E1459" s="11" t="str">
        <f aca="false">TRIM('수출입 실적(품목별)'!C1463)</f>
        <v>동물성ㆍ식물성ㆍ미생물성 지방과 기름 및이들의 분해생산물, 조제한 식용 지방과 동물성ㆍ식물성 왁스</v>
      </c>
      <c r="F1459" s="19" t="n">
        <f aca="false">IFERROR(VALUE(SUBSTITUTE(TRIM('수출입 실적(품목별)'!E1463),",","")),"")</f>
        <v>21090</v>
      </c>
      <c r="G1459" s="19" t="n">
        <f aca="false">IFERROR(VALUE(SUBSTITUTE(TRIM('수출입 실적(품목별)'!G1463),",","")),"")</f>
        <v>266246</v>
      </c>
      <c r="H1459" s="19" t="n">
        <f aca="false">IFERROR(VALUE(SUBSTITUTE(TRIM('수출입 실적(품목별)'!H1463),",","")),"")</f>
        <v>-245156</v>
      </c>
    </row>
    <row r="1460" customFormat="false" ht="15" hidden="false" customHeight="true" outlineLevel="0" collapsed="false">
      <c r="A1460" s="11" t="str">
        <f aca="false">TRIM('수출입 실적(품목별)'!A1464)</f>
        <v>2026.04</v>
      </c>
      <c r="B1460" s="17" t="n">
        <f aca="false">IFERROR(VALUE(LEFT(A1460,4)),"")</f>
        <v>2026</v>
      </c>
      <c r="C1460" s="17" t="n">
        <f aca="false">IFERROR(VALUE(RIGHT(A1460,2)),"")</f>
        <v>4</v>
      </c>
      <c r="D1460" s="11" t="str">
        <f aca="false">TRIM('수출입 실적(품목별)'!B1464)</f>
        <v>16</v>
      </c>
      <c r="E1460" s="11" t="str">
        <f aca="false">TRIM('수출입 실적(품목별)'!C1464)</f>
        <v>육류ㆍ어류ㆍ갑각류ㆍ연체동물이나 그 밖의 수생(水生) 무척추동물 또는 곤충의 조제품</v>
      </c>
      <c r="F1460" s="19" t="n">
        <f aca="false">IFERROR(VALUE(SUBSTITUTE(TRIM('수출입 실적(품목별)'!E1464),",","")),"")</f>
        <v>31816</v>
      </c>
      <c r="G1460" s="19" t="n">
        <f aca="false">IFERROR(VALUE(SUBSTITUTE(TRIM('수출입 실적(품목별)'!G1464),",","")),"")</f>
        <v>92223</v>
      </c>
      <c r="H1460" s="19" t="n">
        <f aca="false">IFERROR(VALUE(SUBSTITUTE(TRIM('수출입 실적(품목별)'!H1464),",","")),"")</f>
        <v>-60407</v>
      </c>
    </row>
    <row r="1461" customFormat="false" ht="15" hidden="false" customHeight="true" outlineLevel="0" collapsed="false">
      <c r="A1461" s="11" t="str">
        <f aca="false">TRIM('수출입 실적(품목별)'!A1465)</f>
        <v>2026.04</v>
      </c>
      <c r="B1461" s="17" t="n">
        <f aca="false">IFERROR(VALUE(LEFT(A1461,4)),"")</f>
        <v>2026</v>
      </c>
      <c r="C1461" s="17" t="n">
        <f aca="false">IFERROR(VALUE(RIGHT(A1461,2)),"")</f>
        <v>4</v>
      </c>
      <c r="D1461" s="11" t="str">
        <f aca="false">TRIM('수출입 실적(품목별)'!B1465)</f>
        <v>17</v>
      </c>
      <c r="E1461" s="11" t="str">
        <f aca="false">TRIM('수출입 실적(품목별)'!C1465)</f>
        <v>당류(糖類)와 설탕과자</v>
      </c>
      <c r="F1461" s="19" t="n">
        <f aca="false">IFERROR(VALUE(SUBSTITUTE(TRIM('수출입 실적(품목별)'!E1465),",","")),"")</f>
        <v>23892</v>
      </c>
      <c r="G1461" s="19" t="n">
        <f aca="false">IFERROR(VALUE(SUBSTITUTE(TRIM('수출입 실적(품목별)'!G1465),",","")),"")</f>
        <v>107064</v>
      </c>
      <c r="H1461" s="19" t="n">
        <f aca="false">IFERROR(VALUE(SUBSTITUTE(TRIM('수출입 실적(품목별)'!H1465),",","")),"")</f>
        <v>-83172</v>
      </c>
    </row>
    <row r="1462" customFormat="false" ht="15" hidden="false" customHeight="true" outlineLevel="0" collapsed="false">
      <c r="A1462" s="11" t="str">
        <f aca="false">TRIM('수출입 실적(품목별)'!A1466)</f>
        <v>2026.04</v>
      </c>
      <c r="B1462" s="17" t="n">
        <f aca="false">IFERROR(VALUE(LEFT(A1462,4)),"")</f>
        <v>2026</v>
      </c>
      <c r="C1462" s="17" t="n">
        <f aca="false">IFERROR(VALUE(RIGHT(A1462,2)),"")</f>
        <v>4</v>
      </c>
      <c r="D1462" s="11" t="str">
        <f aca="false">TRIM('수출입 실적(품목별)'!B1466)</f>
        <v>18</v>
      </c>
      <c r="E1462" s="11" t="str">
        <f aca="false">TRIM('수출입 실적(품목별)'!C1466)</f>
        <v>코코아와 그 조제품</v>
      </c>
      <c r="F1462" s="19" t="n">
        <f aca="false">IFERROR(VALUE(SUBSTITUTE(TRIM('수출입 실적(품목별)'!E1466),",","")),"")</f>
        <v>6428</v>
      </c>
      <c r="G1462" s="19" t="n">
        <f aca="false">IFERROR(VALUE(SUBSTITUTE(TRIM('수출입 실적(품목별)'!G1466),",","")),"")</f>
        <v>35645</v>
      </c>
      <c r="H1462" s="19" t="n">
        <f aca="false">IFERROR(VALUE(SUBSTITUTE(TRIM('수출입 실적(품목별)'!H1466),",","")),"")</f>
        <v>-29217</v>
      </c>
    </row>
    <row r="1463" customFormat="false" ht="15" hidden="false" customHeight="true" outlineLevel="0" collapsed="false">
      <c r="A1463" s="11" t="str">
        <f aca="false">TRIM('수출입 실적(품목별)'!A1467)</f>
        <v>2026.04</v>
      </c>
      <c r="B1463" s="17" t="n">
        <f aca="false">IFERROR(VALUE(LEFT(A1463,4)),"")</f>
        <v>2026</v>
      </c>
      <c r="C1463" s="17" t="n">
        <f aca="false">IFERROR(VALUE(RIGHT(A1463,2)),"")</f>
        <v>4</v>
      </c>
      <c r="D1463" s="11" t="str">
        <f aca="false">TRIM('수출입 실적(품목별)'!B1467)</f>
        <v>19</v>
      </c>
      <c r="E1463" s="11" t="str">
        <f aca="false">TRIM('수출입 실적(품목별)'!C1467)</f>
        <v>곡물ㆍ고운 가루ㆍ전분ㆍ밀크의 조제품과 베이커리 제품</v>
      </c>
      <c r="F1463" s="19" t="n">
        <f aca="false">IFERROR(VALUE(SUBSTITUTE(TRIM('수출입 실적(품목별)'!E1467),",","")),"")</f>
        <v>299401</v>
      </c>
      <c r="G1463" s="19" t="n">
        <f aca="false">IFERROR(VALUE(SUBSTITUTE(TRIM('수출입 실적(품목별)'!G1467),",","")),"")</f>
        <v>98222</v>
      </c>
      <c r="H1463" s="19" t="n">
        <f aca="false">IFERROR(VALUE(SUBSTITUTE(TRIM('수출입 실적(품목별)'!H1467),",","")),"")</f>
        <v>201179</v>
      </c>
    </row>
    <row r="1464" customFormat="false" ht="15" hidden="false" customHeight="true" outlineLevel="0" collapsed="false">
      <c r="A1464" s="11" t="str">
        <f aca="false">TRIM('수출입 실적(품목별)'!A1468)</f>
        <v>2026.04</v>
      </c>
      <c r="B1464" s="17" t="n">
        <f aca="false">IFERROR(VALUE(LEFT(A1464,4)),"")</f>
        <v>2026</v>
      </c>
      <c r="C1464" s="17" t="n">
        <f aca="false">IFERROR(VALUE(RIGHT(A1464,2)),"")</f>
        <v>4</v>
      </c>
      <c r="D1464" s="11" t="str">
        <f aca="false">TRIM('수출입 실적(품목별)'!B1468)</f>
        <v>20</v>
      </c>
      <c r="E1464" s="11" t="str">
        <f aca="false">TRIM('수출입 실적(품목별)'!C1468)</f>
        <v>채소ㆍ과실ㆍ견과류나 식물의그 밖의 부분의 조제품</v>
      </c>
      <c r="F1464" s="19" t="n">
        <f aca="false">IFERROR(VALUE(SUBSTITUTE(TRIM('수출입 실적(품목별)'!E1468),",","")),"")</f>
        <v>94485</v>
      </c>
      <c r="G1464" s="19" t="n">
        <f aca="false">IFERROR(VALUE(SUBSTITUTE(TRIM('수출입 실적(품목별)'!G1468),",","")),"")</f>
        <v>139046</v>
      </c>
      <c r="H1464" s="19" t="n">
        <f aca="false">IFERROR(VALUE(SUBSTITUTE(TRIM('수출입 실적(품목별)'!H1468),",","")),"")</f>
        <v>-44561</v>
      </c>
    </row>
    <row r="1465" customFormat="false" ht="15" hidden="false" customHeight="true" outlineLevel="0" collapsed="false">
      <c r="A1465" s="11" t="str">
        <f aca="false">TRIM('수출입 실적(품목별)'!A1469)</f>
        <v>2026.04</v>
      </c>
      <c r="B1465" s="17" t="n">
        <f aca="false">IFERROR(VALUE(LEFT(A1465,4)),"")</f>
        <v>2026</v>
      </c>
      <c r="C1465" s="17" t="n">
        <f aca="false">IFERROR(VALUE(RIGHT(A1465,2)),"")</f>
        <v>4</v>
      </c>
      <c r="D1465" s="11" t="str">
        <f aca="false">TRIM('수출입 실적(품목별)'!B1469)</f>
        <v>21</v>
      </c>
      <c r="E1465" s="11" t="str">
        <f aca="false">TRIM('수출입 실적(품목별)'!C1469)</f>
        <v>각종 조제 식료품</v>
      </c>
      <c r="F1465" s="19" t="n">
        <f aca="false">IFERROR(VALUE(SUBSTITUTE(TRIM('수출입 실적(품목별)'!E1469),",","")),"")</f>
        <v>176069</v>
      </c>
      <c r="G1465" s="19" t="n">
        <f aca="false">IFERROR(VALUE(SUBSTITUTE(TRIM('수출입 실적(품목별)'!G1469),",","")),"")</f>
        <v>247345</v>
      </c>
      <c r="H1465" s="19" t="n">
        <f aca="false">IFERROR(VALUE(SUBSTITUTE(TRIM('수출입 실적(품목별)'!H1469),",","")),"")</f>
        <v>-71276</v>
      </c>
    </row>
    <row r="1466" customFormat="false" ht="15" hidden="false" customHeight="true" outlineLevel="0" collapsed="false">
      <c r="A1466" s="11" t="str">
        <f aca="false">TRIM('수출입 실적(품목별)'!A1470)</f>
        <v>2026.04</v>
      </c>
      <c r="B1466" s="17" t="n">
        <f aca="false">IFERROR(VALUE(LEFT(A1466,4)),"")</f>
        <v>2026</v>
      </c>
      <c r="C1466" s="17" t="n">
        <f aca="false">IFERROR(VALUE(RIGHT(A1466,2)),"")</f>
        <v>4</v>
      </c>
      <c r="D1466" s="11" t="str">
        <f aca="false">TRIM('수출입 실적(품목별)'!B1470)</f>
        <v>22</v>
      </c>
      <c r="E1466" s="11" t="str">
        <f aca="false">TRIM('수출입 실적(품목별)'!C1470)</f>
        <v>음료ㆍ주류ㆍ식초</v>
      </c>
      <c r="F1466" s="19" t="n">
        <f aca="false">IFERROR(VALUE(SUBSTITUTE(TRIM('수출입 실적(품목별)'!E1470),",","")),"")</f>
        <v>109922</v>
      </c>
      <c r="G1466" s="19" t="n">
        <f aca="false">IFERROR(VALUE(SUBSTITUTE(TRIM('수출입 실적(품목별)'!G1470),",","")),"")</f>
        <v>127147</v>
      </c>
      <c r="H1466" s="19" t="n">
        <f aca="false">IFERROR(VALUE(SUBSTITUTE(TRIM('수출입 실적(품목별)'!H1470),",","")),"")</f>
        <v>-17225</v>
      </c>
    </row>
    <row r="1467" customFormat="false" ht="15" hidden="false" customHeight="true" outlineLevel="0" collapsed="false">
      <c r="A1467" s="11" t="str">
        <f aca="false">TRIM('수출입 실적(품목별)'!A1471)</f>
        <v>2026.04</v>
      </c>
      <c r="B1467" s="17" t="n">
        <f aca="false">IFERROR(VALUE(LEFT(A1467,4)),"")</f>
        <v>2026</v>
      </c>
      <c r="C1467" s="17" t="n">
        <f aca="false">IFERROR(VALUE(RIGHT(A1467,2)),"")</f>
        <v>4</v>
      </c>
      <c r="D1467" s="11" t="str">
        <f aca="false">TRIM('수출입 실적(품목별)'!B1471)</f>
        <v>23</v>
      </c>
      <c r="E1467" s="11" t="str">
        <f aca="false">TRIM('수출입 실적(품목별)'!C1471)</f>
        <v>식품 공업에서 생기는 잔재물과 웨이스트(waste), 조제 사료</v>
      </c>
      <c r="F1467" s="19" t="n">
        <f aca="false">IFERROR(VALUE(SUBSTITUTE(TRIM('수출입 실적(품목별)'!E1471),",","")),"")</f>
        <v>33134</v>
      </c>
      <c r="G1467" s="19" t="n">
        <f aca="false">IFERROR(VALUE(SUBSTITUTE(TRIM('수출입 실적(품목별)'!G1471),",","")),"")</f>
        <v>190173</v>
      </c>
      <c r="H1467" s="19" t="n">
        <f aca="false">IFERROR(VALUE(SUBSTITUTE(TRIM('수출입 실적(품목별)'!H1471),",","")),"")</f>
        <v>-157039</v>
      </c>
    </row>
    <row r="1468" customFormat="false" ht="15" hidden="false" customHeight="true" outlineLevel="0" collapsed="false">
      <c r="A1468" s="11" t="str">
        <f aca="false">TRIM('수출입 실적(품목별)'!A1472)</f>
        <v>2026.04</v>
      </c>
      <c r="B1468" s="17" t="n">
        <f aca="false">IFERROR(VALUE(LEFT(A1468,4)),"")</f>
        <v>2026</v>
      </c>
      <c r="C1468" s="17" t="n">
        <f aca="false">IFERROR(VALUE(RIGHT(A1468,2)),"")</f>
        <v>4</v>
      </c>
      <c r="D1468" s="11" t="str">
        <f aca="false">TRIM('수출입 실적(품목별)'!B1472)</f>
        <v>24</v>
      </c>
      <c r="E1468" s="11" t="str">
        <f aca="false">TRIM('수출입 실적(품목별)'!C1472)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468" s="19" t="n">
        <f aca="false">IFERROR(VALUE(SUBSTITUTE(TRIM('수출입 실적(품목별)'!E1472),",","")),"")</f>
        <v>96431</v>
      </c>
      <c r="G1468" s="19" t="n">
        <f aca="false">IFERROR(VALUE(SUBSTITUTE(TRIM('수출입 실적(품목별)'!G1472),",","")),"")</f>
        <v>50629</v>
      </c>
      <c r="H1468" s="19" t="n">
        <f aca="false">IFERROR(VALUE(SUBSTITUTE(TRIM('수출입 실적(품목별)'!H1472),",","")),"")</f>
        <v>45801</v>
      </c>
    </row>
    <row r="1469" customFormat="false" ht="15" hidden="false" customHeight="true" outlineLevel="0" collapsed="false">
      <c r="A1469" s="11" t="str">
        <f aca="false">TRIM('수출입 실적(품목별)'!A1473)</f>
        <v>2026.04</v>
      </c>
      <c r="B1469" s="17" t="n">
        <f aca="false">IFERROR(VALUE(LEFT(A1469,4)),"")</f>
        <v>2026</v>
      </c>
      <c r="C1469" s="17" t="n">
        <f aca="false">IFERROR(VALUE(RIGHT(A1469,2)),"")</f>
        <v>4</v>
      </c>
      <c r="D1469" s="11" t="str">
        <f aca="false">TRIM('수출입 실적(품목별)'!B1473)</f>
        <v>25</v>
      </c>
      <c r="E1469" s="11" t="str">
        <f aca="false">TRIM('수출입 실적(품목별)'!C1473)</f>
        <v>소금, 황, 토석류(土石類), 석고ㆍ석회ㆍ시멘트</v>
      </c>
      <c r="F1469" s="19" t="n">
        <f aca="false">IFERROR(VALUE(SUBSTITUTE(TRIM('수출입 실적(품목별)'!E1473),",","")),"")</f>
        <v>55633</v>
      </c>
      <c r="G1469" s="19" t="n">
        <f aca="false">IFERROR(VALUE(SUBSTITUTE(TRIM('수출입 실적(품목별)'!G1473),",","")),"")</f>
        <v>67319</v>
      </c>
      <c r="H1469" s="19" t="n">
        <f aca="false">IFERROR(VALUE(SUBSTITUTE(TRIM('수출입 실적(품목별)'!H1473),",","")),"")</f>
        <v>-11686</v>
      </c>
    </row>
    <row r="1470" customFormat="false" ht="15" hidden="false" customHeight="true" outlineLevel="0" collapsed="false">
      <c r="A1470" s="11" t="str">
        <f aca="false">TRIM('수출입 실적(품목별)'!A1474)</f>
        <v>2026.04</v>
      </c>
      <c r="B1470" s="17" t="n">
        <f aca="false">IFERROR(VALUE(LEFT(A1470,4)),"")</f>
        <v>2026</v>
      </c>
      <c r="C1470" s="17" t="n">
        <f aca="false">IFERROR(VALUE(RIGHT(A1470,2)),"")</f>
        <v>4</v>
      </c>
      <c r="D1470" s="11" t="str">
        <f aca="false">TRIM('수출입 실적(품목별)'!B1474)</f>
        <v>26</v>
      </c>
      <c r="E1470" s="11" t="str">
        <f aca="false">TRIM('수출입 실적(품목별)'!C1474)</f>
        <v>광(鑛)ㆍ슬래그(slag)ㆍ회(灰)</v>
      </c>
      <c r="F1470" s="19" t="n">
        <f aca="false">IFERROR(VALUE(SUBSTITUTE(TRIM('수출입 실적(품목별)'!E1474),",","")),"")</f>
        <v>24203</v>
      </c>
      <c r="G1470" s="19" t="n">
        <f aca="false">IFERROR(VALUE(SUBSTITUTE(TRIM('수출입 실적(품목별)'!G1474),",","")),"")</f>
        <v>2356634</v>
      </c>
      <c r="H1470" s="19" t="n">
        <f aca="false">IFERROR(VALUE(SUBSTITUTE(TRIM('수출입 실적(품목별)'!H1474),",","")),"")</f>
        <v>-2332431</v>
      </c>
    </row>
    <row r="1471" customFormat="false" ht="15" hidden="false" customHeight="true" outlineLevel="0" collapsed="false">
      <c r="A1471" s="11" t="str">
        <f aca="false">TRIM('수출입 실적(품목별)'!A1475)</f>
        <v>2026.04</v>
      </c>
      <c r="B1471" s="17" t="n">
        <f aca="false">IFERROR(VALUE(LEFT(A1471,4)),"")</f>
        <v>2026</v>
      </c>
      <c r="C1471" s="17" t="n">
        <f aca="false">IFERROR(VALUE(RIGHT(A1471,2)),"")</f>
        <v>4</v>
      </c>
      <c r="D1471" s="11" t="str">
        <f aca="false">TRIM('수출입 실적(품목별)'!B1475)</f>
        <v>27</v>
      </c>
      <c r="E1471" s="11" t="str">
        <f aca="false">TRIM('수출입 실적(품목별)'!C1475)</f>
        <v>광물성 연료ㆍ광물유(鑛物油)와 이들의 증류물, 역청(瀝靑)물질, 광물성 왁스</v>
      </c>
      <c r="F1471" s="19" t="n">
        <f aca="false">IFERROR(VALUE(SUBSTITUTE(TRIM('수출입 실적(품목별)'!E1475),",","")),"")</f>
        <v>5156235</v>
      </c>
      <c r="G1471" s="19" t="n">
        <f aca="false">IFERROR(VALUE(SUBSTITUTE(TRIM('수출입 실적(품목별)'!G1475),",","")),"")</f>
        <v>12604506</v>
      </c>
      <c r="H1471" s="19" t="n">
        <f aca="false">IFERROR(VALUE(SUBSTITUTE(TRIM('수출입 실적(품목별)'!H1475),",","")),"")</f>
        <v>-7448271</v>
      </c>
    </row>
    <row r="1472" customFormat="false" ht="15" hidden="false" customHeight="true" outlineLevel="0" collapsed="false">
      <c r="A1472" s="11" t="str">
        <f aca="false">TRIM('수출입 실적(품목별)'!A1476)</f>
        <v>2026.04</v>
      </c>
      <c r="B1472" s="17" t="n">
        <f aca="false">IFERROR(VALUE(LEFT(A1472,4)),"")</f>
        <v>2026</v>
      </c>
      <c r="C1472" s="17" t="n">
        <f aca="false">IFERROR(VALUE(RIGHT(A1472,2)),"")</f>
        <v>4</v>
      </c>
      <c r="D1472" s="11" t="str">
        <f aca="false">TRIM('수출입 실적(품목별)'!B1476)</f>
        <v>28</v>
      </c>
      <c r="E1472" s="11" t="str">
        <f aca="false">TRIM('수출입 실적(품목별)'!C1476)</f>
        <v>무기화학품, 귀금속ㆍ희토류(稀土類)금속ㆍ방사성원소ㆍ동위원소의 유기화합물이나 무기화합물</v>
      </c>
      <c r="F1472" s="19" t="n">
        <f aca="false">IFERROR(VALUE(SUBSTITUTE(TRIM('수출입 실적(품목별)'!E1476),",","")),"")</f>
        <v>993803</v>
      </c>
      <c r="G1472" s="19" t="n">
        <f aca="false">IFERROR(VALUE(SUBSTITUTE(TRIM('수출입 실적(품목별)'!G1476),",","")),"")</f>
        <v>1140899</v>
      </c>
      <c r="H1472" s="19" t="n">
        <f aca="false">IFERROR(VALUE(SUBSTITUTE(TRIM('수출입 실적(품목별)'!H1476),",","")),"")</f>
        <v>-147095</v>
      </c>
    </row>
    <row r="1473" customFormat="false" ht="15" hidden="false" customHeight="true" outlineLevel="0" collapsed="false">
      <c r="A1473" s="11" t="str">
        <f aca="false">TRIM('수출입 실적(품목별)'!A1477)</f>
        <v>2026.04</v>
      </c>
      <c r="B1473" s="17" t="n">
        <f aca="false">IFERROR(VALUE(LEFT(A1473,4)),"")</f>
        <v>2026</v>
      </c>
      <c r="C1473" s="17" t="n">
        <f aca="false">IFERROR(VALUE(RIGHT(A1473,2)),"")</f>
        <v>4</v>
      </c>
      <c r="D1473" s="11" t="str">
        <f aca="false">TRIM('수출입 실적(품목별)'!B1477)</f>
        <v>29</v>
      </c>
      <c r="E1473" s="11" t="str">
        <f aca="false">TRIM('수출입 실적(품목별)'!C1477)</f>
        <v>유기화학품</v>
      </c>
      <c r="F1473" s="19" t="n">
        <f aca="false">IFERROR(VALUE(SUBSTITUTE(TRIM('수출입 실적(품목별)'!E1477),",","")),"")</f>
        <v>1704029</v>
      </c>
      <c r="G1473" s="19" t="n">
        <f aca="false">IFERROR(VALUE(SUBSTITUTE(TRIM('수출입 실적(품목별)'!G1477),",","")),"")</f>
        <v>1555054</v>
      </c>
      <c r="H1473" s="19" t="n">
        <f aca="false">IFERROR(VALUE(SUBSTITUTE(TRIM('수출입 실적(품목별)'!H1477),",","")),"")</f>
        <v>148974</v>
      </c>
    </row>
    <row r="1474" customFormat="false" ht="15" hidden="false" customHeight="true" outlineLevel="0" collapsed="false">
      <c r="A1474" s="11" t="str">
        <f aca="false">TRIM('수출입 실적(품목별)'!A1478)</f>
        <v>2026.04</v>
      </c>
      <c r="B1474" s="17" t="n">
        <f aca="false">IFERROR(VALUE(LEFT(A1474,4)),"")</f>
        <v>2026</v>
      </c>
      <c r="C1474" s="17" t="n">
        <f aca="false">IFERROR(VALUE(RIGHT(A1474,2)),"")</f>
        <v>4</v>
      </c>
      <c r="D1474" s="11" t="str">
        <f aca="false">TRIM('수출입 실적(품목별)'!B1478)</f>
        <v>30</v>
      </c>
      <c r="E1474" s="11" t="str">
        <f aca="false">TRIM('수출입 실적(품목별)'!C1478)</f>
        <v>의료용품</v>
      </c>
      <c r="F1474" s="19" t="n">
        <f aca="false">IFERROR(VALUE(SUBSTITUTE(TRIM('수출입 실적(품목별)'!E1478),",","")),"")</f>
        <v>953970</v>
      </c>
      <c r="G1474" s="19" t="n">
        <f aca="false">IFERROR(VALUE(SUBSTITUTE(TRIM('수출입 실적(품목별)'!G1478),",","")),"")</f>
        <v>1036433</v>
      </c>
      <c r="H1474" s="19" t="n">
        <f aca="false">IFERROR(VALUE(SUBSTITUTE(TRIM('수출입 실적(품목별)'!H1478),",","")),"")</f>
        <v>-82463</v>
      </c>
    </row>
    <row r="1475" customFormat="false" ht="15" hidden="false" customHeight="true" outlineLevel="0" collapsed="false">
      <c r="A1475" s="11" t="str">
        <f aca="false">TRIM('수출입 실적(품목별)'!A1479)</f>
        <v>2026.04</v>
      </c>
      <c r="B1475" s="17" t="n">
        <f aca="false">IFERROR(VALUE(LEFT(A1475,4)),"")</f>
        <v>2026</v>
      </c>
      <c r="C1475" s="17" t="n">
        <f aca="false">IFERROR(VALUE(RIGHT(A1475,2)),"")</f>
        <v>4</v>
      </c>
      <c r="D1475" s="11" t="str">
        <f aca="false">TRIM('수출입 실적(품목별)'!B1479)</f>
        <v>31</v>
      </c>
      <c r="E1475" s="11" t="str">
        <f aca="false">TRIM('수출입 실적(품목별)'!C1479)</f>
        <v>비료</v>
      </c>
      <c r="F1475" s="19" t="n">
        <f aca="false">IFERROR(VALUE(SUBSTITUTE(TRIM('수출입 실적(품목별)'!E1479),",","")),"")</f>
        <v>45788</v>
      </c>
      <c r="G1475" s="19" t="n">
        <f aca="false">IFERROR(VALUE(SUBSTITUTE(TRIM('수출입 실적(품목별)'!G1479),",","")),"")</f>
        <v>114050</v>
      </c>
      <c r="H1475" s="19" t="n">
        <f aca="false">IFERROR(VALUE(SUBSTITUTE(TRIM('수출입 실적(품목별)'!H1479),",","")),"")</f>
        <v>-68262</v>
      </c>
    </row>
    <row r="1476" customFormat="false" ht="15" hidden="false" customHeight="true" outlineLevel="0" collapsed="false">
      <c r="A1476" s="11" t="str">
        <f aca="false">TRIM('수출입 실적(품목별)'!A1480)</f>
        <v>2026.04</v>
      </c>
      <c r="B1476" s="17" t="n">
        <f aca="false">IFERROR(VALUE(LEFT(A1476,4)),"")</f>
        <v>2026</v>
      </c>
      <c r="C1476" s="17" t="n">
        <f aca="false">IFERROR(VALUE(RIGHT(A1476,2)),"")</f>
        <v>4</v>
      </c>
      <c r="D1476" s="11" t="str">
        <f aca="false">TRIM('수출입 실적(품목별)'!B1480)</f>
        <v>32</v>
      </c>
      <c r="E1476" s="11" t="str">
        <f aca="false">TRIM('수출입 실적(품목별)'!C1480)</f>
        <v>유연용ㆍ염색용 추출물(extract), 탄닌과 이들의 유도체, 염료ㆍ안료와 그 밖의 착색제, 페인트ㆍ바니시(varnish), 퍼티(putty)와 그 밖의 매스틱(mastic), 잉크</v>
      </c>
      <c r="F1476" s="19" t="n">
        <f aca="false">IFERROR(VALUE(SUBSTITUTE(TRIM('수출입 실적(품목별)'!E1480),",","")),"")</f>
        <v>267249</v>
      </c>
      <c r="G1476" s="19" t="n">
        <f aca="false">IFERROR(VALUE(SUBSTITUTE(TRIM('수출입 실적(품목별)'!G1480),",","")),"")</f>
        <v>233376</v>
      </c>
      <c r="H1476" s="19" t="n">
        <f aca="false">IFERROR(VALUE(SUBSTITUTE(TRIM('수출입 실적(품목별)'!H1480),",","")),"")</f>
        <v>33873</v>
      </c>
    </row>
    <row r="1477" customFormat="false" ht="15" hidden="false" customHeight="true" outlineLevel="0" collapsed="false">
      <c r="A1477" s="11" t="str">
        <f aca="false">TRIM('수출입 실적(품목별)'!A1481)</f>
        <v>2026.04</v>
      </c>
      <c r="B1477" s="17" t="n">
        <f aca="false">IFERROR(VALUE(LEFT(A1477,4)),"")</f>
        <v>2026</v>
      </c>
      <c r="C1477" s="17" t="n">
        <f aca="false">IFERROR(VALUE(RIGHT(A1477,2)),"")</f>
        <v>4</v>
      </c>
      <c r="D1477" s="11" t="str">
        <f aca="false">TRIM('수출입 실적(품목별)'!B1481)</f>
        <v>33</v>
      </c>
      <c r="E1477" s="11" t="str">
        <f aca="false">TRIM('수출입 실적(품목별)'!C1481)</f>
        <v>정유(essential oil)와 레지노이드(resinoid), 조제향료와 화장품ㆍ화장용품</v>
      </c>
      <c r="F1477" s="19" t="n">
        <f aca="false">IFERROR(VALUE(SUBSTITUTE(TRIM('수출입 실적(품목별)'!E1481),",","")),"")</f>
        <v>1307969</v>
      </c>
      <c r="G1477" s="19" t="n">
        <f aca="false">IFERROR(VALUE(SUBSTITUTE(TRIM('수출입 실적(품목별)'!G1481),",","")),"")</f>
        <v>194712</v>
      </c>
      <c r="H1477" s="19" t="n">
        <f aca="false">IFERROR(VALUE(SUBSTITUTE(TRIM('수출입 실적(품목별)'!H1481),",","")),"")</f>
        <v>1113257</v>
      </c>
    </row>
    <row r="1478" customFormat="false" ht="15" hidden="false" customHeight="true" outlineLevel="0" collapsed="false">
      <c r="A1478" s="11" t="str">
        <f aca="false">TRIM('수출입 실적(품목별)'!A1482)</f>
        <v>2026.04</v>
      </c>
      <c r="B1478" s="17" t="n">
        <f aca="false">IFERROR(VALUE(LEFT(A1478,4)),"")</f>
        <v>2026</v>
      </c>
      <c r="C1478" s="17" t="n">
        <f aca="false">IFERROR(VALUE(RIGHT(A1478,2)),"")</f>
        <v>4</v>
      </c>
      <c r="D1478" s="11" t="str">
        <f aca="false">TRIM('수출입 실적(품목별)'!B1482)</f>
        <v>34</v>
      </c>
      <c r="E1478" s="11" t="str">
        <f aca="false">TRIM('수출입 실적(품목별)'!C1482)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478" s="19" t="n">
        <f aca="false">IFERROR(VALUE(SUBSTITUTE(TRIM('수출입 실적(품목별)'!E1482),",","")),"")</f>
        <v>184124</v>
      </c>
      <c r="G1478" s="19" t="n">
        <f aca="false">IFERROR(VALUE(SUBSTITUTE(TRIM('수출입 실적(품목별)'!G1482),",","")),"")</f>
        <v>114784</v>
      </c>
      <c r="H1478" s="19" t="n">
        <f aca="false">IFERROR(VALUE(SUBSTITUTE(TRIM('수출입 실적(품목별)'!H1482),",","")),"")</f>
        <v>69340</v>
      </c>
    </row>
    <row r="1479" customFormat="false" ht="15" hidden="false" customHeight="true" outlineLevel="0" collapsed="false">
      <c r="A1479" s="11" t="str">
        <f aca="false">TRIM('수출입 실적(품목별)'!A1483)</f>
        <v>2026.04</v>
      </c>
      <c r="B1479" s="17" t="n">
        <f aca="false">IFERROR(VALUE(LEFT(A1479,4)),"")</f>
        <v>2026</v>
      </c>
      <c r="C1479" s="17" t="n">
        <f aca="false">IFERROR(VALUE(RIGHT(A1479,2)),"")</f>
        <v>4</v>
      </c>
      <c r="D1479" s="11" t="str">
        <f aca="false">TRIM('수출입 실적(품목별)'!B1483)</f>
        <v>35</v>
      </c>
      <c r="E1479" s="11" t="str">
        <f aca="false">TRIM('수출입 실적(품목별)'!C1483)</f>
        <v>단백질계 물질, 변성전분, 글루(glue), 효소</v>
      </c>
      <c r="F1479" s="19" t="n">
        <f aca="false">IFERROR(VALUE(SUBSTITUTE(TRIM('수출입 실적(품목별)'!E1483),",","")),"")</f>
        <v>103454</v>
      </c>
      <c r="G1479" s="19" t="n">
        <f aca="false">IFERROR(VALUE(SUBSTITUTE(TRIM('수출입 실적(품목별)'!G1483),",","")),"")</f>
        <v>94187</v>
      </c>
      <c r="H1479" s="19" t="n">
        <f aca="false">IFERROR(VALUE(SUBSTITUTE(TRIM('수출입 실적(품목별)'!H1483),",","")),"")</f>
        <v>9267</v>
      </c>
    </row>
    <row r="1480" customFormat="false" ht="15" hidden="false" customHeight="true" outlineLevel="0" collapsed="false">
      <c r="A1480" s="11" t="str">
        <f aca="false">TRIM('수출입 실적(품목별)'!A1484)</f>
        <v>2026.04</v>
      </c>
      <c r="B1480" s="17" t="n">
        <f aca="false">IFERROR(VALUE(LEFT(A1480,4)),"")</f>
        <v>2026</v>
      </c>
      <c r="C1480" s="17" t="n">
        <f aca="false">IFERROR(VALUE(RIGHT(A1480,2)),"")</f>
        <v>4</v>
      </c>
      <c r="D1480" s="11" t="str">
        <f aca="false">TRIM('수출입 실적(품목별)'!B1484)</f>
        <v>36</v>
      </c>
      <c r="E1480" s="11" t="str">
        <f aca="false">TRIM('수출입 실적(품목별)'!C1484)</f>
        <v>화약류, 화공품, 성냥, 발화성 합금, 특정 가연성 조제품</v>
      </c>
      <c r="F1480" s="19" t="n">
        <f aca="false">IFERROR(VALUE(SUBSTITUTE(TRIM('수출입 실적(품목별)'!E1484),",","")),"")</f>
        <v>4281</v>
      </c>
      <c r="G1480" s="19" t="n">
        <f aca="false">IFERROR(VALUE(SUBSTITUTE(TRIM('수출입 실적(품목별)'!G1484),",","")),"")</f>
        <v>8537</v>
      </c>
      <c r="H1480" s="19" t="n">
        <f aca="false">IFERROR(VALUE(SUBSTITUTE(TRIM('수출입 실적(품목별)'!H1484),",","")),"")</f>
        <v>-4257</v>
      </c>
    </row>
    <row r="1481" customFormat="false" ht="15" hidden="false" customHeight="true" outlineLevel="0" collapsed="false">
      <c r="A1481" s="11" t="str">
        <f aca="false">TRIM('수출입 실적(품목별)'!A1485)</f>
        <v>2026.04</v>
      </c>
      <c r="B1481" s="17" t="n">
        <f aca="false">IFERROR(VALUE(LEFT(A1481,4)),"")</f>
        <v>2026</v>
      </c>
      <c r="C1481" s="17" t="n">
        <f aca="false">IFERROR(VALUE(RIGHT(A1481,2)),"")</f>
        <v>4</v>
      </c>
      <c r="D1481" s="11" t="str">
        <f aca="false">TRIM('수출입 실적(품목별)'!B1485)</f>
        <v>37</v>
      </c>
      <c r="E1481" s="11" t="str">
        <f aca="false">TRIM('수출입 실적(품목별)'!C1485)</f>
        <v>사진용이나 영화용 재료</v>
      </c>
      <c r="F1481" s="19" t="n">
        <f aca="false">IFERROR(VALUE(SUBSTITUTE(TRIM('수출입 실적(품목별)'!E1485),",","")),"")</f>
        <v>93733</v>
      </c>
      <c r="G1481" s="19" t="n">
        <f aca="false">IFERROR(VALUE(SUBSTITUTE(TRIM('수출입 실적(품목별)'!G1485),",","")),"")</f>
        <v>108106</v>
      </c>
      <c r="H1481" s="19" t="n">
        <f aca="false">IFERROR(VALUE(SUBSTITUTE(TRIM('수출입 실적(품목별)'!H1485),",","")),"")</f>
        <v>-14373</v>
      </c>
    </row>
    <row r="1482" customFormat="false" ht="15" hidden="false" customHeight="true" outlineLevel="0" collapsed="false">
      <c r="A1482" s="11" t="str">
        <f aca="false">TRIM('수출입 실적(품목별)'!A1486)</f>
        <v>2026.04</v>
      </c>
      <c r="B1482" s="17" t="n">
        <f aca="false">IFERROR(VALUE(LEFT(A1482,4)),"")</f>
        <v>2026</v>
      </c>
      <c r="C1482" s="17" t="n">
        <f aca="false">IFERROR(VALUE(RIGHT(A1482,2)),"")</f>
        <v>4</v>
      </c>
      <c r="D1482" s="11" t="str">
        <f aca="false">TRIM('수출입 실적(품목별)'!B1486)</f>
        <v>38</v>
      </c>
      <c r="E1482" s="11" t="str">
        <f aca="false">TRIM('수출입 실적(품목별)'!C1486)</f>
        <v>각종 화학공업 생산품</v>
      </c>
      <c r="F1482" s="19" t="n">
        <f aca="false">IFERROR(VALUE(SUBSTITUTE(TRIM('수출입 실적(품목별)'!E1486),",","")),"")</f>
        <v>660634</v>
      </c>
      <c r="G1482" s="19" t="n">
        <f aca="false">IFERROR(VALUE(SUBSTITUTE(TRIM('수출입 실적(품목별)'!G1486),",","")),"")</f>
        <v>905235</v>
      </c>
      <c r="H1482" s="19" t="n">
        <f aca="false">IFERROR(VALUE(SUBSTITUTE(TRIM('수출입 실적(품목별)'!H1486),",","")),"")</f>
        <v>-244601</v>
      </c>
    </row>
    <row r="1483" customFormat="false" ht="15" hidden="false" customHeight="true" outlineLevel="0" collapsed="false">
      <c r="A1483" s="11" t="str">
        <f aca="false">TRIM('수출입 실적(품목별)'!A1487)</f>
        <v>2026.04</v>
      </c>
      <c r="B1483" s="17" t="n">
        <f aca="false">IFERROR(VALUE(LEFT(A1483,4)),"")</f>
        <v>2026</v>
      </c>
      <c r="C1483" s="17" t="n">
        <f aca="false">IFERROR(VALUE(RIGHT(A1483,2)),"")</f>
        <v>4</v>
      </c>
      <c r="D1483" s="11" t="str">
        <f aca="false">TRIM('수출입 실적(품목별)'!B1487)</f>
        <v>39</v>
      </c>
      <c r="E1483" s="11" t="str">
        <f aca="false">TRIM('수출입 실적(품목별)'!C1487)</f>
        <v>플라스틱과 그 제품</v>
      </c>
      <c r="F1483" s="19" t="n">
        <f aca="false">IFERROR(VALUE(SUBSTITUTE(TRIM('수출입 실적(품목별)'!E1487),",","")),"")</f>
        <v>3340102</v>
      </c>
      <c r="G1483" s="19" t="n">
        <f aca="false">IFERROR(VALUE(SUBSTITUTE(TRIM('수출입 실적(품목별)'!G1487),",","")),"")</f>
        <v>1321294</v>
      </c>
      <c r="H1483" s="19" t="n">
        <f aca="false">IFERROR(VALUE(SUBSTITUTE(TRIM('수출입 실적(품목별)'!H1487),",","")),"")</f>
        <v>2018808</v>
      </c>
    </row>
    <row r="1484" customFormat="false" ht="15" hidden="false" customHeight="true" outlineLevel="0" collapsed="false">
      <c r="A1484" s="11" t="str">
        <f aca="false">TRIM('수출입 실적(품목별)'!A1488)</f>
        <v>2026.04</v>
      </c>
      <c r="B1484" s="17" t="n">
        <f aca="false">IFERROR(VALUE(LEFT(A1484,4)),"")</f>
        <v>2026</v>
      </c>
      <c r="C1484" s="17" t="n">
        <f aca="false">IFERROR(VALUE(RIGHT(A1484,2)),"")</f>
        <v>4</v>
      </c>
      <c r="D1484" s="11" t="str">
        <f aca="false">TRIM('수출입 실적(품목별)'!B1488)</f>
        <v>40</v>
      </c>
      <c r="E1484" s="11" t="str">
        <f aca="false">TRIM('수출입 실적(품목별)'!C1488)</f>
        <v>고무와 그 제품</v>
      </c>
      <c r="F1484" s="19" t="n">
        <f aca="false">IFERROR(VALUE(SUBSTITUTE(TRIM('수출입 실적(품목별)'!E1488),",","")),"")</f>
        <v>749190</v>
      </c>
      <c r="G1484" s="19" t="n">
        <f aca="false">IFERROR(VALUE(SUBSTITUTE(TRIM('수출입 실적(품목별)'!G1488),",","")),"")</f>
        <v>290486</v>
      </c>
      <c r="H1484" s="19" t="n">
        <f aca="false">IFERROR(VALUE(SUBSTITUTE(TRIM('수출입 실적(품목별)'!H1488),",","")),"")</f>
        <v>458703</v>
      </c>
    </row>
    <row r="1485" customFormat="false" ht="15" hidden="false" customHeight="true" outlineLevel="0" collapsed="false">
      <c r="A1485" s="11" t="str">
        <f aca="false">TRIM('수출입 실적(품목별)'!A1489)</f>
        <v>2026.04</v>
      </c>
      <c r="B1485" s="17" t="n">
        <f aca="false">IFERROR(VALUE(LEFT(A1485,4)),"")</f>
        <v>2026</v>
      </c>
      <c r="C1485" s="17" t="n">
        <f aca="false">IFERROR(VALUE(RIGHT(A1485,2)),"")</f>
        <v>4</v>
      </c>
      <c r="D1485" s="11" t="str">
        <f aca="false">TRIM('수출입 실적(품목별)'!B1489)</f>
        <v>41</v>
      </c>
      <c r="E1485" s="11" t="str">
        <f aca="false">TRIM('수출입 실적(품목별)'!C1489)</f>
        <v>원피(모피는 제외한다)와 가죽</v>
      </c>
      <c r="F1485" s="19" t="n">
        <f aca="false">IFERROR(VALUE(SUBSTITUTE(TRIM('수출입 실적(품목별)'!E1489),",","")),"")</f>
        <v>27214</v>
      </c>
      <c r="G1485" s="19" t="n">
        <f aca="false">IFERROR(VALUE(SUBSTITUTE(TRIM('수출입 실적(품목별)'!G1489),",","")),"")</f>
        <v>19606</v>
      </c>
      <c r="H1485" s="19" t="n">
        <f aca="false">IFERROR(VALUE(SUBSTITUTE(TRIM('수출입 실적(품목별)'!H1489),",","")),"")</f>
        <v>7608</v>
      </c>
    </row>
    <row r="1486" customFormat="false" ht="15" hidden="false" customHeight="true" outlineLevel="0" collapsed="false">
      <c r="A1486" s="11" t="str">
        <f aca="false">TRIM('수출입 실적(품목별)'!A1490)</f>
        <v>2026.04</v>
      </c>
      <c r="B1486" s="17" t="n">
        <f aca="false">IFERROR(VALUE(LEFT(A1486,4)),"")</f>
        <v>2026</v>
      </c>
      <c r="C1486" s="17" t="n">
        <f aca="false">IFERROR(VALUE(RIGHT(A1486,2)),"")</f>
        <v>4</v>
      </c>
      <c r="D1486" s="11" t="str">
        <f aca="false">TRIM('수출입 실적(품목별)'!B1490)</f>
        <v>42</v>
      </c>
      <c r="E1486" s="11" t="str">
        <f aca="false">TRIM('수출입 실적(품목별)'!C1490)</f>
        <v>가죽제품, 마구, 여행용구ㆍ핸드백과 이와 유사한 용기, 동물 거트(gut)[누에의 거트(gut)는 제외한다]의 제품</v>
      </c>
      <c r="F1486" s="19" t="n">
        <f aca="false">IFERROR(VALUE(SUBSTITUTE(TRIM('수출입 실적(품목별)'!E1490),",","")),"")</f>
        <v>61897</v>
      </c>
      <c r="G1486" s="19" t="n">
        <f aca="false">IFERROR(VALUE(SUBSTITUTE(TRIM('수출입 실적(품목별)'!G1490),",","")),"")</f>
        <v>351054</v>
      </c>
      <c r="H1486" s="19" t="n">
        <f aca="false">IFERROR(VALUE(SUBSTITUTE(TRIM('수출입 실적(품목별)'!H1490),",","")),"")</f>
        <v>-289156</v>
      </c>
    </row>
    <row r="1487" customFormat="false" ht="15" hidden="false" customHeight="true" outlineLevel="0" collapsed="false">
      <c r="A1487" s="11" t="str">
        <f aca="false">TRIM('수출입 실적(품목별)'!A1491)</f>
        <v>2026.04</v>
      </c>
      <c r="B1487" s="17" t="n">
        <f aca="false">IFERROR(VALUE(LEFT(A1487,4)),"")</f>
        <v>2026</v>
      </c>
      <c r="C1487" s="17" t="n">
        <f aca="false">IFERROR(VALUE(RIGHT(A1487,2)),"")</f>
        <v>4</v>
      </c>
      <c r="D1487" s="11" t="str">
        <f aca="false">TRIM('수출입 실적(품목별)'!B1491)</f>
        <v>43</v>
      </c>
      <c r="E1487" s="11" t="str">
        <f aca="false">TRIM('수출입 실적(품목별)'!C1491)</f>
        <v>모피ㆍ인조모피와 이들의 제품</v>
      </c>
      <c r="F1487" s="19" t="n">
        <f aca="false">IFERROR(VALUE(SUBSTITUTE(TRIM('수출입 실적(품목별)'!E1491),",","")),"")</f>
        <v>617</v>
      </c>
      <c r="G1487" s="19" t="n">
        <f aca="false">IFERROR(VALUE(SUBSTITUTE(TRIM('수출입 실적(품목별)'!G1491),",","")),"")</f>
        <v>10183</v>
      </c>
      <c r="H1487" s="19" t="n">
        <f aca="false">IFERROR(VALUE(SUBSTITUTE(TRIM('수출입 실적(품목별)'!H1491),",","")),"")</f>
        <v>-9566</v>
      </c>
    </row>
    <row r="1488" customFormat="false" ht="15" hidden="false" customHeight="true" outlineLevel="0" collapsed="false">
      <c r="A1488" s="11" t="str">
        <f aca="false">TRIM('수출입 실적(품목별)'!A1492)</f>
        <v>2026.04</v>
      </c>
      <c r="B1488" s="17" t="n">
        <f aca="false">IFERROR(VALUE(LEFT(A1488,4)),"")</f>
        <v>2026</v>
      </c>
      <c r="C1488" s="17" t="n">
        <f aca="false">IFERROR(VALUE(RIGHT(A1488,2)),"")</f>
        <v>4</v>
      </c>
      <c r="D1488" s="11" t="str">
        <f aca="false">TRIM('수출입 실적(품목별)'!B1492)</f>
        <v>44</v>
      </c>
      <c r="E1488" s="11" t="str">
        <f aca="false">TRIM('수출입 실적(품목별)'!C1492)</f>
        <v>목재와 그 제품, 목탄</v>
      </c>
      <c r="F1488" s="19" t="n">
        <f aca="false">IFERROR(VALUE(SUBSTITUTE(TRIM('수출입 실적(품목별)'!E1492),",","")),"")</f>
        <v>7879</v>
      </c>
      <c r="G1488" s="19" t="n">
        <f aca="false">IFERROR(VALUE(SUBSTITUTE(TRIM('수출입 실적(품목별)'!G1492),",","")),"")</f>
        <v>224931</v>
      </c>
      <c r="H1488" s="19" t="n">
        <f aca="false">IFERROR(VALUE(SUBSTITUTE(TRIM('수출입 실적(품목별)'!H1492),",","")),"")</f>
        <v>-217052</v>
      </c>
    </row>
    <row r="1489" customFormat="false" ht="15" hidden="false" customHeight="true" outlineLevel="0" collapsed="false">
      <c r="A1489" s="11" t="str">
        <f aca="false">TRIM('수출입 실적(품목별)'!A1493)</f>
        <v>2026.04</v>
      </c>
      <c r="B1489" s="17" t="n">
        <f aca="false">IFERROR(VALUE(LEFT(A1489,4)),"")</f>
        <v>2026</v>
      </c>
      <c r="C1489" s="17" t="n">
        <f aca="false">IFERROR(VALUE(RIGHT(A1489,2)),"")</f>
        <v>4</v>
      </c>
      <c r="D1489" s="11" t="str">
        <f aca="false">TRIM('수출입 실적(품목별)'!B1493)</f>
        <v>45</v>
      </c>
      <c r="E1489" s="11" t="str">
        <f aca="false">TRIM('수출입 실적(품목별)'!C1493)</f>
        <v>코르크(cork)와 그 제품</v>
      </c>
      <c r="F1489" s="19" t="n">
        <f aca="false">IFERROR(VALUE(SUBSTITUTE(TRIM('수출입 실적(품목별)'!E1493),",","")),"")</f>
        <v>42</v>
      </c>
      <c r="G1489" s="19" t="n">
        <f aca="false">IFERROR(VALUE(SUBSTITUTE(TRIM('수출입 실적(품목별)'!G1493),",","")),"")</f>
        <v>489</v>
      </c>
      <c r="H1489" s="19" t="n">
        <f aca="false">IFERROR(VALUE(SUBSTITUTE(TRIM('수출입 실적(품목별)'!H1493),",","")),"")</f>
        <v>-447</v>
      </c>
    </row>
    <row r="1490" customFormat="false" ht="15" hidden="false" customHeight="true" outlineLevel="0" collapsed="false">
      <c r="A1490" s="11" t="str">
        <f aca="false">TRIM('수출입 실적(품목별)'!A1494)</f>
        <v>2026.04</v>
      </c>
      <c r="B1490" s="17" t="n">
        <f aca="false">IFERROR(VALUE(LEFT(A1490,4)),"")</f>
        <v>2026</v>
      </c>
      <c r="C1490" s="17" t="n">
        <f aca="false">IFERROR(VALUE(RIGHT(A1490,2)),"")</f>
        <v>4</v>
      </c>
      <c r="D1490" s="11" t="str">
        <f aca="false">TRIM('수출입 실적(품목별)'!B1494)</f>
        <v>46</v>
      </c>
      <c r="E1490" s="11" t="str">
        <f aca="false">TRIM('수출입 실적(품목별)'!C1494)</f>
        <v>짚ㆍ에스파르토(esparto)나 그 밖의 조물 재료의 제품, 바구니 세공물(basketware)과 지조세공물(枝條細工物)</v>
      </c>
      <c r="F1490" s="19" t="n">
        <f aca="false">IFERROR(VALUE(SUBSTITUTE(TRIM('수출입 실적(품목별)'!E1494),",","")),"")</f>
        <v>80</v>
      </c>
      <c r="G1490" s="19" t="n">
        <f aca="false">IFERROR(VALUE(SUBSTITUTE(TRIM('수출입 실적(품목별)'!G1494),",","")),"")</f>
        <v>3918</v>
      </c>
      <c r="H1490" s="19" t="n">
        <f aca="false">IFERROR(VALUE(SUBSTITUTE(TRIM('수출입 실적(품목별)'!H1494),",","")),"")</f>
        <v>-3838</v>
      </c>
    </row>
    <row r="1491" customFormat="false" ht="15" hidden="false" customHeight="true" outlineLevel="0" collapsed="false">
      <c r="A1491" s="11" t="str">
        <f aca="false">TRIM('수출입 실적(품목별)'!A1495)</f>
        <v>2026.04</v>
      </c>
      <c r="B1491" s="17" t="n">
        <f aca="false">IFERROR(VALUE(LEFT(A1491,4)),"")</f>
        <v>2026</v>
      </c>
      <c r="C1491" s="17" t="n">
        <f aca="false">IFERROR(VALUE(RIGHT(A1491,2)),"")</f>
        <v>4</v>
      </c>
      <c r="D1491" s="11" t="str">
        <f aca="false">TRIM('수출입 실적(품목별)'!B1495)</f>
        <v>47</v>
      </c>
      <c r="E1491" s="11" t="str">
        <f aca="false">TRIM('수출입 실적(품목별)'!C1495)</f>
        <v>목재나 그 밖의 섬유질 셀룰로오스재료의 펄프, 회수한 종이ㆍ판지[웨이스트(waste)와 스크랩(scrap)]</v>
      </c>
      <c r="F1491" s="19" t="n">
        <f aca="false">IFERROR(VALUE(SUBSTITUTE(TRIM('수출입 실적(품목별)'!E1495),",","")),"")</f>
        <v>11257</v>
      </c>
      <c r="G1491" s="19" t="n">
        <f aca="false">IFERROR(VALUE(SUBSTITUTE(TRIM('수출입 실적(품목별)'!G1495),",","")),"")</f>
        <v>97665</v>
      </c>
      <c r="H1491" s="19" t="n">
        <f aca="false">IFERROR(VALUE(SUBSTITUTE(TRIM('수출입 실적(품목별)'!H1495),",","")),"")</f>
        <v>-86408</v>
      </c>
    </row>
    <row r="1492" customFormat="false" ht="15" hidden="false" customHeight="true" outlineLevel="0" collapsed="false">
      <c r="A1492" s="11" t="str">
        <f aca="false">TRIM('수출입 실적(품목별)'!A1496)</f>
        <v>2026.04</v>
      </c>
      <c r="B1492" s="17" t="n">
        <f aca="false">IFERROR(VALUE(LEFT(A1492,4)),"")</f>
        <v>2026</v>
      </c>
      <c r="C1492" s="17" t="n">
        <f aca="false">IFERROR(VALUE(RIGHT(A1492,2)),"")</f>
        <v>4</v>
      </c>
      <c r="D1492" s="11" t="str">
        <f aca="false">TRIM('수출입 실적(품목별)'!B1496)</f>
        <v>48</v>
      </c>
      <c r="E1492" s="11" t="str">
        <f aca="false">TRIM('수출입 실적(품목별)'!C1496)</f>
        <v>종이와 판지, 제지용 펄프ㆍ종이ㆍ판지의 제품</v>
      </c>
      <c r="F1492" s="19" t="n">
        <f aca="false">IFERROR(VALUE(SUBSTITUTE(TRIM('수출입 실적(품목별)'!E1496),",","")),"")</f>
        <v>250624</v>
      </c>
      <c r="G1492" s="19" t="n">
        <f aca="false">IFERROR(VALUE(SUBSTITUTE(TRIM('수출입 실적(품목별)'!G1496),",","")),"")</f>
        <v>204181</v>
      </c>
      <c r="H1492" s="19" t="n">
        <f aca="false">IFERROR(VALUE(SUBSTITUTE(TRIM('수출입 실적(품목별)'!H1496),",","")),"")</f>
        <v>46443</v>
      </c>
    </row>
    <row r="1493" customFormat="false" ht="15" hidden="false" customHeight="true" outlineLevel="0" collapsed="false">
      <c r="A1493" s="11" t="str">
        <f aca="false">TRIM('수출입 실적(품목별)'!A1497)</f>
        <v>2026.04</v>
      </c>
      <c r="B1493" s="17" t="n">
        <f aca="false">IFERROR(VALUE(LEFT(A1493,4)),"")</f>
        <v>2026</v>
      </c>
      <c r="C1493" s="17" t="n">
        <f aca="false">IFERROR(VALUE(RIGHT(A1493,2)),"")</f>
        <v>4</v>
      </c>
      <c r="D1493" s="11" t="str">
        <f aca="false">TRIM('수출입 실적(품목별)'!B1497)</f>
        <v>49</v>
      </c>
      <c r="E1493" s="11" t="str">
        <f aca="false">TRIM('수출입 실적(품목별)'!C1497)</f>
        <v>인쇄서적ㆍ신문ㆍ회화ㆍ그 밖의 인쇄물, 수제(手製)문서ㆍ타자문서ㆍ도면</v>
      </c>
      <c r="F1493" s="19" t="n">
        <f aca="false">IFERROR(VALUE(SUBSTITUTE(TRIM('수출입 실적(품목별)'!E1497),",","")),"")</f>
        <v>33604</v>
      </c>
      <c r="G1493" s="19" t="n">
        <f aca="false">IFERROR(VALUE(SUBSTITUTE(TRIM('수출입 실적(품목별)'!G1497),",","")),"")</f>
        <v>21246</v>
      </c>
      <c r="H1493" s="19" t="n">
        <f aca="false">IFERROR(VALUE(SUBSTITUTE(TRIM('수출입 실적(품목별)'!H1497),",","")),"")</f>
        <v>12358</v>
      </c>
    </row>
    <row r="1494" customFormat="false" ht="15" hidden="false" customHeight="true" outlineLevel="0" collapsed="false">
      <c r="A1494" s="11" t="str">
        <f aca="false">TRIM('수출입 실적(품목별)'!A1498)</f>
        <v>2026.04</v>
      </c>
      <c r="B1494" s="17" t="n">
        <f aca="false">IFERROR(VALUE(LEFT(A1494,4)),"")</f>
        <v>2026</v>
      </c>
      <c r="C1494" s="17" t="n">
        <f aca="false">IFERROR(VALUE(RIGHT(A1494,2)),"")</f>
        <v>4</v>
      </c>
      <c r="D1494" s="11" t="str">
        <f aca="false">TRIM('수출입 실적(품목별)'!B1498)</f>
        <v>50</v>
      </c>
      <c r="E1494" s="11" t="str">
        <f aca="false">TRIM('수출입 실적(품목별)'!C1498)</f>
        <v>견</v>
      </c>
      <c r="F1494" s="19" t="n">
        <f aca="false">IFERROR(VALUE(SUBSTITUTE(TRIM('수출입 실적(품목별)'!E1498),",","")),"")</f>
        <v>1900</v>
      </c>
      <c r="G1494" s="19" t="n">
        <f aca="false">IFERROR(VALUE(SUBSTITUTE(TRIM('수출입 실적(품목별)'!G1498),",","")),"")</f>
        <v>2770</v>
      </c>
      <c r="H1494" s="19" t="n">
        <f aca="false">IFERROR(VALUE(SUBSTITUTE(TRIM('수출입 실적(품목별)'!H1498),",","")),"")</f>
        <v>-871</v>
      </c>
    </row>
    <row r="1495" customFormat="false" ht="15" hidden="false" customHeight="true" outlineLevel="0" collapsed="false">
      <c r="A1495" s="11" t="str">
        <f aca="false">TRIM('수출입 실적(품목별)'!A1499)</f>
        <v>2026.04</v>
      </c>
      <c r="B1495" s="17" t="n">
        <f aca="false">IFERROR(VALUE(LEFT(A1495,4)),"")</f>
        <v>2026</v>
      </c>
      <c r="C1495" s="17" t="n">
        <f aca="false">IFERROR(VALUE(RIGHT(A1495,2)),"")</f>
        <v>4</v>
      </c>
      <c r="D1495" s="11" t="str">
        <f aca="false">TRIM('수출입 실적(품목별)'!B1499)</f>
        <v>51</v>
      </c>
      <c r="E1495" s="11" t="str">
        <f aca="false">TRIM('수출입 실적(품목별)'!C1499)</f>
        <v>양모ㆍ동물의 부드러운 털이나 거친 털ㆍ말의 털로 만든 실과 직물</v>
      </c>
      <c r="F1495" s="19" t="n">
        <f aca="false">IFERROR(VALUE(SUBSTITUTE(TRIM('수출입 실적(품목별)'!E1499),",","")),"")</f>
        <v>5311</v>
      </c>
      <c r="G1495" s="19" t="n">
        <f aca="false">IFERROR(VALUE(SUBSTITUTE(TRIM('수출입 실적(품목별)'!G1499),",","")),"")</f>
        <v>24667</v>
      </c>
      <c r="H1495" s="19" t="n">
        <f aca="false">IFERROR(VALUE(SUBSTITUTE(TRIM('수출입 실적(품목별)'!H1499),",","")),"")</f>
        <v>-19356</v>
      </c>
    </row>
    <row r="1496" customFormat="false" ht="15" hidden="false" customHeight="true" outlineLevel="0" collapsed="false">
      <c r="A1496" s="11" t="str">
        <f aca="false">TRIM('수출입 실적(품목별)'!A1500)</f>
        <v>2026.04</v>
      </c>
      <c r="B1496" s="17" t="n">
        <f aca="false">IFERROR(VALUE(LEFT(A1496,4)),"")</f>
        <v>2026</v>
      </c>
      <c r="C1496" s="17" t="n">
        <f aca="false">IFERROR(VALUE(RIGHT(A1496,2)),"")</f>
        <v>4</v>
      </c>
      <c r="D1496" s="11" t="str">
        <f aca="false">TRIM('수출입 실적(품목별)'!B1500)</f>
        <v>52</v>
      </c>
      <c r="E1496" s="11" t="str">
        <f aca="false">TRIM('수출입 실적(품목별)'!C1500)</f>
        <v>면</v>
      </c>
      <c r="F1496" s="19" t="n">
        <f aca="false">IFERROR(VALUE(SUBSTITUTE(TRIM('수출입 실적(품목별)'!E1500),",","")),"")</f>
        <v>26469</v>
      </c>
      <c r="G1496" s="19" t="n">
        <f aca="false">IFERROR(VALUE(SUBSTITUTE(TRIM('수출입 실적(품목별)'!G1500),",","")),"")</f>
        <v>60571</v>
      </c>
      <c r="H1496" s="19" t="n">
        <f aca="false">IFERROR(VALUE(SUBSTITUTE(TRIM('수출입 실적(품목별)'!H1500),",","")),"")</f>
        <v>-34102</v>
      </c>
    </row>
    <row r="1497" customFormat="false" ht="15" hidden="false" customHeight="true" outlineLevel="0" collapsed="false">
      <c r="A1497" s="11" t="str">
        <f aca="false">TRIM('수출입 실적(품목별)'!A1501)</f>
        <v>2026.04</v>
      </c>
      <c r="B1497" s="17" t="n">
        <f aca="false">IFERROR(VALUE(LEFT(A1497,4)),"")</f>
        <v>2026</v>
      </c>
      <c r="C1497" s="17" t="n">
        <f aca="false">IFERROR(VALUE(RIGHT(A1497,2)),"")</f>
        <v>4</v>
      </c>
      <c r="D1497" s="11" t="str">
        <f aca="false">TRIM('수출입 실적(품목별)'!B1501)</f>
        <v>53</v>
      </c>
      <c r="E1497" s="11" t="str">
        <f aca="false">TRIM('수출입 실적(품목별)'!C1501)</f>
        <v>그 밖의 식물성 방직용 섬유, 종이실(paper yarn)과 종이실로 만든 직물</v>
      </c>
      <c r="F1497" s="19" t="n">
        <f aca="false">IFERROR(VALUE(SUBSTITUTE(TRIM('수출입 실적(품목별)'!E1501),",","")),"")</f>
        <v>315</v>
      </c>
      <c r="G1497" s="19" t="n">
        <f aca="false">IFERROR(VALUE(SUBSTITUTE(TRIM('수출입 실적(품목별)'!G1501),",","")),"")</f>
        <v>4892</v>
      </c>
      <c r="H1497" s="19" t="n">
        <f aca="false">IFERROR(VALUE(SUBSTITUTE(TRIM('수출입 실적(품목별)'!H1501),",","")),"")</f>
        <v>-4577</v>
      </c>
    </row>
    <row r="1498" customFormat="false" ht="15" hidden="false" customHeight="true" outlineLevel="0" collapsed="false">
      <c r="A1498" s="11" t="str">
        <f aca="false">TRIM('수출입 실적(품목별)'!A1502)</f>
        <v>2026.04</v>
      </c>
      <c r="B1498" s="17" t="n">
        <f aca="false">IFERROR(VALUE(LEFT(A1498,4)),"")</f>
        <v>2026</v>
      </c>
      <c r="C1498" s="17" t="n">
        <f aca="false">IFERROR(VALUE(RIGHT(A1498,2)),"")</f>
        <v>4</v>
      </c>
      <c r="D1498" s="11" t="str">
        <f aca="false">TRIM('수출입 실적(품목별)'!B1502)</f>
        <v>54</v>
      </c>
      <c r="E1498" s="11" t="str">
        <f aca="false">TRIM('수출입 실적(품목별)'!C1502)</f>
        <v>인조필라멘트, 인조방직용 섬유재료의 스트립(strip)과 이와 유사한 것</v>
      </c>
      <c r="F1498" s="19" t="n">
        <f aca="false">IFERROR(VALUE(SUBSTITUTE(TRIM('수출입 실적(품목별)'!E1502),",","")),"")</f>
        <v>159399</v>
      </c>
      <c r="G1498" s="19" t="n">
        <f aca="false">IFERROR(VALUE(SUBSTITUTE(TRIM('수출입 실적(품목별)'!G1502),",","")),"")</f>
        <v>90595</v>
      </c>
      <c r="H1498" s="19" t="n">
        <f aca="false">IFERROR(VALUE(SUBSTITUTE(TRIM('수출입 실적(품목별)'!H1502),",","")),"")</f>
        <v>68804</v>
      </c>
    </row>
    <row r="1499" customFormat="false" ht="15" hidden="false" customHeight="true" outlineLevel="0" collapsed="false">
      <c r="A1499" s="11" t="str">
        <f aca="false">TRIM('수출입 실적(품목별)'!A1503)</f>
        <v>2026.04</v>
      </c>
      <c r="B1499" s="17" t="n">
        <f aca="false">IFERROR(VALUE(LEFT(A1499,4)),"")</f>
        <v>2026</v>
      </c>
      <c r="C1499" s="17" t="n">
        <f aca="false">IFERROR(VALUE(RIGHT(A1499,2)),"")</f>
        <v>4</v>
      </c>
      <c r="D1499" s="11" t="str">
        <f aca="false">TRIM('수출입 실적(품목별)'!B1503)</f>
        <v>55</v>
      </c>
      <c r="E1499" s="11" t="str">
        <f aca="false">TRIM('수출입 실적(품목별)'!C1503)</f>
        <v>인조스테이플섬유</v>
      </c>
      <c r="F1499" s="19" t="n">
        <f aca="false">IFERROR(VALUE(SUBSTITUTE(TRIM('수출입 실적(품목별)'!E1503),",","")),"")</f>
        <v>106727</v>
      </c>
      <c r="G1499" s="19" t="n">
        <f aca="false">IFERROR(VALUE(SUBSTITUTE(TRIM('수출입 실적(품목별)'!G1503),",","")),"")</f>
        <v>48117</v>
      </c>
      <c r="H1499" s="19" t="n">
        <f aca="false">IFERROR(VALUE(SUBSTITUTE(TRIM('수출입 실적(품목별)'!H1503),",","")),"")</f>
        <v>58610</v>
      </c>
    </row>
    <row r="1500" customFormat="false" ht="15" hidden="false" customHeight="true" outlineLevel="0" collapsed="false">
      <c r="A1500" s="11" t="str">
        <f aca="false">TRIM('수출입 실적(품목별)'!A1504)</f>
        <v>2026.04</v>
      </c>
      <c r="B1500" s="17" t="n">
        <f aca="false">IFERROR(VALUE(LEFT(A1500,4)),"")</f>
        <v>2026</v>
      </c>
      <c r="C1500" s="17" t="n">
        <f aca="false">IFERROR(VALUE(RIGHT(A1500,2)),"")</f>
        <v>4</v>
      </c>
      <c r="D1500" s="11" t="str">
        <f aca="false">TRIM('수출입 실적(품목별)'!B1504)</f>
        <v>56</v>
      </c>
      <c r="E1500" s="11" t="str">
        <f aca="false">TRIM('수출입 실적(품목별)'!C1504)</f>
        <v>워딩(wadding)ㆍ펠트(felt)ㆍ부직포, 특수사, 끈ㆍ배의 밧줄(cordage)ㆍ로프ㆍ케이블과 이들의 제품</v>
      </c>
      <c r="F1500" s="19" t="n">
        <f aca="false">IFERROR(VALUE(SUBSTITUTE(TRIM('수출입 실적(품목별)'!E1504),",","")),"")</f>
        <v>68417</v>
      </c>
      <c r="G1500" s="19" t="n">
        <f aca="false">IFERROR(VALUE(SUBSTITUTE(TRIM('수출입 실적(품목별)'!G1504),",","")),"")</f>
        <v>66880</v>
      </c>
      <c r="H1500" s="19" t="n">
        <f aca="false">IFERROR(VALUE(SUBSTITUTE(TRIM('수출입 실적(품목별)'!H1504),",","")),"")</f>
        <v>1537</v>
      </c>
    </row>
    <row r="1501" customFormat="false" ht="15" hidden="false" customHeight="true" outlineLevel="0" collapsed="false">
      <c r="A1501" s="11" t="str">
        <f aca="false">TRIM('수출입 실적(품목별)'!A1505)</f>
        <v>2026.04</v>
      </c>
      <c r="B1501" s="17" t="n">
        <f aca="false">IFERROR(VALUE(LEFT(A1501,4)),"")</f>
        <v>2026</v>
      </c>
      <c r="C1501" s="17" t="n">
        <f aca="false">IFERROR(VALUE(RIGHT(A1501,2)),"")</f>
        <v>4</v>
      </c>
      <c r="D1501" s="11" t="str">
        <f aca="false">TRIM('수출입 실적(품목별)'!B1505)</f>
        <v>57</v>
      </c>
      <c r="E1501" s="11" t="str">
        <f aca="false">TRIM('수출입 실적(품목별)'!C1505)</f>
        <v>양탄자류와 그 밖의 방직용 섬유로 만든 바닥깔개</v>
      </c>
      <c r="F1501" s="19" t="n">
        <f aca="false">IFERROR(VALUE(SUBSTITUTE(TRIM('수출입 실적(품목별)'!E1505),",","")),"")</f>
        <v>5237</v>
      </c>
      <c r="G1501" s="19" t="n">
        <f aca="false">IFERROR(VALUE(SUBSTITUTE(TRIM('수출입 실적(품목별)'!G1505),",","")),"")</f>
        <v>10863</v>
      </c>
      <c r="H1501" s="19" t="n">
        <f aca="false">IFERROR(VALUE(SUBSTITUTE(TRIM('수출입 실적(품목별)'!H1505),",","")),"")</f>
        <v>-5626</v>
      </c>
    </row>
    <row r="1502" customFormat="false" ht="15" hidden="false" customHeight="true" outlineLevel="0" collapsed="false">
      <c r="A1502" s="11" t="str">
        <f aca="false">TRIM('수출입 실적(품목별)'!A1506)</f>
        <v>2026.04</v>
      </c>
      <c r="B1502" s="17" t="n">
        <f aca="false">IFERROR(VALUE(LEFT(A1502,4)),"")</f>
        <v>2026</v>
      </c>
      <c r="C1502" s="17" t="n">
        <f aca="false">IFERROR(VALUE(RIGHT(A1502,2)),"")</f>
        <v>4</v>
      </c>
      <c r="D1502" s="11" t="str">
        <f aca="false">TRIM('수출입 실적(품목별)'!B1506)</f>
        <v>58</v>
      </c>
      <c r="E1502" s="11" t="str">
        <f aca="false">TRIM('수출입 실적(품목별)'!C1506)</f>
        <v>특수직물, 터프트(tuft)한 직물, 레이스, 태피스트리(tapestry), 트리밍(trimming), 자수천</v>
      </c>
      <c r="F1502" s="19" t="n">
        <f aca="false">IFERROR(VALUE(SUBSTITUTE(TRIM('수출입 실적(품목별)'!E1506),",","")),"")</f>
        <v>17881</v>
      </c>
      <c r="G1502" s="19" t="n">
        <f aca="false">IFERROR(VALUE(SUBSTITUTE(TRIM('수출입 실적(품목별)'!G1506),",","")),"")</f>
        <v>7242</v>
      </c>
      <c r="H1502" s="19" t="n">
        <f aca="false">IFERROR(VALUE(SUBSTITUTE(TRIM('수출입 실적(품목별)'!H1506),",","")),"")</f>
        <v>10639</v>
      </c>
    </row>
    <row r="1503" customFormat="false" ht="15" hidden="false" customHeight="true" outlineLevel="0" collapsed="false">
      <c r="A1503" s="11" t="str">
        <f aca="false">TRIM('수출입 실적(품목별)'!A1507)</f>
        <v>2026.04</v>
      </c>
      <c r="B1503" s="17" t="n">
        <f aca="false">IFERROR(VALUE(LEFT(A1503,4)),"")</f>
        <v>2026</v>
      </c>
      <c r="C1503" s="17" t="n">
        <f aca="false">IFERROR(VALUE(RIGHT(A1503,2)),"")</f>
        <v>4</v>
      </c>
      <c r="D1503" s="11" t="str">
        <f aca="false">TRIM('수출입 실적(품목별)'!B1507)</f>
        <v>59</v>
      </c>
      <c r="E1503" s="11" t="str">
        <f aca="false">TRIM('수출입 실적(품목별)'!C1507)</f>
        <v>침투ㆍ도포ㆍ피복하거나 적층한 방직용 섬유의 직물, 공업용인 방직용 섬유제품</v>
      </c>
      <c r="F1503" s="19" t="n">
        <f aca="false">IFERROR(VALUE(SUBSTITUTE(TRIM('수출입 실적(품목별)'!E1507),",","")),"")</f>
        <v>109692</v>
      </c>
      <c r="G1503" s="19" t="n">
        <f aca="false">IFERROR(VALUE(SUBSTITUTE(TRIM('수출입 실적(품목별)'!G1507),",","")),"")</f>
        <v>41172</v>
      </c>
      <c r="H1503" s="19" t="n">
        <f aca="false">IFERROR(VALUE(SUBSTITUTE(TRIM('수출입 실적(품목별)'!H1507),",","")),"")</f>
        <v>68520</v>
      </c>
    </row>
    <row r="1504" customFormat="false" ht="15" hidden="false" customHeight="true" outlineLevel="0" collapsed="false">
      <c r="A1504" s="11" t="str">
        <f aca="false">TRIM('수출입 실적(품목별)'!A1508)</f>
        <v>2026.04</v>
      </c>
      <c r="B1504" s="17" t="n">
        <f aca="false">IFERROR(VALUE(LEFT(A1504,4)),"")</f>
        <v>2026</v>
      </c>
      <c r="C1504" s="17" t="n">
        <f aca="false">IFERROR(VALUE(RIGHT(A1504,2)),"")</f>
        <v>4</v>
      </c>
      <c r="D1504" s="11" t="str">
        <f aca="false">TRIM('수출입 실적(품목별)'!B1508)</f>
        <v>60</v>
      </c>
      <c r="E1504" s="11" t="str">
        <f aca="false">TRIM('수출입 실적(품목별)'!C1508)</f>
        <v>메리야스 편물과 뜨개질 편물</v>
      </c>
      <c r="F1504" s="19" t="n">
        <f aca="false">IFERROR(VALUE(SUBSTITUTE(TRIM('수출입 실적(품목별)'!E1508),",","")),"")</f>
        <v>138630</v>
      </c>
      <c r="G1504" s="19" t="n">
        <f aca="false">IFERROR(VALUE(SUBSTITUTE(TRIM('수출입 실적(품목별)'!G1508),",","")),"")</f>
        <v>10416</v>
      </c>
      <c r="H1504" s="19" t="n">
        <f aca="false">IFERROR(VALUE(SUBSTITUTE(TRIM('수출입 실적(품목별)'!H1508),",","")),"")</f>
        <v>128213</v>
      </c>
    </row>
    <row r="1505" customFormat="false" ht="15" hidden="false" customHeight="true" outlineLevel="0" collapsed="false">
      <c r="A1505" s="11" t="str">
        <f aca="false">TRIM('수출입 실적(품목별)'!A1509)</f>
        <v>2026.04</v>
      </c>
      <c r="B1505" s="17" t="n">
        <f aca="false">IFERROR(VALUE(LEFT(A1505,4)),"")</f>
        <v>2026</v>
      </c>
      <c r="C1505" s="17" t="n">
        <f aca="false">IFERROR(VALUE(RIGHT(A1505,2)),"")</f>
        <v>4</v>
      </c>
      <c r="D1505" s="11" t="str">
        <f aca="false">TRIM('수출입 실적(품목별)'!B1509)</f>
        <v>61</v>
      </c>
      <c r="E1505" s="11" t="str">
        <f aca="false">TRIM('수출입 실적(품목별)'!C1509)</f>
        <v>의류와 그 부속품(메리야스 편물이나 뜨개질 편물로 한정한다)</v>
      </c>
      <c r="F1505" s="19" t="n">
        <f aca="false">IFERROR(VALUE(SUBSTITUTE(TRIM('수출입 실적(품목별)'!E1509),",","")),"")</f>
        <v>104281</v>
      </c>
      <c r="G1505" s="19" t="n">
        <f aca="false">IFERROR(VALUE(SUBSTITUTE(TRIM('수출입 실적(품목별)'!G1509),",","")),"")</f>
        <v>459122</v>
      </c>
      <c r="H1505" s="19" t="n">
        <f aca="false">IFERROR(VALUE(SUBSTITUTE(TRIM('수출입 실적(품목별)'!H1509),",","")),"")</f>
        <v>-354841</v>
      </c>
    </row>
    <row r="1506" customFormat="false" ht="15" hidden="false" customHeight="true" outlineLevel="0" collapsed="false">
      <c r="A1506" s="11" t="str">
        <f aca="false">TRIM('수출입 실적(품목별)'!A1510)</f>
        <v>2026.04</v>
      </c>
      <c r="B1506" s="17" t="n">
        <f aca="false">IFERROR(VALUE(LEFT(A1506,4)),"")</f>
        <v>2026</v>
      </c>
      <c r="C1506" s="17" t="n">
        <f aca="false">IFERROR(VALUE(RIGHT(A1506,2)),"")</f>
        <v>4</v>
      </c>
      <c r="D1506" s="11" t="str">
        <f aca="false">TRIM('수출입 실적(품목별)'!B1510)</f>
        <v>62</v>
      </c>
      <c r="E1506" s="11" t="str">
        <f aca="false">TRIM('수출입 실적(품목별)'!C1510)</f>
        <v>의류와 그 부속품(메리야스 편물이나 뜨개질편물은 제외한다)</v>
      </c>
      <c r="F1506" s="19" t="n">
        <f aca="false">IFERROR(VALUE(SUBSTITUTE(TRIM('수출입 실적(품목별)'!E1510),",","")),"")</f>
        <v>95643</v>
      </c>
      <c r="G1506" s="19" t="n">
        <f aca="false">IFERROR(VALUE(SUBSTITUTE(TRIM('수출입 실적(품목별)'!G1510),",","")),"")</f>
        <v>571499</v>
      </c>
      <c r="H1506" s="19" t="n">
        <f aca="false">IFERROR(VALUE(SUBSTITUTE(TRIM('수출입 실적(품목별)'!H1510),",","")),"")</f>
        <v>-475855</v>
      </c>
    </row>
    <row r="1507" customFormat="false" ht="15" hidden="false" customHeight="true" outlineLevel="0" collapsed="false">
      <c r="A1507" s="11" t="str">
        <f aca="false">TRIM('수출입 실적(품목별)'!A1511)</f>
        <v>2026.04</v>
      </c>
      <c r="B1507" s="17" t="n">
        <f aca="false">IFERROR(VALUE(LEFT(A1507,4)),"")</f>
        <v>2026</v>
      </c>
      <c r="C1507" s="17" t="n">
        <f aca="false">IFERROR(VALUE(RIGHT(A1507,2)),"")</f>
        <v>4</v>
      </c>
      <c r="D1507" s="11" t="str">
        <f aca="false">TRIM('수출입 실적(품목별)'!B1511)</f>
        <v>63</v>
      </c>
      <c r="E1507" s="11" t="str">
        <f aca="false">TRIM('수출입 실적(품목별)'!C1511)</f>
        <v>제품으로 된 방직용 섬유의 그 밖의 물품, 세트, 사용하던 의류ㆍ방직용 섬유제품, 넝마</v>
      </c>
      <c r="F1507" s="19" t="n">
        <f aca="false">IFERROR(VALUE(SUBSTITUTE(TRIM('수출입 실적(품목별)'!E1511),",","")),"")</f>
        <v>56202</v>
      </c>
      <c r="G1507" s="19" t="n">
        <f aca="false">IFERROR(VALUE(SUBSTITUTE(TRIM('수출입 실적(품목별)'!G1511),",","")),"")</f>
        <v>121768</v>
      </c>
      <c r="H1507" s="19" t="n">
        <f aca="false">IFERROR(VALUE(SUBSTITUTE(TRIM('수출입 실적(품목별)'!H1511),",","")),"")</f>
        <v>-65565</v>
      </c>
    </row>
    <row r="1508" customFormat="false" ht="15" hidden="false" customHeight="true" outlineLevel="0" collapsed="false">
      <c r="A1508" s="11" t="str">
        <f aca="false">TRIM('수출입 실적(품목별)'!A1512)</f>
        <v>2026.04</v>
      </c>
      <c r="B1508" s="17" t="n">
        <f aca="false">IFERROR(VALUE(LEFT(A1508,4)),"")</f>
        <v>2026</v>
      </c>
      <c r="C1508" s="17" t="n">
        <f aca="false">IFERROR(VALUE(RIGHT(A1508,2)),"")</f>
        <v>4</v>
      </c>
      <c r="D1508" s="11" t="str">
        <f aca="false">TRIM('수출입 실적(품목별)'!B1512)</f>
        <v>64</v>
      </c>
      <c r="E1508" s="11" t="str">
        <f aca="false">TRIM('수출입 실적(품목별)'!C1512)</f>
        <v>신발류ㆍ각반과 이와 유사한 것, 이들의 부분품</v>
      </c>
      <c r="F1508" s="19" t="n">
        <f aca="false">IFERROR(VALUE(SUBSTITUTE(TRIM('수출입 실적(품목별)'!E1512),",","")),"")</f>
        <v>42783</v>
      </c>
      <c r="G1508" s="19" t="n">
        <f aca="false">IFERROR(VALUE(SUBSTITUTE(TRIM('수출입 실적(품목별)'!G1512),",","")),"")</f>
        <v>270804</v>
      </c>
      <c r="H1508" s="19" t="n">
        <f aca="false">IFERROR(VALUE(SUBSTITUTE(TRIM('수출입 실적(품목별)'!H1512),",","")),"")</f>
        <v>-228020</v>
      </c>
    </row>
    <row r="1509" customFormat="false" ht="15" hidden="false" customHeight="true" outlineLevel="0" collapsed="false">
      <c r="A1509" s="11" t="str">
        <f aca="false">TRIM('수출입 실적(품목별)'!A1513)</f>
        <v>2026.04</v>
      </c>
      <c r="B1509" s="17" t="n">
        <f aca="false">IFERROR(VALUE(LEFT(A1509,4)),"")</f>
        <v>2026</v>
      </c>
      <c r="C1509" s="17" t="n">
        <f aca="false">IFERROR(VALUE(RIGHT(A1509,2)),"")</f>
        <v>4</v>
      </c>
      <c r="D1509" s="11" t="str">
        <f aca="false">TRIM('수출입 실적(품목별)'!B1513)</f>
        <v>65</v>
      </c>
      <c r="E1509" s="11" t="str">
        <f aca="false">TRIM('수출입 실적(품목별)'!C1513)</f>
        <v>모자류와 그 부분품</v>
      </c>
      <c r="F1509" s="19" t="n">
        <f aca="false">IFERROR(VALUE(SUBSTITUTE(TRIM('수출입 실적(품목별)'!E1513),",","")),"")</f>
        <v>12375</v>
      </c>
      <c r="G1509" s="19" t="n">
        <f aca="false">IFERROR(VALUE(SUBSTITUTE(TRIM('수출입 실적(품목별)'!G1513),",","")),"")</f>
        <v>29689</v>
      </c>
      <c r="H1509" s="19" t="n">
        <f aca="false">IFERROR(VALUE(SUBSTITUTE(TRIM('수출입 실적(품목별)'!H1513),",","")),"")</f>
        <v>-17314</v>
      </c>
    </row>
    <row r="1510" customFormat="false" ht="15" hidden="false" customHeight="true" outlineLevel="0" collapsed="false">
      <c r="A1510" s="11" t="str">
        <f aca="false">TRIM('수출입 실적(품목별)'!A1514)</f>
        <v>2026.04</v>
      </c>
      <c r="B1510" s="17" t="n">
        <f aca="false">IFERROR(VALUE(LEFT(A1510,4)),"")</f>
        <v>2026</v>
      </c>
      <c r="C1510" s="17" t="n">
        <f aca="false">IFERROR(VALUE(RIGHT(A1510,2)),"")</f>
        <v>4</v>
      </c>
      <c r="D1510" s="11" t="str">
        <f aca="false">TRIM('수출입 실적(품목별)'!B1514)</f>
        <v>66</v>
      </c>
      <c r="E1510" s="11" t="str">
        <f aca="false">TRIM('수출입 실적(품목별)'!C1514)</f>
        <v>산류(傘類)ㆍ지팡이ㆍ시트스틱(seat-stick)ㆍ채찍ㆍ승마용 채찍과 이들의 부분품</v>
      </c>
      <c r="F1510" s="19" t="n">
        <f aca="false">IFERROR(VALUE(SUBSTITUTE(TRIM('수출입 실적(품목별)'!E1514),",","")),"")</f>
        <v>125</v>
      </c>
      <c r="G1510" s="19" t="n">
        <f aca="false">IFERROR(VALUE(SUBSTITUTE(TRIM('수출입 실적(품목별)'!G1514),",","")),"")</f>
        <v>16616</v>
      </c>
      <c r="H1510" s="19" t="n">
        <f aca="false">IFERROR(VALUE(SUBSTITUTE(TRIM('수출입 실적(품목별)'!H1514),",","")),"")</f>
        <v>-16491</v>
      </c>
    </row>
    <row r="1511" customFormat="false" ht="15" hidden="false" customHeight="true" outlineLevel="0" collapsed="false">
      <c r="A1511" s="11" t="str">
        <f aca="false">TRIM('수출입 실적(품목별)'!A1515)</f>
        <v>2026.04</v>
      </c>
      <c r="B1511" s="17" t="n">
        <f aca="false">IFERROR(VALUE(LEFT(A1511,4)),"")</f>
        <v>2026</v>
      </c>
      <c r="C1511" s="17" t="n">
        <f aca="false">IFERROR(VALUE(RIGHT(A1511,2)),"")</f>
        <v>4</v>
      </c>
      <c r="D1511" s="11" t="str">
        <f aca="false">TRIM('수출입 실적(품목별)'!B1515)</f>
        <v>67</v>
      </c>
      <c r="E1511" s="11" t="str">
        <f aca="false">TRIM('수출입 실적(품목별)'!C1515)</f>
        <v>조제 깃털ㆍ솜털과 그 제품, 조화, 사람 머리카락으로 된 제품</v>
      </c>
      <c r="F1511" s="19" t="n">
        <f aca="false">IFERROR(VALUE(SUBSTITUTE(TRIM('수출입 실적(품목별)'!E1515),",","")),"")</f>
        <v>1551</v>
      </c>
      <c r="G1511" s="19" t="n">
        <f aca="false">IFERROR(VALUE(SUBSTITUTE(TRIM('수출입 실적(품목별)'!G1515),",","")),"")</f>
        <v>8382</v>
      </c>
      <c r="H1511" s="19" t="n">
        <f aca="false">IFERROR(VALUE(SUBSTITUTE(TRIM('수출입 실적(품목별)'!H1515),",","")),"")</f>
        <v>-6831</v>
      </c>
    </row>
    <row r="1512" customFormat="false" ht="15" hidden="false" customHeight="true" outlineLevel="0" collapsed="false">
      <c r="A1512" s="11" t="str">
        <f aca="false">TRIM('수출입 실적(품목별)'!A1516)</f>
        <v>2026.04</v>
      </c>
      <c r="B1512" s="17" t="n">
        <f aca="false">IFERROR(VALUE(LEFT(A1512,4)),"")</f>
        <v>2026</v>
      </c>
      <c r="C1512" s="17" t="n">
        <f aca="false">IFERROR(VALUE(RIGHT(A1512,2)),"")</f>
        <v>4</v>
      </c>
      <c r="D1512" s="11" t="str">
        <f aca="false">TRIM('수출입 실적(품목별)'!B1516)</f>
        <v>68</v>
      </c>
      <c r="E1512" s="11" t="str">
        <f aca="false">TRIM('수출입 실적(품목별)'!C1516)</f>
        <v>돌ㆍ플라스터(plaster)ㆍ시멘트ㆍ석면ㆍ운모나 이와 유사한 재료의 제품</v>
      </c>
      <c r="F1512" s="19" t="n">
        <f aca="false">IFERROR(VALUE(SUBSTITUTE(TRIM('수출입 실적(품목별)'!E1516),",","")),"")</f>
        <v>98163</v>
      </c>
      <c r="G1512" s="19" t="n">
        <f aca="false">IFERROR(VALUE(SUBSTITUTE(TRIM('수출입 실적(품목별)'!G1516),",","")),"")</f>
        <v>111316</v>
      </c>
      <c r="H1512" s="19" t="n">
        <f aca="false">IFERROR(VALUE(SUBSTITUTE(TRIM('수출입 실적(품목별)'!H1516),",","")),"")</f>
        <v>-13152</v>
      </c>
    </row>
    <row r="1513" customFormat="false" ht="15" hidden="false" customHeight="true" outlineLevel="0" collapsed="false">
      <c r="A1513" s="11" t="str">
        <f aca="false">TRIM('수출입 실적(품목별)'!A1517)</f>
        <v>2026.04</v>
      </c>
      <c r="B1513" s="17" t="n">
        <f aca="false">IFERROR(VALUE(LEFT(A1513,4)),"")</f>
        <v>2026</v>
      </c>
      <c r="C1513" s="17" t="n">
        <f aca="false">IFERROR(VALUE(RIGHT(A1513,2)),"")</f>
        <v>4</v>
      </c>
      <c r="D1513" s="11" t="str">
        <f aca="false">TRIM('수출입 실적(품목별)'!B1517)</f>
        <v>69</v>
      </c>
      <c r="E1513" s="11" t="str">
        <f aca="false">TRIM('수출입 실적(품목별)'!C1517)</f>
        <v>도자제품</v>
      </c>
      <c r="F1513" s="19" t="n">
        <f aca="false">IFERROR(VALUE(SUBSTITUTE(TRIM('수출입 실적(품목별)'!E1517),",","")),"")</f>
        <v>31938</v>
      </c>
      <c r="G1513" s="19" t="n">
        <f aca="false">IFERROR(VALUE(SUBSTITUTE(TRIM('수출입 실적(품목별)'!G1517),",","")),"")</f>
        <v>122189</v>
      </c>
      <c r="H1513" s="19" t="n">
        <f aca="false">IFERROR(VALUE(SUBSTITUTE(TRIM('수출입 실적(품목별)'!H1517),",","")),"")</f>
        <v>-90251</v>
      </c>
    </row>
    <row r="1514" customFormat="false" ht="15" hidden="false" customHeight="true" outlineLevel="0" collapsed="false">
      <c r="A1514" s="11" t="str">
        <f aca="false">TRIM('수출입 실적(품목별)'!A1518)</f>
        <v>2026.04</v>
      </c>
      <c r="B1514" s="17" t="n">
        <f aca="false">IFERROR(VALUE(LEFT(A1514,4)),"")</f>
        <v>2026</v>
      </c>
      <c r="C1514" s="17" t="n">
        <f aca="false">IFERROR(VALUE(RIGHT(A1514,2)),"")</f>
        <v>4</v>
      </c>
      <c r="D1514" s="11" t="str">
        <f aca="false">TRIM('수출입 실적(품목별)'!B1518)</f>
        <v>70</v>
      </c>
      <c r="E1514" s="11" t="str">
        <f aca="false">TRIM('수출입 실적(품목별)'!C1518)</f>
        <v>유리와 유리제품</v>
      </c>
      <c r="F1514" s="19" t="n">
        <f aca="false">IFERROR(VALUE(SUBSTITUTE(TRIM('수출입 실적(품목별)'!E1518),",","")),"")</f>
        <v>152309</v>
      </c>
      <c r="G1514" s="19" t="n">
        <f aca="false">IFERROR(VALUE(SUBSTITUTE(TRIM('수출입 실적(품목별)'!G1518),",","")),"")</f>
        <v>276754</v>
      </c>
      <c r="H1514" s="19" t="n">
        <f aca="false">IFERROR(VALUE(SUBSTITUTE(TRIM('수출입 실적(품목별)'!H1518),",","")),"")</f>
        <v>-124444</v>
      </c>
    </row>
    <row r="1515" customFormat="false" ht="15" hidden="false" customHeight="true" outlineLevel="0" collapsed="false">
      <c r="A1515" s="11" t="str">
        <f aca="false">TRIM('수출입 실적(품목별)'!A1519)</f>
        <v>2026.04</v>
      </c>
      <c r="B1515" s="17" t="n">
        <f aca="false">IFERROR(VALUE(LEFT(A1515,4)),"")</f>
        <v>2026</v>
      </c>
      <c r="C1515" s="17" t="n">
        <f aca="false">IFERROR(VALUE(RIGHT(A1515,2)),"")</f>
        <v>4</v>
      </c>
      <c r="D1515" s="11" t="str">
        <f aca="false">TRIM('수출입 실적(품목별)'!B1519)</f>
        <v>71</v>
      </c>
      <c r="E1515" s="11" t="str">
        <f aca="false">TRIM('수출입 실적(품목별)'!C1519)</f>
        <v>천연진주ㆍ양식진주ㆍ귀석ㆍ반귀석ㆍ귀금속ㆍ귀금속을 입힌 금속과 이들의 제품, 모조 신변장식용품, 주화</v>
      </c>
      <c r="F1515" s="19" t="n">
        <f aca="false">IFERROR(VALUE(SUBSTITUTE(TRIM('수출입 실적(품목별)'!E1519),",","")),"")</f>
        <v>1442449</v>
      </c>
      <c r="G1515" s="19" t="n">
        <f aca="false">IFERROR(VALUE(SUBSTITUTE(TRIM('수출입 실적(품목별)'!G1519),",","")),"")</f>
        <v>1097774</v>
      </c>
      <c r="H1515" s="19" t="n">
        <f aca="false">IFERROR(VALUE(SUBSTITUTE(TRIM('수출입 실적(품목별)'!H1519),",","")),"")</f>
        <v>344674</v>
      </c>
    </row>
    <row r="1516" customFormat="false" ht="15" hidden="false" customHeight="true" outlineLevel="0" collapsed="false">
      <c r="A1516" s="11" t="str">
        <f aca="false">TRIM('수출입 실적(품목별)'!A1520)</f>
        <v>2026.04</v>
      </c>
      <c r="B1516" s="17" t="n">
        <f aca="false">IFERROR(VALUE(LEFT(A1516,4)),"")</f>
        <v>2026</v>
      </c>
      <c r="C1516" s="17" t="n">
        <f aca="false">IFERROR(VALUE(RIGHT(A1516,2)),"")</f>
        <v>4</v>
      </c>
      <c r="D1516" s="11" t="str">
        <f aca="false">TRIM('수출입 실적(품목별)'!B1520)</f>
        <v>72</v>
      </c>
      <c r="E1516" s="11" t="str">
        <f aca="false">TRIM('수출입 실적(품목별)'!C1520)</f>
        <v>철강</v>
      </c>
      <c r="F1516" s="19" t="n">
        <f aca="false">IFERROR(VALUE(SUBSTITUTE(TRIM('수출입 실적(품목별)'!E1520),",","")),"")</f>
        <v>1939452</v>
      </c>
      <c r="G1516" s="19" t="n">
        <f aca="false">IFERROR(VALUE(SUBSTITUTE(TRIM('수출입 실적(품목별)'!G1520),",","")),"")</f>
        <v>1012095</v>
      </c>
      <c r="H1516" s="19" t="n">
        <f aca="false">IFERROR(VALUE(SUBSTITUTE(TRIM('수출입 실적(품목별)'!H1520),",","")),"")</f>
        <v>927357</v>
      </c>
    </row>
    <row r="1517" customFormat="false" ht="15" hidden="false" customHeight="true" outlineLevel="0" collapsed="false">
      <c r="A1517" s="11" t="str">
        <f aca="false">TRIM('수출입 실적(품목별)'!A1521)</f>
        <v>2026.04</v>
      </c>
      <c r="B1517" s="17" t="n">
        <f aca="false">IFERROR(VALUE(LEFT(A1517,4)),"")</f>
        <v>2026</v>
      </c>
      <c r="C1517" s="17" t="n">
        <f aca="false">IFERROR(VALUE(RIGHT(A1517,2)),"")</f>
        <v>4</v>
      </c>
      <c r="D1517" s="11" t="str">
        <f aca="false">TRIM('수출입 실적(품목별)'!B1521)</f>
        <v>73</v>
      </c>
      <c r="E1517" s="11" t="str">
        <f aca="false">TRIM('수출입 실적(품목별)'!C1521)</f>
        <v>철강의 제품</v>
      </c>
      <c r="F1517" s="19" t="n">
        <f aca="false">IFERROR(VALUE(SUBSTITUTE(TRIM('수출입 실적(품목별)'!E1521),",","")),"")</f>
        <v>760286</v>
      </c>
      <c r="G1517" s="19" t="n">
        <f aca="false">IFERROR(VALUE(SUBSTITUTE(TRIM('수출입 실적(품목별)'!G1521),",","")),"")</f>
        <v>676149</v>
      </c>
      <c r="H1517" s="19" t="n">
        <f aca="false">IFERROR(VALUE(SUBSTITUTE(TRIM('수출입 실적(품목별)'!H1521),",","")),"")</f>
        <v>84137</v>
      </c>
    </row>
    <row r="1518" customFormat="false" ht="15" hidden="false" customHeight="true" outlineLevel="0" collapsed="false">
      <c r="A1518" s="11" t="str">
        <f aca="false">TRIM('수출입 실적(품목별)'!A1522)</f>
        <v>2026.04</v>
      </c>
      <c r="B1518" s="17" t="n">
        <f aca="false">IFERROR(VALUE(LEFT(A1518,4)),"")</f>
        <v>2026</v>
      </c>
      <c r="C1518" s="17" t="n">
        <f aca="false">IFERROR(VALUE(RIGHT(A1518,2)),"")</f>
        <v>4</v>
      </c>
      <c r="D1518" s="11" t="str">
        <f aca="false">TRIM('수출입 실적(품목별)'!B1522)</f>
        <v>74</v>
      </c>
      <c r="E1518" s="11" t="str">
        <f aca="false">TRIM('수출입 실적(품목별)'!C1522)</f>
        <v>구리와 그 제품</v>
      </c>
      <c r="F1518" s="19" t="n">
        <f aca="false">IFERROR(VALUE(SUBSTITUTE(TRIM('수출입 실적(품목별)'!E1522),",","")),"")</f>
        <v>901904</v>
      </c>
      <c r="G1518" s="19" t="n">
        <f aca="false">IFERROR(VALUE(SUBSTITUTE(TRIM('수출입 실적(품목별)'!G1522),",","")),"")</f>
        <v>995592</v>
      </c>
      <c r="H1518" s="19" t="n">
        <f aca="false">IFERROR(VALUE(SUBSTITUTE(TRIM('수출입 실적(품목별)'!H1522),",","")),"")</f>
        <v>-93688</v>
      </c>
    </row>
    <row r="1519" customFormat="false" ht="15" hidden="false" customHeight="true" outlineLevel="0" collapsed="false">
      <c r="A1519" s="11" t="str">
        <f aca="false">TRIM('수출입 실적(품목별)'!A1523)</f>
        <v>2026.04</v>
      </c>
      <c r="B1519" s="17" t="n">
        <f aca="false">IFERROR(VALUE(LEFT(A1519,4)),"")</f>
        <v>2026</v>
      </c>
      <c r="C1519" s="17" t="n">
        <f aca="false">IFERROR(VALUE(RIGHT(A1519,2)),"")</f>
        <v>4</v>
      </c>
      <c r="D1519" s="11" t="str">
        <f aca="false">TRIM('수출입 실적(품목별)'!B1523)</f>
        <v>75</v>
      </c>
      <c r="E1519" s="11" t="str">
        <f aca="false">TRIM('수출입 실적(품목별)'!C1523)</f>
        <v>니켈과 그 제품</v>
      </c>
      <c r="F1519" s="19" t="n">
        <f aca="false">IFERROR(VALUE(SUBSTITUTE(TRIM('수출입 실적(품목별)'!E1523),",","")),"")</f>
        <v>31929</v>
      </c>
      <c r="G1519" s="19" t="n">
        <f aca="false">IFERROR(VALUE(SUBSTITUTE(TRIM('수출입 실적(품목별)'!G1523),",","")),"")</f>
        <v>145366</v>
      </c>
      <c r="H1519" s="19" t="n">
        <f aca="false">IFERROR(VALUE(SUBSTITUTE(TRIM('수출입 실적(품목별)'!H1523),",","")),"")</f>
        <v>-113437</v>
      </c>
    </row>
    <row r="1520" customFormat="false" ht="15" hidden="false" customHeight="true" outlineLevel="0" collapsed="false">
      <c r="A1520" s="11" t="str">
        <f aca="false">TRIM('수출입 실적(품목별)'!A1524)</f>
        <v>2026.04</v>
      </c>
      <c r="B1520" s="17" t="n">
        <f aca="false">IFERROR(VALUE(LEFT(A1520,4)),"")</f>
        <v>2026</v>
      </c>
      <c r="C1520" s="17" t="n">
        <f aca="false">IFERROR(VALUE(RIGHT(A1520,2)),"")</f>
        <v>4</v>
      </c>
      <c r="D1520" s="11" t="str">
        <f aca="false">TRIM('수출입 실적(품목별)'!B1524)</f>
        <v>76</v>
      </c>
      <c r="E1520" s="11" t="str">
        <f aca="false">TRIM('수출입 실적(품목별)'!C1524)</f>
        <v>알루미늄과 그 제품</v>
      </c>
      <c r="F1520" s="19" t="n">
        <f aca="false">IFERROR(VALUE(SUBSTITUTE(TRIM('수출입 실적(품목별)'!E1524),",","")),"")</f>
        <v>608741</v>
      </c>
      <c r="G1520" s="19" t="n">
        <f aca="false">IFERROR(VALUE(SUBSTITUTE(TRIM('수출입 실적(품목별)'!G1524),",","")),"")</f>
        <v>982723</v>
      </c>
      <c r="H1520" s="19" t="n">
        <f aca="false">IFERROR(VALUE(SUBSTITUTE(TRIM('수출입 실적(품목별)'!H1524),",","")),"")</f>
        <v>-373982</v>
      </c>
    </row>
    <row r="1521" customFormat="false" ht="15" hidden="false" customHeight="true" outlineLevel="0" collapsed="false">
      <c r="A1521" s="11" t="str">
        <f aca="false">TRIM('수출입 실적(품목별)'!A1525)</f>
        <v>2026.04</v>
      </c>
      <c r="B1521" s="17" t="n">
        <f aca="false">IFERROR(VALUE(LEFT(A1521,4)),"")</f>
        <v>2026</v>
      </c>
      <c r="C1521" s="17" t="n">
        <f aca="false">IFERROR(VALUE(RIGHT(A1521,2)),"")</f>
        <v>4</v>
      </c>
      <c r="D1521" s="11" t="str">
        <f aca="false">TRIM('수출입 실적(품목별)'!B1525)</f>
        <v>78</v>
      </c>
      <c r="E1521" s="11" t="str">
        <f aca="false">TRIM('수출입 실적(품목별)'!C1525)</f>
        <v>납과 그 제품</v>
      </c>
      <c r="F1521" s="19" t="n">
        <f aca="false">IFERROR(VALUE(SUBSTITUTE(TRIM('수출입 실적(품목별)'!E1525),",","")),"")</f>
        <v>84579</v>
      </c>
      <c r="G1521" s="19" t="n">
        <f aca="false">IFERROR(VALUE(SUBSTITUTE(TRIM('수출입 실적(품목별)'!G1525),",","")),"")</f>
        <v>42979</v>
      </c>
      <c r="H1521" s="19" t="n">
        <f aca="false">IFERROR(VALUE(SUBSTITUTE(TRIM('수출입 실적(품목별)'!H1525),",","")),"")</f>
        <v>41601</v>
      </c>
    </row>
    <row r="1522" customFormat="false" ht="15" hidden="false" customHeight="true" outlineLevel="0" collapsed="false">
      <c r="A1522" s="11" t="str">
        <f aca="false">TRIM('수출입 실적(품목별)'!A1526)</f>
        <v>2026.04</v>
      </c>
      <c r="B1522" s="17" t="n">
        <f aca="false">IFERROR(VALUE(LEFT(A1522,4)),"")</f>
        <v>2026</v>
      </c>
      <c r="C1522" s="17" t="n">
        <f aca="false">IFERROR(VALUE(RIGHT(A1522,2)),"")</f>
        <v>4</v>
      </c>
      <c r="D1522" s="11" t="str">
        <f aca="false">TRIM('수출입 실적(품목별)'!B1526)</f>
        <v>79</v>
      </c>
      <c r="E1522" s="11" t="str">
        <f aca="false">TRIM('수출입 실적(품목별)'!C1526)</f>
        <v>아연과 그 제품</v>
      </c>
      <c r="F1522" s="19" t="n">
        <f aca="false">IFERROR(VALUE(SUBSTITUTE(TRIM('수출입 실적(품목별)'!E1526),",","")),"")</f>
        <v>161427</v>
      </c>
      <c r="G1522" s="19" t="n">
        <f aca="false">IFERROR(VALUE(SUBSTITUTE(TRIM('수출입 실적(품목별)'!G1526),",","")),"")</f>
        <v>6578</v>
      </c>
      <c r="H1522" s="19" t="n">
        <f aca="false">IFERROR(VALUE(SUBSTITUTE(TRIM('수출입 실적(품목별)'!H1526),",","")),"")</f>
        <v>154849</v>
      </c>
    </row>
    <row r="1523" customFormat="false" ht="15" hidden="false" customHeight="true" outlineLevel="0" collapsed="false">
      <c r="A1523" s="11" t="str">
        <f aca="false">TRIM('수출입 실적(품목별)'!A1527)</f>
        <v>2026.04</v>
      </c>
      <c r="B1523" s="17" t="n">
        <f aca="false">IFERROR(VALUE(LEFT(A1523,4)),"")</f>
        <v>2026</v>
      </c>
      <c r="C1523" s="17" t="n">
        <f aca="false">IFERROR(VALUE(RIGHT(A1523,2)),"")</f>
        <v>4</v>
      </c>
      <c r="D1523" s="11" t="str">
        <f aca="false">TRIM('수출입 실적(품목별)'!B1527)</f>
        <v>80</v>
      </c>
      <c r="E1523" s="11" t="str">
        <f aca="false">TRIM('수출입 실적(품목별)'!C1527)</f>
        <v>주석과 그 제품</v>
      </c>
      <c r="F1523" s="19" t="n">
        <f aca="false">IFERROR(VALUE(SUBSTITUTE(TRIM('수출입 실적(품목별)'!E1527),",","")),"")</f>
        <v>13453</v>
      </c>
      <c r="G1523" s="19" t="n">
        <f aca="false">IFERROR(VALUE(SUBSTITUTE(TRIM('수출입 실적(품목별)'!G1527),",","")),"")</f>
        <v>56108</v>
      </c>
      <c r="H1523" s="19" t="n">
        <f aca="false">IFERROR(VALUE(SUBSTITUTE(TRIM('수출입 실적(품목별)'!H1527),",","")),"")</f>
        <v>-42655</v>
      </c>
    </row>
    <row r="1524" customFormat="false" ht="15" hidden="false" customHeight="true" outlineLevel="0" collapsed="false">
      <c r="A1524" s="11" t="str">
        <f aca="false">TRIM('수출입 실적(품목별)'!A1528)</f>
        <v>2026.04</v>
      </c>
      <c r="B1524" s="17" t="n">
        <f aca="false">IFERROR(VALUE(LEFT(A1524,4)),"")</f>
        <v>2026</v>
      </c>
      <c r="C1524" s="17" t="n">
        <f aca="false">IFERROR(VALUE(RIGHT(A1524,2)),"")</f>
        <v>4</v>
      </c>
      <c r="D1524" s="11" t="str">
        <f aca="false">TRIM('수출입 실적(품목별)'!B1528)</f>
        <v>81</v>
      </c>
      <c r="E1524" s="11" t="str">
        <f aca="false">TRIM('수출입 실적(품목별)'!C1528)</f>
        <v>그 밖의 비금속(卑金屬), 서멧(cermet), 이들의 제품</v>
      </c>
      <c r="F1524" s="19" t="n">
        <f aca="false">IFERROR(VALUE(SUBSTITUTE(TRIM('수출입 실적(품목별)'!E1528),",","")),"")</f>
        <v>58448</v>
      </c>
      <c r="G1524" s="19" t="n">
        <f aca="false">IFERROR(VALUE(SUBSTITUTE(TRIM('수출입 실적(품목별)'!G1528),",","")),"")</f>
        <v>208671</v>
      </c>
      <c r="H1524" s="19" t="n">
        <f aca="false">IFERROR(VALUE(SUBSTITUTE(TRIM('수출입 실적(품목별)'!H1528),",","")),"")</f>
        <v>-150223</v>
      </c>
    </row>
    <row r="1525" customFormat="false" ht="15" hidden="false" customHeight="true" outlineLevel="0" collapsed="false">
      <c r="A1525" s="11" t="str">
        <f aca="false">TRIM('수출입 실적(품목별)'!A1529)</f>
        <v>2026.04</v>
      </c>
      <c r="B1525" s="17" t="n">
        <f aca="false">IFERROR(VALUE(LEFT(A1525,4)),"")</f>
        <v>2026</v>
      </c>
      <c r="C1525" s="17" t="n">
        <f aca="false">IFERROR(VALUE(RIGHT(A1525,2)),"")</f>
        <v>4</v>
      </c>
      <c r="D1525" s="11" t="str">
        <f aca="false">TRIM('수출입 실적(품목별)'!B1529)</f>
        <v>82</v>
      </c>
      <c r="E1525" s="11" t="str">
        <f aca="false">TRIM('수출입 실적(품목별)'!C1529)</f>
        <v>비금속(卑金屬)으로 만든 공구ㆍ도구ㆍ칼붙이ㆍ스푼ㆍ포크, 이들의 부분품</v>
      </c>
      <c r="F1525" s="19" t="n">
        <f aca="false">IFERROR(VALUE(SUBSTITUTE(TRIM('수출입 실적(품목별)'!E1529),",","")),"")</f>
        <v>206740</v>
      </c>
      <c r="G1525" s="19" t="n">
        <f aca="false">IFERROR(VALUE(SUBSTITUTE(TRIM('수출입 실적(품목별)'!G1529),",","")),"")</f>
        <v>100402</v>
      </c>
      <c r="H1525" s="19" t="n">
        <f aca="false">IFERROR(VALUE(SUBSTITUTE(TRIM('수출입 실적(품목별)'!H1529),",","")),"")</f>
        <v>106338</v>
      </c>
    </row>
    <row r="1526" customFormat="false" ht="15" hidden="false" customHeight="true" outlineLevel="0" collapsed="false">
      <c r="A1526" s="11" t="str">
        <f aca="false">TRIM('수출입 실적(품목별)'!A1530)</f>
        <v>2026.04</v>
      </c>
      <c r="B1526" s="17" t="n">
        <f aca="false">IFERROR(VALUE(LEFT(A1526,4)),"")</f>
        <v>2026</v>
      </c>
      <c r="C1526" s="17" t="n">
        <f aca="false">IFERROR(VALUE(RIGHT(A1526,2)),"")</f>
        <v>4</v>
      </c>
      <c r="D1526" s="11" t="str">
        <f aca="false">TRIM('수출입 실적(품목별)'!B1530)</f>
        <v>83</v>
      </c>
      <c r="E1526" s="11" t="str">
        <f aca="false">TRIM('수출입 실적(품목별)'!C1530)</f>
        <v>비금속(卑金屬)으로 만든 각종 제품</v>
      </c>
      <c r="F1526" s="19" t="n">
        <f aca="false">IFERROR(VALUE(SUBSTITUTE(TRIM('수출입 실적(품목별)'!E1530),",","")),"")</f>
        <v>151810</v>
      </c>
      <c r="G1526" s="19" t="n">
        <f aca="false">IFERROR(VALUE(SUBSTITUTE(TRIM('수출입 실적(품목별)'!G1530),",","")),"")</f>
        <v>86533</v>
      </c>
      <c r="H1526" s="19" t="n">
        <f aca="false">IFERROR(VALUE(SUBSTITUTE(TRIM('수출입 실적(품목별)'!H1530),",","")),"")</f>
        <v>65277</v>
      </c>
    </row>
    <row r="1527" customFormat="false" ht="15" hidden="false" customHeight="true" outlineLevel="0" collapsed="false">
      <c r="A1527" s="11" t="str">
        <f aca="false">TRIM('수출입 실적(품목별)'!A1531)</f>
        <v>2026.04</v>
      </c>
      <c r="B1527" s="17" t="n">
        <f aca="false">IFERROR(VALUE(LEFT(A1527,4)),"")</f>
        <v>2026</v>
      </c>
      <c r="C1527" s="17" t="n">
        <f aca="false">IFERROR(VALUE(RIGHT(A1527,2)),"")</f>
        <v>4</v>
      </c>
      <c r="D1527" s="11" t="str">
        <f aca="false">TRIM('수출입 실적(품목별)'!B1531)</f>
        <v>84</v>
      </c>
      <c r="E1527" s="11" t="str">
        <f aca="false">TRIM('수출입 실적(품목별)'!C1531)</f>
        <v>원자로ㆍ보일러ㆍ기계류와 이들의 부분품</v>
      </c>
      <c r="F1527" s="19" t="n">
        <f aca="false">IFERROR(VALUE(SUBSTITUTE(TRIM('수출입 실적(품목별)'!E1531),",","")),"")</f>
        <v>11623503</v>
      </c>
      <c r="G1527" s="19" t="n">
        <f aca="false">IFERROR(VALUE(SUBSTITUTE(TRIM('수출입 실적(품목별)'!G1531),",","")),"")</f>
        <v>7863346</v>
      </c>
      <c r="H1527" s="19" t="n">
        <f aca="false">IFERROR(VALUE(SUBSTITUTE(TRIM('수출입 실적(품목별)'!H1531),",","")),"")</f>
        <v>3760157</v>
      </c>
    </row>
    <row r="1528" customFormat="false" ht="15" hidden="false" customHeight="true" outlineLevel="0" collapsed="false">
      <c r="A1528" s="11" t="str">
        <f aca="false">TRIM('수출입 실적(품목별)'!A1532)</f>
        <v>2026.04</v>
      </c>
      <c r="B1528" s="17" t="n">
        <f aca="false">IFERROR(VALUE(LEFT(A1528,4)),"")</f>
        <v>2026</v>
      </c>
      <c r="C1528" s="17" t="n">
        <f aca="false">IFERROR(VALUE(RIGHT(A1528,2)),"")</f>
        <v>4</v>
      </c>
      <c r="D1528" s="11" t="str">
        <f aca="false">TRIM('수출입 실적(품목별)'!B1532)</f>
        <v>85</v>
      </c>
      <c r="E1528" s="11" t="str">
        <f aca="false">TRIM('수출입 실적(품목별)'!C1532)</f>
        <v>전기기기와 그 부분품, 녹음기ㆍ음성 재생기ㆍ텔레비전의 영상과 음성의 기록기ㆍ재생기와 이들의 부분품ㆍ부속품</v>
      </c>
      <c r="F1528" s="19" t="n">
        <f aca="false">IFERROR(VALUE(SUBSTITUTE(TRIM('수출입 실적(품목별)'!E1532),",","")),"")</f>
        <v>36211589</v>
      </c>
      <c r="G1528" s="19" t="n">
        <f aca="false">IFERROR(VALUE(SUBSTITUTE(TRIM('수출입 실적(품목별)'!G1532),",","")),"")</f>
        <v>13508240</v>
      </c>
      <c r="H1528" s="19" t="n">
        <f aca="false">IFERROR(VALUE(SUBSTITUTE(TRIM('수출입 실적(품목별)'!H1532),",","")),"")</f>
        <v>22703349</v>
      </c>
    </row>
    <row r="1529" customFormat="false" ht="15" hidden="false" customHeight="true" outlineLevel="0" collapsed="false">
      <c r="A1529" s="11" t="str">
        <f aca="false">TRIM('수출입 실적(품목별)'!A1533)</f>
        <v>2026.04</v>
      </c>
      <c r="B1529" s="17" t="n">
        <f aca="false">IFERROR(VALUE(LEFT(A1529,4)),"")</f>
        <v>2026</v>
      </c>
      <c r="C1529" s="17" t="n">
        <f aca="false">IFERROR(VALUE(RIGHT(A1529,2)),"")</f>
        <v>4</v>
      </c>
      <c r="D1529" s="11" t="str">
        <f aca="false">TRIM('수출입 실적(품목별)'!B1533)</f>
        <v>86</v>
      </c>
      <c r="E1529" s="11" t="str">
        <f aca="false">TRIM('수출입 실적(품목별)'!C1533)</f>
        <v>철도용이나 궤도용 기관차ㆍ차량과 이들의 부분품, 철도용이나 궤도용 장비품과 그 부분품, 기계식(전기기계식을 포함한다) 각종 교통신호용 기기</v>
      </c>
      <c r="F1529" s="19" t="n">
        <f aca="false">IFERROR(VALUE(SUBSTITUTE(TRIM('수출입 실적(품목별)'!E1533),",","")),"")</f>
        <v>73726</v>
      </c>
      <c r="G1529" s="19" t="n">
        <f aca="false">IFERROR(VALUE(SUBSTITUTE(TRIM('수출입 실적(품목별)'!G1533),",","")),"")</f>
        <v>44852</v>
      </c>
      <c r="H1529" s="19" t="n">
        <f aca="false">IFERROR(VALUE(SUBSTITUTE(TRIM('수출입 실적(품목별)'!H1533),",","")),"")</f>
        <v>28874</v>
      </c>
    </row>
    <row r="1530" customFormat="false" ht="15" hidden="false" customHeight="true" outlineLevel="0" collapsed="false">
      <c r="A1530" s="11" t="str">
        <f aca="false">TRIM('수출입 실적(품목별)'!A1534)</f>
        <v>2026.04</v>
      </c>
      <c r="B1530" s="17" t="n">
        <f aca="false">IFERROR(VALUE(LEFT(A1530,4)),"")</f>
        <v>2026</v>
      </c>
      <c r="C1530" s="17" t="n">
        <f aca="false">IFERROR(VALUE(RIGHT(A1530,2)),"")</f>
        <v>4</v>
      </c>
      <c r="D1530" s="11" t="str">
        <f aca="false">TRIM('수출입 실적(품목별)'!B1534)</f>
        <v>87</v>
      </c>
      <c r="E1530" s="11" t="str">
        <f aca="false">TRIM('수출입 실적(품목별)'!C1534)</f>
        <v>철도용이나 궤도용 외의 차량과 그 부분품ㆍ부속품</v>
      </c>
      <c r="F1530" s="19" t="n">
        <f aca="false">IFERROR(VALUE(SUBSTITUTE(TRIM('수출입 실적(품목별)'!E1534),",","")),"")</f>
        <v>7859533</v>
      </c>
      <c r="G1530" s="19" t="n">
        <f aca="false">IFERROR(VALUE(SUBSTITUTE(TRIM('수출입 실적(품목별)'!G1534),",","")),"")</f>
        <v>1917789</v>
      </c>
      <c r="H1530" s="19" t="n">
        <f aca="false">IFERROR(VALUE(SUBSTITUTE(TRIM('수출입 실적(품목별)'!H1534),",","")),"")</f>
        <v>5941744</v>
      </c>
    </row>
    <row r="1531" customFormat="false" ht="15" hidden="false" customHeight="true" outlineLevel="0" collapsed="false">
      <c r="A1531" s="11" t="str">
        <f aca="false">TRIM('수출입 실적(품목별)'!A1535)</f>
        <v>2026.04</v>
      </c>
      <c r="B1531" s="17" t="n">
        <f aca="false">IFERROR(VALUE(LEFT(A1531,4)),"")</f>
        <v>2026</v>
      </c>
      <c r="C1531" s="17" t="n">
        <f aca="false">IFERROR(VALUE(RIGHT(A1531,2)),"")</f>
        <v>4</v>
      </c>
      <c r="D1531" s="11" t="str">
        <f aca="false">TRIM('수출입 실적(품목별)'!B1535)</f>
        <v>88</v>
      </c>
      <c r="E1531" s="11" t="str">
        <f aca="false">TRIM('수출입 실적(품목별)'!C1535)</f>
        <v>항공기와 우주선, 이들의 부분품</v>
      </c>
      <c r="F1531" s="19" t="n">
        <f aca="false">IFERROR(VALUE(SUBSTITUTE(TRIM('수출입 실적(품목별)'!E1535),",","")),"")</f>
        <v>311729</v>
      </c>
      <c r="G1531" s="19" t="n">
        <f aca="false">IFERROR(VALUE(SUBSTITUTE(TRIM('수출입 실적(품목별)'!G1535),",","")),"")</f>
        <v>570740</v>
      </c>
      <c r="H1531" s="19" t="n">
        <f aca="false">IFERROR(VALUE(SUBSTITUTE(TRIM('수출입 실적(품목별)'!H1535),",","")),"")</f>
        <v>-259010</v>
      </c>
    </row>
    <row r="1532" customFormat="false" ht="15" hidden="false" customHeight="true" outlineLevel="0" collapsed="false">
      <c r="A1532" s="11" t="str">
        <f aca="false">TRIM('수출입 실적(품목별)'!A1536)</f>
        <v>2026.04</v>
      </c>
      <c r="B1532" s="17" t="n">
        <f aca="false">IFERROR(VALUE(LEFT(A1532,4)),"")</f>
        <v>2026</v>
      </c>
      <c r="C1532" s="17" t="n">
        <f aca="false">IFERROR(VALUE(RIGHT(A1532,2)),"")</f>
        <v>4</v>
      </c>
      <c r="D1532" s="11" t="str">
        <f aca="false">TRIM('수출입 실적(품목별)'!B1536)</f>
        <v>89</v>
      </c>
      <c r="E1532" s="11" t="str">
        <f aca="false">TRIM('수출입 실적(품목별)'!C1536)</f>
        <v>선박과 수상 구조물</v>
      </c>
      <c r="F1532" s="19" t="n">
        <f aca="false">IFERROR(VALUE(SUBSTITUTE(TRIM('수출입 실적(품목별)'!E1536),",","")),"")</f>
        <v>2723853</v>
      </c>
      <c r="G1532" s="19" t="n">
        <f aca="false">IFERROR(VALUE(SUBSTITUTE(TRIM('수출입 실적(품목별)'!G1536),",","")),"")</f>
        <v>210334</v>
      </c>
      <c r="H1532" s="19" t="n">
        <f aca="false">IFERROR(VALUE(SUBSTITUTE(TRIM('수출입 실적(품목별)'!H1536),",","")),"")</f>
        <v>2513519</v>
      </c>
    </row>
    <row r="1533" customFormat="false" ht="15" hidden="false" customHeight="true" outlineLevel="0" collapsed="false">
      <c r="A1533" s="11" t="str">
        <f aca="false">TRIM('수출입 실적(품목별)'!A1537)</f>
        <v>2026.04</v>
      </c>
      <c r="B1533" s="17" t="n">
        <f aca="false">IFERROR(VALUE(LEFT(A1533,4)),"")</f>
        <v>2026</v>
      </c>
      <c r="C1533" s="17" t="n">
        <f aca="false">IFERROR(VALUE(RIGHT(A1533,2)),"")</f>
        <v>4</v>
      </c>
      <c r="D1533" s="11" t="str">
        <f aca="false">TRIM('수출입 실적(품목별)'!B1537)</f>
        <v>90</v>
      </c>
      <c r="E1533" s="11" t="str">
        <f aca="false">TRIM('수출입 실적(품목별)'!C1537)</f>
        <v>광학기기ㆍ사진용 기기ㆍ영화용 기기ㆍ측정기기ㆍ검사기기ㆍ정밀기기ㆍ의료용 기기, 이들의 부분품과 부속품</v>
      </c>
      <c r="F1533" s="19" t="n">
        <f aca="false">IFERROR(VALUE(SUBSTITUTE(TRIM('수출입 실적(품목별)'!E1537),",","")),"")</f>
        <v>1504353</v>
      </c>
      <c r="G1533" s="19" t="n">
        <f aca="false">IFERROR(VALUE(SUBSTITUTE(TRIM('수출입 실적(품목별)'!G1537),",","")),"")</f>
        <v>2475210</v>
      </c>
      <c r="H1533" s="19" t="n">
        <f aca="false">IFERROR(VALUE(SUBSTITUTE(TRIM('수출입 실적(품목별)'!H1537),",","")),"")</f>
        <v>-970857</v>
      </c>
    </row>
    <row r="1534" customFormat="false" ht="15" hidden="false" customHeight="true" outlineLevel="0" collapsed="false">
      <c r="A1534" s="11" t="str">
        <f aca="false">TRIM('수출입 실적(품목별)'!A1538)</f>
        <v>2026.04</v>
      </c>
      <c r="B1534" s="17" t="n">
        <f aca="false">IFERROR(VALUE(LEFT(A1534,4)),"")</f>
        <v>2026</v>
      </c>
      <c r="C1534" s="17" t="n">
        <f aca="false">IFERROR(VALUE(RIGHT(A1534,2)),"")</f>
        <v>4</v>
      </c>
      <c r="D1534" s="11" t="str">
        <f aca="false">TRIM('수출입 실적(품목별)'!B1538)</f>
        <v>91</v>
      </c>
      <c r="E1534" s="11" t="str">
        <f aca="false">TRIM('수출입 실적(품목별)'!C1538)</f>
        <v>시계와 그 부분품</v>
      </c>
      <c r="F1534" s="19" t="n">
        <f aca="false">IFERROR(VALUE(SUBSTITUTE(TRIM('수출입 실적(품목별)'!E1538),",","")),"")</f>
        <v>18559</v>
      </c>
      <c r="G1534" s="19" t="n">
        <f aca="false">IFERROR(VALUE(SUBSTITUTE(TRIM('수출입 실적(품목별)'!G1538),",","")),"")</f>
        <v>91117</v>
      </c>
      <c r="H1534" s="19" t="n">
        <f aca="false">IFERROR(VALUE(SUBSTITUTE(TRIM('수출입 실적(품목별)'!H1538),",","")),"")</f>
        <v>-72558</v>
      </c>
    </row>
    <row r="1535" customFormat="false" ht="15" hidden="false" customHeight="true" outlineLevel="0" collapsed="false">
      <c r="A1535" s="11" t="str">
        <f aca="false">TRIM('수출입 실적(품목별)'!A1539)</f>
        <v>2026.04</v>
      </c>
      <c r="B1535" s="17" t="n">
        <f aca="false">IFERROR(VALUE(LEFT(A1535,4)),"")</f>
        <v>2026</v>
      </c>
      <c r="C1535" s="17" t="n">
        <f aca="false">IFERROR(VALUE(RIGHT(A1535,2)),"")</f>
        <v>4</v>
      </c>
      <c r="D1535" s="11" t="str">
        <f aca="false">TRIM('수출입 실적(품목별)'!B1539)</f>
        <v>92</v>
      </c>
      <c r="E1535" s="11" t="str">
        <f aca="false">TRIM('수출입 실적(품목별)'!C1539)</f>
        <v>악기와 그 부분품과 부속품</v>
      </c>
      <c r="F1535" s="19" t="n">
        <f aca="false">IFERROR(VALUE(SUBSTITUTE(TRIM('수출입 실적(품목별)'!E1539),",","")),"")</f>
        <v>9315</v>
      </c>
      <c r="G1535" s="19" t="n">
        <f aca="false">IFERROR(VALUE(SUBSTITUTE(TRIM('수출입 실적(품목별)'!G1539),",","")),"")</f>
        <v>13474</v>
      </c>
      <c r="H1535" s="19" t="n">
        <f aca="false">IFERROR(VALUE(SUBSTITUTE(TRIM('수출입 실적(품목별)'!H1539),",","")),"")</f>
        <v>-4159</v>
      </c>
    </row>
    <row r="1536" customFormat="false" ht="15" hidden="false" customHeight="true" outlineLevel="0" collapsed="false">
      <c r="A1536" s="11" t="str">
        <f aca="false">TRIM('수출입 실적(품목별)'!A1540)</f>
        <v>2026.04</v>
      </c>
      <c r="B1536" s="17" t="n">
        <f aca="false">IFERROR(VALUE(LEFT(A1536,4)),"")</f>
        <v>2026</v>
      </c>
      <c r="C1536" s="17" t="n">
        <f aca="false">IFERROR(VALUE(RIGHT(A1536,2)),"")</f>
        <v>4</v>
      </c>
      <c r="D1536" s="11" t="str">
        <f aca="false">TRIM('수출입 실적(품목별)'!B1540)</f>
        <v>93</v>
      </c>
      <c r="E1536" s="11" t="str">
        <f aca="false">TRIM('수출입 실적(품목별)'!C1540)</f>
        <v>무기ㆍ총포탄과 이들의 부분품과 부속품</v>
      </c>
      <c r="F1536" s="19" t="n">
        <f aca="false">IFERROR(VALUE(SUBSTITUTE(TRIM('수출입 실적(품목별)'!E1540),",","")),"")</f>
        <v>285361</v>
      </c>
      <c r="G1536" s="19" t="n">
        <f aca="false">IFERROR(VALUE(SUBSTITUTE(TRIM('수출입 실적(품목별)'!G1540),",","")),"")</f>
        <v>27536</v>
      </c>
      <c r="H1536" s="19" t="n">
        <f aca="false">IFERROR(VALUE(SUBSTITUTE(TRIM('수출입 실적(품목별)'!H1540),",","")),"")</f>
        <v>257824</v>
      </c>
    </row>
    <row r="1537" customFormat="false" ht="15" hidden="false" customHeight="true" outlineLevel="0" collapsed="false">
      <c r="A1537" s="11" t="str">
        <f aca="false">TRIM('수출입 실적(품목별)'!A1541)</f>
        <v>2026.04</v>
      </c>
      <c r="B1537" s="17" t="n">
        <f aca="false">IFERROR(VALUE(LEFT(A1537,4)),"")</f>
        <v>2026</v>
      </c>
      <c r="C1537" s="17" t="n">
        <f aca="false">IFERROR(VALUE(RIGHT(A1537,2)),"")</f>
        <v>4</v>
      </c>
      <c r="D1537" s="11" t="str">
        <f aca="false">TRIM('수출입 실적(품목별)'!B1541)</f>
        <v>94</v>
      </c>
      <c r="E1537" s="11" t="str">
        <f aca="false">TRIM('수출입 실적(품목별)'!C1541)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537" s="19" t="n">
        <f aca="false">IFERROR(VALUE(SUBSTITUTE(TRIM('수출입 실적(품목별)'!E1541),",","")),"")</f>
        <v>118515</v>
      </c>
      <c r="G1537" s="19" t="n">
        <f aca="false">IFERROR(VALUE(SUBSTITUTE(TRIM('수출입 실적(품목별)'!G1541),",","")),"")</f>
        <v>356444</v>
      </c>
      <c r="H1537" s="19" t="n">
        <f aca="false">IFERROR(VALUE(SUBSTITUTE(TRIM('수출입 실적(품목별)'!H1541),",","")),"")</f>
        <v>-237929</v>
      </c>
    </row>
    <row r="1538" customFormat="false" ht="15" hidden="false" customHeight="true" outlineLevel="0" collapsed="false">
      <c r="A1538" s="11" t="str">
        <f aca="false">TRIM('수출입 실적(품목별)'!A1542)</f>
        <v>2026.04</v>
      </c>
      <c r="B1538" s="17" t="n">
        <f aca="false">IFERROR(VALUE(LEFT(A1538,4)),"")</f>
        <v>2026</v>
      </c>
      <c r="C1538" s="17" t="n">
        <f aca="false">IFERROR(VALUE(RIGHT(A1538,2)),"")</f>
        <v>4</v>
      </c>
      <c r="D1538" s="11" t="str">
        <f aca="false">TRIM('수출입 실적(품목별)'!B1542)</f>
        <v>95</v>
      </c>
      <c r="E1538" s="11" t="str">
        <f aca="false">TRIM('수출입 실적(품목별)'!C1542)</f>
        <v>완구ㆍ게임용구ㆍ운동용구와 이들의 부분품과 부속품</v>
      </c>
      <c r="F1538" s="19" t="n">
        <f aca="false">IFERROR(VALUE(SUBSTITUTE(TRIM('수출입 실적(품목별)'!E1542),",","")),"")</f>
        <v>63444</v>
      </c>
      <c r="G1538" s="19" t="n">
        <f aca="false">IFERROR(VALUE(SUBSTITUTE(TRIM('수출입 실적(품목별)'!G1542),",","")),"")</f>
        <v>258194</v>
      </c>
      <c r="H1538" s="19" t="n">
        <f aca="false">IFERROR(VALUE(SUBSTITUTE(TRIM('수출입 실적(품목별)'!H1542),",","")),"")</f>
        <v>-194750</v>
      </c>
    </row>
    <row r="1539" customFormat="false" ht="15" hidden="false" customHeight="true" outlineLevel="0" collapsed="false">
      <c r="A1539" s="11" t="str">
        <f aca="false">TRIM('수출입 실적(품목별)'!A1543)</f>
        <v>2026.04</v>
      </c>
      <c r="B1539" s="17" t="n">
        <f aca="false">IFERROR(VALUE(LEFT(A1539,4)),"")</f>
        <v>2026</v>
      </c>
      <c r="C1539" s="17" t="n">
        <f aca="false">IFERROR(VALUE(RIGHT(A1539,2)),"")</f>
        <v>4</v>
      </c>
      <c r="D1539" s="11" t="str">
        <f aca="false">TRIM('수출입 실적(품목별)'!B1543)</f>
        <v>96</v>
      </c>
      <c r="E1539" s="11" t="str">
        <f aca="false">TRIM('수출입 실적(품목별)'!C1543)</f>
        <v>잡품</v>
      </c>
      <c r="F1539" s="19" t="n">
        <f aca="false">IFERROR(VALUE(SUBSTITUTE(TRIM('수출입 실적(품목별)'!E1543),",","")),"")</f>
        <v>43001</v>
      </c>
      <c r="G1539" s="19" t="n">
        <f aca="false">IFERROR(VALUE(SUBSTITUTE(TRIM('수출입 실적(품목별)'!G1543),",","")),"")</f>
        <v>109145</v>
      </c>
      <c r="H1539" s="19" t="n">
        <f aca="false">IFERROR(VALUE(SUBSTITUTE(TRIM('수출입 실적(품목별)'!H1543),",","")),"")</f>
        <v>-66145</v>
      </c>
    </row>
    <row r="1540" customFormat="false" ht="15" hidden="false" customHeight="true" outlineLevel="0" collapsed="false">
      <c r="A1540" s="11" t="str">
        <f aca="false">TRIM('수출입 실적(품목별)'!A1544)</f>
        <v>2026.04</v>
      </c>
      <c r="B1540" s="17" t="n">
        <f aca="false">IFERROR(VALUE(LEFT(A1540,4)),"")</f>
        <v>2026</v>
      </c>
      <c r="C1540" s="17" t="n">
        <f aca="false">IFERROR(VALUE(RIGHT(A1540,2)),"")</f>
        <v>4</v>
      </c>
      <c r="D1540" s="11" t="str">
        <f aca="false">TRIM('수출입 실적(품목별)'!B1544)</f>
        <v>97</v>
      </c>
      <c r="E1540" s="11" t="str">
        <f aca="false">TRIM('수출입 실적(품목별)'!C1544)</f>
        <v>예술품ㆍ수집품ㆍ골동품</v>
      </c>
      <c r="F1540" s="19" t="n">
        <f aca="false">IFERROR(VALUE(SUBSTITUTE(TRIM('수출입 실적(품목별)'!E1544),",","")),"")</f>
        <v>13734</v>
      </c>
      <c r="G1540" s="19" t="n">
        <f aca="false">IFERROR(VALUE(SUBSTITUTE(TRIM('수출입 실적(품목별)'!G1544),",","")),"")</f>
        <v>24153</v>
      </c>
      <c r="H1540" s="19" t="n">
        <f aca="false">IFERROR(VALUE(SUBSTITUTE(TRIM('수출입 실적(품목별)'!H1544),",","")),"")</f>
        <v>-10419</v>
      </c>
    </row>
    <row r="1541" customFormat="false" ht="15" hidden="false" customHeight="true" outlineLevel="0" collapsed="false">
      <c r="A1541" s="11" t="str">
        <f aca="false">TRIM('수출입 실적(품목별)'!A1545)</f>
        <v>2026.05</v>
      </c>
      <c r="B1541" s="17" t="n">
        <f aca="false">IFERROR(VALUE(LEFT(A1541,4)),"")</f>
        <v>2026</v>
      </c>
      <c r="C1541" s="17" t="n">
        <f aca="false">IFERROR(VALUE(RIGHT(A1541,2)),"")</f>
        <v>5</v>
      </c>
      <c r="D1541" s="11" t="str">
        <f aca="false">TRIM('수출입 실적(품목별)'!B1545)</f>
        <v>01</v>
      </c>
      <c r="E1541" s="11" t="str">
        <f aca="false">TRIM('수출입 실적(품목별)'!C1545)</f>
        <v>살아 있는 동물</v>
      </c>
      <c r="F1541" s="19" t="n">
        <f aca="false">IFERROR(VALUE(SUBSTITUTE(TRIM('수출입 실적(품목별)'!E1545),",","")),"")</f>
        <v>816</v>
      </c>
      <c r="G1541" s="19" t="n">
        <f aca="false">IFERROR(VALUE(SUBSTITUTE(TRIM('수출입 실적(품목별)'!G1545),",","")),"")</f>
        <v>4476</v>
      </c>
      <c r="H1541" s="19" t="n">
        <f aca="false">IFERROR(VALUE(SUBSTITUTE(TRIM('수출입 실적(품목별)'!H1545),",","")),"")</f>
        <v>-3660</v>
      </c>
    </row>
    <row r="1542" customFormat="false" ht="15" hidden="false" customHeight="true" outlineLevel="0" collapsed="false">
      <c r="A1542" s="11" t="str">
        <f aca="false">TRIM('수출입 실적(품목별)'!A1546)</f>
        <v>2026.05</v>
      </c>
      <c r="B1542" s="17" t="n">
        <f aca="false">IFERROR(VALUE(LEFT(A1542,4)),"")</f>
        <v>2026</v>
      </c>
      <c r="C1542" s="17" t="n">
        <f aca="false">IFERROR(VALUE(RIGHT(A1542,2)),"")</f>
        <v>5</v>
      </c>
      <c r="D1542" s="11" t="str">
        <f aca="false">TRIM('수출입 실적(품목별)'!B1546)</f>
        <v>02</v>
      </c>
      <c r="E1542" s="11" t="str">
        <f aca="false">TRIM('수출입 실적(품목별)'!C1546)</f>
        <v>육과 식용 설육(屑肉)</v>
      </c>
      <c r="F1542" s="19" t="n">
        <f aca="false">IFERROR(VALUE(SUBSTITUTE(TRIM('수출입 실적(품목별)'!E1546),",","")),"")</f>
        <v>4836</v>
      </c>
      <c r="G1542" s="19" t="n">
        <f aca="false">IFERROR(VALUE(SUBSTITUTE(TRIM('수출입 실적(품목별)'!G1546),",","")),"")</f>
        <v>630354</v>
      </c>
      <c r="H1542" s="19" t="n">
        <f aca="false">IFERROR(VALUE(SUBSTITUTE(TRIM('수출입 실적(품목별)'!H1546),",","")),"")</f>
        <v>-625518</v>
      </c>
    </row>
    <row r="1543" customFormat="false" ht="15" hidden="false" customHeight="true" outlineLevel="0" collapsed="false">
      <c r="A1543" s="11" t="str">
        <f aca="false">TRIM('수출입 실적(품목별)'!A1547)</f>
        <v>2026.05</v>
      </c>
      <c r="B1543" s="17" t="n">
        <f aca="false">IFERROR(VALUE(LEFT(A1543,4)),"")</f>
        <v>2026</v>
      </c>
      <c r="C1543" s="17" t="n">
        <f aca="false">IFERROR(VALUE(RIGHT(A1543,2)),"")</f>
        <v>5</v>
      </c>
      <c r="D1543" s="11" t="str">
        <f aca="false">TRIM('수출입 실적(품목별)'!B1547)</f>
        <v>03</v>
      </c>
      <c r="E1543" s="11" t="str">
        <f aca="false">TRIM('수출입 실적(품목별)'!C1547)</f>
        <v>어류ㆍ갑각류ㆍ연체동물과 그 밖의 수생(水生) 무척추동물</v>
      </c>
      <c r="F1543" s="19" t="n">
        <f aca="false">IFERROR(VALUE(SUBSTITUTE(TRIM('수출입 실적(품목별)'!E1547),",","")),"")</f>
        <v>200487</v>
      </c>
      <c r="G1543" s="19" t="n">
        <f aca="false">IFERROR(VALUE(SUBSTITUTE(TRIM('수출입 실적(품목별)'!G1547),",","")),"")</f>
        <v>430053</v>
      </c>
      <c r="H1543" s="19" t="n">
        <f aca="false">IFERROR(VALUE(SUBSTITUTE(TRIM('수출입 실적(품목별)'!H1547),",","")),"")</f>
        <v>-229566</v>
      </c>
    </row>
    <row r="1544" customFormat="false" ht="15" hidden="false" customHeight="true" outlineLevel="0" collapsed="false">
      <c r="A1544" s="11" t="str">
        <f aca="false">TRIM('수출입 실적(품목별)'!A1548)</f>
        <v>2026.05</v>
      </c>
      <c r="B1544" s="17" t="n">
        <f aca="false">IFERROR(VALUE(LEFT(A1544,4)),"")</f>
        <v>2026</v>
      </c>
      <c r="C1544" s="17" t="n">
        <f aca="false">IFERROR(VALUE(RIGHT(A1544,2)),"")</f>
        <v>5</v>
      </c>
      <c r="D1544" s="11" t="str">
        <f aca="false">TRIM('수출입 실적(품목별)'!B1548)</f>
        <v>04</v>
      </c>
      <c r="E1544" s="11" t="str">
        <f aca="false">TRIM('수출입 실적(품목별)'!C1548)</f>
        <v>낙농품, 새의 알, 천연꿀, 다른 류로 분류되지 않은 식용인 동물성 생산품</v>
      </c>
      <c r="F1544" s="19" t="n">
        <f aca="false">IFERROR(VALUE(SUBSTITUTE(TRIM('수출입 실적(품목별)'!E1548),",","")),"")</f>
        <v>5541</v>
      </c>
      <c r="G1544" s="19" t="n">
        <f aca="false">IFERROR(VALUE(SUBSTITUTE(TRIM('수출입 실적(품목별)'!G1548),",","")),"")</f>
        <v>133278</v>
      </c>
      <c r="H1544" s="19" t="n">
        <f aca="false">IFERROR(VALUE(SUBSTITUTE(TRIM('수출입 실적(품목별)'!H1548),",","")),"")</f>
        <v>-127738</v>
      </c>
    </row>
    <row r="1545" customFormat="false" ht="15" hidden="false" customHeight="true" outlineLevel="0" collapsed="false">
      <c r="A1545" s="11" t="str">
        <f aca="false">TRIM('수출입 실적(품목별)'!A1549)</f>
        <v>2026.05</v>
      </c>
      <c r="B1545" s="17" t="n">
        <f aca="false">IFERROR(VALUE(LEFT(A1545,4)),"")</f>
        <v>2026</v>
      </c>
      <c r="C1545" s="17" t="n">
        <f aca="false">IFERROR(VALUE(RIGHT(A1545,2)),"")</f>
        <v>5</v>
      </c>
      <c r="D1545" s="11" t="str">
        <f aca="false">TRIM('수출입 실적(품목별)'!B1549)</f>
        <v>05</v>
      </c>
      <c r="E1545" s="11" t="str">
        <f aca="false">TRIM('수출입 실적(품목별)'!C1549)</f>
        <v>다른 류로 분류되지 않은 동물성 생산품</v>
      </c>
      <c r="F1545" s="19" t="n">
        <f aca="false">IFERROR(VALUE(SUBSTITUTE(TRIM('수출입 실적(품목별)'!E1549),",","")),"")</f>
        <v>9110</v>
      </c>
      <c r="G1545" s="19" t="n">
        <f aca="false">IFERROR(VALUE(SUBSTITUTE(TRIM('수출입 실적(품목별)'!G1549),",","")),"")</f>
        <v>15553</v>
      </c>
      <c r="H1545" s="19" t="n">
        <f aca="false">IFERROR(VALUE(SUBSTITUTE(TRIM('수출입 실적(품목별)'!H1549),",","")),"")</f>
        <v>-6442</v>
      </c>
    </row>
    <row r="1546" customFormat="false" ht="15" hidden="false" customHeight="true" outlineLevel="0" collapsed="false">
      <c r="A1546" s="11" t="str">
        <f aca="false">TRIM('수출입 실적(품목별)'!A1550)</f>
        <v>2026.05</v>
      </c>
      <c r="B1546" s="17" t="n">
        <f aca="false">IFERROR(VALUE(LEFT(A1546,4)),"")</f>
        <v>2026</v>
      </c>
      <c r="C1546" s="17" t="n">
        <f aca="false">IFERROR(VALUE(RIGHT(A1546,2)),"")</f>
        <v>5</v>
      </c>
      <c r="D1546" s="11" t="str">
        <f aca="false">TRIM('수출입 실적(품목별)'!B1550)</f>
        <v>06</v>
      </c>
      <c r="E1546" s="11" t="str">
        <f aca="false">TRIM('수출입 실적(품목별)'!C1550)</f>
        <v>살아 있는 수목과 그 밖의 식물, 인경(鱗莖)ㆍ뿌리와 이와 유사한 물품, 절화(切花)와 장식용 잎</v>
      </c>
      <c r="F1546" s="19" t="n">
        <f aca="false">IFERROR(VALUE(SUBSTITUTE(TRIM('수출입 실적(품목별)'!E1550),",","")),"")</f>
        <v>355</v>
      </c>
      <c r="G1546" s="19" t="n">
        <f aca="false">IFERROR(VALUE(SUBSTITUTE(TRIM('수출입 실적(품목별)'!G1550),",","")),"")</f>
        <v>12172</v>
      </c>
      <c r="H1546" s="19" t="n">
        <f aca="false">IFERROR(VALUE(SUBSTITUTE(TRIM('수출입 실적(품목별)'!H1550),",","")),"")</f>
        <v>-11817</v>
      </c>
    </row>
    <row r="1547" customFormat="false" ht="15" hidden="false" customHeight="true" outlineLevel="0" collapsed="false">
      <c r="A1547" s="11" t="str">
        <f aca="false">TRIM('수출입 실적(품목별)'!A1551)</f>
        <v>2026.05</v>
      </c>
      <c r="B1547" s="17" t="n">
        <f aca="false">IFERROR(VALUE(LEFT(A1547,4)),"")</f>
        <v>2026</v>
      </c>
      <c r="C1547" s="17" t="n">
        <f aca="false">IFERROR(VALUE(RIGHT(A1547,2)),"")</f>
        <v>5</v>
      </c>
      <c r="D1547" s="11" t="str">
        <f aca="false">TRIM('수출입 실적(품목별)'!B1551)</f>
        <v>07</v>
      </c>
      <c r="E1547" s="11" t="str">
        <f aca="false">TRIM('수출입 실적(품목별)'!C1551)</f>
        <v>식용의 채소ㆍ뿌리ㆍ괴경(塊莖)</v>
      </c>
      <c r="F1547" s="19" t="n">
        <f aca="false">IFERROR(VALUE(SUBSTITUTE(TRIM('수출입 실적(품목별)'!E1551),",","")),"")</f>
        <v>9549</v>
      </c>
      <c r="G1547" s="19" t="n">
        <f aca="false">IFERROR(VALUE(SUBSTITUTE(TRIM('수출입 실적(품목별)'!G1551),",","")),"")</f>
        <v>52018</v>
      </c>
      <c r="H1547" s="19" t="n">
        <f aca="false">IFERROR(VALUE(SUBSTITUTE(TRIM('수출입 실적(품목별)'!H1551),",","")),"")</f>
        <v>-42469</v>
      </c>
    </row>
    <row r="1548" customFormat="false" ht="15" hidden="false" customHeight="true" outlineLevel="0" collapsed="false">
      <c r="A1548" s="11" t="str">
        <f aca="false">TRIM('수출입 실적(품목별)'!A1552)</f>
        <v>2026.05</v>
      </c>
      <c r="B1548" s="17" t="n">
        <f aca="false">IFERROR(VALUE(LEFT(A1548,4)),"")</f>
        <v>2026</v>
      </c>
      <c r="C1548" s="17" t="n">
        <f aca="false">IFERROR(VALUE(RIGHT(A1548,2)),"")</f>
        <v>5</v>
      </c>
      <c r="D1548" s="11" t="str">
        <f aca="false">TRIM('수출입 실적(품목별)'!B1552)</f>
        <v>08</v>
      </c>
      <c r="E1548" s="11" t="str">
        <f aca="false">TRIM('수출입 실적(품목별)'!C1552)</f>
        <v>식용의 과실과 견과류, 감귤류ㆍ멜론의 껍질</v>
      </c>
      <c r="F1548" s="19" t="n">
        <f aca="false">IFERROR(VALUE(SUBSTITUTE(TRIM('수출입 실적(품목별)'!E1552),",","")),"")</f>
        <v>5460</v>
      </c>
      <c r="G1548" s="19" t="n">
        <f aca="false">IFERROR(VALUE(SUBSTITUTE(TRIM('수출입 실적(품목별)'!G1552),",","")),"")</f>
        <v>180524</v>
      </c>
      <c r="H1548" s="19" t="n">
        <f aca="false">IFERROR(VALUE(SUBSTITUTE(TRIM('수출입 실적(품목별)'!H1552),",","")),"")</f>
        <v>-175064</v>
      </c>
    </row>
    <row r="1549" customFormat="false" ht="15" hidden="false" customHeight="true" outlineLevel="0" collapsed="false">
      <c r="A1549" s="11" t="str">
        <f aca="false">TRIM('수출입 실적(품목별)'!A1553)</f>
        <v>2026.05</v>
      </c>
      <c r="B1549" s="17" t="n">
        <f aca="false">IFERROR(VALUE(LEFT(A1549,4)),"")</f>
        <v>2026</v>
      </c>
      <c r="C1549" s="17" t="n">
        <f aca="false">IFERROR(VALUE(RIGHT(A1549,2)),"")</f>
        <v>5</v>
      </c>
      <c r="D1549" s="11" t="str">
        <f aca="false">TRIM('수출입 실적(품목별)'!B1553)</f>
        <v>09</v>
      </c>
      <c r="E1549" s="11" t="str">
        <f aca="false">TRIM('수출입 실적(품목별)'!C1553)</f>
        <v>커피ㆍ차ㆍ마테(maté)ㆍ향신료</v>
      </c>
      <c r="F1549" s="19" t="n">
        <f aca="false">IFERROR(VALUE(SUBSTITUTE(TRIM('수출입 실적(품목별)'!E1553),",","")),"")</f>
        <v>2820</v>
      </c>
      <c r="G1549" s="19" t="n">
        <f aca="false">IFERROR(VALUE(SUBSTITUTE(TRIM('수출입 실적(품목별)'!G1553),",","")),"")</f>
        <v>133838</v>
      </c>
      <c r="H1549" s="19" t="n">
        <f aca="false">IFERROR(VALUE(SUBSTITUTE(TRIM('수출입 실적(품목별)'!H1553),",","")),"")</f>
        <v>-131019</v>
      </c>
    </row>
    <row r="1550" customFormat="false" ht="15" hidden="false" customHeight="true" outlineLevel="0" collapsed="false">
      <c r="A1550" s="11" t="str">
        <f aca="false">TRIM('수출입 실적(품목별)'!A1554)</f>
        <v>2026.05</v>
      </c>
      <c r="B1550" s="17" t="n">
        <f aca="false">IFERROR(VALUE(LEFT(A1550,4)),"")</f>
        <v>2026</v>
      </c>
      <c r="C1550" s="17" t="n">
        <f aca="false">IFERROR(VALUE(RIGHT(A1550,2)),"")</f>
        <v>5</v>
      </c>
      <c r="D1550" s="11" t="str">
        <f aca="false">TRIM('수출입 실적(품목별)'!B1554)</f>
        <v>10</v>
      </c>
      <c r="E1550" s="11" t="str">
        <f aca="false">TRIM('수출입 실적(품목별)'!C1554)</f>
        <v>곡물</v>
      </c>
      <c r="F1550" s="19" t="n">
        <f aca="false">IFERROR(VALUE(SUBSTITUTE(TRIM('수출입 실적(품목별)'!E1554),",","")),"")</f>
        <v>17308</v>
      </c>
      <c r="G1550" s="19" t="n">
        <f aca="false">IFERROR(VALUE(SUBSTITUTE(TRIM('수출입 실적(품목별)'!G1554),",","")),"")</f>
        <v>362838</v>
      </c>
      <c r="H1550" s="19" t="n">
        <f aca="false">IFERROR(VALUE(SUBSTITUTE(TRIM('수출입 실적(품목별)'!H1554),",","")),"")</f>
        <v>-345529</v>
      </c>
    </row>
    <row r="1551" customFormat="false" ht="15" hidden="false" customHeight="true" outlineLevel="0" collapsed="false">
      <c r="A1551" s="11" t="str">
        <f aca="false">TRIM('수출입 실적(품목별)'!A1555)</f>
        <v>2026.05</v>
      </c>
      <c r="B1551" s="17" t="n">
        <f aca="false">IFERROR(VALUE(LEFT(A1551,4)),"")</f>
        <v>2026</v>
      </c>
      <c r="C1551" s="17" t="n">
        <f aca="false">IFERROR(VALUE(RIGHT(A1551,2)),"")</f>
        <v>5</v>
      </c>
      <c r="D1551" s="11" t="str">
        <f aca="false">TRIM('수출입 실적(품목별)'!B1555)</f>
        <v>11</v>
      </c>
      <c r="E1551" s="11" t="str">
        <f aca="false">TRIM('수출입 실적(품목별)'!C1555)</f>
        <v>제분공업의 생산품과 맥아, 전분, 이눌린(inulin), 밀의 글루텐(gluten)</v>
      </c>
      <c r="F1551" s="19" t="n">
        <f aca="false">IFERROR(VALUE(SUBSTITUTE(TRIM('수출입 실적(품목별)'!E1555),",","")),"")</f>
        <v>3756</v>
      </c>
      <c r="G1551" s="19" t="n">
        <f aca="false">IFERROR(VALUE(SUBSTITUTE(TRIM('수출입 실적(품목별)'!G1555),",","")),"")</f>
        <v>22176</v>
      </c>
      <c r="H1551" s="19" t="n">
        <f aca="false">IFERROR(VALUE(SUBSTITUTE(TRIM('수출입 실적(품목별)'!H1555),",","")),"")</f>
        <v>-18420</v>
      </c>
    </row>
    <row r="1552" customFormat="false" ht="15" hidden="false" customHeight="true" outlineLevel="0" collapsed="false">
      <c r="A1552" s="11" t="str">
        <f aca="false">TRIM('수출입 실적(품목별)'!A1556)</f>
        <v>2026.05</v>
      </c>
      <c r="B1552" s="17" t="n">
        <f aca="false">IFERROR(VALUE(LEFT(A1552,4)),"")</f>
        <v>2026</v>
      </c>
      <c r="C1552" s="17" t="n">
        <f aca="false">IFERROR(VALUE(RIGHT(A1552,2)),"")</f>
        <v>5</v>
      </c>
      <c r="D1552" s="11" t="str">
        <f aca="false">TRIM('수출입 실적(품목별)'!B1556)</f>
        <v>12</v>
      </c>
      <c r="E1552" s="11" t="str">
        <f aca="false">TRIM('수출입 실적(품목별)'!C1556)</f>
        <v>채유(採油)에 적합한 종자와 과실, 각종 종자와 과실, 공업용ㆍ의약용 식물, 짚과 사료용 식물</v>
      </c>
      <c r="F1552" s="19" t="n">
        <f aca="false">IFERROR(VALUE(SUBSTITUTE(TRIM('수출입 실적(품목별)'!E1556),",","")),"")</f>
        <v>45299</v>
      </c>
      <c r="G1552" s="19" t="n">
        <f aca="false">IFERROR(VALUE(SUBSTITUTE(TRIM('수출입 실적(품목별)'!G1556),",","")),"")</f>
        <v>145213</v>
      </c>
      <c r="H1552" s="19" t="n">
        <f aca="false">IFERROR(VALUE(SUBSTITUTE(TRIM('수출입 실적(품목별)'!H1556),",","")),"")</f>
        <v>-99914</v>
      </c>
    </row>
    <row r="1553" customFormat="false" ht="15" hidden="false" customHeight="true" outlineLevel="0" collapsed="false">
      <c r="A1553" s="11" t="str">
        <f aca="false">TRIM('수출입 실적(품목별)'!A1557)</f>
        <v>2026.05</v>
      </c>
      <c r="B1553" s="17" t="n">
        <f aca="false">IFERROR(VALUE(LEFT(A1553,4)),"")</f>
        <v>2026</v>
      </c>
      <c r="C1553" s="17" t="n">
        <f aca="false">IFERROR(VALUE(RIGHT(A1553,2)),"")</f>
        <v>5</v>
      </c>
      <c r="D1553" s="11" t="str">
        <f aca="false">TRIM('수출입 실적(품목별)'!B1557)</f>
        <v>13</v>
      </c>
      <c r="E1553" s="11" t="str">
        <f aca="false">TRIM('수출입 실적(품목별)'!C1557)</f>
        <v>락(lac), 검ㆍ수지ㆍ그 밖의 식물성 수액과 추출물(extract)</v>
      </c>
      <c r="F1553" s="19" t="n">
        <f aca="false">IFERROR(VALUE(SUBSTITUTE(TRIM('수출입 실적(품목별)'!E1557),",","")),"")</f>
        <v>8815</v>
      </c>
      <c r="G1553" s="19" t="n">
        <f aca="false">IFERROR(VALUE(SUBSTITUTE(TRIM('수출입 실적(품목별)'!G1557),",","")),"")</f>
        <v>32280</v>
      </c>
      <c r="H1553" s="19" t="n">
        <f aca="false">IFERROR(VALUE(SUBSTITUTE(TRIM('수출입 실적(품목별)'!H1557),",","")),"")</f>
        <v>-23465</v>
      </c>
    </row>
    <row r="1554" customFormat="false" ht="15" hidden="false" customHeight="true" outlineLevel="0" collapsed="false">
      <c r="A1554" s="11" t="str">
        <f aca="false">TRIM('수출입 실적(품목별)'!A1558)</f>
        <v>2026.05</v>
      </c>
      <c r="B1554" s="17" t="n">
        <f aca="false">IFERROR(VALUE(LEFT(A1554,4)),"")</f>
        <v>2026</v>
      </c>
      <c r="C1554" s="17" t="n">
        <f aca="false">IFERROR(VALUE(RIGHT(A1554,2)),"")</f>
        <v>5</v>
      </c>
      <c r="D1554" s="11" t="str">
        <f aca="false">TRIM('수출입 실적(품목별)'!B1558)</f>
        <v>14</v>
      </c>
      <c r="E1554" s="11" t="str">
        <f aca="false">TRIM('수출입 실적(품목별)'!C1558)</f>
        <v>식물성 편조물(編組物)용 재료와 다른 류로 분류되지 않은 식물성 생산품</v>
      </c>
      <c r="F1554" s="19" t="n">
        <f aca="false">IFERROR(VALUE(SUBSTITUTE(TRIM('수출입 실적(품목별)'!E1558),",","")),"")</f>
        <v>21</v>
      </c>
      <c r="G1554" s="19" t="n">
        <f aca="false">IFERROR(VALUE(SUBSTITUTE(TRIM('수출입 실적(품목별)'!G1558),",","")),"")</f>
        <v>5865</v>
      </c>
      <c r="H1554" s="19" t="n">
        <f aca="false">IFERROR(VALUE(SUBSTITUTE(TRIM('수출입 실적(품목별)'!H1558),",","")),"")</f>
        <v>-5844</v>
      </c>
    </row>
    <row r="1555" customFormat="false" ht="15" hidden="false" customHeight="true" outlineLevel="0" collapsed="false">
      <c r="A1555" s="11" t="str">
        <f aca="false">TRIM('수출입 실적(품목별)'!A1559)</f>
        <v>2026.05</v>
      </c>
      <c r="B1555" s="17" t="n">
        <f aca="false">IFERROR(VALUE(LEFT(A1555,4)),"")</f>
        <v>2026</v>
      </c>
      <c r="C1555" s="17" t="n">
        <f aca="false">IFERROR(VALUE(RIGHT(A1555,2)),"")</f>
        <v>5</v>
      </c>
      <c r="D1555" s="11" t="str">
        <f aca="false">TRIM('수출입 실적(품목별)'!B1559)</f>
        <v>15</v>
      </c>
      <c r="E1555" s="11" t="str">
        <f aca="false">TRIM('수출입 실적(품목별)'!C1559)</f>
        <v>동물성ㆍ식물성ㆍ미생물성 지방과 기름 및이들의 분해생산물, 조제한 식용 지방과 동물성ㆍ식물성 왁스</v>
      </c>
      <c r="F1555" s="19" t="n">
        <f aca="false">IFERROR(VALUE(SUBSTITUTE(TRIM('수출입 실적(품목별)'!E1559),",","")),"")</f>
        <v>47886</v>
      </c>
      <c r="G1555" s="19" t="n">
        <f aca="false">IFERROR(VALUE(SUBSTITUTE(TRIM('수출입 실적(품목별)'!G1559),",","")),"")</f>
        <v>221312</v>
      </c>
      <c r="H1555" s="19" t="n">
        <f aca="false">IFERROR(VALUE(SUBSTITUTE(TRIM('수출입 실적(품목별)'!H1559),",","")),"")</f>
        <v>-173426</v>
      </c>
    </row>
    <row r="1556" customFormat="false" ht="15" hidden="false" customHeight="true" outlineLevel="0" collapsed="false">
      <c r="A1556" s="11" t="str">
        <f aca="false">TRIM('수출입 실적(품목별)'!A1560)</f>
        <v>2026.05</v>
      </c>
      <c r="B1556" s="17" t="n">
        <f aca="false">IFERROR(VALUE(LEFT(A1556,4)),"")</f>
        <v>2026</v>
      </c>
      <c r="C1556" s="17" t="n">
        <f aca="false">IFERROR(VALUE(RIGHT(A1556,2)),"")</f>
        <v>5</v>
      </c>
      <c r="D1556" s="11" t="str">
        <f aca="false">TRIM('수출입 실적(품목별)'!B1560)</f>
        <v>16</v>
      </c>
      <c r="E1556" s="11" t="str">
        <f aca="false">TRIM('수출입 실적(품목별)'!C1560)</f>
        <v>육류ㆍ어류ㆍ갑각류ㆍ연체동물이나 그 밖의 수생(水生) 무척추동물 또는 곤충의 조제품</v>
      </c>
      <c r="F1556" s="19" t="n">
        <f aca="false">IFERROR(VALUE(SUBSTITUTE(TRIM('수출입 실적(품목별)'!E1560),",","")),"")</f>
        <v>31142</v>
      </c>
      <c r="G1556" s="19" t="n">
        <f aca="false">IFERROR(VALUE(SUBSTITUTE(TRIM('수출입 실적(품목별)'!G1560),",","")),"")</f>
        <v>78928</v>
      </c>
      <c r="H1556" s="19" t="n">
        <f aca="false">IFERROR(VALUE(SUBSTITUTE(TRIM('수출입 실적(품목별)'!H1560),",","")),"")</f>
        <v>-47785</v>
      </c>
    </row>
    <row r="1557" customFormat="false" ht="15" hidden="false" customHeight="true" outlineLevel="0" collapsed="false">
      <c r="A1557" s="11" t="str">
        <f aca="false">TRIM('수출입 실적(품목별)'!A1561)</f>
        <v>2026.05</v>
      </c>
      <c r="B1557" s="17" t="n">
        <f aca="false">IFERROR(VALUE(LEFT(A1557,4)),"")</f>
        <v>2026</v>
      </c>
      <c r="C1557" s="17" t="n">
        <f aca="false">IFERROR(VALUE(RIGHT(A1557,2)),"")</f>
        <v>5</v>
      </c>
      <c r="D1557" s="11" t="str">
        <f aca="false">TRIM('수출입 실적(품목별)'!B1561)</f>
        <v>17</v>
      </c>
      <c r="E1557" s="11" t="str">
        <f aca="false">TRIM('수출입 실적(품목별)'!C1561)</f>
        <v>당류(糖類)와 설탕과자</v>
      </c>
      <c r="F1557" s="19" t="n">
        <f aca="false">IFERROR(VALUE(SUBSTITUTE(TRIM('수출입 실적(품목별)'!E1561),",","")),"")</f>
        <v>21255</v>
      </c>
      <c r="G1557" s="19" t="n">
        <f aca="false">IFERROR(VALUE(SUBSTITUTE(TRIM('수출입 실적(품목별)'!G1561),",","")),"")</f>
        <v>94057</v>
      </c>
      <c r="H1557" s="19" t="n">
        <f aca="false">IFERROR(VALUE(SUBSTITUTE(TRIM('수출입 실적(품목별)'!H1561),",","")),"")</f>
        <v>-72802</v>
      </c>
    </row>
    <row r="1558" customFormat="false" ht="15" hidden="false" customHeight="true" outlineLevel="0" collapsed="false">
      <c r="A1558" s="11" t="str">
        <f aca="false">TRIM('수출입 실적(품목별)'!A1562)</f>
        <v>2026.05</v>
      </c>
      <c r="B1558" s="17" t="n">
        <f aca="false">IFERROR(VALUE(LEFT(A1558,4)),"")</f>
        <v>2026</v>
      </c>
      <c r="C1558" s="17" t="n">
        <f aca="false">IFERROR(VALUE(RIGHT(A1558,2)),"")</f>
        <v>5</v>
      </c>
      <c r="D1558" s="11" t="str">
        <f aca="false">TRIM('수출입 실적(품목별)'!B1562)</f>
        <v>18</v>
      </c>
      <c r="E1558" s="11" t="str">
        <f aca="false">TRIM('수출입 실적(품목별)'!C1562)</f>
        <v>코코아와 그 조제품</v>
      </c>
      <c r="F1558" s="19" t="n">
        <f aca="false">IFERROR(VALUE(SUBSTITUTE(TRIM('수출입 실적(품목별)'!E1562),",","")),"")</f>
        <v>6179</v>
      </c>
      <c r="G1558" s="19" t="n">
        <f aca="false">IFERROR(VALUE(SUBSTITUTE(TRIM('수출입 실적(품목별)'!G1562),",","")),"")</f>
        <v>45780</v>
      </c>
      <c r="H1558" s="19" t="n">
        <f aca="false">IFERROR(VALUE(SUBSTITUTE(TRIM('수출입 실적(품목별)'!H1562),",","")),"")</f>
        <v>-39601</v>
      </c>
    </row>
    <row r="1559" customFormat="false" ht="15" hidden="false" customHeight="true" outlineLevel="0" collapsed="false">
      <c r="A1559" s="11" t="str">
        <f aca="false">TRIM('수출입 실적(품목별)'!A1563)</f>
        <v>2026.05</v>
      </c>
      <c r="B1559" s="17" t="n">
        <f aca="false">IFERROR(VALUE(LEFT(A1559,4)),"")</f>
        <v>2026</v>
      </c>
      <c r="C1559" s="17" t="n">
        <f aca="false">IFERROR(VALUE(RIGHT(A1559,2)),"")</f>
        <v>5</v>
      </c>
      <c r="D1559" s="11" t="str">
        <f aca="false">TRIM('수출입 실적(품목별)'!B1563)</f>
        <v>19</v>
      </c>
      <c r="E1559" s="11" t="str">
        <f aca="false">TRIM('수출입 실적(품목별)'!C1563)</f>
        <v>곡물ㆍ고운 가루ㆍ전분ㆍ밀크의 조제품과 베이커리 제품</v>
      </c>
      <c r="F1559" s="19" t="n">
        <f aca="false">IFERROR(VALUE(SUBSTITUTE(TRIM('수출입 실적(품목별)'!E1563),",","")),"")</f>
        <v>253418</v>
      </c>
      <c r="G1559" s="19" t="n">
        <f aca="false">IFERROR(VALUE(SUBSTITUTE(TRIM('수출입 실적(품목별)'!G1563),",","")),"")</f>
        <v>88180</v>
      </c>
      <c r="H1559" s="19" t="n">
        <f aca="false">IFERROR(VALUE(SUBSTITUTE(TRIM('수출입 실적(품목별)'!H1563),",","")),"")</f>
        <v>165238</v>
      </c>
    </row>
    <row r="1560" customFormat="false" ht="15" hidden="false" customHeight="true" outlineLevel="0" collapsed="false">
      <c r="A1560" s="11" t="str">
        <f aca="false">TRIM('수출입 실적(품목별)'!A1564)</f>
        <v>2026.05</v>
      </c>
      <c r="B1560" s="17" t="n">
        <f aca="false">IFERROR(VALUE(LEFT(A1560,4)),"")</f>
        <v>2026</v>
      </c>
      <c r="C1560" s="17" t="n">
        <f aca="false">IFERROR(VALUE(RIGHT(A1560,2)),"")</f>
        <v>5</v>
      </c>
      <c r="D1560" s="11" t="str">
        <f aca="false">TRIM('수출입 실적(품목별)'!B1564)</f>
        <v>20</v>
      </c>
      <c r="E1560" s="11" t="str">
        <f aca="false">TRIM('수출입 실적(품목별)'!C1564)</f>
        <v>채소ㆍ과실ㆍ견과류나 식물의그 밖의 부분의 조제품</v>
      </c>
      <c r="F1560" s="19" t="n">
        <f aca="false">IFERROR(VALUE(SUBSTITUTE(TRIM('수출입 실적(품목별)'!E1564),",","")),"")</f>
        <v>77104</v>
      </c>
      <c r="G1560" s="19" t="n">
        <f aca="false">IFERROR(VALUE(SUBSTITUTE(TRIM('수출입 실적(품목별)'!G1564),",","")),"")</f>
        <v>133462</v>
      </c>
      <c r="H1560" s="19" t="n">
        <f aca="false">IFERROR(VALUE(SUBSTITUTE(TRIM('수출입 실적(품목별)'!H1564),",","")),"")</f>
        <v>-56358</v>
      </c>
    </row>
    <row r="1561" customFormat="false" ht="15" hidden="false" customHeight="true" outlineLevel="0" collapsed="false">
      <c r="A1561" s="11" t="str">
        <f aca="false">TRIM('수출입 실적(품목별)'!A1565)</f>
        <v>2026.05</v>
      </c>
      <c r="B1561" s="17" t="n">
        <f aca="false">IFERROR(VALUE(LEFT(A1561,4)),"")</f>
        <v>2026</v>
      </c>
      <c r="C1561" s="17" t="n">
        <f aca="false">IFERROR(VALUE(RIGHT(A1561,2)),"")</f>
        <v>5</v>
      </c>
      <c r="D1561" s="11" t="str">
        <f aca="false">TRIM('수출입 실적(품목별)'!B1565)</f>
        <v>21</v>
      </c>
      <c r="E1561" s="11" t="str">
        <f aca="false">TRIM('수출입 실적(품목별)'!C1565)</f>
        <v>각종 조제 식료품</v>
      </c>
      <c r="F1561" s="19" t="n">
        <f aca="false">IFERROR(VALUE(SUBSTITUTE(TRIM('수출입 실적(품목별)'!E1565),",","")),"")</f>
        <v>145011</v>
      </c>
      <c r="G1561" s="19" t="n">
        <f aca="false">IFERROR(VALUE(SUBSTITUTE(TRIM('수출입 실적(품목별)'!G1565),",","")),"")</f>
        <v>246196</v>
      </c>
      <c r="H1561" s="19" t="n">
        <f aca="false">IFERROR(VALUE(SUBSTITUTE(TRIM('수출입 실적(품목별)'!H1565),",","")),"")</f>
        <v>-101185</v>
      </c>
    </row>
    <row r="1562" customFormat="false" ht="15" hidden="false" customHeight="true" outlineLevel="0" collapsed="false">
      <c r="A1562" s="11" t="str">
        <f aca="false">TRIM('수출입 실적(품목별)'!A1566)</f>
        <v>2026.05</v>
      </c>
      <c r="B1562" s="17" t="n">
        <f aca="false">IFERROR(VALUE(LEFT(A1562,4)),"")</f>
        <v>2026</v>
      </c>
      <c r="C1562" s="17" t="n">
        <f aca="false">IFERROR(VALUE(RIGHT(A1562,2)),"")</f>
        <v>5</v>
      </c>
      <c r="D1562" s="11" t="str">
        <f aca="false">TRIM('수출입 실적(품목별)'!B1566)</f>
        <v>22</v>
      </c>
      <c r="E1562" s="11" t="str">
        <f aca="false">TRIM('수출입 실적(품목별)'!C1566)</f>
        <v>음료ㆍ주류ㆍ식초</v>
      </c>
      <c r="F1562" s="19" t="n">
        <f aca="false">IFERROR(VALUE(SUBSTITUTE(TRIM('수출입 실적(품목별)'!E1566),",","")),"")</f>
        <v>88123</v>
      </c>
      <c r="G1562" s="19" t="n">
        <f aca="false">IFERROR(VALUE(SUBSTITUTE(TRIM('수출입 실적(품목별)'!G1566),",","")),"")</f>
        <v>112353</v>
      </c>
      <c r="H1562" s="19" t="n">
        <f aca="false">IFERROR(VALUE(SUBSTITUTE(TRIM('수출입 실적(품목별)'!H1566),",","")),"")</f>
        <v>-24230</v>
      </c>
    </row>
    <row r="1563" customFormat="false" ht="15" hidden="false" customHeight="true" outlineLevel="0" collapsed="false">
      <c r="A1563" s="11" t="str">
        <f aca="false">TRIM('수출입 실적(품목별)'!A1567)</f>
        <v>2026.05</v>
      </c>
      <c r="B1563" s="17" t="n">
        <f aca="false">IFERROR(VALUE(LEFT(A1563,4)),"")</f>
        <v>2026</v>
      </c>
      <c r="C1563" s="17" t="n">
        <f aca="false">IFERROR(VALUE(RIGHT(A1563,2)),"")</f>
        <v>5</v>
      </c>
      <c r="D1563" s="11" t="str">
        <f aca="false">TRIM('수출입 실적(품목별)'!B1567)</f>
        <v>23</v>
      </c>
      <c r="E1563" s="11" t="str">
        <f aca="false">TRIM('수출입 실적(품목별)'!C1567)</f>
        <v>식품 공업에서 생기는 잔재물과 웨이스트(waste), 조제 사료</v>
      </c>
      <c r="F1563" s="19" t="n">
        <f aca="false">IFERROR(VALUE(SUBSTITUTE(TRIM('수출입 실적(품목별)'!E1567),",","")),"")</f>
        <v>29483</v>
      </c>
      <c r="G1563" s="19" t="n">
        <f aca="false">IFERROR(VALUE(SUBSTITUTE(TRIM('수출입 실적(품목별)'!G1567),",","")),"")</f>
        <v>160485</v>
      </c>
      <c r="H1563" s="19" t="n">
        <f aca="false">IFERROR(VALUE(SUBSTITUTE(TRIM('수출입 실적(품목별)'!H1567),",","")),"")</f>
        <v>-131002</v>
      </c>
    </row>
    <row r="1564" customFormat="false" ht="15" hidden="false" customHeight="true" outlineLevel="0" collapsed="false">
      <c r="A1564" s="11" t="str">
        <f aca="false">TRIM('수출입 실적(품목별)'!A1568)</f>
        <v>2026.05</v>
      </c>
      <c r="B1564" s="17" t="n">
        <f aca="false">IFERROR(VALUE(LEFT(A1564,4)),"")</f>
        <v>2026</v>
      </c>
      <c r="C1564" s="17" t="n">
        <f aca="false">IFERROR(VALUE(RIGHT(A1564,2)),"")</f>
        <v>5</v>
      </c>
      <c r="D1564" s="11" t="str">
        <f aca="false">TRIM('수출입 실적(품목별)'!B1568)</f>
        <v>24</v>
      </c>
      <c r="E1564" s="11" t="str">
        <f aca="false">TRIM('수출입 실적(품목별)'!C1568)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564" s="19" t="n">
        <f aca="false">IFERROR(VALUE(SUBSTITUTE(TRIM('수출입 실적(품목별)'!E1568),",","")),"")</f>
        <v>67582</v>
      </c>
      <c r="G1564" s="19" t="n">
        <f aca="false">IFERROR(VALUE(SUBSTITUTE(TRIM('수출입 실적(품목별)'!G1568),",","")),"")</f>
        <v>36162</v>
      </c>
      <c r="H1564" s="19" t="n">
        <f aca="false">IFERROR(VALUE(SUBSTITUTE(TRIM('수출입 실적(품목별)'!H1568),",","")),"")</f>
        <v>31420</v>
      </c>
    </row>
    <row r="1565" customFormat="false" ht="15" hidden="false" customHeight="true" outlineLevel="0" collapsed="false">
      <c r="A1565" s="11" t="str">
        <f aca="false">TRIM('수출입 실적(품목별)'!A1569)</f>
        <v>2026.05</v>
      </c>
      <c r="B1565" s="17" t="n">
        <f aca="false">IFERROR(VALUE(LEFT(A1565,4)),"")</f>
        <v>2026</v>
      </c>
      <c r="C1565" s="17" t="n">
        <f aca="false">IFERROR(VALUE(RIGHT(A1565,2)),"")</f>
        <v>5</v>
      </c>
      <c r="D1565" s="11" t="str">
        <f aca="false">TRIM('수출입 실적(품목별)'!B1569)</f>
        <v>25</v>
      </c>
      <c r="E1565" s="11" t="str">
        <f aca="false">TRIM('수출입 실적(품목별)'!C1569)</f>
        <v>소금, 황, 토석류(土石類), 석고ㆍ석회ㆍ시멘트</v>
      </c>
      <c r="F1565" s="19" t="n">
        <f aca="false">IFERROR(VALUE(SUBSTITUTE(TRIM('수출입 실적(품목별)'!E1569),",","")),"")</f>
        <v>53581</v>
      </c>
      <c r="G1565" s="19" t="n">
        <f aca="false">IFERROR(VALUE(SUBSTITUTE(TRIM('수출입 실적(품목별)'!G1569),",","")),"")</f>
        <v>65896</v>
      </c>
      <c r="H1565" s="19" t="n">
        <f aca="false">IFERROR(VALUE(SUBSTITUTE(TRIM('수출입 실적(품목별)'!H1569),",","")),"")</f>
        <v>-12315</v>
      </c>
    </row>
    <row r="1566" customFormat="false" ht="15" hidden="false" customHeight="true" outlineLevel="0" collapsed="false">
      <c r="A1566" s="11" t="str">
        <f aca="false">TRIM('수출입 실적(품목별)'!A1570)</f>
        <v>2026.05</v>
      </c>
      <c r="B1566" s="17" t="n">
        <f aca="false">IFERROR(VALUE(LEFT(A1566,4)),"")</f>
        <v>2026</v>
      </c>
      <c r="C1566" s="17" t="n">
        <f aca="false">IFERROR(VALUE(RIGHT(A1566,2)),"")</f>
        <v>5</v>
      </c>
      <c r="D1566" s="11" t="str">
        <f aca="false">TRIM('수출입 실적(품목별)'!B1570)</f>
        <v>26</v>
      </c>
      <c r="E1566" s="11" t="str">
        <f aca="false">TRIM('수출입 실적(품목별)'!C1570)</f>
        <v>광(鑛)ㆍ슬래그(slag)ㆍ회(灰)</v>
      </c>
      <c r="F1566" s="19" t="n">
        <f aca="false">IFERROR(VALUE(SUBSTITUTE(TRIM('수출입 실적(품목별)'!E1570),",","")),"")</f>
        <v>63360</v>
      </c>
      <c r="G1566" s="19" t="n">
        <f aca="false">IFERROR(VALUE(SUBSTITUTE(TRIM('수출입 실적(품목별)'!G1570),",","")),"")</f>
        <v>1984804</v>
      </c>
      <c r="H1566" s="19" t="n">
        <f aca="false">IFERROR(VALUE(SUBSTITUTE(TRIM('수출입 실적(품목별)'!H1570),",","")),"")</f>
        <v>-1921443</v>
      </c>
    </row>
    <row r="1567" customFormat="false" ht="15" hidden="false" customHeight="true" outlineLevel="0" collapsed="false">
      <c r="A1567" s="11" t="str">
        <f aca="false">TRIM('수출입 실적(품목별)'!A1571)</f>
        <v>2026.05</v>
      </c>
      <c r="B1567" s="17" t="n">
        <f aca="false">IFERROR(VALUE(LEFT(A1567,4)),"")</f>
        <v>2026</v>
      </c>
      <c r="C1567" s="17" t="n">
        <f aca="false">IFERROR(VALUE(RIGHT(A1567,2)),"")</f>
        <v>5</v>
      </c>
      <c r="D1567" s="11" t="str">
        <f aca="false">TRIM('수출입 실적(품목별)'!B1571)</f>
        <v>27</v>
      </c>
      <c r="E1567" s="11" t="str">
        <f aca="false">TRIM('수출입 실적(품목별)'!C1571)</f>
        <v>광물성 연료ㆍ광물유(鑛物油)와 이들의 증류물, 역청(瀝靑)물질, 광물성 왁스</v>
      </c>
      <c r="F1567" s="19" t="n">
        <f aca="false">IFERROR(VALUE(SUBSTITUTE(TRIM('수출입 실적(품목별)'!E1571),",","")),"")</f>
        <v>5298536</v>
      </c>
      <c r="G1567" s="19" t="n">
        <f aca="false">IFERROR(VALUE(SUBSTITUTE(TRIM('수출입 실적(품목별)'!G1571),",","")),"")</f>
        <v>14334002</v>
      </c>
      <c r="H1567" s="19" t="n">
        <f aca="false">IFERROR(VALUE(SUBSTITUTE(TRIM('수출입 실적(품목별)'!H1571),",","")),"")</f>
        <v>-9035466</v>
      </c>
    </row>
    <row r="1568" customFormat="false" ht="15" hidden="false" customHeight="true" outlineLevel="0" collapsed="false">
      <c r="A1568" s="11" t="str">
        <f aca="false">TRIM('수출입 실적(품목별)'!A1572)</f>
        <v>2026.05</v>
      </c>
      <c r="B1568" s="17" t="n">
        <f aca="false">IFERROR(VALUE(LEFT(A1568,4)),"")</f>
        <v>2026</v>
      </c>
      <c r="C1568" s="17" t="n">
        <f aca="false">IFERROR(VALUE(RIGHT(A1568,2)),"")</f>
        <v>5</v>
      </c>
      <c r="D1568" s="11" t="str">
        <f aca="false">TRIM('수출입 실적(품목별)'!B1572)</f>
        <v>28</v>
      </c>
      <c r="E1568" s="11" t="str">
        <f aca="false">TRIM('수출입 실적(품목별)'!C1572)</f>
        <v>무기화학품, 귀금속ㆍ희토류(稀土類)금속ㆍ방사성원소ㆍ동위원소의 유기화합물이나 무기화합물</v>
      </c>
      <c r="F1568" s="19" t="n">
        <f aca="false">IFERROR(VALUE(SUBSTITUTE(TRIM('수출입 실적(품목별)'!E1572),",","")),"")</f>
        <v>970183</v>
      </c>
      <c r="G1568" s="19" t="n">
        <f aca="false">IFERROR(VALUE(SUBSTITUTE(TRIM('수출입 실적(품목별)'!G1572),",","")),"")</f>
        <v>913647</v>
      </c>
      <c r="H1568" s="19" t="n">
        <f aca="false">IFERROR(VALUE(SUBSTITUTE(TRIM('수출입 실적(품목별)'!H1572),",","")),"")</f>
        <v>56536</v>
      </c>
    </row>
    <row r="1569" customFormat="false" ht="15" hidden="false" customHeight="true" outlineLevel="0" collapsed="false">
      <c r="A1569" s="11" t="str">
        <f aca="false">TRIM('수출입 실적(품목별)'!A1573)</f>
        <v>2026.05</v>
      </c>
      <c r="B1569" s="17" t="n">
        <f aca="false">IFERROR(VALUE(LEFT(A1569,4)),"")</f>
        <v>2026</v>
      </c>
      <c r="C1569" s="17" t="n">
        <f aca="false">IFERROR(VALUE(RIGHT(A1569,2)),"")</f>
        <v>5</v>
      </c>
      <c r="D1569" s="11" t="str">
        <f aca="false">TRIM('수출입 실적(품목별)'!B1573)</f>
        <v>29</v>
      </c>
      <c r="E1569" s="11" t="str">
        <f aca="false">TRIM('수출입 실적(품목별)'!C1573)</f>
        <v>유기화학품</v>
      </c>
      <c r="F1569" s="19" t="n">
        <f aca="false">IFERROR(VALUE(SUBSTITUTE(TRIM('수출입 실적(품목별)'!E1573),",","")),"")</f>
        <v>1533365</v>
      </c>
      <c r="G1569" s="19" t="n">
        <f aca="false">IFERROR(VALUE(SUBSTITUTE(TRIM('수출입 실적(품목별)'!G1573),",","")),"")</f>
        <v>1624656</v>
      </c>
      <c r="H1569" s="19" t="n">
        <f aca="false">IFERROR(VALUE(SUBSTITUTE(TRIM('수출입 실적(품목별)'!H1573),",","")),"")</f>
        <v>-91291</v>
      </c>
    </row>
    <row r="1570" customFormat="false" ht="15" hidden="false" customHeight="true" outlineLevel="0" collapsed="false">
      <c r="A1570" s="11" t="str">
        <f aca="false">TRIM('수출입 실적(품목별)'!A1574)</f>
        <v>2026.05</v>
      </c>
      <c r="B1570" s="17" t="n">
        <f aca="false">IFERROR(VALUE(LEFT(A1570,4)),"")</f>
        <v>2026</v>
      </c>
      <c r="C1570" s="17" t="n">
        <f aca="false">IFERROR(VALUE(RIGHT(A1570,2)),"")</f>
        <v>5</v>
      </c>
      <c r="D1570" s="11" t="str">
        <f aca="false">TRIM('수출입 실적(품목별)'!B1574)</f>
        <v>30</v>
      </c>
      <c r="E1570" s="11" t="str">
        <f aca="false">TRIM('수출입 실적(품목별)'!C1574)</f>
        <v>의료용품</v>
      </c>
      <c r="F1570" s="19" t="n">
        <f aca="false">IFERROR(VALUE(SUBSTITUTE(TRIM('수출입 실적(품목별)'!E1574),",","")),"")</f>
        <v>831530</v>
      </c>
      <c r="G1570" s="19" t="n">
        <f aca="false">IFERROR(VALUE(SUBSTITUTE(TRIM('수출입 실적(품목별)'!G1574),",","")),"")</f>
        <v>1103053</v>
      </c>
      <c r="H1570" s="19" t="n">
        <f aca="false">IFERROR(VALUE(SUBSTITUTE(TRIM('수출입 실적(품목별)'!H1574),",","")),"")</f>
        <v>-271523</v>
      </c>
    </row>
    <row r="1571" customFormat="false" ht="15" hidden="false" customHeight="true" outlineLevel="0" collapsed="false">
      <c r="A1571" s="11" t="str">
        <f aca="false">TRIM('수출입 실적(품목별)'!A1575)</f>
        <v>2026.05</v>
      </c>
      <c r="B1571" s="17" t="n">
        <f aca="false">IFERROR(VALUE(LEFT(A1571,4)),"")</f>
        <v>2026</v>
      </c>
      <c r="C1571" s="17" t="n">
        <f aca="false">IFERROR(VALUE(RIGHT(A1571,2)),"")</f>
        <v>5</v>
      </c>
      <c r="D1571" s="11" t="str">
        <f aca="false">TRIM('수출입 실적(품목별)'!B1575)</f>
        <v>31</v>
      </c>
      <c r="E1571" s="11" t="str">
        <f aca="false">TRIM('수출입 실적(품목별)'!C1575)</f>
        <v>비료</v>
      </c>
      <c r="F1571" s="19" t="n">
        <f aca="false">IFERROR(VALUE(SUBSTITUTE(TRIM('수출입 실적(품목별)'!E1575),",","")),"")</f>
        <v>33285</v>
      </c>
      <c r="G1571" s="19" t="n">
        <f aca="false">IFERROR(VALUE(SUBSTITUTE(TRIM('수출입 실적(품목별)'!G1575),",","")),"")</f>
        <v>87202</v>
      </c>
      <c r="H1571" s="19" t="n">
        <f aca="false">IFERROR(VALUE(SUBSTITUTE(TRIM('수출입 실적(품목별)'!H1575),",","")),"")</f>
        <v>-53917</v>
      </c>
    </row>
    <row r="1572" customFormat="false" ht="15" hidden="false" customHeight="true" outlineLevel="0" collapsed="false">
      <c r="A1572" s="11" t="str">
        <f aca="false">TRIM('수출입 실적(품목별)'!A1576)</f>
        <v>2026.05</v>
      </c>
      <c r="B1572" s="17" t="n">
        <f aca="false">IFERROR(VALUE(LEFT(A1572,4)),"")</f>
        <v>2026</v>
      </c>
      <c r="C1572" s="17" t="n">
        <f aca="false">IFERROR(VALUE(RIGHT(A1572,2)),"")</f>
        <v>5</v>
      </c>
      <c r="D1572" s="11" t="str">
        <f aca="false">TRIM('수출입 실적(품목별)'!B1576)</f>
        <v>32</v>
      </c>
      <c r="E1572" s="11" t="str">
        <f aca="false">TRIM('수출입 실적(품목별)'!C1576)</f>
        <v>유연용ㆍ염색용 추출물(extract), 탄닌과 이들의 유도체, 염료ㆍ안료와 그 밖의 착색제, 페인트ㆍ바니시(varnish), 퍼티(putty)와 그 밖의 매스틱(mastic), 잉크</v>
      </c>
      <c r="F1572" s="19" t="n">
        <f aca="false">IFERROR(VALUE(SUBSTITUTE(TRIM('수출입 실적(품목별)'!E1576),",","")),"")</f>
        <v>231322</v>
      </c>
      <c r="G1572" s="19" t="n">
        <f aca="false">IFERROR(VALUE(SUBSTITUTE(TRIM('수출입 실적(품목별)'!G1576),",","")),"")</f>
        <v>191882</v>
      </c>
      <c r="H1572" s="19" t="n">
        <f aca="false">IFERROR(VALUE(SUBSTITUTE(TRIM('수출입 실적(품목별)'!H1576),",","")),"")</f>
        <v>39440</v>
      </c>
    </row>
    <row r="1573" customFormat="false" ht="15" hidden="false" customHeight="true" outlineLevel="0" collapsed="false">
      <c r="A1573" s="11" t="str">
        <f aca="false">TRIM('수출입 실적(품목별)'!A1577)</f>
        <v>2026.05</v>
      </c>
      <c r="B1573" s="17" t="n">
        <f aca="false">IFERROR(VALUE(LEFT(A1573,4)),"")</f>
        <v>2026</v>
      </c>
      <c r="C1573" s="17" t="n">
        <f aca="false">IFERROR(VALUE(RIGHT(A1573,2)),"")</f>
        <v>5</v>
      </c>
      <c r="D1573" s="11" t="str">
        <f aca="false">TRIM('수출입 실적(품목별)'!B1577)</f>
        <v>33</v>
      </c>
      <c r="E1573" s="11" t="str">
        <f aca="false">TRIM('수출입 실적(품목별)'!C1577)</f>
        <v>정유(essential oil)와 레지노이드(resinoid), 조제향료와 화장품ㆍ화장용품</v>
      </c>
      <c r="F1573" s="19" t="n">
        <f aca="false">IFERROR(VALUE(SUBSTITUTE(TRIM('수출입 실적(품목별)'!E1577),",","")),"")</f>
        <v>1136215</v>
      </c>
      <c r="G1573" s="19" t="n">
        <f aca="false">IFERROR(VALUE(SUBSTITUTE(TRIM('수출입 실적(품목별)'!G1577),",","")),"")</f>
        <v>183106</v>
      </c>
      <c r="H1573" s="19" t="n">
        <f aca="false">IFERROR(VALUE(SUBSTITUTE(TRIM('수출입 실적(품목별)'!H1577),",","")),"")</f>
        <v>953109</v>
      </c>
    </row>
    <row r="1574" customFormat="false" ht="15" hidden="false" customHeight="true" outlineLevel="0" collapsed="false">
      <c r="A1574" s="11" t="str">
        <f aca="false">TRIM('수출입 실적(품목별)'!A1578)</f>
        <v>2026.05</v>
      </c>
      <c r="B1574" s="17" t="n">
        <f aca="false">IFERROR(VALUE(LEFT(A1574,4)),"")</f>
        <v>2026</v>
      </c>
      <c r="C1574" s="17" t="n">
        <f aca="false">IFERROR(VALUE(RIGHT(A1574,2)),"")</f>
        <v>5</v>
      </c>
      <c r="D1574" s="11" t="str">
        <f aca="false">TRIM('수출입 실적(품목별)'!B1578)</f>
        <v>34</v>
      </c>
      <c r="E1574" s="11" t="str">
        <f aca="false">TRIM('수출입 실적(품목별)'!C1578)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574" s="19" t="n">
        <f aca="false">IFERROR(VALUE(SUBSTITUTE(TRIM('수출입 실적(품목별)'!E1578),",","")),"")</f>
        <v>165186</v>
      </c>
      <c r="G1574" s="19" t="n">
        <f aca="false">IFERROR(VALUE(SUBSTITUTE(TRIM('수출입 실적(품목별)'!G1578),",","")),"")</f>
        <v>103369</v>
      </c>
      <c r="H1574" s="19" t="n">
        <f aca="false">IFERROR(VALUE(SUBSTITUTE(TRIM('수출입 실적(품목별)'!H1578),",","")),"")</f>
        <v>61817</v>
      </c>
    </row>
    <row r="1575" customFormat="false" ht="15" hidden="false" customHeight="true" outlineLevel="0" collapsed="false">
      <c r="A1575" s="11" t="str">
        <f aca="false">TRIM('수출입 실적(품목별)'!A1579)</f>
        <v>2026.05</v>
      </c>
      <c r="B1575" s="17" t="n">
        <f aca="false">IFERROR(VALUE(LEFT(A1575,4)),"")</f>
        <v>2026</v>
      </c>
      <c r="C1575" s="17" t="n">
        <f aca="false">IFERROR(VALUE(RIGHT(A1575,2)),"")</f>
        <v>5</v>
      </c>
      <c r="D1575" s="11" t="str">
        <f aca="false">TRIM('수출입 실적(품목별)'!B1579)</f>
        <v>35</v>
      </c>
      <c r="E1575" s="11" t="str">
        <f aca="false">TRIM('수출입 실적(품목별)'!C1579)</f>
        <v>단백질계 물질, 변성전분, 글루(glue), 효소</v>
      </c>
      <c r="F1575" s="19" t="n">
        <f aca="false">IFERROR(VALUE(SUBSTITUTE(TRIM('수출입 실적(품목별)'!E1579),",","")),"")</f>
        <v>78642</v>
      </c>
      <c r="G1575" s="19" t="n">
        <f aca="false">IFERROR(VALUE(SUBSTITUTE(TRIM('수출입 실적(품목별)'!G1579),",","")),"")</f>
        <v>86515</v>
      </c>
      <c r="H1575" s="19" t="n">
        <f aca="false">IFERROR(VALUE(SUBSTITUTE(TRIM('수출입 실적(품목별)'!H1579),",","")),"")</f>
        <v>-7873</v>
      </c>
    </row>
    <row r="1576" customFormat="false" ht="15" hidden="false" customHeight="true" outlineLevel="0" collapsed="false">
      <c r="A1576" s="11" t="str">
        <f aca="false">TRIM('수출입 실적(품목별)'!A1580)</f>
        <v>2026.05</v>
      </c>
      <c r="B1576" s="17" t="n">
        <f aca="false">IFERROR(VALUE(LEFT(A1576,4)),"")</f>
        <v>2026</v>
      </c>
      <c r="C1576" s="17" t="n">
        <f aca="false">IFERROR(VALUE(RIGHT(A1576,2)),"")</f>
        <v>5</v>
      </c>
      <c r="D1576" s="11" t="str">
        <f aca="false">TRIM('수출입 실적(품목별)'!B1580)</f>
        <v>36</v>
      </c>
      <c r="E1576" s="11" t="str">
        <f aca="false">TRIM('수출입 실적(품목별)'!C1580)</f>
        <v>화약류, 화공품, 성냥, 발화성 합금, 특정 가연성 조제품</v>
      </c>
      <c r="F1576" s="19" t="n">
        <f aca="false">IFERROR(VALUE(SUBSTITUTE(TRIM('수출입 실적(품목별)'!E1580),",","")),"")</f>
        <v>8797</v>
      </c>
      <c r="G1576" s="19" t="n">
        <f aca="false">IFERROR(VALUE(SUBSTITUTE(TRIM('수출입 실적(품목별)'!G1580),",","")),"")</f>
        <v>1846</v>
      </c>
      <c r="H1576" s="19" t="n">
        <f aca="false">IFERROR(VALUE(SUBSTITUTE(TRIM('수출입 실적(품목별)'!H1580),",","")),"")</f>
        <v>6951</v>
      </c>
    </row>
    <row r="1577" customFormat="false" ht="15" hidden="false" customHeight="true" outlineLevel="0" collapsed="false">
      <c r="A1577" s="11" t="str">
        <f aca="false">TRIM('수출입 실적(품목별)'!A1581)</f>
        <v>2026.05</v>
      </c>
      <c r="B1577" s="17" t="n">
        <f aca="false">IFERROR(VALUE(LEFT(A1577,4)),"")</f>
        <v>2026</v>
      </c>
      <c r="C1577" s="17" t="n">
        <f aca="false">IFERROR(VALUE(RIGHT(A1577,2)),"")</f>
        <v>5</v>
      </c>
      <c r="D1577" s="11" t="str">
        <f aca="false">TRIM('수출입 실적(품목별)'!B1581)</f>
        <v>37</v>
      </c>
      <c r="E1577" s="11" t="str">
        <f aca="false">TRIM('수출입 실적(품목별)'!C1581)</f>
        <v>사진용이나 영화용 재료</v>
      </c>
      <c r="F1577" s="19" t="n">
        <f aca="false">IFERROR(VALUE(SUBSTITUTE(TRIM('수출입 실적(품목별)'!E1581),",","")),"")</f>
        <v>87792</v>
      </c>
      <c r="G1577" s="19" t="n">
        <f aca="false">IFERROR(VALUE(SUBSTITUTE(TRIM('수출입 실적(품목별)'!G1581),",","")),"")</f>
        <v>93611</v>
      </c>
      <c r="H1577" s="19" t="n">
        <f aca="false">IFERROR(VALUE(SUBSTITUTE(TRIM('수출입 실적(품목별)'!H1581),",","")),"")</f>
        <v>-5819</v>
      </c>
    </row>
    <row r="1578" customFormat="false" ht="15" hidden="false" customHeight="true" outlineLevel="0" collapsed="false">
      <c r="A1578" s="11" t="str">
        <f aca="false">TRIM('수출입 실적(품목별)'!A1582)</f>
        <v>2026.05</v>
      </c>
      <c r="B1578" s="17" t="n">
        <f aca="false">IFERROR(VALUE(LEFT(A1578,4)),"")</f>
        <v>2026</v>
      </c>
      <c r="C1578" s="17" t="n">
        <f aca="false">IFERROR(VALUE(RIGHT(A1578,2)),"")</f>
        <v>5</v>
      </c>
      <c r="D1578" s="11" t="str">
        <f aca="false">TRIM('수출입 실적(품목별)'!B1582)</f>
        <v>38</v>
      </c>
      <c r="E1578" s="11" t="str">
        <f aca="false">TRIM('수출입 실적(품목별)'!C1582)</f>
        <v>각종 화학공업 생산품</v>
      </c>
      <c r="F1578" s="19" t="n">
        <f aca="false">IFERROR(VALUE(SUBSTITUTE(TRIM('수출입 실적(품목별)'!E1582),",","")),"")</f>
        <v>687709</v>
      </c>
      <c r="G1578" s="19" t="n">
        <f aca="false">IFERROR(VALUE(SUBSTITUTE(TRIM('수출입 실적(품목별)'!G1582),",","")),"")</f>
        <v>815352</v>
      </c>
      <c r="H1578" s="19" t="n">
        <f aca="false">IFERROR(VALUE(SUBSTITUTE(TRIM('수출입 실적(품목별)'!H1582),",","")),"")</f>
        <v>-127644</v>
      </c>
    </row>
    <row r="1579" customFormat="false" ht="15" hidden="false" customHeight="true" outlineLevel="0" collapsed="false">
      <c r="A1579" s="11" t="str">
        <f aca="false">TRIM('수출입 실적(품목별)'!A1583)</f>
        <v>2026.05</v>
      </c>
      <c r="B1579" s="17" t="n">
        <f aca="false">IFERROR(VALUE(LEFT(A1579,4)),"")</f>
        <v>2026</v>
      </c>
      <c r="C1579" s="17" t="n">
        <f aca="false">IFERROR(VALUE(RIGHT(A1579,2)),"")</f>
        <v>5</v>
      </c>
      <c r="D1579" s="11" t="str">
        <f aca="false">TRIM('수출입 실적(품목별)'!B1583)</f>
        <v>39</v>
      </c>
      <c r="E1579" s="11" t="str">
        <f aca="false">TRIM('수출입 실적(품목별)'!C1583)</f>
        <v>플라스틱과 그 제품</v>
      </c>
      <c r="F1579" s="19" t="n">
        <f aca="false">IFERROR(VALUE(SUBSTITUTE(TRIM('수출입 실적(품목별)'!E1583),",","")),"")</f>
        <v>2958951</v>
      </c>
      <c r="G1579" s="19" t="n">
        <f aca="false">IFERROR(VALUE(SUBSTITUTE(TRIM('수출입 실적(품목별)'!G1583),",","")),"")</f>
        <v>1261384</v>
      </c>
      <c r="H1579" s="19" t="n">
        <f aca="false">IFERROR(VALUE(SUBSTITUTE(TRIM('수출입 실적(품목별)'!H1583),",","")),"")</f>
        <v>1697567</v>
      </c>
    </row>
    <row r="1580" customFormat="false" ht="15" hidden="false" customHeight="true" outlineLevel="0" collapsed="false">
      <c r="A1580" s="11" t="str">
        <f aca="false">TRIM('수출입 실적(품목별)'!A1584)</f>
        <v>2026.05</v>
      </c>
      <c r="B1580" s="17" t="n">
        <f aca="false">IFERROR(VALUE(LEFT(A1580,4)),"")</f>
        <v>2026</v>
      </c>
      <c r="C1580" s="17" t="n">
        <f aca="false">IFERROR(VALUE(RIGHT(A1580,2)),"")</f>
        <v>5</v>
      </c>
      <c r="D1580" s="11" t="str">
        <f aca="false">TRIM('수출입 실적(품목별)'!B1584)</f>
        <v>40</v>
      </c>
      <c r="E1580" s="11" t="str">
        <f aca="false">TRIM('수출입 실적(품목별)'!C1584)</f>
        <v>고무와 그 제품</v>
      </c>
      <c r="F1580" s="19" t="n">
        <f aca="false">IFERROR(VALUE(SUBSTITUTE(TRIM('수출입 실적(품목별)'!E1584),",","")),"")</f>
        <v>730580</v>
      </c>
      <c r="G1580" s="19" t="n">
        <f aca="false">IFERROR(VALUE(SUBSTITUTE(TRIM('수출입 실적(품목별)'!G1584),",","")),"")</f>
        <v>270645</v>
      </c>
      <c r="H1580" s="19" t="n">
        <f aca="false">IFERROR(VALUE(SUBSTITUTE(TRIM('수출입 실적(품목별)'!H1584),",","")),"")</f>
        <v>459935</v>
      </c>
    </row>
    <row r="1581" customFormat="false" ht="15" hidden="false" customHeight="true" outlineLevel="0" collapsed="false">
      <c r="A1581" s="11" t="str">
        <f aca="false">TRIM('수출입 실적(품목별)'!A1585)</f>
        <v>2026.05</v>
      </c>
      <c r="B1581" s="17" t="n">
        <f aca="false">IFERROR(VALUE(LEFT(A1581,4)),"")</f>
        <v>2026</v>
      </c>
      <c r="C1581" s="17" t="n">
        <f aca="false">IFERROR(VALUE(RIGHT(A1581,2)),"")</f>
        <v>5</v>
      </c>
      <c r="D1581" s="11" t="str">
        <f aca="false">TRIM('수출입 실적(품목별)'!B1585)</f>
        <v>41</v>
      </c>
      <c r="E1581" s="11" t="str">
        <f aca="false">TRIM('수출입 실적(품목별)'!C1585)</f>
        <v>원피(모피는 제외한다)와 가죽</v>
      </c>
      <c r="F1581" s="19" t="n">
        <f aca="false">IFERROR(VALUE(SUBSTITUTE(TRIM('수출입 실적(품목별)'!E1585),",","")),"")</f>
        <v>19952</v>
      </c>
      <c r="G1581" s="19" t="n">
        <f aca="false">IFERROR(VALUE(SUBSTITUTE(TRIM('수출입 실적(품목별)'!G1585),",","")),"")</f>
        <v>18423</v>
      </c>
      <c r="H1581" s="19" t="n">
        <f aca="false">IFERROR(VALUE(SUBSTITUTE(TRIM('수출입 실적(품목별)'!H1585),",","")),"")</f>
        <v>1528</v>
      </c>
    </row>
    <row r="1582" customFormat="false" ht="15" hidden="false" customHeight="true" outlineLevel="0" collapsed="false">
      <c r="A1582" s="11" t="str">
        <f aca="false">TRIM('수출입 실적(품목별)'!A1586)</f>
        <v>2026.05</v>
      </c>
      <c r="B1582" s="17" t="n">
        <f aca="false">IFERROR(VALUE(LEFT(A1582,4)),"")</f>
        <v>2026</v>
      </c>
      <c r="C1582" s="17" t="n">
        <f aca="false">IFERROR(VALUE(RIGHT(A1582,2)),"")</f>
        <v>5</v>
      </c>
      <c r="D1582" s="11" t="str">
        <f aca="false">TRIM('수출입 실적(품목별)'!B1586)</f>
        <v>42</v>
      </c>
      <c r="E1582" s="11" t="str">
        <f aca="false">TRIM('수출입 실적(품목별)'!C1586)</f>
        <v>가죽제품, 마구, 여행용구ㆍ핸드백과 이와 유사한 용기, 동물 거트(gut)[누에의 거트(gut)는 제외한다]의 제품</v>
      </c>
      <c r="F1582" s="19" t="n">
        <f aca="false">IFERROR(VALUE(SUBSTITUTE(TRIM('수출입 실적(품목별)'!E1586),",","")),"")</f>
        <v>55086</v>
      </c>
      <c r="G1582" s="19" t="n">
        <f aca="false">IFERROR(VALUE(SUBSTITUTE(TRIM('수출입 실적(품목별)'!G1586),",","")),"")</f>
        <v>323108</v>
      </c>
      <c r="H1582" s="19" t="n">
        <f aca="false">IFERROR(VALUE(SUBSTITUTE(TRIM('수출입 실적(품목별)'!H1586),",","")),"")</f>
        <v>-268023</v>
      </c>
    </row>
    <row r="1583" customFormat="false" ht="15" hidden="false" customHeight="true" outlineLevel="0" collapsed="false">
      <c r="A1583" s="11" t="str">
        <f aca="false">TRIM('수출입 실적(품목별)'!A1587)</f>
        <v>2026.05</v>
      </c>
      <c r="B1583" s="17" t="n">
        <f aca="false">IFERROR(VALUE(LEFT(A1583,4)),"")</f>
        <v>2026</v>
      </c>
      <c r="C1583" s="17" t="n">
        <f aca="false">IFERROR(VALUE(RIGHT(A1583,2)),"")</f>
        <v>5</v>
      </c>
      <c r="D1583" s="11" t="str">
        <f aca="false">TRIM('수출입 실적(품목별)'!B1587)</f>
        <v>43</v>
      </c>
      <c r="E1583" s="11" t="str">
        <f aca="false">TRIM('수출입 실적(품목별)'!C1587)</f>
        <v>모피ㆍ인조모피와 이들의 제품</v>
      </c>
      <c r="F1583" s="19" t="n">
        <f aca="false">IFERROR(VALUE(SUBSTITUTE(TRIM('수출입 실적(품목별)'!E1587),",","")),"")</f>
        <v>345</v>
      </c>
      <c r="G1583" s="19" t="n">
        <f aca="false">IFERROR(VALUE(SUBSTITUTE(TRIM('수출입 실적(품목별)'!G1587),",","")),"")</f>
        <v>8997</v>
      </c>
      <c r="H1583" s="19" t="n">
        <f aca="false">IFERROR(VALUE(SUBSTITUTE(TRIM('수출입 실적(품목별)'!H1587),",","")),"")</f>
        <v>-8652</v>
      </c>
    </row>
    <row r="1584" customFormat="false" ht="15" hidden="false" customHeight="true" outlineLevel="0" collapsed="false">
      <c r="A1584" s="11" t="str">
        <f aca="false">TRIM('수출입 실적(품목별)'!A1588)</f>
        <v>2026.05</v>
      </c>
      <c r="B1584" s="17" t="n">
        <f aca="false">IFERROR(VALUE(LEFT(A1584,4)),"")</f>
        <v>2026</v>
      </c>
      <c r="C1584" s="17" t="n">
        <f aca="false">IFERROR(VALUE(RIGHT(A1584,2)),"")</f>
        <v>5</v>
      </c>
      <c r="D1584" s="11" t="str">
        <f aca="false">TRIM('수출입 실적(품목별)'!B1588)</f>
        <v>44</v>
      </c>
      <c r="E1584" s="11" t="str">
        <f aca="false">TRIM('수출입 실적(품목별)'!C1588)</f>
        <v>목재와 그 제품, 목탄</v>
      </c>
      <c r="F1584" s="19" t="n">
        <f aca="false">IFERROR(VALUE(SUBSTITUTE(TRIM('수출입 실적(품목별)'!E1588),",","")),"")</f>
        <v>6312</v>
      </c>
      <c r="G1584" s="19" t="n">
        <f aca="false">IFERROR(VALUE(SUBSTITUTE(TRIM('수출입 실적(품목별)'!G1588),",","")),"")</f>
        <v>217136</v>
      </c>
      <c r="H1584" s="19" t="n">
        <f aca="false">IFERROR(VALUE(SUBSTITUTE(TRIM('수출입 실적(품목별)'!H1588),",","")),"")</f>
        <v>-210824</v>
      </c>
    </row>
    <row r="1585" customFormat="false" ht="15" hidden="false" customHeight="true" outlineLevel="0" collapsed="false">
      <c r="A1585" s="11" t="str">
        <f aca="false">TRIM('수출입 실적(품목별)'!A1589)</f>
        <v>2026.05</v>
      </c>
      <c r="B1585" s="17" t="n">
        <f aca="false">IFERROR(VALUE(LEFT(A1585,4)),"")</f>
        <v>2026</v>
      </c>
      <c r="C1585" s="17" t="n">
        <f aca="false">IFERROR(VALUE(RIGHT(A1585,2)),"")</f>
        <v>5</v>
      </c>
      <c r="D1585" s="11" t="str">
        <f aca="false">TRIM('수출입 실적(품목별)'!B1589)</f>
        <v>45</v>
      </c>
      <c r="E1585" s="11" t="str">
        <f aca="false">TRIM('수출입 실적(품목별)'!C1589)</f>
        <v>코르크(cork)와 그 제품</v>
      </c>
      <c r="F1585" s="19" t="n">
        <f aca="false">IFERROR(VALUE(SUBSTITUTE(TRIM('수출입 실적(품목별)'!E1589),",","")),"")</f>
        <v>59</v>
      </c>
      <c r="G1585" s="19" t="n">
        <f aca="false">IFERROR(VALUE(SUBSTITUTE(TRIM('수출입 실적(품목별)'!G1589),",","")),"")</f>
        <v>450</v>
      </c>
      <c r="H1585" s="19" t="n">
        <f aca="false">IFERROR(VALUE(SUBSTITUTE(TRIM('수출입 실적(품목별)'!H1589),",","")),"")</f>
        <v>-391</v>
      </c>
    </row>
    <row r="1586" customFormat="false" ht="15" hidden="false" customHeight="true" outlineLevel="0" collapsed="false">
      <c r="A1586" s="11" t="str">
        <f aca="false">TRIM('수출입 실적(품목별)'!A1590)</f>
        <v>2026.05</v>
      </c>
      <c r="B1586" s="17" t="n">
        <f aca="false">IFERROR(VALUE(LEFT(A1586,4)),"")</f>
        <v>2026</v>
      </c>
      <c r="C1586" s="17" t="n">
        <f aca="false">IFERROR(VALUE(RIGHT(A1586,2)),"")</f>
        <v>5</v>
      </c>
      <c r="D1586" s="11" t="str">
        <f aca="false">TRIM('수출입 실적(품목별)'!B1590)</f>
        <v>46</v>
      </c>
      <c r="E1586" s="11" t="str">
        <f aca="false">TRIM('수출입 실적(품목별)'!C1590)</f>
        <v>짚ㆍ에스파르토(esparto)나 그 밖의 조물 재료의 제품, 바구니 세공물(basketware)과 지조세공물(枝條細工物)</v>
      </c>
      <c r="F1586" s="19" t="n">
        <f aca="false">IFERROR(VALUE(SUBSTITUTE(TRIM('수출입 실적(품목별)'!E1590),",","")),"")</f>
        <v>51</v>
      </c>
      <c r="G1586" s="19" t="n">
        <f aca="false">IFERROR(VALUE(SUBSTITUTE(TRIM('수출입 실적(품목별)'!G1590),",","")),"")</f>
        <v>3243</v>
      </c>
      <c r="H1586" s="19" t="n">
        <f aca="false">IFERROR(VALUE(SUBSTITUTE(TRIM('수출입 실적(품목별)'!H1590),",","")),"")</f>
        <v>-3192</v>
      </c>
    </row>
    <row r="1587" customFormat="false" ht="15" hidden="false" customHeight="true" outlineLevel="0" collapsed="false">
      <c r="A1587" s="11" t="str">
        <f aca="false">TRIM('수출입 실적(품목별)'!A1591)</f>
        <v>2026.05</v>
      </c>
      <c r="B1587" s="17" t="n">
        <f aca="false">IFERROR(VALUE(LEFT(A1587,4)),"")</f>
        <v>2026</v>
      </c>
      <c r="C1587" s="17" t="n">
        <f aca="false">IFERROR(VALUE(RIGHT(A1587,2)),"")</f>
        <v>5</v>
      </c>
      <c r="D1587" s="11" t="str">
        <f aca="false">TRIM('수출입 실적(품목별)'!B1591)</f>
        <v>47</v>
      </c>
      <c r="E1587" s="11" t="str">
        <f aca="false">TRIM('수출입 실적(품목별)'!C1591)</f>
        <v>목재나 그 밖의 섬유질 셀룰로오스재료의 펄프, 회수한 종이ㆍ판지[웨이스트(waste)와 스크랩(scrap)]</v>
      </c>
      <c r="F1587" s="19" t="n">
        <f aca="false">IFERROR(VALUE(SUBSTITUTE(TRIM('수출입 실적(품목별)'!E1591),",","")),"")</f>
        <v>10443</v>
      </c>
      <c r="G1587" s="19" t="n">
        <f aca="false">IFERROR(VALUE(SUBSTITUTE(TRIM('수출입 실적(품목별)'!G1591),",","")),"")</f>
        <v>108317</v>
      </c>
      <c r="H1587" s="19" t="n">
        <f aca="false">IFERROR(VALUE(SUBSTITUTE(TRIM('수출입 실적(품목별)'!H1591),",","")),"")</f>
        <v>-97874</v>
      </c>
    </row>
    <row r="1588" customFormat="false" ht="15" hidden="false" customHeight="true" outlineLevel="0" collapsed="false">
      <c r="A1588" s="11" t="str">
        <f aca="false">TRIM('수출입 실적(품목별)'!A1592)</f>
        <v>2026.05</v>
      </c>
      <c r="B1588" s="17" t="n">
        <f aca="false">IFERROR(VALUE(LEFT(A1588,4)),"")</f>
        <v>2026</v>
      </c>
      <c r="C1588" s="17" t="n">
        <f aca="false">IFERROR(VALUE(RIGHT(A1588,2)),"")</f>
        <v>5</v>
      </c>
      <c r="D1588" s="11" t="str">
        <f aca="false">TRIM('수출입 실적(품목별)'!B1592)</f>
        <v>48</v>
      </c>
      <c r="E1588" s="11" t="str">
        <f aca="false">TRIM('수출입 실적(품목별)'!C1592)</f>
        <v>종이와 판지, 제지용 펄프ㆍ종이ㆍ판지의 제품</v>
      </c>
      <c r="F1588" s="19" t="n">
        <f aca="false">IFERROR(VALUE(SUBSTITUTE(TRIM('수출입 실적(품목별)'!E1592),",","")),"")</f>
        <v>209019</v>
      </c>
      <c r="G1588" s="19" t="n">
        <f aca="false">IFERROR(VALUE(SUBSTITUTE(TRIM('수출입 실적(품목별)'!G1592),",","")),"")</f>
        <v>198417</v>
      </c>
      <c r="H1588" s="19" t="n">
        <f aca="false">IFERROR(VALUE(SUBSTITUTE(TRIM('수출입 실적(품목별)'!H1592),",","")),"")</f>
        <v>10602</v>
      </c>
    </row>
    <row r="1589" customFormat="false" ht="15" hidden="false" customHeight="true" outlineLevel="0" collapsed="false">
      <c r="A1589" s="11" t="str">
        <f aca="false">TRIM('수출입 실적(품목별)'!A1593)</f>
        <v>2026.05</v>
      </c>
      <c r="B1589" s="17" t="n">
        <f aca="false">IFERROR(VALUE(LEFT(A1589,4)),"")</f>
        <v>2026</v>
      </c>
      <c r="C1589" s="17" t="n">
        <f aca="false">IFERROR(VALUE(RIGHT(A1589,2)),"")</f>
        <v>5</v>
      </c>
      <c r="D1589" s="11" t="str">
        <f aca="false">TRIM('수출입 실적(품목별)'!B1593)</f>
        <v>49</v>
      </c>
      <c r="E1589" s="11" t="str">
        <f aca="false">TRIM('수출입 실적(품목별)'!C1593)</f>
        <v>인쇄서적ㆍ신문ㆍ회화ㆍ그 밖의 인쇄물, 수제(手製)문서ㆍ타자문서ㆍ도면</v>
      </c>
      <c r="F1589" s="19" t="n">
        <f aca="false">IFERROR(VALUE(SUBSTITUTE(TRIM('수출입 실적(품목별)'!E1593),",","")),"")</f>
        <v>30136</v>
      </c>
      <c r="G1589" s="19" t="n">
        <f aca="false">IFERROR(VALUE(SUBSTITUTE(TRIM('수출입 실적(품목별)'!G1593),",","")),"")</f>
        <v>49570</v>
      </c>
      <c r="H1589" s="19" t="n">
        <f aca="false">IFERROR(VALUE(SUBSTITUTE(TRIM('수출입 실적(품목별)'!H1593),",","")),"")</f>
        <v>-19433</v>
      </c>
    </row>
    <row r="1590" customFormat="false" ht="15" hidden="false" customHeight="true" outlineLevel="0" collapsed="false">
      <c r="A1590" s="11" t="str">
        <f aca="false">TRIM('수출입 실적(품목별)'!A1594)</f>
        <v>2026.05</v>
      </c>
      <c r="B1590" s="17" t="n">
        <f aca="false">IFERROR(VALUE(LEFT(A1590,4)),"")</f>
        <v>2026</v>
      </c>
      <c r="C1590" s="17" t="n">
        <f aca="false">IFERROR(VALUE(RIGHT(A1590,2)),"")</f>
        <v>5</v>
      </c>
      <c r="D1590" s="11" t="str">
        <f aca="false">TRIM('수출입 실적(품목별)'!B1594)</f>
        <v>50</v>
      </c>
      <c r="E1590" s="11" t="str">
        <f aca="false">TRIM('수출입 실적(품목별)'!C1594)</f>
        <v>견</v>
      </c>
      <c r="F1590" s="19" t="n">
        <f aca="false">IFERROR(VALUE(SUBSTITUTE(TRIM('수출입 실적(품목별)'!E1594),",","")),"")</f>
        <v>1850</v>
      </c>
      <c r="G1590" s="19" t="n">
        <f aca="false">IFERROR(VALUE(SUBSTITUTE(TRIM('수출입 실적(품목별)'!G1594),",","")),"")</f>
        <v>2370</v>
      </c>
      <c r="H1590" s="19" t="n">
        <f aca="false">IFERROR(VALUE(SUBSTITUTE(TRIM('수출입 실적(품목별)'!H1594),",","")),"")</f>
        <v>-520</v>
      </c>
    </row>
    <row r="1591" customFormat="false" ht="15" hidden="false" customHeight="true" outlineLevel="0" collapsed="false">
      <c r="A1591" s="11" t="str">
        <f aca="false">TRIM('수출입 실적(품목별)'!A1595)</f>
        <v>2026.05</v>
      </c>
      <c r="B1591" s="17" t="n">
        <f aca="false">IFERROR(VALUE(LEFT(A1591,4)),"")</f>
        <v>2026</v>
      </c>
      <c r="C1591" s="17" t="n">
        <f aca="false">IFERROR(VALUE(RIGHT(A1591,2)),"")</f>
        <v>5</v>
      </c>
      <c r="D1591" s="11" t="str">
        <f aca="false">TRIM('수출입 실적(품목별)'!B1595)</f>
        <v>51</v>
      </c>
      <c r="E1591" s="11" t="str">
        <f aca="false">TRIM('수출입 실적(품목별)'!C1595)</f>
        <v>양모ㆍ동물의 부드러운 털이나 거친 털ㆍ말의 털로 만든 실과 직물</v>
      </c>
      <c r="F1591" s="19" t="n">
        <f aca="false">IFERROR(VALUE(SUBSTITUTE(TRIM('수출입 실적(품목별)'!E1595),",","")),"")</f>
        <v>5058</v>
      </c>
      <c r="G1591" s="19" t="n">
        <f aca="false">IFERROR(VALUE(SUBSTITUTE(TRIM('수출입 실적(품목별)'!G1595),",","")),"")</f>
        <v>20272</v>
      </c>
      <c r="H1591" s="19" t="n">
        <f aca="false">IFERROR(VALUE(SUBSTITUTE(TRIM('수출입 실적(품목별)'!H1595),",","")),"")</f>
        <v>-15214</v>
      </c>
    </row>
    <row r="1592" customFormat="false" ht="15" hidden="false" customHeight="true" outlineLevel="0" collapsed="false">
      <c r="A1592" s="11" t="str">
        <f aca="false">TRIM('수출입 실적(품목별)'!A1596)</f>
        <v>2026.05</v>
      </c>
      <c r="B1592" s="17" t="n">
        <f aca="false">IFERROR(VALUE(LEFT(A1592,4)),"")</f>
        <v>2026</v>
      </c>
      <c r="C1592" s="17" t="n">
        <f aca="false">IFERROR(VALUE(RIGHT(A1592,2)),"")</f>
        <v>5</v>
      </c>
      <c r="D1592" s="11" t="str">
        <f aca="false">TRIM('수출입 실적(품목별)'!B1596)</f>
        <v>52</v>
      </c>
      <c r="E1592" s="11" t="str">
        <f aca="false">TRIM('수출입 실적(품목별)'!C1596)</f>
        <v>면</v>
      </c>
      <c r="F1592" s="19" t="n">
        <f aca="false">IFERROR(VALUE(SUBSTITUTE(TRIM('수출입 실적(품목별)'!E1596),",","")),"")</f>
        <v>22835</v>
      </c>
      <c r="G1592" s="19" t="n">
        <f aca="false">IFERROR(VALUE(SUBSTITUTE(TRIM('수출입 실적(품목별)'!G1596),",","")),"")</f>
        <v>59080</v>
      </c>
      <c r="H1592" s="19" t="n">
        <f aca="false">IFERROR(VALUE(SUBSTITUTE(TRIM('수출입 실적(품목별)'!H1596),",","")),"")</f>
        <v>-36245</v>
      </c>
    </row>
    <row r="1593" customFormat="false" ht="15" hidden="false" customHeight="true" outlineLevel="0" collapsed="false">
      <c r="A1593" s="11" t="str">
        <f aca="false">TRIM('수출입 실적(품목별)'!A1597)</f>
        <v>2026.05</v>
      </c>
      <c r="B1593" s="17" t="n">
        <f aca="false">IFERROR(VALUE(LEFT(A1593,4)),"")</f>
        <v>2026</v>
      </c>
      <c r="C1593" s="17" t="n">
        <f aca="false">IFERROR(VALUE(RIGHT(A1593,2)),"")</f>
        <v>5</v>
      </c>
      <c r="D1593" s="11" t="str">
        <f aca="false">TRIM('수출입 실적(품목별)'!B1597)</f>
        <v>53</v>
      </c>
      <c r="E1593" s="11" t="str">
        <f aca="false">TRIM('수출입 실적(품목별)'!C1597)</f>
        <v>그 밖의 식물성 방직용 섬유, 종이실(paper yarn)과 종이실로 만든 직물</v>
      </c>
      <c r="F1593" s="19" t="n">
        <f aca="false">IFERROR(VALUE(SUBSTITUTE(TRIM('수출입 실적(품목별)'!E1597),",","")),"")</f>
        <v>344</v>
      </c>
      <c r="G1593" s="19" t="n">
        <f aca="false">IFERROR(VALUE(SUBSTITUTE(TRIM('수출입 실적(품목별)'!G1597),",","")),"")</f>
        <v>4027</v>
      </c>
      <c r="H1593" s="19" t="n">
        <f aca="false">IFERROR(VALUE(SUBSTITUTE(TRIM('수출입 실적(품목별)'!H1597),",","")),"")</f>
        <v>-3682</v>
      </c>
    </row>
    <row r="1594" customFormat="false" ht="15" hidden="false" customHeight="true" outlineLevel="0" collapsed="false">
      <c r="A1594" s="11" t="str">
        <f aca="false">TRIM('수출입 실적(품목별)'!A1598)</f>
        <v>2026.05</v>
      </c>
      <c r="B1594" s="17" t="n">
        <f aca="false">IFERROR(VALUE(LEFT(A1594,4)),"")</f>
        <v>2026</v>
      </c>
      <c r="C1594" s="17" t="n">
        <f aca="false">IFERROR(VALUE(RIGHT(A1594,2)),"")</f>
        <v>5</v>
      </c>
      <c r="D1594" s="11" t="str">
        <f aca="false">TRIM('수출입 실적(품목별)'!B1598)</f>
        <v>54</v>
      </c>
      <c r="E1594" s="11" t="str">
        <f aca="false">TRIM('수출입 실적(품목별)'!C1598)</f>
        <v>인조필라멘트, 인조방직용 섬유재료의 스트립(strip)과 이와 유사한 것</v>
      </c>
      <c r="F1594" s="19" t="n">
        <f aca="false">IFERROR(VALUE(SUBSTITUTE(TRIM('수출입 실적(품목별)'!E1598),",","")),"")</f>
        <v>135343</v>
      </c>
      <c r="G1594" s="19" t="n">
        <f aca="false">IFERROR(VALUE(SUBSTITUTE(TRIM('수출입 실적(품목별)'!G1598),",","")),"")</f>
        <v>76322</v>
      </c>
      <c r="H1594" s="19" t="n">
        <f aca="false">IFERROR(VALUE(SUBSTITUTE(TRIM('수출입 실적(품목별)'!H1598),",","")),"")</f>
        <v>59021</v>
      </c>
    </row>
    <row r="1595" customFormat="false" ht="15" hidden="false" customHeight="true" outlineLevel="0" collapsed="false">
      <c r="A1595" s="11" t="str">
        <f aca="false">TRIM('수출입 실적(품목별)'!A1599)</f>
        <v>2026.05</v>
      </c>
      <c r="B1595" s="17" t="n">
        <f aca="false">IFERROR(VALUE(LEFT(A1595,4)),"")</f>
        <v>2026</v>
      </c>
      <c r="C1595" s="17" t="n">
        <f aca="false">IFERROR(VALUE(RIGHT(A1595,2)),"")</f>
        <v>5</v>
      </c>
      <c r="D1595" s="11" t="str">
        <f aca="false">TRIM('수출입 실적(품목별)'!B1599)</f>
        <v>55</v>
      </c>
      <c r="E1595" s="11" t="str">
        <f aca="false">TRIM('수출입 실적(품목별)'!C1599)</f>
        <v>인조스테이플섬유</v>
      </c>
      <c r="F1595" s="19" t="n">
        <f aca="false">IFERROR(VALUE(SUBSTITUTE(TRIM('수출입 실적(품목별)'!E1599),",","")),"")</f>
        <v>91335</v>
      </c>
      <c r="G1595" s="19" t="n">
        <f aca="false">IFERROR(VALUE(SUBSTITUTE(TRIM('수출입 실적(품목별)'!G1599),",","")),"")</f>
        <v>46482</v>
      </c>
      <c r="H1595" s="19" t="n">
        <f aca="false">IFERROR(VALUE(SUBSTITUTE(TRIM('수출입 실적(품목별)'!H1599),",","")),"")</f>
        <v>44853</v>
      </c>
    </row>
    <row r="1596" customFormat="false" ht="15" hidden="false" customHeight="true" outlineLevel="0" collapsed="false">
      <c r="A1596" s="11" t="str">
        <f aca="false">TRIM('수출입 실적(품목별)'!A1600)</f>
        <v>2026.05</v>
      </c>
      <c r="B1596" s="17" t="n">
        <f aca="false">IFERROR(VALUE(LEFT(A1596,4)),"")</f>
        <v>2026</v>
      </c>
      <c r="C1596" s="17" t="n">
        <f aca="false">IFERROR(VALUE(RIGHT(A1596,2)),"")</f>
        <v>5</v>
      </c>
      <c r="D1596" s="11" t="str">
        <f aca="false">TRIM('수출입 실적(품목별)'!B1600)</f>
        <v>56</v>
      </c>
      <c r="E1596" s="11" t="str">
        <f aca="false">TRIM('수출입 실적(품목별)'!C1600)</f>
        <v>워딩(wadding)ㆍ펠트(felt)ㆍ부직포, 특수사, 끈ㆍ배의 밧줄(cordage)ㆍ로프ㆍ케이블과 이들의 제품</v>
      </c>
      <c r="F1596" s="19" t="n">
        <f aca="false">IFERROR(VALUE(SUBSTITUTE(TRIM('수출입 실적(품목별)'!E1600),",","")),"")</f>
        <v>57400</v>
      </c>
      <c r="G1596" s="19" t="n">
        <f aca="false">IFERROR(VALUE(SUBSTITUTE(TRIM('수출입 실적(품목별)'!G1600),",","")),"")</f>
        <v>64356</v>
      </c>
      <c r="H1596" s="19" t="n">
        <f aca="false">IFERROR(VALUE(SUBSTITUTE(TRIM('수출입 실적(품목별)'!H1600),",","")),"")</f>
        <v>-6955</v>
      </c>
    </row>
    <row r="1597" customFormat="false" ht="15" hidden="false" customHeight="true" outlineLevel="0" collapsed="false">
      <c r="A1597" s="11" t="str">
        <f aca="false">TRIM('수출입 실적(품목별)'!A1601)</f>
        <v>2026.05</v>
      </c>
      <c r="B1597" s="17" t="n">
        <f aca="false">IFERROR(VALUE(LEFT(A1597,4)),"")</f>
        <v>2026</v>
      </c>
      <c r="C1597" s="17" t="n">
        <f aca="false">IFERROR(VALUE(RIGHT(A1597,2)),"")</f>
        <v>5</v>
      </c>
      <c r="D1597" s="11" t="str">
        <f aca="false">TRIM('수출입 실적(품목별)'!B1601)</f>
        <v>57</v>
      </c>
      <c r="E1597" s="11" t="str">
        <f aca="false">TRIM('수출입 실적(품목별)'!C1601)</f>
        <v>양탄자류와 그 밖의 방직용 섬유로 만든 바닥깔개</v>
      </c>
      <c r="F1597" s="19" t="n">
        <f aca="false">IFERROR(VALUE(SUBSTITUTE(TRIM('수출입 실적(품목별)'!E1601),",","")),"")</f>
        <v>3758</v>
      </c>
      <c r="G1597" s="19" t="n">
        <f aca="false">IFERROR(VALUE(SUBSTITUTE(TRIM('수출입 실적(품목별)'!G1601),",","")),"")</f>
        <v>8200</v>
      </c>
      <c r="H1597" s="19" t="n">
        <f aca="false">IFERROR(VALUE(SUBSTITUTE(TRIM('수출입 실적(품목별)'!H1601),",","")),"")</f>
        <v>-4442</v>
      </c>
    </row>
    <row r="1598" customFormat="false" ht="15" hidden="false" customHeight="true" outlineLevel="0" collapsed="false">
      <c r="A1598" s="11" t="str">
        <f aca="false">TRIM('수출입 실적(품목별)'!A1602)</f>
        <v>2026.05</v>
      </c>
      <c r="B1598" s="17" t="n">
        <f aca="false">IFERROR(VALUE(LEFT(A1598,4)),"")</f>
        <v>2026</v>
      </c>
      <c r="C1598" s="17" t="n">
        <f aca="false">IFERROR(VALUE(RIGHT(A1598,2)),"")</f>
        <v>5</v>
      </c>
      <c r="D1598" s="11" t="str">
        <f aca="false">TRIM('수출입 실적(품목별)'!B1602)</f>
        <v>58</v>
      </c>
      <c r="E1598" s="11" t="str">
        <f aca="false">TRIM('수출입 실적(품목별)'!C1602)</f>
        <v>특수직물, 터프트(tuft)한 직물, 레이스, 태피스트리(tapestry), 트리밍(trimming), 자수천</v>
      </c>
      <c r="F1598" s="19" t="n">
        <f aca="false">IFERROR(VALUE(SUBSTITUTE(TRIM('수출입 실적(품목별)'!E1602),",","")),"")</f>
        <v>14991</v>
      </c>
      <c r="G1598" s="19" t="n">
        <f aca="false">IFERROR(VALUE(SUBSTITUTE(TRIM('수출입 실적(품목별)'!G1602),",","")),"")</f>
        <v>6897</v>
      </c>
      <c r="H1598" s="19" t="n">
        <f aca="false">IFERROR(VALUE(SUBSTITUTE(TRIM('수출입 실적(품목별)'!H1602),",","")),"")</f>
        <v>8093</v>
      </c>
    </row>
    <row r="1599" customFormat="false" ht="15" hidden="false" customHeight="true" outlineLevel="0" collapsed="false">
      <c r="A1599" s="11" t="str">
        <f aca="false">TRIM('수출입 실적(품목별)'!A1603)</f>
        <v>2026.05</v>
      </c>
      <c r="B1599" s="17" t="n">
        <f aca="false">IFERROR(VALUE(LEFT(A1599,4)),"")</f>
        <v>2026</v>
      </c>
      <c r="C1599" s="17" t="n">
        <f aca="false">IFERROR(VALUE(RIGHT(A1599,2)),"")</f>
        <v>5</v>
      </c>
      <c r="D1599" s="11" t="str">
        <f aca="false">TRIM('수출입 실적(품목별)'!B1603)</f>
        <v>59</v>
      </c>
      <c r="E1599" s="11" t="str">
        <f aca="false">TRIM('수출입 실적(품목별)'!C1603)</f>
        <v>침투ㆍ도포ㆍ피복하거나 적층한 방직용 섬유의 직물, 공업용인 방직용 섬유제품</v>
      </c>
      <c r="F1599" s="19" t="n">
        <f aca="false">IFERROR(VALUE(SUBSTITUTE(TRIM('수출입 실적(품목별)'!E1603),",","")),"")</f>
        <v>87499</v>
      </c>
      <c r="G1599" s="19" t="n">
        <f aca="false">IFERROR(VALUE(SUBSTITUTE(TRIM('수출입 실적(품목별)'!G1603),",","")),"")</f>
        <v>38679</v>
      </c>
      <c r="H1599" s="19" t="n">
        <f aca="false">IFERROR(VALUE(SUBSTITUTE(TRIM('수출입 실적(품목별)'!H1603),",","")),"")</f>
        <v>48820</v>
      </c>
    </row>
    <row r="1600" customFormat="false" ht="15" hidden="false" customHeight="true" outlineLevel="0" collapsed="false">
      <c r="A1600" s="11" t="str">
        <f aca="false">TRIM('수출입 실적(품목별)'!A1604)</f>
        <v>2026.05</v>
      </c>
      <c r="B1600" s="17" t="n">
        <f aca="false">IFERROR(VALUE(LEFT(A1600,4)),"")</f>
        <v>2026</v>
      </c>
      <c r="C1600" s="17" t="n">
        <f aca="false">IFERROR(VALUE(RIGHT(A1600,2)),"")</f>
        <v>5</v>
      </c>
      <c r="D1600" s="11" t="str">
        <f aca="false">TRIM('수출입 실적(품목별)'!B1604)</f>
        <v>60</v>
      </c>
      <c r="E1600" s="11" t="str">
        <f aca="false">TRIM('수출입 실적(품목별)'!C1604)</f>
        <v>메리야스 편물과 뜨개질 편물</v>
      </c>
      <c r="F1600" s="19" t="n">
        <f aca="false">IFERROR(VALUE(SUBSTITUTE(TRIM('수출입 실적(품목별)'!E1604),",","")),"")</f>
        <v>107438</v>
      </c>
      <c r="G1600" s="19" t="n">
        <f aca="false">IFERROR(VALUE(SUBSTITUTE(TRIM('수출입 실적(품목별)'!G1604),",","")),"")</f>
        <v>8596</v>
      </c>
      <c r="H1600" s="19" t="n">
        <f aca="false">IFERROR(VALUE(SUBSTITUTE(TRIM('수출입 실적(품목별)'!H1604),",","")),"")</f>
        <v>98842</v>
      </c>
    </row>
    <row r="1601" customFormat="false" ht="15" hidden="false" customHeight="true" outlineLevel="0" collapsed="false">
      <c r="A1601" s="11" t="str">
        <f aca="false">TRIM('수출입 실적(품목별)'!A1605)</f>
        <v>2026.05</v>
      </c>
      <c r="B1601" s="17" t="n">
        <f aca="false">IFERROR(VALUE(LEFT(A1601,4)),"")</f>
        <v>2026</v>
      </c>
      <c r="C1601" s="17" t="n">
        <f aca="false">IFERROR(VALUE(RIGHT(A1601,2)),"")</f>
        <v>5</v>
      </c>
      <c r="D1601" s="11" t="str">
        <f aca="false">TRIM('수출입 실적(품목별)'!B1605)</f>
        <v>61</v>
      </c>
      <c r="E1601" s="11" t="str">
        <f aca="false">TRIM('수출입 실적(품목별)'!C1605)</f>
        <v>의류와 그 부속품(메리야스 편물이나 뜨개질 편물로 한정한다)</v>
      </c>
      <c r="F1601" s="19" t="n">
        <f aca="false">IFERROR(VALUE(SUBSTITUTE(TRIM('수출입 실적(품목별)'!E1605),",","")),"")</f>
        <v>70852</v>
      </c>
      <c r="G1601" s="19" t="n">
        <f aca="false">IFERROR(VALUE(SUBSTITUTE(TRIM('수출입 실적(품목별)'!G1605),",","")),"")</f>
        <v>344333</v>
      </c>
      <c r="H1601" s="19" t="n">
        <f aca="false">IFERROR(VALUE(SUBSTITUTE(TRIM('수출입 실적(품목별)'!H1605),",","")),"")</f>
        <v>-273481</v>
      </c>
    </row>
    <row r="1602" customFormat="false" ht="15" hidden="false" customHeight="true" outlineLevel="0" collapsed="false">
      <c r="A1602" s="11" t="str">
        <f aca="false">TRIM('수출입 실적(품목별)'!A1606)</f>
        <v>2026.05</v>
      </c>
      <c r="B1602" s="17" t="n">
        <f aca="false">IFERROR(VALUE(LEFT(A1602,4)),"")</f>
        <v>2026</v>
      </c>
      <c r="C1602" s="17" t="n">
        <f aca="false">IFERROR(VALUE(RIGHT(A1602,2)),"")</f>
        <v>5</v>
      </c>
      <c r="D1602" s="11" t="str">
        <f aca="false">TRIM('수출입 실적(품목별)'!B1606)</f>
        <v>62</v>
      </c>
      <c r="E1602" s="11" t="str">
        <f aca="false">TRIM('수출입 실적(품목별)'!C1606)</f>
        <v>의류와 그 부속품(메리야스 편물이나 뜨개질편물은 제외한다)</v>
      </c>
      <c r="F1602" s="19" t="n">
        <f aca="false">IFERROR(VALUE(SUBSTITUTE(TRIM('수출입 실적(품목별)'!E1606),",","")),"")</f>
        <v>74158</v>
      </c>
      <c r="G1602" s="19" t="n">
        <f aca="false">IFERROR(VALUE(SUBSTITUTE(TRIM('수출입 실적(품목별)'!G1606),",","")),"")</f>
        <v>410950</v>
      </c>
      <c r="H1602" s="19" t="n">
        <f aca="false">IFERROR(VALUE(SUBSTITUTE(TRIM('수출입 실적(품목별)'!H1606),",","")),"")</f>
        <v>-336791</v>
      </c>
    </row>
    <row r="1603" customFormat="false" ht="15" hidden="false" customHeight="true" outlineLevel="0" collapsed="false">
      <c r="A1603" s="11" t="str">
        <f aca="false">TRIM('수출입 실적(품목별)'!A1607)</f>
        <v>2026.05</v>
      </c>
      <c r="B1603" s="17" t="n">
        <f aca="false">IFERROR(VALUE(LEFT(A1603,4)),"")</f>
        <v>2026</v>
      </c>
      <c r="C1603" s="17" t="n">
        <f aca="false">IFERROR(VALUE(RIGHT(A1603,2)),"")</f>
        <v>5</v>
      </c>
      <c r="D1603" s="11" t="str">
        <f aca="false">TRIM('수출입 실적(품목별)'!B1607)</f>
        <v>63</v>
      </c>
      <c r="E1603" s="11" t="str">
        <f aca="false">TRIM('수출입 실적(품목별)'!C1607)</f>
        <v>제품으로 된 방직용 섬유의 그 밖의 물품, 세트, 사용하던 의류ㆍ방직용 섬유제품, 넝마</v>
      </c>
      <c r="F1603" s="19" t="n">
        <f aca="false">IFERROR(VALUE(SUBSTITUTE(TRIM('수출입 실적(품목별)'!E1607),",","")),"")</f>
        <v>46196</v>
      </c>
      <c r="G1603" s="19" t="n">
        <f aca="false">IFERROR(VALUE(SUBSTITUTE(TRIM('수출입 실적(품목별)'!G1607),",","")),"")</f>
        <v>116657</v>
      </c>
      <c r="H1603" s="19" t="n">
        <f aca="false">IFERROR(VALUE(SUBSTITUTE(TRIM('수출입 실적(품목별)'!H1607),",","")),"")</f>
        <v>-70461</v>
      </c>
    </row>
    <row r="1604" customFormat="false" ht="15" hidden="false" customHeight="true" outlineLevel="0" collapsed="false">
      <c r="A1604" s="11" t="str">
        <f aca="false">TRIM('수출입 실적(품목별)'!A1608)</f>
        <v>2026.05</v>
      </c>
      <c r="B1604" s="17" t="n">
        <f aca="false">IFERROR(VALUE(LEFT(A1604,4)),"")</f>
        <v>2026</v>
      </c>
      <c r="C1604" s="17" t="n">
        <f aca="false">IFERROR(VALUE(RIGHT(A1604,2)),"")</f>
        <v>5</v>
      </c>
      <c r="D1604" s="11" t="str">
        <f aca="false">TRIM('수출입 실적(품목별)'!B1608)</f>
        <v>64</v>
      </c>
      <c r="E1604" s="11" t="str">
        <f aca="false">TRIM('수출입 실적(품목별)'!C1608)</f>
        <v>신발류ㆍ각반과 이와 유사한 것, 이들의 부분품</v>
      </c>
      <c r="F1604" s="19" t="n">
        <f aca="false">IFERROR(VALUE(SUBSTITUTE(TRIM('수출입 실적(품목별)'!E1608),",","")),"")</f>
        <v>37447</v>
      </c>
      <c r="G1604" s="19" t="n">
        <f aca="false">IFERROR(VALUE(SUBSTITUTE(TRIM('수출입 실적(품목별)'!G1608),",","")),"")</f>
        <v>278048</v>
      </c>
      <c r="H1604" s="19" t="n">
        <f aca="false">IFERROR(VALUE(SUBSTITUTE(TRIM('수출입 실적(품목별)'!H1608),",","")),"")</f>
        <v>-240601</v>
      </c>
    </row>
    <row r="1605" customFormat="false" ht="15" hidden="false" customHeight="true" outlineLevel="0" collapsed="false">
      <c r="A1605" s="11" t="str">
        <f aca="false">TRIM('수출입 실적(품목별)'!A1609)</f>
        <v>2026.05</v>
      </c>
      <c r="B1605" s="17" t="n">
        <f aca="false">IFERROR(VALUE(LEFT(A1605,4)),"")</f>
        <v>2026</v>
      </c>
      <c r="C1605" s="17" t="n">
        <f aca="false">IFERROR(VALUE(RIGHT(A1605,2)),"")</f>
        <v>5</v>
      </c>
      <c r="D1605" s="11" t="str">
        <f aca="false">TRIM('수출입 실적(품목별)'!B1609)</f>
        <v>65</v>
      </c>
      <c r="E1605" s="11" t="str">
        <f aca="false">TRIM('수출입 실적(품목별)'!C1609)</f>
        <v>모자류와 그 부분품</v>
      </c>
      <c r="F1605" s="19" t="n">
        <f aca="false">IFERROR(VALUE(SUBSTITUTE(TRIM('수출입 실적(품목별)'!E1609),",","")),"")</f>
        <v>11955</v>
      </c>
      <c r="G1605" s="19" t="n">
        <f aca="false">IFERROR(VALUE(SUBSTITUTE(TRIM('수출입 실적(품목별)'!G1609),",","")),"")</f>
        <v>25811</v>
      </c>
      <c r="H1605" s="19" t="n">
        <f aca="false">IFERROR(VALUE(SUBSTITUTE(TRIM('수출입 실적(품목별)'!H1609),",","")),"")</f>
        <v>-13856</v>
      </c>
    </row>
    <row r="1606" customFormat="false" ht="15" hidden="false" customHeight="true" outlineLevel="0" collapsed="false">
      <c r="A1606" s="11" t="str">
        <f aca="false">TRIM('수출입 실적(품목별)'!A1610)</f>
        <v>2026.05</v>
      </c>
      <c r="B1606" s="17" t="n">
        <f aca="false">IFERROR(VALUE(LEFT(A1606,4)),"")</f>
        <v>2026</v>
      </c>
      <c r="C1606" s="17" t="n">
        <f aca="false">IFERROR(VALUE(RIGHT(A1606,2)),"")</f>
        <v>5</v>
      </c>
      <c r="D1606" s="11" t="str">
        <f aca="false">TRIM('수출입 실적(품목별)'!B1610)</f>
        <v>66</v>
      </c>
      <c r="E1606" s="11" t="str">
        <f aca="false">TRIM('수출입 실적(품목별)'!C1610)</f>
        <v>산류(傘類)ㆍ지팡이ㆍ시트스틱(seat-stick)ㆍ채찍ㆍ승마용 채찍과 이들의 부분품</v>
      </c>
      <c r="F1606" s="19" t="n">
        <f aca="false">IFERROR(VALUE(SUBSTITUTE(TRIM('수출입 실적(품목별)'!E1610),",","")),"")</f>
        <v>351</v>
      </c>
      <c r="G1606" s="19" t="n">
        <f aca="false">IFERROR(VALUE(SUBSTITUTE(TRIM('수출입 실적(품목별)'!G1610),",","")),"")</f>
        <v>16826</v>
      </c>
      <c r="H1606" s="19" t="n">
        <f aca="false">IFERROR(VALUE(SUBSTITUTE(TRIM('수출입 실적(품목별)'!H1610),",","")),"")</f>
        <v>-16475</v>
      </c>
    </row>
    <row r="1607" customFormat="false" ht="15" hidden="false" customHeight="true" outlineLevel="0" collapsed="false">
      <c r="A1607" s="11" t="str">
        <f aca="false">TRIM('수출입 실적(품목별)'!A1611)</f>
        <v>2026.05</v>
      </c>
      <c r="B1607" s="17" t="n">
        <f aca="false">IFERROR(VALUE(LEFT(A1607,4)),"")</f>
        <v>2026</v>
      </c>
      <c r="C1607" s="17" t="n">
        <f aca="false">IFERROR(VALUE(RIGHT(A1607,2)),"")</f>
        <v>5</v>
      </c>
      <c r="D1607" s="11" t="str">
        <f aca="false">TRIM('수출입 실적(품목별)'!B1611)</f>
        <v>67</v>
      </c>
      <c r="E1607" s="11" t="str">
        <f aca="false">TRIM('수출입 실적(품목별)'!C1611)</f>
        <v>조제 깃털ㆍ솜털과 그 제품, 조화, 사람 머리카락으로 된 제품</v>
      </c>
      <c r="F1607" s="19" t="n">
        <f aca="false">IFERROR(VALUE(SUBSTITUTE(TRIM('수출입 실적(품목별)'!E1611),",","")),"")</f>
        <v>1524</v>
      </c>
      <c r="G1607" s="19" t="n">
        <f aca="false">IFERROR(VALUE(SUBSTITUTE(TRIM('수출입 실적(품목별)'!G1611),",","")),"")</f>
        <v>7801</v>
      </c>
      <c r="H1607" s="19" t="n">
        <f aca="false">IFERROR(VALUE(SUBSTITUTE(TRIM('수출입 실적(품목별)'!H1611),",","")),"")</f>
        <v>-6277</v>
      </c>
    </row>
    <row r="1608" customFormat="false" ht="15" hidden="false" customHeight="true" outlineLevel="0" collapsed="false">
      <c r="A1608" s="11" t="str">
        <f aca="false">TRIM('수출입 실적(품목별)'!A1612)</f>
        <v>2026.05</v>
      </c>
      <c r="B1608" s="17" t="n">
        <f aca="false">IFERROR(VALUE(LEFT(A1608,4)),"")</f>
        <v>2026</v>
      </c>
      <c r="C1608" s="17" t="n">
        <f aca="false">IFERROR(VALUE(RIGHT(A1608,2)),"")</f>
        <v>5</v>
      </c>
      <c r="D1608" s="11" t="str">
        <f aca="false">TRIM('수출입 실적(품목별)'!B1612)</f>
        <v>68</v>
      </c>
      <c r="E1608" s="11" t="str">
        <f aca="false">TRIM('수출입 실적(품목별)'!C1612)</f>
        <v>돌ㆍ플라스터(plaster)ㆍ시멘트ㆍ석면ㆍ운모나 이와 유사한 재료의 제품</v>
      </c>
      <c r="F1608" s="19" t="n">
        <f aca="false">IFERROR(VALUE(SUBSTITUTE(TRIM('수출입 실적(품목별)'!E1612),",","")),"")</f>
        <v>88360</v>
      </c>
      <c r="G1608" s="19" t="n">
        <f aca="false">IFERROR(VALUE(SUBSTITUTE(TRIM('수출입 실적(품목별)'!G1612),",","")),"")</f>
        <v>101534</v>
      </c>
      <c r="H1608" s="19" t="n">
        <f aca="false">IFERROR(VALUE(SUBSTITUTE(TRIM('수출입 실적(품목별)'!H1612),",","")),"")</f>
        <v>-13174</v>
      </c>
    </row>
    <row r="1609" customFormat="false" ht="15" hidden="false" customHeight="true" outlineLevel="0" collapsed="false">
      <c r="A1609" s="11" t="str">
        <f aca="false">TRIM('수출입 실적(품목별)'!A1613)</f>
        <v>2026.05</v>
      </c>
      <c r="B1609" s="17" t="n">
        <f aca="false">IFERROR(VALUE(LEFT(A1609,4)),"")</f>
        <v>2026</v>
      </c>
      <c r="C1609" s="17" t="n">
        <f aca="false">IFERROR(VALUE(RIGHT(A1609,2)),"")</f>
        <v>5</v>
      </c>
      <c r="D1609" s="11" t="str">
        <f aca="false">TRIM('수출입 실적(품목별)'!B1613)</f>
        <v>69</v>
      </c>
      <c r="E1609" s="11" t="str">
        <f aca="false">TRIM('수출입 실적(품목별)'!C1613)</f>
        <v>도자제품</v>
      </c>
      <c r="F1609" s="19" t="n">
        <f aca="false">IFERROR(VALUE(SUBSTITUTE(TRIM('수출입 실적(품목별)'!E1613),",","")),"")</f>
        <v>34580</v>
      </c>
      <c r="G1609" s="19" t="n">
        <f aca="false">IFERROR(VALUE(SUBSTITUTE(TRIM('수출입 실적(품목별)'!G1613),",","")),"")</f>
        <v>118444</v>
      </c>
      <c r="H1609" s="19" t="n">
        <f aca="false">IFERROR(VALUE(SUBSTITUTE(TRIM('수출입 실적(품목별)'!H1613),",","")),"")</f>
        <v>-83864</v>
      </c>
    </row>
    <row r="1610" customFormat="false" ht="15" hidden="false" customHeight="true" outlineLevel="0" collapsed="false">
      <c r="A1610" s="11" t="str">
        <f aca="false">TRIM('수출입 실적(품목별)'!A1614)</f>
        <v>2026.05</v>
      </c>
      <c r="B1610" s="17" t="n">
        <f aca="false">IFERROR(VALUE(LEFT(A1610,4)),"")</f>
        <v>2026</v>
      </c>
      <c r="C1610" s="17" t="n">
        <f aca="false">IFERROR(VALUE(RIGHT(A1610,2)),"")</f>
        <v>5</v>
      </c>
      <c r="D1610" s="11" t="str">
        <f aca="false">TRIM('수출입 실적(품목별)'!B1614)</f>
        <v>70</v>
      </c>
      <c r="E1610" s="11" t="str">
        <f aca="false">TRIM('수출입 실적(품목별)'!C1614)</f>
        <v>유리와 유리제품</v>
      </c>
      <c r="F1610" s="19" t="n">
        <f aca="false">IFERROR(VALUE(SUBSTITUTE(TRIM('수출입 실적(품목별)'!E1614),",","")),"")</f>
        <v>143102</v>
      </c>
      <c r="G1610" s="19" t="n">
        <f aca="false">IFERROR(VALUE(SUBSTITUTE(TRIM('수출입 실적(품목별)'!G1614),",","")),"")</f>
        <v>226900</v>
      </c>
      <c r="H1610" s="19" t="n">
        <f aca="false">IFERROR(VALUE(SUBSTITUTE(TRIM('수출입 실적(품목별)'!H1614),",","")),"")</f>
        <v>-83798</v>
      </c>
    </row>
    <row r="1611" customFormat="false" ht="15" hidden="false" customHeight="true" outlineLevel="0" collapsed="false">
      <c r="A1611" s="11" t="str">
        <f aca="false">TRIM('수출입 실적(품목별)'!A1615)</f>
        <v>2026.05</v>
      </c>
      <c r="B1611" s="17" t="n">
        <f aca="false">IFERROR(VALUE(LEFT(A1611,4)),"")</f>
        <v>2026</v>
      </c>
      <c r="C1611" s="17" t="n">
        <f aca="false">IFERROR(VALUE(RIGHT(A1611,2)),"")</f>
        <v>5</v>
      </c>
      <c r="D1611" s="11" t="str">
        <f aca="false">TRIM('수출입 실적(품목별)'!B1615)</f>
        <v>71</v>
      </c>
      <c r="E1611" s="11" t="str">
        <f aca="false">TRIM('수출입 실적(품목별)'!C1615)</f>
        <v>천연진주ㆍ양식진주ㆍ귀석ㆍ반귀석ㆍ귀금속ㆍ귀금속을 입힌 금속과 이들의 제품, 모조 신변장식용품, 주화</v>
      </c>
      <c r="F1611" s="19" t="n">
        <f aca="false">IFERROR(VALUE(SUBSTITUTE(TRIM('수출입 실적(품목별)'!E1615),",","")),"")</f>
        <v>1711971</v>
      </c>
      <c r="G1611" s="19" t="n">
        <f aca="false">IFERROR(VALUE(SUBSTITUTE(TRIM('수출입 실적(품목별)'!G1615),",","")),"")</f>
        <v>1047935</v>
      </c>
      <c r="H1611" s="19" t="n">
        <f aca="false">IFERROR(VALUE(SUBSTITUTE(TRIM('수출입 실적(품목별)'!H1615),",","")),"")</f>
        <v>664037</v>
      </c>
    </row>
    <row r="1612" customFormat="false" ht="15" hidden="false" customHeight="true" outlineLevel="0" collapsed="false">
      <c r="A1612" s="11" t="str">
        <f aca="false">TRIM('수출입 실적(품목별)'!A1616)</f>
        <v>2026.05</v>
      </c>
      <c r="B1612" s="17" t="n">
        <f aca="false">IFERROR(VALUE(LEFT(A1612,4)),"")</f>
        <v>2026</v>
      </c>
      <c r="C1612" s="17" t="n">
        <f aca="false">IFERROR(VALUE(RIGHT(A1612,2)),"")</f>
        <v>5</v>
      </c>
      <c r="D1612" s="11" t="str">
        <f aca="false">TRIM('수출입 실적(품목별)'!B1616)</f>
        <v>72</v>
      </c>
      <c r="E1612" s="11" t="str">
        <f aca="false">TRIM('수출입 실적(품목별)'!C1616)</f>
        <v>철강</v>
      </c>
      <c r="F1612" s="19" t="n">
        <f aca="false">IFERROR(VALUE(SUBSTITUTE(TRIM('수출입 실적(품목별)'!E1616),",","")),"")</f>
        <v>1869834</v>
      </c>
      <c r="G1612" s="19" t="n">
        <f aca="false">IFERROR(VALUE(SUBSTITUTE(TRIM('수출입 실적(품목별)'!G1616),",","")),"")</f>
        <v>992123</v>
      </c>
      <c r="H1612" s="19" t="n">
        <f aca="false">IFERROR(VALUE(SUBSTITUTE(TRIM('수출입 실적(품목별)'!H1616),",","")),"")</f>
        <v>877711</v>
      </c>
    </row>
    <row r="1613" customFormat="false" ht="15" hidden="false" customHeight="true" outlineLevel="0" collapsed="false">
      <c r="A1613" s="11" t="str">
        <f aca="false">TRIM('수출입 실적(품목별)'!A1617)</f>
        <v>2026.05</v>
      </c>
      <c r="B1613" s="17" t="n">
        <f aca="false">IFERROR(VALUE(LEFT(A1613,4)),"")</f>
        <v>2026</v>
      </c>
      <c r="C1613" s="17" t="n">
        <f aca="false">IFERROR(VALUE(RIGHT(A1613,2)),"")</f>
        <v>5</v>
      </c>
      <c r="D1613" s="11" t="str">
        <f aca="false">TRIM('수출입 실적(품목별)'!B1617)</f>
        <v>73</v>
      </c>
      <c r="E1613" s="11" t="str">
        <f aca="false">TRIM('수출입 실적(품목별)'!C1617)</f>
        <v>철강의 제품</v>
      </c>
      <c r="F1613" s="19" t="n">
        <f aca="false">IFERROR(VALUE(SUBSTITUTE(TRIM('수출입 실적(품목별)'!E1617),",","")),"")</f>
        <v>711347</v>
      </c>
      <c r="G1613" s="19" t="n">
        <f aca="false">IFERROR(VALUE(SUBSTITUTE(TRIM('수출입 실적(품목별)'!G1617),",","")),"")</f>
        <v>632325</v>
      </c>
      <c r="H1613" s="19" t="n">
        <f aca="false">IFERROR(VALUE(SUBSTITUTE(TRIM('수출입 실적(품목별)'!H1617),",","")),"")</f>
        <v>79021</v>
      </c>
    </row>
    <row r="1614" customFormat="false" ht="15" hidden="false" customHeight="true" outlineLevel="0" collapsed="false">
      <c r="A1614" s="11" t="str">
        <f aca="false">TRIM('수출입 실적(품목별)'!A1618)</f>
        <v>2026.05</v>
      </c>
      <c r="B1614" s="17" t="n">
        <f aca="false">IFERROR(VALUE(LEFT(A1614,4)),"")</f>
        <v>2026</v>
      </c>
      <c r="C1614" s="17" t="n">
        <f aca="false">IFERROR(VALUE(RIGHT(A1614,2)),"")</f>
        <v>5</v>
      </c>
      <c r="D1614" s="11" t="str">
        <f aca="false">TRIM('수출입 실적(품목별)'!B1618)</f>
        <v>74</v>
      </c>
      <c r="E1614" s="11" t="str">
        <f aca="false">TRIM('수출입 실적(품목별)'!C1618)</f>
        <v>구리와 그 제품</v>
      </c>
      <c r="F1614" s="19" t="n">
        <f aca="false">IFERROR(VALUE(SUBSTITUTE(TRIM('수출입 실적(품목별)'!E1618),",","")),"")</f>
        <v>861455</v>
      </c>
      <c r="G1614" s="19" t="n">
        <f aca="false">IFERROR(VALUE(SUBSTITUTE(TRIM('수출입 실적(품목별)'!G1618),",","")),"")</f>
        <v>930818</v>
      </c>
      <c r="H1614" s="19" t="n">
        <f aca="false">IFERROR(VALUE(SUBSTITUTE(TRIM('수출입 실적(품목별)'!H1618),",","")),"")</f>
        <v>-69363</v>
      </c>
    </row>
    <row r="1615" customFormat="false" ht="15" hidden="false" customHeight="true" outlineLevel="0" collapsed="false">
      <c r="A1615" s="11" t="str">
        <f aca="false">TRIM('수출입 실적(품목별)'!A1619)</f>
        <v>2026.05</v>
      </c>
      <c r="B1615" s="17" t="n">
        <f aca="false">IFERROR(VALUE(LEFT(A1615,4)),"")</f>
        <v>2026</v>
      </c>
      <c r="C1615" s="17" t="n">
        <f aca="false">IFERROR(VALUE(RIGHT(A1615,2)),"")</f>
        <v>5</v>
      </c>
      <c r="D1615" s="11" t="str">
        <f aca="false">TRIM('수출입 실적(품목별)'!B1619)</f>
        <v>75</v>
      </c>
      <c r="E1615" s="11" t="str">
        <f aca="false">TRIM('수출입 실적(품목별)'!C1619)</f>
        <v>니켈과 그 제품</v>
      </c>
      <c r="F1615" s="19" t="n">
        <f aca="false">IFERROR(VALUE(SUBSTITUTE(TRIM('수출입 실적(품목별)'!E1619),",","")),"")</f>
        <v>20286</v>
      </c>
      <c r="G1615" s="19" t="n">
        <f aca="false">IFERROR(VALUE(SUBSTITUTE(TRIM('수출입 실적(품목별)'!G1619),",","")),"")</f>
        <v>89845</v>
      </c>
      <c r="H1615" s="19" t="n">
        <f aca="false">IFERROR(VALUE(SUBSTITUTE(TRIM('수출입 실적(품목별)'!H1619),",","")),"")</f>
        <v>-69559</v>
      </c>
    </row>
    <row r="1616" customFormat="false" ht="15" hidden="false" customHeight="true" outlineLevel="0" collapsed="false">
      <c r="A1616" s="11" t="str">
        <f aca="false">TRIM('수출입 실적(품목별)'!A1620)</f>
        <v>2026.05</v>
      </c>
      <c r="B1616" s="17" t="n">
        <f aca="false">IFERROR(VALUE(LEFT(A1616,4)),"")</f>
        <v>2026</v>
      </c>
      <c r="C1616" s="17" t="n">
        <f aca="false">IFERROR(VALUE(RIGHT(A1616,2)),"")</f>
        <v>5</v>
      </c>
      <c r="D1616" s="11" t="str">
        <f aca="false">TRIM('수출입 실적(품목별)'!B1620)</f>
        <v>76</v>
      </c>
      <c r="E1616" s="11" t="str">
        <f aca="false">TRIM('수출입 실적(품목별)'!C1620)</f>
        <v>알루미늄과 그 제품</v>
      </c>
      <c r="F1616" s="19" t="n">
        <f aca="false">IFERROR(VALUE(SUBSTITUTE(TRIM('수출입 실적(품목별)'!E1620),",","")),"")</f>
        <v>593495</v>
      </c>
      <c r="G1616" s="19" t="n">
        <f aca="false">IFERROR(VALUE(SUBSTITUTE(TRIM('수출입 실적(품목별)'!G1620),",","")),"")</f>
        <v>1026091</v>
      </c>
      <c r="H1616" s="19" t="n">
        <f aca="false">IFERROR(VALUE(SUBSTITUTE(TRIM('수출입 실적(품목별)'!H1620),",","")),"")</f>
        <v>-432596</v>
      </c>
    </row>
    <row r="1617" customFormat="false" ht="15" hidden="false" customHeight="true" outlineLevel="0" collapsed="false">
      <c r="A1617" s="11" t="str">
        <f aca="false">TRIM('수출입 실적(품목별)'!A1621)</f>
        <v>2026.05</v>
      </c>
      <c r="B1617" s="17" t="n">
        <f aca="false">IFERROR(VALUE(LEFT(A1617,4)),"")</f>
        <v>2026</v>
      </c>
      <c r="C1617" s="17" t="n">
        <f aca="false">IFERROR(VALUE(RIGHT(A1617,2)),"")</f>
        <v>5</v>
      </c>
      <c r="D1617" s="11" t="str">
        <f aca="false">TRIM('수출입 실적(품목별)'!B1621)</f>
        <v>78</v>
      </c>
      <c r="E1617" s="11" t="str">
        <f aca="false">TRIM('수출입 실적(품목별)'!C1621)</f>
        <v>납과 그 제품</v>
      </c>
      <c r="F1617" s="19" t="n">
        <f aca="false">IFERROR(VALUE(SUBSTITUTE(TRIM('수출입 실적(품목별)'!E1621),",","")),"")</f>
        <v>53683</v>
      </c>
      <c r="G1617" s="19" t="n">
        <f aca="false">IFERROR(VALUE(SUBSTITUTE(TRIM('수출입 실적(품목별)'!G1621),",","")),"")</f>
        <v>30962</v>
      </c>
      <c r="H1617" s="19" t="n">
        <f aca="false">IFERROR(VALUE(SUBSTITUTE(TRIM('수출입 실적(품목별)'!H1621),",","")),"")</f>
        <v>22720</v>
      </c>
    </row>
    <row r="1618" customFormat="false" ht="15" hidden="false" customHeight="true" outlineLevel="0" collapsed="false">
      <c r="A1618" s="11" t="str">
        <f aca="false">TRIM('수출입 실적(품목별)'!A1622)</f>
        <v>2026.05</v>
      </c>
      <c r="B1618" s="17" t="n">
        <f aca="false">IFERROR(VALUE(LEFT(A1618,4)),"")</f>
        <v>2026</v>
      </c>
      <c r="C1618" s="17" t="n">
        <f aca="false">IFERROR(VALUE(RIGHT(A1618,2)),"")</f>
        <v>5</v>
      </c>
      <c r="D1618" s="11" t="str">
        <f aca="false">TRIM('수출입 실적(품목별)'!B1622)</f>
        <v>79</v>
      </c>
      <c r="E1618" s="11" t="str">
        <f aca="false">TRIM('수출입 실적(품목별)'!C1622)</f>
        <v>아연과 그 제품</v>
      </c>
      <c r="F1618" s="19" t="n">
        <f aca="false">IFERROR(VALUE(SUBSTITUTE(TRIM('수출입 실적(품목별)'!E1622),",","")),"")</f>
        <v>94046</v>
      </c>
      <c r="G1618" s="19" t="n">
        <f aca="false">IFERROR(VALUE(SUBSTITUTE(TRIM('수출입 실적(품목별)'!G1622),",","")),"")</f>
        <v>10395</v>
      </c>
      <c r="H1618" s="19" t="n">
        <f aca="false">IFERROR(VALUE(SUBSTITUTE(TRIM('수출입 실적(품목별)'!H1622),",","")),"")</f>
        <v>83651</v>
      </c>
    </row>
    <row r="1619" customFormat="false" ht="15" hidden="false" customHeight="true" outlineLevel="0" collapsed="false">
      <c r="A1619" s="11" t="str">
        <f aca="false">TRIM('수출입 실적(품목별)'!A1623)</f>
        <v>2026.05</v>
      </c>
      <c r="B1619" s="17" t="n">
        <f aca="false">IFERROR(VALUE(LEFT(A1619,4)),"")</f>
        <v>2026</v>
      </c>
      <c r="C1619" s="17" t="n">
        <f aca="false">IFERROR(VALUE(RIGHT(A1619,2)),"")</f>
        <v>5</v>
      </c>
      <c r="D1619" s="11" t="str">
        <f aca="false">TRIM('수출입 실적(품목별)'!B1623)</f>
        <v>80</v>
      </c>
      <c r="E1619" s="11" t="str">
        <f aca="false">TRIM('수출입 실적(품목별)'!C1623)</f>
        <v>주석과 그 제품</v>
      </c>
      <c r="F1619" s="19" t="n">
        <f aca="false">IFERROR(VALUE(SUBSTITUTE(TRIM('수출입 실적(품목별)'!E1623),",","")),"")</f>
        <v>10287</v>
      </c>
      <c r="G1619" s="19" t="n">
        <f aca="false">IFERROR(VALUE(SUBSTITUTE(TRIM('수출입 실적(품목별)'!G1623),",","")),"")</f>
        <v>52669</v>
      </c>
      <c r="H1619" s="19" t="n">
        <f aca="false">IFERROR(VALUE(SUBSTITUTE(TRIM('수출입 실적(품목별)'!H1623),",","")),"")</f>
        <v>-42382</v>
      </c>
    </row>
    <row r="1620" customFormat="false" ht="15" hidden="false" customHeight="true" outlineLevel="0" collapsed="false">
      <c r="A1620" s="11" t="str">
        <f aca="false">TRIM('수출입 실적(품목별)'!A1624)</f>
        <v>2026.05</v>
      </c>
      <c r="B1620" s="17" t="n">
        <f aca="false">IFERROR(VALUE(LEFT(A1620,4)),"")</f>
        <v>2026</v>
      </c>
      <c r="C1620" s="17" t="n">
        <f aca="false">IFERROR(VALUE(RIGHT(A1620,2)),"")</f>
        <v>5</v>
      </c>
      <c r="D1620" s="11" t="str">
        <f aca="false">TRIM('수출입 실적(품목별)'!B1624)</f>
        <v>81</v>
      </c>
      <c r="E1620" s="11" t="str">
        <f aca="false">TRIM('수출입 실적(품목별)'!C1624)</f>
        <v>그 밖의 비금속(卑金屬), 서멧(cermet), 이들의 제품</v>
      </c>
      <c r="F1620" s="19" t="n">
        <f aca="false">IFERROR(VALUE(SUBSTITUTE(TRIM('수출입 실적(품목별)'!E1624),",","")),"")</f>
        <v>53665</v>
      </c>
      <c r="G1620" s="19" t="n">
        <f aca="false">IFERROR(VALUE(SUBSTITUTE(TRIM('수출입 실적(품목별)'!G1624),",","")),"")</f>
        <v>177942</v>
      </c>
      <c r="H1620" s="19" t="n">
        <f aca="false">IFERROR(VALUE(SUBSTITUTE(TRIM('수출입 실적(품목별)'!H1624),",","")),"")</f>
        <v>-124277</v>
      </c>
    </row>
    <row r="1621" customFormat="false" ht="15" hidden="false" customHeight="true" outlineLevel="0" collapsed="false">
      <c r="A1621" s="11" t="str">
        <f aca="false">TRIM('수출입 실적(품목별)'!A1625)</f>
        <v>2026.05</v>
      </c>
      <c r="B1621" s="17" t="n">
        <f aca="false">IFERROR(VALUE(LEFT(A1621,4)),"")</f>
        <v>2026</v>
      </c>
      <c r="C1621" s="17" t="n">
        <f aca="false">IFERROR(VALUE(RIGHT(A1621,2)),"")</f>
        <v>5</v>
      </c>
      <c r="D1621" s="11" t="str">
        <f aca="false">TRIM('수출입 실적(품목별)'!B1625)</f>
        <v>82</v>
      </c>
      <c r="E1621" s="11" t="str">
        <f aca="false">TRIM('수출입 실적(품목별)'!C1625)</f>
        <v>비금속(卑金屬)으로 만든 공구ㆍ도구ㆍ칼붙이ㆍ스푼ㆍ포크, 이들의 부분품</v>
      </c>
      <c r="F1621" s="19" t="n">
        <f aca="false">IFERROR(VALUE(SUBSTITUTE(TRIM('수출입 실적(품목별)'!E1625),",","")),"")</f>
        <v>207831</v>
      </c>
      <c r="G1621" s="19" t="n">
        <f aca="false">IFERROR(VALUE(SUBSTITUTE(TRIM('수출입 실적(품목별)'!G1625),",","")),"")</f>
        <v>92359</v>
      </c>
      <c r="H1621" s="19" t="n">
        <f aca="false">IFERROR(VALUE(SUBSTITUTE(TRIM('수출입 실적(품목별)'!H1625),",","")),"")</f>
        <v>115472</v>
      </c>
    </row>
    <row r="1622" customFormat="false" ht="15" hidden="false" customHeight="true" outlineLevel="0" collapsed="false">
      <c r="A1622" s="11" t="str">
        <f aca="false">TRIM('수출입 실적(품목별)'!A1626)</f>
        <v>2026.05</v>
      </c>
      <c r="B1622" s="17" t="n">
        <f aca="false">IFERROR(VALUE(LEFT(A1622,4)),"")</f>
        <v>2026</v>
      </c>
      <c r="C1622" s="17" t="n">
        <f aca="false">IFERROR(VALUE(RIGHT(A1622,2)),"")</f>
        <v>5</v>
      </c>
      <c r="D1622" s="11" t="str">
        <f aca="false">TRIM('수출입 실적(품목별)'!B1626)</f>
        <v>83</v>
      </c>
      <c r="E1622" s="11" t="str">
        <f aca="false">TRIM('수출입 실적(품목별)'!C1626)</f>
        <v>비금속(卑金屬)으로 만든 각종 제품</v>
      </c>
      <c r="F1622" s="19" t="n">
        <f aca="false">IFERROR(VALUE(SUBSTITUTE(TRIM('수출입 실적(품목별)'!E1626),",","")),"")</f>
        <v>126918</v>
      </c>
      <c r="G1622" s="19" t="n">
        <f aca="false">IFERROR(VALUE(SUBSTITUTE(TRIM('수출입 실적(품목별)'!G1626),",","")),"")</f>
        <v>81709</v>
      </c>
      <c r="H1622" s="19" t="n">
        <f aca="false">IFERROR(VALUE(SUBSTITUTE(TRIM('수출입 실적(품목별)'!H1626),",","")),"")</f>
        <v>45209</v>
      </c>
    </row>
    <row r="1623" customFormat="false" ht="15" hidden="false" customHeight="true" outlineLevel="0" collapsed="false">
      <c r="A1623" s="11" t="str">
        <f aca="false">TRIM('수출입 실적(품목별)'!A1627)</f>
        <v>2026.05</v>
      </c>
      <c r="B1623" s="17" t="n">
        <f aca="false">IFERROR(VALUE(LEFT(A1623,4)),"")</f>
        <v>2026</v>
      </c>
      <c r="C1623" s="17" t="n">
        <f aca="false">IFERROR(VALUE(RIGHT(A1623,2)),"")</f>
        <v>5</v>
      </c>
      <c r="D1623" s="11" t="str">
        <f aca="false">TRIM('수출입 실적(품목별)'!B1627)</f>
        <v>84</v>
      </c>
      <c r="E1623" s="11" t="str">
        <f aca="false">TRIM('수출입 실적(품목별)'!C1627)</f>
        <v>원자로ㆍ보일러ㆍ기계류와 이들의 부분품</v>
      </c>
      <c r="F1623" s="19" t="n">
        <f aca="false">IFERROR(VALUE(SUBSTITUTE(TRIM('수출입 실적(품목별)'!E1627),",","")),"")</f>
        <v>12074910</v>
      </c>
      <c r="G1623" s="19" t="n">
        <f aca="false">IFERROR(VALUE(SUBSTITUTE(TRIM('수출입 실적(품목별)'!G1627),",","")),"")</f>
        <v>7288378</v>
      </c>
      <c r="H1623" s="19" t="n">
        <f aca="false">IFERROR(VALUE(SUBSTITUTE(TRIM('수출입 실적(품목별)'!H1627),",","")),"")</f>
        <v>4786532</v>
      </c>
    </row>
    <row r="1624" customFormat="false" ht="15" hidden="false" customHeight="true" outlineLevel="0" collapsed="false">
      <c r="A1624" s="11" t="str">
        <f aca="false">TRIM('수출입 실적(품목별)'!A1628)</f>
        <v>2026.05</v>
      </c>
      <c r="B1624" s="17" t="n">
        <f aca="false">IFERROR(VALUE(LEFT(A1624,4)),"")</f>
        <v>2026</v>
      </c>
      <c r="C1624" s="17" t="n">
        <f aca="false">IFERROR(VALUE(RIGHT(A1624,2)),"")</f>
        <v>5</v>
      </c>
      <c r="D1624" s="11" t="str">
        <f aca="false">TRIM('수출입 실적(품목별)'!B1628)</f>
        <v>85</v>
      </c>
      <c r="E1624" s="11" t="str">
        <f aca="false">TRIM('수출입 실적(품목별)'!C1628)</f>
        <v>전기기기와 그 부분품, 녹음기ㆍ음성 재생기ㆍ텔레비전의 영상과 음성의 기록기ㆍ재생기와 이들의 부분품ㆍ부속품</v>
      </c>
      <c r="F1624" s="19" t="n">
        <f aca="false">IFERROR(VALUE(SUBSTITUTE(TRIM('수출입 실적(품목별)'!E1628),",","")),"")</f>
        <v>40230637</v>
      </c>
      <c r="G1624" s="19" t="n">
        <f aca="false">IFERROR(VALUE(SUBSTITUTE(TRIM('수출입 실적(품목별)'!G1628),",","")),"")</f>
        <v>13237022</v>
      </c>
      <c r="H1624" s="19" t="n">
        <f aca="false">IFERROR(VALUE(SUBSTITUTE(TRIM('수출입 실적(품목별)'!H1628),",","")),"")</f>
        <v>26993615</v>
      </c>
    </row>
    <row r="1625" customFormat="false" ht="15" hidden="false" customHeight="true" outlineLevel="0" collapsed="false">
      <c r="A1625" s="11" t="str">
        <f aca="false">TRIM('수출입 실적(품목별)'!A1629)</f>
        <v>2026.05</v>
      </c>
      <c r="B1625" s="17" t="n">
        <f aca="false">IFERROR(VALUE(LEFT(A1625,4)),"")</f>
        <v>2026</v>
      </c>
      <c r="C1625" s="17" t="n">
        <f aca="false">IFERROR(VALUE(RIGHT(A1625,2)),"")</f>
        <v>5</v>
      </c>
      <c r="D1625" s="11" t="str">
        <f aca="false">TRIM('수출입 실적(품목별)'!B1629)</f>
        <v>86</v>
      </c>
      <c r="E1625" s="11" t="str">
        <f aca="false">TRIM('수출입 실적(품목별)'!C1629)</f>
        <v>철도용이나 궤도용 기관차ㆍ차량과 이들의 부분품, 철도용이나 궤도용 장비품과 그 부분품, 기계식(전기기계식을 포함한다) 각종 교통신호용 기기</v>
      </c>
      <c r="F1625" s="19" t="n">
        <f aca="false">IFERROR(VALUE(SUBSTITUTE(TRIM('수출입 실적(품목별)'!E1629),",","")),"")</f>
        <v>90169</v>
      </c>
      <c r="G1625" s="19" t="n">
        <f aca="false">IFERROR(VALUE(SUBSTITUTE(TRIM('수출입 실적(품목별)'!G1629),",","")),"")</f>
        <v>48822</v>
      </c>
      <c r="H1625" s="19" t="n">
        <f aca="false">IFERROR(VALUE(SUBSTITUTE(TRIM('수출입 실적(품목별)'!H1629),",","")),"")</f>
        <v>41348</v>
      </c>
    </row>
    <row r="1626" customFormat="false" ht="15" hidden="false" customHeight="true" outlineLevel="0" collapsed="false">
      <c r="A1626" s="11" t="str">
        <f aca="false">TRIM('수출입 실적(품목별)'!A1630)</f>
        <v>2026.05</v>
      </c>
      <c r="B1626" s="17" t="n">
        <f aca="false">IFERROR(VALUE(LEFT(A1626,4)),"")</f>
        <v>2026</v>
      </c>
      <c r="C1626" s="17" t="n">
        <f aca="false">IFERROR(VALUE(RIGHT(A1626,2)),"")</f>
        <v>5</v>
      </c>
      <c r="D1626" s="11" t="str">
        <f aca="false">TRIM('수출입 실적(품목별)'!B1630)</f>
        <v>87</v>
      </c>
      <c r="E1626" s="11" t="str">
        <f aca="false">TRIM('수출입 실적(품목별)'!C1630)</f>
        <v>철도용이나 궤도용 외의 차량과 그 부분품ㆍ부속품</v>
      </c>
      <c r="F1626" s="19" t="n">
        <f aca="false">IFERROR(VALUE(SUBSTITUTE(TRIM('수출입 실적(품목별)'!E1630),",","")),"")</f>
        <v>7227360</v>
      </c>
      <c r="G1626" s="19" t="n">
        <f aca="false">IFERROR(VALUE(SUBSTITUTE(TRIM('수출입 실적(품목별)'!G1630),",","")),"")</f>
        <v>2017808</v>
      </c>
      <c r="H1626" s="19" t="n">
        <f aca="false">IFERROR(VALUE(SUBSTITUTE(TRIM('수출입 실적(품목별)'!H1630),",","")),"")</f>
        <v>5209551</v>
      </c>
    </row>
    <row r="1627" customFormat="false" ht="15" hidden="false" customHeight="true" outlineLevel="0" collapsed="false">
      <c r="A1627" s="11" t="str">
        <f aca="false">TRIM('수출입 실적(품목별)'!A1631)</f>
        <v>2026.05</v>
      </c>
      <c r="B1627" s="17" t="n">
        <f aca="false">IFERROR(VALUE(LEFT(A1627,4)),"")</f>
        <v>2026</v>
      </c>
      <c r="C1627" s="17" t="n">
        <f aca="false">IFERROR(VALUE(RIGHT(A1627,2)),"")</f>
        <v>5</v>
      </c>
      <c r="D1627" s="11" t="str">
        <f aca="false">TRIM('수출입 실적(품목별)'!B1631)</f>
        <v>88</v>
      </c>
      <c r="E1627" s="11" t="str">
        <f aca="false">TRIM('수출입 실적(품목별)'!C1631)</f>
        <v>항공기와 우주선, 이들의 부분품</v>
      </c>
      <c r="F1627" s="19" t="n">
        <f aca="false">IFERROR(VALUE(SUBSTITUTE(TRIM('수출입 실적(품목별)'!E1631),",","")),"")</f>
        <v>139951</v>
      </c>
      <c r="G1627" s="19" t="n">
        <f aca="false">IFERROR(VALUE(SUBSTITUTE(TRIM('수출입 실적(품목별)'!G1631),",","")),"")</f>
        <v>296773</v>
      </c>
      <c r="H1627" s="19" t="n">
        <f aca="false">IFERROR(VALUE(SUBSTITUTE(TRIM('수출입 실적(품목별)'!H1631),",","")),"")</f>
        <v>-156822</v>
      </c>
    </row>
    <row r="1628" customFormat="false" ht="15" hidden="false" customHeight="true" outlineLevel="0" collapsed="false">
      <c r="A1628" s="11" t="str">
        <f aca="false">TRIM('수출입 실적(품목별)'!A1632)</f>
        <v>2026.05</v>
      </c>
      <c r="B1628" s="17" t="n">
        <f aca="false">IFERROR(VALUE(LEFT(A1628,4)),"")</f>
        <v>2026</v>
      </c>
      <c r="C1628" s="17" t="n">
        <f aca="false">IFERROR(VALUE(RIGHT(A1628,2)),"")</f>
        <v>5</v>
      </c>
      <c r="D1628" s="11" t="str">
        <f aca="false">TRIM('수출입 실적(품목별)'!B1632)</f>
        <v>89</v>
      </c>
      <c r="E1628" s="11" t="str">
        <f aca="false">TRIM('수출입 실적(품목별)'!C1632)</f>
        <v>선박과 수상 구조물</v>
      </c>
      <c r="F1628" s="19" t="n">
        <f aca="false">IFERROR(VALUE(SUBSTITUTE(TRIM('수출입 실적(품목별)'!E1632),",","")),"")</f>
        <v>2457847</v>
      </c>
      <c r="G1628" s="19" t="n">
        <f aca="false">IFERROR(VALUE(SUBSTITUTE(TRIM('수출입 실적(품목별)'!G1632),",","")),"")</f>
        <v>459863</v>
      </c>
      <c r="H1628" s="19" t="n">
        <f aca="false">IFERROR(VALUE(SUBSTITUTE(TRIM('수출입 실적(품목별)'!H1632),",","")),"")</f>
        <v>1997984</v>
      </c>
    </row>
    <row r="1629" customFormat="false" ht="15" hidden="false" customHeight="true" outlineLevel="0" collapsed="false">
      <c r="A1629" s="11" t="str">
        <f aca="false">TRIM('수출입 실적(품목별)'!A1633)</f>
        <v>2026.05</v>
      </c>
      <c r="B1629" s="17" t="n">
        <f aca="false">IFERROR(VALUE(LEFT(A1629,4)),"")</f>
        <v>2026</v>
      </c>
      <c r="C1629" s="17" t="n">
        <f aca="false">IFERROR(VALUE(RIGHT(A1629,2)),"")</f>
        <v>5</v>
      </c>
      <c r="D1629" s="11" t="str">
        <f aca="false">TRIM('수출입 실적(품목별)'!B1633)</f>
        <v>90</v>
      </c>
      <c r="E1629" s="11" t="str">
        <f aca="false">TRIM('수출입 실적(품목별)'!C1633)</f>
        <v>광학기기ㆍ사진용 기기ㆍ영화용 기기ㆍ측정기기ㆍ검사기기ㆍ정밀기기ㆍ의료용 기기, 이들의 부분품과 부속품</v>
      </c>
      <c r="F1629" s="19" t="n">
        <f aca="false">IFERROR(VALUE(SUBSTITUTE(TRIM('수출입 실적(품목별)'!E1633),",","")),"")</f>
        <v>1336510</v>
      </c>
      <c r="G1629" s="19" t="n">
        <f aca="false">IFERROR(VALUE(SUBSTITUTE(TRIM('수출입 실적(품목별)'!G1633),",","")),"")</f>
        <v>2027775</v>
      </c>
      <c r="H1629" s="19" t="n">
        <f aca="false">IFERROR(VALUE(SUBSTITUTE(TRIM('수출입 실적(품목별)'!H1633),",","")),"")</f>
        <v>-691265</v>
      </c>
    </row>
    <row r="1630" customFormat="false" ht="15" hidden="false" customHeight="true" outlineLevel="0" collapsed="false">
      <c r="A1630" s="11" t="str">
        <f aca="false">TRIM('수출입 실적(품목별)'!A1634)</f>
        <v>2026.05</v>
      </c>
      <c r="B1630" s="17" t="n">
        <f aca="false">IFERROR(VALUE(LEFT(A1630,4)),"")</f>
        <v>2026</v>
      </c>
      <c r="C1630" s="17" t="n">
        <f aca="false">IFERROR(VALUE(RIGHT(A1630,2)),"")</f>
        <v>5</v>
      </c>
      <c r="D1630" s="11" t="str">
        <f aca="false">TRIM('수출입 실적(품목별)'!B1634)</f>
        <v>91</v>
      </c>
      <c r="E1630" s="11" t="str">
        <f aca="false">TRIM('수출입 실적(품목별)'!C1634)</f>
        <v>시계와 그 부분품</v>
      </c>
      <c r="F1630" s="19" t="n">
        <f aca="false">IFERROR(VALUE(SUBSTITUTE(TRIM('수출입 실적(품목별)'!E1634),",","")),"")</f>
        <v>15041</v>
      </c>
      <c r="G1630" s="19" t="n">
        <f aca="false">IFERROR(VALUE(SUBSTITUTE(TRIM('수출입 실적(품목별)'!G1634),",","")),"")</f>
        <v>98698</v>
      </c>
      <c r="H1630" s="19" t="n">
        <f aca="false">IFERROR(VALUE(SUBSTITUTE(TRIM('수출입 실적(품목별)'!H1634),",","")),"")</f>
        <v>-83657</v>
      </c>
    </row>
    <row r="1631" customFormat="false" ht="15" hidden="false" customHeight="true" outlineLevel="0" collapsed="false">
      <c r="A1631" s="11" t="str">
        <f aca="false">TRIM('수출입 실적(품목별)'!A1635)</f>
        <v>2026.05</v>
      </c>
      <c r="B1631" s="17" t="n">
        <f aca="false">IFERROR(VALUE(LEFT(A1631,4)),"")</f>
        <v>2026</v>
      </c>
      <c r="C1631" s="17" t="n">
        <f aca="false">IFERROR(VALUE(RIGHT(A1631,2)),"")</f>
        <v>5</v>
      </c>
      <c r="D1631" s="11" t="str">
        <f aca="false">TRIM('수출입 실적(품목별)'!B1635)</f>
        <v>92</v>
      </c>
      <c r="E1631" s="11" t="str">
        <f aca="false">TRIM('수출입 실적(품목별)'!C1635)</f>
        <v>악기와 그 부분품과 부속품</v>
      </c>
      <c r="F1631" s="19" t="n">
        <f aca="false">IFERROR(VALUE(SUBSTITUTE(TRIM('수출입 실적(품목별)'!E1635),",","")),"")</f>
        <v>8654</v>
      </c>
      <c r="G1631" s="19" t="n">
        <f aca="false">IFERROR(VALUE(SUBSTITUTE(TRIM('수출입 실적(품목별)'!G1635),",","")),"")</f>
        <v>12798</v>
      </c>
      <c r="H1631" s="19" t="n">
        <f aca="false">IFERROR(VALUE(SUBSTITUTE(TRIM('수출입 실적(품목별)'!H1635),",","")),"")</f>
        <v>-4144</v>
      </c>
    </row>
    <row r="1632" customFormat="false" ht="15" hidden="false" customHeight="true" outlineLevel="0" collapsed="false">
      <c r="A1632" s="11" t="str">
        <f aca="false">TRIM('수출입 실적(품목별)'!A1636)</f>
        <v>2026.05</v>
      </c>
      <c r="B1632" s="17" t="n">
        <f aca="false">IFERROR(VALUE(LEFT(A1632,4)),"")</f>
        <v>2026</v>
      </c>
      <c r="C1632" s="17" t="n">
        <f aca="false">IFERROR(VALUE(RIGHT(A1632,2)),"")</f>
        <v>5</v>
      </c>
      <c r="D1632" s="11" t="str">
        <f aca="false">TRIM('수출입 실적(품목별)'!B1636)</f>
        <v>93</v>
      </c>
      <c r="E1632" s="11" t="str">
        <f aca="false">TRIM('수출입 실적(품목별)'!C1636)</f>
        <v>무기ㆍ총포탄과 이들의 부분품과 부속품</v>
      </c>
      <c r="F1632" s="19" t="n">
        <f aca="false">IFERROR(VALUE(SUBSTITUTE(TRIM('수출입 실적(품목별)'!E1636),",","")),"")</f>
        <v>124558</v>
      </c>
      <c r="G1632" s="19" t="n">
        <f aca="false">IFERROR(VALUE(SUBSTITUTE(TRIM('수출입 실적(품목별)'!G1636),",","")),"")</f>
        <v>24208</v>
      </c>
      <c r="H1632" s="19" t="n">
        <f aca="false">IFERROR(VALUE(SUBSTITUTE(TRIM('수출입 실적(품목별)'!H1636),",","")),"")</f>
        <v>100350</v>
      </c>
    </row>
    <row r="1633" customFormat="false" ht="15" hidden="false" customHeight="true" outlineLevel="0" collapsed="false">
      <c r="A1633" s="11" t="str">
        <f aca="false">TRIM('수출입 실적(품목별)'!A1637)</f>
        <v>2026.05</v>
      </c>
      <c r="B1633" s="17" t="n">
        <f aca="false">IFERROR(VALUE(LEFT(A1633,4)),"")</f>
        <v>2026</v>
      </c>
      <c r="C1633" s="17" t="n">
        <f aca="false">IFERROR(VALUE(RIGHT(A1633,2)),"")</f>
        <v>5</v>
      </c>
      <c r="D1633" s="11" t="str">
        <f aca="false">TRIM('수출입 실적(품목별)'!B1637)</f>
        <v>94</v>
      </c>
      <c r="E1633" s="11" t="str">
        <f aca="false">TRIM('수출입 실적(품목별)'!C1637)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633" s="19" t="n">
        <f aca="false">IFERROR(VALUE(SUBSTITUTE(TRIM('수출입 실적(품목별)'!E1637),",","")),"")</f>
        <v>97909</v>
      </c>
      <c r="G1633" s="19" t="n">
        <f aca="false">IFERROR(VALUE(SUBSTITUTE(TRIM('수출입 실적(품목별)'!G1637),",","")),"")</f>
        <v>322503</v>
      </c>
      <c r="H1633" s="19" t="n">
        <f aca="false">IFERROR(VALUE(SUBSTITUTE(TRIM('수출입 실적(품목별)'!H1637),",","")),"")</f>
        <v>-224594</v>
      </c>
    </row>
    <row r="1634" customFormat="false" ht="15" hidden="false" customHeight="true" outlineLevel="0" collapsed="false">
      <c r="A1634" s="11" t="str">
        <f aca="false">TRIM('수출입 실적(품목별)'!A1638)</f>
        <v>2026.05</v>
      </c>
      <c r="B1634" s="17" t="n">
        <f aca="false">IFERROR(VALUE(LEFT(A1634,4)),"")</f>
        <v>2026</v>
      </c>
      <c r="C1634" s="17" t="n">
        <f aca="false">IFERROR(VALUE(RIGHT(A1634,2)),"")</f>
        <v>5</v>
      </c>
      <c r="D1634" s="11" t="str">
        <f aca="false">TRIM('수출입 실적(품목별)'!B1638)</f>
        <v>95</v>
      </c>
      <c r="E1634" s="11" t="str">
        <f aca="false">TRIM('수출입 실적(품목별)'!C1638)</f>
        <v>완구ㆍ게임용구ㆍ운동용구와 이들의 부분품과 부속품</v>
      </c>
      <c r="F1634" s="19" t="n">
        <f aca="false">IFERROR(VALUE(SUBSTITUTE(TRIM('수출입 실적(품목별)'!E1638),",","")),"")</f>
        <v>61825</v>
      </c>
      <c r="G1634" s="19" t="n">
        <f aca="false">IFERROR(VALUE(SUBSTITUTE(TRIM('수출입 실적(품목별)'!G1638),",","")),"")</f>
        <v>199712</v>
      </c>
      <c r="H1634" s="19" t="n">
        <f aca="false">IFERROR(VALUE(SUBSTITUTE(TRIM('수출입 실적(품목별)'!H1638),",","")),"")</f>
        <v>-137886</v>
      </c>
    </row>
    <row r="1635" customFormat="false" ht="15" hidden="false" customHeight="true" outlineLevel="0" collapsed="false">
      <c r="A1635" s="11" t="str">
        <f aca="false">TRIM('수출입 실적(품목별)'!A1639)</f>
        <v>2026.05</v>
      </c>
      <c r="B1635" s="17" t="n">
        <f aca="false">IFERROR(VALUE(LEFT(A1635,4)),"")</f>
        <v>2026</v>
      </c>
      <c r="C1635" s="17" t="n">
        <f aca="false">IFERROR(VALUE(RIGHT(A1635,2)),"")</f>
        <v>5</v>
      </c>
      <c r="D1635" s="11" t="str">
        <f aca="false">TRIM('수출입 실적(품목별)'!B1639)</f>
        <v>96</v>
      </c>
      <c r="E1635" s="11" t="str">
        <f aca="false">TRIM('수출입 실적(품목별)'!C1639)</f>
        <v>잡품</v>
      </c>
      <c r="F1635" s="19" t="n">
        <f aca="false">IFERROR(VALUE(SUBSTITUTE(TRIM('수출입 실적(품목별)'!E1639),",","")),"")</f>
        <v>38671</v>
      </c>
      <c r="G1635" s="19" t="n">
        <f aca="false">IFERROR(VALUE(SUBSTITUTE(TRIM('수출입 실적(품목별)'!G1639),",","")),"")</f>
        <v>100258</v>
      </c>
      <c r="H1635" s="19" t="n">
        <f aca="false">IFERROR(VALUE(SUBSTITUTE(TRIM('수출입 실적(품목별)'!H1639),",","")),"")</f>
        <v>-61587</v>
      </c>
    </row>
    <row r="1636" customFormat="false" ht="15" hidden="false" customHeight="true" outlineLevel="0" collapsed="false">
      <c r="A1636" s="11" t="str">
        <f aca="false">TRIM('수출입 실적(품목별)'!A1640)</f>
        <v>2026.05</v>
      </c>
      <c r="B1636" s="17" t="n">
        <f aca="false">IFERROR(VALUE(LEFT(A1636,4)),"")</f>
        <v>2026</v>
      </c>
      <c r="C1636" s="17" t="n">
        <f aca="false">IFERROR(VALUE(RIGHT(A1636,2)),"")</f>
        <v>5</v>
      </c>
      <c r="D1636" s="11" t="str">
        <f aca="false">TRIM('수출입 실적(품목별)'!B1640)</f>
        <v>97</v>
      </c>
      <c r="E1636" s="11" t="str">
        <f aca="false">TRIM('수출입 실적(품목별)'!C1640)</f>
        <v>예술품ㆍ수집품ㆍ골동품</v>
      </c>
      <c r="F1636" s="19" t="n">
        <f aca="false">IFERROR(VALUE(SUBSTITUTE(TRIM('수출입 실적(품목별)'!E1640),",","")),"")</f>
        <v>16884</v>
      </c>
      <c r="G1636" s="19" t="n">
        <f aca="false">IFERROR(VALUE(SUBSTITUTE(TRIM('수출입 실적(품목별)'!G1640),",","")),"")</f>
        <v>24632</v>
      </c>
      <c r="H1636" s="19" t="n">
        <f aca="false">IFERROR(VALUE(SUBSTITUTE(TRIM('수출입 실적(품목별)'!H1640),",","")),"")</f>
        <v>-7748</v>
      </c>
    </row>
    <row r="1637" customFormat="false" ht="15" hidden="false" customHeight="true" outlineLevel="0" collapsed="false">
      <c r="A1637" s="11" t="str">
        <f aca="false">TRIM('수출입 실적(품목별)'!A1641)</f>
        <v>2026.06</v>
      </c>
      <c r="B1637" s="17" t="n">
        <f aca="false">IFERROR(VALUE(LEFT(A1637,4)),"")</f>
        <v>2026</v>
      </c>
      <c r="C1637" s="17" t="n">
        <f aca="false">IFERROR(VALUE(RIGHT(A1637,2)),"")</f>
        <v>6</v>
      </c>
      <c r="D1637" s="11" t="str">
        <f aca="false">TRIM('수출입 실적(품목별)'!B1641)</f>
        <v>01</v>
      </c>
      <c r="E1637" s="11" t="str">
        <f aca="false">TRIM('수출입 실적(품목별)'!C1641)</f>
        <v>살아 있는 동물</v>
      </c>
      <c r="F1637" s="19" t="n">
        <f aca="false">IFERROR(VALUE(SUBSTITUTE(TRIM('수출입 실적(품목별)'!E1641),",","")),"")</f>
        <v>1992</v>
      </c>
      <c r="G1637" s="19" t="n">
        <f aca="false">IFERROR(VALUE(SUBSTITUTE(TRIM('수출입 실적(품목별)'!G1641),",","")),"")</f>
        <v>4974</v>
      </c>
      <c r="H1637" s="19" t="n">
        <f aca="false">IFERROR(VALUE(SUBSTITUTE(TRIM('수출입 실적(품목별)'!H1641),",","")),"")</f>
        <v>-2982</v>
      </c>
    </row>
    <row r="1638" customFormat="false" ht="15" hidden="false" customHeight="true" outlineLevel="0" collapsed="false">
      <c r="A1638" s="11" t="str">
        <f aca="false">TRIM('수출입 실적(품목별)'!A1642)</f>
        <v>2026.06</v>
      </c>
      <c r="B1638" s="17" t="n">
        <f aca="false">IFERROR(VALUE(LEFT(A1638,4)),"")</f>
        <v>2026</v>
      </c>
      <c r="C1638" s="17" t="n">
        <f aca="false">IFERROR(VALUE(RIGHT(A1638,2)),"")</f>
        <v>6</v>
      </c>
      <c r="D1638" s="11" t="str">
        <f aca="false">TRIM('수출입 실적(품목별)'!B1642)</f>
        <v>02</v>
      </c>
      <c r="E1638" s="11" t="str">
        <f aca="false">TRIM('수출입 실적(품목별)'!C1642)</f>
        <v>육과 식용 설육(屑肉)</v>
      </c>
      <c r="F1638" s="19" t="n">
        <f aca="false">IFERROR(VALUE(SUBSTITUTE(TRIM('수출입 실적(품목별)'!E1642),",","")),"")</f>
        <v>4776</v>
      </c>
      <c r="G1638" s="19" t="n">
        <f aca="false">IFERROR(VALUE(SUBSTITUTE(TRIM('수출입 실적(품목별)'!G1642),",","")),"")</f>
        <v>688942</v>
      </c>
      <c r="H1638" s="19" t="n">
        <f aca="false">IFERROR(VALUE(SUBSTITUTE(TRIM('수출입 실적(품목별)'!H1642),",","")),"")</f>
        <v>-684166</v>
      </c>
    </row>
    <row r="1639" customFormat="false" ht="15" hidden="false" customHeight="true" outlineLevel="0" collapsed="false">
      <c r="A1639" s="11" t="str">
        <f aca="false">TRIM('수출입 실적(품목별)'!A1643)</f>
        <v>2026.06</v>
      </c>
      <c r="B1639" s="17" t="n">
        <f aca="false">IFERROR(VALUE(LEFT(A1639,4)),"")</f>
        <v>2026</v>
      </c>
      <c r="C1639" s="17" t="n">
        <f aca="false">IFERROR(VALUE(RIGHT(A1639,2)),"")</f>
        <v>6</v>
      </c>
      <c r="D1639" s="11" t="str">
        <f aca="false">TRIM('수출입 실적(품목별)'!B1643)</f>
        <v>03</v>
      </c>
      <c r="E1639" s="11" t="str">
        <f aca="false">TRIM('수출입 실적(품목별)'!C1643)</f>
        <v>어류ㆍ갑각류ㆍ연체동물과 그 밖의 수생(水生) 무척추동물</v>
      </c>
      <c r="F1639" s="19" t="n">
        <f aca="false">IFERROR(VALUE(SUBSTITUTE(TRIM('수출입 실적(품목별)'!E1643),",","")),"")</f>
        <v>184400</v>
      </c>
      <c r="G1639" s="19" t="n">
        <f aca="false">IFERROR(VALUE(SUBSTITUTE(TRIM('수출입 실적(품목별)'!G1643),",","")),"")</f>
        <v>418972</v>
      </c>
      <c r="H1639" s="19" t="n">
        <f aca="false">IFERROR(VALUE(SUBSTITUTE(TRIM('수출입 실적(품목별)'!H1643),",","")),"")</f>
        <v>-234571</v>
      </c>
    </row>
    <row r="1640" customFormat="false" ht="15" hidden="false" customHeight="true" outlineLevel="0" collapsed="false">
      <c r="A1640" s="11" t="str">
        <f aca="false">TRIM('수출입 실적(품목별)'!A1644)</f>
        <v>2026.06</v>
      </c>
      <c r="B1640" s="17" t="n">
        <f aca="false">IFERROR(VALUE(LEFT(A1640,4)),"")</f>
        <v>2026</v>
      </c>
      <c r="C1640" s="17" t="n">
        <f aca="false">IFERROR(VALUE(RIGHT(A1640,2)),"")</f>
        <v>6</v>
      </c>
      <c r="D1640" s="11" t="str">
        <f aca="false">TRIM('수출입 실적(품목별)'!B1644)</f>
        <v>04</v>
      </c>
      <c r="E1640" s="11" t="str">
        <f aca="false">TRIM('수출입 실적(품목별)'!C1644)</f>
        <v>낙농품, 새의 알, 천연꿀, 다른 류로 분류되지 않은 식용인 동물성 생산품</v>
      </c>
      <c r="F1640" s="19" t="n">
        <f aca="false">IFERROR(VALUE(SUBSTITUTE(TRIM('수출입 실적(품목별)'!E1644),",","")),"")</f>
        <v>5837</v>
      </c>
      <c r="G1640" s="19" t="n">
        <f aca="false">IFERROR(VALUE(SUBSTITUTE(TRIM('수출입 실적(품목별)'!G1644),",","")),"")</f>
        <v>146611</v>
      </c>
      <c r="H1640" s="19" t="n">
        <f aca="false">IFERROR(VALUE(SUBSTITUTE(TRIM('수출입 실적(품목별)'!H1644),",","")),"")</f>
        <v>-140774</v>
      </c>
    </row>
    <row r="1641" customFormat="false" ht="15" hidden="false" customHeight="true" outlineLevel="0" collapsed="false">
      <c r="A1641" s="11" t="str">
        <f aca="false">TRIM('수출입 실적(품목별)'!A1645)</f>
        <v>2026.06</v>
      </c>
      <c r="B1641" s="17" t="n">
        <f aca="false">IFERROR(VALUE(LEFT(A1641,4)),"")</f>
        <v>2026</v>
      </c>
      <c r="C1641" s="17" t="n">
        <f aca="false">IFERROR(VALUE(RIGHT(A1641,2)),"")</f>
        <v>6</v>
      </c>
      <c r="D1641" s="11" t="str">
        <f aca="false">TRIM('수출입 실적(품목별)'!B1645)</f>
        <v>05</v>
      </c>
      <c r="E1641" s="11" t="str">
        <f aca="false">TRIM('수출입 실적(품목별)'!C1645)</f>
        <v>다른 류로 분류되지 않은 동물성 생산품</v>
      </c>
      <c r="F1641" s="19" t="n">
        <f aca="false">IFERROR(VALUE(SUBSTITUTE(TRIM('수출입 실적(품목별)'!E1645),",","")),"")</f>
        <v>9305</v>
      </c>
      <c r="G1641" s="19" t="n">
        <f aca="false">IFERROR(VALUE(SUBSTITUTE(TRIM('수출입 실적(품목별)'!G1645),",","")),"")</f>
        <v>17819</v>
      </c>
      <c r="H1641" s="19" t="n">
        <f aca="false">IFERROR(VALUE(SUBSTITUTE(TRIM('수출입 실적(품목별)'!H1645),",","")),"")</f>
        <v>-8514</v>
      </c>
    </row>
    <row r="1642" customFormat="false" ht="15" hidden="false" customHeight="true" outlineLevel="0" collapsed="false">
      <c r="A1642" s="11" t="str">
        <f aca="false">TRIM('수출입 실적(품목별)'!A1646)</f>
        <v>2026.06</v>
      </c>
      <c r="B1642" s="17" t="n">
        <f aca="false">IFERROR(VALUE(LEFT(A1642,4)),"")</f>
        <v>2026</v>
      </c>
      <c r="C1642" s="17" t="n">
        <f aca="false">IFERROR(VALUE(RIGHT(A1642,2)),"")</f>
        <v>6</v>
      </c>
      <c r="D1642" s="11" t="str">
        <f aca="false">TRIM('수출입 실적(품목별)'!B1646)</f>
        <v>06</v>
      </c>
      <c r="E1642" s="11" t="str">
        <f aca="false">TRIM('수출입 실적(품목별)'!C1646)</f>
        <v>살아 있는 수목과 그 밖의 식물, 인경(鱗莖)ㆍ뿌리와 이와 유사한 물품, 절화(切花)와 장식용 잎</v>
      </c>
      <c r="F1642" s="19" t="n">
        <f aca="false">IFERROR(VALUE(SUBSTITUTE(TRIM('수출입 실적(품목별)'!E1646),",","")),"")</f>
        <v>331</v>
      </c>
      <c r="G1642" s="19" t="n">
        <f aca="false">IFERROR(VALUE(SUBSTITUTE(TRIM('수출입 실적(품목별)'!G1646),",","")),"")</f>
        <v>11423</v>
      </c>
      <c r="H1642" s="19" t="n">
        <f aca="false">IFERROR(VALUE(SUBSTITUTE(TRIM('수출입 실적(품목별)'!H1646),",","")),"")</f>
        <v>-11092</v>
      </c>
    </row>
    <row r="1643" customFormat="false" ht="15" hidden="false" customHeight="true" outlineLevel="0" collapsed="false">
      <c r="A1643" s="11" t="str">
        <f aca="false">TRIM('수출입 실적(품목별)'!A1647)</f>
        <v>2026.06</v>
      </c>
      <c r="B1643" s="17" t="n">
        <f aca="false">IFERROR(VALUE(LEFT(A1643,4)),"")</f>
        <v>2026</v>
      </c>
      <c r="C1643" s="17" t="n">
        <f aca="false">IFERROR(VALUE(RIGHT(A1643,2)),"")</f>
        <v>6</v>
      </c>
      <c r="D1643" s="11" t="str">
        <f aca="false">TRIM('수출입 실적(품목별)'!B1647)</f>
        <v>07</v>
      </c>
      <c r="E1643" s="11" t="str">
        <f aca="false">TRIM('수출입 실적(품목별)'!C1647)</f>
        <v>식용의 채소ㆍ뿌리ㆍ괴경(塊莖)</v>
      </c>
      <c r="F1643" s="19" t="n">
        <f aca="false">IFERROR(VALUE(SUBSTITUTE(TRIM('수출입 실적(품목별)'!E1647),",","")),"")</f>
        <v>10416</v>
      </c>
      <c r="G1643" s="19" t="n">
        <f aca="false">IFERROR(VALUE(SUBSTITUTE(TRIM('수출입 실적(품목별)'!G1647),",","")),"")</f>
        <v>55515</v>
      </c>
      <c r="H1643" s="19" t="n">
        <f aca="false">IFERROR(VALUE(SUBSTITUTE(TRIM('수출입 실적(품목별)'!H1647),",","")),"")</f>
        <v>-45099</v>
      </c>
    </row>
    <row r="1644" customFormat="false" ht="15" hidden="false" customHeight="true" outlineLevel="0" collapsed="false">
      <c r="A1644" s="11" t="str">
        <f aca="false">TRIM('수출입 실적(품목별)'!A1648)</f>
        <v>2026.06</v>
      </c>
      <c r="B1644" s="17" t="n">
        <f aca="false">IFERROR(VALUE(LEFT(A1644,4)),"")</f>
        <v>2026</v>
      </c>
      <c r="C1644" s="17" t="n">
        <f aca="false">IFERROR(VALUE(RIGHT(A1644,2)),"")</f>
        <v>6</v>
      </c>
      <c r="D1644" s="11" t="str">
        <f aca="false">TRIM('수출입 실적(품목별)'!B1648)</f>
        <v>08</v>
      </c>
      <c r="E1644" s="11" t="str">
        <f aca="false">TRIM('수출입 실적(품목별)'!C1648)</f>
        <v>식용의 과실과 견과류, 감귤류ㆍ멜론의 껍질</v>
      </c>
      <c r="F1644" s="19" t="n">
        <f aca="false">IFERROR(VALUE(SUBSTITUTE(TRIM('수출입 실적(품목별)'!E1648),",","")),"")</f>
        <v>2867</v>
      </c>
      <c r="G1644" s="19" t="n">
        <f aca="false">IFERROR(VALUE(SUBSTITUTE(TRIM('수출입 실적(품목별)'!G1648),",","")),"")</f>
        <v>184433</v>
      </c>
      <c r="H1644" s="19" t="n">
        <f aca="false">IFERROR(VALUE(SUBSTITUTE(TRIM('수출입 실적(품목별)'!H1648),",","")),"")</f>
        <v>-181566</v>
      </c>
    </row>
    <row r="1645" customFormat="false" ht="15" hidden="false" customHeight="true" outlineLevel="0" collapsed="false">
      <c r="A1645" s="11" t="str">
        <f aca="false">TRIM('수출입 실적(품목별)'!A1649)</f>
        <v>2026.06</v>
      </c>
      <c r="B1645" s="17" t="n">
        <f aca="false">IFERROR(VALUE(LEFT(A1645,4)),"")</f>
        <v>2026</v>
      </c>
      <c r="C1645" s="17" t="n">
        <f aca="false">IFERROR(VALUE(RIGHT(A1645,2)),"")</f>
        <v>6</v>
      </c>
      <c r="D1645" s="11" t="str">
        <f aca="false">TRIM('수출입 실적(품목별)'!B1649)</f>
        <v>09</v>
      </c>
      <c r="E1645" s="11" t="str">
        <f aca="false">TRIM('수출입 실적(품목별)'!C1649)</f>
        <v>커피ㆍ차ㆍ마테(maté)ㆍ향신료</v>
      </c>
      <c r="F1645" s="19" t="n">
        <f aca="false">IFERROR(VALUE(SUBSTITUTE(TRIM('수출입 실적(품목별)'!E1649),",","")),"")</f>
        <v>3563</v>
      </c>
      <c r="G1645" s="19" t="n">
        <f aca="false">IFERROR(VALUE(SUBSTITUTE(TRIM('수출입 실적(품목별)'!G1649),",","")),"")</f>
        <v>149122</v>
      </c>
      <c r="H1645" s="19" t="n">
        <f aca="false">IFERROR(VALUE(SUBSTITUTE(TRIM('수출입 실적(품목별)'!H1649),",","")),"")</f>
        <v>-145559</v>
      </c>
    </row>
    <row r="1646" customFormat="false" ht="15" hidden="false" customHeight="true" outlineLevel="0" collapsed="false">
      <c r="A1646" s="11" t="str">
        <f aca="false">TRIM('수출입 실적(품목별)'!A1650)</f>
        <v>2026.06</v>
      </c>
      <c r="B1646" s="17" t="n">
        <f aca="false">IFERROR(VALUE(LEFT(A1646,4)),"")</f>
        <v>2026</v>
      </c>
      <c r="C1646" s="17" t="n">
        <f aca="false">IFERROR(VALUE(RIGHT(A1646,2)),"")</f>
        <v>6</v>
      </c>
      <c r="D1646" s="11" t="str">
        <f aca="false">TRIM('수출입 실적(품목별)'!B1650)</f>
        <v>10</v>
      </c>
      <c r="E1646" s="11" t="str">
        <f aca="false">TRIM('수출입 실적(품목별)'!C1650)</f>
        <v>곡물</v>
      </c>
      <c r="F1646" s="19" t="n">
        <f aca="false">IFERROR(VALUE(SUBSTITUTE(TRIM('수출입 실적(품목별)'!E1650),",","")),"")</f>
        <v>1052</v>
      </c>
      <c r="G1646" s="19" t="n">
        <f aca="false">IFERROR(VALUE(SUBSTITUTE(TRIM('수출입 실적(품목별)'!G1650),",","")),"")</f>
        <v>358038</v>
      </c>
      <c r="H1646" s="19" t="n">
        <f aca="false">IFERROR(VALUE(SUBSTITUTE(TRIM('수출입 실적(품목별)'!H1650),",","")),"")</f>
        <v>-356985</v>
      </c>
    </row>
    <row r="1647" customFormat="false" ht="15" hidden="false" customHeight="true" outlineLevel="0" collapsed="false">
      <c r="A1647" s="11" t="str">
        <f aca="false">TRIM('수출입 실적(품목별)'!A1651)</f>
        <v>2026.06</v>
      </c>
      <c r="B1647" s="17" t="n">
        <f aca="false">IFERROR(VALUE(LEFT(A1647,4)),"")</f>
        <v>2026</v>
      </c>
      <c r="C1647" s="17" t="n">
        <f aca="false">IFERROR(VALUE(RIGHT(A1647,2)),"")</f>
        <v>6</v>
      </c>
      <c r="D1647" s="11" t="str">
        <f aca="false">TRIM('수출입 실적(품목별)'!B1651)</f>
        <v>11</v>
      </c>
      <c r="E1647" s="11" t="str">
        <f aca="false">TRIM('수출입 실적(품목별)'!C1651)</f>
        <v>제분공업의 생산품과 맥아, 전분, 이눌린(inulin), 밀의 글루텐(gluten)</v>
      </c>
      <c r="F1647" s="19" t="n">
        <f aca="false">IFERROR(VALUE(SUBSTITUTE(TRIM('수출입 실적(품목별)'!E1651),",","")),"")</f>
        <v>3394</v>
      </c>
      <c r="G1647" s="19" t="n">
        <f aca="false">IFERROR(VALUE(SUBSTITUTE(TRIM('수출입 실적(품목별)'!G1651),",","")),"")</f>
        <v>27094</v>
      </c>
      <c r="H1647" s="19" t="n">
        <f aca="false">IFERROR(VALUE(SUBSTITUTE(TRIM('수출입 실적(품목별)'!H1651),",","")),"")</f>
        <v>-23700</v>
      </c>
    </row>
    <row r="1648" customFormat="false" ht="15" hidden="false" customHeight="true" outlineLevel="0" collapsed="false">
      <c r="A1648" s="11" t="str">
        <f aca="false">TRIM('수출입 실적(품목별)'!A1652)</f>
        <v>2026.06</v>
      </c>
      <c r="B1648" s="17" t="n">
        <f aca="false">IFERROR(VALUE(LEFT(A1648,4)),"")</f>
        <v>2026</v>
      </c>
      <c r="C1648" s="17" t="n">
        <f aca="false">IFERROR(VALUE(RIGHT(A1648,2)),"")</f>
        <v>6</v>
      </c>
      <c r="D1648" s="11" t="str">
        <f aca="false">TRIM('수출입 실적(품목별)'!B1652)</f>
        <v>12</v>
      </c>
      <c r="E1648" s="11" t="str">
        <f aca="false">TRIM('수출입 실적(품목별)'!C1652)</f>
        <v>채유(採油)에 적합한 종자와 과실, 각종 종자와 과실, 공업용ㆍ의약용 식물, 짚과 사료용 식물</v>
      </c>
      <c r="F1648" s="19" t="n">
        <f aca="false">IFERROR(VALUE(SUBSTITUTE(TRIM('수출입 실적(품목별)'!E1652),",","")),"")</f>
        <v>86416</v>
      </c>
      <c r="G1648" s="19" t="n">
        <f aca="false">IFERROR(VALUE(SUBSTITUTE(TRIM('수출입 실적(품목별)'!G1652),",","")),"")</f>
        <v>155056</v>
      </c>
      <c r="H1648" s="19" t="n">
        <f aca="false">IFERROR(VALUE(SUBSTITUTE(TRIM('수출입 실적(품목별)'!H1652),",","")),"")</f>
        <v>-68639</v>
      </c>
    </row>
    <row r="1649" customFormat="false" ht="15" hidden="false" customHeight="true" outlineLevel="0" collapsed="false">
      <c r="A1649" s="11" t="str">
        <f aca="false">TRIM('수출입 실적(품목별)'!A1653)</f>
        <v>2026.06</v>
      </c>
      <c r="B1649" s="17" t="n">
        <f aca="false">IFERROR(VALUE(LEFT(A1649,4)),"")</f>
        <v>2026</v>
      </c>
      <c r="C1649" s="17" t="n">
        <f aca="false">IFERROR(VALUE(RIGHT(A1649,2)),"")</f>
        <v>6</v>
      </c>
      <c r="D1649" s="11" t="str">
        <f aca="false">TRIM('수출입 실적(품목별)'!B1653)</f>
        <v>13</v>
      </c>
      <c r="E1649" s="11" t="str">
        <f aca="false">TRIM('수출입 실적(품목별)'!C1653)</f>
        <v>락(lac), 검ㆍ수지ㆍ그 밖의 식물성 수액과 추출물(extract)</v>
      </c>
      <c r="F1649" s="19" t="n">
        <f aca="false">IFERROR(VALUE(SUBSTITUTE(TRIM('수출입 실적(품목별)'!E1653),",","")),"")</f>
        <v>8562</v>
      </c>
      <c r="G1649" s="19" t="n">
        <f aca="false">IFERROR(VALUE(SUBSTITUTE(TRIM('수출입 실적(품목별)'!G1653),",","")),"")</f>
        <v>35155</v>
      </c>
      <c r="H1649" s="19" t="n">
        <f aca="false">IFERROR(VALUE(SUBSTITUTE(TRIM('수출입 실적(품목별)'!H1653),",","")),"")</f>
        <v>-26593</v>
      </c>
    </row>
    <row r="1650" customFormat="false" ht="15" hidden="false" customHeight="true" outlineLevel="0" collapsed="false">
      <c r="A1650" s="11" t="str">
        <f aca="false">TRIM('수출입 실적(품목별)'!A1654)</f>
        <v>2026.06</v>
      </c>
      <c r="B1650" s="17" t="n">
        <f aca="false">IFERROR(VALUE(LEFT(A1650,4)),"")</f>
        <v>2026</v>
      </c>
      <c r="C1650" s="17" t="n">
        <f aca="false">IFERROR(VALUE(RIGHT(A1650,2)),"")</f>
        <v>6</v>
      </c>
      <c r="D1650" s="11" t="str">
        <f aca="false">TRIM('수출입 실적(품목별)'!B1654)</f>
        <v>14</v>
      </c>
      <c r="E1650" s="11" t="str">
        <f aca="false">TRIM('수출입 실적(품목별)'!C1654)</f>
        <v>식물성 편조물(編組物)용 재료와 다른 류로 분류되지 않은 식물성 생산품</v>
      </c>
      <c r="F1650" s="19" t="n">
        <f aca="false">IFERROR(VALUE(SUBSTITUTE(TRIM('수출입 실적(품목별)'!E1654),",","")),"")</f>
        <v>58</v>
      </c>
      <c r="G1650" s="19" t="n">
        <f aca="false">IFERROR(VALUE(SUBSTITUTE(TRIM('수출입 실적(품목별)'!G1654),",","")),"")</f>
        <v>9704</v>
      </c>
      <c r="H1650" s="19" t="n">
        <f aca="false">IFERROR(VALUE(SUBSTITUTE(TRIM('수출입 실적(품목별)'!H1654),",","")),"")</f>
        <v>-9647</v>
      </c>
    </row>
    <row r="1651" customFormat="false" ht="15" hidden="false" customHeight="true" outlineLevel="0" collapsed="false">
      <c r="A1651" s="11" t="str">
        <f aca="false">TRIM('수출입 실적(품목별)'!A1655)</f>
        <v>2026.06</v>
      </c>
      <c r="B1651" s="17" t="n">
        <f aca="false">IFERROR(VALUE(LEFT(A1651,4)),"")</f>
        <v>2026</v>
      </c>
      <c r="C1651" s="17" t="n">
        <f aca="false">IFERROR(VALUE(RIGHT(A1651,2)),"")</f>
        <v>6</v>
      </c>
      <c r="D1651" s="11" t="str">
        <f aca="false">TRIM('수출입 실적(품목별)'!B1655)</f>
        <v>15</v>
      </c>
      <c r="E1651" s="11" t="str">
        <f aca="false">TRIM('수출입 실적(품목별)'!C1655)</f>
        <v>동물성ㆍ식물성ㆍ미생물성 지방과 기름 및이들의 분해생산물, 조제한 식용 지방과 동물성ㆍ식물성 왁스</v>
      </c>
      <c r="F1651" s="19" t="n">
        <f aca="false">IFERROR(VALUE(SUBSTITUTE(TRIM('수출입 실적(품목별)'!E1655),",","")),"")</f>
        <v>46150</v>
      </c>
      <c r="G1651" s="19" t="n">
        <f aca="false">IFERROR(VALUE(SUBSTITUTE(TRIM('수출입 실적(품목별)'!G1655),",","")),"")</f>
        <v>302964</v>
      </c>
      <c r="H1651" s="19" t="n">
        <f aca="false">IFERROR(VALUE(SUBSTITUTE(TRIM('수출입 실적(품목별)'!H1655),",","")),"")</f>
        <v>-256813</v>
      </c>
    </row>
    <row r="1652" customFormat="false" ht="15" hidden="false" customHeight="true" outlineLevel="0" collapsed="false">
      <c r="A1652" s="11" t="str">
        <f aca="false">TRIM('수출입 실적(품목별)'!A1656)</f>
        <v>2026.06</v>
      </c>
      <c r="B1652" s="17" t="n">
        <f aca="false">IFERROR(VALUE(LEFT(A1652,4)),"")</f>
        <v>2026</v>
      </c>
      <c r="C1652" s="17" t="n">
        <f aca="false">IFERROR(VALUE(RIGHT(A1652,2)),"")</f>
        <v>6</v>
      </c>
      <c r="D1652" s="11" t="str">
        <f aca="false">TRIM('수출입 실적(품목별)'!B1656)</f>
        <v>16</v>
      </c>
      <c r="E1652" s="11" t="str">
        <f aca="false">TRIM('수출입 실적(품목별)'!C1656)</f>
        <v>육류ㆍ어류ㆍ갑각류ㆍ연체동물이나 그 밖의 수생(水生) 무척추동물 또는 곤충의 조제품</v>
      </c>
      <c r="F1652" s="19" t="n">
        <f aca="false">IFERROR(VALUE(SUBSTITUTE(TRIM('수출입 실적(품목별)'!E1656),",","")),"")</f>
        <v>32160</v>
      </c>
      <c r="G1652" s="19" t="n">
        <f aca="false">IFERROR(VALUE(SUBSTITUTE(TRIM('수출입 실적(품목별)'!G1656),",","")),"")</f>
        <v>87889</v>
      </c>
      <c r="H1652" s="19" t="n">
        <f aca="false">IFERROR(VALUE(SUBSTITUTE(TRIM('수출입 실적(품목별)'!H1656),",","")),"")</f>
        <v>-55729</v>
      </c>
    </row>
    <row r="1653" customFormat="false" ht="15" hidden="false" customHeight="true" outlineLevel="0" collapsed="false">
      <c r="A1653" s="11" t="str">
        <f aca="false">TRIM('수출입 실적(품목별)'!A1657)</f>
        <v>2026.06</v>
      </c>
      <c r="B1653" s="17" t="n">
        <f aca="false">IFERROR(VALUE(LEFT(A1653,4)),"")</f>
        <v>2026</v>
      </c>
      <c r="C1653" s="17" t="n">
        <f aca="false">IFERROR(VALUE(RIGHT(A1653,2)),"")</f>
        <v>6</v>
      </c>
      <c r="D1653" s="11" t="str">
        <f aca="false">TRIM('수출입 실적(품목별)'!B1657)</f>
        <v>17</v>
      </c>
      <c r="E1653" s="11" t="str">
        <f aca="false">TRIM('수출입 실적(품목별)'!C1657)</f>
        <v>당류(糖類)와 설탕과자</v>
      </c>
      <c r="F1653" s="19" t="n">
        <f aca="false">IFERROR(VALUE(SUBSTITUTE(TRIM('수출입 실적(품목별)'!E1657),",","")),"")</f>
        <v>19818</v>
      </c>
      <c r="G1653" s="19" t="n">
        <f aca="false">IFERROR(VALUE(SUBSTITUTE(TRIM('수출입 실적(품목별)'!G1657),",","")),"")</f>
        <v>136284</v>
      </c>
      <c r="H1653" s="19" t="n">
        <f aca="false">IFERROR(VALUE(SUBSTITUTE(TRIM('수출입 실적(품목별)'!H1657),",","")),"")</f>
        <v>-116467</v>
      </c>
    </row>
    <row r="1654" customFormat="false" ht="15" hidden="false" customHeight="true" outlineLevel="0" collapsed="false">
      <c r="A1654" s="11" t="str">
        <f aca="false">TRIM('수출입 실적(품목별)'!A1658)</f>
        <v>2026.06</v>
      </c>
      <c r="B1654" s="17" t="n">
        <f aca="false">IFERROR(VALUE(LEFT(A1654,4)),"")</f>
        <v>2026</v>
      </c>
      <c r="C1654" s="17" t="n">
        <f aca="false">IFERROR(VALUE(RIGHT(A1654,2)),"")</f>
        <v>6</v>
      </c>
      <c r="D1654" s="11" t="str">
        <f aca="false">TRIM('수출입 실적(품목별)'!B1658)</f>
        <v>18</v>
      </c>
      <c r="E1654" s="11" t="str">
        <f aca="false">TRIM('수출입 실적(품목별)'!C1658)</f>
        <v>코코아와 그 조제품</v>
      </c>
      <c r="F1654" s="19" t="n">
        <f aca="false">IFERROR(VALUE(SUBSTITUTE(TRIM('수출입 실적(품목별)'!E1658),",","")),"")</f>
        <v>5846</v>
      </c>
      <c r="G1654" s="19" t="n">
        <f aca="false">IFERROR(VALUE(SUBSTITUTE(TRIM('수출입 실적(품목별)'!G1658),",","")),"")</f>
        <v>39940</v>
      </c>
      <c r="H1654" s="19" t="n">
        <f aca="false">IFERROR(VALUE(SUBSTITUTE(TRIM('수출입 실적(품목별)'!H1658),",","")),"")</f>
        <v>-34095</v>
      </c>
    </row>
    <row r="1655" customFormat="false" ht="15" hidden="false" customHeight="true" outlineLevel="0" collapsed="false">
      <c r="A1655" s="11" t="str">
        <f aca="false">TRIM('수출입 실적(품목별)'!A1659)</f>
        <v>2026.06</v>
      </c>
      <c r="B1655" s="17" t="n">
        <f aca="false">IFERROR(VALUE(LEFT(A1655,4)),"")</f>
        <v>2026</v>
      </c>
      <c r="C1655" s="17" t="n">
        <f aca="false">IFERROR(VALUE(RIGHT(A1655,2)),"")</f>
        <v>6</v>
      </c>
      <c r="D1655" s="11" t="str">
        <f aca="false">TRIM('수출입 실적(품목별)'!B1659)</f>
        <v>19</v>
      </c>
      <c r="E1655" s="11" t="str">
        <f aca="false">TRIM('수출입 실적(품목별)'!C1659)</f>
        <v>곡물ㆍ고운 가루ㆍ전분ㆍ밀크의 조제품과 베이커리 제품</v>
      </c>
      <c r="F1655" s="19" t="n">
        <f aca="false">IFERROR(VALUE(SUBSTITUTE(TRIM('수출입 실적(품목별)'!E1659),",","")),"")</f>
        <v>270788</v>
      </c>
      <c r="G1655" s="19" t="n">
        <f aca="false">IFERROR(VALUE(SUBSTITUTE(TRIM('수출입 실적(품목별)'!G1659),",","")),"")</f>
        <v>106192</v>
      </c>
      <c r="H1655" s="19" t="n">
        <f aca="false">IFERROR(VALUE(SUBSTITUTE(TRIM('수출입 실적(품목별)'!H1659),",","")),"")</f>
        <v>164596</v>
      </c>
    </row>
    <row r="1656" customFormat="false" ht="15" hidden="false" customHeight="true" outlineLevel="0" collapsed="false">
      <c r="A1656" s="11" t="str">
        <f aca="false">TRIM('수출입 실적(품목별)'!A1660)</f>
        <v>2026.06</v>
      </c>
      <c r="B1656" s="17" t="n">
        <f aca="false">IFERROR(VALUE(LEFT(A1656,4)),"")</f>
        <v>2026</v>
      </c>
      <c r="C1656" s="17" t="n">
        <f aca="false">IFERROR(VALUE(RIGHT(A1656,2)),"")</f>
        <v>6</v>
      </c>
      <c r="D1656" s="11" t="str">
        <f aca="false">TRIM('수출입 실적(품목별)'!B1660)</f>
        <v>20</v>
      </c>
      <c r="E1656" s="11" t="str">
        <f aca="false">TRIM('수출입 실적(품목별)'!C1660)</f>
        <v>채소ㆍ과실ㆍ견과류나 식물의그 밖의 부분의 조제품</v>
      </c>
      <c r="F1656" s="19" t="n">
        <f aca="false">IFERROR(VALUE(SUBSTITUTE(TRIM('수출입 실적(품목별)'!E1660),",","")),"")</f>
        <v>96896</v>
      </c>
      <c r="G1656" s="19" t="n">
        <f aca="false">IFERROR(VALUE(SUBSTITUTE(TRIM('수출입 실적(품목별)'!G1660),",","")),"")</f>
        <v>148049</v>
      </c>
      <c r="H1656" s="19" t="n">
        <f aca="false">IFERROR(VALUE(SUBSTITUTE(TRIM('수출입 실적(품목별)'!H1660),",","")),"")</f>
        <v>-51153</v>
      </c>
    </row>
    <row r="1657" customFormat="false" ht="15" hidden="false" customHeight="true" outlineLevel="0" collapsed="false">
      <c r="A1657" s="11" t="str">
        <f aca="false">TRIM('수출입 실적(품목별)'!A1661)</f>
        <v>2026.06</v>
      </c>
      <c r="B1657" s="17" t="n">
        <f aca="false">IFERROR(VALUE(LEFT(A1657,4)),"")</f>
        <v>2026</v>
      </c>
      <c r="C1657" s="17" t="n">
        <f aca="false">IFERROR(VALUE(RIGHT(A1657,2)),"")</f>
        <v>6</v>
      </c>
      <c r="D1657" s="11" t="str">
        <f aca="false">TRIM('수출입 실적(품목별)'!B1661)</f>
        <v>21</v>
      </c>
      <c r="E1657" s="11" t="str">
        <f aca="false">TRIM('수출입 실적(품목별)'!C1661)</f>
        <v>각종 조제 식료품</v>
      </c>
      <c r="F1657" s="19" t="n">
        <f aca="false">IFERROR(VALUE(SUBSTITUTE(TRIM('수출입 실적(품목별)'!E1661),",","")),"")</f>
        <v>169248</v>
      </c>
      <c r="G1657" s="19" t="n">
        <f aca="false">IFERROR(VALUE(SUBSTITUTE(TRIM('수출입 실적(품목별)'!G1661),",","")),"")</f>
        <v>233947</v>
      </c>
      <c r="H1657" s="19" t="n">
        <f aca="false">IFERROR(VALUE(SUBSTITUTE(TRIM('수출입 실적(품목별)'!H1661),",","")),"")</f>
        <v>-64699</v>
      </c>
    </row>
    <row r="1658" customFormat="false" ht="15" hidden="false" customHeight="true" outlineLevel="0" collapsed="false">
      <c r="A1658" s="11" t="str">
        <f aca="false">TRIM('수출입 실적(품목별)'!A1662)</f>
        <v>2026.06</v>
      </c>
      <c r="B1658" s="17" t="n">
        <f aca="false">IFERROR(VALUE(LEFT(A1658,4)),"")</f>
        <v>2026</v>
      </c>
      <c r="C1658" s="17" t="n">
        <f aca="false">IFERROR(VALUE(RIGHT(A1658,2)),"")</f>
        <v>6</v>
      </c>
      <c r="D1658" s="11" t="str">
        <f aca="false">TRIM('수출입 실적(품목별)'!B1662)</f>
        <v>22</v>
      </c>
      <c r="E1658" s="11" t="str">
        <f aca="false">TRIM('수출입 실적(품목별)'!C1662)</f>
        <v>음료ㆍ주류ㆍ식초</v>
      </c>
      <c r="F1658" s="19" t="n">
        <f aca="false">IFERROR(VALUE(SUBSTITUTE(TRIM('수출입 실적(품목별)'!E1662),",","")),"")</f>
        <v>100280</v>
      </c>
      <c r="G1658" s="19" t="n">
        <f aca="false">IFERROR(VALUE(SUBSTITUTE(TRIM('수출입 실적(품목별)'!G1662),",","")),"")</f>
        <v>129525</v>
      </c>
      <c r="H1658" s="19" t="n">
        <f aca="false">IFERROR(VALUE(SUBSTITUTE(TRIM('수출입 실적(품목별)'!H1662),",","")),"")</f>
        <v>-29245</v>
      </c>
    </row>
    <row r="1659" customFormat="false" ht="15" hidden="false" customHeight="true" outlineLevel="0" collapsed="false">
      <c r="A1659" s="11" t="str">
        <f aca="false">TRIM('수출입 실적(품목별)'!A1663)</f>
        <v>2026.06</v>
      </c>
      <c r="B1659" s="17" t="n">
        <f aca="false">IFERROR(VALUE(LEFT(A1659,4)),"")</f>
        <v>2026</v>
      </c>
      <c r="C1659" s="17" t="n">
        <f aca="false">IFERROR(VALUE(RIGHT(A1659,2)),"")</f>
        <v>6</v>
      </c>
      <c r="D1659" s="11" t="str">
        <f aca="false">TRIM('수출입 실적(품목별)'!B1663)</f>
        <v>23</v>
      </c>
      <c r="E1659" s="11" t="str">
        <f aca="false">TRIM('수출입 실적(품목별)'!C1663)</f>
        <v>식품 공업에서 생기는 잔재물과 웨이스트(waste), 조제 사료</v>
      </c>
      <c r="F1659" s="19" t="n">
        <f aca="false">IFERROR(VALUE(SUBSTITUTE(TRIM('수출입 실적(품목별)'!E1663),",","")),"")</f>
        <v>28156</v>
      </c>
      <c r="G1659" s="19" t="n">
        <f aca="false">IFERROR(VALUE(SUBSTITUTE(TRIM('수출입 실적(품목별)'!G1663),",","")),"")</f>
        <v>199255</v>
      </c>
      <c r="H1659" s="19" t="n">
        <f aca="false">IFERROR(VALUE(SUBSTITUTE(TRIM('수출입 실적(품목별)'!H1663),",","")),"")</f>
        <v>-171098</v>
      </c>
    </row>
    <row r="1660" customFormat="false" ht="15" hidden="false" customHeight="true" outlineLevel="0" collapsed="false">
      <c r="A1660" s="11" t="str">
        <f aca="false">TRIM('수출입 실적(품목별)'!A1664)</f>
        <v>2026.06</v>
      </c>
      <c r="B1660" s="17" t="n">
        <f aca="false">IFERROR(VALUE(LEFT(A1660,4)),"")</f>
        <v>2026</v>
      </c>
      <c r="C1660" s="17" t="n">
        <f aca="false">IFERROR(VALUE(RIGHT(A1660,2)),"")</f>
        <v>6</v>
      </c>
      <c r="D1660" s="11" t="str">
        <f aca="false">TRIM('수출입 실적(품목별)'!B1664)</f>
        <v>24</v>
      </c>
      <c r="E1660" s="11" t="str">
        <f aca="false">TRIM('수출입 실적(품목별)'!C1664)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660" s="19" t="n">
        <f aca="false">IFERROR(VALUE(SUBSTITUTE(TRIM('수출입 실적(품목별)'!E1664),",","")),"")</f>
        <v>86171</v>
      </c>
      <c r="G1660" s="19" t="n">
        <f aca="false">IFERROR(VALUE(SUBSTITUTE(TRIM('수출입 실적(품목별)'!G1664),",","")),"")</f>
        <v>40123</v>
      </c>
      <c r="H1660" s="19" t="n">
        <f aca="false">IFERROR(VALUE(SUBSTITUTE(TRIM('수출입 실적(품목별)'!H1664),",","")),"")</f>
        <v>46048</v>
      </c>
    </row>
    <row r="1661" customFormat="false" ht="15" hidden="false" customHeight="true" outlineLevel="0" collapsed="false">
      <c r="A1661" s="11" t="str">
        <f aca="false">TRIM('수출입 실적(품목별)'!A1665)</f>
        <v>2026.06</v>
      </c>
      <c r="B1661" s="17" t="n">
        <f aca="false">IFERROR(VALUE(LEFT(A1661,4)),"")</f>
        <v>2026</v>
      </c>
      <c r="C1661" s="17" t="n">
        <f aca="false">IFERROR(VALUE(RIGHT(A1661,2)),"")</f>
        <v>6</v>
      </c>
      <c r="D1661" s="11" t="str">
        <f aca="false">TRIM('수출입 실적(품목별)'!B1665)</f>
        <v>25</v>
      </c>
      <c r="E1661" s="11" t="str">
        <f aca="false">TRIM('수출입 실적(품목별)'!C1665)</f>
        <v>소금, 황, 토석류(土石類), 석고ㆍ석회ㆍ시멘트</v>
      </c>
      <c r="F1661" s="19" t="n">
        <f aca="false">IFERROR(VALUE(SUBSTITUTE(TRIM('수출입 실적(품목별)'!E1665),",","")),"")</f>
        <v>65228</v>
      </c>
      <c r="G1661" s="19" t="n">
        <f aca="false">IFERROR(VALUE(SUBSTITUTE(TRIM('수출입 실적(품목별)'!G1665),",","")),"")</f>
        <v>158533</v>
      </c>
      <c r="H1661" s="19" t="n">
        <f aca="false">IFERROR(VALUE(SUBSTITUTE(TRIM('수출입 실적(품목별)'!H1665),",","")),"")</f>
        <v>-93305</v>
      </c>
    </row>
    <row r="1662" customFormat="false" ht="15" hidden="false" customHeight="true" outlineLevel="0" collapsed="false">
      <c r="A1662" s="11" t="str">
        <f aca="false">TRIM('수출입 실적(품목별)'!A1666)</f>
        <v>2026.06</v>
      </c>
      <c r="B1662" s="17" t="n">
        <f aca="false">IFERROR(VALUE(LEFT(A1662,4)),"")</f>
        <v>2026</v>
      </c>
      <c r="C1662" s="17" t="n">
        <f aca="false">IFERROR(VALUE(RIGHT(A1662,2)),"")</f>
        <v>6</v>
      </c>
      <c r="D1662" s="11" t="str">
        <f aca="false">TRIM('수출입 실적(품목별)'!B1666)</f>
        <v>26</v>
      </c>
      <c r="E1662" s="11" t="str">
        <f aca="false">TRIM('수출입 실적(품목별)'!C1666)</f>
        <v>광(鑛)ㆍ슬래그(slag)ㆍ회(灰)</v>
      </c>
      <c r="F1662" s="19" t="n">
        <f aca="false">IFERROR(VALUE(SUBSTITUTE(TRIM('수출입 실적(품목별)'!E1666),",","")),"")</f>
        <v>90793</v>
      </c>
      <c r="G1662" s="19" t="n">
        <f aca="false">IFERROR(VALUE(SUBSTITUTE(TRIM('수출입 실적(품목별)'!G1666),",","")),"")</f>
        <v>1828295</v>
      </c>
      <c r="H1662" s="19" t="n">
        <f aca="false">IFERROR(VALUE(SUBSTITUTE(TRIM('수출입 실적(품목별)'!H1666),",","")),"")</f>
        <v>-1737502</v>
      </c>
    </row>
    <row r="1663" customFormat="false" ht="15" hidden="false" customHeight="true" outlineLevel="0" collapsed="false">
      <c r="A1663" s="11" t="str">
        <f aca="false">TRIM('수출입 실적(품목별)'!A1667)</f>
        <v>2026.06</v>
      </c>
      <c r="B1663" s="17" t="n">
        <f aca="false">IFERROR(VALUE(LEFT(A1663,4)),"")</f>
        <v>2026</v>
      </c>
      <c r="C1663" s="17" t="n">
        <f aca="false">IFERROR(VALUE(RIGHT(A1663,2)),"")</f>
        <v>6</v>
      </c>
      <c r="D1663" s="11" t="str">
        <f aca="false">TRIM('수출입 실적(품목별)'!B1667)</f>
        <v>27</v>
      </c>
      <c r="E1663" s="11" t="str">
        <f aca="false">TRIM('수출입 실적(품목별)'!C1667)</f>
        <v>광물성 연료ㆍ광물유(鑛物油)와 이들의 증류물, 역청(瀝靑)물질, 광물성 왁스</v>
      </c>
      <c r="F1663" s="19" t="n">
        <f aca="false">IFERROR(VALUE(SUBSTITUTE(TRIM('수출입 실적(품목별)'!E1667),",","")),"")</f>
        <v>5500624</v>
      </c>
      <c r="G1663" s="19" t="n">
        <f aca="false">IFERROR(VALUE(SUBSTITUTE(TRIM('수출입 실적(품목별)'!G1667),",","")),"")</f>
        <v>14302450</v>
      </c>
      <c r="H1663" s="19" t="n">
        <f aca="false">IFERROR(VALUE(SUBSTITUTE(TRIM('수출입 실적(품목별)'!H1667),",","")),"")</f>
        <v>-8801826</v>
      </c>
    </row>
    <row r="1664" customFormat="false" ht="15" hidden="false" customHeight="true" outlineLevel="0" collapsed="false">
      <c r="A1664" s="11" t="str">
        <f aca="false">TRIM('수출입 실적(품목별)'!A1668)</f>
        <v>2026.06</v>
      </c>
      <c r="B1664" s="17" t="n">
        <f aca="false">IFERROR(VALUE(LEFT(A1664,4)),"")</f>
        <v>2026</v>
      </c>
      <c r="C1664" s="17" t="n">
        <f aca="false">IFERROR(VALUE(RIGHT(A1664,2)),"")</f>
        <v>6</v>
      </c>
      <c r="D1664" s="11" t="str">
        <f aca="false">TRIM('수출입 실적(품목별)'!B1668)</f>
        <v>28</v>
      </c>
      <c r="E1664" s="11" t="str">
        <f aca="false">TRIM('수출입 실적(품목별)'!C1668)</f>
        <v>무기화학품, 귀금속ㆍ희토류(稀土類)금속ㆍ방사성원소ㆍ동위원소의 유기화합물이나 무기화합물</v>
      </c>
      <c r="F1664" s="19" t="n">
        <f aca="false">IFERROR(VALUE(SUBSTITUTE(TRIM('수출입 실적(품목별)'!E1668),",","")),"")</f>
        <v>998975</v>
      </c>
      <c r="G1664" s="19" t="n">
        <f aca="false">IFERROR(VALUE(SUBSTITUTE(TRIM('수출입 실적(품목별)'!G1668),",","")),"")</f>
        <v>1152874</v>
      </c>
      <c r="H1664" s="19" t="n">
        <f aca="false">IFERROR(VALUE(SUBSTITUTE(TRIM('수출입 실적(품목별)'!H1668),",","")),"")</f>
        <v>-153899</v>
      </c>
    </row>
    <row r="1665" customFormat="false" ht="15" hidden="false" customHeight="true" outlineLevel="0" collapsed="false">
      <c r="A1665" s="11" t="str">
        <f aca="false">TRIM('수출입 실적(품목별)'!A1669)</f>
        <v>2026.06</v>
      </c>
      <c r="B1665" s="17" t="n">
        <f aca="false">IFERROR(VALUE(LEFT(A1665,4)),"")</f>
        <v>2026</v>
      </c>
      <c r="C1665" s="17" t="n">
        <f aca="false">IFERROR(VALUE(RIGHT(A1665,2)),"")</f>
        <v>6</v>
      </c>
      <c r="D1665" s="11" t="str">
        <f aca="false">TRIM('수출입 실적(품목별)'!B1669)</f>
        <v>29</v>
      </c>
      <c r="E1665" s="11" t="str">
        <f aca="false">TRIM('수출입 실적(품목별)'!C1669)</f>
        <v>유기화학품</v>
      </c>
      <c r="F1665" s="19" t="n">
        <f aca="false">IFERROR(VALUE(SUBSTITUTE(TRIM('수출입 실적(품목별)'!E1669),",","")),"")</f>
        <v>1685657</v>
      </c>
      <c r="G1665" s="19" t="n">
        <f aca="false">IFERROR(VALUE(SUBSTITUTE(TRIM('수출입 실적(품목별)'!G1669),",","")),"")</f>
        <v>1425093</v>
      </c>
      <c r="H1665" s="19" t="n">
        <f aca="false">IFERROR(VALUE(SUBSTITUTE(TRIM('수출입 실적(품목별)'!H1669),",","")),"")</f>
        <v>260565</v>
      </c>
    </row>
    <row r="1666" customFormat="false" ht="15" hidden="false" customHeight="true" outlineLevel="0" collapsed="false">
      <c r="A1666" s="11" t="str">
        <f aca="false">TRIM('수출입 실적(품목별)'!A1670)</f>
        <v>2026.06</v>
      </c>
      <c r="B1666" s="17" t="n">
        <f aca="false">IFERROR(VALUE(LEFT(A1666,4)),"")</f>
        <v>2026</v>
      </c>
      <c r="C1666" s="17" t="n">
        <f aca="false">IFERROR(VALUE(RIGHT(A1666,2)),"")</f>
        <v>6</v>
      </c>
      <c r="D1666" s="11" t="str">
        <f aca="false">TRIM('수출입 실적(품목별)'!B1670)</f>
        <v>30</v>
      </c>
      <c r="E1666" s="11" t="str">
        <f aca="false">TRIM('수출입 실적(품목별)'!C1670)</f>
        <v>의료용품</v>
      </c>
      <c r="F1666" s="19" t="n">
        <f aca="false">IFERROR(VALUE(SUBSTITUTE(TRIM('수출입 실적(품목별)'!E1670),",","")),"")</f>
        <v>1158671</v>
      </c>
      <c r="G1666" s="19" t="n">
        <f aca="false">IFERROR(VALUE(SUBSTITUTE(TRIM('수출입 실적(품목별)'!G1670),",","")),"")</f>
        <v>1008727</v>
      </c>
      <c r="H1666" s="19" t="n">
        <f aca="false">IFERROR(VALUE(SUBSTITUTE(TRIM('수출입 실적(품목별)'!H1670),",","")),"")</f>
        <v>149945</v>
      </c>
    </row>
    <row r="1667" customFormat="false" ht="15" hidden="false" customHeight="true" outlineLevel="0" collapsed="false">
      <c r="A1667" s="11" t="str">
        <f aca="false">TRIM('수출입 실적(품목별)'!A1671)</f>
        <v>2026.06</v>
      </c>
      <c r="B1667" s="17" t="n">
        <f aca="false">IFERROR(VALUE(LEFT(A1667,4)),"")</f>
        <v>2026</v>
      </c>
      <c r="C1667" s="17" t="n">
        <f aca="false">IFERROR(VALUE(RIGHT(A1667,2)),"")</f>
        <v>6</v>
      </c>
      <c r="D1667" s="11" t="str">
        <f aca="false">TRIM('수출입 실적(품목별)'!B1671)</f>
        <v>31</v>
      </c>
      <c r="E1667" s="11" t="str">
        <f aca="false">TRIM('수출입 실적(품목별)'!C1671)</f>
        <v>비료</v>
      </c>
      <c r="F1667" s="19" t="n">
        <f aca="false">IFERROR(VALUE(SUBSTITUTE(TRIM('수출입 실적(품목별)'!E1671),",","")),"")</f>
        <v>54692</v>
      </c>
      <c r="G1667" s="19" t="n">
        <f aca="false">IFERROR(VALUE(SUBSTITUTE(TRIM('수출입 실적(품목별)'!G1671),",","")),"")</f>
        <v>56069</v>
      </c>
      <c r="H1667" s="19" t="n">
        <f aca="false">IFERROR(VALUE(SUBSTITUTE(TRIM('수출입 실적(품목별)'!H1671),",","")),"")</f>
        <v>-1377</v>
      </c>
    </row>
    <row r="1668" customFormat="false" ht="15" hidden="false" customHeight="true" outlineLevel="0" collapsed="false">
      <c r="A1668" s="11" t="str">
        <f aca="false">TRIM('수출입 실적(품목별)'!A1672)</f>
        <v>2026.06</v>
      </c>
      <c r="B1668" s="17" t="n">
        <f aca="false">IFERROR(VALUE(LEFT(A1668,4)),"")</f>
        <v>2026</v>
      </c>
      <c r="C1668" s="17" t="n">
        <f aca="false">IFERROR(VALUE(RIGHT(A1668,2)),"")</f>
        <v>6</v>
      </c>
      <c r="D1668" s="11" t="str">
        <f aca="false">TRIM('수출입 실적(품목별)'!B1672)</f>
        <v>32</v>
      </c>
      <c r="E1668" s="11" t="str">
        <f aca="false">TRIM('수출입 실적(품목별)'!C1672)</f>
        <v>유연용ㆍ염색용 추출물(extract), 탄닌과 이들의 유도체, 염료ㆍ안료와 그 밖의 착색제, 페인트ㆍ바니시(varnish), 퍼티(putty)와 그 밖의 매스틱(mastic), 잉크</v>
      </c>
      <c r="F1668" s="19" t="n">
        <f aca="false">IFERROR(VALUE(SUBSTITUTE(TRIM('수출입 실적(품목별)'!E1672),",","")),"")</f>
        <v>243223</v>
      </c>
      <c r="G1668" s="19" t="n">
        <f aca="false">IFERROR(VALUE(SUBSTITUTE(TRIM('수출입 실적(품목별)'!G1672),",","")),"")</f>
        <v>226522</v>
      </c>
      <c r="H1668" s="19" t="n">
        <f aca="false">IFERROR(VALUE(SUBSTITUTE(TRIM('수출입 실적(품목별)'!H1672),",","")),"")</f>
        <v>16701</v>
      </c>
    </row>
    <row r="1669" customFormat="false" ht="15" hidden="false" customHeight="true" outlineLevel="0" collapsed="false">
      <c r="A1669" s="11" t="str">
        <f aca="false">TRIM('수출입 실적(품목별)'!A1673)</f>
        <v>2026.06</v>
      </c>
      <c r="B1669" s="17" t="n">
        <f aca="false">IFERROR(VALUE(LEFT(A1669,4)),"")</f>
        <v>2026</v>
      </c>
      <c r="C1669" s="17" t="n">
        <f aca="false">IFERROR(VALUE(RIGHT(A1669,2)),"")</f>
        <v>6</v>
      </c>
      <c r="D1669" s="11" t="str">
        <f aca="false">TRIM('수출입 실적(품목별)'!B1673)</f>
        <v>33</v>
      </c>
      <c r="E1669" s="11" t="str">
        <f aca="false">TRIM('수출입 실적(품목별)'!C1673)</f>
        <v>정유(essential oil)와 레지노이드(resinoid), 조제향료와 화장품ㆍ화장용품</v>
      </c>
      <c r="F1669" s="19" t="n">
        <f aca="false">IFERROR(VALUE(SUBSTITUTE(TRIM('수출입 실적(품목별)'!E1673),",","")),"")</f>
        <v>1284859</v>
      </c>
      <c r="G1669" s="19" t="n">
        <f aca="false">IFERROR(VALUE(SUBSTITUTE(TRIM('수출입 실적(품목별)'!G1673),",","")),"")</f>
        <v>202255</v>
      </c>
      <c r="H1669" s="19" t="n">
        <f aca="false">IFERROR(VALUE(SUBSTITUTE(TRIM('수출입 실적(품목별)'!H1673),",","")),"")</f>
        <v>1082604</v>
      </c>
    </row>
    <row r="1670" customFormat="false" ht="15" hidden="false" customHeight="true" outlineLevel="0" collapsed="false">
      <c r="A1670" s="11" t="str">
        <f aca="false">TRIM('수출입 실적(품목별)'!A1674)</f>
        <v>2026.06</v>
      </c>
      <c r="B1670" s="17" t="n">
        <f aca="false">IFERROR(VALUE(LEFT(A1670,4)),"")</f>
        <v>2026</v>
      </c>
      <c r="C1670" s="17" t="n">
        <f aca="false">IFERROR(VALUE(RIGHT(A1670,2)),"")</f>
        <v>6</v>
      </c>
      <c r="D1670" s="11" t="str">
        <f aca="false">TRIM('수출입 실적(품목별)'!B1674)</f>
        <v>34</v>
      </c>
      <c r="E1670" s="11" t="str">
        <f aca="false">TRIM('수출입 실적(품목별)'!C1674)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670" s="19" t="n">
        <f aca="false">IFERROR(VALUE(SUBSTITUTE(TRIM('수출입 실적(품목별)'!E1674),",","")),"")</f>
        <v>181181</v>
      </c>
      <c r="G1670" s="19" t="n">
        <f aca="false">IFERROR(VALUE(SUBSTITUTE(TRIM('수출입 실적(품목별)'!G1674),",","")),"")</f>
        <v>117355</v>
      </c>
      <c r="H1670" s="19" t="n">
        <f aca="false">IFERROR(VALUE(SUBSTITUTE(TRIM('수출입 실적(품목별)'!H1674),",","")),"")</f>
        <v>63826</v>
      </c>
    </row>
    <row r="1671" customFormat="false" ht="15" hidden="false" customHeight="true" outlineLevel="0" collapsed="false">
      <c r="A1671" s="11" t="str">
        <f aca="false">TRIM('수출입 실적(품목별)'!A1675)</f>
        <v>2026.06</v>
      </c>
      <c r="B1671" s="17" t="n">
        <f aca="false">IFERROR(VALUE(LEFT(A1671,4)),"")</f>
        <v>2026</v>
      </c>
      <c r="C1671" s="17" t="n">
        <f aca="false">IFERROR(VALUE(RIGHT(A1671,2)),"")</f>
        <v>6</v>
      </c>
      <c r="D1671" s="11" t="str">
        <f aca="false">TRIM('수출입 실적(품목별)'!B1675)</f>
        <v>35</v>
      </c>
      <c r="E1671" s="11" t="str">
        <f aca="false">TRIM('수출입 실적(품목별)'!C1675)</f>
        <v>단백질계 물질, 변성전분, 글루(glue), 효소</v>
      </c>
      <c r="F1671" s="19" t="n">
        <f aca="false">IFERROR(VALUE(SUBSTITUTE(TRIM('수출입 실적(품목별)'!E1675),",","")),"")</f>
        <v>92582</v>
      </c>
      <c r="G1671" s="19" t="n">
        <f aca="false">IFERROR(VALUE(SUBSTITUTE(TRIM('수출입 실적(품목별)'!G1675),",","")),"")</f>
        <v>91535</v>
      </c>
      <c r="H1671" s="19" t="n">
        <f aca="false">IFERROR(VALUE(SUBSTITUTE(TRIM('수출입 실적(품목별)'!H1675),",","")),"")</f>
        <v>1047</v>
      </c>
    </row>
    <row r="1672" customFormat="false" ht="15" hidden="false" customHeight="true" outlineLevel="0" collapsed="false">
      <c r="A1672" s="11" t="str">
        <f aca="false">TRIM('수출입 실적(품목별)'!A1676)</f>
        <v>2026.06</v>
      </c>
      <c r="B1672" s="17" t="n">
        <f aca="false">IFERROR(VALUE(LEFT(A1672,4)),"")</f>
        <v>2026</v>
      </c>
      <c r="C1672" s="17" t="n">
        <f aca="false">IFERROR(VALUE(RIGHT(A1672,2)),"")</f>
        <v>6</v>
      </c>
      <c r="D1672" s="11" t="str">
        <f aca="false">TRIM('수출입 실적(품목별)'!B1676)</f>
        <v>36</v>
      </c>
      <c r="E1672" s="11" t="str">
        <f aca="false">TRIM('수출입 실적(품목별)'!C1676)</f>
        <v>화약류, 화공품, 성냥, 발화성 합금, 특정 가연성 조제품</v>
      </c>
      <c r="F1672" s="19" t="n">
        <f aca="false">IFERROR(VALUE(SUBSTITUTE(TRIM('수출입 실적(품목별)'!E1676),",","")),"")</f>
        <v>5545</v>
      </c>
      <c r="G1672" s="19" t="n">
        <f aca="false">IFERROR(VALUE(SUBSTITUTE(TRIM('수출입 실적(품목별)'!G1676),",","")),"")</f>
        <v>6184</v>
      </c>
      <c r="H1672" s="19" t="n">
        <f aca="false">IFERROR(VALUE(SUBSTITUTE(TRIM('수출입 실적(품목별)'!H1676),",","")),"")</f>
        <v>-638</v>
      </c>
    </row>
    <row r="1673" customFormat="false" ht="15" hidden="false" customHeight="true" outlineLevel="0" collapsed="false">
      <c r="A1673" s="11" t="str">
        <f aca="false">TRIM('수출입 실적(품목별)'!A1677)</f>
        <v>2026.06</v>
      </c>
      <c r="B1673" s="17" t="n">
        <f aca="false">IFERROR(VALUE(LEFT(A1673,4)),"")</f>
        <v>2026</v>
      </c>
      <c r="C1673" s="17" t="n">
        <f aca="false">IFERROR(VALUE(RIGHT(A1673,2)),"")</f>
        <v>6</v>
      </c>
      <c r="D1673" s="11" t="str">
        <f aca="false">TRIM('수출입 실적(품목별)'!B1677)</f>
        <v>37</v>
      </c>
      <c r="E1673" s="11" t="str">
        <f aca="false">TRIM('수출입 실적(품목별)'!C1677)</f>
        <v>사진용이나 영화용 재료</v>
      </c>
      <c r="F1673" s="19" t="n">
        <f aca="false">IFERROR(VALUE(SUBSTITUTE(TRIM('수출입 실적(품목별)'!E1677),",","")),"")</f>
        <v>90534</v>
      </c>
      <c r="G1673" s="19" t="n">
        <f aca="false">IFERROR(VALUE(SUBSTITUTE(TRIM('수출입 실적(품목별)'!G1677),",","")),"")</f>
        <v>106166</v>
      </c>
      <c r="H1673" s="19" t="n">
        <f aca="false">IFERROR(VALUE(SUBSTITUTE(TRIM('수출입 실적(품목별)'!H1677),",","")),"")</f>
        <v>-15632</v>
      </c>
    </row>
    <row r="1674" customFormat="false" ht="15" hidden="false" customHeight="true" outlineLevel="0" collapsed="false">
      <c r="A1674" s="11" t="str">
        <f aca="false">TRIM('수출입 실적(품목별)'!A1678)</f>
        <v>2026.06</v>
      </c>
      <c r="B1674" s="17" t="n">
        <f aca="false">IFERROR(VALUE(LEFT(A1674,4)),"")</f>
        <v>2026</v>
      </c>
      <c r="C1674" s="17" t="n">
        <f aca="false">IFERROR(VALUE(RIGHT(A1674,2)),"")</f>
        <v>6</v>
      </c>
      <c r="D1674" s="11" t="str">
        <f aca="false">TRIM('수출입 실적(품목별)'!B1678)</f>
        <v>38</v>
      </c>
      <c r="E1674" s="11" t="str">
        <f aca="false">TRIM('수출입 실적(품목별)'!C1678)</f>
        <v>각종 화학공업 생산품</v>
      </c>
      <c r="F1674" s="19" t="n">
        <f aca="false">IFERROR(VALUE(SUBSTITUTE(TRIM('수출입 실적(품목별)'!E1678),",","")),"")</f>
        <v>720738</v>
      </c>
      <c r="G1674" s="19" t="n">
        <f aca="false">IFERROR(VALUE(SUBSTITUTE(TRIM('수출입 실적(품목별)'!G1678),",","")),"")</f>
        <v>922091</v>
      </c>
      <c r="H1674" s="19" t="n">
        <f aca="false">IFERROR(VALUE(SUBSTITUTE(TRIM('수출입 실적(품목별)'!H1678),",","")),"")</f>
        <v>-201353</v>
      </c>
    </row>
    <row r="1675" customFormat="false" ht="15" hidden="false" customHeight="true" outlineLevel="0" collapsed="false">
      <c r="A1675" s="11" t="str">
        <f aca="false">TRIM('수출입 실적(품목별)'!A1679)</f>
        <v>2026.06</v>
      </c>
      <c r="B1675" s="17" t="n">
        <f aca="false">IFERROR(VALUE(LEFT(A1675,4)),"")</f>
        <v>2026</v>
      </c>
      <c r="C1675" s="17" t="n">
        <f aca="false">IFERROR(VALUE(RIGHT(A1675,2)),"")</f>
        <v>6</v>
      </c>
      <c r="D1675" s="11" t="str">
        <f aca="false">TRIM('수출입 실적(품목별)'!B1679)</f>
        <v>39</v>
      </c>
      <c r="E1675" s="11" t="str">
        <f aca="false">TRIM('수출입 실적(품목별)'!C1679)</f>
        <v>플라스틱과 그 제품</v>
      </c>
      <c r="F1675" s="19" t="n">
        <f aca="false">IFERROR(VALUE(SUBSTITUTE(TRIM('수출입 실적(품목별)'!E1679),",","")),"")</f>
        <v>3292799</v>
      </c>
      <c r="G1675" s="19" t="n">
        <f aca="false">IFERROR(VALUE(SUBSTITUTE(TRIM('수출입 실적(품목별)'!G1679),",","")),"")</f>
        <v>1429046</v>
      </c>
      <c r="H1675" s="19" t="n">
        <f aca="false">IFERROR(VALUE(SUBSTITUTE(TRIM('수출입 실적(품목별)'!H1679),",","")),"")</f>
        <v>1863753</v>
      </c>
    </row>
    <row r="1676" customFormat="false" ht="15" hidden="false" customHeight="true" outlineLevel="0" collapsed="false">
      <c r="A1676" s="11" t="str">
        <f aca="false">TRIM('수출입 실적(품목별)'!A1680)</f>
        <v>2026.06</v>
      </c>
      <c r="B1676" s="17" t="n">
        <f aca="false">IFERROR(VALUE(LEFT(A1676,4)),"")</f>
        <v>2026</v>
      </c>
      <c r="C1676" s="17" t="n">
        <f aca="false">IFERROR(VALUE(RIGHT(A1676,2)),"")</f>
        <v>6</v>
      </c>
      <c r="D1676" s="11" t="str">
        <f aca="false">TRIM('수출입 실적(품목별)'!B1680)</f>
        <v>40</v>
      </c>
      <c r="E1676" s="11" t="str">
        <f aca="false">TRIM('수출입 실적(품목별)'!C1680)</f>
        <v>고무와 그 제품</v>
      </c>
      <c r="F1676" s="19" t="n">
        <f aca="false">IFERROR(VALUE(SUBSTITUTE(TRIM('수출입 실적(품목별)'!E1680),",","")),"")</f>
        <v>747510</v>
      </c>
      <c r="G1676" s="19" t="n">
        <f aca="false">IFERROR(VALUE(SUBSTITUTE(TRIM('수출입 실적(품목별)'!G1680),",","")),"")</f>
        <v>299232</v>
      </c>
      <c r="H1676" s="19" t="n">
        <f aca="false">IFERROR(VALUE(SUBSTITUTE(TRIM('수출입 실적(품목별)'!H1680),",","")),"")</f>
        <v>448277</v>
      </c>
    </row>
    <row r="1677" customFormat="false" ht="15" hidden="false" customHeight="true" outlineLevel="0" collapsed="false">
      <c r="A1677" s="11" t="str">
        <f aca="false">TRIM('수출입 실적(품목별)'!A1681)</f>
        <v>2026.06</v>
      </c>
      <c r="B1677" s="17" t="n">
        <f aca="false">IFERROR(VALUE(LEFT(A1677,4)),"")</f>
        <v>2026</v>
      </c>
      <c r="C1677" s="17" t="n">
        <f aca="false">IFERROR(VALUE(RIGHT(A1677,2)),"")</f>
        <v>6</v>
      </c>
      <c r="D1677" s="11" t="str">
        <f aca="false">TRIM('수출입 실적(품목별)'!B1681)</f>
        <v>41</v>
      </c>
      <c r="E1677" s="11" t="str">
        <f aca="false">TRIM('수출입 실적(품목별)'!C1681)</f>
        <v>원피(모피는 제외한다)와 가죽</v>
      </c>
      <c r="F1677" s="19" t="n">
        <f aca="false">IFERROR(VALUE(SUBSTITUTE(TRIM('수출입 실적(품목별)'!E1681),",","")),"")</f>
        <v>21790</v>
      </c>
      <c r="G1677" s="19" t="n">
        <f aca="false">IFERROR(VALUE(SUBSTITUTE(TRIM('수출입 실적(품목별)'!G1681),",","")),"")</f>
        <v>20807</v>
      </c>
      <c r="H1677" s="19" t="n">
        <f aca="false">IFERROR(VALUE(SUBSTITUTE(TRIM('수출입 실적(품목별)'!H1681),",","")),"")</f>
        <v>983</v>
      </c>
    </row>
    <row r="1678" customFormat="false" ht="15" hidden="false" customHeight="true" outlineLevel="0" collapsed="false">
      <c r="A1678" s="11" t="str">
        <f aca="false">TRIM('수출입 실적(품목별)'!A1682)</f>
        <v>2026.06</v>
      </c>
      <c r="B1678" s="17" t="n">
        <f aca="false">IFERROR(VALUE(LEFT(A1678,4)),"")</f>
        <v>2026</v>
      </c>
      <c r="C1678" s="17" t="n">
        <f aca="false">IFERROR(VALUE(RIGHT(A1678,2)),"")</f>
        <v>6</v>
      </c>
      <c r="D1678" s="11" t="str">
        <f aca="false">TRIM('수출입 실적(품목별)'!B1682)</f>
        <v>42</v>
      </c>
      <c r="E1678" s="11" t="str">
        <f aca="false">TRIM('수출입 실적(품목별)'!C1682)</f>
        <v>가죽제품, 마구, 여행용구ㆍ핸드백과 이와 유사한 용기, 동물 거트(gut)[누에의 거트(gut)는 제외한다]의 제품</v>
      </c>
      <c r="F1678" s="19" t="n">
        <f aca="false">IFERROR(VALUE(SUBSTITUTE(TRIM('수출입 실적(품목별)'!E1682),",","")),"")</f>
        <v>70230</v>
      </c>
      <c r="G1678" s="19" t="n">
        <f aca="false">IFERROR(VALUE(SUBSTITUTE(TRIM('수출입 실적(품목별)'!G1682),",","")),"")</f>
        <v>353445</v>
      </c>
      <c r="H1678" s="19" t="n">
        <f aca="false">IFERROR(VALUE(SUBSTITUTE(TRIM('수출입 실적(품목별)'!H1682),",","")),"")</f>
        <v>-283214</v>
      </c>
    </row>
    <row r="1679" customFormat="false" ht="15" hidden="false" customHeight="true" outlineLevel="0" collapsed="false">
      <c r="A1679" s="11" t="str">
        <f aca="false">TRIM('수출입 실적(품목별)'!A1683)</f>
        <v>2026.06</v>
      </c>
      <c r="B1679" s="17" t="n">
        <f aca="false">IFERROR(VALUE(LEFT(A1679,4)),"")</f>
        <v>2026</v>
      </c>
      <c r="C1679" s="17" t="n">
        <f aca="false">IFERROR(VALUE(RIGHT(A1679,2)),"")</f>
        <v>6</v>
      </c>
      <c r="D1679" s="11" t="str">
        <f aca="false">TRIM('수출입 실적(품목별)'!B1683)</f>
        <v>43</v>
      </c>
      <c r="E1679" s="11" t="str">
        <f aca="false">TRIM('수출입 실적(품목별)'!C1683)</f>
        <v>모피ㆍ인조모피와 이들의 제품</v>
      </c>
      <c r="F1679" s="19" t="n">
        <f aca="false">IFERROR(VALUE(SUBSTITUTE(TRIM('수출입 실적(품목별)'!E1683),",","")),"")</f>
        <v>785</v>
      </c>
      <c r="G1679" s="19" t="n">
        <f aca="false">IFERROR(VALUE(SUBSTITUTE(TRIM('수출입 실적(품목별)'!G1683),",","")),"")</f>
        <v>18813</v>
      </c>
      <c r="H1679" s="19" t="n">
        <f aca="false">IFERROR(VALUE(SUBSTITUTE(TRIM('수출입 실적(품목별)'!H1683),",","")),"")</f>
        <v>-18028</v>
      </c>
    </row>
    <row r="1680" customFormat="false" ht="15" hidden="false" customHeight="true" outlineLevel="0" collapsed="false">
      <c r="A1680" s="11" t="str">
        <f aca="false">TRIM('수출입 실적(품목별)'!A1684)</f>
        <v>2026.06</v>
      </c>
      <c r="B1680" s="17" t="n">
        <f aca="false">IFERROR(VALUE(LEFT(A1680,4)),"")</f>
        <v>2026</v>
      </c>
      <c r="C1680" s="17" t="n">
        <f aca="false">IFERROR(VALUE(RIGHT(A1680,2)),"")</f>
        <v>6</v>
      </c>
      <c r="D1680" s="11" t="str">
        <f aca="false">TRIM('수출입 실적(품목별)'!B1684)</f>
        <v>44</v>
      </c>
      <c r="E1680" s="11" t="str">
        <f aca="false">TRIM('수출입 실적(품목별)'!C1684)</f>
        <v>목재와 그 제품, 목탄</v>
      </c>
      <c r="F1680" s="19" t="n">
        <f aca="false">IFERROR(VALUE(SUBSTITUTE(TRIM('수출입 실적(품목별)'!E1684),",","")),"")</f>
        <v>7681</v>
      </c>
      <c r="G1680" s="19" t="n">
        <f aca="false">IFERROR(VALUE(SUBSTITUTE(TRIM('수출입 실적(품목별)'!G1684),",","")),"")</f>
        <v>246035</v>
      </c>
      <c r="H1680" s="19" t="n">
        <f aca="false">IFERROR(VALUE(SUBSTITUTE(TRIM('수출입 실적(품목별)'!H1684),",","")),"")</f>
        <v>-238354</v>
      </c>
    </row>
    <row r="1681" customFormat="false" ht="15" hidden="false" customHeight="true" outlineLevel="0" collapsed="false">
      <c r="A1681" s="11" t="str">
        <f aca="false">TRIM('수출입 실적(품목별)'!A1685)</f>
        <v>2026.06</v>
      </c>
      <c r="B1681" s="17" t="n">
        <f aca="false">IFERROR(VALUE(LEFT(A1681,4)),"")</f>
        <v>2026</v>
      </c>
      <c r="C1681" s="17" t="n">
        <f aca="false">IFERROR(VALUE(RIGHT(A1681,2)),"")</f>
        <v>6</v>
      </c>
      <c r="D1681" s="11" t="str">
        <f aca="false">TRIM('수출입 실적(품목별)'!B1685)</f>
        <v>45</v>
      </c>
      <c r="E1681" s="11" t="str">
        <f aca="false">TRIM('수출입 실적(품목별)'!C1685)</f>
        <v>코르크(cork)와 그 제품</v>
      </c>
      <c r="F1681" s="19" t="n">
        <f aca="false">IFERROR(VALUE(SUBSTITUTE(TRIM('수출입 실적(품목별)'!E1685),",","")),"")</f>
        <v>30</v>
      </c>
      <c r="G1681" s="19" t="n">
        <f aca="false">IFERROR(VALUE(SUBSTITUTE(TRIM('수출입 실적(품목별)'!G1685),",","")),"")</f>
        <v>368</v>
      </c>
      <c r="H1681" s="19" t="n">
        <f aca="false">IFERROR(VALUE(SUBSTITUTE(TRIM('수출입 실적(품목별)'!H1685),",","")),"")</f>
        <v>-338</v>
      </c>
    </row>
    <row r="1682" customFormat="false" ht="15" hidden="false" customHeight="true" outlineLevel="0" collapsed="false">
      <c r="A1682" s="11" t="str">
        <f aca="false">TRIM('수출입 실적(품목별)'!A1686)</f>
        <v>2026.06</v>
      </c>
      <c r="B1682" s="17" t="n">
        <f aca="false">IFERROR(VALUE(LEFT(A1682,4)),"")</f>
        <v>2026</v>
      </c>
      <c r="C1682" s="17" t="n">
        <f aca="false">IFERROR(VALUE(RIGHT(A1682,2)),"")</f>
        <v>6</v>
      </c>
      <c r="D1682" s="11" t="str">
        <f aca="false">TRIM('수출입 실적(품목별)'!B1686)</f>
        <v>46</v>
      </c>
      <c r="E1682" s="11" t="str">
        <f aca="false">TRIM('수출입 실적(품목별)'!C1686)</f>
        <v>짚ㆍ에스파르토(esparto)나 그 밖의 조물 재료의 제품, 바구니 세공물(basketware)과 지조세공물(枝條細工物)</v>
      </c>
      <c r="F1682" s="19" t="n">
        <f aca="false">IFERROR(VALUE(SUBSTITUTE(TRIM('수출입 실적(품목별)'!E1686),",","")),"")</f>
        <v>107</v>
      </c>
      <c r="G1682" s="19" t="n">
        <f aca="false">IFERROR(VALUE(SUBSTITUTE(TRIM('수출입 실적(품목별)'!G1686),",","")),"")</f>
        <v>2393</v>
      </c>
      <c r="H1682" s="19" t="n">
        <f aca="false">IFERROR(VALUE(SUBSTITUTE(TRIM('수출입 실적(품목별)'!H1686),",","")),"")</f>
        <v>-2285</v>
      </c>
    </row>
    <row r="1683" customFormat="false" ht="15" hidden="false" customHeight="true" outlineLevel="0" collapsed="false">
      <c r="A1683" s="11" t="str">
        <f aca="false">TRIM('수출입 실적(품목별)'!A1687)</f>
        <v>2026.06</v>
      </c>
      <c r="B1683" s="17" t="n">
        <f aca="false">IFERROR(VALUE(LEFT(A1683,4)),"")</f>
        <v>2026</v>
      </c>
      <c r="C1683" s="17" t="n">
        <f aca="false">IFERROR(VALUE(RIGHT(A1683,2)),"")</f>
        <v>6</v>
      </c>
      <c r="D1683" s="11" t="str">
        <f aca="false">TRIM('수출입 실적(품목별)'!B1687)</f>
        <v>47</v>
      </c>
      <c r="E1683" s="11" t="str">
        <f aca="false">TRIM('수출입 실적(품목별)'!C1687)</f>
        <v>목재나 그 밖의 섬유질 셀룰로오스재료의 펄프, 회수한 종이ㆍ판지[웨이스트(waste)와 스크랩(scrap)]</v>
      </c>
      <c r="F1683" s="19" t="n">
        <f aca="false">IFERROR(VALUE(SUBSTITUTE(TRIM('수출입 실적(품목별)'!E1687),",","")),"")</f>
        <v>8951</v>
      </c>
      <c r="G1683" s="19" t="n">
        <f aca="false">IFERROR(VALUE(SUBSTITUTE(TRIM('수출입 실적(품목별)'!G1687),",","")),"")</f>
        <v>103834</v>
      </c>
      <c r="H1683" s="19" t="n">
        <f aca="false">IFERROR(VALUE(SUBSTITUTE(TRIM('수출입 실적(품목별)'!H1687),",","")),"")</f>
        <v>-94882</v>
      </c>
    </row>
    <row r="1684" customFormat="false" ht="15" hidden="false" customHeight="true" outlineLevel="0" collapsed="false">
      <c r="A1684" s="11" t="str">
        <f aca="false">TRIM('수출입 실적(품목별)'!A1688)</f>
        <v>2026.06</v>
      </c>
      <c r="B1684" s="17" t="n">
        <f aca="false">IFERROR(VALUE(LEFT(A1684,4)),"")</f>
        <v>2026</v>
      </c>
      <c r="C1684" s="17" t="n">
        <f aca="false">IFERROR(VALUE(RIGHT(A1684,2)),"")</f>
        <v>6</v>
      </c>
      <c r="D1684" s="11" t="str">
        <f aca="false">TRIM('수출입 실적(품목별)'!B1688)</f>
        <v>48</v>
      </c>
      <c r="E1684" s="11" t="str">
        <f aca="false">TRIM('수출입 실적(품목별)'!C1688)</f>
        <v>종이와 판지, 제지용 펄프ㆍ종이ㆍ판지의 제품</v>
      </c>
      <c r="F1684" s="19" t="n">
        <f aca="false">IFERROR(VALUE(SUBSTITUTE(TRIM('수출입 실적(품목별)'!E1688),",","")),"")</f>
        <v>234719</v>
      </c>
      <c r="G1684" s="19" t="n">
        <f aca="false">IFERROR(VALUE(SUBSTITUTE(TRIM('수출입 실적(품목별)'!G1688),",","")),"")</f>
        <v>208686</v>
      </c>
      <c r="H1684" s="19" t="n">
        <f aca="false">IFERROR(VALUE(SUBSTITUTE(TRIM('수출입 실적(품목별)'!H1688),",","")),"")</f>
        <v>26033</v>
      </c>
    </row>
    <row r="1685" customFormat="false" ht="15" hidden="false" customHeight="true" outlineLevel="0" collapsed="false">
      <c r="A1685" s="11" t="str">
        <f aca="false">TRIM('수출입 실적(품목별)'!A1689)</f>
        <v>2026.06</v>
      </c>
      <c r="B1685" s="17" t="n">
        <f aca="false">IFERROR(VALUE(LEFT(A1685,4)),"")</f>
        <v>2026</v>
      </c>
      <c r="C1685" s="17" t="n">
        <f aca="false">IFERROR(VALUE(RIGHT(A1685,2)),"")</f>
        <v>6</v>
      </c>
      <c r="D1685" s="11" t="str">
        <f aca="false">TRIM('수출입 실적(품목별)'!B1689)</f>
        <v>49</v>
      </c>
      <c r="E1685" s="11" t="str">
        <f aca="false">TRIM('수출입 실적(품목별)'!C1689)</f>
        <v>인쇄서적ㆍ신문ㆍ회화ㆍ그 밖의 인쇄물, 수제(手製)문서ㆍ타자문서ㆍ도면</v>
      </c>
      <c r="F1685" s="19" t="n">
        <f aca="false">IFERROR(VALUE(SUBSTITUTE(TRIM('수출입 실적(품목별)'!E1689),",","")),"")</f>
        <v>37863</v>
      </c>
      <c r="G1685" s="19" t="n">
        <f aca="false">IFERROR(VALUE(SUBSTITUTE(TRIM('수출입 실적(품목별)'!G1689),",","")),"")</f>
        <v>23909</v>
      </c>
      <c r="H1685" s="19" t="n">
        <f aca="false">IFERROR(VALUE(SUBSTITUTE(TRIM('수출입 실적(품목별)'!H1689),",","")),"")</f>
        <v>13954</v>
      </c>
    </row>
    <row r="1686" customFormat="false" ht="15" hidden="false" customHeight="true" outlineLevel="0" collapsed="false">
      <c r="A1686" s="11" t="str">
        <f aca="false">TRIM('수출입 실적(품목별)'!A1690)</f>
        <v>2026.06</v>
      </c>
      <c r="B1686" s="17" t="n">
        <f aca="false">IFERROR(VALUE(LEFT(A1686,4)),"")</f>
        <v>2026</v>
      </c>
      <c r="C1686" s="17" t="n">
        <f aca="false">IFERROR(VALUE(RIGHT(A1686,2)),"")</f>
        <v>6</v>
      </c>
      <c r="D1686" s="11" t="str">
        <f aca="false">TRIM('수출입 실적(품목별)'!B1690)</f>
        <v>50</v>
      </c>
      <c r="E1686" s="11" t="str">
        <f aca="false">TRIM('수출입 실적(품목별)'!C1690)</f>
        <v>견</v>
      </c>
      <c r="F1686" s="19" t="n">
        <f aca="false">IFERROR(VALUE(SUBSTITUTE(TRIM('수출입 실적(품목별)'!E1690),",","")),"")</f>
        <v>1660</v>
      </c>
      <c r="G1686" s="19" t="n">
        <f aca="false">IFERROR(VALUE(SUBSTITUTE(TRIM('수출입 실적(품목별)'!G1690),",","")),"")</f>
        <v>2586</v>
      </c>
      <c r="H1686" s="19" t="n">
        <f aca="false">IFERROR(VALUE(SUBSTITUTE(TRIM('수출입 실적(품목별)'!H1690),",","")),"")</f>
        <v>-926</v>
      </c>
    </row>
    <row r="1687" customFormat="false" ht="15" hidden="false" customHeight="true" outlineLevel="0" collapsed="false">
      <c r="A1687" s="11" t="str">
        <f aca="false">TRIM('수출입 실적(품목별)'!A1691)</f>
        <v>2026.06</v>
      </c>
      <c r="B1687" s="17" t="n">
        <f aca="false">IFERROR(VALUE(LEFT(A1687,4)),"")</f>
        <v>2026</v>
      </c>
      <c r="C1687" s="17" t="n">
        <f aca="false">IFERROR(VALUE(RIGHT(A1687,2)),"")</f>
        <v>6</v>
      </c>
      <c r="D1687" s="11" t="str">
        <f aca="false">TRIM('수출입 실적(품목별)'!B1691)</f>
        <v>51</v>
      </c>
      <c r="E1687" s="11" t="str">
        <f aca="false">TRIM('수출입 실적(품목별)'!C1691)</f>
        <v>양모ㆍ동물의 부드러운 털이나 거친 털ㆍ말의 털로 만든 실과 직물</v>
      </c>
      <c r="F1687" s="19" t="n">
        <f aca="false">IFERROR(VALUE(SUBSTITUTE(TRIM('수출입 실적(품목별)'!E1691),",","")),"")</f>
        <v>7180</v>
      </c>
      <c r="G1687" s="19" t="n">
        <f aca="false">IFERROR(VALUE(SUBSTITUTE(TRIM('수출입 실적(품목별)'!G1691),",","")),"")</f>
        <v>24982</v>
      </c>
      <c r="H1687" s="19" t="n">
        <f aca="false">IFERROR(VALUE(SUBSTITUTE(TRIM('수출입 실적(품목별)'!H1691),",","")),"")</f>
        <v>-17803</v>
      </c>
    </row>
    <row r="1688" customFormat="false" ht="15" hidden="false" customHeight="true" outlineLevel="0" collapsed="false">
      <c r="A1688" s="11" t="str">
        <f aca="false">TRIM('수출입 실적(품목별)'!A1692)</f>
        <v>2026.06</v>
      </c>
      <c r="B1688" s="17" t="n">
        <f aca="false">IFERROR(VALUE(LEFT(A1688,4)),"")</f>
        <v>2026</v>
      </c>
      <c r="C1688" s="17" t="n">
        <f aca="false">IFERROR(VALUE(RIGHT(A1688,2)),"")</f>
        <v>6</v>
      </c>
      <c r="D1688" s="11" t="str">
        <f aca="false">TRIM('수출입 실적(품목별)'!B1692)</f>
        <v>52</v>
      </c>
      <c r="E1688" s="11" t="str">
        <f aca="false">TRIM('수출입 실적(품목별)'!C1692)</f>
        <v>면</v>
      </c>
      <c r="F1688" s="19" t="n">
        <f aca="false">IFERROR(VALUE(SUBSTITUTE(TRIM('수출입 실적(품목별)'!E1692),",","")),"")</f>
        <v>23876</v>
      </c>
      <c r="G1688" s="19" t="n">
        <f aca="false">IFERROR(VALUE(SUBSTITUTE(TRIM('수출입 실적(품목별)'!G1692),",","")),"")</f>
        <v>63194</v>
      </c>
      <c r="H1688" s="19" t="n">
        <f aca="false">IFERROR(VALUE(SUBSTITUTE(TRIM('수출입 실적(품목별)'!H1692),",","")),"")</f>
        <v>-39318</v>
      </c>
    </row>
    <row r="1689" customFormat="false" ht="15" hidden="false" customHeight="true" outlineLevel="0" collapsed="false">
      <c r="A1689" s="11" t="str">
        <f aca="false">TRIM('수출입 실적(품목별)'!A1693)</f>
        <v>2026.06</v>
      </c>
      <c r="B1689" s="17" t="n">
        <f aca="false">IFERROR(VALUE(LEFT(A1689,4)),"")</f>
        <v>2026</v>
      </c>
      <c r="C1689" s="17" t="n">
        <f aca="false">IFERROR(VALUE(RIGHT(A1689,2)),"")</f>
        <v>6</v>
      </c>
      <c r="D1689" s="11" t="str">
        <f aca="false">TRIM('수출입 실적(품목별)'!B1693)</f>
        <v>53</v>
      </c>
      <c r="E1689" s="11" t="str">
        <f aca="false">TRIM('수출입 실적(품목별)'!C1693)</f>
        <v>그 밖의 식물성 방직용 섬유, 종이실(paper yarn)과 종이실로 만든 직물</v>
      </c>
      <c r="F1689" s="19" t="n">
        <f aca="false">IFERROR(VALUE(SUBSTITUTE(TRIM('수출입 실적(품목별)'!E1693),",","")),"")</f>
        <v>333</v>
      </c>
      <c r="G1689" s="19" t="n">
        <f aca="false">IFERROR(VALUE(SUBSTITUTE(TRIM('수출입 실적(품목별)'!G1693),",","")),"")</f>
        <v>4033</v>
      </c>
      <c r="H1689" s="19" t="n">
        <f aca="false">IFERROR(VALUE(SUBSTITUTE(TRIM('수출입 실적(품목별)'!H1693),",","")),"")</f>
        <v>-3699</v>
      </c>
    </row>
    <row r="1690" customFormat="false" ht="15" hidden="false" customHeight="true" outlineLevel="0" collapsed="false">
      <c r="A1690" s="11" t="str">
        <f aca="false">TRIM('수출입 실적(품목별)'!A1694)</f>
        <v>2026.06</v>
      </c>
      <c r="B1690" s="17" t="n">
        <f aca="false">IFERROR(VALUE(LEFT(A1690,4)),"")</f>
        <v>2026</v>
      </c>
      <c r="C1690" s="17" t="n">
        <f aca="false">IFERROR(VALUE(RIGHT(A1690,2)),"")</f>
        <v>6</v>
      </c>
      <c r="D1690" s="11" t="str">
        <f aca="false">TRIM('수출입 실적(품목별)'!B1694)</f>
        <v>54</v>
      </c>
      <c r="E1690" s="11" t="str">
        <f aca="false">TRIM('수출입 실적(품목별)'!C1694)</f>
        <v>인조필라멘트, 인조방직용 섬유재료의 스트립(strip)과 이와 유사한 것</v>
      </c>
      <c r="F1690" s="19" t="n">
        <f aca="false">IFERROR(VALUE(SUBSTITUTE(TRIM('수출입 실적(품목별)'!E1694),",","")),"")</f>
        <v>146105</v>
      </c>
      <c r="G1690" s="19" t="n">
        <f aca="false">IFERROR(VALUE(SUBSTITUTE(TRIM('수출입 실적(품목별)'!G1694),",","")),"")</f>
        <v>88166</v>
      </c>
      <c r="H1690" s="19" t="n">
        <f aca="false">IFERROR(VALUE(SUBSTITUTE(TRIM('수출입 실적(품목별)'!H1694),",","")),"")</f>
        <v>57939</v>
      </c>
    </row>
    <row r="1691" customFormat="false" ht="15" hidden="false" customHeight="true" outlineLevel="0" collapsed="false">
      <c r="A1691" s="11" t="str">
        <f aca="false">TRIM('수출입 실적(품목별)'!A1695)</f>
        <v>2026.06</v>
      </c>
      <c r="B1691" s="17" t="n">
        <f aca="false">IFERROR(VALUE(LEFT(A1691,4)),"")</f>
        <v>2026</v>
      </c>
      <c r="C1691" s="17" t="n">
        <f aca="false">IFERROR(VALUE(RIGHT(A1691,2)),"")</f>
        <v>6</v>
      </c>
      <c r="D1691" s="11" t="str">
        <f aca="false">TRIM('수출입 실적(품목별)'!B1695)</f>
        <v>55</v>
      </c>
      <c r="E1691" s="11" t="str">
        <f aca="false">TRIM('수출입 실적(품목별)'!C1695)</f>
        <v>인조스테이플섬유</v>
      </c>
      <c r="F1691" s="19" t="n">
        <f aca="false">IFERROR(VALUE(SUBSTITUTE(TRIM('수출입 실적(품목별)'!E1695),",","")),"")</f>
        <v>93600</v>
      </c>
      <c r="G1691" s="19" t="n">
        <f aca="false">IFERROR(VALUE(SUBSTITUTE(TRIM('수출입 실적(품목별)'!G1695),",","")),"")</f>
        <v>52812</v>
      </c>
      <c r="H1691" s="19" t="n">
        <f aca="false">IFERROR(VALUE(SUBSTITUTE(TRIM('수출입 실적(품목별)'!H1695),",","")),"")</f>
        <v>40788</v>
      </c>
    </row>
    <row r="1692" customFormat="false" ht="15" hidden="false" customHeight="true" outlineLevel="0" collapsed="false">
      <c r="A1692" s="11" t="str">
        <f aca="false">TRIM('수출입 실적(품목별)'!A1696)</f>
        <v>2026.06</v>
      </c>
      <c r="B1692" s="17" t="n">
        <f aca="false">IFERROR(VALUE(LEFT(A1692,4)),"")</f>
        <v>2026</v>
      </c>
      <c r="C1692" s="17" t="n">
        <f aca="false">IFERROR(VALUE(RIGHT(A1692,2)),"")</f>
        <v>6</v>
      </c>
      <c r="D1692" s="11" t="str">
        <f aca="false">TRIM('수출입 실적(품목별)'!B1696)</f>
        <v>56</v>
      </c>
      <c r="E1692" s="11" t="str">
        <f aca="false">TRIM('수출입 실적(품목별)'!C1696)</f>
        <v>워딩(wadding)ㆍ펠트(felt)ㆍ부직포, 특수사, 끈ㆍ배의 밧줄(cordage)ㆍ로프ㆍ케이블과 이들의 제품</v>
      </c>
      <c r="F1692" s="19" t="n">
        <f aca="false">IFERROR(VALUE(SUBSTITUTE(TRIM('수출입 실적(품목별)'!E1696),",","")),"")</f>
        <v>69626</v>
      </c>
      <c r="G1692" s="19" t="n">
        <f aca="false">IFERROR(VALUE(SUBSTITUTE(TRIM('수출입 실적(품목별)'!G1696),",","")),"")</f>
        <v>70813</v>
      </c>
      <c r="H1692" s="19" t="n">
        <f aca="false">IFERROR(VALUE(SUBSTITUTE(TRIM('수출입 실적(품목별)'!H1696),",","")),"")</f>
        <v>-1187</v>
      </c>
    </row>
    <row r="1693" customFormat="false" ht="15" hidden="false" customHeight="true" outlineLevel="0" collapsed="false">
      <c r="A1693" s="11" t="str">
        <f aca="false">TRIM('수출입 실적(품목별)'!A1697)</f>
        <v>2026.06</v>
      </c>
      <c r="B1693" s="17" t="n">
        <f aca="false">IFERROR(VALUE(LEFT(A1693,4)),"")</f>
        <v>2026</v>
      </c>
      <c r="C1693" s="17" t="n">
        <f aca="false">IFERROR(VALUE(RIGHT(A1693,2)),"")</f>
        <v>6</v>
      </c>
      <c r="D1693" s="11" t="str">
        <f aca="false">TRIM('수출입 실적(품목별)'!B1697)</f>
        <v>57</v>
      </c>
      <c r="E1693" s="11" t="str">
        <f aca="false">TRIM('수출입 실적(품목별)'!C1697)</f>
        <v>양탄자류와 그 밖의 방직용 섬유로 만든 바닥깔개</v>
      </c>
      <c r="F1693" s="19" t="n">
        <f aca="false">IFERROR(VALUE(SUBSTITUTE(TRIM('수출입 실적(품목별)'!E1697),",","")),"")</f>
        <v>4391</v>
      </c>
      <c r="G1693" s="19" t="n">
        <f aca="false">IFERROR(VALUE(SUBSTITUTE(TRIM('수출입 실적(품목별)'!G1697),",","")),"")</f>
        <v>9690</v>
      </c>
      <c r="H1693" s="19" t="n">
        <f aca="false">IFERROR(VALUE(SUBSTITUTE(TRIM('수출입 실적(품목별)'!H1697),",","")),"")</f>
        <v>-5299</v>
      </c>
    </row>
    <row r="1694" customFormat="false" ht="15" hidden="false" customHeight="true" outlineLevel="0" collapsed="false">
      <c r="A1694" s="11" t="str">
        <f aca="false">TRIM('수출입 실적(품목별)'!A1698)</f>
        <v>2026.06</v>
      </c>
      <c r="B1694" s="17" t="n">
        <f aca="false">IFERROR(VALUE(LEFT(A1694,4)),"")</f>
        <v>2026</v>
      </c>
      <c r="C1694" s="17" t="n">
        <f aca="false">IFERROR(VALUE(RIGHT(A1694,2)),"")</f>
        <v>6</v>
      </c>
      <c r="D1694" s="11" t="str">
        <f aca="false">TRIM('수출입 실적(품목별)'!B1698)</f>
        <v>58</v>
      </c>
      <c r="E1694" s="11" t="str">
        <f aca="false">TRIM('수출입 실적(품목별)'!C1698)</f>
        <v>특수직물, 터프트(tuft)한 직물, 레이스, 태피스트리(tapestry), 트리밍(trimming), 자수천</v>
      </c>
      <c r="F1694" s="19" t="n">
        <f aca="false">IFERROR(VALUE(SUBSTITUTE(TRIM('수출입 실적(품목별)'!E1698),",","")),"")</f>
        <v>15217</v>
      </c>
      <c r="G1694" s="19" t="n">
        <f aca="false">IFERROR(VALUE(SUBSTITUTE(TRIM('수출입 실적(품목별)'!G1698),",","")),"")</f>
        <v>7465</v>
      </c>
      <c r="H1694" s="19" t="n">
        <f aca="false">IFERROR(VALUE(SUBSTITUTE(TRIM('수출입 실적(품목별)'!H1698),",","")),"")</f>
        <v>7752</v>
      </c>
    </row>
    <row r="1695" customFormat="false" ht="15" hidden="false" customHeight="true" outlineLevel="0" collapsed="false">
      <c r="A1695" s="11" t="str">
        <f aca="false">TRIM('수출입 실적(품목별)'!A1699)</f>
        <v>2026.06</v>
      </c>
      <c r="B1695" s="17" t="n">
        <f aca="false">IFERROR(VALUE(LEFT(A1695,4)),"")</f>
        <v>2026</v>
      </c>
      <c r="C1695" s="17" t="n">
        <f aca="false">IFERROR(VALUE(RIGHT(A1695,2)),"")</f>
        <v>6</v>
      </c>
      <c r="D1695" s="11" t="str">
        <f aca="false">TRIM('수출입 실적(품목별)'!B1699)</f>
        <v>59</v>
      </c>
      <c r="E1695" s="11" t="str">
        <f aca="false">TRIM('수출입 실적(품목별)'!C1699)</f>
        <v>침투ㆍ도포ㆍ피복하거나 적층한 방직용 섬유의 직물, 공업용인 방직용 섬유제품</v>
      </c>
      <c r="F1695" s="19" t="n">
        <f aca="false">IFERROR(VALUE(SUBSTITUTE(TRIM('수출입 실적(품목별)'!E1699),",","")),"")</f>
        <v>95010</v>
      </c>
      <c r="G1695" s="19" t="n">
        <f aca="false">IFERROR(VALUE(SUBSTITUTE(TRIM('수출입 실적(품목별)'!G1699),",","")),"")</f>
        <v>45856</v>
      </c>
      <c r="H1695" s="19" t="n">
        <f aca="false">IFERROR(VALUE(SUBSTITUTE(TRIM('수출입 실적(품목별)'!H1699),",","")),"")</f>
        <v>49154</v>
      </c>
    </row>
    <row r="1696" customFormat="false" ht="15" hidden="false" customHeight="true" outlineLevel="0" collapsed="false">
      <c r="A1696" s="11" t="str">
        <f aca="false">TRIM('수출입 실적(품목별)'!A1700)</f>
        <v>2026.06</v>
      </c>
      <c r="B1696" s="17" t="n">
        <f aca="false">IFERROR(VALUE(LEFT(A1696,4)),"")</f>
        <v>2026</v>
      </c>
      <c r="C1696" s="17" t="n">
        <f aca="false">IFERROR(VALUE(RIGHT(A1696,2)),"")</f>
        <v>6</v>
      </c>
      <c r="D1696" s="11" t="str">
        <f aca="false">TRIM('수출입 실적(품목별)'!B1700)</f>
        <v>60</v>
      </c>
      <c r="E1696" s="11" t="str">
        <f aca="false">TRIM('수출입 실적(품목별)'!C1700)</f>
        <v>메리야스 편물과 뜨개질 편물</v>
      </c>
      <c r="F1696" s="19" t="n">
        <f aca="false">IFERROR(VALUE(SUBSTITUTE(TRIM('수출입 실적(품목별)'!E1700),",","")),"")</f>
        <v>125456</v>
      </c>
      <c r="G1696" s="19" t="n">
        <f aca="false">IFERROR(VALUE(SUBSTITUTE(TRIM('수출입 실적(품목별)'!G1700),",","")),"")</f>
        <v>11539</v>
      </c>
      <c r="H1696" s="19" t="n">
        <f aca="false">IFERROR(VALUE(SUBSTITUTE(TRIM('수출입 실적(품목별)'!H1700),",","")),"")</f>
        <v>113918</v>
      </c>
    </row>
    <row r="1697" customFormat="false" ht="15" hidden="false" customHeight="true" outlineLevel="0" collapsed="false">
      <c r="A1697" s="11" t="str">
        <f aca="false">TRIM('수출입 실적(품목별)'!A1701)</f>
        <v>2026.06</v>
      </c>
      <c r="B1697" s="17" t="n">
        <f aca="false">IFERROR(VALUE(LEFT(A1697,4)),"")</f>
        <v>2026</v>
      </c>
      <c r="C1697" s="17" t="n">
        <f aca="false">IFERROR(VALUE(RIGHT(A1697,2)),"")</f>
        <v>6</v>
      </c>
      <c r="D1697" s="11" t="str">
        <f aca="false">TRIM('수출입 실적(품목별)'!B1701)</f>
        <v>61</v>
      </c>
      <c r="E1697" s="11" t="str">
        <f aca="false">TRIM('수출입 실적(품목별)'!C1701)</f>
        <v>의류와 그 부속품(메리야스 편물이나 뜨개질 편물로 한정한다)</v>
      </c>
      <c r="F1697" s="19" t="n">
        <f aca="false">IFERROR(VALUE(SUBSTITUTE(TRIM('수출입 실적(품목별)'!E1701),",","")),"")</f>
        <v>90862</v>
      </c>
      <c r="G1697" s="19" t="n">
        <f aca="false">IFERROR(VALUE(SUBSTITUTE(TRIM('수출입 실적(품목별)'!G1701),",","")),"")</f>
        <v>375644</v>
      </c>
      <c r="H1697" s="19" t="n">
        <f aca="false">IFERROR(VALUE(SUBSTITUTE(TRIM('수출입 실적(품목별)'!H1701),",","")),"")</f>
        <v>-284782</v>
      </c>
    </row>
    <row r="1698" customFormat="false" ht="15" hidden="false" customHeight="true" outlineLevel="0" collapsed="false">
      <c r="A1698" s="11" t="str">
        <f aca="false">TRIM('수출입 실적(품목별)'!A1702)</f>
        <v>2026.06</v>
      </c>
      <c r="B1698" s="17" t="n">
        <f aca="false">IFERROR(VALUE(LEFT(A1698,4)),"")</f>
        <v>2026</v>
      </c>
      <c r="C1698" s="17" t="n">
        <f aca="false">IFERROR(VALUE(RIGHT(A1698,2)),"")</f>
        <v>6</v>
      </c>
      <c r="D1698" s="11" t="str">
        <f aca="false">TRIM('수출입 실적(품목별)'!B1702)</f>
        <v>62</v>
      </c>
      <c r="E1698" s="11" t="str">
        <f aca="false">TRIM('수출입 실적(품목별)'!C1702)</f>
        <v>의류와 그 부속품(메리야스 편물이나 뜨개질편물은 제외한다)</v>
      </c>
      <c r="F1698" s="19" t="n">
        <f aca="false">IFERROR(VALUE(SUBSTITUTE(TRIM('수출입 실적(품목별)'!E1702),",","")),"")</f>
        <v>84578</v>
      </c>
      <c r="G1698" s="19" t="n">
        <f aca="false">IFERROR(VALUE(SUBSTITUTE(TRIM('수출입 실적(품목별)'!G1702),",","")),"")</f>
        <v>476230</v>
      </c>
      <c r="H1698" s="19" t="n">
        <f aca="false">IFERROR(VALUE(SUBSTITUTE(TRIM('수출입 실적(품목별)'!H1702),",","")),"")</f>
        <v>-391652</v>
      </c>
    </row>
    <row r="1699" customFormat="false" ht="15" hidden="false" customHeight="true" outlineLevel="0" collapsed="false">
      <c r="A1699" s="11" t="str">
        <f aca="false">TRIM('수출입 실적(품목별)'!A1703)</f>
        <v>2026.06</v>
      </c>
      <c r="B1699" s="17" t="n">
        <f aca="false">IFERROR(VALUE(LEFT(A1699,4)),"")</f>
        <v>2026</v>
      </c>
      <c r="C1699" s="17" t="n">
        <f aca="false">IFERROR(VALUE(RIGHT(A1699,2)),"")</f>
        <v>6</v>
      </c>
      <c r="D1699" s="11" t="str">
        <f aca="false">TRIM('수출입 실적(품목별)'!B1703)</f>
        <v>63</v>
      </c>
      <c r="E1699" s="11" t="str">
        <f aca="false">TRIM('수출입 실적(품목별)'!C1703)</f>
        <v>제품으로 된 방직용 섬유의 그 밖의 물품, 세트, 사용하던 의류ㆍ방직용 섬유제품, 넝마</v>
      </c>
      <c r="F1699" s="19" t="n">
        <f aca="false">IFERROR(VALUE(SUBSTITUTE(TRIM('수출입 실적(품목별)'!E1703),",","")),"")</f>
        <v>50459</v>
      </c>
      <c r="G1699" s="19" t="n">
        <f aca="false">IFERROR(VALUE(SUBSTITUTE(TRIM('수출입 실적(품목별)'!G1703),",","")),"")</f>
        <v>130874</v>
      </c>
      <c r="H1699" s="19" t="n">
        <f aca="false">IFERROR(VALUE(SUBSTITUTE(TRIM('수출입 실적(품목별)'!H1703),",","")),"")</f>
        <v>-80415</v>
      </c>
    </row>
    <row r="1700" customFormat="false" ht="15" hidden="false" customHeight="true" outlineLevel="0" collapsed="false">
      <c r="A1700" s="11" t="str">
        <f aca="false">TRIM('수출입 실적(품목별)'!A1704)</f>
        <v>2026.06</v>
      </c>
      <c r="B1700" s="17" t="n">
        <f aca="false">IFERROR(VALUE(LEFT(A1700,4)),"")</f>
        <v>2026</v>
      </c>
      <c r="C1700" s="17" t="n">
        <f aca="false">IFERROR(VALUE(RIGHT(A1700,2)),"")</f>
        <v>6</v>
      </c>
      <c r="D1700" s="11" t="str">
        <f aca="false">TRIM('수출입 실적(품목별)'!B1704)</f>
        <v>64</v>
      </c>
      <c r="E1700" s="11" t="str">
        <f aca="false">TRIM('수출입 실적(품목별)'!C1704)</f>
        <v>신발류ㆍ각반과 이와 유사한 것, 이들의 부분품</v>
      </c>
      <c r="F1700" s="19" t="n">
        <f aca="false">IFERROR(VALUE(SUBSTITUTE(TRIM('수출입 실적(품목별)'!E1704),",","")),"")</f>
        <v>41046</v>
      </c>
      <c r="G1700" s="19" t="n">
        <f aca="false">IFERROR(VALUE(SUBSTITUTE(TRIM('수출입 실적(품목별)'!G1704),",","")),"")</f>
        <v>346984</v>
      </c>
      <c r="H1700" s="19" t="n">
        <f aca="false">IFERROR(VALUE(SUBSTITUTE(TRIM('수출입 실적(품목별)'!H1704),",","")),"")</f>
        <v>-305939</v>
      </c>
    </row>
    <row r="1701" customFormat="false" ht="15" hidden="false" customHeight="true" outlineLevel="0" collapsed="false">
      <c r="A1701" s="11" t="str">
        <f aca="false">TRIM('수출입 실적(품목별)'!A1705)</f>
        <v>2026.06</v>
      </c>
      <c r="B1701" s="17" t="n">
        <f aca="false">IFERROR(VALUE(LEFT(A1701,4)),"")</f>
        <v>2026</v>
      </c>
      <c r="C1701" s="17" t="n">
        <f aca="false">IFERROR(VALUE(RIGHT(A1701,2)),"")</f>
        <v>6</v>
      </c>
      <c r="D1701" s="11" t="str">
        <f aca="false">TRIM('수출입 실적(품목별)'!B1705)</f>
        <v>65</v>
      </c>
      <c r="E1701" s="11" t="str">
        <f aca="false">TRIM('수출입 실적(품목별)'!C1705)</f>
        <v>모자류와 그 부분품</v>
      </c>
      <c r="F1701" s="19" t="n">
        <f aca="false">IFERROR(VALUE(SUBSTITUTE(TRIM('수출입 실적(품목별)'!E1705),",","")),"")</f>
        <v>11611</v>
      </c>
      <c r="G1701" s="19" t="n">
        <f aca="false">IFERROR(VALUE(SUBSTITUTE(TRIM('수출입 실적(품목별)'!G1705),",","")),"")</f>
        <v>29444</v>
      </c>
      <c r="H1701" s="19" t="n">
        <f aca="false">IFERROR(VALUE(SUBSTITUTE(TRIM('수출입 실적(품목별)'!H1705),",","")),"")</f>
        <v>-17833</v>
      </c>
    </row>
    <row r="1702" customFormat="false" ht="15" hidden="false" customHeight="true" outlineLevel="0" collapsed="false">
      <c r="A1702" s="11" t="str">
        <f aca="false">TRIM('수출입 실적(품목별)'!A1706)</f>
        <v>2026.06</v>
      </c>
      <c r="B1702" s="17" t="n">
        <f aca="false">IFERROR(VALUE(LEFT(A1702,4)),"")</f>
        <v>2026</v>
      </c>
      <c r="C1702" s="17" t="n">
        <f aca="false">IFERROR(VALUE(RIGHT(A1702,2)),"")</f>
        <v>6</v>
      </c>
      <c r="D1702" s="11" t="str">
        <f aca="false">TRIM('수출입 실적(품목별)'!B1706)</f>
        <v>66</v>
      </c>
      <c r="E1702" s="11" t="str">
        <f aca="false">TRIM('수출입 실적(품목별)'!C1706)</f>
        <v>산류(傘類)ㆍ지팡이ㆍ시트스틱(seat-stick)ㆍ채찍ㆍ승마용 채찍과 이들의 부분품</v>
      </c>
      <c r="F1702" s="19" t="n">
        <f aca="false">IFERROR(VALUE(SUBSTITUTE(TRIM('수출입 실적(품목별)'!E1706),",","")),"")</f>
        <v>339</v>
      </c>
      <c r="G1702" s="19" t="n">
        <f aca="false">IFERROR(VALUE(SUBSTITUTE(TRIM('수출입 실적(품목별)'!G1706),",","")),"")</f>
        <v>19536</v>
      </c>
      <c r="H1702" s="19" t="n">
        <f aca="false">IFERROR(VALUE(SUBSTITUTE(TRIM('수출입 실적(품목별)'!H1706),",","")),"")</f>
        <v>-19197</v>
      </c>
    </row>
    <row r="1703" customFormat="false" ht="15" hidden="false" customHeight="true" outlineLevel="0" collapsed="false">
      <c r="A1703" s="11" t="str">
        <f aca="false">TRIM('수출입 실적(품목별)'!A1707)</f>
        <v>2026.06</v>
      </c>
      <c r="B1703" s="17" t="n">
        <f aca="false">IFERROR(VALUE(LEFT(A1703,4)),"")</f>
        <v>2026</v>
      </c>
      <c r="C1703" s="17" t="n">
        <f aca="false">IFERROR(VALUE(RIGHT(A1703,2)),"")</f>
        <v>6</v>
      </c>
      <c r="D1703" s="11" t="str">
        <f aca="false">TRIM('수출입 실적(품목별)'!B1707)</f>
        <v>67</v>
      </c>
      <c r="E1703" s="11" t="str">
        <f aca="false">TRIM('수출입 실적(품목별)'!C1707)</f>
        <v>조제 깃털ㆍ솜털과 그 제품, 조화, 사람 머리카락으로 된 제품</v>
      </c>
      <c r="F1703" s="19" t="n">
        <f aca="false">IFERROR(VALUE(SUBSTITUTE(TRIM('수출입 실적(품목별)'!E1707),",","")),"")</f>
        <v>1835</v>
      </c>
      <c r="G1703" s="19" t="n">
        <f aca="false">IFERROR(VALUE(SUBSTITUTE(TRIM('수출입 실적(품목별)'!G1707),",","")),"")</f>
        <v>7572</v>
      </c>
      <c r="H1703" s="19" t="n">
        <f aca="false">IFERROR(VALUE(SUBSTITUTE(TRIM('수출입 실적(품목별)'!H1707),",","")),"")</f>
        <v>-5737</v>
      </c>
    </row>
    <row r="1704" customFormat="false" ht="15" hidden="false" customHeight="true" outlineLevel="0" collapsed="false">
      <c r="A1704" s="11" t="str">
        <f aca="false">TRIM('수출입 실적(품목별)'!A1708)</f>
        <v>2026.06</v>
      </c>
      <c r="B1704" s="17" t="n">
        <f aca="false">IFERROR(VALUE(LEFT(A1704,4)),"")</f>
        <v>2026</v>
      </c>
      <c r="C1704" s="17" t="n">
        <f aca="false">IFERROR(VALUE(RIGHT(A1704,2)),"")</f>
        <v>6</v>
      </c>
      <c r="D1704" s="11" t="str">
        <f aca="false">TRIM('수출입 실적(품목별)'!B1708)</f>
        <v>68</v>
      </c>
      <c r="E1704" s="11" t="str">
        <f aca="false">TRIM('수출입 실적(품목별)'!C1708)</f>
        <v>돌ㆍ플라스터(plaster)ㆍ시멘트ㆍ석면ㆍ운모나 이와 유사한 재료의 제품</v>
      </c>
      <c r="F1704" s="19" t="n">
        <f aca="false">IFERROR(VALUE(SUBSTITUTE(TRIM('수출입 실적(품목별)'!E1708),",","")),"")</f>
        <v>97060</v>
      </c>
      <c r="G1704" s="19" t="n">
        <f aca="false">IFERROR(VALUE(SUBSTITUTE(TRIM('수출입 실적(품목별)'!G1708),",","")),"")</f>
        <v>107042</v>
      </c>
      <c r="H1704" s="19" t="n">
        <f aca="false">IFERROR(VALUE(SUBSTITUTE(TRIM('수출입 실적(품목별)'!H1708),",","")),"")</f>
        <v>-9982</v>
      </c>
    </row>
    <row r="1705" customFormat="false" ht="15" hidden="false" customHeight="true" outlineLevel="0" collapsed="false">
      <c r="A1705" s="11" t="str">
        <f aca="false">TRIM('수출입 실적(품목별)'!A1709)</f>
        <v>2026.06</v>
      </c>
      <c r="B1705" s="17" t="n">
        <f aca="false">IFERROR(VALUE(LEFT(A1705,4)),"")</f>
        <v>2026</v>
      </c>
      <c r="C1705" s="17" t="n">
        <f aca="false">IFERROR(VALUE(RIGHT(A1705,2)),"")</f>
        <v>6</v>
      </c>
      <c r="D1705" s="11" t="str">
        <f aca="false">TRIM('수출입 실적(품목별)'!B1709)</f>
        <v>69</v>
      </c>
      <c r="E1705" s="11" t="str">
        <f aca="false">TRIM('수출입 실적(품목별)'!C1709)</f>
        <v>도자제품</v>
      </c>
      <c r="F1705" s="19" t="n">
        <f aca="false">IFERROR(VALUE(SUBSTITUTE(TRIM('수출입 실적(품목별)'!E1709),",","")),"")</f>
        <v>38503</v>
      </c>
      <c r="G1705" s="19" t="n">
        <f aca="false">IFERROR(VALUE(SUBSTITUTE(TRIM('수출입 실적(품목별)'!G1709),",","")),"")</f>
        <v>145062</v>
      </c>
      <c r="H1705" s="19" t="n">
        <f aca="false">IFERROR(VALUE(SUBSTITUTE(TRIM('수출입 실적(품목별)'!H1709),",","")),"")</f>
        <v>-106560</v>
      </c>
    </row>
    <row r="1706" customFormat="false" ht="15" hidden="false" customHeight="true" outlineLevel="0" collapsed="false">
      <c r="A1706" s="11" t="str">
        <f aca="false">TRIM('수출입 실적(품목별)'!A1710)</f>
        <v>2026.06</v>
      </c>
      <c r="B1706" s="17" t="n">
        <f aca="false">IFERROR(VALUE(LEFT(A1706,4)),"")</f>
        <v>2026</v>
      </c>
      <c r="C1706" s="17" t="n">
        <f aca="false">IFERROR(VALUE(RIGHT(A1706,2)),"")</f>
        <v>6</v>
      </c>
      <c r="D1706" s="11" t="str">
        <f aca="false">TRIM('수출입 실적(품목별)'!B1710)</f>
        <v>70</v>
      </c>
      <c r="E1706" s="11" t="str">
        <f aca="false">TRIM('수출입 실적(품목별)'!C1710)</f>
        <v>유리와 유리제품</v>
      </c>
      <c r="F1706" s="19" t="n">
        <f aca="false">IFERROR(VALUE(SUBSTITUTE(TRIM('수출입 실적(품목별)'!E1710),",","")),"")</f>
        <v>161054</v>
      </c>
      <c r="G1706" s="19" t="n">
        <f aca="false">IFERROR(VALUE(SUBSTITUTE(TRIM('수출입 실적(품목별)'!G1710),",","")),"")</f>
        <v>271657</v>
      </c>
      <c r="H1706" s="19" t="n">
        <f aca="false">IFERROR(VALUE(SUBSTITUTE(TRIM('수출입 실적(품목별)'!H1710),",","")),"")</f>
        <v>-110603</v>
      </c>
    </row>
    <row r="1707" customFormat="false" ht="15" hidden="false" customHeight="true" outlineLevel="0" collapsed="false">
      <c r="A1707" s="11" t="str">
        <f aca="false">TRIM('수출입 실적(품목별)'!A1711)</f>
        <v>2026.06</v>
      </c>
      <c r="B1707" s="17" t="n">
        <f aca="false">IFERROR(VALUE(LEFT(A1707,4)),"")</f>
        <v>2026</v>
      </c>
      <c r="C1707" s="17" t="n">
        <f aca="false">IFERROR(VALUE(RIGHT(A1707,2)),"")</f>
        <v>6</v>
      </c>
      <c r="D1707" s="11" t="str">
        <f aca="false">TRIM('수출입 실적(품목별)'!B1711)</f>
        <v>71</v>
      </c>
      <c r="E1707" s="11" t="str">
        <f aca="false">TRIM('수출입 실적(품목별)'!C1711)</f>
        <v>천연진주ㆍ양식진주ㆍ귀석ㆍ반귀석ㆍ귀금속ㆍ귀금속을 입힌 금속과 이들의 제품, 모조 신변장식용품, 주화</v>
      </c>
      <c r="F1707" s="19" t="n">
        <f aca="false">IFERROR(VALUE(SUBSTITUTE(TRIM('수출입 실적(품목별)'!E1711),",","")),"")</f>
        <v>1571823</v>
      </c>
      <c r="G1707" s="19" t="n">
        <f aca="false">IFERROR(VALUE(SUBSTITUTE(TRIM('수출입 실적(품목별)'!G1711),",","")),"")</f>
        <v>814545</v>
      </c>
      <c r="H1707" s="19" t="n">
        <f aca="false">IFERROR(VALUE(SUBSTITUTE(TRIM('수출입 실적(품목별)'!H1711),",","")),"")</f>
        <v>757279</v>
      </c>
    </row>
    <row r="1708" customFormat="false" ht="15" hidden="false" customHeight="true" outlineLevel="0" collapsed="false">
      <c r="A1708" s="11" t="str">
        <f aca="false">TRIM('수출입 실적(품목별)'!A1712)</f>
        <v>2026.06</v>
      </c>
      <c r="B1708" s="17" t="n">
        <f aca="false">IFERROR(VALUE(LEFT(A1708,4)),"")</f>
        <v>2026</v>
      </c>
      <c r="C1708" s="17" t="n">
        <f aca="false">IFERROR(VALUE(RIGHT(A1708,2)),"")</f>
        <v>6</v>
      </c>
      <c r="D1708" s="11" t="str">
        <f aca="false">TRIM('수출입 실적(품목별)'!B1712)</f>
        <v>72</v>
      </c>
      <c r="E1708" s="11" t="str">
        <f aca="false">TRIM('수출입 실적(품목별)'!C1712)</f>
        <v>철강</v>
      </c>
      <c r="F1708" s="19" t="n">
        <f aca="false">IFERROR(VALUE(SUBSTITUTE(TRIM('수출입 실적(품목별)'!E1712),",","")),"")</f>
        <v>1973742</v>
      </c>
      <c r="G1708" s="19" t="n">
        <f aca="false">IFERROR(VALUE(SUBSTITUTE(TRIM('수출입 실적(품목별)'!G1712),",","")),"")</f>
        <v>1088202</v>
      </c>
      <c r="H1708" s="19" t="n">
        <f aca="false">IFERROR(VALUE(SUBSTITUTE(TRIM('수출입 실적(품목별)'!H1712),",","")),"")</f>
        <v>885541</v>
      </c>
    </row>
    <row r="1709" customFormat="false" ht="15" hidden="false" customHeight="true" outlineLevel="0" collapsed="false">
      <c r="A1709" s="11" t="str">
        <f aca="false">TRIM('수출입 실적(품목별)'!A1713)</f>
        <v>2026.06</v>
      </c>
      <c r="B1709" s="17" t="n">
        <f aca="false">IFERROR(VALUE(LEFT(A1709,4)),"")</f>
        <v>2026</v>
      </c>
      <c r="C1709" s="17" t="n">
        <f aca="false">IFERROR(VALUE(RIGHT(A1709,2)),"")</f>
        <v>6</v>
      </c>
      <c r="D1709" s="11" t="str">
        <f aca="false">TRIM('수출입 실적(품목별)'!B1713)</f>
        <v>73</v>
      </c>
      <c r="E1709" s="11" t="str">
        <f aca="false">TRIM('수출입 실적(품목별)'!C1713)</f>
        <v>철강의 제품</v>
      </c>
      <c r="F1709" s="19" t="n">
        <f aca="false">IFERROR(VALUE(SUBSTITUTE(TRIM('수출입 실적(품목별)'!E1713),",","")),"")</f>
        <v>806687</v>
      </c>
      <c r="G1709" s="19" t="n">
        <f aca="false">IFERROR(VALUE(SUBSTITUTE(TRIM('수출입 실적(품목별)'!G1713),",","")),"")</f>
        <v>711313</v>
      </c>
      <c r="H1709" s="19" t="n">
        <f aca="false">IFERROR(VALUE(SUBSTITUTE(TRIM('수출입 실적(품목별)'!H1713),",","")),"")</f>
        <v>95374</v>
      </c>
    </row>
    <row r="1710" customFormat="false" ht="15" hidden="false" customHeight="true" outlineLevel="0" collapsed="false">
      <c r="A1710" s="11" t="str">
        <f aca="false">TRIM('수출입 실적(품목별)'!A1714)</f>
        <v>2026.06</v>
      </c>
      <c r="B1710" s="17" t="n">
        <f aca="false">IFERROR(VALUE(LEFT(A1710,4)),"")</f>
        <v>2026</v>
      </c>
      <c r="C1710" s="17" t="n">
        <f aca="false">IFERROR(VALUE(RIGHT(A1710,2)),"")</f>
        <v>6</v>
      </c>
      <c r="D1710" s="11" t="str">
        <f aca="false">TRIM('수출입 실적(품목별)'!B1714)</f>
        <v>74</v>
      </c>
      <c r="E1710" s="11" t="str">
        <f aca="false">TRIM('수출입 실적(품목별)'!C1714)</f>
        <v>구리와 그 제품</v>
      </c>
      <c r="F1710" s="19" t="n">
        <f aca="false">IFERROR(VALUE(SUBSTITUTE(TRIM('수출입 실적(품목별)'!E1714),",","")),"")</f>
        <v>866859</v>
      </c>
      <c r="G1710" s="19" t="n">
        <f aca="false">IFERROR(VALUE(SUBSTITUTE(TRIM('수출입 실적(품목별)'!G1714),",","")),"")</f>
        <v>1183645</v>
      </c>
      <c r="H1710" s="19" t="n">
        <f aca="false">IFERROR(VALUE(SUBSTITUTE(TRIM('수출입 실적(품목별)'!H1714),",","")),"")</f>
        <v>-316786</v>
      </c>
    </row>
    <row r="1711" customFormat="false" ht="15" hidden="false" customHeight="true" outlineLevel="0" collapsed="false">
      <c r="A1711" s="11" t="str">
        <f aca="false">TRIM('수출입 실적(품목별)'!A1715)</f>
        <v>2026.06</v>
      </c>
      <c r="B1711" s="17" t="n">
        <f aca="false">IFERROR(VALUE(LEFT(A1711,4)),"")</f>
        <v>2026</v>
      </c>
      <c r="C1711" s="17" t="n">
        <f aca="false">IFERROR(VALUE(RIGHT(A1711,2)),"")</f>
        <v>6</v>
      </c>
      <c r="D1711" s="11" t="str">
        <f aca="false">TRIM('수출입 실적(품목별)'!B1715)</f>
        <v>75</v>
      </c>
      <c r="E1711" s="11" t="str">
        <f aca="false">TRIM('수출입 실적(품목별)'!C1715)</f>
        <v>니켈과 그 제품</v>
      </c>
      <c r="F1711" s="19" t="n">
        <f aca="false">IFERROR(VALUE(SUBSTITUTE(TRIM('수출입 실적(품목별)'!E1715),",","")),"")</f>
        <v>30073</v>
      </c>
      <c r="G1711" s="19" t="n">
        <f aca="false">IFERROR(VALUE(SUBSTITUTE(TRIM('수출입 실적(품목별)'!G1715),",","")),"")</f>
        <v>133439</v>
      </c>
      <c r="H1711" s="19" t="n">
        <f aca="false">IFERROR(VALUE(SUBSTITUTE(TRIM('수출입 실적(품목별)'!H1715),",","")),"")</f>
        <v>-103366</v>
      </c>
    </row>
    <row r="1712" customFormat="false" ht="15" hidden="false" customHeight="true" outlineLevel="0" collapsed="false">
      <c r="A1712" s="11" t="str">
        <f aca="false">TRIM('수출입 실적(품목별)'!A1716)</f>
        <v>2026.06</v>
      </c>
      <c r="B1712" s="17" t="n">
        <f aca="false">IFERROR(VALUE(LEFT(A1712,4)),"")</f>
        <v>2026</v>
      </c>
      <c r="C1712" s="17" t="n">
        <f aca="false">IFERROR(VALUE(RIGHT(A1712,2)),"")</f>
        <v>6</v>
      </c>
      <c r="D1712" s="11" t="str">
        <f aca="false">TRIM('수출입 실적(품목별)'!B1716)</f>
        <v>76</v>
      </c>
      <c r="E1712" s="11" t="str">
        <f aca="false">TRIM('수출입 실적(품목별)'!C1716)</f>
        <v>알루미늄과 그 제품</v>
      </c>
      <c r="F1712" s="19" t="n">
        <f aca="false">IFERROR(VALUE(SUBSTITUTE(TRIM('수출입 실적(품목별)'!E1716),",","")),"")</f>
        <v>672554</v>
      </c>
      <c r="G1712" s="19" t="n">
        <f aca="false">IFERROR(VALUE(SUBSTITUTE(TRIM('수출입 실적(품목별)'!G1716),",","")),"")</f>
        <v>1188235</v>
      </c>
      <c r="H1712" s="19" t="n">
        <f aca="false">IFERROR(VALUE(SUBSTITUTE(TRIM('수출입 실적(품목별)'!H1716),",","")),"")</f>
        <v>-515681</v>
      </c>
    </row>
    <row r="1713" customFormat="false" ht="15" hidden="false" customHeight="true" outlineLevel="0" collapsed="false">
      <c r="A1713" s="11" t="str">
        <f aca="false">TRIM('수출입 실적(품목별)'!A1717)</f>
        <v>2026.06</v>
      </c>
      <c r="B1713" s="17" t="n">
        <f aca="false">IFERROR(VALUE(LEFT(A1713,4)),"")</f>
        <v>2026</v>
      </c>
      <c r="C1713" s="17" t="n">
        <f aca="false">IFERROR(VALUE(RIGHT(A1713,2)),"")</f>
        <v>6</v>
      </c>
      <c r="D1713" s="11" t="str">
        <f aca="false">TRIM('수출입 실적(품목별)'!B1717)</f>
        <v>78</v>
      </c>
      <c r="E1713" s="11" t="str">
        <f aca="false">TRIM('수출입 실적(품목별)'!C1717)</f>
        <v>납과 그 제품</v>
      </c>
      <c r="F1713" s="19" t="n">
        <f aca="false">IFERROR(VALUE(SUBSTITUTE(TRIM('수출입 실적(품목별)'!E1717),",","")),"")</f>
        <v>76604</v>
      </c>
      <c r="G1713" s="19" t="n">
        <f aca="false">IFERROR(VALUE(SUBSTITUTE(TRIM('수출입 실적(품목별)'!G1717),",","")),"")</f>
        <v>30567</v>
      </c>
      <c r="H1713" s="19" t="n">
        <f aca="false">IFERROR(VALUE(SUBSTITUTE(TRIM('수출입 실적(품목별)'!H1717),",","")),"")</f>
        <v>46037</v>
      </c>
    </row>
    <row r="1714" customFormat="false" ht="15" hidden="false" customHeight="true" outlineLevel="0" collapsed="false">
      <c r="A1714" s="11" t="str">
        <f aca="false">TRIM('수출입 실적(품목별)'!A1718)</f>
        <v>2026.06</v>
      </c>
      <c r="B1714" s="17" t="n">
        <f aca="false">IFERROR(VALUE(LEFT(A1714,4)),"")</f>
        <v>2026</v>
      </c>
      <c r="C1714" s="17" t="n">
        <f aca="false">IFERROR(VALUE(RIGHT(A1714,2)),"")</f>
        <v>6</v>
      </c>
      <c r="D1714" s="11" t="str">
        <f aca="false">TRIM('수출입 실적(품목별)'!B1718)</f>
        <v>79</v>
      </c>
      <c r="E1714" s="11" t="str">
        <f aca="false">TRIM('수출입 실적(품목별)'!C1718)</f>
        <v>아연과 그 제품</v>
      </c>
      <c r="F1714" s="19" t="n">
        <f aca="false">IFERROR(VALUE(SUBSTITUTE(TRIM('수출입 실적(품목별)'!E1718),",","")),"")</f>
        <v>111131</v>
      </c>
      <c r="G1714" s="19" t="n">
        <f aca="false">IFERROR(VALUE(SUBSTITUTE(TRIM('수출입 실적(품목별)'!G1718),",","")),"")</f>
        <v>11370</v>
      </c>
      <c r="H1714" s="19" t="n">
        <f aca="false">IFERROR(VALUE(SUBSTITUTE(TRIM('수출입 실적(품목별)'!H1718),",","")),"")</f>
        <v>99761</v>
      </c>
    </row>
    <row r="1715" customFormat="false" ht="15" hidden="false" customHeight="true" outlineLevel="0" collapsed="false">
      <c r="A1715" s="11" t="str">
        <f aca="false">TRIM('수출입 실적(품목별)'!A1719)</f>
        <v>2026.06</v>
      </c>
      <c r="B1715" s="17" t="n">
        <f aca="false">IFERROR(VALUE(LEFT(A1715,4)),"")</f>
        <v>2026</v>
      </c>
      <c r="C1715" s="17" t="n">
        <f aca="false">IFERROR(VALUE(RIGHT(A1715,2)),"")</f>
        <v>6</v>
      </c>
      <c r="D1715" s="11" t="str">
        <f aca="false">TRIM('수출입 실적(품목별)'!B1719)</f>
        <v>80</v>
      </c>
      <c r="E1715" s="11" t="str">
        <f aca="false">TRIM('수출입 실적(품목별)'!C1719)</f>
        <v>주석과 그 제품</v>
      </c>
      <c r="F1715" s="19" t="n">
        <f aca="false">IFERROR(VALUE(SUBSTITUTE(TRIM('수출입 실적(품목별)'!E1719),",","")),"")</f>
        <v>11668</v>
      </c>
      <c r="G1715" s="19" t="n">
        <f aca="false">IFERROR(VALUE(SUBSTITUTE(TRIM('수출입 실적(품목별)'!G1719),",","")),"")</f>
        <v>53816</v>
      </c>
      <c r="H1715" s="19" t="n">
        <f aca="false">IFERROR(VALUE(SUBSTITUTE(TRIM('수출입 실적(품목별)'!H1719),",","")),"")</f>
        <v>-42149</v>
      </c>
    </row>
    <row r="1716" customFormat="false" ht="15" hidden="false" customHeight="true" outlineLevel="0" collapsed="false">
      <c r="A1716" s="11" t="str">
        <f aca="false">TRIM('수출입 실적(품목별)'!A1720)</f>
        <v>2026.06</v>
      </c>
      <c r="B1716" s="17" t="n">
        <f aca="false">IFERROR(VALUE(LEFT(A1716,4)),"")</f>
        <v>2026</v>
      </c>
      <c r="C1716" s="17" t="n">
        <f aca="false">IFERROR(VALUE(RIGHT(A1716,2)),"")</f>
        <v>6</v>
      </c>
      <c r="D1716" s="11" t="str">
        <f aca="false">TRIM('수출입 실적(품목별)'!B1720)</f>
        <v>81</v>
      </c>
      <c r="E1716" s="11" t="str">
        <f aca="false">TRIM('수출입 실적(품목별)'!C1720)</f>
        <v>그 밖의 비금속(卑金屬), 서멧(cermet), 이들의 제품</v>
      </c>
      <c r="F1716" s="19" t="n">
        <f aca="false">IFERROR(VALUE(SUBSTITUTE(TRIM('수출입 실적(품목별)'!E1720),",","")),"")</f>
        <v>70942</v>
      </c>
      <c r="G1716" s="19" t="n">
        <f aca="false">IFERROR(VALUE(SUBSTITUTE(TRIM('수출입 실적(품목별)'!G1720),",","")),"")</f>
        <v>255145</v>
      </c>
      <c r="H1716" s="19" t="n">
        <f aca="false">IFERROR(VALUE(SUBSTITUTE(TRIM('수출입 실적(품목별)'!H1720),",","")),"")</f>
        <v>-184203</v>
      </c>
    </row>
    <row r="1717" customFormat="false" ht="15" hidden="false" customHeight="true" outlineLevel="0" collapsed="false">
      <c r="A1717" s="11" t="str">
        <f aca="false">TRIM('수출입 실적(품목별)'!A1721)</f>
        <v>2026.06</v>
      </c>
      <c r="B1717" s="17" t="n">
        <f aca="false">IFERROR(VALUE(LEFT(A1717,4)),"")</f>
        <v>2026</v>
      </c>
      <c r="C1717" s="17" t="n">
        <f aca="false">IFERROR(VALUE(RIGHT(A1717,2)),"")</f>
        <v>6</v>
      </c>
      <c r="D1717" s="11" t="str">
        <f aca="false">TRIM('수출입 실적(품목별)'!B1721)</f>
        <v>82</v>
      </c>
      <c r="E1717" s="11" t="str">
        <f aca="false">TRIM('수출입 실적(품목별)'!C1721)</f>
        <v>비금속(卑金屬)으로 만든 공구ㆍ도구ㆍ칼붙이ㆍ스푼ㆍ포크, 이들의 부분품</v>
      </c>
      <c r="F1717" s="19" t="n">
        <f aca="false">IFERROR(VALUE(SUBSTITUTE(TRIM('수출입 실적(품목별)'!E1721),",","")),"")</f>
        <v>185355</v>
      </c>
      <c r="G1717" s="19" t="n">
        <f aca="false">IFERROR(VALUE(SUBSTITUTE(TRIM('수출입 실적(품목별)'!G1721),",","")),"")</f>
        <v>101407</v>
      </c>
      <c r="H1717" s="19" t="n">
        <f aca="false">IFERROR(VALUE(SUBSTITUTE(TRIM('수출입 실적(품목별)'!H1721),",","")),"")</f>
        <v>83948</v>
      </c>
    </row>
    <row r="1718" customFormat="false" ht="15" hidden="false" customHeight="true" outlineLevel="0" collapsed="false">
      <c r="A1718" s="11" t="str">
        <f aca="false">TRIM('수출입 실적(품목별)'!A1722)</f>
        <v>2026.06</v>
      </c>
      <c r="B1718" s="17" t="n">
        <f aca="false">IFERROR(VALUE(LEFT(A1718,4)),"")</f>
        <v>2026</v>
      </c>
      <c r="C1718" s="17" t="n">
        <f aca="false">IFERROR(VALUE(RIGHT(A1718,2)),"")</f>
        <v>6</v>
      </c>
      <c r="D1718" s="11" t="str">
        <f aca="false">TRIM('수출입 실적(품목별)'!B1722)</f>
        <v>83</v>
      </c>
      <c r="E1718" s="11" t="str">
        <f aca="false">TRIM('수출입 실적(품목별)'!C1722)</f>
        <v>비금속(卑金屬)으로 만든 각종 제품</v>
      </c>
      <c r="F1718" s="19" t="n">
        <f aca="false">IFERROR(VALUE(SUBSTITUTE(TRIM('수출입 실적(품목별)'!E1722),",","")),"")</f>
        <v>141209</v>
      </c>
      <c r="G1718" s="19" t="n">
        <f aca="false">IFERROR(VALUE(SUBSTITUTE(TRIM('수출입 실적(품목별)'!G1722),",","")),"")</f>
        <v>90239</v>
      </c>
      <c r="H1718" s="19" t="n">
        <f aca="false">IFERROR(VALUE(SUBSTITUTE(TRIM('수출입 실적(품목별)'!H1722),",","")),"")</f>
        <v>50970</v>
      </c>
    </row>
    <row r="1719" customFormat="false" ht="15" hidden="false" customHeight="true" outlineLevel="0" collapsed="false">
      <c r="A1719" s="11" t="str">
        <f aca="false">TRIM('수출입 실적(품목별)'!A1723)</f>
        <v>2026.06</v>
      </c>
      <c r="B1719" s="17" t="n">
        <f aca="false">IFERROR(VALUE(LEFT(A1719,4)),"")</f>
        <v>2026</v>
      </c>
      <c r="C1719" s="17" t="n">
        <f aca="false">IFERROR(VALUE(RIGHT(A1719,2)),"")</f>
        <v>6</v>
      </c>
      <c r="D1719" s="11" t="str">
        <f aca="false">TRIM('수출입 실적(품목별)'!B1723)</f>
        <v>84</v>
      </c>
      <c r="E1719" s="11" t="str">
        <f aca="false">TRIM('수출입 실적(품목별)'!C1723)</f>
        <v>원자로ㆍ보일러ㆍ기계류와 이들의 부분품</v>
      </c>
      <c r="F1719" s="19" t="n">
        <f aca="false">IFERROR(VALUE(SUBSTITUTE(TRIM('수출입 실적(품목별)'!E1723),",","")),"")</f>
        <v>16352067</v>
      </c>
      <c r="G1719" s="19" t="n">
        <f aca="false">IFERROR(VALUE(SUBSTITUTE(TRIM('수출입 실적(품목별)'!G1723),",","")),"")</f>
        <v>8168315</v>
      </c>
      <c r="H1719" s="19" t="n">
        <f aca="false">IFERROR(VALUE(SUBSTITUTE(TRIM('수출입 실적(품목별)'!H1723),",","")),"")</f>
        <v>8183751</v>
      </c>
    </row>
    <row r="1720" customFormat="false" ht="15" hidden="false" customHeight="true" outlineLevel="0" collapsed="false">
      <c r="A1720" s="11" t="str">
        <f aca="false">TRIM('수출입 실적(품목별)'!A1724)</f>
        <v>2026.06</v>
      </c>
      <c r="B1720" s="17" t="n">
        <f aca="false">IFERROR(VALUE(LEFT(A1720,4)),"")</f>
        <v>2026</v>
      </c>
      <c r="C1720" s="17" t="n">
        <f aca="false">IFERROR(VALUE(RIGHT(A1720,2)),"")</f>
        <v>6</v>
      </c>
      <c r="D1720" s="11" t="str">
        <f aca="false">TRIM('수출입 실적(품목별)'!B1724)</f>
        <v>85</v>
      </c>
      <c r="E1720" s="11" t="str">
        <f aca="false">TRIM('수출입 실적(품목별)'!C1724)</f>
        <v>전기기기와 그 부분품, 녹음기ㆍ음성 재생기ㆍ텔레비전의 영상과 음성의 기록기ㆍ재생기와 이들의 부분품ㆍ부속품</v>
      </c>
      <c r="F1720" s="19" t="n">
        <f aca="false">IFERROR(VALUE(SUBSTITUTE(TRIM('수출입 실적(품목별)'!E1724),",","")),"")</f>
        <v>46280277</v>
      </c>
      <c r="G1720" s="19" t="n">
        <f aca="false">IFERROR(VALUE(SUBSTITUTE(TRIM('수출입 실적(품목별)'!G1724),",","")),"")</f>
        <v>15313673</v>
      </c>
      <c r="H1720" s="19" t="n">
        <f aca="false">IFERROR(VALUE(SUBSTITUTE(TRIM('수출입 실적(품목별)'!H1724),",","")),"")</f>
        <v>30966603</v>
      </c>
    </row>
    <row r="1721" customFormat="false" ht="15" hidden="false" customHeight="true" outlineLevel="0" collapsed="false">
      <c r="A1721" s="11" t="str">
        <f aca="false">TRIM('수출입 실적(품목별)'!A1725)</f>
        <v>2026.06</v>
      </c>
      <c r="B1721" s="17" t="n">
        <f aca="false">IFERROR(VALUE(LEFT(A1721,4)),"")</f>
        <v>2026</v>
      </c>
      <c r="C1721" s="17" t="n">
        <f aca="false">IFERROR(VALUE(RIGHT(A1721,2)),"")</f>
        <v>6</v>
      </c>
      <c r="D1721" s="11" t="str">
        <f aca="false">TRIM('수출입 실적(품목별)'!B1725)</f>
        <v>86</v>
      </c>
      <c r="E1721" s="11" t="str">
        <f aca="false">TRIM('수출입 실적(품목별)'!C1725)</f>
        <v>철도용이나 궤도용 기관차ㆍ차량과 이들의 부분품, 철도용이나 궤도용 장비품과 그 부분품, 기계식(전기기계식을 포함한다) 각종 교통신호용 기기</v>
      </c>
      <c r="F1721" s="19" t="n">
        <f aca="false">IFERROR(VALUE(SUBSTITUTE(TRIM('수출입 실적(품목별)'!E1725),",","")),"")</f>
        <v>47336</v>
      </c>
      <c r="G1721" s="19" t="n">
        <f aca="false">IFERROR(VALUE(SUBSTITUTE(TRIM('수출입 실적(품목별)'!G1725),",","")),"")</f>
        <v>72527</v>
      </c>
      <c r="H1721" s="19" t="n">
        <f aca="false">IFERROR(VALUE(SUBSTITUTE(TRIM('수출입 실적(품목별)'!H1725),",","")),"")</f>
        <v>-25191</v>
      </c>
    </row>
    <row r="1722" customFormat="false" ht="15" hidden="false" customHeight="true" outlineLevel="0" collapsed="false">
      <c r="A1722" s="11" t="str">
        <f aca="false">TRIM('수출입 실적(품목별)'!A1726)</f>
        <v>2026.06</v>
      </c>
      <c r="B1722" s="17" t="n">
        <f aca="false">IFERROR(VALUE(LEFT(A1722,4)),"")</f>
        <v>2026</v>
      </c>
      <c r="C1722" s="17" t="n">
        <f aca="false">IFERROR(VALUE(RIGHT(A1722,2)),"")</f>
        <v>6</v>
      </c>
      <c r="D1722" s="11" t="str">
        <f aca="false">TRIM('수출입 실적(품목별)'!B1726)</f>
        <v>87</v>
      </c>
      <c r="E1722" s="11" t="str">
        <f aca="false">TRIM('수출입 실적(품목별)'!C1726)</f>
        <v>철도용이나 궤도용 외의 차량과 그 부분품ㆍ부속품</v>
      </c>
      <c r="F1722" s="19" t="n">
        <f aca="false">IFERROR(VALUE(SUBSTITUTE(TRIM('수출입 실적(품목별)'!E1726),",","")),"")</f>
        <v>8746465</v>
      </c>
      <c r="G1722" s="19" t="n">
        <f aca="false">IFERROR(VALUE(SUBSTITUTE(TRIM('수출입 실적(품목별)'!G1726),",","")),"")</f>
        <v>2441836</v>
      </c>
      <c r="H1722" s="19" t="n">
        <f aca="false">IFERROR(VALUE(SUBSTITUTE(TRIM('수출입 실적(품목별)'!H1726),",","")),"")</f>
        <v>6304630</v>
      </c>
    </row>
    <row r="1723" customFormat="false" ht="15" hidden="false" customHeight="true" outlineLevel="0" collapsed="false">
      <c r="A1723" s="11" t="str">
        <f aca="false">TRIM('수출입 실적(품목별)'!A1727)</f>
        <v>2026.06</v>
      </c>
      <c r="B1723" s="17" t="n">
        <f aca="false">IFERROR(VALUE(LEFT(A1723,4)),"")</f>
        <v>2026</v>
      </c>
      <c r="C1723" s="17" t="n">
        <f aca="false">IFERROR(VALUE(RIGHT(A1723,2)),"")</f>
        <v>6</v>
      </c>
      <c r="D1723" s="11" t="str">
        <f aca="false">TRIM('수출입 실적(품목별)'!B1727)</f>
        <v>88</v>
      </c>
      <c r="E1723" s="11" t="str">
        <f aca="false">TRIM('수출입 실적(품목별)'!C1727)</f>
        <v>항공기와 우주선, 이들의 부분품</v>
      </c>
      <c r="F1723" s="19" t="n">
        <f aca="false">IFERROR(VALUE(SUBSTITUTE(TRIM('수출입 실적(품목별)'!E1727),",","")),"")</f>
        <v>276872</v>
      </c>
      <c r="G1723" s="19" t="n">
        <f aca="false">IFERROR(VALUE(SUBSTITUTE(TRIM('수출입 실적(품목별)'!G1727),",","")),"")</f>
        <v>253998</v>
      </c>
      <c r="H1723" s="19" t="n">
        <f aca="false">IFERROR(VALUE(SUBSTITUTE(TRIM('수출입 실적(품목별)'!H1727),",","")),"")</f>
        <v>22874</v>
      </c>
    </row>
    <row r="1724" customFormat="false" ht="15" hidden="false" customHeight="true" outlineLevel="0" collapsed="false">
      <c r="A1724" s="11" t="str">
        <f aca="false">TRIM('수출입 실적(품목별)'!A1728)</f>
        <v>2026.06</v>
      </c>
      <c r="B1724" s="17" t="n">
        <f aca="false">IFERROR(VALUE(LEFT(A1724,4)),"")</f>
        <v>2026</v>
      </c>
      <c r="C1724" s="17" t="n">
        <f aca="false">IFERROR(VALUE(RIGHT(A1724,2)),"")</f>
        <v>6</v>
      </c>
      <c r="D1724" s="11" t="str">
        <f aca="false">TRIM('수출입 실적(품목별)'!B1728)</f>
        <v>89</v>
      </c>
      <c r="E1724" s="11" t="str">
        <f aca="false">TRIM('수출입 실적(품목별)'!C1728)</f>
        <v>선박과 수상 구조물</v>
      </c>
      <c r="F1724" s="19" t="n">
        <f aca="false">IFERROR(VALUE(SUBSTITUTE(TRIM('수출입 실적(품목별)'!E1728),",","")),"")</f>
        <v>2662952</v>
      </c>
      <c r="G1724" s="19" t="n">
        <f aca="false">IFERROR(VALUE(SUBSTITUTE(TRIM('수출입 실적(품목별)'!G1728),",","")),"")</f>
        <v>405925</v>
      </c>
      <c r="H1724" s="19" t="n">
        <f aca="false">IFERROR(VALUE(SUBSTITUTE(TRIM('수출입 실적(품목별)'!H1728),",","")),"")</f>
        <v>2257027</v>
      </c>
    </row>
    <row r="1725" customFormat="false" ht="15" hidden="false" customHeight="true" outlineLevel="0" collapsed="false">
      <c r="A1725" s="11" t="str">
        <f aca="false">TRIM('수출입 실적(품목별)'!A1729)</f>
        <v>2026.06</v>
      </c>
      <c r="B1725" s="17" t="n">
        <f aca="false">IFERROR(VALUE(LEFT(A1725,4)),"")</f>
        <v>2026</v>
      </c>
      <c r="C1725" s="17" t="n">
        <f aca="false">IFERROR(VALUE(RIGHT(A1725,2)),"")</f>
        <v>6</v>
      </c>
      <c r="D1725" s="11" t="str">
        <f aca="false">TRIM('수출입 실적(품목별)'!B1729)</f>
        <v>90</v>
      </c>
      <c r="E1725" s="11" t="str">
        <f aca="false">TRIM('수출입 실적(품목별)'!C1729)</f>
        <v>광학기기ㆍ사진용 기기ㆍ영화용 기기ㆍ측정기기ㆍ검사기기ㆍ정밀기기ㆍ의료용 기기, 이들의 부분품과 부속품</v>
      </c>
      <c r="F1725" s="19" t="n">
        <f aca="false">IFERROR(VALUE(SUBSTITUTE(TRIM('수출입 실적(품목별)'!E1729),",","")),"")</f>
        <v>1621177</v>
      </c>
      <c r="G1725" s="19" t="n">
        <f aca="false">IFERROR(VALUE(SUBSTITUTE(TRIM('수출입 실적(품목별)'!G1729),",","")),"")</f>
        <v>2480954</v>
      </c>
      <c r="H1725" s="19" t="n">
        <f aca="false">IFERROR(VALUE(SUBSTITUTE(TRIM('수출입 실적(품목별)'!H1729),",","")),"")</f>
        <v>-859777</v>
      </c>
    </row>
    <row r="1726" customFormat="false" ht="15" hidden="false" customHeight="true" outlineLevel="0" collapsed="false">
      <c r="A1726" s="11" t="str">
        <f aca="false">TRIM('수출입 실적(품목별)'!A1730)</f>
        <v>2026.06</v>
      </c>
      <c r="B1726" s="17" t="n">
        <f aca="false">IFERROR(VALUE(LEFT(A1726,4)),"")</f>
        <v>2026</v>
      </c>
      <c r="C1726" s="17" t="n">
        <f aca="false">IFERROR(VALUE(RIGHT(A1726,2)),"")</f>
        <v>6</v>
      </c>
      <c r="D1726" s="11" t="str">
        <f aca="false">TRIM('수출입 실적(품목별)'!B1730)</f>
        <v>91</v>
      </c>
      <c r="E1726" s="11" t="str">
        <f aca="false">TRIM('수출입 실적(품목별)'!C1730)</f>
        <v>시계와 그 부분품</v>
      </c>
      <c r="F1726" s="19" t="n">
        <f aca="false">IFERROR(VALUE(SUBSTITUTE(TRIM('수출입 실적(품목별)'!E1730),",","")),"")</f>
        <v>18351</v>
      </c>
      <c r="G1726" s="19" t="n">
        <f aca="false">IFERROR(VALUE(SUBSTITUTE(TRIM('수출입 실적(품목별)'!G1730),",","")),"")</f>
        <v>117439</v>
      </c>
      <c r="H1726" s="19" t="n">
        <f aca="false">IFERROR(VALUE(SUBSTITUTE(TRIM('수출입 실적(품목별)'!H1730),",","")),"")</f>
        <v>-99088</v>
      </c>
    </row>
    <row r="1727" customFormat="false" ht="15" hidden="false" customHeight="true" outlineLevel="0" collapsed="false">
      <c r="A1727" s="11" t="str">
        <f aca="false">TRIM('수출입 실적(품목별)'!A1731)</f>
        <v>2026.06</v>
      </c>
      <c r="B1727" s="17" t="n">
        <f aca="false">IFERROR(VALUE(LEFT(A1727,4)),"")</f>
        <v>2026</v>
      </c>
      <c r="C1727" s="17" t="n">
        <f aca="false">IFERROR(VALUE(RIGHT(A1727,2)),"")</f>
        <v>6</v>
      </c>
      <c r="D1727" s="11" t="str">
        <f aca="false">TRIM('수출입 실적(품목별)'!B1731)</f>
        <v>92</v>
      </c>
      <c r="E1727" s="11" t="str">
        <f aca="false">TRIM('수출입 실적(품목별)'!C1731)</f>
        <v>악기와 그 부분품과 부속품</v>
      </c>
      <c r="F1727" s="19" t="n">
        <f aca="false">IFERROR(VALUE(SUBSTITUTE(TRIM('수출입 실적(품목별)'!E1731),",","")),"")</f>
        <v>8818</v>
      </c>
      <c r="G1727" s="19" t="n">
        <f aca="false">IFERROR(VALUE(SUBSTITUTE(TRIM('수출입 실적(품목별)'!G1731),",","")),"")</f>
        <v>14310</v>
      </c>
      <c r="H1727" s="19" t="n">
        <f aca="false">IFERROR(VALUE(SUBSTITUTE(TRIM('수출입 실적(품목별)'!H1731),",","")),"")</f>
        <v>-5492</v>
      </c>
    </row>
    <row r="1728" customFormat="false" ht="15" hidden="false" customHeight="true" outlineLevel="0" collapsed="false">
      <c r="A1728" s="11" t="str">
        <f aca="false">TRIM('수출입 실적(품목별)'!A1732)</f>
        <v>2026.06</v>
      </c>
      <c r="B1728" s="17" t="n">
        <f aca="false">IFERROR(VALUE(LEFT(A1728,4)),"")</f>
        <v>2026</v>
      </c>
      <c r="C1728" s="17" t="n">
        <f aca="false">IFERROR(VALUE(RIGHT(A1728,2)),"")</f>
        <v>6</v>
      </c>
      <c r="D1728" s="11" t="str">
        <f aca="false">TRIM('수출입 실적(품목별)'!B1732)</f>
        <v>93</v>
      </c>
      <c r="E1728" s="11" t="str">
        <f aca="false">TRIM('수출입 실적(품목별)'!C1732)</f>
        <v>무기ㆍ총포탄과 이들의 부분품과 부속품</v>
      </c>
      <c r="F1728" s="19" t="n">
        <f aca="false">IFERROR(VALUE(SUBSTITUTE(TRIM('수출입 실적(품목별)'!E1732),",","")),"")</f>
        <v>229028</v>
      </c>
      <c r="G1728" s="19" t="n">
        <f aca="false">IFERROR(VALUE(SUBSTITUTE(TRIM('수출입 실적(품목별)'!G1732),",","")),"")</f>
        <v>40258</v>
      </c>
      <c r="H1728" s="19" t="n">
        <f aca="false">IFERROR(VALUE(SUBSTITUTE(TRIM('수출입 실적(품목별)'!H1732),",","")),"")</f>
        <v>188769</v>
      </c>
    </row>
    <row r="1729" customFormat="false" ht="15" hidden="false" customHeight="true" outlineLevel="0" collapsed="false">
      <c r="A1729" s="11" t="str">
        <f aca="false">TRIM('수출입 실적(품목별)'!A1733)</f>
        <v>2026.06</v>
      </c>
      <c r="B1729" s="17" t="n">
        <f aca="false">IFERROR(VALUE(LEFT(A1729,4)),"")</f>
        <v>2026</v>
      </c>
      <c r="C1729" s="17" t="n">
        <f aca="false">IFERROR(VALUE(RIGHT(A1729,2)),"")</f>
        <v>6</v>
      </c>
      <c r="D1729" s="11" t="str">
        <f aca="false">TRIM('수출입 실적(품목별)'!B1733)</f>
        <v>94</v>
      </c>
      <c r="E1729" s="11" t="str">
        <f aca="false">TRIM('수출입 실적(품목별)'!C1733)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729" s="19" t="n">
        <f aca="false">IFERROR(VALUE(SUBSTITUTE(TRIM('수출입 실적(품목별)'!E1733),",","")),"")</f>
        <v>104469</v>
      </c>
      <c r="G1729" s="19" t="n">
        <f aca="false">IFERROR(VALUE(SUBSTITUTE(TRIM('수출입 실적(품목별)'!G1733),",","")),"")</f>
        <v>351096</v>
      </c>
      <c r="H1729" s="19" t="n">
        <f aca="false">IFERROR(VALUE(SUBSTITUTE(TRIM('수출입 실적(품목별)'!H1733),",","")),"")</f>
        <v>-246627</v>
      </c>
    </row>
    <row r="1730" customFormat="false" ht="15" hidden="false" customHeight="true" outlineLevel="0" collapsed="false">
      <c r="A1730" s="11" t="str">
        <f aca="false">TRIM('수출입 실적(품목별)'!A1734)</f>
        <v>2026.06</v>
      </c>
      <c r="B1730" s="17" t="n">
        <f aca="false">IFERROR(VALUE(LEFT(A1730,4)),"")</f>
        <v>2026</v>
      </c>
      <c r="C1730" s="17" t="n">
        <f aca="false">IFERROR(VALUE(RIGHT(A1730,2)),"")</f>
        <v>6</v>
      </c>
      <c r="D1730" s="11" t="str">
        <f aca="false">TRIM('수출입 실적(품목별)'!B1734)</f>
        <v>95</v>
      </c>
      <c r="E1730" s="11" t="str">
        <f aca="false">TRIM('수출입 실적(품목별)'!C1734)</f>
        <v>완구ㆍ게임용구ㆍ운동용구와 이들의 부분품과 부속품</v>
      </c>
      <c r="F1730" s="19" t="n">
        <f aca="false">IFERROR(VALUE(SUBSTITUTE(TRIM('수출입 실적(품목별)'!E1734),",","")),"")</f>
        <v>70166</v>
      </c>
      <c r="G1730" s="19" t="n">
        <f aca="false">IFERROR(VALUE(SUBSTITUTE(TRIM('수출입 실적(품목별)'!G1734),",","")),"")</f>
        <v>247621</v>
      </c>
      <c r="H1730" s="19" t="n">
        <f aca="false">IFERROR(VALUE(SUBSTITUTE(TRIM('수출입 실적(품목별)'!H1734),",","")),"")</f>
        <v>-177454</v>
      </c>
    </row>
    <row r="1731" customFormat="false" ht="15" hidden="false" customHeight="true" outlineLevel="0" collapsed="false">
      <c r="A1731" s="11" t="str">
        <f aca="false">TRIM('수출입 실적(품목별)'!A1735)</f>
        <v>2026.06</v>
      </c>
      <c r="B1731" s="17" t="n">
        <f aca="false">IFERROR(VALUE(LEFT(A1731,4)),"")</f>
        <v>2026</v>
      </c>
      <c r="C1731" s="17" t="n">
        <f aca="false">IFERROR(VALUE(RIGHT(A1731,2)),"")</f>
        <v>6</v>
      </c>
      <c r="D1731" s="11" t="str">
        <f aca="false">TRIM('수출입 실적(품목별)'!B1735)</f>
        <v>96</v>
      </c>
      <c r="E1731" s="11" t="str">
        <f aca="false">TRIM('수출입 실적(품목별)'!C1735)</f>
        <v>잡품</v>
      </c>
      <c r="F1731" s="19" t="n">
        <f aca="false">IFERROR(VALUE(SUBSTITUTE(TRIM('수출입 실적(품목별)'!E1735),",","")),"")</f>
        <v>42189</v>
      </c>
      <c r="G1731" s="19" t="n">
        <f aca="false">IFERROR(VALUE(SUBSTITUTE(TRIM('수출입 실적(품목별)'!G1735),",","")),"")</f>
        <v>105123</v>
      </c>
      <c r="H1731" s="19" t="n">
        <f aca="false">IFERROR(VALUE(SUBSTITUTE(TRIM('수출입 실적(품목별)'!H1735),",","")),"")</f>
        <v>-62934</v>
      </c>
    </row>
    <row r="1732" customFormat="false" ht="15" hidden="false" customHeight="true" outlineLevel="0" collapsed="false">
      <c r="A1732" s="11" t="str">
        <f aca="false">TRIM('수출입 실적(품목별)'!A1736)</f>
        <v>2026.06</v>
      </c>
      <c r="B1732" s="17" t="n">
        <f aca="false">IFERROR(VALUE(LEFT(A1732,4)),"")</f>
        <v>2026</v>
      </c>
      <c r="C1732" s="17" t="n">
        <f aca="false">IFERROR(VALUE(RIGHT(A1732,2)),"")</f>
        <v>6</v>
      </c>
      <c r="D1732" s="11" t="str">
        <f aca="false">TRIM('수출입 실적(품목별)'!B1736)</f>
        <v>97</v>
      </c>
      <c r="E1732" s="11" t="str">
        <f aca="false">TRIM('수출입 실적(품목별)'!C1736)</f>
        <v>예술품ㆍ수집품ㆍ골동품</v>
      </c>
      <c r="F1732" s="19" t="n">
        <f aca="false">IFERROR(VALUE(SUBSTITUTE(TRIM('수출입 실적(품목별)'!E1736),",","")),"")</f>
        <v>11400</v>
      </c>
      <c r="G1732" s="19" t="n">
        <f aca="false">IFERROR(VALUE(SUBSTITUTE(TRIM('수출입 실적(품목별)'!G1736),",","")),"")</f>
        <v>29719</v>
      </c>
      <c r="H1732" s="19" t="n">
        <f aca="false">IFERROR(VALUE(SUBSTITUTE(TRIM('수출입 실적(품목별)'!H1736),",","")),"")</f>
        <v>-18319</v>
      </c>
    </row>
    <row r="1733" customFormat="false" ht="15" hidden="false" customHeight="true" outlineLevel="0" collapsed="false">
      <c r="A1733" s="11" t="str">
        <f aca="false">TRIM('수출입 실적(품목별)'!A1737)</f>
        <v>2026.07</v>
      </c>
      <c r="B1733" s="17" t="n">
        <f aca="false">IFERROR(VALUE(LEFT(A1733,4)),"")</f>
        <v>2026</v>
      </c>
      <c r="C1733" s="17" t="n">
        <f aca="false">IFERROR(VALUE(RIGHT(A1733,2)),"")</f>
        <v>7</v>
      </c>
      <c r="D1733" s="11" t="str">
        <f aca="false">TRIM('수출입 실적(품목별)'!B1737)</f>
        <v>01</v>
      </c>
      <c r="E1733" s="11" t="str">
        <f aca="false">TRIM('수출입 실적(품목별)'!C1737)</f>
        <v>살아 있는 동물</v>
      </c>
      <c r="F1733" s="19" t="n">
        <f aca="false">IFERROR(VALUE(SUBSTITUTE(TRIM('수출입 실적(품목별)'!E1737),",","")),"")</f>
        <v>450</v>
      </c>
      <c r="G1733" s="19" t="n">
        <f aca="false">IFERROR(VALUE(SUBSTITUTE(TRIM('수출입 실적(품목별)'!G1737),",","")),"")</f>
        <v>10824</v>
      </c>
      <c r="H1733" s="19" t="n">
        <f aca="false">IFERROR(VALUE(SUBSTITUTE(TRIM('수출입 실적(품목별)'!H1737),",","")),"")</f>
        <v>-10374</v>
      </c>
    </row>
    <row r="1734" customFormat="false" ht="15" hidden="false" customHeight="true" outlineLevel="0" collapsed="false">
      <c r="A1734" s="11" t="str">
        <f aca="false">TRIM('수출입 실적(품목별)'!A1738)</f>
        <v>2026.07</v>
      </c>
      <c r="B1734" s="17" t="n">
        <f aca="false">IFERROR(VALUE(LEFT(A1734,4)),"")</f>
        <v>2026</v>
      </c>
      <c r="C1734" s="17" t="n">
        <f aca="false">IFERROR(VALUE(RIGHT(A1734,2)),"")</f>
        <v>7</v>
      </c>
      <c r="D1734" s="11" t="str">
        <f aca="false">TRIM('수출입 실적(품목별)'!B1738)</f>
        <v>02</v>
      </c>
      <c r="E1734" s="11" t="str">
        <f aca="false">TRIM('수출입 실적(품목별)'!C1738)</f>
        <v>육과 식용 설육(屑肉)</v>
      </c>
      <c r="F1734" s="19" t="n">
        <f aca="false">IFERROR(VALUE(SUBSTITUTE(TRIM('수출입 실적(품목별)'!E1738),",","")),"")</f>
        <v>6320</v>
      </c>
      <c r="G1734" s="19" t="n">
        <f aca="false">IFERROR(VALUE(SUBSTITUTE(TRIM('수출입 실적(품목별)'!G1738),",","")),"")</f>
        <v>708349</v>
      </c>
      <c r="H1734" s="19" t="n">
        <f aca="false">IFERROR(VALUE(SUBSTITUTE(TRIM('수출입 실적(품목별)'!H1738),",","")),"")</f>
        <v>-702030</v>
      </c>
    </row>
    <row r="1735" customFormat="false" ht="15" hidden="false" customHeight="true" outlineLevel="0" collapsed="false">
      <c r="A1735" s="11" t="str">
        <f aca="false">TRIM('수출입 실적(품목별)'!A1739)</f>
        <v>2026.07</v>
      </c>
      <c r="B1735" s="17" t="n">
        <f aca="false">IFERROR(VALUE(LEFT(A1735,4)),"")</f>
        <v>2026</v>
      </c>
      <c r="C1735" s="17" t="n">
        <f aca="false">IFERROR(VALUE(RIGHT(A1735,2)),"")</f>
        <v>7</v>
      </c>
      <c r="D1735" s="11" t="str">
        <f aca="false">TRIM('수출입 실적(품목별)'!B1739)</f>
        <v>03</v>
      </c>
      <c r="E1735" s="11" t="str">
        <f aca="false">TRIM('수출입 실적(품목별)'!C1739)</f>
        <v>어류ㆍ갑각류ㆍ연체동물과 그 밖의 수생(水生) 무척추동물</v>
      </c>
      <c r="F1735" s="19" t="n">
        <f aca="false">IFERROR(VALUE(SUBSTITUTE(TRIM('수출입 실적(품목별)'!E1739),",","")),"")</f>
        <v>178620</v>
      </c>
      <c r="G1735" s="19" t="n">
        <f aca="false">IFERROR(VALUE(SUBSTITUTE(TRIM('수출입 실적(품목별)'!G1739),",","")),"")</f>
        <v>390267</v>
      </c>
      <c r="H1735" s="19" t="n">
        <f aca="false">IFERROR(VALUE(SUBSTITUTE(TRIM('수출입 실적(품목별)'!H1739),",","")),"")</f>
        <v>-211648</v>
      </c>
    </row>
    <row r="1736" customFormat="false" ht="15" hidden="false" customHeight="true" outlineLevel="0" collapsed="false">
      <c r="A1736" s="11" t="str">
        <f aca="false">TRIM('수출입 실적(품목별)'!A1740)</f>
        <v>2026.07</v>
      </c>
      <c r="B1736" s="17" t="n">
        <f aca="false">IFERROR(VALUE(LEFT(A1736,4)),"")</f>
        <v>2026</v>
      </c>
      <c r="C1736" s="17" t="n">
        <f aca="false">IFERROR(VALUE(RIGHT(A1736,2)),"")</f>
        <v>7</v>
      </c>
      <c r="D1736" s="11" t="str">
        <f aca="false">TRIM('수출입 실적(품목별)'!B1740)</f>
        <v>04</v>
      </c>
      <c r="E1736" s="11" t="str">
        <f aca="false">TRIM('수출입 실적(품목별)'!C1740)</f>
        <v>낙농품, 새의 알, 천연꿀, 다른 류로 분류되지 않은 식용인 동물성 생산품</v>
      </c>
      <c r="F1736" s="19" t="n">
        <f aca="false">IFERROR(VALUE(SUBSTITUTE(TRIM('수출입 실적(품목별)'!E1740),",","")),"")</f>
        <v>7164</v>
      </c>
      <c r="G1736" s="19" t="n">
        <f aca="false">IFERROR(VALUE(SUBSTITUTE(TRIM('수출입 실적(품목별)'!G1740),",","")),"")</f>
        <v>170842</v>
      </c>
      <c r="H1736" s="19" t="n">
        <f aca="false">IFERROR(VALUE(SUBSTITUTE(TRIM('수출입 실적(품목별)'!H1740),",","")),"")</f>
        <v>-163678</v>
      </c>
    </row>
    <row r="1737" customFormat="false" ht="15" hidden="false" customHeight="true" outlineLevel="0" collapsed="false">
      <c r="A1737" s="11" t="str">
        <f aca="false">TRIM('수출입 실적(품목별)'!A1741)</f>
        <v>2026.07</v>
      </c>
      <c r="B1737" s="17" t="n">
        <f aca="false">IFERROR(VALUE(LEFT(A1737,4)),"")</f>
        <v>2026</v>
      </c>
      <c r="C1737" s="17" t="n">
        <f aca="false">IFERROR(VALUE(RIGHT(A1737,2)),"")</f>
        <v>7</v>
      </c>
      <c r="D1737" s="11" t="str">
        <f aca="false">TRIM('수출입 실적(품목별)'!B1741)</f>
        <v>05</v>
      </c>
      <c r="E1737" s="11" t="str">
        <f aca="false">TRIM('수출입 실적(품목별)'!C1741)</f>
        <v>다른 류로 분류되지 않은 동물성 생산품</v>
      </c>
      <c r="F1737" s="19" t="n">
        <f aca="false">IFERROR(VALUE(SUBSTITUTE(TRIM('수출입 실적(품목별)'!E1741),",","")),"")</f>
        <v>10442</v>
      </c>
      <c r="G1737" s="19" t="n">
        <f aca="false">IFERROR(VALUE(SUBSTITUTE(TRIM('수출입 실적(품목별)'!G1741),",","")),"")</f>
        <v>17211</v>
      </c>
      <c r="H1737" s="19" t="n">
        <f aca="false">IFERROR(VALUE(SUBSTITUTE(TRIM('수출입 실적(품목별)'!H1741),",","")),"")</f>
        <v>-6769</v>
      </c>
    </row>
    <row r="1738" customFormat="false" ht="15" hidden="false" customHeight="true" outlineLevel="0" collapsed="false">
      <c r="A1738" s="11" t="str">
        <f aca="false">TRIM('수출입 실적(품목별)'!A1742)</f>
        <v>2026.07</v>
      </c>
      <c r="B1738" s="17" t="n">
        <f aca="false">IFERROR(VALUE(LEFT(A1738,4)),"")</f>
        <v>2026</v>
      </c>
      <c r="C1738" s="17" t="n">
        <f aca="false">IFERROR(VALUE(RIGHT(A1738,2)),"")</f>
        <v>7</v>
      </c>
      <c r="D1738" s="11" t="str">
        <f aca="false">TRIM('수출입 실적(품목별)'!B1742)</f>
        <v>06</v>
      </c>
      <c r="E1738" s="11" t="str">
        <f aca="false">TRIM('수출입 실적(품목별)'!C1742)</f>
        <v>살아 있는 수목과 그 밖의 식물, 인경(鱗莖)ㆍ뿌리와 이와 유사한 물품, 절화(切花)와 장식용 잎</v>
      </c>
      <c r="F1738" s="19" t="n">
        <f aca="false">IFERROR(VALUE(SUBSTITUTE(TRIM('수출입 실적(품목별)'!E1742),",","")),"")</f>
        <v>181</v>
      </c>
      <c r="G1738" s="19" t="n">
        <f aca="false">IFERROR(VALUE(SUBSTITUTE(TRIM('수출입 실적(품목별)'!G1742),",","")),"")</f>
        <v>9065</v>
      </c>
      <c r="H1738" s="19" t="n">
        <f aca="false">IFERROR(VALUE(SUBSTITUTE(TRIM('수출입 실적(품목별)'!H1742),",","")),"")</f>
        <v>-8884</v>
      </c>
    </row>
    <row r="1739" customFormat="false" ht="15" hidden="false" customHeight="true" outlineLevel="0" collapsed="false">
      <c r="A1739" s="11" t="str">
        <f aca="false">TRIM('수출입 실적(품목별)'!A1743)</f>
        <v>2026.07</v>
      </c>
      <c r="B1739" s="17" t="n">
        <f aca="false">IFERROR(VALUE(LEFT(A1739,4)),"")</f>
        <v>2026</v>
      </c>
      <c r="C1739" s="17" t="n">
        <f aca="false">IFERROR(VALUE(RIGHT(A1739,2)),"")</f>
        <v>7</v>
      </c>
      <c r="D1739" s="11" t="str">
        <f aca="false">TRIM('수출입 실적(품목별)'!B1743)</f>
        <v>07</v>
      </c>
      <c r="E1739" s="11" t="str">
        <f aca="false">TRIM('수출입 실적(품목별)'!C1743)</f>
        <v>식용의 채소ㆍ뿌리ㆍ괴경(塊莖)</v>
      </c>
      <c r="F1739" s="19" t="n">
        <f aca="false">IFERROR(VALUE(SUBSTITUTE(TRIM('수출입 실적(품목별)'!E1743),",","")),"")</f>
        <v>10777</v>
      </c>
      <c r="G1739" s="19" t="n">
        <f aca="false">IFERROR(VALUE(SUBSTITUTE(TRIM('수출입 실적(품목별)'!G1743),",","")),"")</f>
        <v>48073</v>
      </c>
      <c r="H1739" s="19" t="n">
        <f aca="false">IFERROR(VALUE(SUBSTITUTE(TRIM('수출입 실적(품목별)'!H1743),",","")),"")</f>
        <v>-37297</v>
      </c>
    </row>
    <row r="1740" customFormat="false" ht="15" hidden="false" customHeight="true" outlineLevel="0" collapsed="false">
      <c r="A1740" s="11" t="str">
        <f aca="false">TRIM('수출입 실적(품목별)'!A1744)</f>
        <v>2026.07</v>
      </c>
      <c r="B1740" s="17" t="n">
        <f aca="false">IFERROR(VALUE(LEFT(A1740,4)),"")</f>
        <v>2026</v>
      </c>
      <c r="C1740" s="17" t="n">
        <f aca="false">IFERROR(VALUE(RIGHT(A1740,2)),"")</f>
        <v>7</v>
      </c>
      <c r="D1740" s="11" t="str">
        <f aca="false">TRIM('수출입 실적(품목별)'!B1744)</f>
        <v>08</v>
      </c>
      <c r="E1740" s="11" t="str">
        <f aca="false">TRIM('수출입 실적(품목별)'!C1744)</f>
        <v>식용의 과실과 견과류, 감귤류ㆍ멜론의 껍질</v>
      </c>
      <c r="F1740" s="19" t="n">
        <f aca="false">IFERROR(VALUE(SUBSTITUTE(TRIM('수출입 실적(품목별)'!E1744),",","")),"")</f>
        <v>8301</v>
      </c>
      <c r="G1740" s="19" t="n">
        <f aca="false">IFERROR(VALUE(SUBSTITUTE(TRIM('수출입 실적(품목별)'!G1744),",","")),"")</f>
        <v>163377</v>
      </c>
      <c r="H1740" s="19" t="n">
        <f aca="false">IFERROR(VALUE(SUBSTITUTE(TRIM('수출입 실적(품목별)'!H1744),",","")),"")</f>
        <v>-155075</v>
      </c>
    </row>
    <row r="1741" customFormat="false" ht="15" hidden="false" customHeight="true" outlineLevel="0" collapsed="false">
      <c r="A1741" s="11" t="str">
        <f aca="false">TRIM('수출입 실적(품목별)'!A1745)</f>
        <v>2026.07</v>
      </c>
      <c r="B1741" s="17" t="n">
        <f aca="false">IFERROR(VALUE(LEFT(A1741,4)),"")</f>
        <v>2026</v>
      </c>
      <c r="C1741" s="17" t="n">
        <f aca="false">IFERROR(VALUE(RIGHT(A1741,2)),"")</f>
        <v>7</v>
      </c>
      <c r="D1741" s="11" t="str">
        <f aca="false">TRIM('수출입 실적(품목별)'!B1745)</f>
        <v>09</v>
      </c>
      <c r="E1741" s="11" t="str">
        <f aca="false">TRIM('수출입 실적(품목별)'!C1745)</f>
        <v>커피ㆍ차ㆍ마테(maté)ㆍ향신료</v>
      </c>
      <c r="F1741" s="19" t="n">
        <f aca="false">IFERROR(VALUE(SUBSTITUTE(TRIM('수출입 실적(품목별)'!E1745),",","")),"")</f>
        <v>4266</v>
      </c>
      <c r="G1741" s="19" t="n">
        <f aca="false">IFERROR(VALUE(SUBSTITUTE(TRIM('수출입 실적(품목별)'!G1745),",","")),"")</f>
        <v>141539</v>
      </c>
      <c r="H1741" s="19" t="n">
        <f aca="false">IFERROR(VALUE(SUBSTITUTE(TRIM('수출입 실적(품목별)'!H1745),",","")),"")</f>
        <v>-137273</v>
      </c>
    </row>
    <row r="1742" customFormat="false" ht="15" hidden="false" customHeight="true" outlineLevel="0" collapsed="false">
      <c r="A1742" s="11" t="str">
        <f aca="false">TRIM('수출입 실적(품목별)'!A1746)</f>
        <v>2026.07</v>
      </c>
      <c r="B1742" s="17" t="n">
        <f aca="false">IFERROR(VALUE(LEFT(A1742,4)),"")</f>
        <v>2026</v>
      </c>
      <c r="C1742" s="17" t="n">
        <f aca="false">IFERROR(VALUE(RIGHT(A1742,2)),"")</f>
        <v>7</v>
      </c>
      <c r="D1742" s="11" t="str">
        <f aca="false">TRIM('수출입 실적(품목별)'!B1746)</f>
        <v>10</v>
      </c>
      <c r="E1742" s="11" t="str">
        <f aca="false">TRIM('수출입 실적(품목별)'!C1746)</f>
        <v>곡물</v>
      </c>
      <c r="F1742" s="19" t="n">
        <f aca="false">IFERROR(VALUE(SUBSTITUTE(TRIM('수출입 실적(품목별)'!E1746),",","")),"")</f>
        <v>871</v>
      </c>
      <c r="G1742" s="19" t="n">
        <f aca="false">IFERROR(VALUE(SUBSTITUTE(TRIM('수출입 실적(품목별)'!G1746),",","")),"")</f>
        <v>444446</v>
      </c>
      <c r="H1742" s="19" t="n">
        <f aca="false">IFERROR(VALUE(SUBSTITUTE(TRIM('수출입 실적(품목별)'!H1746),",","")),"")</f>
        <v>-443575</v>
      </c>
    </row>
    <row r="1743" customFormat="false" ht="15" hidden="false" customHeight="true" outlineLevel="0" collapsed="false">
      <c r="A1743" s="11" t="str">
        <f aca="false">TRIM('수출입 실적(품목별)'!A1747)</f>
        <v>2026.07</v>
      </c>
      <c r="B1743" s="17" t="n">
        <f aca="false">IFERROR(VALUE(LEFT(A1743,4)),"")</f>
        <v>2026</v>
      </c>
      <c r="C1743" s="17" t="n">
        <f aca="false">IFERROR(VALUE(RIGHT(A1743,2)),"")</f>
        <v>7</v>
      </c>
      <c r="D1743" s="11" t="str">
        <f aca="false">TRIM('수출입 실적(품목별)'!B1747)</f>
        <v>11</v>
      </c>
      <c r="E1743" s="11" t="str">
        <f aca="false">TRIM('수출입 실적(품목별)'!C1747)</f>
        <v>제분공업의 생산품과 맥아, 전분, 이눌린(inulin), 밀의 글루텐(gluten)</v>
      </c>
      <c r="F1743" s="19" t="n">
        <f aca="false">IFERROR(VALUE(SUBSTITUTE(TRIM('수출입 실적(품목별)'!E1747),",","")),"")</f>
        <v>3393</v>
      </c>
      <c r="G1743" s="19" t="n">
        <f aca="false">IFERROR(VALUE(SUBSTITUTE(TRIM('수출입 실적(품목별)'!G1747),",","")),"")</f>
        <v>27757</v>
      </c>
      <c r="H1743" s="19" t="n">
        <f aca="false">IFERROR(VALUE(SUBSTITUTE(TRIM('수출입 실적(품목별)'!H1747),",","")),"")</f>
        <v>-24364</v>
      </c>
    </row>
    <row r="1744" customFormat="false" ht="15" hidden="false" customHeight="true" outlineLevel="0" collapsed="false">
      <c r="A1744" s="11" t="str">
        <f aca="false">TRIM('수출입 실적(품목별)'!A1748)</f>
        <v>2026.07</v>
      </c>
      <c r="B1744" s="17" t="n">
        <f aca="false">IFERROR(VALUE(LEFT(A1744,4)),"")</f>
        <v>2026</v>
      </c>
      <c r="C1744" s="17" t="n">
        <f aca="false">IFERROR(VALUE(RIGHT(A1744,2)),"")</f>
        <v>7</v>
      </c>
      <c r="D1744" s="11" t="str">
        <f aca="false">TRIM('수출입 실적(품목별)'!B1748)</f>
        <v>12</v>
      </c>
      <c r="E1744" s="11" t="str">
        <f aca="false">TRIM('수출입 실적(품목별)'!C1748)</f>
        <v>채유(採油)에 적합한 종자와 과실, 각종 종자와 과실, 공업용ㆍ의약용 식물, 짚과 사료용 식물</v>
      </c>
      <c r="F1744" s="19" t="n">
        <f aca="false">IFERROR(VALUE(SUBSTITUTE(TRIM('수출입 실적(품목별)'!E1748),",","")),"")</f>
        <v>48580</v>
      </c>
      <c r="G1744" s="19" t="n">
        <f aca="false">IFERROR(VALUE(SUBSTITUTE(TRIM('수출입 실적(품목별)'!G1748),",","")),"")</f>
        <v>127060</v>
      </c>
      <c r="H1744" s="19" t="n">
        <f aca="false">IFERROR(VALUE(SUBSTITUTE(TRIM('수출입 실적(품목별)'!H1748),",","")),"")</f>
        <v>-78480</v>
      </c>
    </row>
    <row r="1745" customFormat="false" ht="15" hidden="false" customHeight="true" outlineLevel="0" collapsed="false">
      <c r="A1745" s="11" t="str">
        <f aca="false">TRIM('수출입 실적(품목별)'!A1749)</f>
        <v>2026.07</v>
      </c>
      <c r="B1745" s="17" t="n">
        <f aca="false">IFERROR(VALUE(LEFT(A1745,4)),"")</f>
        <v>2026</v>
      </c>
      <c r="C1745" s="17" t="n">
        <f aca="false">IFERROR(VALUE(RIGHT(A1745,2)),"")</f>
        <v>7</v>
      </c>
      <c r="D1745" s="11" t="str">
        <f aca="false">TRIM('수출입 실적(품목별)'!B1749)</f>
        <v>13</v>
      </c>
      <c r="E1745" s="11" t="str">
        <f aca="false">TRIM('수출입 실적(품목별)'!C1749)</f>
        <v>락(lac), 검ㆍ수지ㆍ그 밖의 식물성 수액과 추출물(extract)</v>
      </c>
      <c r="F1745" s="19" t="n">
        <f aca="false">IFERROR(VALUE(SUBSTITUTE(TRIM('수출입 실적(품목별)'!E1749),",","")),"")</f>
        <v>6421</v>
      </c>
      <c r="G1745" s="19" t="n">
        <f aca="false">IFERROR(VALUE(SUBSTITUTE(TRIM('수출입 실적(품목별)'!G1749),",","")),"")</f>
        <v>32996</v>
      </c>
      <c r="H1745" s="19" t="n">
        <f aca="false">IFERROR(VALUE(SUBSTITUTE(TRIM('수출입 실적(품목별)'!H1749),",","")),"")</f>
        <v>-26575</v>
      </c>
    </row>
    <row r="1746" customFormat="false" ht="15" hidden="false" customHeight="true" outlineLevel="0" collapsed="false">
      <c r="A1746" s="11" t="str">
        <f aca="false">TRIM('수출입 실적(품목별)'!A1750)</f>
        <v>2026.07</v>
      </c>
      <c r="B1746" s="17" t="n">
        <f aca="false">IFERROR(VALUE(LEFT(A1746,4)),"")</f>
        <v>2026</v>
      </c>
      <c r="C1746" s="17" t="n">
        <f aca="false">IFERROR(VALUE(RIGHT(A1746,2)),"")</f>
        <v>7</v>
      </c>
      <c r="D1746" s="11" t="str">
        <f aca="false">TRIM('수출입 실적(품목별)'!B1750)</f>
        <v>14</v>
      </c>
      <c r="E1746" s="11" t="str">
        <f aca="false">TRIM('수출입 실적(품목별)'!C1750)</f>
        <v>식물성 편조물(編組物)용 재료와 다른 류로 분류되지 않은 식물성 생산품</v>
      </c>
      <c r="F1746" s="19" t="n">
        <f aca="false">IFERROR(VALUE(SUBSTITUTE(TRIM('수출입 실적(품목별)'!E1750),",","")),"")</f>
        <v>44</v>
      </c>
      <c r="G1746" s="19" t="n">
        <f aca="false">IFERROR(VALUE(SUBSTITUTE(TRIM('수출입 실적(품목별)'!G1750),",","")),"")</f>
        <v>12105</v>
      </c>
      <c r="H1746" s="19" t="n">
        <f aca="false">IFERROR(VALUE(SUBSTITUTE(TRIM('수출입 실적(품목별)'!H1750),",","")),"")</f>
        <v>-12061</v>
      </c>
    </row>
    <row r="1747" customFormat="false" ht="15" hidden="false" customHeight="true" outlineLevel="0" collapsed="false">
      <c r="A1747" s="11" t="str">
        <f aca="false">TRIM('수출입 실적(품목별)'!A1751)</f>
        <v>2026.07</v>
      </c>
      <c r="B1747" s="17" t="n">
        <f aca="false">IFERROR(VALUE(LEFT(A1747,4)),"")</f>
        <v>2026</v>
      </c>
      <c r="C1747" s="17" t="n">
        <f aca="false">IFERROR(VALUE(RIGHT(A1747,2)),"")</f>
        <v>7</v>
      </c>
      <c r="D1747" s="11" t="str">
        <f aca="false">TRIM('수출입 실적(품목별)'!B1751)</f>
        <v>15</v>
      </c>
      <c r="E1747" s="11" t="str">
        <f aca="false">TRIM('수출입 실적(품목별)'!C1751)</f>
        <v>동물성ㆍ식물성ㆍ미생물성 지방과 기름 및이들의 분해생산물, 조제한 식용 지방과 동물성ㆍ식물성 왁스</v>
      </c>
      <c r="F1747" s="19" t="n">
        <f aca="false">IFERROR(VALUE(SUBSTITUTE(TRIM('수출입 실적(품목별)'!E1751),",","")),"")</f>
        <v>25316</v>
      </c>
      <c r="G1747" s="19" t="n">
        <f aca="false">IFERROR(VALUE(SUBSTITUTE(TRIM('수출입 실적(품목별)'!G1751),",","")),"")</f>
        <v>316844</v>
      </c>
      <c r="H1747" s="19" t="n">
        <f aca="false">IFERROR(VALUE(SUBSTITUTE(TRIM('수출입 실적(품목별)'!H1751),",","")),"")</f>
        <v>-291529</v>
      </c>
    </row>
    <row r="1748" customFormat="false" ht="15" hidden="false" customHeight="true" outlineLevel="0" collapsed="false">
      <c r="A1748" s="11" t="str">
        <f aca="false">TRIM('수출입 실적(품목별)'!A1752)</f>
        <v>2026.07</v>
      </c>
      <c r="B1748" s="17" t="n">
        <f aca="false">IFERROR(VALUE(LEFT(A1748,4)),"")</f>
        <v>2026</v>
      </c>
      <c r="C1748" s="17" t="n">
        <f aca="false">IFERROR(VALUE(RIGHT(A1748,2)),"")</f>
        <v>7</v>
      </c>
      <c r="D1748" s="11" t="str">
        <f aca="false">TRIM('수출입 실적(품목별)'!B1752)</f>
        <v>16</v>
      </c>
      <c r="E1748" s="11" t="str">
        <f aca="false">TRIM('수출입 실적(품목별)'!C1752)</f>
        <v>육류ㆍ어류ㆍ갑각류ㆍ연체동물이나 그 밖의 수생(水生) 무척추동물 또는 곤충의 조제품</v>
      </c>
      <c r="F1748" s="19" t="n">
        <f aca="false">IFERROR(VALUE(SUBSTITUTE(TRIM('수출입 실적(품목별)'!E1752),",","")),"")</f>
        <v>28121</v>
      </c>
      <c r="G1748" s="19" t="n">
        <f aca="false">IFERROR(VALUE(SUBSTITUTE(TRIM('수출입 실적(품목별)'!G1752),",","")),"")</f>
        <v>83358</v>
      </c>
      <c r="H1748" s="19" t="n">
        <f aca="false">IFERROR(VALUE(SUBSTITUTE(TRIM('수출입 실적(품목별)'!H1752),",","")),"")</f>
        <v>-55237</v>
      </c>
    </row>
    <row r="1749" customFormat="false" ht="15" hidden="false" customHeight="true" outlineLevel="0" collapsed="false">
      <c r="A1749" s="11" t="str">
        <f aca="false">TRIM('수출입 실적(품목별)'!A1753)</f>
        <v>2026.07</v>
      </c>
      <c r="B1749" s="17" t="n">
        <f aca="false">IFERROR(VALUE(LEFT(A1749,4)),"")</f>
        <v>2026</v>
      </c>
      <c r="C1749" s="17" t="n">
        <f aca="false">IFERROR(VALUE(RIGHT(A1749,2)),"")</f>
        <v>7</v>
      </c>
      <c r="D1749" s="11" t="str">
        <f aca="false">TRIM('수출입 실적(품목별)'!B1753)</f>
        <v>17</v>
      </c>
      <c r="E1749" s="11" t="str">
        <f aca="false">TRIM('수출입 실적(품목별)'!C1753)</f>
        <v>당류(糖類)와 설탕과자</v>
      </c>
      <c r="F1749" s="19" t="n">
        <f aca="false">IFERROR(VALUE(SUBSTITUTE(TRIM('수출입 실적(품목별)'!E1753),",","")),"")</f>
        <v>24623</v>
      </c>
      <c r="G1749" s="19" t="n">
        <f aca="false">IFERROR(VALUE(SUBSTITUTE(TRIM('수출입 실적(품목별)'!G1753),",","")),"")</f>
        <v>96513</v>
      </c>
      <c r="H1749" s="19" t="n">
        <f aca="false">IFERROR(VALUE(SUBSTITUTE(TRIM('수출입 실적(품목별)'!H1753),",","")),"")</f>
        <v>-71889</v>
      </c>
    </row>
    <row r="1750" customFormat="false" ht="15" hidden="false" customHeight="true" outlineLevel="0" collapsed="false">
      <c r="A1750" s="11" t="str">
        <f aca="false">TRIM('수출입 실적(품목별)'!A1754)</f>
        <v>2026.07</v>
      </c>
      <c r="B1750" s="17" t="n">
        <f aca="false">IFERROR(VALUE(LEFT(A1750,4)),"")</f>
        <v>2026</v>
      </c>
      <c r="C1750" s="17" t="n">
        <f aca="false">IFERROR(VALUE(RIGHT(A1750,2)),"")</f>
        <v>7</v>
      </c>
      <c r="D1750" s="11" t="str">
        <f aca="false">TRIM('수출입 실적(품목별)'!B1754)</f>
        <v>18</v>
      </c>
      <c r="E1750" s="11" t="str">
        <f aca="false">TRIM('수출입 실적(품목별)'!C1754)</f>
        <v>코코아와 그 조제품</v>
      </c>
      <c r="F1750" s="19" t="n">
        <f aca="false">IFERROR(VALUE(SUBSTITUTE(TRIM('수출입 실적(품목별)'!E1754),",","")),"")</f>
        <v>5750</v>
      </c>
      <c r="G1750" s="19" t="n">
        <f aca="false">IFERROR(VALUE(SUBSTITUTE(TRIM('수출입 실적(품목별)'!G1754),",","")),"")</f>
        <v>36091</v>
      </c>
      <c r="H1750" s="19" t="n">
        <f aca="false">IFERROR(VALUE(SUBSTITUTE(TRIM('수출입 실적(품목별)'!H1754),",","")),"")</f>
        <v>-30342</v>
      </c>
    </row>
    <row r="1751" customFormat="false" ht="15" hidden="false" customHeight="true" outlineLevel="0" collapsed="false">
      <c r="A1751" s="11" t="str">
        <f aca="false">TRIM('수출입 실적(품목별)'!A1755)</f>
        <v>2026.07</v>
      </c>
      <c r="B1751" s="17" t="n">
        <f aca="false">IFERROR(VALUE(LEFT(A1751,4)),"")</f>
        <v>2026</v>
      </c>
      <c r="C1751" s="17" t="n">
        <f aca="false">IFERROR(VALUE(RIGHT(A1751,2)),"")</f>
        <v>7</v>
      </c>
      <c r="D1751" s="11" t="str">
        <f aca="false">TRIM('수출입 실적(품목별)'!B1755)</f>
        <v>19</v>
      </c>
      <c r="E1751" s="11" t="str">
        <f aca="false">TRIM('수출입 실적(품목별)'!C1755)</f>
        <v>곡물ㆍ고운 가루ㆍ전분ㆍ밀크의 조제품과 베이커리 제품</v>
      </c>
      <c r="F1751" s="19" t="n">
        <f aca="false">IFERROR(VALUE(SUBSTITUTE(TRIM('수출입 실적(품목별)'!E1755),",","")),"")</f>
        <v>260238</v>
      </c>
      <c r="G1751" s="19" t="n">
        <f aca="false">IFERROR(VALUE(SUBSTITUTE(TRIM('수출입 실적(품목별)'!G1755),",","")),"")</f>
        <v>98007</v>
      </c>
      <c r="H1751" s="19" t="n">
        <f aca="false">IFERROR(VALUE(SUBSTITUTE(TRIM('수출입 실적(품목별)'!H1755),",","")),"")</f>
        <v>162231</v>
      </c>
    </row>
    <row r="1752" customFormat="false" ht="15" hidden="false" customHeight="true" outlineLevel="0" collapsed="false">
      <c r="A1752" s="11" t="str">
        <f aca="false">TRIM('수출입 실적(품목별)'!A1756)</f>
        <v>2026.07</v>
      </c>
      <c r="B1752" s="17" t="n">
        <f aca="false">IFERROR(VALUE(LEFT(A1752,4)),"")</f>
        <v>2026</v>
      </c>
      <c r="C1752" s="17" t="n">
        <f aca="false">IFERROR(VALUE(RIGHT(A1752,2)),"")</f>
        <v>7</v>
      </c>
      <c r="D1752" s="11" t="str">
        <f aca="false">TRIM('수출입 실적(품목별)'!B1756)</f>
        <v>20</v>
      </c>
      <c r="E1752" s="11" t="str">
        <f aca="false">TRIM('수출입 실적(품목별)'!C1756)</f>
        <v>채소ㆍ과실ㆍ견과류나 식물의그 밖의 부분의 조제품</v>
      </c>
      <c r="F1752" s="19" t="n">
        <f aca="false">IFERROR(VALUE(SUBSTITUTE(TRIM('수출입 실적(품목별)'!E1756),",","")),"")</f>
        <v>91224</v>
      </c>
      <c r="G1752" s="19" t="n">
        <f aca="false">IFERROR(VALUE(SUBSTITUTE(TRIM('수출입 실적(품목별)'!G1756),",","")),"")</f>
        <v>140512</v>
      </c>
      <c r="H1752" s="19" t="n">
        <f aca="false">IFERROR(VALUE(SUBSTITUTE(TRIM('수출입 실적(품목별)'!H1756),",","")),"")</f>
        <v>-49288</v>
      </c>
    </row>
    <row r="1753" customFormat="false" ht="15" hidden="false" customHeight="true" outlineLevel="0" collapsed="false">
      <c r="A1753" s="11" t="str">
        <f aca="false">TRIM('수출입 실적(품목별)'!A1757)</f>
        <v>2026.07</v>
      </c>
      <c r="B1753" s="17" t="n">
        <f aca="false">IFERROR(VALUE(LEFT(A1753,4)),"")</f>
        <v>2026</v>
      </c>
      <c r="C1753" s="17" t="n">
        <f aca="false">IFERROR(VALUE(RIGHT(A1753,2)),"")</f>
        <v>7</v>
      </c>
      <c r="D1753" s="11" t="str">
        <f aca="false">TRIM('수출입 실적(품목별)'!B1757)</f>
        <v>21</v>
      </c>
      <c r="E1753" s="11" t="str">
        <f aca="false">TRIM('수출입 실적(품목별)'!C1757)</f>
        <v>각종 조제 식료품</v>
      </c>
      <c r="F1753" s="19" t="n">
        <f aca="false">IFERROR(VALUE(SUBSTITUTE(TRIM('수출입 실적(품목별)'!E1757),",","")),"")</f>
        <v>155649</v>
      </c>
      <c r="G1753" s="19" t="n">
        <f aca="false">IFERROR(VALUE(SUBSTITUTE(TRIM('수출입 실적(품목별)'!G1757),",","")),"")</f>
        <v>238940</v>
      </c>
      <c r="H1753" s="19" t="n">
        <f aca="false">IFERROR(VALUE(SUBSTITUTE(TRIM('수출입 실적(품목별)'!H1757),",","")),"")</f>
        <v>-83291</v>
      </c>
    </row>
    <row r="1754" customFormat="false" ht="15" hidden="false" customHeight="true" outlineLevel="0" collapsed="false">
      <c r="A1754" s="11" t="str">
        <f aca="false">TRIM('수출입 실적(품목별)'!A1758)</f>
        <v>2026.07</v>
      </c>
      <c r="B1754" s="17" t="n">
        <f aca="false">IFERROR(VALUE(LEFT(A1754,4)),"")</f>
        <v>2026</v>
      </c>
      <c r="C1754" s="17" t="n">
        <f aca="false">IFERROR(VALUE(RIGHT(A1754,2)),"")</f>
        <v>7</v>
      </c>
      <c r="D1754" s="11" t="str">
        <f aca="false">TRIM('수출입 실적(품목별)'!B1758)</f>
        <v>22</v>
      </c>
      <c r="E1754" s="11" t="str">
        <f aca="false">TRIM('수출입 실적(품목별)'!C1758)</f>
        <v>음료ㆍ주류ㆍ식초</v>
      </c>
      <c r="F1754" s="19" t="n">
        <f aca="false">IFERROR(VALUE(SUBSTITUTE(TRIM('수출입 실적(품목별)'!E1758),",","")),"")</f>
        <v>101926</v>
      </c>
      <c r="G1754" s="19" t="n">
        <f aca="false">IFERROR(VALUE(SUBSTITUTE(TRIM('수출입 실적(품목별)'!G1758),",","")),"")</f>
        <v>136104</v>
      </c>
      <c r="H1754" s="19" t="n">
        <f aca="false">IFERROR(VALUE(SUBSTITUTE(TRIM('수출입 실적(품목별)'!H1758),",","")),"")</f>
        <v>-34178</v>
      </c>
    </row>
    <row r="1755" customFormat="false" ht="15" hidden="false" customHeight="true" outlineLevel="0" collapsed="false">
      <c r="A1755" s="11" t="str">
        <f aca="false">TRIM('수출입 실적(품목별)'!A1759)</f>
        <v>2026.07</v>
      </c>
      <c r="B1755" s="17" t="n">
        <f aca="false">IFERROR(VALUE(LEFT(A1755,4)),"")</f>
        <v>2026</v>
      </c>
      <c r="C1755" s="17" t="n">
        <f aca="false">IFERROR(VALUE(RIGHT(A1755,2)),"")</f>
        <v>7</v>
      </c>
      <c r="D1755" s="11" t="str">
        <f aca="false">TRIM('수출입 실적(품목별)'!B1759)</f>
        <v>23</v>
      </c>
      <c r="E1755" s="11" t="str">
        <f aca="false">TRIM('수출입 실적(품목별)'!C1759)</f>
        <v>식품 공업에서 생기는 잔재물과 웨이스트(waste), 조제 사료</v>
      </c>
      <c r="F1755" s="19" t="n">
        <f aca="false">IFERROR(VALUE(SUBSTITUTE(TRIM('수출입 실적(품목별)'!E1759),",","")),"")</f>
        <v>25069</v>
      </c>
      <c r="G1755" s="19" t="n">
        <f aca="false">IFERROR(VALUE(SUBSTITUTE(TRIM('수출입 실적(품목별)'!G1759),",","")),"")</f>
        <v>223609</v>
      </c>
      <c r="H1755" s="19" t="n">
        <f aca="false">IFERROR(VALUE(SUBSTITUTE(TRIM('수출입 실적(품목별)'!H1759),",","")),"")</f>
        <v>-198540</v>
      </c>
    </row>
    <row r="1756" customFormat="false" ht="15" hidden="false" customHeight="true" outlineLevel="0" collapsed="false">
      <c r="A1756" s="11" t="str">
        <f aca="false">TRIM('수출입 실적(품목별)'!A1760)</f>
        <v>2026.07</v>
      </c>
      <c r="B1756" s="17" t="n">
        <f aca="false">IFERROR(VALUE(LEFT(A1756,4)),"")</f>
        <v>2026</v>
      </c>
      <c r="C1756" s="17" t="n">
        <f aca="false">IFERROR(VALUE(RIGHT(A1756,2)),"")</f>
        <v>7</v>
      </c>
      <c r="D1756" s="11" t="str">
        <f aca="false">TRIM('수출입 실적(품목별)'!B1760)</f>
        <v>24</v>
      </c>
      <c r="E1756" s="11" t="str">
        <f aca="false">TRIM('수출입 실적(품목별)'!C1760)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F1756" s="19" t="n">
        <f aca="false">IFERROR(VALUE(SUBSTITUTE(TRIM('수출입 실적(품목별)'!E1760),",","")),"")</f>
        <v>98190</v>
      </c>
      <c r="G1756" s="19" t="n">
        <f aca="false">IFERROR(VALUE(SUBSTITUTE(TRIM('수출입 실적(품목별)'!G1760),",","")),"")</f>
        <v>48688</v>
      </c>
      <c r="H1756" s="19" t="n">
        <f aca="false">IFERROR(VALUE(SUBSTITUTE(TRIM('수출입 실적(품목별)'!H1760),",","")),"")</f>
        <v>49502</v>
      </c>
    </row>
    <row r="1757" customFormat="false" ht="15" hidden="false" customHeight="true" outlineLevel="0" collapsed="false">
      <c r="A1757" s="11" t="str">
        <f aca="false">TRIM('수출입 실적(품목별)'!A1761)</f>
        <v>2026.07</v>
      </c>
      <c r="B1757" s="17" t="n">
        <f aca="false">IFERROR(VALUE(LEFT(A1757,4)),"")</f>
        <v>2026</v>
      </c>
      <c r="C1757" s="17" t="n">
        <f aca="false">IFERROR(VALUE(RIGHT(A1757,2)),"")</f>
        <v>7</v>
      </c>
      <c r="D1757" s="11" t="str">
        <f aca="false">TRIM('수출입 실적(품목별)'!B1761)</f>
        <v>25</v>
      </c>
      <c r="E1757" s="11" t="str">
        <f aca="false">TRIM('수출입 실적(품목별)'!C1761)</f>
        <v>소금, 황, 토석류(土石類), 석고ㆍ석회ㆍ시멘트</v>
      </c>
      <c r="F1757" s="19" t="n">
        <f aca="false">IFERROR(VALUE(SUBSTITUTE(TRIM('수출입 실적(품목별)'!E1761),",","")),"")</f>
        <v>98733</v>
      </c>
      <c r="G1757" s="19" t="n">
        <f aca="false">IFERROR(VALUE(SUBSTITUTE(TRIM('수출입 실적(품목별)'!G1761),",","")),"")</f>
        <v>67308</v>
      </c>
      <c r="H1757" s="19" t="n">
        <f aca="false">IFERROR(VALUE(SUBSTITUTE(TRIM('수출입 실적(품목별)'!H1761),",","")),"")</f>
        <v>31425</v>
      </c>
    </row>
    <row r="1758" customFormat="false" ht="15" hidden="false" customHeight="true" outlineLevel="0" collapsed="false">
      <c r="A1758" s="11" t="str">
        <f aca="false">TRIM('수출입 실적(품목별)'!A1762)</f>
        <v>2026.07</v>
      </c>
      <c r="B1758" s="17" t="n">
        <f aca="false">IFERROR(VALUE(LEFT(A1758,4)),"")</f>
        <v>2026</v>
      </c>
      <c r="C1758" s="17" t="n">
        <f aca="false">IFERROR(VALUE(RIGHT(A1758,2)),"")</f>
        <v>7</v>
      </c>
      <c r="D1758" s="11" t="str">
        <f aca="false">TRIM('수출입 실적(품목별)'!B1762)</f>
        <v>26</v>
      </c>
      <c r="E1758" s="11" t="str">
        <f aca="false">TRIM('수출입 실적(품목별)'!C1762)</f>
        <v>광(鑛)ㆍ슬래그(slag)ㆍ회(灰)</v>
      </c>
      <c r="F1758" s="19" t="n">
        <f aca="false">IFERROR(VALUE(SUBSTITUTE(TRIM('수출입 실적(품목별)'!E1762),",","")),"")</f>
        <v>35351</v>
      </c>
      <c r="G1758" s="19" t="n">
        <f aca="false">IFERROR(VALUE(SUBSTITUTE(TRIM('수출입 실적(품목별)'!G1762),",","")),"")</f>
        <v>2537004</v>
      </c>
      <c r="H1758" s="19" t="n">
        <f aca="false">IFERROR(VALUE(SUBSTITUTE(TRIM('수출입 실적(품목별)'!H1762),",","")),"")</f>
        <v>-2501653</v>
      </c>
    </row>
    <row r="1759" customFormat="false" ht="15" hidden="false" customHeight="true" outlineLevel="0" collapsed="false">
      <c r="A1759" s="11" t="str">
        <f aca="false">TRIM('수출입 실적(품목별)'!A1763)</f>
        <v>2026.07</v>
      </c>
      <c r="B1759" s="17" t="n">
        <f aca="false">IFERROR(VALUE(LEFT(A1759,4)),"")</f>
        <v>2026</v>
      </c>
      <c r="C1759" s="17" t="n">
        <f aca="false">IFERROR(VALUE(RIGHT(A1759,2)),"")</f>
        <v>7</v>
      </c>
      <c r="D1759" s="11" t="str">
        <f aca="false">TRIM('수출입 실적(품목별)'!B1763)</f>
        <v>27</v>
      </c>
      <c r="E1759" s="11" t="str">
        <f aca="false">TRIM('수출입 실적(품목별)'!C1763)</f>
        <v>광물성 연료ㆍ광물유(鑛物油)와 이들의 증류물, 역청(瀝靑)물질, 광물성 왁스</v>
      </c>
      <c r="F1759" s="19" t="n">
        <f aca="false">IFERROR(VALUE(SUBSTITUTE(TRIM('수출입 실적(품목별)'!E1763),",","")),"")</f>
        <v>5896407</v>
      </c>
      <c r="G1759" s="19" t="n">
        <f aca="false">IFERROR(VALUE(SUBSTITUTE(TRIM('수출입 실적(품목별)'!G1763),",","")),"")</f>
        <v>16251655</v>
      </c>
      <c r="H1759" s="19" t="n">
        <f aca="false">IFERROR(VALUE(SUBSTITUTE(TRIM('수출입 실적(품목별)'!H1763),",","")),"")</f>
        <v>-10355248</v>
      </c>
    </row>
    <row r="1760" customFormat="false" ht="15" hidden="false" customHeight="true" outlineLevel="0" collapsed="false">
      <c r="A1760" s="11" t="str">
        <f aca="false">TRIM('수출입 실적(품목별)'!A1764)</f>
        <v>2026.07</v>
      </c>
      <c r="B1760" s="17" t="n">
        <f aca="false">IFERROR(VALUE(LEFT(A1760,4)),"")</f>
        <v>2026</v>
      </c>
      <c r="C1760" s="17" t="n">
        <f aca="false">IFERROR(VALUE(RIGHT(A1760,2)),"")</f>
        <v>7</v>
      </c>
      <c r="D1760" s="11" t="str">
        <f aca="false">TRIM('수출입 실적(품목별)'!B1764)</f>
        <v>28</v>
      </c>
      <c r="E1760" s="11" t="str">
        <f aca="false">TRIM('수출입 실적(품목별)'!C1764)</f>
        <v>무기화학품, 귀금속ㆍ희토류(稀土類)금속ㆍ방사성원소ㆍ동위원소의 유기화합물이나 무기화합물</v>
      </c>
      <c r="F1760" s="19" t="n">
        <f aca="false">IFERROR(VALUE(SUBSTITUTE(TRIM('수출입 실적(품목별)'!E1764),",","")),"")</f>
        <v>1083240</v>
      </c>
      <c r="G1760" s="19" t="n">
        <f aca="false">IFERROR(VALUE(SUBSTITUTE(TRIM('수출입 실적(품목별)'!G1764),",","")),"")</f>
        <v>1226749</v>
      </c>
      <c r="H1760" s="19" t="n">
        <f aca="false">IFERROR(VALUE(SUBSTITUTE(TRIM('수출입 실적(품목별)'!H1764),",","")),"")</f>
        <v>-143509</v>
      </c>
    </row>
    <row r="1761" customFormat="false" ht="15" hidden="false" customHeight="true" outlineLevel="0" collapsed="false">
      <c r="A1761" s="11" t="str">
        <f aca="false">TRIM('수출입 실적(품목별)'!A1765)</f>
        <v>2026.07</v>
      </c>
      <c r="B1761" s="17" t="n">
        <f aca="false">IFERROR(VALUE(LEFT(A1761,4)),"")</f>
        <v>2026</v>
      </c>
      <c r="C1761" s="17" t="n">
        <f aca="false">IFERROR(VALUE(RIGHT(A1761,2)),"")</f>
        <v>7</v>
      </c>
      <c r="D1761" s="11" t="str">
        <f aca="false">TRIM('수출입 실적(품목별)'!B1765)</f>
        <v>29</v>
      </c>
      <c r="E1761" s="11" t="str">
        <f aca="false">TRIM('수출입 실적(품목별)'!C1765)</f>
        <v>유기화학품</v>
      </c>
      <c r="F1761" s="19" t="n">
        <f aca="false">IFERROR(VALUE(SUBSTITUTE(TRIM('수출입 실적(품목별)'!E1765),",","")),"")</f>
        <v>1836067</v>
      </c>
      <c r="G1761" s="19" t="n">
        <f aca="false">IFERROR(VALUE(SUBSTITUTE(TRIM('수출입 실적(품목별)'!G1765),",","")),"")</f>
        <v>1259025</v>
      </c>
      <c r="H1761" s="19" t="n">
        <f aca="false">IFERROR(VALUE(SUBSTITUTE(TRIM('수출입 실적(품목별)'!H1765),",","")),"")</f>
        <v>577042</v>
      </c>
    </row>
    <row r="1762" customFormat="false" ht="15" hidden="false" customHeight="true" outlineLevel="0" collapsed="false">
      <c r="A1762" s="11" t="str">
        <f aca="false">TRIM('수출입 실적(품목별)'!A1766)</f>
        <v>2026.07</v>
      </c>
      <c r="B1762" s="17" t="n">
        <f aca="false">IFERROR(VALUE(LEFT(A1762,4)),"")</f>
        <v>2026</v>
      </c>
      <c r="C1762" s="17" t="n">
        <f aca="false">IFERROR(VALUE(RIGHT(A1762,2)),"")</f>
        <v>7</v>
      </c>
      <c r="D1762" s="11" t="str">
        <f aca="false">TRIM('수출입 실적(품목별)'!B1766)</f>
        <v>30</v>
      </c>
      <c r="E1762" s="11" t="str">
        <f aca="false">TRIM('수출입 실적(품목별)'!C1766)</f>
        <v>의료용품</v>
      </c>
      <c r="F1762" s="19" t="n">
        <f aca="false">IFERROR(VALUE(SUBSTITUTE(TRIM('수출입 실적(품목별)'!E1766),",","")),"")</f>
        <v>859910</v>
      </c>
      <c r="G1762" s="19" t="n">
        <f aca="false">IFERROR(VALUE(SUBSTITUTE(TRIM('수출입 실적(품목별)'!G1766),",","")),"")</f>
        <v>1123719</v>
      </c>
      <c r="H1762" s="19" t="n">
        <f aca="false">IFERROR(VALUE(SUBSTITUTE(TRIM('수출입 실적(품목별)'!H1766),",","")),"")</f>
        <v>-263809</v>
      </c>
    </row>
    <row r="1763" customFormat="false" ht="15" hidden="false" customHeight="true" outlineLevel="0" collapsed="false">
      <c r="A1763" s="11" t="str">
        <f aca="false">TRIM('수출입 실적(품목별)'!A1767)</f>
        <v>2026.07</v>
      </c>
      <c r="B1763" s="17" t="n">
        <f aca="false">IFERROR(VALUE(LEFT(A1763,4)),"")</f>
        <v>2026</v>
      </c>
      <c r="C1763" s="17" t="n">
        <f aca="false">IFERROR(VALUE(RIGHT(A1763,2)),"")</f>
        <v>7</v>
      </c>
      <c r="D1763" s="11" t="str">
        <f aca="false">TRIM('수출입 실적(품목별)'!B1767)</f>
        <v>31</v>
      </c>
      <c r="E1763" s="11" t="str">
        <f aca="false">TRIM('수출입 실적(품목별)'!C1767)</f>
        <v>비료</v>
      </c>
      <c r="F1763" s="19" t="n">
        <f aca="false">IFERROR(VALUE(SUBSTITUTE(TRIM('수출입 실적(품목별)'!E1767),",","")),"")</f>
        <v>75095</v>
      </c>
      <c r="G1763" s="19" t="n">
        <f aca="false">IFERROR(VALUE(SUBSTITUTE(TRIM('수출입 실적(품목별)'!G1767),",","")),"")</f>
        <v>84800</v>
      </c>
      <c r="H1763" s="19" t="n">
        <f aca="false">IFERROR(VALUE(SUBSTITUTE(TRIM('수출입 실적(품목별)'!H1767),",","")),"")</f>
        <v>-9705</v>
      </c>
    </row>
    <row r="1764" customFormat="false" ht="15" hidden="false" customHeight="true" outlineLevel="0" collapsed="false">
      <c r="A1764" s="11" t="str">
        <f aca="false">TRIM('수출입 실적(품목별)'!A1768)</f>
        <v>2026.07</v>
      </c>
      <c r="B1764" s="17" t="n">
        <f aca="false">IFERROR(VALUE(LEFT(A1764,4)),"")</f>
        <v>2026</v>
      </c>
      <c r="C1764" s="17" t="n">
        <f aca="false">IFERROR(VALUE(RIGHT(A1764,2)),"")</f>
        <v>7</v>
      </c>
      <c r="D1764" s="11" t="str">
        <f aca="false">TRIM('수출입 실적(품목별)'!B1768)</f>
        <v>32</v>
      </c>
      <c r="E1764" s="11" t="str">
        <f aca="false">TRIM('수출입 실적(품목별)'!C1768)</f>
        <v>유연용ㆍ염색용 추출물(extract), 탄닌과 이들의 유도체, 염료ㆍ안료와 그 밖의 착색제, 페인트ㆍ바니시(varnish), 퍼티(putty)와 그 밖의 매스틱(mastic), 잉크</v>
      </c>
      <c r="F1764" s="19" t="n">
        <f aca="false">IFERROR(VALUE(SUBSTITUTE(TRIM('수출입 실적(품목별)'!E1768),",","")),"")</f>
        <v>267863</v>
      </c>
      <c r="G1764" s="19" t="n">
        <f aca="false">IFERROR(VALUE(SUBSTITUTE(TRIM('수출입 실적(품목별)'!G1768),",","")),"")</f>
        <v>235671</v>
      </c>
      <c r="H1764" s="19" t="n">
        <f aca="false">IFERROR(VALUE(SUBSTITUTE(TRIM('수출입 실적(품목별)'!H1768),",","")),"")</f>
        <v>32192</v>
      </c>
    </row>
    <row r="1765" customFormat="false" ht="15" hidden="false" customHeight="true" outlineLevel="0" collapsed="false">
      <c r="A1765" s="11" t="str">
        <f aca="false">TRIM('수출입 실적(품목별)'!A1769)</f>
        <v>2026.07</v>
      </c>
      <c r="B1765" s="17" t="n">
        <f aca="false">IFERROR(VALUE(LEFT(A1765,4)),"")</f>
        <v>2026</v>
      </c>
      <c r="C1765" s="17" t="n">
        <f aca="false">IFERROR(VALUE(RIGHT(A1765,2)),"")</f>
        <v>7</v>
      </c>
      <c r="D1765" s="11" t="str">
        <f aca="false">TRIM('수출입 실적(품목별)'!B1769)</f>
        <v>33</v>
      </c>
      <c r="E1765" s="11" t="str">
        <f aca="false">TRIM('수출입 실적(품목별)'!C1769)</f>
        <v>정유(essential oil)와 레지노이드(resinoid), 조제향료와 화장품ㆍ화장용품</v>
      </c>
      <c r="F1765" s="19" t="n">
        <f aca="false">IFERROR(VALUE(SUBSTITUTE(TRIM('수출입 실적(품목별)'!E1769),",","")),"")</f>
        <v>1304068</v>
      </c>
      <c r="G1765" s="19" t="n">
        <f aca="false">IFERROR(VALUE(SUBSTITUTE(TRIM('수출입 실적(품목별)'!G1769),",","")),"")</f>
        <v>197744</v>
      </c>
      <c r="H1765" s="19" t="n">
        <f aca="false">IFERROR(VALUE(SUBSTITUTE(TRIM('수출입 실적(품목별)'!H1769),",","")),"")</f>
        <v>1106324</v>
      </c>
    </row>
    <row r="1766" customFormat="false" ht="15" hidden="false" customHeight="true" outlineLevel="0" collapsed="false">
      <c r="A1766" s="11" t="str">
        <f aca="false">TRIM('수출입 실적(품목별)'!A1770)</f>
        <v>2026.07</v>
      </c>
      <c r="B1766" s="17" t="n">
        <f aca="false">IFERROR(VALUE(LEFT(A1766,4)),"")</f>
        <v>2026</v>
      </c>
      <c r="C1766" s="17" t="n">
        <f aca="false">IFERROR(VALUE(RIGHT(A1766,2)),"")</f>
        <v>7</v>
      </c>
      <c r="D1766" s="11" t="str">
        <f aca="false">TRIM('수출입 실적(품목별)'!B1770)</f>
        <v>34</v>
      </c>
      <c r="E1766" s="11" t="str">
        <f aca="false">TRIM('수출입 실적(품목별)'!C1770)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F1766" s="19" t="n">
        <f aca="false">IFERROR(VALUE(SUBSTITUTE(TRIM('수출입 실적(품목별)'!E1770),",","")),"")</f>
        <v>203414</v>
      </c>
      <c r="G1766" s="19" t="n">
        <f aca="false">IFERROR(VALUE(SUBSTITUTE(TRIM('수출입 실적(품목별)'!G1770),",","")),"")</f>
        <v>109166</v>
      </c>
      <c r="H1766" s="19" t="n">
        <f aca="false">IFERROR(VALUE(SUBSTITUTE(TRIM('수출입 실적(품목별)'!H1770),",","")),"")</f>
        <v>94248</v>
      </c>
    </row>
    <row r="1767" customFormat="false" ht="15" hidden="false" customHeight="true" outlineLevel="0" collapsed="false">
      <c r="A1767" s="11" t="str">
        <f aca="false">TRIM('수출입 실적(품목별)'!A1771)</f>
        <v>2026.07</v>
      </c>
      <c r="B1767" s="17" t="n">
        <f aca="false">IFERROR(VALUE(LEFT(A1767,4)),"")</f>
        <v>2026</v>
      </c>
      <c r="C1767" s="17" t="n">
        <f aca="false">IFERROR(VALUE(RIGHT(A1767,2)),"")</f>
        <v>7</v>
      </c>
      <c r="D1767" s="11" t="str">
        <f aca="false">TRIM('수출입 실적(품목별)'!B1771)</f>
        <v>35</v>
      </c>
      <c r="E1767" s="11" t="str">
        <f aca="false">TRIM('수출입 실적(품목별)'!C1771)</f>
        <v>단백질계 물질, 변성전분, 글루(glue), 효소</v>
      </c>
      <c r="F1767" s="19" t="n">
        <f aca="false">IFERROR(VALUE(SUBSTITUTE(TRIM('수출입 실적(품목별)'!E1771),",","")),"")</f>
        <v>94028</v>
      </c>
      <c r="G1767" s="19" t="n">
        <f aca="false">IFERROR(VALUE(SUBSTITUTE(TRIM('수출입 실적(품목별)'!G1771),",","")),"")</f>
        <v>93431</v>
      </c>
      <c r="H1767" s="19" t="n">
        <f aca="false">IFERROR(VALUE(SUBSTITUTE(TRIM('수출입 실적(품목별)'!H1771),",","")),"")</f>
        <v>597</v>
      </c>
    </row>
    <row r="1768" customFormat="false" ht="15" hidden="false" customHeight="true" outlineLevel="0" collapsed="false">
      <c r="A1768" s="11" t="str">
        <f aca="false">TRIM('수출입 실적(품목별)'!A1772)</f>
        <v>2026.07</v>
      </c>
      <c r="B1768" s="17" t="n">
        <f aca="false">IFERROR(VALUE(LEFT(A1768,4)),"")</f>
        <v>2026</v>
      </c>
      <c r="C1768" s="17" t="n">
        <f aca="false">IFERROR(VALUE(RIGHT(A1768,2)),"")</f>
        <v>7</v>
      </c>
      <c r="D1768" s="11" t="str">
        <f aca="false">TRIM('수출입 실적(품목별)'!B1772)</f>
        <v>36</v>
      </c>
      <c r="E1768" s="11" t="str">
        <f aca="false">TRIM('수출입 실적(품목별)'!C1772)</f>
        <v>화약류, 화공품, 성냥, 발화성 합금, 특정 가연성 조제품</v>
      </c>
      <c r="F1768" s="19" t="n">
        <f aca="false">IFERROR(VALUE(SUBSTITUTE(TRIM('수출입 실적(품목별)'!E1772),",","")),"")</f>
        <v>5921</v>
      </c>
      <c r="G1768" s="19" t="n">
        <f aca="false">IFERROR(VALUE(SUBSTITUTE(TRIM('수출입 실적(품목별)'!G1772),",","")),"")</f>
        <v>3199</v>
      </c>
      <c r="H1768" s="19" t="n">
        <f aca="false">IFERROR(VALUE(SUBSTITUTE(TRIM('수출입 실적(품목별)'!H1772),",","")),"")</f>
        <v>2721</v>
      </c>
    </row>
    <row r="1769" customFormat="false" ht="15" hidden="false" customHeight="true" outlineLevel="0" collapsed="false">
      <c r="A1769" s="11" t="str">
        <f aca="false">TRIM('수출입 실적(품목별)'!A1773)</f>
        <v>2026.07</v>
      </c>
      <c r="B1769" s="17" t="n">
        <f aca="false">IFERROR(VALUE(LEFT(A1769,4)),"")</f>
        <v>2026</v>
      </c>
      <c r="C1769" s="17" t="n">
        <f aca="false">IFERROR(VALUE(RIGHT(A1769,2)),"")</f>
        <v>7</v>
      </c>
      <c r="D1769" s="11" t="str">
        <f aca="false">TRIM('수출입 실적(품목별)'!B1773)</f>
        <v>37</v>
      </c>
      <c r="E1769" s="11" t="str">
        <f aca="false">TRIM('수출입 실적(품목별)'!C1773)</f>
        <v>사진용이나 영화용 재료</v>
      </c>
      <c r="F1769" s="19" t="n">
        <f aca="false">IFERROR(VALUE(SUBSTITUTE(TRIM('수출입 실적(품목별)'!E1773),",","")),"")</f>
        <v>108564</v>
      </c>
      <c r="G1769" s="19" t="n">
        <f aca="false">IFERROR(VALUE(SUBSTITUTE(TRIM('수출입 실적(품목별)'!G1773),",","")),"")</f>
        <v>105365</v>
      </c>
      <c r="H1769" s="19" t="n">
        <f aca="false">IFERROR(VALUE(SUBSTITUTE(TRIM('수출입 실적(품목별)'!H1773),",","")),"")</f>
        <v>3199</v>
      </c>
    </row>
    <row r="1770" customFormat="false" ht="15" hidden="false" customHeight="true" outlineLevel="0" collapsed="false">
      <c r="A1770" s="11" t="str">
        <f aca="false">TRIM('수출입 실적(품목별)'!A1774)</f>
        <v>2026.07</v>
      </c>
      <c r="B1770" s="17" t="n">
        <f aca="false">IFERROR(VALUE(LEFT(A1770,4)),"")</f>
        <v>2026</v>
      </c>
      <c r="C1770" s="17" t="n">
        <f aca="false">IFERROR(VALUE(RIGHT(A1770,2)),"")</f>
        <v>7</v>
      </c>
      <c r="D1770" s="11" t="str">
        <f aca="false">TRIM('수출입 실적(품목별)'!B1774)</f>
        <v>38</v>
      </c>
      <c r="E1770" s="11" t="str">
        <f aca="false">TRIM('수출입 실적(품목별)'!C1774)</f>
        <v>각종 화학공업 생산품</v>
      </c>
      <c r="F1770" s="19" t="n">
        <f aca="false">IFERROR(VALUE(SUBSTITUTE(TRIM('수출입 실적(품목별)'!E1774),",","")),"")</f>
        <v>745094</v>
      </c>
      <c r="G1770" s="19" t="n">
        <f aca="false">IFERROR(VALUE(SUBSTITUTE(TRIM('수출입 실적(품목별)'!G1774),",","")),"")</f>
        <v>937993</v>
      </c>
      <c r="H1770" s="19" t="n">
        <f aca="false">IFERROR(VALUE(SUBSTITUTE(TRIM('수출입 실적(품목별)'!H1774),",","")),"")</f>
        <v>-192900</v>
      </c>
    </row>
    <row r="1771" customFormat="false" ht="15" hidden="false" customHeight="true" outlineLevel="0" collapsed="false">
      <c r="A1771" s="11" t="str">
        <f aca="false">TRIM('수출입 실적(품목별)'!A1775)</f>
        <v>2026.07</v>
      </c>
      <c r="B1771" s="17" t="n">
        <f aca="false">IFERROR(VALUE(LEFT(A1771,4)),"")</f>
        <v>2026</v>
      </c>
      <c r="C1771" s="17" t="n">
        <f aca="false">IFERROR(VALUE(RIGHT(A1771,2)),"")</f>
        <v>7</v>
      </c>
      <c r="D1771" s="11" t="str">
        <f aca="false">TRIM('수출입 실적(품목별)'!B1775)</f>
        <v>39</v>
      </c>
      <c r="E1771" s="11" t="str">
        <f aca="false">TRIM('수출입 실적(품목별)'!C1775)</f>
        <v>플라스틱과 그 제품</v>
      </c>
      <c r="F1771" s="19" t="n">
        <f aca="false">IFERROR(VALUE(SUBSTITUTE(TRIM('수출입 실적(품목별)'!E1775),",","")),"")</f>
        <v>3405002</v>
      </c>
      <c r="G1771" s="19" t="n">
        <f aca="false">IFERROR(VALUE(SUBSTITUTE(TRIM('수출입 실적(품목별)'!G1775),",","")),"")</f>
        <v>1287910</v>
      </c>
      <c r="H1771" s="19" t="n">
        <f aca="false">IFERROR(VALUE(SUBSTITUTE(TRIM('수출입 실적(품목별)'!H1775),",","")),"")</f>
        <v>2117091</v>
      </c>
    </row>
    <row r="1772" customFormat="false" ht="15" hidden="false" customHeight="true" outlineLevel="0" collapsed="false">
      <c r="A1772" s="11" t="str">
        <f aca="false">TRIM('수출입 실적(품목별)'!A1776)</f>
        <v>2026.07</v>
      </c>
      <c r="B1772" s="17" t="n">
        <f aca="false">IFERROR(VALUE(LEFT(A1772,4)),"")</f>
        <v>2026</v>
      </c>
      <c r="C1772" s="17" t="n">
        <f aca="false">IFERROR(VALUE(RIGHT(A1772,2)),"")</f>
        <v>7</v>
      </c>
      <c r="D1772" s="11" t="str">
        <f aca="false">TRIM('수출입 실적(품목별)'!B1776)</f>
        <v>40</v>
      </c>
      <c r="E1772" s="11" t="str">
        <f aca="false">TRIM('수출입 실적(품목별)'!C1776)</f>
        <v>고무와 그 제품</v>
      </c>
      <c r="F1772" s="19" t="n">
        <f aca="false">IFERROR(VALUE(SUBSTITUTE(TRIM('수출입 실적(품목별)'!E1776),",","")),"")</f>
        <v>753662</v>
      </c>
      <c r="G1772" s="19" t="n">
        <f aca="false">IFERROR(VALUE(SUBSTITUTE(TRIM('수출입 실적(품목별)'!G1776),",","")),"")</f>
        <v>290065</v>
      </c>
      <c r="H1772" s="19" t="n">
        <f aca="false">IFERROR(VALUE(SUBSTITUTE(TRIM('수출입 실적(품목별)'!H1776),",","")),"")</f>
        <v>463598</v>
      </c>
    </row>
    <row r="1773" customFormat="false" ht="15" hidden="false" customHeight="true" outlineLevel="0" collapsed="false">
      <c r="A1773" s="11" t="str">
        <f aca="false">TRIM('수출입 실적(품목별)'!A1777)</f>
        <v>2026.07</v>
      </c>
      <c r="B1773" s="17" t="n">
        <f aca="false">IFERROR(VALUE(LEFT(A1773,4)),"")</f>
        <v>2026</v>
      </c>
      <c r="C1773" s="17" t="n">
        <f aca="false">IFERROR(VALUE(RIGHT(A1773,2)),"")</f>
        <v>7</v>
      </c>
      <c r="D1773" s="11" t="str">
        <f aca="false">TRIM('수출입 실적(품목별)'!B1777)</f>
        <v>41</v>
      </c>
      <c r="E1773" s="11" t="str">
        <f aca="false">TRIM('수출입 실적(품목별)'!C1777)</f>
        <v>원피(모피는 제외한다)와 가죽</v>
      </c>
      <c r="F1773" s="19" t="n">
        <f aca="false">IFERROR(VALUE(SUBSTITUTE(TRIM('수출입 실적(품목별)'!E1777),",","")),"")</f>
        <v>24275</v>
      </c>
      <c r="G1773" s="19" t="n">
        <f aca="false">IFERROR(VALUE(SUBSTITUTE(TRIM('수출입 실적(품목별)'!G1777),",","")),"")</f>
        <v>22779</v>
      </c>
      <c r="H1773" s="19" t="n">
        <f aca="false">IFERROR(VALUE(SUBSTITUTE(TRIM('수출입 실적(품목별)'!H1777),",","")),"")</f>
        <v>1495</v>
      </c>
    </row>
    <row r="1774" customFormat="false" ht="15" hidden="false" customHeight="true" outlineLevel="0" collapsed="false">
      <c r="A1774" s="11" t="str">
        <f aca="false">TRIM('수출입 실적(품목별)'!A1778)</f>
        <v>2026.07</v>
      </c>
      <c r="B1774" s="17" t="n">
        <f aca="false">IFERROR(VALUE(LEFT(A1774,4)),"")</f>
        <v>2026</v>
      </c>
      <c r="C1774" s="17" t="n">
        <f aca="false">IFERROR(VALUE(RIGHT(A1774,2)),"")</f>
        <v>7</v>
      </c>
      <c r="D1774" s="11" t="str">
        <f aca="false">TRIM('수출입 실적(품목별)'!B1778)</f>
        <v>42</v>
      </c>
      <c r="E1774" s="11" t="str">
        <f aca="false">TRIM('수출입 실적(품목별)'!C1778)</f>
        <v>가죽제품, 마구, 여행용구ㆍ핸드백과 이와 유사한 용기, 동물 거트(gut)[누에의 거트(gut)는 제외한다]의 제품</v>
      </c>
      <c r="F1774" s="19" t="n">
        <f aca="false">IFERROR(VALUE(SUBSTITUTE(TRIM('수출입 실적(품목별)'!E1778),",","")),"")</f>
        <v>68664</v>
      </c>
      <c r="G1774" s="19" t="n">
        <f aca="false">IFERROR(VALUE(SUBSTITUTE(TRIM('수출입 실적(품목별)'!G1778),",","")),"")</f>
        <v>313840</v>
      </c>
      <c r="H1774" s="19" t="n">
        <f aca="false">IFERROR(VALUE(SUBSTITUTE(TRIM('수출입 실적(품목별)'!H1778),",","")),"")</f>
        <v>-245175</v>
      </c>
    </row>
    <row r="1775" customFormat="false" ht="15" hidden="false" customHeight="true" outlineLevel="0" collapsed="false">
      <c r="A1775" s="11" t="str">
        <f aca="false">TRIM('수출입 실적(품목별)'!A1779)</f>
        <v>2026.07</v>
      </c>
      <c r="B1775" s="17" t="n">
        <f aca="false">IFERROR(VALUE(LEFT(A1775,4)),"")</f>
        <v>2026</v>
      </c>
      <c r="C1775" s="17" t="n">
        <f aca="false">IFERROR(VALUE(RIGHT(A1775,2)),"")</f>
        <v>7</v>
      </c>
      <c r="D1775" s="11" t="str">
        <f aca="false">TRIM('수출입 실적(품목별)'!B1779)</f>
        <v>43</v>
      </c>
      <c r="E1775" s="11" t="str">
        <f aca="false">TRIM('수출입 실적(품목별)'!C1779)</f>
        <v>모피ㆍ인조모피와 이들의 제품</v>
      </c>
      <c r="F1775" s="19" t="n">
        <f aca="false">IFERROR(VALUE(SUBSTITUTE(TRIM('수출입 실적(품목별)'!E1779),",","")),"")</f>
        <v>1011</v>
      </c>
      <c r="G1775" s="19" t="n">
        <f aca="false">IFERROR(VALUE(SUBSTITUTE(TRIM('수출입 실적(품목별)'!G1779),",","")),"")</f>
        <v>17190</v>
      </c>
      <c r="H1775" s="19" t="n">
        <f aca="false">IFERROR(VALUE(SUBSTITUTE(TRIM('수출입 실적(품목별)'!H1779),",","")),"")</f>
        <v>-16179</v>
      </c>
    </row>
    <row r="1776" customFormat="false" ht="15" hidden="false" customHeight="true" outlineLevel="0" collapsed="false">
      <c r="A1776" s="11" t="str">
        <f aca="false">TRIM('수출입 실적(품목별)'!A1780)</f>
        <v>2026.07</v>
      </c>
      <c r="B1776" s="17" t="n">
        <f aca="false">IFERROR(VALUE(LEFT(A1776,4)),"")</f>
        <v>2026</v>
      </c>
      <c r="C1776" s="17" t="n">
        <f aca="false">IFERROR(VALUE(RIGHT(A1776,2)),"")</f>
        <v>7</v>
      </c>
      <c r="D1776" s="11" t="str">
        <f aca="false">TRIM('수출입 실적(품목별)'!B1780)</f>
        <v>44</v>
      </c>
      <c r="E1776" s="11" t="str">
        <f aca="false">TRIM('수출입 실적(품목별)'!C1780)</f>
        <v>목재와 그 제품, 목탄</v>
      </c>
      <c r="F1776" s="19" t="n">
        <f aca="false">IFERROR(VALUE(SUBSTITUTE(TRIM('수출입 실적(품목별)'!E1780),",","")),"")</f>
        <v>7814</v>
      </c>
      <c r="G1776" s="19" t="n">
        <f aca="false">IFERROR(VALUE(SUBSTITUTE(TRIM('수출입 실적(품목별)'!G1780),",","")),"")</f>
        <v>210222</v>
      </c>
      <c r="H1776" s="19" t="n">
        <f aca="false">IFERROR(VALUE(SUBSTITUTE(TRIM('수출입 실적(품목별)'!H1780),",","")),"")</f>
        <v>-202408</v>
      </c>
    </row>
    <row r="1777" customFormat="false" ht="15" hidden="false" customHeight="true" outlineLevel="0" collapsed="false">
      <c r="A1777" s="11" t="str">
        <f aca="false">TRIM('수출입 실적(품목별)'!A1781)</f>
        <v>2026.07</v>
      </c>
      <c r="B1777" s="17" t="n">
        <f aca="false">IFERROR(VALUE(LEFT(A1777,4)),"")</f>
        <v>2026</v>
      </c>
      <c r="C1777" s="17" t="n">
        <f aca="false">IFERROR(VALUE(RIGHT(A1777,2)),"")</f>
        <v>7</v>
      </c>
      <c r="D1777" s="11" t="str">
        <f aca="false">TRIM('수출입 실적(품목별)'!B1781)</f>
        <v>45</v>
      </c>
      <c r="E1777" s="11" t="str">
        <f aca="false">TRIM('수출입 실적(품목별)'!C1781)</f>
        <v>코르크(cork)와 그 제품</v>
      </c>
      <c r="F1777" s="19" t="n">
        <f aca="false">IFERROR(VALUE(SUBSTITUTE(TRIM('수출입 실적(품목별)'!E1781),",","")),"")</f>
        <v>24</v>
      </c>
      <c r="G1777" s="19" t="n">
        <f aca="false">IFERROR(VALUE(SUBSTITUTE(TRIM('수출입 실적(품목별)'!G1781),",","")),"")</f>
        <v>429</v>
      </c>
      <c r="H1777" s="19" t="n">
        <f aca="false">IFERROR(VALUE(SUBSTITUTE(TRIM('수출입 실적(품목별)'!H1781),",","")),"")</f>
        <v>-405</v>
      </c>
    </row>
    <row r="1778" customFormat="false" ht="15" hidden="false" customHeight="true" outlineLevel="0" collapsed="false">
      <c r="A1778" s="11" t="str">
        <f aca="false">TRIM('수출입 실적(품목별)'!A1782)</f>
        <v>2026.07</v>
      </c>
      <c r="B1778" s="17" t="n">
        <f aca="false">IFERROR(VALUE(LEFT(A1778,4)),"")</f>
        <v>2026</v>
      </c>
      <c r="C1778" s="17" t="n">
        <f aca="false">IFERROR(VALUE(RIGHT(A1778,2)),"")</f>
        <v>7</v>
      </c>
      <c r="D1778" s="11" t="str">
        <f aca="false">TRIM('수출입 실적(품목별)'!B1782)</f>
        <v>46</v>
      </c>
      <c r="E1778" s="11" t="str">
        <f aca="false">TRIM('수출입 실적(품목별)'!C1782)</f>
        <v>짚ㆍ에스파르토(esparto)나 그 밖의 조물 재료의 제품, 바구니 세공물(basketware)과 지조세공물(枝條細工物)</v>
      </c>
      <c r="F1778" s="19" t="n">
        <f aca="false">IFERROR(VALUE(SUBSTITUTE(TRIM('수출입 실적(품목별)'!E1782),",","")),"")</f>
        <v>64</v>
      </c>
      <c r="G1778" s="19" t="n">
        <f aca="false">IFERROR(VALUE(SUBSTITUTE(TRIM('수출입 실적(품목별)'!G1782),",","")),"")</f>
        <v>1768</v>
      </c>
      <c r="H1778" s="19" t="n">
        <f aca="false">IFERROR(VALUE(SUBSTITUTE(TRIM('수출입 실적(품목별)'!H1782),",","")),"")</f>
        <v>-1704</v>
      </c>
    </row>
    <row r="1779" customFormat="false" ht="15" hidden="false" customHeight="true" outlineLevel="0" collapsed="false">
      <c r="A1779" s="11" t="str">
        <f aca="false">TRIM('수출입 실적(품목별)'!A1783)</f>
        <v>2026.07</v>
      </c>
      <c r="B1779" s="17" t="n">
        <f aca="false">IFERROR(VALUE(LEFT(A1779,4)),"")</f>
        <v>2026</v>
      </c>
      <c r="C1779" s="17" t="n">
        <f aca="false">IFERROR(VALUE(RIGHT(A1779,2)),"")</f>
        <v>7</v>
      </c>
      <c r="D1779" s="11" t="str">
        <f aca="false">TRIM('수출입 실적(품목별)'!B1783)</f>
        <v>47</v>
      </c>
      <c r="E1779" s="11" t="str">
        <f aca="false">TRIM('수출입 실적(품목별)'!C1783)</f>
        <v>목재나 그 밖의 섬유질 셀룰로오스재료의 펄프, 회수한 종이ㆍ판지[웨이스트(waste)와 스크랩(scrap)]</v>
      </c>
      <c r="F1779" s="19" t="n">
        <f aca="false">IFERROR(VALUE(SUBSTITUTE(TRIM('수출입 실적(품목별)'!E1783),",","")),"")</f>
        <v>7894</v>
      </c>
      <c r="G1779" s="19" t="n">
        <f aca="false">IFERROR(VALUE(SUBSTITUTE(TRIM('수출입 실적(품목별)'!G1783),",","")),"")</f>
        <v>130938</v>
      </c>
      <c r="H1779" s="19" t="n">
        <f aca="false">IFERROR(VALUE(SUBSTITUTE(TRIM('수출입 실적(품목별)'!H1783),",","")),"")</f>
        <v>-123044</v>
      </c>
    </row>
    <row r="1780" customFormat="false" ht="15" hidden="false" customHeight="true" outlineLevel="0" collapsed="false">
      <c r="A1780" s="11" t="str">
        <f aca="false">TRIM('수출입 실적(품목별)'!A1784)</f>
        <v>2026.07</v>
      </c>
      <c r="B1780" s="17" t="n">
        <f aca="false">IFERROR(VALUE(LEFT(A1780,4)),"")</f>
        <v>2026</v>
      </c>
      <c r="C1780" s="17" t="n">
        <f aca="false">IFERROR(VALUE(RIGHT(A1780,2)),"")</f>
        <v>7</v>
      </c>
      <c r="D1780" s="11" t="str">
        <f aca="false">TRIM('수출입 실적(품목별)'!B1784)</f>
        <v>48</v>
      </c>
      <c r="E1780" s="11" t="str">
        <f aca="false">TRIM('수출입 실적(품목별)'!C1784)</f>
        <v>종이와 판지, 제지용 펄프ㆍ종이ㆍ판지의 제품</v>
      </c>
      <c r="F1780" s="19" t="n">
        <f aca="false">IFERROR(VALUE(SUBSTITUTE(TRIM('수출입 실적(품목별)'!E1784),",","")),"")</f>
        <v>247355</v>
      </c>
      <c r="G1780" s="19" t="n">
        <f aca="false">IFERROR(VALUE(SUBSTITUTE(TRIM('수출입 실적(품목별)'!G1784),",","")),"")</f>
        <v>197258</v>
      </c>
      <c r="H1780" s="19" t="n">
        <f aca="false">IFERROR(VALUE(SUBSTITUTE(TRIM('수출입 실적(품목별)'!H1784),",","")),"")</f>
        <v>50098</v>
      </c>
    </row>
    <row r="1781" customFormat="false" ht="15" hidden="false" customHeight="true" outlineLevel="0" collapsed="false">
      <c r="A1781" s="11" t="str">
        <f aca="false">TRIM('수출입 실적(품목별)'!A1785)</f>
        <v>2026.07</v>
      </c>
      <c r="B1781" s="17" t="n">
        <f aca="false">IFERROR(VALUE(LEFT(A1781,4)),"")</f>
        <v>2026</v>
      </c>
      <c r="C1781" s="17" t="n">
        <f aca="false">IFERROR(VALUE(RIGHT(A1781,2)),"")</f>
        <v>7</v>
      </c>
      <c r="D1781" s="11" t="str">
        <f aca="false">TRIM('수출입 실적(품목별)'!B1785)</f>
        <v>49</v>
      </c>
      <c r="E1781" s="11" t="str">
        <f aca="false">TRIM('수출입 실적(품목별)'!C1785)</f>
        <v>인쇄서적ㆍ신문ㆍ회화ㆍ그 밖의 인쇄물, 수제(手製)문서ㆍ타자문서ㆍ도면</v>
      </c>
      <c r="F1781" s="19" t="n">
        <f aca="false">IFERROR(VALUE(SUBSTITUTE(TRIM('수출입 실적(품목별)'!E1785),",","")),"")</f>
        <v>56112</v>
      </c>
      <c r="G1781" s="19" t="n">
        <f aca="false">IFERROR(VALUE(SUBSTITUTE(TRIM('수출입 실적(품목별)'!G1785),",","")),"")</f>
        <v>27119</v>
      </c>
      <c r="H1781" s="19" t="n">
        <f aca="false">IFERROR(VALUE(SUBSTITUTE(TRIM('수출입 실적(품목별)'!H1785),",","")),"")</f>
        <v>28993</v>
      </c>
    </row>
    <row r="1782" customFormat="false" ht="15" hidden="false" customHeight="true" outlineLevel="0" collapsed="false">
      <c r="A1782" s="11" t="str">
        <f aca="false">TRIM('수출입 실적(품목별)'!A1786)</f>
        <v>2026.07</v>
      </c>
      <c r="B1782" s="17" t="n">
        <f aca="false">IFERROR(VALUE(LEFT(A1782,4)),"")</f>
        <v>2026</v>
      </c>
      <c r="C1782" s="17" t="n">
        <f aca="false">IFERROR(VALUE(RIGHT(A1782,2)),"")</f>
        <v>7</v>
      </c>
      <c r="D1782" s="11" t="str">
        <f aca="false">TRIM('수출입 실적(품목별)'!B1786)</f>
        <v>50</v>
      </c>
      <c r="E1782" s="11" t="str">
        <f aca="false">TRIM('수출입 실적(품목별)'!C1786)</f>
        <v>견</v>
      </c>
      <c r="F1782" s="19" t="n">
        <f aca="false">IFERROR(VALUE(SUBSTITUTE(TRIM('수출입 실적(품목별)'!E1786),",","")),"")</f>
        <v>2521</v>
      </c>
      <c r="G1782" s="19" t="n">
        <f aca="false">IFERROR(VALUE(SUBSTITUTE(TRIM('수출입 실적(품목별)'!G1786),",","")),"")</f>
        <v>2719</v>
      </c>
      <c r="H1782" s="19" t="n">
        <f aca="false">IFERROR(VALUE(SUBSTITUTE(TRIM('수출입 실적(품목별)'!H1786),",","")),"")</f>
        <v>-198</v>
      </c>
    </row>
    <row r="1783" customFormat="false" ht="15" hidden="false" customHeight="true" outlineLevel="0" collapsed="false">
      <c r="A1783" s="11" t="str">
        <f aca="false">TRIM('수출입 실적(품목별)'!A1787)</f>
        <v>2026.07</v>
      </c>
      <c r="B1783" s="17" t="n">
        <f aca="false">IFERROR(VALUE(LEFT(A1783,4)),"")</f>
        <v>2026</v>
      </c>
      <c r="C1783" s="17" t="n">
        <f aca="false">IFERROR(VALUE(RIGHT(A1783,2)),"")</f>
        <v>7</v>
      </c>
      <c r="D1783" s="11" t="str">
        <f aca="false">TRIM('수출입 실적(품목별)'!B1787)</f>
        <v>51</v>
      </c>
      <c r="E1783" s="11" t="str">
        <f aca="false">TRIM('수출입 실적(품목별)'!C1787)</f>
        <v>양모ㆍ동물의 부드러운 털이나 거친 털ㆍ말의 털로 만든 실과 직물</v>
      </c>
      <c r="F1783" s="19" t="n">
        <f aca="false">IFERROR(VALUE(SUBSTITUTE(TRIM('수출입 실적(품목별)'!E1787),",","")),"")</f>
        <v>5200</v>
      </c>
      <c r="G1783" s="19" t="n">
        <f aca="false">IFERROR(VALUE(SUBSTITUTE(TRIM('수출입 실적(품목별)'!G1787),",","")),"")</f>
        <v>22236</v>
      </c>
      <c r="H1783" s="19" t="n">
        <f aca="false">IFERROR(VALUE(SUBSTITUTE(TRIM('수출입 실적(품목별)'!H1787),",","")),"")</f>
        <v>-17036</v>
      </c>
    </row>
    <row r="1784" customFormat="false" ht="15" hidden="false" customHeight="true" outlineLevel="0" collapsed="false">
      <c r="A1784" s="11" t="str">
        <f aca="false">TRIM('수출입 실적(품목별)'!A1788)</f>
        <v>2026.07</v>
      </c>
      <c r="B1784" s="17" t="n">
        <f aca="false">IFERROR(VALUE(LEFT(A1784,4)),"")</f>
        <v>2026</v>
      </c>
      <c r="C1784" s="17" t="n">
        <f aca="false">IFERROR(VALUE(RIGHT(A1784,2)),"")</f>
        <v>7</v>
      </c>
      <c r="D1784" s="11" t="str">
        <f aca="false">TRIM('수출입 실적(품목별)'!B1788)</f>
        <v>52</v>
      </c>
      <c r="E1784" s="11" t="str">
        <f aca="false">TRIM('수출입 실적(품목별)'!C1788)</f>
        <v>면</v>
      </c>
      <c r="F1784" s="19" t="n">
        <f aca="false">IFERROR(VALUE(SUBSTITUTE(TRIM('수출입 실적(품목별)'!E1788),",","")),"")</f>
        <v>24752</v>
      </c>
      <c r="G1784" s="19" t="n">
        <f aca="false">IFERROR(VALUE(SUBSTITUTE(TRIM('수출입 실적(품목별)'!G1788),",","")),"")</f>
        <v>59198</v>
      </c>
      <c r="H1784" s="19" t="n">
        <f aca="false">IFERROR(VALUE(SUBSTITUTE(TRIM('수출입 실적(품목별)'!H1788),",","")),"")</f>
        <v>-34446</v>
      </c>
    </row>
    <row r="1785" customFormat="false" ht="15" hidden="false" customHeight="true" outlineLevel="0" collapsed="false">
      <c r="A1785" s="11" t="str">
        <f aca="false">TRIM('수출입 실적(품목별)'!A1789)</f>
        <v>2026.07</v>
      </c>
      <c r="B1785" s="17" t="n">
        <f aca="false">IFERROR(VALUE(LEFT(A1785,4)),"")</f>
        <v>2026</v>
      </c>
      <c r="C1785" s="17" t="n">
        <f aca="false">IFERROR(VALUE(RIGHT(A1785,2)),"")</f>
        <v>7</v>
      </c>
      <c r="D1785" s="11" t="str">
        <f aca="false">TRIM('수출입 실적(품목별)'!B1789)</f>
        <v>53</v>
      </c>
      <c r="E1785" s="11" t="str">
        <f aca="false">TRIM('수출입 실적(품목별)'!C1789)</f>
        <v>그 밖의 식물성 방직용 섬유, 종이실(paper yarn)과 종이실로 만든 직물</v>
      </c>
      <c r="F1785" s="19" t="n">
        <f aca="false">IFERROR(VALUE(SUBSTITUTE(TRIM('수출입 실적(품목별)'!E1789),",","")),"")</f>
        <v>157</v>
      </c>
      <c r="G1785" s="19" t="n">
        <f aca="false">IFERROR(VALUE(SUBSTITUTE(TRIM('수출입 실적(품목별)'!G1789),",","")),"")</f>
        <v>3302</v>
      </c>
      <c r="H1785" s="19" t="n">
        <f aca="false">IFERROR(VALUE(SUBSTITUTE(TRIM('수출입 실적(품목별)'!H1789),",","")),"")</f>
        <v>-3145</v>
      </c>
    </row>
    <row r="1786" customFormat="false" ht="15" hidden="false" customHeight="true" outlineLevel="0" collapsed="false">
      <c r="A1786" s="11" t="str">
        <f aca="false">TRIM('수출입 실적(품목별)'!A1790)</f>
        <v>2026.07</v>
      </c>
      <c r="B1786" s="17" t="n">
        <f aca="false">IFERROR(VALUE(LEFT(A1786,4)),"")</f>
        <v>2026</v>
      </c>
      <c r="C1786" s="17" t="n">
        <f aca="false">IFERROR(VALUE(RIGHT(A1786,2)),"")</f>
        <v>7</v>
      </c>
      <c r="D1786" s="11" t="str">
        <f aca="false">TRIM('수출입 실적(품목별)'!B1790)</f>
        <v>54</v>
      </c>
      <c r="E1786" s="11" t="str">
        <f aca="false">TRIM('수출입 실적(품목별)'!C1790)</f>
        <v>인조필라멘트, 인조방직용 섬유재료의 스트립(strip)과 이와 유사한 것</v>
      </c>
      <c r="F1786" s="19" t="n">
        <f aca="false">IFERROR(VALUE(SUBSTITUTE(TRIM('수출입 실적(품목별)'!E1790),",","")),"")</f>
        <v>149027</v>
      </c>
      <c r="G1786" s="19" t="n">
        <f aca="false">IFERROR(VALUE(SUBSTITUTE(TRIM('수출입 실적(품목별)'!G1790),",","")),"")</f>
        <v>78495</v>
      </c>
      <c r="H1786" s="19" t="n">
        <f aca="false">IFERROR(VALUE(SUBSTITUTE(TRIM('수출입 실적(품목별)'!H1790),",","")),"")</f>
        <v>70532</v>
      </c>
    </row>
    <row r="1787" customFormat="false" ht="15" hidden="false" customHeight="true" outlineLevel="0" collapsed="false">
      <c r="A1787" s="11" t="str">
        <f aca="false">TRIM('수출입 실적(품목별)'!A1791)</f>
        <v>2026.07</v>
      </c>
      <c r="B1787" s="17" t="n">
        <f aca="false">IFERROR(VALUE(LEFT(A1787,4)),"")</f>
        <v>2026</v>
      </c>
      <c r="C1787" s="17" t="n">
        <f aca="false">IFERROR(VALUE(RIGHT(A1787,2)),"")</f>
        <v>7</v>
      </c>
      <c r="D1787" s="11" t="str">
        <f aca="false">TRIM('수출입 실적(품목별)'!B1791)</f>
        <v>55</v>
      </c>
      <c r="E1787" s="11" t="str">
        <f aca="false">TRIM('수출입 실적(품목별)'!C1791)</f>
        <v>인조스테이플섬유</v>
      </c>
      <c r="F1787" s="19" t="n">
        <f aca="false">IFERROR(VALUE(SUBSTITUTE(TRIM('수출입 실적(품목별)'!E1791),",","")),"")</f>
        <v>92749</v>
      </c>
      <c r="G1787" s="19" t="n">
        <f aca="false">IFERROR(VALUE(SUBSTITUTE(TRIM('수출입 실적(품목별)'!G1791),",","")),"")</f>
        <v>49222</v>
      </c>
      <c r="H1787" s="19" t="n">
        <f aca="false">IFERROR(VALUE(SUBSTITUTE(TRIM('수출입 실적(품목별)'!H1791),",","")),"")</f>
        <v>43528</v>
      </c>
    </row>
    <row r="1788" customFormat="false" ht="15" hidden="false" customHeight="true" outlineLevel="0" collapsed="false">
      <c r="A1788" s="11" t="str">
        <f aca="false">TRIM('수출입 실적(품목별)'!A1792)</f>
        <v>2026.07</v>
      </c>
      <c r="B1788" s="17" t="n">
        <f aca="false">IFERROR(VALUE(LEFT(A1788,4)),"")</f>
        <v>2026</v>
      </c>
      <c r="C1788" s="17" t="n">
        <f aca="false">IFERROR(VALUE(RIGHT(A1788,2)),"")</f>
        <v>7</v>
      </c>
      <c r="D1788" s="11" t="str">
        <f aca="false">TRIM('수출입 실적(품목별)'!B1792)</f>
        <v>56</v>
      </c>
      <c r="E1788" s="11" t="str">
        <f aca="false">TRIM('수출입 실적(품목별)'!C1792)</f>
        <v>워딩(wadding)ㆍ펠트(felt)ㆍ부직포, 특수사, 끈ㆍ배의 밧줄(cordage)ㆍ로프ㆍ케이블과 이들의 제품</v>
      </c>
      <c r="F1788" s="19" t="n">
        <f aca="false">IFERROR(VALUE(SUBSTITUTE(TRIM('수출입 실적(품목별)'!E1792),",","")),"")</f>
        <v>72942</v>
      </c>
      <c r="G1788" s="19" t="n">
        <f aca="false">IFERROR(VALUE(SUBSTITUTE(TRIM('수출입 실적(품목별)'!G1792),",","")),"")</f>
        <v>66083</v>
      </c>
      <c r="H1788" s="19" t="n">
        <f aca="false">IFERROR(VALUE(SUBSTITUTE(TRIM('수출입 실적(품목별)'!H1792),",","")),"")</f>
        <v>6859</v>
      </c>
    </row>
    <row r="1789" customFormat="false" ht="15" hidden="false" customHeight="true" outlineLevel="0" collapsed="false">
      <c r="A1789" s="11" t="str">
        <f aca="false">TRIM('수출입 실적(품목별)'!A1793)</f>
        <v>2026.07</v>
      </c>
      <c r="B1789" s="17" t="n">
        <f aca="false">IFERROR(VALUE(LEFT(A1789,4)),"")</f>
        <v>2026</v>
      </c>
      <c r="C1789" s="17" t="n">
        <f aca="false">IFERROR(VALUE(RIGHT(A1789,2)),"")</f>
        <v>7</v>
      </c>
      <c r="D1789" s="11" t="str">
        <f aca="false">TRIM('수출입 실적(품목별)'!B1793)</f>
        <v>57</v>
      </c>
      <c r="E1789" s="11" t="str">
        <f aca="false">TRIM('수출입 실적(품목별)'!C1793)</f>
        <v>양탄자류와 그 밖의 방직용 섬유로 만든 바닥깔개</v>
      </c>
      <c r="F1789" s="19" t="n">
        <f aca="false">IFERROR(VALUE(SUBSTITUTE(TRIM('수출입 실적(품목별)'!E1793),",","")),"")</f>
        <v>5590</v>
      </c>
      <c r="G1789" s="19" t="n">
        <f aca="false">IFERROR(VALUE(SUBSTITUTE(TRIM('수출입 실적(품목별)'!G1793),",","")),"")</f>
        <v>9277</v>
      </c>
      <c r="H1789" s="19" t="n">
        <f aca="false">IFERROR(VALUE(SUBSTITUTE(TRIM('수출입 실적(품목별)'!H1793),",","")),"")</f>
        <v>-3687</v>
      </c>
    </row>
    <row r="1790" customFormat="false" ht="15" hidden="false" customHeight="true" outlineLevel="0" collapsed="false">
      <c r="A1790" s="11" t="str">
        <f aca="false">TRIM('수출입 실적(품목별)'!A1794)</f>
        <v>2026.07</v>
      </c>
      <c r="B1790" s="17" t="n">
        <f aca="false">IFERROR(VALUE(LEFT(A1790,4)),"")</f>
        <v>2026</v>
      </c>
      <c r="C1790" s="17" t="n">
        <f aca="false">IFERROR(VALUE(RIGHT(A1790,2)),"")</f>
        <v>7</v>
      </c>
      <c r="D1790" s="11" t="str">
        <f aca="false">TRIM('수출입 실적(품목별)'!B1794)</f>
        <v>58</v>
      </c>
      <c r="E1790" s="11" t="str">
        <f aca="false">TRIM('수출입 실적(품목별)'!C1794)</f>
        <v>특수직물, 터프트(tuft)한 직물, 레이스, 태피스트리(tapestry), 트리밍(trimming), 자수천</v>
      </c>
      <c r="F1790" s="19" t="n">
        <f aca="false">IFERROR(VALUE(SUBSTITUTE(TRIM('수출입 실적(품목별)'!E1794),",","")),"")</f>
        <v>16016</v>
      </c>
      <c r="G1790" s="19" t="n">
        <f aca="false">IFERROR(VALUE(SUBSTITUTE(TRIM('수출입 실적(품목별)'!G1794),",","")),"")</f>
        <v>7873</v>
      </c>
      <c r="H1790" s="19" t="n">
        <f aca="false">IFERROR(VALUE(SUBSTITUTE(TRIM('수출입 실적(품목별)'!H1794),",","")),"")</f>
        <v>8143</v>
      </c>
    </row>
    <row r="1791" customFormat="false" ht="15" hidden="false" customHeight="true" outlineLevel="0" collapsed="false">
      <c r="A1791" s="11" t="str">
        <f aca="false">TRIM('수출입 실적(품목별)'!A1795)</f>
        <v>2026.07</v>
      </c>
      <c r="B1791" s="17" t="n">
        <f aca="false">IFERROR(VALUE(LEFT(A1791,4)),"")</f>
        <v>2026</v>
      </c>
      <c r="C1791" s="17" t="n">
        <f aca="false">IFERROR(VALUE(RIGHT(A1791,2)),"")</f>
        <v>7</v>
      </c>
      <c r="D1791" s="11" t="str">
        <f aca="false">TRIM('수출입 실적(품목별)'!B1795)</f>
        <v>59</v>
      </c>
      <c r="E1791" s="11" t="str">
        <f aca="false">TRIM('수출입 실적(품목별)'!C1795)</f>
        <v>침투ㆍ도포ㆍ피복하거나 적층한 방직용 섬유의 직물, 공업용인 방직용 섬유제품</v>
      </c>
      <c r="F1791" s="19" t="n">
        <f aca="false">IFERROR(VALUE(SUBSTITUTE(TRIM('수출입 실적(품목별)'!E1795),",","")),"")</f>
        <v>106289</v>
      </c>
      <c r="G1791" s="19" t="n">
        <f aca="false">IFERROR(VALUE(SUBSTITUTE(TRIM('수출입 실적(품목별)'!G1795),",","")),"")</f>
        <v>34327</v>
      </c>
      <c r="H1791" s="19" t="n">
        <f aca="false">IFERROR(VALUE(SUBSTITUTE(TRIM('수출입 실적(품목별)'!H1795),",","")),"")</f>
        <v>71962</v>
      </c>
    </row>
    <row r="1792" customFormat="false" ht="15" hidden="false" customHeight="true" outlineLevel="0" collapsed="false">
      <c r="A1792" s="11" t="str">
        <f aca="false">TRIM('수출입 실적(품목별)'!A1796)</f>
        <v>2026.07</v>
      </c>
      <c r="B1792" s="17" t="n">
        <f aca="false">IFERROR(VALUE(LEFT(A1792,4)),"")</f>
        <v>2026</v>
      </c>
      <c r="C1792" s="17" t="n">
        <f aca="false">IFERROR(VALUE(RIGHT(A1792,2)),"")</f>
        <v>7</v>
      </c>
      <c r="D1792" s="11" t="str">
        <f aca="false">TRIM('수출입 실적(품목별)'!B1796)</f>
        <v>60</v>
      </c>
      <c r="E1792" s="11" t="str">
        <f aca="false">TRIM('수출입 실적(품목별)'!C1796)</f>
        <v>메리야스 편물과 뜨개질 편물</v>
      </c>
      <c r="F1792" s="19" t="n">
        <f aca="false">IFERROR(VALUE(SUBSTITUTE(TRIM('수출입 실적(품목별)'!E1796),",","")),"")</f>
        <v>124239</v>
      </c>
      <c r="G1792" s="19" t="n">
        <f aca="false">IFERROR(VALUE(SUBSTITUTE(TRIM('수출입 실적(품목별)'!G1796),",","")),"")</f>
        <v>9195</v>
      </c>
      <c r="H1792" s="19" t="n">
        <f aca="false">IFERROR(VALUE(SUBSTITUTE(TRIM('수출입 실적(품목별)'!H1796),",","")),"")</f>
        <v>115044</v>
      </c>
    </row>
    <row r="1793" customFormat="false" ht="15" hidden="false" customHeight="true" outlineLevel="0" collapsed="false">
      <c r="A1793" s="11" t="str">
        <f aca="false">TRIM('수출입 실적(품목별)'!A1797)</f>
        <v>2026.07</v>
      </c>
      <c r="B1793" s="17" t="n">
        <f aca="false">IFERROR(VALUE(LEFT(A1793,4)),"")</f>
        <v>2026</v>
      </c>
      <c r="C1793" s="17" t="n">
        <f aca="false">IFERROR(VALUE(RIGHT(A1793,2)),"")</f>
        <v>7</v>
      </c>
      <c r="D1793" s="11" t="str">
        <f aca="false">TRIM('수출입 실적(품목별)'!B1797)</f>
        <v>61</v>
      </c>
      <c r="E1793" s="11" t="str">
        <f aca="false">TRIM('수출입 실적(품목별)'!C1797)</f>
        <v>의류와 그 부속품(메리야스 편물이나 뜨개질 편물로 한정한다)</v>
      </c>
      <c r="F1793" s="19" t="n">
        <f aca="false">IFERROR(VALUE(SUBSTITUTE(TRIM('수출입 실적(품목별)'!E1797),",","")),"")</f>
        <v>72526</v>
      </c>
      <c r="G1793" s="19" t="n">
        <f aca="false">IFERROR(VALUE(SUBSTITUTE(TRIM('수출입 실적(품목별)'!G1797),",","")),"")</f>
        <v>404471</v>
      </c>
      <c r="H1793" s="19" t="n">
        <f aca="false">IFERROR(VALUE(SUBSTITUTE(TRIM('수출입 실적(품목별)'!H1797),",","")),"")</f>
        <v>-331944</v>
      </c>
    </row>
    <row r="1794" customFormat="false" ht="15" hidden="false" customHeight="true" outlineLevel="0" collapsed="false">
      <c r="A1794" s="11" t="str">
        <f aca="false">TRIM('수출입 실적(품목별)'!A1798)</f>
        <v>2026.07</v>
      </c>
      <c r="B1794" s="17" t="n">
        <f aca="false">IFERROR(VALUE(LEFT(A1794,4)),"")</f>
        <v>2026</v>
      </c>
      <c r="C1794" s="17" t="n">
        <f aca="false">IFERROR(VALUE(RIGHT(A1794,2)),"")</f>
        <v>7</v>
      </c>
      <c r="D1794" s="11" t="str">
        <f aca="false">TRIM('수출입 실적(품목별)'!B1798)</f>
        <v>62</v>
      </c>
      <c r="E1794" s="11" t="str">
        <f aca="false">TRIM('수출입 실적(품목별)'!C1798)</f>
        <v>의류와 그 부속품(메리야스 편물이나 뜨개질편물은 제외한다)</v>
      </c>
      <c r="F1794" s="19" t="n">
        <f aca="false">IFERROR(VALUE(SUBSTITUTE(TRIM('수출입 실적(품목별)'!E1798),",","")),"")</f>
        <v>70420</v>
      </c>
      <c r="G1794" s="19" t="n">
        <f aca="false">IFERROR(VALUE(SUBSTITUTE(TRIM('수출입 실적(품목별)'!G1798),",","")),"")</f>
        <v>553580</v>
      </c>
      <c r="H1794" s="19" t="n">
        <f aca="false">IFERROR(VALUE(SUBSTITUTE(TRIM('수출입 실적(품목별)'!H1798),",","")),"")</f>
        <v>-483160</v>
      </c>
    </row>
    <row r="1795" customFormat="false" ht="15" hidden="false" customHeight="true" outlineLevel="0" collapsed="false">
      <c r="A1795" s="11" t="str">
        <f aca="false">TRIM('수출입 실적(품목별)'!A1799)</f>
        <v>2026.07</v>
      </c>
      <c r="B1795" s="17" t="n">
        <f aca="false">IFERROR(VALUE(LEFT(A1795,4)),"")</f>
        <v>2026</v>
      </c>
      <c r="C1795" s="17" t="n">
        <f aca="false">IFERROR(VALUE(RIGHT(A1795,2)),"")</f>
        <v>7</v>
      </c>
      <c r="D1795" s="11" t="str">
        <f aca="false">TRIM('수출입 실적(품목별)'!B1799)</f>
        <v>63</v>
      </c>
      <c r="E1795" s="11" t="str">
        <f aca="false">TRIM('수출입 실적(품목별)'!C1799)</f>
        <v>제품으로 된 방직용 섬유의 그 밖의 물품, 세트, 사용하던 의류ㆍ방직용 섬유제품, 넝마</v>
      </c>
      <c r="F1795" s="19" t="n">
        <f aca="false">IFERROR(VALUE(SUBSTITUTE(TRIM('수출입 실적(품목별)'!E1799),",","")),"")</f>
        <v>46246</v>
      </c>
      <c r="G1795" s="19" t="n">
        <f aca="false">IFERROR(VALUE(SUBSTITUTE(TRIM('수출입 실적(품목별)'!G1799),",","")),"")</f>
        <v>118350</v>
      </c>
      <c r="H1795" s="19" t="n">
        <f aca="false">IFERROR(VALUE(SUBSTITUTE(TRIM('수출입 실적(품목별)'!H1799),",","")),"")</f>
        <v>-72104</v>
      </c>
    </row>
    <row r="1796" customFormat="false" ht="15" hidden="false" customHeight="true" outlineLevel="0" collapsed="false">
      <c r="A1796" s="11" t="str">
        <f aca="false">TRIM('수출입 실적(품목별)'!A1800)</f>
        <v>2026.07</v>
      </c>
      <c r="B1796" s="17" t="n">
        <f aca="false">IFERROR(VALUE(LEFT(A1796,4)),"")</f>
        <v>2026</v>
      </c>
      <c r="C1796" s="17" t="n">
        <f aca="false">IFERROR(VALUE(RIGHT(A1796,2)),"")</f>
        <v>7</v>
      </c>
      <c r="D1796" s="11" t="str">
        <f aca="false">TRIM('수출입 실적(품목별)'!B1800)</f>
        <v>64</v>
      </c>
      <c r="E1796" s="11" t="str">
        <f aca="false">TRIM('수출입 실적(품목별)'!C1800)</f>
        <v>신발류ㆍ각반과 이와 유사한 것, 이들의 부분품</v>
      </c>
      <c r="F1796" s="19" t="n">
        <f aca="false">IFERROR(VALUE(SUBSTITUTE(TRIM('수출입 실적(품목별)'!E1800),",","")),"")</f>
        <v>34889</v>
      </c>
      <c r="G1796" s="19" t="n">
        <f aca="false">IFERROR(VALUE(SUBSTITUTE(TRIM('수출입 실적(품목별)'!G1800),",","")),"")</f>
        <v>295391</v>
      </c>
      <c r="H1796" s="19" t="n">
        <f aca="false">IFERROR(VALUE(SUBSTITUTE(TRIM('수출입 실적(품목별)'!H1800),",","")),"")</f>
        <v>-260502</v>
      </c>
    </row>
    <row r="1797" customFormat="false" ht="15" hidden="false" customHeight="true" outlineLevel="0" collapsed="false">
      <c r="A1797" s="11" t="str">
        <f aca="false">TRIM('수출입 실적(품목별)'!A1801)</f>
        <v>2026.07</v>
      </c>
      <c r="B1797" s="17" t="n">
        <f aca="false">IFERROR(VALUE(LEFT(A1797,4)),"")</f>
        <v>2026</v>
      </c>
      <c r="C1797" s="17" t="n">
        <f aca="false">IFERROR(VALUE(RIGHT(A1797,2)),"")</f>
        <v>7</v>
      </c>
      <c r="D1797" s="11" t="str">
        <f aca="false">TRIM('수출입 실적(품목별)'!B1801)</f>
        <v>65</v>
      </c>
      <c r="E1797" s="11" t="str">
        <f aca="false">TRIM('수출입 실적(품목별)'!C1801)</f>
        <v>모자류와 그 부분품</v>
      </c>
      <c r="F1797" s="19" t="n">
        <f aca="false">IFERROR(VALUE(SUBSTITUTE(TRIM('수출입 실적(품목별)'!E1801),",","")),"")</f>
        <v>12728</v>
      </c>
      <c r="G1797" s="19" t="n">
        <f aca="false">IFERROR(VALUE(SUBSTITUTE(TRIM('수출입 실적(품목별)'!G1801),",","")),"")</f>
        <v>26525</v>
      </c>
      <c r="H1797" s="19" t="n">
        <f aca="false">IFERROR(VALUE(SUBSTITUTE(TRIM('수출입 실적(품목별)'!H1801),",","")),"")</f>
        <v>-13797</v>
      </c>
    </row>
    <row r="1798" customFormat="false" ht="15" hidden="false" customHeight="true" outlineLevel="0" collapsed="false">
      <c r="A1798" s="11" t="str">
        <f aca="false">TRIM('수출입 실적(품목별)'!A1802)</f>
        <v>2026.07</v>
      </c>
      <c r="B1798" s="17" t="n">
        <f aca="false">IFERROR(VALUE(LEFT(A1798,4)),"")</f>
        <v>2026</v>
      </c>
      <c r="C1798" s="17" t="n">
        <f aca="false">IFERROR(VALUE(RIGHT(A1798,2)),"")</f>
        <v>7</v>
      </c>
      <c r="D1798" s="11" t="str">
        <f aca="false">TRIM('수출입 실적(품목별)'!B1802)</f>
        <v>66</v>
      </c>
      <c r="E1798" s="11" t="str">
        <f aca="false">TRIM('수출입 실적(품목별)'!C1802)</f>
        <v>산류(傘類)ㆍ지팡이ㆍ시트스틱(seat-stick)ㆍ채찍ㆍ승마용 채찍과 이들의 부분품</v>
      </c>
      <c r="F1798" s="19" t="n">
        <f aca="false">IFERROR(VALUE(SUBSTITUTE(TRIM('수출입 실적(품목별)'!E1802),",","")),"")</f>
        <v>1027</v>
      </c>
      <c r="G1798" s="19" t="n">
        <f aca="false">IFERROR(VALUE(SUBSTITUTE(TRIM('수출입 실적(품목별)'!G1802),",","")),"")</f>
        <v>16510</v>
      </c>
      <c r="H1798" s="19" t="n">
        <f aca="false">IFERROR(VALUE(SUBSTITUTE(TRIM('수출입 실적(품목별)'!H1802),",","")),"")</f>
        <v>-15483</v>
      </c>
    </row>
    <row r="1799" customFormat="false" ht="15" hidden="false" customHeight="true" outlineLevel="0" collapsed="false">
      <c r="A1799" s="11" t="str">
        <f aca="false">TRIM('수출입 실적(품목별)'!A1803)</f>
        <v>2026.07</v>
      </c>
      <c r="B1799" s="17" t="n">
        <f aca="false">IFERROR(VALUE(LEFT(A1799,4)),"")</f>
        <v>2026</v>
      </c>
      <c r="C1799" s="17" t="n">
        <f aca="false">IFERROR(VALUE(RIGHT(A1799,2)),"")</f>
        <v>7</v>
      </c>
      <c r="D1799" s="11" t="str">
        <f aca="false">TRIM('수출입 실적(품목별)'!B1803)</f>
        <v>67</v>
      </c>
      <c r="E1799" s="11" t="str">
        <f aca="false">TRIM('수출입 실적(품목별)'!C1803)</f>
        <v>조제 깃털ㆍ솜털과 그 제품, 조화, 사람 머리카락으로 된 제품</v>
      </c>
      <c r="F1799" s="19" t="n">
        <f aca="false">IFERROR(VALUE(SUBSTITUTE(TRIM('수출입 실적(품목별)'!E1803),",","")),"")</f>
        <v>1988</v>
      </c>
      <c r="G1799" s="19" t="n">
        <f aca="false">IFERROR(VALUE(SUBSTITUTE(TRIM('수출입 실적(품목별)'!G1803),",","")),"")</f>
        <v>8729</v>
      </c>
      <c r="H1799" s="19" t="n">
        <f aca="false">IFERROR(VALUE(SUBSTITUTE(TRIM('수출입 실적(품목별)'!H1803),",","")),"")</f>
        <v>-6741</v>
      </c>
    </row>
    <row r="1800" customFormat="false" ht="15" hidden="false" customHeight="true" outlineLevel="0" collapsed="false">
      <c r="A1800" s="11" t="str">
        <f aca="false">TRIM('수출입 실적(품목별)'!A1804)</f>
        <v>2026.07</v>
      </c>
      <c r="B1800" s="17" t="n">
        <f aca="false">IFERROR(VALUE(LEFT(A1800,4)),"")</f>
        <v>2026</v>
      </c>
      <c r="C1800" s="17" t="n">
        <f aca="false">IFERROR(VALUE(RIGHT(A1800,2)),"")</f>
        <v>7</v>
      </c>
      <c r="D1800" s="11" t="str">
        <f aca="false">TRIM('수출입 실적(품목별)'!B1804)</f>
        <v>68</v>
      </c>
      <c r="E1800" s="11" t="str">
        <f aca="false">TRIM('수출입 실적(품목별)'!C1804)</f>
        <v>돌ㆍ플라스터(plaster)ㆍ시멘트ㆍ석면ㆍ운모나 이와 유사한 재료의 제품</v>
      </c>
      <c r="F1800" s="19" t="n">
        <f aca="false">IFERROR(VALUE(SUBSTITUTE(TRIM('수출입 실적(품목별)'!E1804),",","")),"")</f>
        <v>99365</v>
      </c>
      <c r="G1800" s="19" t="n">
        <f aca="false">IFERROR(VALUE(SUBSTITUTE(TRIM('수출입 실적(품목별)'!G1804),",","")),"")</f>
        <v>102613</v>
      </c>
      <c r="H1800" s="19" t="n">
        <f aca="false">IFERROR(VALUE(SUBSTITUTE(TRIM('수출입 실적(품목별)'!H1804),",","")),"")</f>
        <v>-3248</v>
      </c>
    </row>
    <row r="1801" customFormat="false" ht="15" hidden="false" customHeight="true" outlineLevel="0" collapsed="false">
      <c r="A1801" s="11" t="str">
        <f aca="false">TRIM('수출입 실적(품목별)'!A1805)</f>
        <v>2026.07</v>
      </c>
      <c r="B1801" s="17" t="n">
        <f aca="false">IFERROR(VALUE(LEFT(A1801,4)),"")</f>
        <v>2026</v>
      </c>
      <c r="C1801" s="17" t="n">
        <f aca="false">IFERROR(VALUE(RIGHT(A1801,2)),"")</f>
        <v>7</v>
      </c>
      <c r="D1801" s="11" t="str">
        <f aca="false">TRIM('수출입 실적(품목별)'!B1805)</f>
        <v>69</v>
      </c>
      <c r="E1801" s="11" t="str">
        <f aca="false">TRIM('수출입 실적(품목별)'!C1805)</f>
        <v>도자제품</v>
      </c>
      <c r="F1801" s="19" t="n">
        <f aca="false">IFERROR(VALUE(SUBSTITUTE(TRIM('수출입 실적(품목별)'!E1805),",","")),"")</f>
        <v>31437</v>
      </c>
      <c r="G1801" s="19" t="n">
        <f aca="false">IFERROR(VALUE(SUBSTITUTE(TRIM('수출입 실적(품목별)'!G1805),",","")),"")</f>
        <v>130432</v>
      </c>
      <c r="H1801" s="19" t="n">
        <f aca="false">IFERROR(VALUE(SUBSTITUTE(TRIM('수출입 실적(품목별)'!H1805),",","")),"")</f>
        <v>-98995</v>
      </c>
    </row>
    <row r="1802" customFormat="false" ht="15" hidden="false" customHeight="true" outlineLevel="0" collapsed="false">
      <c r="A1802" s="11" t="str">
        <f aca="false">TRIM('수출입 실적(품목별)'!A1806)</f>
        <v>2026.07</v>
      </c>
      <c r="B1802" s="17" t="n">
        <f aca="false">IFERROR(VALUE(LEFT(A1802,4)),"")</f>
        <v>2026</v>
      </c>
      <c r="C1802" s="17" t="n">
        <f aca="false">IFERROR(VALUE(RIGHT(A1802,2)),"")</f>
        <v>7</v>
      </c>
      <c r="D1802" s="11" t="str">
        <f aca="false">TRIM('수출입 실적(품목별)'!B1806)</f>
        <v>70</v>
      </c>
      <c r="E1802" s="11" t="str">
        <f aca="false">TRIM('수출입 실적(품목별)'!C1806)</f>
        <v>유리와 유리제품</v>
      </c>
      <c r="F1802" s="19" t="n">
        <f aca="false">IFERROR(VALUE(SUBSTITUTE(TRIM('수출입 실적(품목별)'!E1806),",","")),"")</f>
        <v>159437</v>
      </c>
      <c r="G1802" s="19" t="n">
        <f aca="false">IFERROR(VALUE(SUBSTITUTE(TRIM('수출입 실적(품목별)'!G1806),",","")),"")</f>
        <v>259589</v>
      </c>
      <c r="H1802" s="19" t="n">
        <f aca="false">IFERROR(VALUE(SUBSTITUTE(TRIM('수출입 실적(품목별)'!H1806),",","")),"")</f>
        <v>-100152</v>
      </c>
    </row>
    <row r="1803" customFormat="false" ht="15" hidden="false" customHeight="true" outlineLevel="0" collapsed="false">
      <c r="A1803" s="11" t="str">
        <f aca="false">TRIM('수출입 실적(품목별)'!A1807)</f>
        <v>2026.07</v>
      </c>
      <c r="B1803" s="17" t="n">
        <f aca="false">IFERROR(VALUE(LEFT(A1803,4)),"")</f>
        <v>2026</v>
      </c>
      <c r="C1803" s="17" t="n">
        <f aca="false">IFERROR(VALUE(RIGHT(A1803,2)),"")</f>
        <v>7</v>
      </c>
      <c r="D1803" s="11" t="str">
        <f aca="false">TRIM('수출입 실적(품목별)'!B1807)</f>
        <v>71</v>
      </c>
      <c r="E1803" s="11" t="str">
        <f aca="false">TRIM('수출입 실적(품목별)'!C1807)</f>
        <v>천연진주ㆍ양식진주ㆍ귀석ㆍ반귀석ㆍ귀금속ㆍ귀금속을 입힌 금속과 이들의 제품, 모조 신변장식용품, 주화</v>
      </c>
      <c r="F1803" s="19" t="n">
        <f aca="false">IFERROR(VALUE(SUBSTITUTE(TRIM('수출입 실적(품목별)'!E1807),",","")),"")</f>
        <v>1228775</v>
      </c>
      <c r="G1803" s="19" t="n">
        <f aca="false">IFERROR(VALUE(SUBSTITUTE(TRIM('수출입 실적(품목별)'!G1807),",","")),"")</f>
        <v>951534</v>
      </c>
      <c r="H1803" s="19" t="n">
        <f aca="false">IFERROR(VALUE(SUBSTITUTE(TRIM('수출입 실적(품목별)'!H1807),",","")),"")</f>
        <v>277241</v>
      </c>
    </row>
    <row r="1804" customFormat="false" ht="15" hidden="false" customHeight="true" outlineLevel="0" collapsed="false">
      <c r="A1804" s="11" t="str">
        <f aca="false">TRIM('수출입 실적(품목별)'!A1808)</f>
        <v>2026.07</v>
      </c>
      <c r="B1804" s="17" t="n">
        <f aca="false">IFERROR(VALUE(LEFT(A1804,4)),"")</f>
        <v>2026</v>
      </c>
      <c r="C1804" s="17" t="n">
        <f aca="false">IFERROR(VALUE(RIGHT(A1804,2)),"")</f>
        <v>7</v>
      </c>
      <c r="D1804" s="11" t="str">
        <f aca="false">TRIM('수출입 실적(품목별)'!B1808)</f>
        <v>72</v>
      </c>
      <c r="E1804" s="11" t="str">
        <f aca="false">TRIM('수출입 실적(품목별)'!C1808)</f>
        <v>철강</v>
      </c>
      <c r="F1804" s="19" t="n">
        <f aca="false">IFERROR(VALUE(SUBSTITUTE(TRIM('수출입 실적(품목별)'!E1808),",","")),"")</f>
        <v>2098527</v>
      </c>
      <c r="G1804" s="19" t="n">
        <f aca="false">IFERROR(VALUE(SUBSTITUTE(TRIM('수출입 실적(품목별)'!G1808),",","")),"")</f>
        <v>1075739</v>
      </c>
      <c r="H1804" s="19" t="n">
        <f aca="false">IFERROR(VALUE(SUBSTITUTE(TRIM('수출입 실적(품목별)'!H1808),",","")),"")</f>
        <v>1022788</v>
      </c>
    </row>
    <row r="1805" customFormat="false" ht="15" hidden="false" customHeight="true" outlineLevel="0" collapsed="false">
      <c r="A1805" s="11" t="str">
        <f aca="false">TRIM('수출입 실적(품목별)'!A1809)</f>
        <v>2026.07</v>
      </c>
      <c r="B1805" s="17" t="n">
        <f aca="false">IFERROR(VALUE(LEFT(A1805,4)),"")</f>
        <v>2026</v>
      </c>
      <c r="C1805" s="17" t="n">
        <f aca="false">IFERROR(VALUE(RIGHT(A1805,2)),"")</f>
        <v>7</v>
      </c>
      <c r="D1805" s="11" t="str">
        <f aca="false">TRIM('수출입 실적(품목별)'!B1809)</f>
        <v>73</v>
      </c>
      <c r="E1805" s="11" t="str">
        <f aca="false">TRIM('수출입 실적(품목별)'!C1809)</f>
        <v>철강의 제품</v>
      </c>
      <c r="F1805" s="19" t="n">
        <f aca="false">IFERROR(VALUE(SUBSTITUTE(TRIM('수출입 실적(품목별)'!E1809),",","")),"")</f>
        <v>934992</v>
      </c>
      <c r="G1805" s="19" t="n">
        <f aca="false">IFERROR(VALUE(SUBSTITUTE(TRIM('수출입 실적(품목별)'!G1809),",","")),"")</f>
        <v>685962</v>
      </c>
      <c r="H1805" s="19" t="n">
        <f aca="false">IFERROR(VALUE(SUBSTITUTE(TRIM('수출입 실적(품목별)'!H1809),",","")),"")</f>
        <v>249030</v>
      </c>
    </row>
    <row r="1806" customFormat="false" ht="15" hidden="false" customHeight="true" outlineLevel="0" collapsed="false">
      <c r="A1806" s="11" t="str">
        <f aca="false">TRIM('수출입 실적(품목별)'!A1810)</f>
        <v>2026.07</v>
      </c>
      <c r="B1806" s="17" t="n">
        <f aca="false">IFERROR(VALUE(LEFT(A1806,4)),"")</f>
        <v>2026</v>
      </c>
      <c r="C1806" s="17" t="n">
        <f aca="false">IFERROR(VALUE(RIGHT(A1806,2)),"")</f>
        <v>7</v>
      </c>
      <c r="D1806" s="11" t="str">
        <f aca="false">TRIM('수출입 실적(품목별)'!B1810)</f>
        <v>74</v>
      </c>
      <c r="E1806" s="11" t="str">
        <f aca="false">TRIM('수출입 실적(품목별)'!C1810)</f>
        <v>구리와 그 제품</v>
      </c>
      <c r="F1806" s="19" t="n">
        <f aca="false">IFERROR(VALUE(SUBSTITUTE(TRIM('수출입 실적(품목별)'!E1810),",","")),"")</f>
        <v>800081</v>
      </c>
      <c r="G1806" s="19" t="n">
        <f aca="false">IFERROR(VALUE(SUBSTITUTE(TRIM('수출입 실적(품목별)'!G1810),",","")),"")</f>
        <v>1075927</v>
      </c>
      <c r="H1806" s="19" t="n">
        <f aca="false">IFERROR(VALUE(SUBSTITUTE(TRIM('수출입 실적(품목별)'!H1810),",","")),"")</f>
        <v>-275846</v>
      </c>
    </row>
    <row r="1807" customFormat="false" ht="15" hidden="false" customHeight="true" outlineLevel="0" collapsed="false">
      <c r="A1807" s="11" t="str">
        <f aca="false">TRIM('수출입 실적(품목별)'!A1811)</f>
        <v>2026.07</v>
      </c>
      <c r="B1807" s="17" t="n">
        <f aca="false">IFERROR(VALUE(LEFT(A1807,4)),"")</f>
        <v>2026</v>
      </c>
      <c r="C1807" s="17" t="n">
        <f aca="false">IFERROR(VALUE(RIGHT(A1807,2)),"")</f>
        <v>7</v>
      </c>
      <c r="D1807" s="11" t="str">
        <f aca="false">TRIM('수출입 실적(품목별)'!B1811)</f>
        <v>75</v>
      </c>
      <c r="E1807" s="11" t="str">
        <f aca="false">TRIM('수출입 실적(품목별)'!C1811)</f>
        <v>니켈과 그 제품</v>
      </c>
      <c r="F1807" s="19" t="n">
        <f aca="false">IFERROR(VALUE(SUBSTITUTE(TRIM('수출입 실적(품목별)'!E1811),",","")),"")</f>
        <v>33480</v>
      </c>
      <c r="G1807" s="19" t="n">
        <f aca="false">IFERROR(VALUE(SUBSTITUTE(TRIM('수출입 실적(품목별)'!G1811),",","")),"")</f>
        <v>145781</v>
      </c>
      <c r="H1807" s="19" t="n">
        <f aca="false">IFERROR(VALUE(SUBSTITUTE(TRIM('수출입 실적(품목별)'!H1811),",","")),"")</f>
        <v>-112301</v>
      </c>
    </row>
    <row r="1808" customFormat="false" ht="15" hidden="false" customHeight="true" outlineLevel="0" collapsed="false">
      <c r="A1808" s="11" t="str">
        <f aca="false">TRIM('수출입 실적(품목별)'!A1812)</f>
        <v>2026.07</v>
      </c>
      <c r="B1808" s="17" t="n">
        <f aca="false">IFERROR(VALUE(LEFT(A1808,4)),"")</f>
        <v>2026</v>
      </c>
      <c r="C1808" s="17" t="n">
        <f aca="false">IFERROR(VALUE(RIGHT(A1808,2)),"")</f>
        <v>7</v>
      </c>
      <c r="D1808" s="11" t="str">
        <f aca="false">TRIM('수출입 실적(품목별)'!B1812)</f>
        <v>76</v>
      </c>
      <c r="E1808" s="11" t="str">
        <f aca="false">TRIM('수출입 실적(품목별)'!C1812)</f>
        <v>알루미늄과 그 제품</v>
      </c>
      <c r="F1808" s="19" t="n">
        <f aca="false">IFERROR(VALUE(SUBSTITUTE(TRIM('수출입 실적(품목별)'!E1812),",","")),"")</f>
        <v>628463</v>
      </c>
      <c r="G1808" s="19" t="n">
        <f aca="false">IFERROR(VALUE(SUBSTITUTE(TRIM('수출입 실적(품목별)'!G1812),",","")),"")</f>
        <v>1146443</v>
      </c>
      <c r="H1808" s="19" t="n">
        <f aca="false">IFERROR(VALUE(SUBSTITUTE(TRIM('수출입 실적(품목별)'!H1812),",","")),"")</f>
        <v>-517980</v>
      </c>
    </row>
    <row r="1809" customFormat="false" ht="15" hidden="false" customHeight="true" outlineLevel="0" collapsed="false">
      <c r="A1809" s="11" t="str">
        <f aca="false">TRIM('수출입 실적(품목별)'!A1813)</f>
        <v>2026.07</v>
      </c>
      <c r="B1809" s="17" t="n">
        <f aca="false">IFERROR(VALUE(LEFT(A1809,4)),"")</f>
        <v>2026</v>
      </c>
      <c r="C1809" s="17" t="n">
        <f aca="false">IFERROR(VALUE(RIGHT(A1809,2)),"")</f>
        <v>7</v>
      </c>
      <c r="D1809" s="11" t="str">
        <f aca="false">TRIM('수출입 실적(품목별)'!B1813)</f>
        <v>78</v>
      </c>
      <c r="E1809" s="11" t="str">
        <f aca="false">TRIM('수출입 실적(품목별)'!C1813)</f>
        <v>납과 그 제품</v>
      </c>
      <c r="F1809" s="19" t="n">
        <f aca="false">IFERROR(VALUE(SUBSTITUTE(TRIM('수출입 실적(품목별)'!E1813),",","")),"")</f>
        <v>72623</v>
      </c>
      <c r="G1809" s="19" t="n">
        <f aca="false">IFERROR(VALUE(SUBSTITUTE(TRIM('수출입 실적(품목별)'!G1813),",","")),"")</f>
        <v>37108</v>
      </c>
      <c r="H1809" s="19" t="n">
        <f aca="false">IFERROR(VALUE(SUBSTITUTE(TRIM('수출입 실적(품목별)'!H1813),",","")),"")</f>
        <v>35515</v>
      </c>
    </row>
    <row r="1810" customFormat="false" ht="15" hidden="false" customHeight="true" outlineLevel="0" collapsed="false">
      <c r="A1810" s="11" t="str">
        <f aca="false">TRIM('수출입 실적(품목별)'!A1814)</f>
        <v>2026.07</v>
      </c>
      <c r="B1810" s="17" t="n">
        <f aca="false">IFERROR(VALUE(LEFT(A1810,4)),"")</f>
        <v>2026</v>
      </c>
      <c r="C1810" s="17" t="n">
        <f aca="false">IFERROR(VALUE(RIGHT(A1810,2)),"")</f>
        <v>7</v>
      </c>
      <c r="D1810" s="11" t="str">
        <f aca="false">TRIM('수출입 실적(품목별)'!B1814)</f>
        <v>79</v>
      </c>
      <c r="E1810" s="11" t="str">
        <f aca="false">TRIM('수출입 실적(품목별)'!C1814)</f>
        <v>아연과 그 제품</v>
      </c>
      <c r="F1810" s="19" t="n">
        <f aca="false">IFERROR(VALUE(SUBSTITUTE(TRIM('수출입 실적(품목별)'!E1814),",","")),"")</f>
        <v>111921</v>
      </c>
      <c r="G1810" s="19" t="n">
        <f aca="false">IFERROR(VALUE(SUBSTITUTE(TRIM('수출입 실적(품목별)'!G1814),",","")),"")</f>
        <v>11711</v>
      </c>
      <c r="H1810" s="19" t="n">
        <f aca="false">IFERROR(VALUE(SUBSTITUTE(TRIM('수출입 실적(품목별)'!H1814),",","")),"")</f>
        <v>100211</v>
      </c>
    </row>
    <row r="1811" customFormat="false" ht="15" hidden="false" customHeight="true" outlineLevel="0" collapsed="false">
      <c r="A1811" s="11" t="str">
        <f aca="false">TRIM('수출입 실적(품목별)'!A1815)</f>
        <v>2026.07</v>
      </c>
      <c r="B1811" s="17" t="n">
        <f aca="false">IFERROR(VALUE(LEFT(A1811,4)),"")</f>
        <v>2026</v>
      </c>
      <c r="C1811" s="17" t="n">
        <f aca="false">IFERROR(VALUE(RIGHT(A1811,2)),"")</f>
        <v>7</v>
      </c>
      <c r="D1811" s="11" t="str">
        <f aca="false">TRIM('수출입 실적(품목별)'!B1815)</f>
        <v>80</v>
      </c>
      <c r="E1811" s="11" t="str">
        <f aca="false">TRIM('수출입 실적(품목별)'!C1815)</f>
        <v>주석과 그 제품</v>
      </c>
      <c r="F1811" s="19" t="n">
        <f aca="false">IFERROR(VALUE(SUBSTITUTE(TRIM('수출입 실적(품목별)'!E1815),",","")),"")</f>
        <v>8423</v>
      </c>
      <c r="G1811" s="19" t="n">
        <f aca="false">IFERROR(VALUE(SUBSTITUTE(TRIM('수출입 실적(품목별)'!G1815),",","")),"")</f>
        <v>68818</v>
      </c>
      <c r="H1811" s="19" t="n">
        <f aca="false">IFERROR(VALUE(SUBSTITUTE(TRIM('수출입 실적(품목별)'!H1815),",","")),"")</f>
        <v>-60396</v>
      </c>
    </row>
    <row r="1812" customFormat="false" ht="15" hidden="false" customHeight="true" outlineLevel="0" collapsed="false">
      <c r="A1812" s="11" t="str">
        <f aca="false">TRIM('수출입 실적(품목별)'!A1816)</f>
        <v>2026.07</v>
      </c>
      <c r="B1812" s="17" t="n">
        <f aca="false">IFERROR(VALUE(LEFT(A1812,4)),"")</f>
        <v>2026</v>
      </c>
      <c r="C1812" s="17" t="n">
        <f aca="false">IFERROR(VALUE(RIGHT(A1812,2)),"")</f>
        <v>7</v>
      </c>
      <c r="D1812" s="11" t="str">
        <f aca="false">TRIM('수출입 실적(품목별)'!B1816)</f>
        <v>81</v>
      </c>
      <c r="E1812" s="11" t="str">
        <f aca="false">TRIM('수출입 실적(품목별)'!C1816)</f>
        <v>그 밖의 비금속(卑金屬), 서멧(cermet), 이들의 제품</v>
      </c>
      <c r="F1812" s="19" t="n">
        <f aca="false">IFERROR(VALUE(SUBSTITUTE(TRIM('수출입 실적(품목별)'!E1816),",","")),"")</f>
        <v>84705</v>
      </c>
      <c r="G1812" s="19" t="n">
        <f aca="false">IFERROR(VALUE(SUBSTITUTE(TRIM('수출입 실적(품목별)'!G1816),",","")),"")</f>
        <v>199227</v>
      </c>
      <c r="H1812" s="19" t="n">
        <f aca="false">IFERROR(VALUE(SUBSTITUTE(TRIM('수출입 실적(품목별)'!H1816),",","")),"")</f>
        <v>-114522</v>
      </c>
    </row>
    <row r="1813" customFormat="false" ht="15" hidden="false" customHeight="true" outlineLevel="0" collapsed="false">
      <c r="A1813" s="11" t="str">
        <f aca="false">TRIM('수출입 실적(품목별)'!A1817)</f>
        <v>2026.07</v>
      </c>
      <c r="B1813" s="17" t="n">
        <f aca="false">IFERROR(VALUE(LEFT(A1813,4)),"")</f>
        <v>2026</v>
      </c>
      <c r="C1813" s="17" t="n">
        <f aca="false">IFERROR(VALUE(RIGHT(A1813,2)),"")</f>
        <v>7</v>
      </c>
      <c r="D1813" s="11" t="str">
        <f aca="false">TRIM('수출입 실적(품목별)'!B1817)</f>
        <v>82</v>
      </c>
      <c r="E1813" s="11" t="str">
        <f aca="false">TRIM('수출입 실적(품목별)'!C1817)</f>
        <v>비금속(卑金屬)으로 만든 공구ㆍ도구ㆍ칼붙이ㆍ스푼ㆍ포크, 이들의 부분품</v>
      </c>
      <c r="F1813" s="19" t="n">
        <f aca="false">IFERROR(VALUE(SUBSTITUTE(TRIM('수출입 실적(품목별)'!E1817),",","")),"")</f>
        <v>246151</v>
      </c>
      <c r="G1813" s="19" t="n">
        <f aca="false">IFERROR(VALUE(SUBSTITUTE(TRIM('수출입 실적(품목별)'!G1817),",","")),"")</f>
        <v>106271</v>
      </c>
      <c r="H1813" s="19" t="n">
        <f aca="false">IFERROR(VALUE(SUBSTITUTE(TRIM('수출입 실적(품목별)'!H1817),",","")),"")</f>
        <v>139880</v>
      </c>
    </row>
    <row r="1814" customFormat="false" ht="15" hidden="false" customHeight="true" outlineLevel="0" collapsed="false">
      <c r="A1814" s="11" t="str">
        <f aca="false">TRIM('수출입 실적(품목별)'!A1818)</f>
        <v>2026.07</v>
      </c>
      <c r="B1814" s="17" t="n">
        <f aca="false">IFERROR(VALUE(LEFT(A1814,4)),"")</f>
        <v>2026</v>
      </c>
      <c r="C1814" s="17" t="n">
        <f aca="false">IFERROR(VALUE(RIGHT(A1814,2)),"")</f>
        <v>7</v>
      </c>
      <c r="D1814" s="11" t="str">
        <f aca="false">TRIM('수출입 실적(품목별)'!B1818)</f>
        <v>83</v>
      </c>
      <c r="E1814" s="11" t="str">
        <f aca="false">TRIM('수출입 실적(품목별)'!C1818)</f>
        <v>비금속(卑金屬)으로 만든 각종 제품</v>
      </c>
      <c r="F1814" s="19" t="n">
        <f aca="false">IFERROR(VALUE(SUBSTITUTE(TRIM('수출입 실적(품목별)'!E1818),",","")),"")</f>
        <v>152751</v>
      </c>
      <c r="G1814" s="19" t="n">
        <f aca="false">IFERROR(VALUE(SUBSTITUTE(TRIM('수출입 실적(품목별)'!G1818),",","")),"")</f>
        <v>83099</v>
      </c>
      <c r="H1814" s="19" t="n">
        <f aca="false">IFERROR(VALUE(SUBSTITUTE(TRIM('수출입 실적(품목별)'!H1818),",","")),"")</f>
        <v>69652</v>
      </c>
    </row>
    <row r="1815" customFormat="false" ht="15" hidden="false" customHeight="true" outlineLevel="0" collapsed="false">
      <c r="A1815" s="11" t="str">
        <f aca="false">TRIM('수출입 실적(품목별)'!A1819)</f>
        <v>2026.07</v>
      </c>
      <c r="B1815" s="17" t="n">
        <f aca="false">IFERROR(VALUE(LEFT(A1815,4)),"")</f>
        <v>2026</v>
      </c>
      <c r="C1815" s="17" t="n">
        <f aca="false">IFERROR(VALUE(RIGHT(A1815,2)),"")</f>
        <v>7</v>
      </c>
      <c r="D1815" s="11" t="str">
        <f aca="false">TRIM('수출입 실적(품목별)'!B1819)</f>
        <v>84</v>
      </c>
      <c r="E1815" s="11" t="str">
        <f aca="false">TRIM('수출입 실적(품목별)'!C1819)</f>
        <v>원자로ㆍ보일러ㆍ기계류와 이들의 부분품</v>
      </c>
      <c r="F1815" s="19" t="n">
        <f aca="false">IFERROR(VALUE(SUBSTITUTE(TRIM('수출입 실적(품목별)'!E1819),",","")),"")</f>
        <v>13644786</v>
      </c>
      <c r="G1815" s="19" t="n">
        <f aca="false">IFERROR(VALUE(SUBSTITUTE(TRIM('수출입 실적(품목별)'!G1819),",","")),"")</f>
        <v>8719307</v>
      </c>
      <c r="H1815" s="19" t="n">
        <f aca="false">IFERROR(VALUE(SUBSTITUTE(TRIM('수출입 실적(품목별)'!H1819),",","")),"")</f>
        <v>4925478</v>
      </c>
    </row>
    <row r="1816" customFormat="false" ht="15" hidden="false" customHeight="true" outlineLevel="0" collapsed="false">
      <c r="A1816" s="11" t="str">
        <f aca="false">TRIM('수출입 실적(품목별)'!A1820)</f>
        <v>2026.07</v>
      </c>
      <c r="B1816" s="17" t="n">
        <f aca="false">IFERROR(VALUE(LEFT(A1816,4)),"")</f>
        <v>2026</v>
      </c>
      <c r="C1816" s="17" t="n">
        <f aca="false">IFERROR(VALUE(RIGHT(A1816,2)),"")</f>
        <v>7</v>
      </c>
      <c r="D1816" s="11" t="str">
        <f aca="false">TRIM('수출입 실적(품목별)'!B1820)</f>
        <v>85</v>
      </c>
      <c r="E1816" s="11" t="str">
        <f aca="false">TRIM('수출입 실적(품목별)'!C1820)</f>
        <v>전기기기와 그 부분품, 녹음기ㆍ음성 재생기ㆍ텔레비전의 영상과 음성의 기록기ㆍ재생기와 이들의 부분품ㆍ부속품</v>
      </c>
      <c r="F1816" s="19" t="n">
        <f aca="false">IFERROR(VALUE(SUBSTITUTE(TRIM('수출입 실적(품목별)'!E1820),",","")),"")</f>
        <v>45417101</v>
      </c>
      <c r="G1816" s="19" t="n">
        <f aca="false">IFERROR(VALUE(SUBSTITUTE(TRIM('수출입 실적(품목별)'!G1820),",","")),"")</f>
        <v>15122658</v>
      </c>
      <c r="H1816" s="19" t="n">
        <f aca="false">IFERROR(VALUE(SUBSTITUTE(TRIM('수출입 실적(품목별)'!H1820),",","")),"")</f>
        <v>30294443</v>
      </c>
    </row>
    <row r="1817" customFormat="false" ht="15" hidden="false" customHeight="true" outlineLevel="0" collapsed="false">
      <c r="A1817" s="11" t="str">
        <f aca="false">TRIM('수출입 실적(품목별)'!A1821)</f>
        <v>2026.07</v>
      </c>
      <c r="B1817" s="17" t="n">
        <f aca="false">IFERROR(VALUE(LEFT(A1817,4)),"")</f>
        <v>2026</v>
      </c>
      <c r="C1817" s="17" t="n">
        <f aca="false">IFERROR(VALUE(RIGHT(A1817,2)),"")</f>
        <v>7</v>
      </c>
      <c r="D1817" s="11" t="str">
        <f aca="false">TRIM('수출입 실적(품목별)'!B1821)</f>
        <v>86</v>
      </c>
      <c r="E1817" s="11" t="str">
        <f aca="false">TRIM('수출입 실적(품목별)'!C1821)</f>
        <v>철도용이나 궤도용 기관차ㆍ차량과 이들의 부분품, 철도용이나 궤도용 장비품과 그 부분품, 기계식(전기기계식을 포함한다) 각종 교통신호용 기기</v>
      </c>
      <c r="F1817" s="19" t="n">
        <f aca="false">IFERROR(VALUE(SUBSTITUTE(TRIM('수출입 실적(품목별)'!E1821),",","")),"")</f>
        <v>74952</v>
      </c>
      <c r="G1817" s="19" t="n">
        <f aca="false">IFERROR(VALUE(SUBSTITUTE(TRIM('수출입 실적(품목별)'!G1821),",","")),"")</f>
        <v>61711</v>
      </c>
      <c r="H1817" s="19" t="n">
        <f aca="false">IFERROR(VALUE(SUBSTITUTE(TRIM('수출입 실적(품목별)'!H1821),",","")),"")</f>
        <v>13241</v>
      </c>
    </row>
    <row r="1818" customFormat="false" ht="15" hidden="false" customHeight="true" outlineLevel="0" collapsed="false">
      <c r="A1818" s="11" t="str">
        <f aca="false">TRIM('수출입 실적(품목별)'!A1822)</f>
        <v>2026.07</v>
      </c>
      <c r="B1818" s="17" t="n">
        <f aca="false">IFERROR(VALUE(LEFT(A1818,4)),"")</f>
        <v>2026</v>
      </c>
      <c r="C1818" s="17" t="n">
        <f aca="false">IFERROR(VALUE(RIGHT(A1818,2)),"")</f>
        <v>7</v>
      </c>
      <c r="D1818" s="11" t="str">
        <f aca="false">TRIM('수출입 실적(품목별)'!B1822)</f>
        <v>87</v>
      </c>
      <c r="E1818" s="11" t="str">
        <f aca="false">TRIM('수출입 실적(품목별)'!C1822)</f>
        <v>철도용이나 궤도용 외의 차량과 그 부분품ㆍ부속품</v>
      </c>
      <c r="F1818" s="19" t="n">
        <f aca="false">IFERROR(VALUE(SUBSTITUTE(TRIM('수출입 실적(품목별)'!E1822),",","")),"")</f>
        <v>8335789</v>
      </c>
      <c r="G1818" s="19" t="n">
        <f aca="false">IFERROR(VALUE(SUBSTITUTE(TRIM('수출입 실적(품목별)'!G1822),",","")),"")</f>
        <v>1571693</v>
      </c>
      <c r="H1818" s="19" t="n">
        <f aca="false">IFERROR(VALUE(SUBSTITUTE(TRIM('수출입 실적(품목별)'!H1822),",","")),"")</f>
        <v>6764095</v>
      </c>
    </row>
    <row r="1819" customFormat="false" ht="15" hidden="false" customHeight="true" outlineLevel="0" collapsed="false">
      <c r="A1819" s="11" t="str">
        <f aca="false">TRIM('수출입 실적(품목별)'!A1823)</f>
        <v>2026.07</v>
      </c>
      <c r="B1819" s="17" t="n">
        <f aca="false">IFERROR(VALUE(LEFT(A1819,4)),"")</f>
        <v>2026</v>
      </c>
      <c r="C1819" s="17" t="n">
        <f aca="false">IFERROR(VALUE(RIGHT(A1819,2)),"")</f>
        <v>7</v>
      </c>
      <c r="D1819" s="11" t="str">
        <f aca="false">TRIM('수출입 실적(품목별)'!B1823)</f>
        <v>88</v>
      </c>
      <c r="E1819" s="11" t="str">
        <f aca="false">TRIM('수출입 실적(품목별)'!C1823)</f>
        <v>항공기와 우주선, 이들의 부분품</v>
      </c>
      <c r="F1819" s="19" t="n">
        <f aca="false">IFERROR(VALUE(SUBSTITUTE(TRIM('수출입 실적(품목별)'!E1823),",","")),"")</f>
        <v>307987</v>
      </c>
      <c r="G1819" s="19" t="n">
        <f aca="false">IFERROR(VALUE(SUBSTITUTE(TRIM('수출입 실적(품목별)'!G1823),",","")),"")</f>
        <v>603732</v>
      </c>
      <c r="H1819" s="19" t="n">
        <f aca="false">IFERROR(VALUE(SUBSTITUTE(TRIM('수출입 실적(품목별)'!H1823),",","")),"")</f>
        <v>-295745</v>
      </c>
    </row>
    <row r="1820" customFormat="false" ht="15" hidden="false" customHeight="true" outlineLevel="0" collapsed="false">
      <c r="A1820" s="11" t="str">
        <f aca="false">TRIM('수출입 실적(품목별)'!A1824)</f>
        <v>2026.07</v>
      </c>
      <c r="B1820" s="17" t="n">
        <f aca="false">IFERROR(VALUE(LEFT(A1820,4)),"")</f>
        <v>2026</v>
      </c>
      <c r="C1820" s="17" t="n">
        <f aca="false">IFERROR(VALUE(RIGHT(A1820,2)),"")</f>
        <v>7</v>
      </c>
      <c r="D1820" s="11" t="str">
        <f aca="false">TRIM('수출입 실적(품목별)'!B1824)</f>
        <v>89</v>
      </c>
      <c r="E1820" s="11" t="str">
        <f aca="false">TRIM('수출입 실적(품목별)'!C1824)</f>
        <v>선박과 수상 구조물</v>
      </c>
      <c r="F1820" s="19" t="n">
        <f aca="false">IFERROR(VALUE(SUBSTITUTE(TRIM('수출입 실적(품목별)'!E1824),",","")),"")</f>
        <v>3066991</v>
      </c>
      <c r="G1820" s="19" t="n">
        <f aca="false">IFERROR(VALUE(SUBSTITUTE(TRIM('수출입 실적(품목별)'!G1824),",","")),"")</f>
        <v>879679</v>
      </c>
      <c r="H1820" s="19" t="n">
        <f aca="false">IFERROR(VALUE(SUBSTITUTE(TRIM('수출입 실적(품목별)'!H1824),",","")),"")</f>
        <v>2187312</v>
      </c>
    </row>
    <row r="1821" customFormat="false" ht="15" hidden="false" customHeight="true" outlineLevel="0" collapsed="false">
      <c r="A1821" s="11" t="str">
        <f aca="false">TRIM('수출입 실적(품목별)'!A1825)</f>
        <v>2026.07</v>
      </c>
      <c r="B1821" s="17" t="n">
        <f aca="false">IFERROR(VALUE(LEFT(A1821,4)),"")</f>
        <v>2026</v>
      </c>
      <c r="C1821" s="17" t="n">
        <f aca="false">IFERROR(VALUE(RIGHT(A1821,2)),"")</f>
        <v>7</v>
      </c>
      <c r="D1821" s="11" t="str">
        <f aca="false">TRIM('수출입 실적(품목별)'!B1825)</f>
        <v>90</v>
      </c>
      <c r="E1821" s="11" t="str">
        <f aca="false">TRIM('수출입 실적(품목별)'!C1825)</f>
        <v>광학기기ㆍ사진용 기기ㆍ영화용 기기ㆍ측정기기ㆍ검사기기ㆍ정밀기기ㆍ의료용 기기, 이들의 부분품과 부속품</v>
      </c>
      <c r="F1821" s="19" t="n">
        <f aca="false">IFERROR(VALUE(SUBSTITUTE(TRIM('수출입 실적(품목별)'!E1825),",","")),"")</f>
        <v>1656453</v>
      </c>
      <c r="G1821" s="19" t="n">
        <f aca="false">IFERROR(VALUE(SUBSTITUTE(TRIM('수출입 실적(품목별)'!G1825),",","")),"")</f>
        <v>2407987</v>
      </c>
      <c r="H1821" s="19" t="n">
        <f aca="false">IFERROR(VALUE(SUBSTITUTE(TRIM('수출입 실적(품목별)'!H1825),",","")),"")</f>
        <v>-751534</v>
      </c>
    </row>
    <row r="1822" customFormat="false" ht="15" hidden="false" customHeight="true" outlineLevel="0" collapsed="false">
      <c r="A1822" s="11" t="str">
        <f aca="false">TRIM('수출입 실적(품목별)'!A1826)</f>
        <v>2026.07</v>
      </c>
      <c r="B1822" s="17" t="n">
        <f aca="false">IFERROR(VALUE(LEFT(A1822,4)),"")</f>
        <v>2026</v>
      </c>
      <c r="C1822" s="17" t="n">
        <f aca="false">IFERROR(VALUE(RIGHT(A1822,2)),"")</f>
        <v>7</v>
      </c>
      <c r="D1822" s="11" t="str">
        <f aca="false">TRIM('수출입 실적(품목별)'!B1826)</f>
        <v>91</v>
      </c>
      <c r="E1822" s="11" t="str">
        <f aca="false">TRIM('수출입 실적(품목별)'!C1826)</f>
        <v>시계와 그 부분품</v>
      </c>
      <c r="F1822" s="19" t="n">
        <f aca="false">IFERROR(VALUE(SUBSTITUTE(TRIM('수출입 실적(품목별)'!E1826),",","")),"")</f>
        <v>18077</v>
      </c>
      <c r="G1822" s="19" t="n">
        <f aca="false">IFERROR(VALUE(SUBSTITUTE(TRIM('수출입 실적(품목별)'!G1826),",","")),"")</f>
        <v>110546</v>
      </c>
      <c r="H1822" s="19" t="n">
        <f aca="false">IFERROR(VALUE(SUBSTITUTE(TRIM('수출입 실적(품목별)'!H1826),",","")),"")</f>
        <v>-92469</v>
      </c>
    </row>
    <row r="1823" customFormat="false" ht="15" hidden="false" customHeight="true" outlineLevel="0" collapsed="false">
      <c r="A1823" s="11" t="str">
        <f aca="false">TRIM('수출입 실적(품목별)'!A1827)</f>
        <v>2026.07</v>
      </c>
      <c r="B1823" s="17" t="n">
        <f aca="false">IFERROR(VALUE(LEFT(A1823,4)),"")</f>
        <v>2026</v>
      </c>
      <c r="C1823" s="17" t="n">
        <f aca="false">IFERROR(VALUE(RIGHT(A1823,2)),"")</f>
        <v>7</v>
      </c>
      <c r="D1823" s="11" t="str">
        <f aca="false">TRIM('수출입 실적(품목별)'!B1827)</f>
        <v>92</v>
      </c>
      <c r="E1823" s="11" t="str">
        <f aca="false">TRIM('수출입 실적(품목별)'!C1827)</f>
        <v>악기와 그 부분품과 부속품</v>
      </c>
      <c r="F1823" s="19" t="n">
        <f aca="false">IFERROR(VALUE(SUBSTITUTE(TRIM('수출입 실적(품목별)'!E1827),",","")),"")</f>
        <v>9505</v>
      </c>
      <c r="G1823" s="19" t="n">
        <f aca="false">IFERROR(VALUE(SUBSTITUTE(TRIM('수출입 실적(품목별)'!G1827),",","")),"")</f>
        <v>14239</v>
      </c>
      <c r="H1823" s="19" t="n">
        <f aca="false">IFERROR(VALUE(SUBSTITUTE(TRIM('수출입 실적(품목별)'!H1827),",","")),"")</f>
        <v>-4734</v>
      </c>
    </row>
    <row r="1824" customFormat="false" ht="15" hidden="false" customHeight="true" outlineLevel="0" collapsed="false">
      <c r="A1824" s="11" t="str">
        <f aca="false">TRIM('수출입 실적(품목별)'!A1828)</f>
        <v>2026.07</v>
      </c>
      <c r="B1824" s="17" t="n">
        <f aca="false">IFERROR(VALUE(LEFT(A1824,4)),"")</f>
        <v>2026</v>
      </c>
      <c r="C1824" s="17" t="n">
        <f aca="false">IFERROR(VALUE(RIGHT(A1824,2)),"")</f>
        <v>7</v>
      </c>
      <c r="D1824" s="11" t="str">
        <f aca="false">TRIM('수출입 실적(품목별)'!B1828)</f>
        <v>93</v>
      </c>
      <c r="E1824" s="11" t="str">
        <f aca="false">TRIM('수출입 실적(품목별)'!C1828)</f>
        <v>무기ㆍ총포탄과 이들의 부분품과 부속품</v>
      </c>
      <c r="F1824" s="19" t="n">
        <f aca="false">IFERROR(VALUE(SUBSTITUTE(TRIM('수출입 실적(품목별)'!E1828),",","")),"")</f>
        <v>325608</v>
      </c>
      <c r="G1824" s="19" t="n">
        <f aca="false">IFERROR(VALUE(SUBSTITUTE(TRIM('수출입 실적(품목별)'!G1828),",","")),"")</f>
        <v>31560</v>
      </c>
      <c r="H1824" s="19" t="n">
        <f aca="false">IFERROR(VALUE(SUBSTITUTE(TRIM('수출입 실적(품목별)'!H1828),",","")),"")</f>
        <v>294048</v>
      </c>
    </row>
    <row r="1825" customFormat="false" ht="15" hidden="false" customHeight="true" outlineLevel="0" collapsed="false">
      <c r="A1825" s="11" t="str">
        <f aca="false">TRIM('수출입 실적(품목별)'!A1829)</f>
        <v>2026.07</v>
      </c>
      <c r="B1825" s="17" t="n">
        <f aca="false">IFERROR(VALUE(LEFT(A1825,4)),"")</f>
        <v>2026</v>
      </c>
      <c r="C1825" s="17" t="n">
        <f aca="false">IFERROR(VALUE(RIGHT(A1825,2)),"")</f>
        <v>7</v>
      </c>
      <c r="D1825" s="11" t="str">
        <f aca="false">TRIM('수출입 실적(품목별)'!B1829)</f>
        <v>94</v>
      </c>
      <c r="E1825" s="11" t="str">
        <f aca="false">TRIM('수출입 실적(품목별)'!C1829)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F1825" s="19" t="n">
        <f aca="false">IFERROR(VALUE(SUBSTITUTE(TRIM('수출입 실적(품목별)'!E1829),",","")),"")</f>
        <v>121196</v>
      </c>
      <c r="G1825" s="19" t="n">
        <f aca="false">IFERROR(VALUE(SUBSTITUTE(TRIM('수출입 실적(품목별)'!G1829),",","")),"")</f>
        <v>325799</v>
      </c>
      <c r="H1825" s="19" t="n">
        <f aca="false">IFERROR(VALUE(SUBSTITUTE(TRIM('수출입 실적(품목별)'!H1829),",","")),"")</f>
        <v>-204603</v>
      </c>
    </row>
    <row r="1826" customFormat="false" ht="15" hidden="false" customHeight="true" outlineLevel="0" collapsed="false">
      <c r="A1826" s="11" t="str">
        <f aca="false">TRIM('수출입 실적(품목별)'!A1830)</f>
        <v>2026.07</v>
      </c>
      <c r="B1826" s="17" t="n">
        <f aca="false">IFERROR(VALUE(LEFT(A1826,4)),"")</f>
        <v>2026</v>
      </c>
      <c r="C1826" s="17" t="n">
        <f aca="false">IFERROR(VALUE(RIGHT(A1826,2)),"")</f>
        <v>7</v>
      </c>
      <c r="D1826" s="11" t="str">
        <f aca="false">TRIM('수출입 실적(품목별)'!B1830)</f>
        <v>95</v>
      </c>
      <c r="E1826" s="11" t="str">
        <f aca="false">TRIM('수출입 실적(품목별)'!C1830)</f>
        <v>완구ㆍ게임용구ㆍ운동용구와 이들의 부분품과 부속품</v>
      </c>
      <c r="F1826" s="19" t="n">
        <f aca="false">IFERROR(VALUE(SUBSTITUTE(TRIM('수출입 실적(품목별)'!E1830),",","")),"")</f>
        <v>69133</v>
      </c>
      <c r="G1826" s="19" t="n">
        <f aca="false">IFERROR(VALUE(SUBSTITUTE(TRIM('수출입 실적(품목별)'!G1830),",","")),"")</f>
        <v>247902</v>
      </c>
      <c r="H1826" s="19" t="n">
        <f aca="false">IFERROR(VALUE(SUBSTITUTE(TRIM('수출입 실적(품목별)'!H1830),",","")),"")</f>
        <v>-178768</v>
      </c>
    </row>
    <row r="1827" customFormat="false" ht="15" hidden="false" customHeight="true" outlineLevel="0" collapsed="false">
      <c r="A1827" s="11" t="str">
        <f aca="false">TRIM('수출입 실적(품목별)'!A1831)</f>
        <v>2026.07</v>
      </c>
      <c r="B1827" s="17" t="n">
        <f aca="false">IFERROR(VALUE(LEFT(A1827,4)),"")</f>
        <v>2026</v>
      </c>
      <c r="C1827" s="17" t="n">
        <f aca="false">IFERROR(VALUE(RIGHT(A1827,2)),"")</f>
        <v>7</v>
      </c>
      <c r="D1827" s="11" t="str">
        <f aca="false">TRIM('수출입 실적(품목별)'!B1831)</f>
        <v>96</v>
      </c>
      <c r="E1827" s="11" t="str">
        <f aca="false">TRIM('수출입 실적(품목별)'!C1831)</f>
        <v>잡품</v>
      </c>
      <c r="F1827" s="19" t="n">
        <f aca="false">IFERROR(VALUE(SUBSTITUTE(TRIM('수출입 실적(품목별)'!E1831),",","")),"")</f>
        <v>44110</v>
      </c>
      <c r="G1827" s="19" t="n">
        <f aca="false">IFERROR(VALUE(SUBSTITUTE(TRIM('수출입 실적(품목별)'!G1831),",","")),"")</f>
        <v>101761</v>
      </c>
      <c r="H1827" s="19" t="n">
        <f aca="false">IFERROR(VALUE(SUBSTITUTE(TRIM('수출입 실적(품목별)'!H1831),",","")),"")</f>
        <v>-57651</v>
      </c>
    </row>
    <row r="1828" customFormat="false" ht="15" hidden="false" customHeight="true" outlineLevel="0" collapsed="false">
      <c r="A1828" s="11" t="str">
        <f aca="false">TRIM('수출입 실적(품목별)'!A1832)</f>
        <v>2026.07</v>
      </c>
      <c r="B1828" s="17" t="n">
        <f aca="false">IFERROR(VALUE(LEFT(A1828,4)),"")</f>
        <v>2026</v>
      </c>
      <c r="C1828" s="17" t="n">
        <f aca="false">IFERROR(VALUE(RIGHT(A1828,2)),"")</f>
        <v>7</v>
      </c>
      <c r="D1828" s="11" t="str">
        <f aca="false">TRIM('수출입 실적(품목별)'!B1832)</f>
        <v>97</v>
      </c>
      <c r="E1828" s="11" t="str">
        <f aca="false">TRIM('수출입 실적(품목별)'!C1832)</f>
        <v>예술품ㆍ수집품ㆍ골동품</v>
      </c>
      <c r="F1828" s="19" t="n">
        <f aca="false">IFERROR(VALUE(SUBSTITUTE(TRIM('수출입 실적(품목별)'!E1832),",","")),"")</f>
        <v>15110</v>
      </c>
      <c r="G1828" s="19" t="n">
        <f aca="false">IFERROR(VALUE(SUBSTITUTE(TRIM('수출입 실적(품목별)'!G1832),",","")),"")</f>
        <v>20791</v>
      </c>
      <c r="H1828" s="19" t="n">
        <f aca="false">IFERROR(VALUE(SUBSTITUTE(TRIM('수출입 실적(품목별)'!H1832),",","")),"")</f>
        <v>-5681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10" width="13"/>
    <col collapsed="false" customWidth="true" hidden="false" outlineLevel="0" max="4" min="4" style="10" width="30"/>
    <col collapsed="false" customWidth="true" hidden="false" outlineLevel="0" max="7" min="5" style="10" width="13"/>
  </cols>
  <sheetData>
    <row r="1" customFormat="false" ht="15" hidden="false" customHeight="true" outlineLevel="0" collapsed="false">
      <c r="A1" s="15" t="s">
        <v>21641</v>
      </c>
    </row>
    <row r="2" customFormat="false" ht="15" hidden="false" customHeight="true" outlineLevel="0" collapsed="false">
      <c r="A2" s="16" t="s">
        <v>46</v>
      </c>
      <c r="B2" s="16" t="s">
        <v>21642</v>
      </c>
      <c r="C2" s="16" t="s">
        <v>21643</v>
      </c>
      <c r="D2" s="16" t="s">
        <v>11475</v>
      </c>
      <c r="E2" s="16" t="s">
        <v>50</v>
      </c>
      <c r="F2" s="16" t="s">
        <v>233</v>
      </c>
      <c r="G2" s="16" t="s">
        <v>54</v>
      </c>
    </row>
    <row r="3" customFormat="false" ht="15" hidden="false" customHeight="true" outlineLevel="0" collapsed="false">
      <c r="A3" s="11" t="str">
        <f aca="false">TRIM('수출입 실적(국가별)'!A7)</f>
        <v>2025.01</v>
      </c>
      <c r="B3" s="17" t="n">
        <f aca="false">IFERROR(VALUE(LEFT(A3,4)),"")</f>
        <v>2025</v>
      </c>
      <c r="C3" s="17" t="n">
        <f aca="false">IFERROR(VALUE(RIGHT(A3,2)),"")</f>
        <v>1</v>
      </c>
      <c r="D3" s="11" t="str">
        <f aca="false">TRIM('수출입 실적(국가별)'!B7)</f>
        <v>미국</v>
      </c>
      <c r="E3" s="19" t="n">
        <f aca="false">IFERROR(VALUE(SUBSTITUTE(TRIM('수출입 실적(국가별)'!D7),",","")),"")</f>
        <v>9282567</v>
      </c>
      <c r="F3" s="19" t="n">
        <f aca="false">IFERROR(VALUE(SUBSTITUTE(TRIM('수출입 실적(국가별)'!F7),",","")),"")</f>
        <v>5839341</v>
      </c>
      <c r="G3" s="19" t="n">
        <f aca="false">IFERROR(VALUE(SUBSTITUTE(TRIM('수출입 실적(국가별)'!G7),",","")),"")</f>
        <v>3443226</v>
      </c>
    </row>
    <row r="4" customFormat="false" ht="15" hidden="false" customHeight="true" outlineLevel="0" collapsed="false">
      <c r="A4" s="11" t="str">
        <f aca="false">TRIM('수출입 실적(국가별)'!A8)</f>
        <v>2025.01</v>
      </c>
      <c r="B4" s="17" t="n">
        <f aca="false">IFERROR(VALUE(LEFT(A4,4)),"")</f>
        <v>2025</v>
      </c>
      <c r="C4" s="17" t="n">
        <f aca="false">IFERROR(VALUE(RIGHT(A4,2)),"")</f>
        <v>1</v>
      </c>
      <c r="D4" s="11" t="str">
        <f aca="false">TRIM('수출입 실적(국가별)'!B8)</f>
        <v>중국</v>
      </c>
      <c r="E4" s="19" t="n">
        <f aca="false">IFERROR(VALUE(SUBSTITUTE(TRIM('수출입 실적(국가별)'!D8),",","")),"")</f>
        <v>9204172</v>
      </c>
      <c r="F4" s="19" t="n">
        <f aca="false">IFERROR(VALUE(SUBSTITUTE(TRIM('수출입 실적(국가별)'!F8),",","")),"")</f>
        <v>11208793</v>
      </c>
      <c r="G4" s="19" t="n">
        <f aca="false">IFERROR(VALUE(SUBSTITUTE(TRIM('수출입 실적(국가별)'!G8),",","")),"")</f>
        <v>-2004621</v>
      </c>
    </row>
    <row r="5" customFormat="false" ht="15" hidden="false" customHeight="true" outlineLevel="0" collapsed="false">
      <c r="A5" s="11" t="str">
        <f aca="false">TRIM('수출입 실적(국가별)'!A9)</f>
        <v>2025.01</v>
      </c>
      <c r="B5" s="17" t="n">
        <f aca="false">IFERROR(VALUE(LEFT(A5,4)),"")</f>
        <v>2025</v>
      </c>
      <c r="C5" s="17" t="n">
        <f aca="false">IFERROR(VALUE(RIGHT(A5,2)),"")</f>
        <v>1</v>
      </c>
      <c r="D5" s="11" t="str">
        <f aca="false">TRIM('수출입 실적(국가별)'!B9)</f>
        <v>베트남</v>
      </c>
      <c r="E5" s="19" t="n">
        <f aca="false">IFERROR(VALUE(SUBSTITUTE(TRIM('수출입 실적(국가별)'!D9),",","")),"")</f>
        <v>4356972</v>
      </c>
      <c r="F5" s="19" t="n">
        <f aca="false">IFERROR(VALUE(SUBSTITUTE(TRIM('수출입 실적(국가별)'!F9),",","")),"")</f>
        <v>2564727</v>
      </c>
      <c r="G5" s="19" t="n">
        <f aca="false">IFERROR(VALUE(SUBSTITUTE(TRIM('수출입 실적(국가별)'!G9),",","")),"")</f>
        <v>1792245</v>
      </c>
    </row>
    <row r="6" customFormat="false" ht="15" hidden="false" customHeight="true" outlineLevel="0" collapsed="false">
      <c r="A6" s="11" t="str">
        <f aca="false">TRIM('수출입 실적(국가별)'!A10)</f>
        <v>2025.01</v>
      </c>
      <c r="B6" s="17" t="n">
        <f aca="false">IFERROR(VALUE(LEFT(A6,4)),"")</f>
        <v>2025</v>
      </c>
      <c r="C6" s="17" t="n">
        <f aca="false">IFERROR(VALUE(RIGHT(A6,2)),"")</f>
        <v>1</v>
      </c>
      <c r="D6" s="11" t="str">
        <f aca="false">TRIM('수출입 실적(국가별)'!B10)</f>
        <v>대만</v>
      </c>
      <c r="E6" s="19" t="n">
        <f aca="false">IFERROR(VALUE(SUBSTITUTE(TRIM('수출입 실적(국가별)'!D10),",","")),"")</f>
        <v>2438188</v>
      </c>
      <c r="F6" s="19" t="n">
        <f aca="false">IFERROR(VALUE(SUBSTITUTE(TRIM('수출입 실적(국가별)'!F10),",","")),"")</f>
        <v>2227887</v>
      </c>
      <c r="G6" s="19" t="n">
        <f aca="false">IFERROR(VALUE(SUBSTITUTE(TRIM('수출입 실적(국가별)'!G10),",","")),"")</f>
        <v>210301</v>
      </c>
    </row>
    <row r="7" customFormat="false" ht="15" hidden="false" customHeight="true" outlineLevel="0" collapsed="false">
      <c r="A7" s="11" t="str">
        <f aca="false">TRIM('수출입 실적(국가별)'!A11)</f>
        <v>2025.01</v>
      </c>
      <c r="B7" s="17" t="n">
        <f aca="false">IFERROR(VALUE(LEFT(A7,4)),"")</f>
        <v>2025</v>
      </c>
      <c r="C7" s="17" t="n">
        <f aca="false">IFERROR(VALUE(RIGHT(A7,2)),"")</f>
        <v>1</v>
      </c>
      <c r="D7" s="11" t="str">
        <f aca="false">TRIM('수출입 실적(국가별)'!B11)</f>
        <v>일본</v>
      </c>
      <c r="E7" s="19" t="n">
        <f aca="false">IFERROR(VALUE(SUBSTITUTE(TRIM('수출입 실적(국가별)'!D11),",","")),"")</f>
        <v>2363797</v>
      </c>
      <c r="F7" s="19" t="n">
        <f aca="false">IFERROR(VALUE(SUBSTITUTE(TRIM('수출입 실적(국가별)'!F11),",","")),"")</f>
        <v>3587345</v>
      </c>
      <c r="G7" s="19" t="n">
        <f aca="false">IFERROR(VALUE(SUBSTITUTE(TRIM('수출입 실적(국가별)'!G11),",","")),"")</f>
        <v>-1223548</v>
      </c>
    </row>
    <row r="8" customFormat="false" ht="15" hidden="false" customHeight="true" outlineLevel="0" collapsed="false">
      <c r="A8" s="11" t="str">
        <f aca="false">TRIM('수출입 실적(국가별)'!A12)</f>
        <v>2025.01</v>
      </c>
      <c r="B8" s="17" t="n">
        <f aca="false">IFERROR(VALUE(LEFT(A8,4)),"")</f>
        <v>2025</v>
      </c>
      <c r="C8" s="17" t="n">
        <f aca="false">IFERROR(VALUE(RIGHT(A8,2)),"")</f>
        <v>1</v>
      </c>
      <c r="D8" s="11" t="str">
        <f aca="false">TRIM('수출입 실적(국가별)'!B12)</f>
        <v>홍콩</v>
      </c>
      <c r="E8" s="19" t="n">
        <f aca="false">IFERROR(VALUE(SUBSTITUTE(TRIM('수출입 실적(국가별)'!D12),",","")),"")</f>
        <v>1685484</v>
      </c>
      <c r="F8" s="19" t="n">
        <f aca="false">IFERROR(VALUE(SUBSTITUTE(TRIM('수출입 실적(국가별)'!F12),",","")),"")</f>
        <v>183373</v>
      </c>
      <c r="G8" s="19" t="n">
        <f aca="false">IFERROR(VALUE(SUBSTITUTE(TRIM('수출입 실적(국가별)'!G12),",","")),"")</f>
        <v>1502111</v>
      </c>
    </row>
    <row r="9" customFormat="false" ht="15" hidden="false" customHeight="true" outlineLevel="0" collapsed="false">
      <c r="A9" s="11" t="str">
        <f aca="false">TRIM('수출입 실적(국가별)'!A13)</f>
        <v>2025.01</v>
      </c>
      <c r="B9" s="17" t="n">
        <f aca="false">IFERROR(VALUE(LEFT(A9,4)),"")</f>
        <v>2025</v>
      </c>
      <c r="C9" s="17" t="n">
        <f aca="false">IFERROR(VALUE(RIGHT(A9,2)),"")</f>
        <v>1</v>
      </c>
      <c r="D9" s="11" t="str">
        <f aca="false">TRIM('수출입 실적(국가별)'!B13)</f>
        <v>인도</v>
      </c>
      <c r="E9" s="19" t="n">
        <f aca="false">IFERROR(VALUE(SUBSTITUTE(TRIM('수출입 실적(국가별)'!D13),",","")),"")</f>
        <v>1463921</v>
      </c>
      <c r="F9" s="19" t="n">
        <f aca="false">IFERROR(VALUE(SUBSTITUTE(TRIM('수출입 실적(국가별)'!F13),",","")),"")</f>
        <v>535824</v>
      </c>
      <c r="G9" s="19" t="n">
        <f aca="false">IFERROR(VALUE(SUBSTITUTE(TRIM('수출입 실적(국가별)'!G13),",","")),"")</f>
        <v>928097</v>
      </c>
    </row>
    <row r="10" customFormat="false" ht="15" hidden="false" customHeight="true" outlineLevel="0" collapsed="false">
      <c r="A10" s="11" t="str">
        <f aca="false">TRIM('수출입 실적(국가별)'!A14)</f>
        <v>2025.01</v>
      </c>
      <c r="B10" s="17" t="n">
        <f aca="false">IFERROR(VALUE(LEFT(A10,4)),"")</f>
        <v>2025</v>
      </c>
      <c r="C10" s="17" t="n">
        <f aca="false">IFERROR(VALUE(RIGHT(A10,2)),"")</f>
        <v>1</v>
      </c>
      <c r="D10" s="11" t="str">
        <f aca="false">TRIM('수출입 실적(국가별)'!B14)</f>
        <v>싱가포르</v>
      </c>
      <c r="E10" s="19" t="n">
        <f aca="false">IFERROR(VALUE(SUBSTITUTE(TRIM('수출입 실적(국가별)'!D14),",","")),"")</f>
        <v>1162020</v>
      </c>
      <c r="F10" s="19" t="n">
        <f aca="false">IFERROR(VALUE(SUBSTITUTE(TRIM('수출입 실적(국가별)'!F14),",","")),"")</f>
        <v>1027832</v>
      </c>
      <c r="G10" s="19" t="n">
        <f aca="false">IFERROR(VALUE(SUBSTITUTE(TRIM('수출입 실적(국가별)'!G14),",","")),"")</f>
        <v>134187</v>
      </c>
    </row>
    <row r="11" customFormat="false" ht="15" hidden="false" customHeight="true" outlineLevel="0" collapsed="false">
      <c r="A11" s="11" t="str">
        <f aca="false">TRIM('수출입 실적(국가별)'!A15)</f>
        <v>2025.01</v>
      </c>
      <c r="B11" s="17" t="n">
        <f aca="false">IFERROR(VALUE(LEFT(A11,4)),"")</f>
        <v>2025</v>
      </c>
      <c r="C11" s="17" t="n">
        <f aca="false">IFERROR(VALUE(RIGHT(A11,2)),"")</f>
        <v>1</v>
      </c>
      <c r="D11" s="11" t="str">
        <f aca="false">TRIM('수출입 실적(국가별)'!B15)</f>
        <v>멕시코</v>
      </c>
      <c r="E11" s="19" t="n">
        <f aca="false">IFERROR(VALUE(SUBSTITUTE(TRIM('수출입 실적(국가별)'!D15),",","")),"")</f>
        <v>947164</v>
      </c>
      <c r="F11" s="19" t="n">
        <f aca="false">IFERROR(VALUE(SUBSTITUTE(TRIM('수출입 실적(국가별)'!F15),",","")),"")</f>
        <v>767989</v>
      </c>
      <c r="G11" s="19" t="n">
        <f aca="false">IFERROR(VALUE(SUBSTITUTE(TRIM('수출입 실적(국가별)'!G15),",","")),"")</f>
        <v>179176</v>
      </c>
    </row>
    <row r="12" customFormat="false" ht="15" hidden="false" customHeight="true" outlineLevel="0" collapsed="false">
      <c r="A12" s="11" t="str">
        <f aca="false">TRIM('수출입 실적(국가별)'!A16)</f>
        <v>2025.01</v>
      </c>
      <c r="B12" s="17" t="n">
        <f aca="false">IFERROR(VALUE(LEFT(A12,4)),"")</f>
        <v>2025</v>
      </c>
      <c r="C12" s="17" t="n">
        <f aca="false">IFERROR(VALUE(RIGHT(A12,2)),"")</f>
        <v>1</v>
      </c>
      <c r="D12" s="11" t="str">
        <f aca="false">TRIM('수출입 실적(국가별)'!B16)</f>
        <v>말레이시아</v>
      </c>
      <c r="E12" s="19" t="n">
        <f aca="false">IFERROR(VALUE(SUBSTITUTE(TRIM('수출입 실적(국가별)'!D16),",","")),"")</f>
        <v>921582</v>
      </c>
      <c r="F12" s="19" t="n">
        <f aca="false">IFERROR(VALUE(SUBSTITUTE(TRIM('수출입 실적(국가별)'!F16),",","")),"")</f>
        <v>1350979</v>
      </c>
      <c r="G12" s="19" t="n">
        <f aca="false">IFERROR(VALUE(SUBSTITUTE(TRIM('수출입 실적(국가별)'!G16),",","")),"")</f>
        <v>-429397</v>
      </c>
    </row>
    <row r="13" customFormat="false" ht="15" hidden="false" customHeight="true" outlineLevel="0" collapsed="false">
      <c r="A13" s="11" t="str">
        <f aca="false">TRIM('수출입 실적(국가별)'!A17)</f>
        <v>2025.01</v>
      </c>
      <c r="B13" s="17" t="n">
        <f aca="false">IFERROR(VALUE(LEFT(A13,4)),"")</f>
        <v>2025</v>
      </c>
      <c r="C13" s="17" t="n">
        <f aca="false">IFERROR(VALUE(RIGHT(A13,2)),"")</f>
        <v>1</v>
      </c>
      <c r="D13" s="11" t="str">
        <f aca="false">TRIM('수출입 실적(국가별)'!B17)</f>
        <v>호주</v>
      </c>
      <c r="E13" s="19" t="n">
        <f aca="false">IFERROR(VALUE(SUBSTITUTE(TRIM('수출입 실적(국가별)'!D17),",","")),"")</f>
        <v>909427</v>
      </c>
      <c r="F13" s="19" t="n">
        <f aca="false">IFERROR(VALUE(SUBSTITUTE(TRIM('수출입 실적(국가별)'!F17),",","")),"")</f>
        <v>2906682</v>
      </c>
      <c r="G13" s="19" t="n">
        <f aca="false">IFERROR(VALUE(SUBSTITUTE(TRIM('수출입 실적(국가별)'!G17),",","")),"")</f>
        <v>-1997255</v>
      </c>
    </row>
    <row r="14" customFormat="false" ht="15" hidden="false" customHeight="true" outlineLevel="0" collapsed="false">
      <c r="A14" s="11" t="str">
        <f aca="false">TRIM('수출입 실적(국가별)'!A18)</f>
        <v>2025.01</v>
      </c>
      <c r="B14" s="17" t="n">
        <f aca="false">IFERROR(VALUE(LEFT(A14,4)),"")</f>
        <v>2025</v>
      </c>
      <c r="C14" s="17" t="n">
        <f aca="false">IFERROR(VALUE(RIGHT(A14,2)),"")</f>
        <v>1</v>
      </c>
      <c r="D14" s="11" t="str">
        <f aca="false">TRIM('수출입 실적(국가별)'!B18)</f>
        <v>필리핀</v>
      </c>
      <c r="E14" s="19" t="n">
        <f aca="false">IFERROR(VALUE(SUBSTITUTE(TRIM('수출입 실적(국가별)'!D18),",","")),"")</f>
        <v>880737</v>
      </c>
      <c r="F14" s="19" t="n">
        <f aca="false">IFERROR(VALUE(SUBSTITUTE(TRIM('수출입 실적(국가별)'!F18),",","")),"")</f>
        <v>229072</v>
      </c>
      <c r="G14" s="19" t="n">
        <f aca="false">IFERROR(VALUE(SUBSTITUTE(TRIM('수출입 실적(국가별)'!G18),",","")),"")</f>
        <v>651665</v>
      </c>
    </row>
    <row r="15" customFormat="false" ht="15" hidden="false" customHeight="true" outlineLevel="0" collapsed="false">
      <c r="A15" s="11" t="str">
        <f aca="false">TRIM('수출입 실적(국가별)'!A19)</f>
        <v>2025.01</v>
      </c>
      <c r="B15" s="17" t="n">
        <f aca="false">IFERROR(VALUE(LEFT(A15,4)),"")</f>
        <v>2025</v>
      </c>
      <c r="C15" s="17" t="n">
        <f aca="false">IFERROR(VALUE(RIGHT(A15,2)),"")</f>
        <v>1</v>
      </c>
      <c r="D15" s="11" t="str">
        <f aca="false">TRIM('수출입 실적(국가별)'!B19)</f>
        <v>독일</v>
      </c>
      <c r="E15" s="19" t="n">
        <f aca="false">IFERROR(VALUE(SUBSTITUTE(TRIM('수출입 실적(국가별)'!D19),",","")),"")</f>
        <v>769583</v>
      </c>
      <c r="F15" s="19" t="n">
        <f aca="false">IFERROR(VALUE(SUBSTITUTE(TRIM('수출입 실적(국가별)'!F19),",","")),"")</f>
        <v>1389601</v>
      </c>
      <c r="G15" s="19" t="n">
        <f aca="false">IFERROR(VALUE(SUBSTITUTE(TRIM('수출입 실적(국가별)'!G19),",","")),"")</f>
        <v>-620018</v>
      </c>
    </row>
    <row r="16" customFormat="false" ht="15" hidden="false" customHeight="true" outlineLevel="0" collapsed="false">
      <c r="A16" s="11" t="str">
        <f aca="false">TRIM('수출입 실적(국가별)'!A20)</f>
        <v>2025.01</v>
      </c>
      <c r="B16" s="17" t="n">
        <f aca="false">IFERROR(VALUE(LEFT(A16,4)),"")</f>
        <v>2025</v>
      </c>
      <c r="C16" s="17" t="n">
        <f aca="false">IFERROR(VALUE(RIGHT(A16,2)),"")</f>
        <v>1</v>
      </c>
      <c r="D16" s="11" t="str">
        <f aca="false">TRIM('수출입 실적(국가별)'!B20)</f>
        <v>폴란드</v>
      </c>
      <c r="E16" s="19" t="n">
        <f aca="false">IFERROR(VALUE(SUBSTITUTE(TRIM('수출입 실적(국가별)'!D20),",","")),"")</f>
        <v>765206</v>
      </c>
      <c r="F16" s="19" t="n">
        <f aca="false">IFERROR(VALUE(SUBSTITUTE(TRIM('수출입 실적(국가별)'!F20),",","")),"")</f>
        <v>80693</v>
      </c>
      <c r="G16" s="19" t="n">
        <f aca="false">IFERROR(VALUE(SUBSTITUTE(TRIM('수출입 실적(국가별)'!G20),",","")),"")</f>
        <v>684513</v>
      </c>
    </row>
    <row r="17" customFormat="false" ht="15" hidden="false" customHeight="true" outlineLevel="0" collapsed="false">
      <c r="A17" s="11" t="str">
        <f aca="false">TRIM('수출입 실적(국가별)'!A21)</f>
        <v>2025.01</v>
      </c>
      <c r="B17" s="17" t="n">
        <f aca="false">IFERROR(VALUE(LEFT(A17,4)),"")</f>
        <v>2025</v>
      </c>
      <c r="C17" s="17" t="n">
        <f aca="false">IFERROR(VALUE(RIGHT(A17,2)),"")</f>
        <v>1</v>
      </c>
      <c r="D17" s="11" t="str">
        <f aca="false">TRIM('수출입 실적(국가별)'!B21)</f>
        <v>마샬군도</v>
      </c>
      <c r="E17" s="19" t="n">
        <f aca="false">IFERROR(VALUE(SUBSTITUTE(TRIM('수출입 실적(국가별)'!D21),",","")),"")</f>
        <v>737986</v>
      </c>
      <c r="F17" s="19" t="n">
        <f aca="false">IFERROR(VALUE(SUBSTITUTE(TRIM('수출입 실적(국가별)'!F21),",","")),"")</f>
        <v>57</v>
      </c>
      <c r="G17" s="19" t="n">
        <f aca="false">IFERROR(VALUE(SUBSTITUTE(TRIM('수출입 실적(국가별)'!G21),",","")),"")</f>
        <v>737929</v>
      </c>
    </row>
    <row r="18" customFormat="false" ht="15" hidden="false" customHeight="true" outlineLevel="0" collapsed="false">
      <c r="A18" s="11" t="str">
        <f aca="false">TRIM('수출입 실적(국가별)'!A22)</f>
        <v>2025.01</v>
      </c>
      <c r="B18" s="17" t="n">
        <f aca="false">IFERROR(VALUE(LEFT(A18,4)),"")</f>
        <v>2025</v>
      </c>
      <c r="C18" s="17" t="n">
        <f aca="false">IFERROR(VALUE(RIGHT(A18,2)),"")</f>
        <v>1</v>
      </c>
      <c r="D18" s="11" t="str">
        <f aca="false">TRIM('수출입 실적(국가별)'!B22)</f>
        <v>캐나다</v>
      </c>
      <c r="E18" s="19" t="n">
        <f aca="false">IFERROR(VALUE(SUBSTITUTE(TRIM('수출입 실적(국가별)'!D22),",","")),"")</f>
        <v>734752</v>
      </c>
      <c r="F18" s="19" t="n">
        <f aca="false">IFERROR(VALUE(SUBSTITUTE(TRIM('수출입 실적(국가별)'!F22),",","")),"")</f>
        <v>542674</v>
      </c>
      <c r="G18" s="19" t="n">
        <f aca="false">IFERROR(VALUE(SUBSTITUTE(TRIM('수출입 실적(국가별)'!G22),",","")),"")</f>
        <v>192078</v>
      </c>
    </row>
    <row r="19" customFormat="false" ht="15" hidden="false" customHeight="true" outlineLevel="0" collapsed="false">
      <c r="A19" s="11" t="str">
        <f aca="false">TRIM('수출입 실적(국가별)'!A23)</f>
        <v>2025.01</v>
      </c>
      <c r="B19" s="17" t="n">
        <f aca="false">IFERROR(VALUE(LEFT(A19,4)),"")</f>
        <v>2025</v>
      </c>
      <c r="C19" s="17" t="n">
        <f aca="false">IFERROR(VALUE(RIGHT(A19,2)),"")</f>
        <v>1</v>
      </c>
      <c r="D19" s="11" t="str">
        <f aca="false">TRIM('수출입 실적(국가별)'!B23)</f>
        <v>튀르키예</v>
      </c>
      <c r="E19" s="19" t="n">
        <f aca="false">IFERROR(VALUE(SUBSTITUTE(TRIM('수출입 실적(국가별)'!D23),",","")),"")</f>
        <v>662302</v>
      </c>
      <c r="F19" s="19" t="n">
        <f aca="false">IFERROR(VALUE(SUBSTITUTE(TRIM('수출입 실적(국가별)'!F23),",","")),"")</f>
        <v>108219</v>
      </c>
      <c r="G19" s="19" t="n">
        <f aca="false">IFERROR(VALUE(SUBSTITUTE(TRIM('수출입 실적(국가별)'!G23),",","")),"")</f>
        <v>554083</v>
      </c>
    </row>
    <row r="20" customFormat="false" ht="15" hidden="false" customHeight="true" outlineLevel="0" collapsed="false">
      <c r="A20" s="11" t="str">
        <f aca="false">TRIM('수출입 실적(국가별)'!A24)</f>
        <v>2025.01</v>
      </c>
      <c r="B20" s="17" t="n">
        <f aca="false">IFERROR(VALUE(LEFT(A20,4)),"")</f>
        <v>2025</v>
      </c>
      <c r="C20" s="17" t="n">
        <f aca="false">IFERROR(VALUE(RIGHT(A20,2)),"")</f>
        <v>1</v>
      </c>
      <c r="D20" s="11" t="str">
        <f aca="false">TRIM('수출입 실적(국가별)'!B24)</f>
        <v>태국</v>
      </c>
      <c r="E20" s="19" t="n">
        <f aca="false">IFERROR(VALUE(SUBSTITUTE(TRIM('수출입 실적(국가별)'!D24),",","")),"")</f>
        <v>624225</v>
      </c>
      <c r="F20" s="19" t="n">
        <f aca="false">IFERROR(VALUE(SUBSTITUTE(TRIM('수출입 실적(국가별)'!F24),",","")),"")</f>
        <v>460643</v>
      </c>
      <c r="G20" s="19" t="n">
        <f aca="false">IFERROR(VALUE(SUBSTITUTE(TRIM('수출입 실적(국가별)'!G24),",","")),"")</f>
        <v>163581</v>
      </c>
    </row>
    <row r="21" customFormat="false" ht="15" hidden="false" customHeight="true" outlineLevel="0" collapsed="false">
      <c r="A21" s="11" t="str">
        <f aca="false">TRIM('수출입 실적(국가별)'!A25)</f>
        <v>2025.01</v>
      </c>
      <c r="B21" s="17" t="n">
        <f aca="false">IFERROR(VALUE(LEFT(A21,4)),"")</f>
        <v>2025</v>
      </c>
      <c r="C21" s="17" t="n">
        <f aca="false">IFERROR(VALUE(RIGHT(A21,2)),"")</f>
        <v>1</v>
      </c>
      <c r="D21" s="11" t="str">
        <f aca="false">TRIM('수출입 실적(국가별)'!B25)</f>
        <v>영국</v>
      </c>
      <c r="E21" s="19" t="n">
        <f aca="false">IFERROR(VALUE(SUBSTITUTE(TRIM('수출입 실적(국가별)'!D25),",","")),"")</f>
        <v>556947</v>
      </c>
      <c r="F21" s="19" t="n">
        <f aca="false">IFERROR(VALUE(SUBSTITUTE(TRIM('수출입 실적(국가별)'!F25),",","")),"")</f>
        <v>332881</v>
      </c>
      <c r="G21" s="19" t="n">
        <f aca="false">IFERROR(VALUE(SUBSTITUTE(TRIM('수출입 실적(국가별)'!G25),",","")),"")</f>
        <v>224066</v>
      </c>
    </row>
    <row r="22" customFormat="false" ht="15" hidden="false" customHeight="true" outlineLevel="0" collapsed="false">
      <c r="A22" s="11" t="str">
        <f aca="false">TRIM('수출입 실적(국가별)'!A26)</f>
        <v>2025.01</v>
      </c>
      <c r="B22" s="17" t="n">
        <f aca="false">IFERROR(VALUE(LEFT(A22,4)),"")</f>
        <v>2025</v>
      </c>
      <c r="C22" s="17" t="n">
        <f aca="false">IFERROR(VALUE(RIGHT(A22,2)),"")</f>
        <v>1</v>
      </c>
      <c r="D22" s="11" t="str">
        <f aca="false">TRIM('수출입 실적(국가별)'!B26)</f>
        <v>인도네시아</v>
      </c>
      <c r="E22" s="19" t="n">
        <f aca="false">IFERROR(VALUE(SUBSTITUTE(TRIM('수출입 실적(국가별)'!D26),",","")),"")</f>
        <v>551655</v>
      </c>
      <c r="F22" s="19" t="n">
        <f aca="false">IFERROR(VALUE(SUBSTITUTE(TRIM('수출입 실적(국가별)'!F26),",","")),"")</f>
        <v>1114629</v>
      </c>
      <c r="G22" s="19" t="n">
        <f aca="false">IFERROR(VALUE(SUBSTITUTE(TRIM('수출입 실적(국가별)'!G26),",","")),"")</f>
        <v>-562974</v>
      </c>
    </row>
    <row r="23" customFormat="false" ht="15" hidden="false" customHeight="true" outlineLevel="0" collapsed="false">
      <c r="A23" s="11" t="str">
        <f aca="false">TRIM('수출입 실적(국가별)'!A27)</f>
        <v>2025.01</v>
      </c>
      <c r="B23" s="17" t="n">
        <f aca="false">IFERROR(VALUE(LEFT(A23,4)),"")</f>
        <v>2025</v>
      </c>
      <c r="C23" s="17" t="n">
        <f aca="false">IFERROR(VALUE(RIGHT(A23,2)),"")</f>
        <v>1</v>
      </c>
      <c r="D23" s="11" t="str">
        <f aca="false">TRIM('수출입 실적(국가별)'!B27)</f>
        <v>프랑스</v>
      </c>
      <c r="E23" s="19" t="n">
        <f aca="false">IFERROR(VALUE(SUBSTITUTE(TRIM('수출입 실적(국가별)'!D27),",","")),"")</f>
        <v>476678</v>
      </c>
      <c r="F23" s="19" t="n">
        <f aca="false">IFERROR(VALUE(SUBSTITUTE(TRIM('수출입 실적(국가별)'!F27),",","")),"")</f>
        <v>482945</v>
      </c>
      <c r="G23" s="19" t="n">
        <f aca="false">IFERROR(VALUE(SUBSTITUTE(TRIM('수출입 실적(국가별)'!G27),",","")),"")</f>
        <v>-6266</v>
      </c>
    </row>
    <row r="24" customFormat="false" ht="15" hidden="false" customHeight="true" outlineLevel="0" collapsed="false">
      <c r="A24" s="11" t="str">
        <f aca="false">TRIM('수출입 실적(국가별)'!A28)</f>
        <v>2025.01</v>
      </c>
      <c r="B24" s="17" t="n">
        <f aca="false">IFERROR(VALUE(LEFT(A24,4)),"")</f>
        <v>2025</v>
      </c>
      <c r="C24" s="17" t="n">
        <f aca="false">IFERROR(VALUE(RIGHT(A24,2)),"")</f>
        <v>1</v>
      </c>
      <c r="D24" s="11" t="str">
        <f aca="false">TRIM('수출입 실적(국가별)'!B28)</f>
        <v>네덜란드</v>
      </c>
      <c r="E24" s="19" t="n">
        <f aca="false">IFERROR(VALUE(SUBSTITUTE(TRIM('수출입 실적(국가별)'!D28),",","")),"")</f>
        <v>458102</v>
      </c>
      <c r="F24" s="19" t="n">
        <f aca="false">IFERROR(VALUE(SUBSTITUTE(TRIM('수출입 실적(국가별)'!F28),",","")),"")</f>
        <v>484397</v>
      </c>
      <c r="G24" s="19" t="n">
        <f aca="false">IFERROR(VALUE(SUBSTITUTE(TRIM('수출입 실적(국가별)'!G28),",","")),"")</f>
        <v>-26295</v>
      </c>
    </row>
    <row r="25" customFormat="false" ht="15" hidden="false" customHeight="true" outlineLevel="0" collapsed="false">
      <c r="A25" s="11" t="str">
        <f aca="false">TRIM('수출입 실적(국가별)'!A29)</f>
        <v>2025.01</v>
      </c>
      <c r="B25" s="17" t="n">
        <f aca="false">IFERROR(VALUE(LEFT(A25,4)),"")</f>
        <v>2025</v>
      </c>
      <c r="C25" s="17" t="n">
        <f aca="false">IFERROR(VALUE(RIGHT(A25,2)),"")</f>
        <v>1</v>
      </c>
      <c r="D25" s="11" t="str">
        <f aca="false">TRIM('수출입 실적(국가별)'!B29)</f>
        <v>라이베리아</v>
      </c>
      <c r="E25" s="19" t="n">
        <f aca="false">IFERROR(VALUE(SUBSTITUTE(TRIM('수출입 실적(국가별)'!D29),",","")),"")</f>
        <v>457793</v>
      </c>
      <c r="F25" s="19" t="n">
        <f aca="false">IFERROR(VALUE(SUBSTITUTE(TRIM('수출입 실적(국가별)'!F29),",","")),"")</f>
        <v>10</v>
      </c>
      <c r="G25" s="19" t="n">
        <f aca="false">IFERROR(VALUE(SUBSTITUTE(TRIM('수출입 실적(국가별)'!G29),",","")),"")</f>
        <v>457783</v>
      </c>
    </row>
    <row r="26" customFormat="false" ht="15" hidden="false" customHeight="true" outlineLevel="0" collapsed="false">
      <c r="A26" s="11" t="str">
        <f aca="false">TRIM('수출입 실적(국가별)'!A30)</f>
        <v>2025.01</v>
      </c>
      <c r="B26" s="17" t="n">
        <f aca="false">IFERROR(VALUE(LEFT(A26,4)),"")</f>
        <v>2025</v>
      </c>
      <c r="C26" s="17" t="n">
        <f aca="false">IFERROR(VALUE(RIGHT(A26,2)),"")</f>
        <v>1</v>
      </c>
      <c r="D26" s="11" t="str">
        <f aca="false">TRIM('수출입 실적(국가별)'!B30)</f>
        <v>브라질</v>
      </c>
      <c r="E26" s="19" t="n">
        <f aca="false">IFERROR(VALUE(SUBSTITUTE(TRIM('수출입 실적(국가별)'!D30),",","")),"")</f>
        <v>405357</v>
      </c>
      <c r="F26" s="19" t="n">
        <f aca="false">IFERROR(VALUE(SUBSTITUTE(TRIM('수출입 실적(국가별)'!F30),",","")),"")</f>
        <v>687723</v>
      </c>
      <c r="G26" s="19" t="n">
        <f aca="false">IFERROR(VALUE(SUBSTITUTE(TRIM('수출입 실적(국가별)'!G30),",","")),"")</f>
        <v>-282366</v>
      </c>
    </row>
    <row r="27" customFormat="false" ht="15" hidden="false" customHeight="true" outlineLevel="0" collapsed="false">
      <c r="A27" s="11" t="str">
        <f aca="false">TRIM('수출입 실적(국가별)'!A31)</f>
        <v>2025.01</v>
      </c>
      <c r="B27" s="17" t="n">
        <f aca="false">IFERROR(VALUE(LEFT(A27,4)),"")</f>
        <v>2025</v>
      </c>
      <c r="C27" s="17" t="n">
        <f aca="false">IFERROR(VALUE(RIGHT(A27,2)),"")</f>
        <v>1</v>
      </c>
      <c r="D27" s="11" t="str">
        <f aca="false">TRIM('수출입 실적(국가별)'!B31)</f>
        <v>이탈리아</v>
      </c>
      <c r="E27" s="19" t="n">
        <f aca="false">IFERROR(VALUE(SUBSTITUTE(TRIM('수출입 실적(국가별)'!D31),",","")),"")</f>
        <v>336927</v>
      </c>
      <c r="F27" s="19" t="n">
        <f aca="false">IFERROR(VALUE(SUBSTITUTE(TRIM('수출입 실적(국가별)'!F31),",","")),"")</f>
        <v>461177</v>
      </c>
      <c r="G27" s="19" t="n">
        <f aca="false">IFERROR(VALUE(SUBSTITUTE(TRIM('수출입 실적(국가별)'!G31),",","")),"")</f>
        <v>-124250</v>
      </c>
    </row>
    <row r="28" customFormat="false" ht="15" hidden="false" customHeight="true" outlineLevel="0" collapsed="false">
      <c r="A28" s="11" t="str">
        <f aca="false">TRIM('수출입 실적(국가별)'!A32)</f>
        <v>2025.01</v>
      </c>
      <c r="B28" s="17" t="n">
        <f aca="false">IFERROR(VALUE(LEFT(A28,4)),"")</f>
        <v>2025</v>
      </c>
      <c r="C28" s="17" t="n">
        <f aca="false">IFERROR(VALUE(RIGHT(A28,2)),"")</f>
        <v>1</v>
      </c>
      <c r="D28" s="11" t="str">
        <f aca="false">TRIM('수출입 실적(국가별)'!B32)</f>
        <v>아랍에미리트 연합</v>
      </c>
      <c r="E28" s="19" t="n">
        <f aca="false">IFERROR(VALUE(SUBSTITUTE(TRIM('수출입 실적(국가별)'!D32),",","")),"")</f>
        <v>329442</v>
      </c>
      <c r="F28" s="19" t="n">
        <f aca="false">IFERROR(VALUE(SUBSTITUTE(TRIM('수출입 실적(국가별)'!F32),",","")),"")</f>
        <v>1456901</v>
      </c>
      <c r="G28" s="19" t="n">
        <f aca="false">IFERROR(VALUE(SUBSTITUTE(TRIM('수출입 실적(국가별)'!G32),",","")),"")</f>
        <v>-1127459</v>
      </c>
    </row>
    <row r="29" customFormat="false" ht="15" hidden="false" customHeight="true" outlineLevel="0" collapsed="false">
      <c r="A29" s="11" t="str">
        <f aca="false">TRIM('수출입 실적(국가별)'!A33)</f>
        <v>2025.01</v>
      </c>
      <c r="B29" s="17" t="n">
        <f aca="false">IFERROR(VALUE(LEFT(A29,4)),"")</f>
        <v>2025</v>
      </c>
      <c r="C29" s="17" t="n">
        <f aca="false">IFERROR(VALUE(RIGHT(A29,2)),"")</f>
        <v>1</v>
      </c>
      <c r="D29" s="11" t="str">
        <f aca="false">TRIM('수출입 실적(국가별)'!B33)</f>
        <v>벨기에</v>
      </c>
      <c r="E29" s="19" t="n">
        <f aca="false">IFERROR(VALUE(SUBSTITUTE(TRIM('수출입 실적(국가별)'!D33),",","")),"")</f>
        <v>312584</v>
      </c>
      <c r="F29" s="19" t="n">
        <f aca="false">IFERROR(VALUE(SUBSTITUTE(TRIM('수출입 실적(국가별)'!F33),",","")),"")</f>
        <v>124649</v>
      </c>
      <c r="G29" s="19" t="n">
        <f aca="false">IFERROR(VALUE(SUBSTITUTE(TRIM('수출입 실적(국가별)'!G33),",","")),"")</f>
        <v>187935</v>
      </c>
    </row>
    <row r="30" customFormat="false" ht="15" hidden="false" customHeight="true" outlineLevel="0" collapsed="false">
      <c r="A30" s="11" t="str">
        <f aca="false">TRIM('수출입 실적(국가별)'!A34)</f>
        <v>2025.01</v>
      </c>
      <c r="B30" s="17" t="n">
        <f aca="false">IFERROR(VALUE(LEFT(A30,4)),"")</f>
        <v>2025</v>
      </c>
      <c r="C30" s="17" t="n">
        <f aca="false">IFERROR(VALUE(RIGHT(A30,2)),"")</f>
        <v>1</v>
      </c>
      <c r="D30" s="11" t="str">
        <f aca="false">TRIM('수출입 실적(국가별)'!B34)</f>
        <v>사우디아라비아</v>
      </c>
      <c r="E30" s="19" t="n">
        <f aca="false">IFERROR(VALUE(SUBSTITUTE(TRIM('수출입 실적(국가별)'!D34),",","")),"")</f>
        <v>291910</v>
      </c>
      <c r="F30" s="19" t="n">
        <f aca="false">IFERROR(VALUE(SUBSTITUTE(TRIM('수출입 실적(국가별)'!F34),",","")),"")</f>
        <v>2482498</v>
      </c>
      <c r="G30" s="19" t="n">
        <f aca="false">IFERROR(VALUE(SUBSTITUTE(TRIM('수출입 실적(국가별)'!G34),",","")),"")</f>
        <v>-2190588</v>
      </c>
    </row>
    <row r="31" customFormat="false" ht="15" hidden="false" customHeight="true" outlineLevel="0" collapsed="false">
      <c r="A31" s="11" t="str">
        <f aca="false">TRIM('수출입 실적(국가별)'!A35)</f>
        <v>2025.01</v>
      </c>
      <c r="B31" s="17" t="n">
        <f aca="false">IFERROR(VALUE(LEFT(A31,4)),"")</f>
        <v>2025</v>
      </c>
      <c r="C31" s="17" t="n">
        <f aca="false">IFERROR(VALUE(RIGHT(A31,2)),"")</f>
        <v>1</v>
      </c>
      <c r="D31" s="11" t="str">
        <f aca="false">TRIM('수출입 실적(국가별)'!B35)</f>
        <v>체코공화국</v>
      </c>
      <c r="E31" s="19" t="n">
        <f aca="false">IFERROR(VALUE(SUBSTITUTE(TRIM('수출입 실적(국가별)'!D35),",","")),"")</f>
        <v>281161</v>
      </c>
      <c r="F31" s="19" t="n">
        <f aca="false">IFERROR(VALUE(SUBSTITUTE(TRIM('수출입 실적(국가별)'!F35),",","")),"")</f>
        <v>78232</v>
      </c>
      <c r="G31" s="19" t="n">
        <f aca="false">IFERROR(VALUE(SUBSTITUTE(TRIM('수출입 실적(국가별)'!G35),",","")),"")</f>
        <v>202929</v>
      </c>
    </row>
    <row r="32" customFormat="false" ht="15" hidden="false" customHeight="true" outlineLevel="0" collapsed="false">
      <c r="A32" s="11" t="str">
        <f aca="false">TRIM('수출입 실적(국가별)'!A36)</f>
        <v>2025.01</v>
      </c>
      <c r="B32" s="17" t="n">
        <f aca="false">IFERROR(VALUE(LEFT(A32,4)),"")</f>
        <v>2025</v>
      </c>
      <c r="C32" s="17" t="n">
        <f aca="false">IFERROR(VALUE(RIGHT(A32,2)),"")</f>
        <v>1</v>
      </c>
      <c r="D32" s="11" t="str">
        <f aca="false">TRIM('수출입 실적(국가별)'!B36)</f>
        <v>헝가리</v>
      </c>
      <c r="E32" s="19" t="n">
        <f aca="false">IFERROR(VALUE(SUBSTITUTE(TRIM('수출입 실적(국가별)'!D36),",","")),"")</f>
        <v>254477</v>
      </c>
      <c r="F32" s="19" t="n">
        <f aca="false">IFERROR(VALUE(SUBSTITUTE(TRIM('수출입 실적(국가별)'!F36),",","")),"")</f>
        <v>56487</v>
      </c>
      <c r="G32" s="19" t="n">
        <f aca="false">IFERROR(VALUE(SUBSTITUTE(TRIM('수출입 실적(국가별)'!G36),",","")),"")</f>
        <v>197990</v>
      </c>
    </row>
    <row r="33" customFormat="false" ht="15" hidden="false" customHeight="true" outlineLevel="0" collapsed="false">
      <c r="A33" s="11" t="str">
        <f aca="false">TRIM('수출입 실적(국가별)'!A37)</f>
        <v>2025.01</v>
      </c>
      <c r="B33" s="17" t="n">
        <f aca="false">IFERROR(VALUE(LEFT(A33,4)),"")</f>
        <v>2025</v>
      </c>
      <c r="C33" s="17" t="n">
        <f aca="false">IFERROR(VALUE(RIGHT(A33,2)),"")</f>
        <v>1</v>
      </c>
      <c r="D33" s="11" t="str">
        <f aca="false">TRIM('수출입 실적(국가별)'!B37)</f>
        <v>덴마크</v>
      </c>
      <c r="E33" s="19" t="n">
        <f aca="false">IFERROR(VALUE(SUBSTITUTE(TRIM('수출입 실적(국가별)'!D37),",","")),"")</f>
        <v>253413</v>
      </c>
      <c r="F33" s="19" t="n">
        <f aca="false">IFERROR(VALUE(SUBSTITUTE(TRIM('수출입 실적(국가별)'!F37),",","")),"")</f>
        <v>137875</v>
      </c>
      <c r="G33" s="19" t="n">
        <f aca="false">IFERROR(VALUE(SUBSTITUTE(TRIM('수출입 실적(국가별)'!G37),",","")),"")</f>
        <v>115537</v>
      </c>
    </row>
    <row r="34" customFormat="false" ht="15" hidden="false" customHeight="true" outlineLevel="0" collapsed="false">
      <c r="A34" s="11" t="str">
        <f aca="false">TRIM('수출입 실적(국가별)'!A38)</f>
        <v>2025.01</v>
      </c>
      <c r="B34" s="17" t="n">
        <f aca="false">IFERROR(VALUE(LEFT(A34,4)),"")</f>
        <v>2025</v>
      </c>
      <c r="C34" s="17" t="n">
        <f aca="false">IFERROR(VALUE(RIGHT(A34,2)),"")</f>
        <v>1</v>
      </c>
      <c r="D34" s="11" t="str">
        <f aca="false">TRIM('수출입 실적(국가별)'!B38)</f>
        <v>스페인</v>
      </c>
      <c r="E34" s="19" t="n">
        <f aca="false">IFERROR(VALUE(SUBSTITUTE(TRIM('수출입 실적(국가별)'!D38),",","")),"")</f>
        <v>242348</v>
      </c>
      <c r="F34" s="19" t="n">
        <f aca="false">IFERROR(VALUE(SUBSTITUTE(TRIM('수출입 실적(국가별)'!F38),",","")),"")</f>
        <v>225942</v>
      </c>
      <c r="G34" s="19" t="n">
        <f aca="false">IFERROR(VALUE(SUBSTITUTE(TRIM('수출입 실적(국가별)'!G38),",","")),"")</f>
        <v>16406</v>
      </c>
    </row>
    <row r="35" customFormat="false" ht="15" hidden="false" customHeight="true" outlineLevel="0" collapsed="false">
      <c r="A35" s="11" t="str">
        <f aca="false">TRIM('수출입 실적(국가별)'!A39)</f>
        <v>2025.01</v>
      </c>
      <c r="B35" s="17" t="n">
        <f aca="false">IFERROR(VALUE(LEFT(A35,4)),"")</f>
        <v>2025</v>
      </c>
      <c r="C35" s="17" t="n">
        <f aca="false">IFERROR(VALUE(RIGHT(A35,2)),"")</f>
        <v>1</v>
      </c>
      <c r="D35" s="11" t="str">
        <f aca="false">TRIM('수출입 실적(국가별)'!B39)</f>
        <v>러시아 연방</v>
      </c>
      <c r="E35" s="19" t="n">
        <f aca="false">IFERROR(VALUE(SUBSTITUTE(TRIM('수출입 실적(국가별)'!D39),",","")),"")</f>
        <v>223134</v>
      </c>
      <c r="F35" s="19" t="n">
        <f aca="false">IFERROR(VALUE(SUBSTITUTE(TRIM('수출입 실적(국가별)'!F39),",","")),"")</f>
        <v>501822</v>
      </c>
      <c r="G35" s="19" t="n">
        <f aca="false">IFERROR(VALUE(SUBSTITUTE(TRIM('수출입 실적(국가별)'!G39),",","")),"")</f>
        <v>-278688</v>
      </c>
    </row>
    <row r="36" customFormat="false" ht="15" hidden="false" customHeight="true" outlineLevel="0" collapsed="false">
      <c r="A36" s="11" t="str">
        <f aca="false">TRIM('수출입 실적(국가별)'!A40)</f>
        <v>2025.01</v>
      </c>
      <c r="B36" s="17" t="n">
        <f aca="false">IFERROR(VALUE(LEFT(A36,4)),"")</f>
        <v>2025</v>
      </c>
      <c r="C36" s="17" t="n">
        <f aca="false">IFERROR(VALUE(RIGHT(A36,2)),"")</f>
        <v>1</v>
      </c>
      <c r="D36" s="11" t="str">
        <f aca="false">TRIM('수출입 실적(국가별)'!B40)</f>
        <v>카자흐스탄</v>
      </c>
      <c r="E36" s="19" t="n">
        <f aca="false">IFERROR(VALUE(SUBSTITUTE(TRIM('수출입 실적(국가별)'!D40),",","")),"")</f>
        <v>194104</v>
      </c>
      <c r="F36" s="19" t="n">
        <f aca="false">IFERROR(VALUE(SUBSTITUTE(TRIM('수출입 실적(국가별)'!F40),",","")),"")</f>
        <v>12325</v>
      </c>
      <c r="G36" s="19" t="n">
        <f aca="false">IFERROR(VALUE(SUBSTITUTE(TRIM('수출입 실적(국가별)'!G40),",","")),"")</f>
        <v>181779</v>
      </c>
    </row>
    <row r="37" customFormat="false" ht="15" hidden="false" customHeight="true" outlineLevel="0" collapsed="false">
      <c r="A37" s="11" t="str">
        <f aca="false">TRIM('수출입 실적(국가별)'!A41)</f>
        <v>2025.01</v>
      </c>
      <c r="B37" s="17" t="n">
        <f aca="false">IFERROR(VALUE(LEFT(A37,4)),"")</f>
        <v>2025</v>
      </c>
      <c r="C37" s="17" t="n">
        <f aca="false">IFERROR(VALUE(RIGHT(A37,2)),"")</f>
        <v>1</v>
      </c>
      <c r="D37" s="11" t="str">
        <f aca="false">TRIM('수출입 실적(국가별)'!B41)</f>
        <v>몰타</v>
      </c>
      <c r="E37" s="19" t="n">
        <f aca="false">IFERROR(VALUE(SUBSTITUTE(TRIM('수출입 실적(국가별)'!D41),",","")),"")</f>
        <v>181194</v>
      </c>
      <c r="F37" s="19" t="n">
        <f aca="false">IFERROR(VALUE(SUBSTITUTE(TRIM('수출입 실적(국가별)'!F41),",","")),"")</f>
        <v>16984</v>
      </c>
      <c r="G37" s="19" t="n">
        <f aca="false">IFERROR(VALUE(SUBSTITUTE(TRIM('수출입 실적(국가별)'!G41),",","")),"")</f>
        <v>164211</v>
      </c>
    </row>
    <row r="38" customFormat="false" ht="15" hidden="false" customHeight="true" outlineLevel="0" collapsed="false">
      <c r="A38" s="11" t="str">
        <f aca="false">TRIM('수출입 실적(국가별)'!A42)</f>
        <v>2025.01</v>
      </c>
      <c r="B38" s="17" t="n">
        <f aca="false">IFERROR(VALUE(LEFT(A38,4)),"")</f>
        <v>2025</v>
      </c>
      <c r="C38" s="17" t="n">
        <f aca="false">IFERROR(VALUE(RIGHT(A38,2)),"")</f>
        <v>1</v>
      </c>
      <c r="D38" s="11" t="str">
        <f aca="false">TRIM('수출입 실적(국가별)'!B42)</f>
        <v>이스라엘</v>
      </c>
      <c r="E38" s="19" t="n">
        <f aca="false">IFERROR(VALUE(SUBSTITUTE(TRIM('수출입 실적(국가별)'!D42),",","")),"")</f>
        <v>175268</v>
      </c>
      <c r="F38" s="19" t="n">
        <f aca="false">IFERROR(VALUE(SUBSTITUTE(TRIM('수출입 실적(국가별)'!F42),",","")),"")</f>
        <v>136296</v>
      </c>
      <c r="G38" s="19" t="n">
        <f aca="false">IFERROR(VALUE(SUBSTITUTE(TRIM('수출입 실적(국가별)'!G42),",","")),"")</f>
        <v>38973</v>
      </c>
    </row>
    <row r="39" customFormat="false" ht="15" hidden="false" customHeight="true" outlineLevel="0" collapsed="false">
      <c r="A39" s="11" t="str">
        <f aca="false">TRIM('수출입 실적(국가별)'!A43)</f>
        <v>2025.01</v>
      </c>
      <c r="B39" s="17" t="n">
        <f aca="false">IFERROR(VALUE(LEFT(A39,4)),"")</f>
        <v>2025</v>
      </c>
      <c r="C39" s="17" t="n">
        <f aca="false">IFERROR(VALUE(RIGHT(A39,2)),"")</f>
        <v>1</v>
      </c>
      <c r="D39" s="11" t="str">
        <f aca="false">TRIM('수출입 실적(국가별)'!B43)</f>
        <v>슬로바키아</v>
      </c>
      <c r="E39" s="19" t="n">
        <f aca="false">IFERROR(VALUE(SUBSTITUTE(TRIM('수출입 실적(국가별)'!D43),",","")),"")</f>
        <v>170924</v>
      </c>
      <c r="F39" s="19" t="n">
        <f aca="false">IFERROR(VALUE(SUBSTITUTE(TRIM('수출입 실적(국가별)'!F43),",","")),"")</f>
        <v>55393</v>
      </c>
      <c r="G39" s="19" t="n">
        <f aca="false">IFERROR(VALUE(SUBSTITUTE(TRIM('수출입 실적(국가별)'!G43),",","")),"")</f>
        <v>115531</v>
      </c>
    </row>
    <row r="40" customFormat="false" ht="15" hidden="false" customHeight="true" outlineLevel="0" collapsed="false">
      <c r="A40" s="11" t="str">
        <f aca="false">TRIM('수출입 실적(국가별)'!A44)</f>
        <v>2025.01</v>
      </c>
      <c r="B40" s="17" t="n">
        <f aca="false">IFERROR(VALUE(LEFT(A40,4)),"")</f>
        <v>2025</v>
      </c>
      <c r="C40" s="17" t="n">
        <f aca="false">IFERROR(VALUE(RIGHT(A40,2)),"")</f>
        <v>1</v>
      </c>
      <c r="D40" s="11" t="str">
        <f aca="false">TRIM('수출입 실적(국가별)'!B44)</f>
        <v>뉴질랜드</v>
      </c>
      <c r="E40" s="19" t="n">
        <f aca="false">IFERROR(VALUE(SUBSTITUTE(TRIM('수출입 실적(국가별)'!D44),",","")),"")</f>
        <v>139315</v>
      </c>
      <c r="F40" s="19" t="n">
        <f aca="false">IFERROR(VALUE(SUBSTITUTE(TRIM('수출입 실적(국가별)'!F44),",","")),"")</f>
        <v>102112</v>
      </c>
      <c r="G40" s="19" t="n">
        <f aca="false">IFERROR(VALUE(SUBSTITUTE(TRIM('수출입 실적(국가별)'!G44),",","")),"")</f>
        <v>37203</v>
      </c>
    </row>
    <row r="41" customFormat="false" ht="15" hidden="false" customHeight="true" outlineLevel="0" collapsed="false">
      <c r="A41" s="11" t="str">
        <f aca="false">TRIM('수출입 실적(국가별)'!A45)</f>
        <v>2025.01</v>
      </c>
      <c r="B41" s="17" t="n">
        <f aca="false">IFERROR(VALUE(LEFT(A41,4)),"")</f>
        <v>2025</v>
      </c>
      <c r="C41" s="17" t="n">
        <f aca="false">IFERROR(VALUE(RIGHT(A41,2)),"")</f>
        <v>1</v>
      </c>
      <c r="D41" s="11" t="str">
        <f aca="false">TRIM('수출입 실적(국가별)'!B45)</f>
        <v>칠레</v>
      </c>
      <c r="E41" s="19" t="n">
        <f aca="false">IFERROR(VALUE(SUBSTITUTE(TRIM('수출입 실적(국가별)'!D45),",","")),"")</f>
        <v>123920</v>
      </c>
      <c r="F41" s="19" t="n">
        <f aca="false">IFERROR(VALUE(SUBSTITUTE(TRIM('수출입 실적(국가별)'!F45),",","")),"")</f>
        <v>366209</v>
      </c>
      <c r="G41" s="19" t="n">
        <f aca="false">IFERROR(VALUE(SUBSTITUTE(TRIM('수출입 실적(국가별)'!G45),",","")),"")</f>
        <v>-242289</v>
      </c>
    </row>
    <row r="42" customFormat="false" ht="15" hidden="false" customHeight="true" outlineLevel="0" collapsed="false">
      <c r="A42" s="11" t="str">
        <f aca="false">TRIM('수출입 실적(국가별)'!A46)</f>
        <v>2025.01</v>
      </c>
      <c r="B42" s="17" t="n">
        <f aca="false">IFERROR(VALUE(LEFT(A42,4)),"")</f>
        <v>2025</v>
      </c>
      <c r="C42" s="17" t="n">
        <f aca="false">IFERROR(VALUE(RIGHT(A42,2)),"")</f>
        <v>1</v>
      </c>
      <c r="D42" s="11" t="str">
        <f aca="false">TRIM('수출입 실적(국가별)'!B46)</f>
        <v>키르기스스탄</v>
      </c>
      <c r="E42" s="19" t="n">
        <f aca="false">IFERROR(VALUE(SUBSTITUTE(TRIM('수출입 실적(국가별)'!D46),",","")),"")</f>
        <v>114484</v>
      </c>
      <c r="F42" s="19" t="n">
        <f aca="false">IFERROR(VALUE(SUBSTITUTE(TRIM('수출입 실적(국가별)'!F46),",","")),"")</f>
        <v>1226</v>
      </c>
      <c r="G42" s="19" t="n">
        <f aca="false">IFERROR(VALUE(SUBSTITUTE(TRIM('수출입 실적(국가별)'!G46),",","")),"")</f>
        <v>113258</v>
      </c>
    </row>
    <row r="43" customFormat="false" ht="15" hidden="false" customHeight="true" outlineLevel="0" collapsed="false">
      <c r="A43" s="11" t="str">
        <f aca="false">TRIM('수출입 실적(국가별)'!A47)</f>
        <v>2025.01</v>
      </c>
      <c r="B43" s="17" t="n">
        <f aca="false">IFERROR(VALUE(LEFT(A43,4)),"")</f>
        <v>2025</v>
      </c>
      <c r="C43" s="17" t="n">
        <f aca="false">IFERROR(VALUE(RIGHT(A43,2)),"")</f>
        <v>1</v>
      </c>
      <c r="D43" s="11" t="str">
        <f aca="false">TRIM('수출입 실적(국가별)'!B47)</f>
        <v>바하마</v>
      </c>
      <c r="E43" s="19" t="n">
        <f aca="false">IFERROR(VALUE(SUBSTITUTE(TRIM('수출입 실적(국가별)'!D47),",","")),"")</f>
        <v>113268</v>
      </c>
      <c r="F43" s="19" t="n">
        <f aca="false">IFERROR(VALUE(SUBSTITUTE(TRIM('수출입 실적(국가별)'!F47),",","")),"")</f>
        <v>0</v>
      </c>
      <c r="G43" s="19" t="n">
        <f aca="false">IFERROR(VALUE(SUBSTITUTE(TRIM('수출입 실적(국가별)'!G47),",","")),"")</f>
        <v>113267</v>
      </c>
    </row>
    <row r="44" customFormat="false" ht="15" hidden="false" customHeight="true" outlineLevel="0" collapsed="false">
      <c r="A44" s="11" t="str">
        <f aca="false">TRIM('수출입 실적(국가별)'!A48)</f>
        <v>2025.01</v>
      </c>
      <c r="B44" s="17" t="n">
        <f aca="false">IFERROR(VALUE(LEFT(A44,4)),"")</f>
        <v>2025</v>
      </c>
      <c r="C44" s="17" t="n">
        <f aca="false">IFERROR(VALUE(RIGHT(A44,2)),"")</f>
        <v>1</v>
      </c>
      <c r="D44" s="11" t="str">
        <f aca="false">TRIM('수출입 실적(국가별)'!B48)</f>
        <v>우즈베키스탄</v>
      </c>
      <c r="E44" s="19" t="n">
        <f aca="false">IFERROR(VALUE(SUBSTITUTE(TRIM('수출입 실적(국가별)'!D48),",","")),"")</f>
        <v>110091</v>
      </c>
      <c r="F44" s="19" t="n">
        <f aca="false">IFERROR(VALUE(SUBSTITUTE(TRIM('수출입 실적(국가별)'!F48),",","")),"")</f>
        <v>1166</v>
      </c>
      <c r="G44" s="19" t="n">
        <f aca="false">IFERROR(VALUE(SUBSTITUTE(TRIM('수출입 실적(국가별)'!G48),",","")),"")</f>
        <v>108925</v>
      </c>
    </row>
    <row r="45" customFormat="false" ht="15" hidden="false" customHeight="true" outlineLevel="0" collapsed="false">
      <c r="A45" s="11" t="str">
        <f aca="false">TRIM('수출입 실적(국가별)'!A49)</f>
        <v>2025.01</v>
      </c>
      <c r="B45" s="17" t="n">
        <f aca="false">IFERROR(VALUE(LEFT(A45,4)),"")</f>
        <v>2025</v>
      </c>
      <c r="C45" s="17" t="n">
        <f aca="false">IFERROR(VALUE(RIGHT(A45,2)),"")</f>
        <v>1</v>
      </c>
      <c r="D45" s="11" t="str">
        <f aca="false">TRIM('수출입 실적(국가별)'!B49)</f>
        <v>파키스탄</v>
      </c>
      <c r="E45" s="19" t="n">
        <f aca="false">IFERROR(VALUE(SUBSTITUTE(TRIM('수출입 실적(국가별)'!D49),",","")),"")</f>
        <v>107101</v>
      </c>
      <c r="F45" s="19" t="n">
        <f aca="false">IFERROR(VALUE(SUBSTITUTE(TRIM('수출입 실적(국가별)'!F49),",","")),"")</f>
        <v>38186</v>
      </c>
      <c r="G45" s="19" t="n">
        <f aca="false">IFERROR(VALUE(SUBSTITUTE(TRIM('수출입 실적(국가별)'!G49),",","")),"")</f>
        <v>68915</v>
      </c>
    </row>
    <row r="46" customFormat="false" ht="15" hidden="false" customHeight="true" outlineLevel="0" collapsed="false">
      <c r="A46" s="11" t="str">
        <f aca="false">TRIM('수출입 실적(국가별)'!A50)</f>
        <v>2025.01</v>
      </c>
      <c r="B46" s="17" t="n">
        <f aca="false">IFERROR(VALUE(LEFT(A46,4)),"")</f>
        <v>2025</v>
      </c>
      <c r="C46" s="17" t="n">
        <f aca="false">IFERROR(VALUE(RIGHT(A46,2)),"")</f>
        <v>1</v>
      </c>
      <c r="D46" s="11" t="str">
        <f aca="false">TRIM('수출입 실적(국가별)'!B50)</f>
        <v>스위스</v>
      </c>
      <c r="E46" s="19" t="n">
        <f aca="false">IFERROR(VALUE(SUBSTITUTE(TRIM('수출입 실적(국가별)'!D50),",","")),"")</f>
        <v>101421</v>
      </c>
      <c r="F46" s="19" t="n">
        <f aca="false">IFERROR(VALUE(SUBSTITUTE(TRIM('수출입 실적(국가별)'!F50),",","")),"")</f>
        <v>280292</v>
      </c>
      <c r="G46" s="19" t="n">
        <f aca="false">IFERROR(VALUE(SUBSTITUTE(TRIM('수출입 실적(국가별)'!G50),",","")),"")</f>
        <v>-178872</v>
      </c>
    </row>
    <row r="47" customFormat="false" ht="15" hidden="false" customHeight="true" outlineLevel="0" collapsed="false">
      <c r="A47" s="11" t="str">
        <f aca="false">TRIM('수출입 실적(국가별)'!A51)</f>
        <v>2025.01</v>
      </c>
      <c r="B47" s="17" t="n">
        <f aca="false">IFERROR(VALUE(LEFT(A47,4)),"")</f>
        <v>2025</v>
      </c>
      <c r="C47" s="17" t="n">
        <f aca="false">IFERROR(VALUE(RIGHT(A47,2)),"")</f>
        <v>1</v>
      </c>
      <c r="D47" s="11" t="str">
        <f aca="false">TRIM('수출입 실적(국가별)'!B51)</f>
        <v>이라크</v>
      </c>
      <c r="E47" s="19" t="n">
        <f aca="false">IFERROR(VALUE(SUBSTITUTE(TRIM('수출입 실적(국가별)'!D51),",","")),"")</f>
        <v>99545</v>
      </c>
      <c r="F47" s="19" t="n">
        <f aca="false">IFERROR(VALUE(SUBSTITUTE(TRIM('수출입 실적(국가별)'!F51),",","")),"")</f>
        <v>792000</v>
      </c>
      <c r="G47" s="19" t="n">
        <f aca="false">IFERROR(VALUE(SUBSTITUTE(TRIM('수출입 실적(국가별)'!G51),",","")),"")</f>
        <v>-692455</v>
      </c>
    </row>
    <row r="48" customFormat="false" ht="15" hidden="false" customHeight="true" outlineLevel="0" collapsed="false">
      <c r="A48" s="11" t="str">
        <f aca="false">TRIM('수출입 실적(국가별)'!A52)</f>
        <v>2025.01</v>
      </c>
      <c r="B48" s="17" t="n">
        <f aca="false">IFERROR(VALUE(LEFT(A48,4)),"")</f>
        <v>2025</v>
      </c>
      <c r="C48" s="17" t="n">
        <f aca="false">IFERROR(VALUE(RIGHT(A48,2)),"")</f>
        <v>1</v>
      </c>
      <c r="D48" s="11" t="str">
        <f aca="false">TRIM('수출입 실적(국가별)'!B52)</f>
        <v>방글라데시</v>
      </c>
      <c r="E48" s="19" t="n">
        <f aca="false">IFERROR(VALUE(SUBSTITUTE(TRIM('수출입 실적(국가별)'!D52),",","")),"")</f>
        <v>99100</v>
      </c>
      <c r="F48" s="19" t="n">
        <f aca="false">IFERROR(VALUE(SUBSTITUTE(TRIM('수출입 실적(국가별)'!F52),",","")),"")</f>
        <v>52092</v>
      </c>
      <c r="G48" s="19" t="n">
        <f aca="false">IFERROR(VALUE(SUBSTITUTE(TRIM('수출입 실적(국가별)'!G52),",","")),"")</f>
        <v>47008</v>
      </c>
    </row>
    <row r="49" customFormat="false" ht="15" hidden="false" customHeight="true" outlineLevel="0" collapsed="false">
      <c r="A49" s="11" t="str">
        <f aca="false">TRIM('수출입 실적(국가별)'!A53)</f>
        <v>2025.01</v>
      </c>
      <c r="B49" s="17" t="n">
        <f aca="false">IFERROR(VALUE(LEFT(A49,4)),"")</f>
        <v>2025</v>
      </c>
      <c r="C49" s="17" t="n">
        <f aca="false">IFERROR(VALUE(RIGHT(A49,2)),"")</f>
        <v>1</v>
      </c>
      <c r="D49" s="11" t="str">
        <f aca="false">TRIM('수출입 실적(국가별)'!B53)</f>
        <v>스웨덴</v>
      </c>
      <c r="E49" s="19" t="n">
        <f aca="false">IFERROR(VALUE(SUBSTITUTE(TRIM('수출입 실적(국가별)'!D53),",","")),"")</f>
        <v>96083</v>
      </c>
      <c r="F49" s="19" t="n">
        <f aca="false">IFERROR(VALUE(SUBSTITUTE(TRIM('수출입 실적(국가별)'!F53),",","")),"")</f>
        <v>155454</v>
      </c>
      <c r="G49" s="19" t="n">
        <f aca="false">IFERROR(VALUE(SUBSTITUTE(TRIM('수출입 실적(국가별)'!G53),",","")),"")</f>
        <v>-59371</v>
      </c>
    </row>
    <row r="50" customFormat="false" ht="15" hidden="false" customHeight="true" outlineLevel="0" collapsed="false">
      <c r="A50" s="11" t="str">
        <f aca="false">TRIM('수출입 실적(국가별)'!A54)</f>
        <v>2025.01</v>
      </c>
      <c r="B50" s="17" t="n">
        <f aca="false">IFERROR(VALUE(LEFT(A50,4)),"")</f>
        <v>2025</v>
      </c>
      <c r="C50" s="17" t="n">
        <f aca="false">IFERROR(VALUE(RIGHT(A50,2)),"")</f>
        <v>1</v>
      </c>
      <c r="D50" s="11" t="str">
        <f aca="false">TRIM('수출입 실적(국가별)'!B54)</f>
        <v>이집트</v>
      </c>
      <c r="E50" s="19" t="n">
        <f aca="false">IFERROR(VALUE(SUBSTITUTE(TRIM('수출입 실적(국가별)'!D54),",","")),"")</f>
        <v>91578</v>
      </c>
      <c r="F50" s="19" t="n">
        <f aca="false">IFERROR(VALUE(SUBSTITUTE(TRIM('수출입 실적(국가별)'!F54),",","")),"")</f>
        <v>5990</v>
      </c>
      <c r="G50" s="19" t="n">
        <f aca="false">IFERROR(VALUE(SUBSTITUTE(TRIM('수출입 실적(국가별)'!G54),",","")),"")</f>
        <v>85587</v>
      </c>
    </row>
    <row r="51" customFormat="false" ht="15" hidden="false" customHeight="true" outlineLevel="0" collapsed="false">
      <c r="A51" s="11" t="str">
        <f aca="false">TRIM('수출입 실적(국가별)'!A55)</f>
        <v>2025.01</v>
      </c>
      <c r="B51" s="17" t="n">
        <f aca="false">IFERROR(VALUE(LEFT(A51,4)),"")</f>
        <v>2025</v>
      </c>
      <c r="C51" s="17" t="n">
        <f aca="false">IFERROR(VALUE(RIGHT(A51,2)),"")</f>
        <v>1</v>
      </c>
      <c r="D51" s="11" t="str">
        <f aca="false">TRIM('수출입 실적(국가별)'!B55)</f>
        <v>앙골라</v>
      </c>
      <c r="E51" s="19" t="n">
        <f aca="false">IFERROR(VALUE(SUBSTITUTE(TRIM('수출입 실적(국가별)'!D55),",","")),"")</f>
        <v>78320</v>
      </c>
      <c r="F51" s="19" t="n">
        <f aca="false">IFERROR(VALUE(SUBSTITUTE(TRIM('수출입 실적(국가별)'!F55),",","")),"")</f>
        <v>31</v>
      </c>
      <c r="G51" s="19" t="n">
        <f aca="false">IFERROR(VALUE(SUBSTITUTE(TRIM('수출입 실적(국가별)'!G55),",","")),"")</f>
        <v>78289</v>
      </c>
    </row>
    <row r="52" customFormat="false" ht="15" hidden="false" customHeight="true" outlineLevel="0" collapsed="false">
      <c r="A52" s="11" t="str">
        <f aca="false">TRIM('수출입 실적(국가별)'!A56)</f>
        <v>2025.01</v>
      </c>
      <c r="B52" s="17" t="n">
        <f aca="false">IFERROR(VALUE(LEFT(A52,4)),"")</f>
        <v>2025</v>
      </c>
      <c r="C52" s="17" t="n">
        <f aca="false">IFERROR(VALUE(RIGHT(A52,2)),"")</f>
        <v>1</v>
      </c>
      <c r="D52" s="11" t="str">
        <f aca="false">TRIM('수출입 실적(국가별)'!B56)</f>
        <v>파나마</v>
      </c>
      <c r="E52" s="19" t="n">
        <f aca="false">IFERROR(VALUE(SUBSTITUTE(TRIM('수출입 실적(국가별)'!D56),",","")),"")</f>
        <v>77924</v>
      </c>
      <c r="F52" s="19" t="n">
        <f aca="false">IFERROR(VALUE(SUBSTITUTE(TRIM('수출입 실적(국가별)'!F56),",","")),"")</f>
        <v>2906</v>
      </c>
      <c r="G52" s="19" t="n">
        <f aca="false">IFERROR(VALUE(SUBSTITUTE(TRIM('수출입 실적(국가별)'!G56),",","")),"")</f>
        <v>75018</v>
      </c>
    </row>
    <row r="53" customFormat="false" ht="15" hidden="false" customHeight="true" outlineLevel="0" collapsed="false">
      <c r="A53" s="11" t="str">
        <f aca="false">TRIM('수출입 실적(국가별)'!A57)</f>
        <v>2025.01</v>
      </c>
      <c r="B53" s="17" t="n">
        <f aca="false">IFERROR(VALUE(LEFT(A53,4)),"")</f>
        <v>2025</v>
      </c>
      <c r="C53" s="17" t="n">
        <f aca="false">IFERROR(VALUE(RIGHT(A53,2)),"")</f>
        <v>1</v>
      </c>
      <c r="D53" s="11" t="str">
        <f aca="false">TRIM('수출입 실적(국가별)'!B57)</f>
        <v>아일랜드</v>
      </c>
      <c r="E53" s="19" t="n">
        <f aca="false">IFERROR(VALUE(SUBSTITUTE(TRIM('수출입 실적(국가별)'!D57),",","")),"")</f>
        <v>76336</v>
      </c>
      <c r="F53" s="19" t="n">
        <f aca="false">IFERROR(VALUE(SUBSTITUTE(TRIM('수출입 실적(국가별)'!F57),",","")),"")</f>
        <v>106542</v>
      </c>
      <c r="G53" s="19" t="n">
        <f aca="false">IFERROR(VALUE(SUBSTITUTE(TRIM('수출입 실적(국가별)'!G57),",","")),"")</f>
        <v>-30206</v>
      </c>
    </row>
    <row r="54" customFormat="false" ht="15" hidden="false" customHeight="true" outlineLevel="0" collapsed="false">
      <c r="A54" s="11" t="str">
        <f aca="false">TRIM('수출입 실적(국가별)'!A58)</f>
        <v>2025.01</v>
      </c>
      <c r="B54" s="17" t="n">
        <f aca="false">IFERROR(VALUE(LEFT(A54,4)),"")</f>
        <v>2025</v>
      </c>
      <c r="C54" s="17" t="n">
        <f aca="false">IFERROR(VALUE(RIGHT(A54,2)),"")</f>
        <v>1</v>
      </c>
      <c r="D54" s="11" t="str">
        <f aca="false">TRIM('수출입 실적(국가별)'!B58)</f>
        <v>카타르</v>
      </c>
      <c r="E54" s="19" t="n">
        <f aca="false">IFERROR(VALUE(SUBSTITUTE(TRIM('수출입 실적(국가별)'!D58),",","")),"")</f>
        <v>73034</v>
      </c>
      <c r="F54" s="19" t="n">
        <f aca="false">IFERROR(VALUE(SUBSTITUTE(TRIM('수출입 실적(국가별)'!F58),",","")),"")</f>
        <v>1414195</v>
      </c>
      <c r="G54" s="19" t="n">
        <f aca="false">IFERROR(VALUE(SUBSTITUTE(TRIM('수출입 실적(국가별)'!G58),",","")),"")</f>
        <v>-1341161</v>
      </c>
    </row>
    <row r="55" customFormat="false" ht="15" hidden="false" customHeight="true" outlineLevel="0" collapsed="false">
      <c r="A55" s="11" t="str">
        <f aca="false">TRIM('수출입 실적(국가별)'!A59)</f>
        <v>2025.01</v>
      </c>
      <c r="B55" s="17" t="n">
        <f aca="false">IFERROR(VALUE(LEFT(A55,4)),"")</f>
        <v>2025</v>
      </c>
      <c r="C55" s="17" t="n">
        <f aca="false">IFERROR(VALUE(RIGHT(A55,2)),"")</f>
        <v>1</v>
      </c>
      <c r="D55" s="11" t="str">
        <f aca="false">TRIM('수출입 실적(국가별)'!B59)</f>
        <v>콜롬비아</v>
      </c>
      <c r="E55" s="19" t="n">
        <f aca="false">IFERROR(VALUE(SUBSTITUTE(TRIM('수출입 실적(국가별)'!D59),",","")),"")</f>
        <v>66486</v>
      </c>
      <c r="F55" s="19" t="n">
        <f aca="false">IFERROR(VALUE(SUBSTITUTE(TRIM('수출입 실적(국가별)'!F59),",","")),"")</f>
        <v>95564</v>
      </c>
      <c r="G55" s="19" t="n">
        <f aca="false">IFERROR(VALUE(SUBSTITUTE(TRIM('수출입 실적(국가별)'!G59),",","")),"")</f>
        <v>-29079</v>
      </c>
    </row>
    <row r="56" customFormat="false" ht="15" hidden="false" customHeight="true" outlineLevel="0" collapsed="false">
      <c r="A56" s="11" t="str">
        <f aca="false">TRIM('수출입 실적(국가별)'!A60)</f>
        <v>2025.01</v>
      </c>
      <c r="B56" s="17" t="n">
        <f aca="false">IFERROR(VALUE(LEFT(A56,4)),"")</f>
        <v>2025</v>
      </c>
      <c r="C56" s="17" t="n">
        <f aca="false">IFERROR(VALUE(RIGHT(A56,2)),"")</f>
        <v>1</v>
      </c>
      <c r="D56" s="11" t="str">
        <f aca="false">TRIM('수출입 실적(국가별)'!B60)</f>
        <v>오만</v>
      </c>
      <c r="E56" s="19" t="n">
        <f aca="false">IFERROR(VALUE(SUBSTITUTE(TRIM('수출입 실적(국가별)'!D60),",","")),"")</f>
        <v>65013</v>
      </c>
      <c r="F56" s="19" t="n">
        <f aca="false">IFERROR(VALUE(SUBSTITUTE(TRIM('수출입 실적(국가별)'!F60),",","")),"")</f>
        <v>499520</v>
      </c>
      <c r="G56" s="19" t="n">
        <f aca="false">IFERROR(VALUE(SUBSTITUTE(TRIM('수출입 실적(국가별)'!G60),",","")),"")</f>
        <v>-434507</v>
      </c>
    </row>
    <row r="57" customFormat="false" ht="15" hidden="false" customHeight="true" outlineLevel="0" collapsed="false">
      <c r="A57" s="11" t="str">
        <f aca="false">TRIM('수출입 실적(국가별)'!A61)</f>
        <v>2025.01</v>
      </c>
      <c r="B57" s="17" t="n">
        <f aca="false">IFERROR(VALUE(LEFT(A57,4)),"")</f>
        <v>2025</v>
      </c>
      <c r="C57" s="17" t="n">
        <f aca="false">IFERROR(VALUE(RIGHT(A57,2)),"")</f>
        <v>1</v>
      </c>
      <c r="D57" s="11" t="str">
        <f aca="false">TRIM('수출입 실적(국가별)'!B61)</f>
        <v>슬로베니아</v>
      </c>
      <c r="E57" s="19" t="n">
        <f aca="false">IFERROR(VALUE(SUBSTITUTE(TRIM('수출입 실적(국가별)'!D61),",","")),"")</f>
        <v>63883</v>
      </c>
      <c r="F57" s="19" t="n">
        <f aca="false">IFERROR(VALUE(SUBSTITUTE(TRIM('수출입 실적(국가별)'!F61),",","")),"")</f>
        <v>6459</v>
      </c>
      <c r="G57" s="19" t="n">
        <f aca="false">IFERROR(VALUE(SUBSTITUTE(TRIM('수출입 실적(국가별)'!G61),",","")),"")</f>
        <v>57424</v>
      </c>
    </row>
    <row r="58" customFormat="false" ht="15" hidden="false" customHeight="true" outlineLevel="0" collapsed="false">
      <c r="A58" s="11" t="str">
        <f aca="false">TRIM('수출입 실적(국가별)'!A62)</f>
        <v>2025.01</v>
      </c>
      <c r="B58" s="17" t="n">
        <f aca="false">IFERROR(VALUE(LEFT(A58,4)),"")</f>
        <v>2025</v>
      </c>
      <c r="C58" s="17" t="n">
        <f aca="false">IFERROR(VALUE(RIGHT(A58,2)),"")</f>
        <v>1</v>
      </c>
      <c r="D58" s="11" t="str">
        <f aca="false">TRIM('수출입 실적(국가별)'!B62)</f>
        <v>오스트리아</v>
      </c>
      <c r="E58" s="19" t="n">
        <f aca="false">IFERROR(VALUE(SUBSTITUTE(TRIM('수출입 실적(국가별)'!D62),",","")),"")</f>
        <v>62082</v>
      </c>
      <c r="F58" s="19" t="n">
        <f aca="false">IFERROR(VALUE(SUBSTITUTE(TRIM('수출입 실적(국가별)'!F62),",","")),"")</f>
        <v>112986</v>
      </c>
      <c r="G58" s="19" t="n">
        <f aca="false">IFERROR(VALUE(SUBSTITUTE(TRIM('수출입 실적(국가별)'!G62),",","")),"")</f>
        <v>-50904</v>
      </c>
    </row>
    <row r="59" customFormat="false" ht="15" hidden="false" customHeight="true" outlineLevel="0" collapsed="false">
      <c r="A59" s="11" t="str">
        <f aca="false">TRIM('수출입 실적(국가별)'!A63)</f>
        <v>2025.01</v>
      </c>
      <c r="B59" s="17" t="n">
        <f aca="false">IFERROR(VALUE(LEFT(A59,4)),"")</f>
        <v>2025</v>
      </c>
      <c r="C59" s="17" t="n">
        <f aca="false">IFERROR(VALUE(RIGHT(A59,2)),"")</f>
        <v>1</v>
      </c>
      <c r="D59" s="11" t="str">
        <f aca="false">TRIM('수출입 실적(국가별)'!B63)</f>
        <v>파라과이</v>
      </c>
      <c r="E59" s="19" t="n">
        <f aca="false">IFERROR(VALUE(SUBSTITUTE(TRIM('수출입 실적(국가별)'!D63),",","")),"")</f>
        <v>58354</v>
      </c>
      <c r="F59" s="19" t="n">
        <f aca="false">IFERROR(VALUE(SUBSTITUTE(TRIM('수출입 실적(국가별)'!F63),",","")),"")</f>
        <v>544</v>
      </c>
      <c r="G59" s="19" t="n">
        <f aca="false">IFERROR(VALUE(SUBSTITUTE(TRIM('수출입 실적(국가별)'!G63),",","")),"")</f>
        <v>57811</v>
      </c>
    </row>
    <row r="60" customFormat="false" ht="15" hidden="false" customHeight="true" outlineLevel="0" collapsed="false">
      <c r="A60" s="11" t="str">
        <f aca="false">TRIM('수출입 실적(국가별)'!A64)</f>
        <v>2025.01</v>
      </c>
      <c r="B60" s="17" t="n">
        <f aca="false">IFERROR(VALUE(LEFT(A60,4)),"")</f>
        <v>2025</v>
      </c>
      <c r="C60" s="17" t="n">
        <f aca="false">IFERROR(VALUE(RIGHT(A60,2)),"")</f>
        <v>1</v>
      </c>
      <c r="D60" s="11" t="str">
        <f aca="false">TRIM('수출입 실적(국가별)'!B64)</f>
        <v>포루투갈</v>
      </c>
      <c r="E60" s="19" t="n">
        <f aca="false">IFERROR(VALUE(SUBSTITUTE(TRIM('수출입 실적(국가별)'!D64),",","")),"")</f>
        <v>56928</v>
      </c>
      <c r="F60" s="19" t="n">
        <f aca="false">IFERROR(VALUE(SUBSTITUTE(TRIM('수출입 실적(국가별)'!F64),",","")),"")</f>
        <v>37262</v>
      </c>
      <c r="G60" s="19" t="n">
        <f aca="false">IFERROR(VALUE(SUBSTITUTE(TRIM('수출입 실적(국가별)'!G64),",","")),"")</f>
        <v>19665</v>
      </c>
    </row>
    <row r="61" customFormat="false" ht="15" hidden="false" customHeight="true" outlineLevel="0" collapsed="false">
      <c r="A61" s="11" t="str">
        <f aca="false">TRIM('수출입 실적(국가별)'!A65)</f>
        <v>2025.01</v>
      </c>
      <c r="B61" s="17" t="n">
        <f aca="false">IFERROR(VALUE(LEFT(A61,4)),"")</f>
        <v>2025</v>
      </c>
      <c r="C61" s="17" t="n">
        <f aca="false">IFERROR(VALUE(RIGHT(A61,2)),"")</f>
        <v>1</v>
      </c>
      <c r="D61" s="11" t="str">
        <f aca="false">TRIM('수출입 실적(국가별)'!B65)</f>
        <v>요르단</v>
      </c>
      <c r="E61" s="19" t="n">
        <f aca="false">IFERROR(VALUE(SUBSTITUTE(TRIM('수출입 실적(국가별)'!D65),",","")),"")</f>
        <v>55723</v>
      </c>
      <c r="F61" s="19" t="n">
        <f aca="false">IFERROR(VALUE(SUBSTITUTE(TRIM('수출입 실적(국가별)'!F65),",","")),"")</f>
        <v>4693</v>
      </c>
      <c r="G61" s="19" t="n">
        <f aca="false">IFERROR(VALUE(SUBSTITUTE(TRIM('수출입 실적(국가별)'!G65),",","")),"")</f>
        <v>51030</v>
      </c>
    </row>
    <row r="62" customFormat="false" ht="15" hidden="false" customHeight="true" outlineLevel="0" collapsed="false">
      <c r="A62" s="11" t="str">
        <f aca="false">TRIM('수출입 실적(국가별)'!A66)</f>
        <v>2025.01</v>
      </c>
      <c r="B62" s="17" t="n">
        <f aca="false">IFERROR(VALUE(LEFT(A62,4)),"")</f>
        <v>2025</v>
      </c>
      <c r="C62" s="17" t="n">
        <f aca="false">IFERROR(VALUE(RIGHT(A62,2)),"")</f>
        <v>1</v>
      </c>
      <c r="D62" s="11" t="str">
        <f aca="false">TRIM('수출입 실적(국가별)'!B66)</f>
        <v>캄보디아</v>
      </c>
      <c r="E62" s="19" t="n">
        <f aca="false">IFERROR(VALUE(SUBSTITUTE(TRIM('수출입 실적(국가별)'!D66),",","")),"")</f>
        <v>49599</v>
      </c>
      <c r="F62" s="19" t="n">
        <f aca="false">IFERROR(VALUE(SUBSTITUTE(TRIM('수출입 실적(국가별)'!F66),",","")),"")</f>
        <v>41984</v>
      </c>
      <c r="G62" s="19" t="n">
        <f aca="false">IFERROR(VALUE(SUBSTITUTE(TRIM('수출입 실적(국가별)'!G66),",","")),"")</f>
        <v>7615</v>
      </c>
    </row>
    <row r="63" customFormat="false" ht="15" hidden="false" customHeight="true" outlineLevel="0" collapsed="false">
      <c r="A63" s="11" t="str">
        <f aca="false">TRIM('수출입 실적(국가별)'!A67)</f>
        <v>2025.01</v>
      </c>
      <c r="B63" s="17" t="n">
        <f aca="false">IFERROR(VALUE(LEFT(A63,4)),"")</f>
        <v>2025</v>
      </c>
      <c r="C63" s="17" t="n">
        <f aca="false">IFERROR(VALUE(RIGHT(A63,2)),"")</f>
        <v>1</v>
      </c>
      <c r="D63" s="11" t="str">
        <f aca="false">TRIM('수출입 실적(국가별)'!B67)</f>
        <v>핀란드</v>
      </c>
      <c r="E63" s="19" t="n">
        <f aca="false">IFERROR(VALUE(SUBSTITUTE(TRIM('수출입 실적(국가별)'!D67),",","")),"")</f>
        <v>45116</v>
      </c>
      <c r="F63" s="19" t="n">
        <f aca="false">IFERROR(VALUE(SUBSTITUTE(TRIM('수출입 실적(국가별)'!F67),",","")),"")</f>
        <v>74099</v>
      </c>
      <c r="G63" s="19" t="n">
        <f aca="false">IFERROR(VALUE(SUBSTITUTE(TRIM('수출입 실적(국가별)'!G67),",","")),"")</f>
        <v>-28984</v>
      </c>
    </row>
    <row r="64" customFormat="false" ht="15" hidden="false" customHeight="true" outlineLevel="0" collapsed="false">
      <c r="A64" s="11" t="str">
        <f aca="false">TRIM('수출입 실적(국가별)'!A68)</f>
        <v>2025.01</v>
      </c>
      <c r="B64" s="17" t="n">
        <f aca="false">IFERROR(VALUE(LEFT(A64,4)),"")</f>
        <v>2025</v>
      </c>
      <c r="C64" s="17" t="n">
        <f aca="false">IFERROR(VALUE(RIGHT(A64,2)),"")</f>
        <v>1</v>
      </c>
      <c r="D64" s="11" t="str">
        <f aca="false">TRIM('수출입 실적(국가별)'!B68)</f>
        <v>괌</v>
      </c>
      <c r="E64" s="19" t="n">
        <f aca="false">IFERROR(VALUE(SUBSTITUTE(TRIM('수출입 실적(국가별)'!D68),",","")),"")</f>
        <v>43488</v>
      </c>
      <c r="F64" s="19" t="n">
        <f aca="false">IFERROR(VALUE(SUBSTITUTE(TRIM('수출입 실적(국가별)'!F68),",","")),"")</f>
        <v>480</v>
      </c>
      <c r="G64" s="19" t="n">
        <f aca="false">IFERROR(VALUE(SUBSTITUTE(TRIM('수출입 실적(국가별)'!G68),",","")),"")</f>
        <v>43009</v>
      </c>
    </row>
    <row r="65" customFormat="false" ht="15" hidden="false" customHeight="true" outlineLevel="0" collapsed="false">
      <c r="A65" s="11" t="str">
        <f aca="false">TRIM('수출입 실적(국가별)'!A69)</f>
        <v>2025.01</v>
      </c>
      <c r="B65" s="17" t="n">
        <f aca="false">IFERROR(VALUE(LEFT(A65,4)),"")</f>
        <v>2025</v>
      </c>
      <c r="C65" s="17" t="n">
        <f aca="false">IFERROR(VALUE(RIGHT(A65,2)),"")</f>
        <v>1</v>
      </c>
      <c r="D65" s="11" t="str">
        <f aca="false">TRIM('수출입 실적(국가별)'!B69)</f>
        <v>루마니아</v>
      </c>
      <c r="E65" s="19" t="n">
        <f aca="false">IFERROR(VALUE(SUBSTITUTE(TRIM('수출입 실적(국가별)'!D69),",","")),"")</f>
        <v>41323</v>
      </c>
      <c r="F65" s="19" t="n">
        <f aca="false">IFERROR(VALUE(SUBSTITUTE(TRIM('수출입 실적(국가별)'!F69),",","")),"")</f>
        <v>47514</v>
      </c>
      <c r="G65" s="19" t="n">
        <f aca="false">IFERROR(VALUE(SUBSTITUTE(TRIM('수출입 실적(국가별)'!G69),",","")),"")</f>
        <v>-6191</v>
      </c>
    </row>
    <row r="66" customFormat="false" ht="15" hidden="false" customHeight="true" outlineLevel="0" collapsed="false">
      <c r="A66" s="11" t="str">
        <f aca="false">TRIM('수출입 실적(국가별)'!A70)</f>
        <v>2025.01</v>
      </c>
      <c r="B66" s="17" t="n">
        <f aca="false">IFERROR(VALUE(LEFT(A66,4)),"")</f>
        <v>2025</v>
      </c>
      <c r="C66" s="17" t="n">
        <f aca="false">IFERROR(VALUE(RIGHT(A66,2)),"")</f>
        <v>1</v>
      </c>
      <c r="D66" s="11" t="str">
        <f aca="false">TRIM('수출입 실적(국가별)'!B70)</f>
        <v>나이지리아</v>
      </c>
      <c r="E66" s="19" t="n">
        <f aca="false">IFERROR(VALUE(SUBSTITUTE(TRIM('수출입 실적(국가별)'!D70),",","")),"")</f>
        <v>41086</v>
      </c>
      <c r="F66" s="19" t="n">
        <f aca="false">IFERROR(VALUE(SUBSTITUTE(TRIM('수출입 실적(국가별)'!F70),",","")),"")</f>
        <v>79948</v>
      </c>
      <c r="G66" s="19" t="n">
        <f aca="false">IFERROR(VALUE(SUBSTITUTE(TRIM('수출입 실적(국가별)'!G70),",","")),"")</f>
        <v>-38862</v>
      </c>
    </row>
    <row r="67" customFormat="false" ht="15" hidden="false" customHeight="true" outlineLevel="0" collapsed="false">
      <c r="A67" s="11" t="str">
        <f aca="false">TRIM('수출입 실적(국가별)'!A71)</f>
        <v>2025.01</v>
      </c>
      <c r="B67" s="17" t="n">
        <f aca="false">IFERROR(VALUE(LEFT(A67,4)),"")</f>
        <v>2025</v>
      </c>
      <c r="C67" s="17" t="n">
        <f aca="false">IFERROR(VALUE(RIGHT(A67,2)),"")</f>
        <v>1</v>
      </c>
      <c r="D67" s="11" t="str">
        <f aca="false">TRIM('수출입 실적(국가별)'!B71)</f>
        <v>페루</v>
      </c>
      <c r="E67" s="19" t="n">
        <f aca="false">IFERROR(VALUE(SUBSTITUTE(TRIM('수출입 실적(국가별)'!D71),",","")),"")</f>
        <v>40438</v>
      </c>
      <c r="F67" s="19" t="n">
        <f aca="false">IFERROR(VALUE(SUBSTITUTE(TRIM('수출입 실적(국가별)'!F71),",","")),"")</f>
        <v>257596</v>
      </c>
      <c r="G67" s="19" t="n">
        <f aca="false">IFERROR(VALUE(SUBSTITUTE(TRIM('수출입 실적(국가별)'!G71),",","")),"")</f>
        <v>-217158</v>
      </c>
    </row>
    <row r="68" customFormat="false" ht="15" hidden="false" customHeight="true" outlineLevel="0" collapsed="false">
      <c r="A68" s="11" t="str">
        <f aca="false">TRIM('수출입 실적(국가별)'!A72)</f>
        <v>2025.01</v>
      </c>
      <c r="B68" s="17" t="n">
        <f aca="false">IFERROR(VALUE(LEFT(A68,4)),"")</f>
        <v>2025</v>
      </c>
      <c r="C68" s="17" t="n">
        <f aca="false">IFERROR(VALUE(RIGHT(A68,2)),"")</f>
        <v>1</v>
      </c>
      <c r="D68" s="11" t="str">
        <f aca="false">TRIM('수출입 실적(국가별)'!B72)</f>
        <v>남아프리카공화국</v>
      </c>
      <c r="E68" s="19" t="n">
        <f aca="false">IFERROR(VALUE(SUBSTITUTE(TRIM('수출입 실적(국가별)'!D72),",","")),"")</f>
        <v>39935</v>
      </c>
      <c r="F68" s="19" t="n">
        <f aca="false">IFERROR(VALUE(SUBSTITUTE(TRIM('수출입 실적(국가별)'!F72),",","")),"")</f>
        <v>263378</v>
      </c>
      <c r="G68" s="19" t="n">
        <f aca="false">IFERROR(VALUE(SUBSTITUTE(TRIM('수출입 실적(국가별)'!G72),",","")),"")</f>
        <v>-223444</v>
      </c>
    </row>
    <row r="69" customFormat="false" ht="15" hidden="false" customHeight="true" outlineLevel="0" collapsed="false">
      <c r="A69" s="11" t="str">
        <f aca="false">TRIM('수출입 실적(국가별)'!A73)</f>
        <v>2025.01</v>
      </c>
      <c r="B69" s="17" t="n">
        <f aca="false">IFERROR(VALUE(LEFT(A69,4)),"")</f>
        <v>2025</v>
      </c>
      <c r="C69" s="17" t="n">
        <f aca="false">IFERROR(VALUE(RIGHT(A69,2)),"")</f>
        <v>1</v>
      </c>
      <c r="D69" s="11" t="str">
        <f aca="false">TRIM('수출입 실적(국가별)'!B73)</f>
        <v>쿠웨이트</v>
      </c>
      <c r="E69" s="19" t="n">
        <f aca="false">IFERROR(VALUE(SUBSTITUTE(TRIM('수출입 실적(국가별)'!D73),",","")),"")</f>
        <v>35753</v>
      </c>
      <c r="F69" s="19" t="n">
        <f aca="false">IFERROR(VALUE(SUBSTITUTE(TRIM('수출입 실적(국가별)'!F73),",","")),"")</f>
        <v>802322</v>
      </c>
      <c r="G69" s="19" t="n">
        <f aca="false">IFERROR(VALUE(SUBSTITUTE(TRIM('수출입 실적(국가별)'!G73),",","")),"")</f>
        <v>-766569</v>
      </c>
    </row>
    <row r="70" customFormat="false" ht="15" hidden="false" customHeight="true" outlineLevel="0" collapsed="false">
      <c r="A70" s="11" t="str">
        <f aca="false">TRIM('수출입 실적(국가별)'!A74)</f>
        <v>2025.01</v>
      </c>
      <c r="B70" s="17" t="n">
        <f aca="false">IFERROR(VALUE(LEFT(A70,4)),"")</f>
        <v>2025</v>
      </c>
      <c r="C70" s="17" t="n">
        <f aca="false">IFERROR(VALUE(RIGHT(A70,2)),"")</f>
        <v>1</v>
      </c>
      <c r="D70" s="11" t="str">
        <f aca="false">TRIM('수출입 실적(국가별)'!B74)</f>
        <v>노르웨이</v>
      </c>
      <c r="E70" s="19" t="n">
        <f aca="false">IFERROR(VALUE(SUBSTITUTE(TRIM('수출입 실적(국가별)'!D74),",","")),"")</f>
        <v>34939</v>
      </c>
      <c r="F70" s="19" t="n">
        <f aca="false">IFERROR(VALUE(SUBSTITUTE(TRIM('수출입 실적(국가별)'!F74),",","")),"")</f>
        <v>124259</v>
      </c>
      <c r="G70" s="19" t="n">
        <f aca="false">IFERROR(VALUE(SUBSTITUTE(TRIM('수출입 실적(국가별)'!G74),",","")),"")</f>
        <v>-89321</v>
      </c>
    </row>
    <row r="71" customFormat="false" ht="15" hidden="false" customHeight="true" outlineLevel="0" collapsed="false">
      <c r="A71" s="11" t="str">
        <f aca="false">TRIM('수출입 실적(국가별)'!A75)</f>
        <v>2025.01</v>
      </c>
      <c r="B71" s="17" t="n">
        <f aca="false">IFERROR(VALUE(LEFT(A71,4)),"")</f>
        <v>2025</v>
      </c>
      <c r="C71" s="17" t="n">
        <f aca="false">IFERROR(VALUE(RIGHT(A71,2)),"")</f>
        <v>1</v>
      </c>
      <c r="D71" s="11" t="str">
        <f aca="false">TRIM('수출입 실적(국가별)'!B75)</f>
        <v>푸에르토리코</v>
      </c>
      <c r="E71" s="19" t="n">
        <f aca="false">IFERROR(VALUE(SUBSTITUTE(TRIM('수출입 실적(국가별)'!D75),",","")),"")</f>
        <v>34894</v>
      </c>
      <c r="F71" s="19" t="n">
        <f aca="false">IFERROR(VALUE(SUBSTITUTE(TRIM('수출입 실적(국가별)'!F75),",","")),"")</f>
        <v>11880</v>
      </c>
      <c r="G71" s="19" t="n">
        <f aca="false">IFERROR(VALUE(SUBSTITUTE(TRIM('수출입 실적(국가별)'!G75),",","")),"")</f>
        <v>23014</v>
      </c>
    </row>
    <row r="72" customFormat="false" ht="15" hidden="false" customHeight="true" outlineLevel="0" collapsed="false">
      <c r="A72" s="11" t="str">
        <f aca="false">TRIM('수출입 실적(국가별)'!A76)</f>
        <v>2025.01</v>
      </c>
      <c r="B72" s="17" t="n">
        <f aca="false">IFERROR(VALUE(LEFT(A72,4)),"")</f>
        <v>2025</v>
      </c>
      <c r="C72" s="17" t="n">
        <f aca="false">IFERROR(VALUE(RIGHT(A72,2)),"")</f>
        <v>1</v>
      </c>
      <c r="D72" s="11" t="str">
        <f aca="false">TRIM('수출입 실적(국가별)'!B76)</f>
        <v>우크라이나</v>
      </c>
      <c r="E72" s="19" t="n">
        <f aca="false">IFERROR(VALUE(SUBSTITUTE(TRIM('수출입 실적(국가별)'!D76),",","")),"")</f>
        <v>33060</v>
      </c>
      <c r="F72" s="19" t="n">
        <f aca="false">IFERROR(VALUE(SUBSTITUTE(TRIM('수출입 실적(국가별)'!F76),",","")),"")</f>
        <v>31661</v>
      </c>
      <c r="G72" s="19" t="n">
        <f aca="false">IFERROR(VALUE(SUBSTITUTE(TRIM('수출입 실적(국가별)'!G76),",","")),"")</f>
        <v>1399</v>
      </c>
    </row>
    <row r="73" customFormat="false" ht="15" hidden="false" customHeight="true" outlineLevel="0" collapsed="false">
      <c r="A73" s="11" t="str">
        <f aca="false">TRIM('수출입 실적(국가별)'!A77)</f>
        <v>2025.01</v>
      </c>
      <c r="B73" s="17" t="n">
        <f aca="false">IFERROR(VALUE(LEFT(A73,4)),"")</f>
        <v>2025</v>
      </c>
      <c r="C73" s="17" t="n">
        <f aca="false">IFERROR(VALUE(RIGHT(A73,2)),"")</f>
        <v>1</v>
      </c>
      <c r="D73" s="11" t="str">
        <f aca="false">TRIM('수출입 실적(국가별)'!B77)</f>
        <v>리비아</v>
      </c>
      <c r="E73" s="19" t="n">
        <f aca="false">IFERROR(VALUE(SUBSTITUTE(TRIM('수출입 실적(국가별)'!D77),",","")),"")</f>
        <v>31689</v>
      </c>
      <c r="F73" s="19" t="n">
        <f aca="false">IFERROR(VALUE(SUBSTITUTE(TRIM('수출입 실적(국가별)'!F77),",","")),"")</f>
        <v>1662</v>
      </c>
      <c r="G73" s="19" t="n">
        <f aca="false">IFERROR(VALUE(SUBSTITUTE(TRIM('수출입 실적(국가별)'!G77),",","")),"")</f>
        <v>30027</v>
      </c>
    </row>
    <row r="74" customFormat="false" ht="15" hidden="false" customHeight="true" outlineLevel="0" collapsed="false">
      <c r="A74" s="11" t="str">
        <f aca="false">TRIM('수출입 실적(국가별)'!A78)</f>
        <v>2025.01</v>
      </c>
      <c r="B74" s="17" t="n">
        <f aca="false">IFERROR(VALUE(LEFT(A74,4)),"")</f>
        <v>2025</v>
      </c>
      <c r="C74" s="17" t="n">
        <f aca="false">IFERROR(VALUE(RIGHT(A74,2)),"")</f>
        <v>1</v>
      </c>
      <c r="D74" s="11" t="str">
        <f aca="false">TRIM('수출입 실적(국가별)'!B78)</f>
        <v>몽골</v>
      </c>
      <c r="E74" s="19" t="n">
        <f aca="false">IFERROR(VALUE(SUBSTITUTE(TRIM('수출입 실적(국가별)'!D78),",","")),"")</f>
        <v>31639</v>
      </c>
      <c r="F74" s="19" t="n">
        <f aca="false">IFERROR(VALUE(SUBSTITUTE(TRIM('수출입 실적(국가별)'!F78),",","")),"")</f>
        <v>2671</v>
      </c>
      <c r="G74" s="19" t="n">
        <f aca="false">IFERROR(VALUE(SUBSTITUTE(TRIM('수출입 실적(국가별)'!G78),",","")),"")</f>
        <v>28968</v>
      </c>
    </row>
    <row r="75" customFormat="false" ht="15" hidden="false" customHeight="true" outlineLevel="0" collapsed="false">
      <c r="A75" s="11" t="str">
        <f aca="false">TRIM('수출입 실적(국가별)'!A79)</f>
        <v>2025.01</v>
      </c>
      <c r="B75" s="17" t="n">
        <f aca="false">IFERROR(VALUE(LEFT(A75,4)),"")</f>
        <v>2025</v>
      </c>
      <c r="C75" s="17" t="n">
        <f aca="false">IFERROR(VALUE(RIGHT(A75,2)),"")</f>
        <v>1</v>
      </c>
      <c r="D75" s="11" t="str">
        <f aca="false">TRIM('수출입 실적(국가별)'!B79)</f>
        <v>라오스</v>
      </c>
      <c r="E75" s="19" t="n">
        <f aca="false">IFERROR(VALUE(SUBSTITUTE(TRIM('수출입 실적(국가별)'!D79),",","")),"")</f>
        <v>29885</v>
      </c>
      <c r="F75" s="19" t="n">
        <f aca="false">IFERROR(VALUE(SUBSTITUTE(TRIM('수출입 실적(국가별)'!F79),",","")),"")</f>
        <v>25016</v>
      </c>
      <c r="G75" s="19" t="n">
        <f aca="false">IFERROR(VALUE(SUBSTITUTE(TRIM('수출입 실적(국가별)'!G79),",","")),"")</f>
        <v>4869</v>
      </c>
    </row>
    <row r="76" customFormat="false" ht="15" hidden="false" customHeight="true" outlineLevel="0" collapsed="false">
      <c r="A76" s="11" t="str">
        <f aca="false">TRIM('수출입 실적(국가별)'!A80)</f>
        <v>2025.01</v>
      </c>
      <c r="B76" s="17" t="n">
        <f aca="false">IFERROR(VALUE(LEFT(A76,4)),"")</f>
        <v>2025</v>
      </c>
      <c r="C76" s="17" t="n">
        <f aca="false">IFERROR(VALUE(RIGHT(A76,2)),"")</f>
        <v>1</v>
      </c>
      <c r="D76" s="11" t="str">
        <f aca="false">TRIM('수출입 실적(국가별)'!B80)</f>
        <v>리투아니아</v>
      </c>
      <c r="E76" s="19" t="n">
        <f aca="false">IFERROR(VALUE(SUBSTITUTE(TRIM('수출입 실적(국가별)'!D80),",","")),"")</f>
        <v>29687</v>
      </c>
      <c r="F76" s="19" t="n">
        <f aca="false">IFERROR(VALUE(SUBSTITUTE(TRIM('수출입 실적(국가별)'!F80),",","")),"")</f>
        <v>6615</v>
      </c>
      <c r="G76" s="19" t="n">
        <f aca="false">IFERROR(VALUE(SUBSTITUTE(TRIM('수출입 실적(국가별)'!G80),",","")),"")</f>
        <v>23072</v>
      </c>
    </row>
    <row r="77" customFormat="false" ht="15" hidden="false" customHeight="true" outlineLevel="0" collapsed="false">
      <c r="A77" s="11" t="str">
        <f aca="false">TRIM('수출입 실적(국가별)'!A81)</f>
        <v>2025.01</v>
      </c>
      <c r="B77" s="17" t="n">
        <f aca="false">IFERROR(VALUE(LEFT(A77,4)),"")</f>
        <v>2025</v>
      </c>
      <c r="C77" s="17" t="n">
        <f aca="false">IFERROR(VALUE(RIGHT(A77,2)),"")</f>
        <v>1</v>
      </c>
      <c r="D77" s="11" t="str">
        <f aca="false">TRIM('수출입 실적(국가별)'!B81)</f>
        <v>그리스</v>
      </c>
      <c r="E77" s="19" t="n">
        <f aca="false">IFERROR(VALUE(SUBSTITUTE(TRIM('수출입 실적(국가별)'!D81),",","")),"")</f>
        <v>27196</v>
      </c>
      <c r="F77" s="19" t="n">
        <f aca="false">IFERROR(VALUE(SUBSTITUTE(TRIM('수출입 실적(국가별)'!F81),",","")),"")</f>
        <v>93660</v>
      </c>
      <c r="G77" s="19" t="n">
        <f aca="false">IFERROR(VALUE(SUBSTITUTE(TRIM('수출입 실적(국가별)'!G81),",","")),"")</f>
        <v>-66464</v>
      </c>
    </row>
    <row r="78" customFormat="false" ht="15" hidden="false" customHeight="true" outlineLevel="0" collapsed="false">
      <c r="A78" s="11" t="str">
        <f aca="false">TRIM('수출입 실적(국가별)'!A82)</f>
        <v>2025.01</v>
      </c>
      <c r="B78" s="17" t="n">
        <f aca="false">IFERROR(VALUE(LEFT(A78,4)),"")</f>
        <v>2025</v>
      </c>
      <c r="C78" s="17" t="n">
        <f aca="false">IFERROR(VALUE(RIGHT(A78,2)),"")</f>
        <v>1</v>
      </c>
      <c r="D78" s="11" t="str">
        <f aca="false">TRIM('수출입 실적(국가별)'!B82)</f>
        <v>아르헨티나</v>
      </c>
      <c r="E78" s="19" t="n">
        <f aca="false">IFERROR(VALUE(SUBSTITUTE(TRIM('수출입 실적(국가별)'!D82),",","")),"")</f>
        <v>27035</v>
      </c>
      <c r="F78" s="19" t="n">
        <f aca="false">IFERROR(VALUE(SUBSTITUTE(TRIM('수출입 실적(국가별)'!F82),",","")),"")</f>
        <v>121718</v>
      </c>
      <c r="G78" s="19" t="n">
        <f aca="false">IFERROR(VALUE(SUBSTITUTE(TRIM('수출입 실적(국가별)'!G82),",","")),"")</f>
        <v>-94683</v>
      </c>
    </row>
    <row r="79" customFormat="false" ht="15" hidden="false" customHeight="true" outlineLevel="0" collapsed="false">
      <c r="A79" s="11" t="str">
        <f aca="false">TRIM('수출입 실적(국가별)'!A83)</f>
        <v>2025.01</v>
      </c>
      <c r="B79" s="17" t="n">
        <f aca="false">IFERROR(VALUE(LEFT(A79,4)),"")</f>
        <v>2025</v>
      </c>
      <c r="C79" s="17" t="n">
        <f aca="false">IFERROR(VALUE(RIGHT(A79,2)),"")</f>
        <v>1</v>
      </c>
      <c r="D79" s="11" t="str">
        <f aca="false">TRIM('수출입 실적(국가별)'!B83)</f>
        <v>미얀마</v>
      </c>
      <c r="E79" s="19" t="n">
        <f aca="false">IFERROR(VALUE(SUBSTITUTE(TRIM('수출입 실적(국가별)'!D83),",","")),"")</f>
        <v>23366</v>
      </c>
      <c r="F79" s="19" t="n">
        <f aca="false">IFERROR(VALUE(SUBSTITUTE(TRIM('수출입 실적(국가별)'!F83),",","")),"")</f>
        <v>41919</v>
      </c>
      <c r="G79" s="19" t="n">
        <f aca="false">IFERROR(VALUE(SUBSTITUTE(TRIM('수출입 실적(국가별)'!G83),",","")),"")</f>
        <v>-18553</v>
      </c>
    </row>
    <row r="80" customFormat="false" ht="15" hidden="false" customHeight="true" outlineLevel="0" collapsed="false">
      <c r="A80" s="11" t="str">
        <f aca="false">TRIM('수출입 실적(국가별)'!A84)</f>
        <v>2025.01</v>
      </c>
      <c r="B80" s="17" t="n">
        <f aca="false">IFERROR(VALUE(LEFT(A80,4)),"")</f>
        <v>2025</v>
      </c>
      <c r="C80" s="17" t="n">
        <f aca="false">IFERROR(VALUE(RIGHT(A80,2)),"")</f>
        <v>1</v>
      </c>
      <c r="D80" s="11" t="str">
        <f aca="false">TRIM('수출입 실적(국가별)'!B84)</f>
        <v>엘살바도르</v>
      </c>
      <c r="E80" s="19" t="n">
        <f aca="false">IFERROR(VALUE(SUBSTITUTE(TRIM('수출입 실적(국가별)'!D84),",","")),"")</f>
        <v>21023</v>
      </c>
      <c r="F80" s="19" t="n">
        <f aca="false">IFERROR(VALUE(SUBSTITUTE(TRIM('수출입 실적(국가별)'!F84),",","")),"")</f>
        <v>3380</v>
      </c>
      <c r="G80" s="19" t="n">
        <f aca="false">IFERROR(VALUE(SUBSTITUTE(TRIM('수출입 실적(국가별)'!G84),",","")),"")</f>
        <v>17643</v>
      </c>
    </row>
    <row r="81" customFormat="false" ht="15" hidden="false" customHeight="true" outlineLevel="0" collapsed="false">
      <c r="A81" s="11" t="str">
        <f aca="false">TRIM('수출입 실적(국가별)'!A85)</f>
        <v>2025.01</v>
      </c>
      <c r="B81" s="17" t="n">
        <f aca="false">IFERROR(VALUE(LEFT(A81,4)),"")</f>
        <v>2025</v>
      </c>
      <c r="C81" s="17" t="n">
        <f aca="false">IFERROR(VALUE(RIGHT(A81,2)),"")</f>
        <v>1</v>
      </c>
      <c r="D81" s="11" t="str">
        <f aca="false">TRIM('수출입 실적(국가별)'!B85)</f>
        <v>모로코</v>
      </c>
      <c r="E81" s="19" t="n">
        <f aca="false">IFERROR(VALUE(SUBSTITUTE(TRIM('수출입 실적(국가별)'!D85),",","")),"")</f>
        <v>20647</v>
      </c>
      <c r="F81" s="19" t="n">
        <f aca="false">IFERROR(VALUE(SUBSTITUTE(TRIM('수출입 실적(국가별)'!F85),",","")),"")</f>
        <v>13057</v>
      </c>
      <c r="G81" s="19" t="n">
        <f aca="false">IFERROR(VALUE(SUBSTITUTE(TRIM('수출입 실적(국가별)'!G85),",","")),"")</f>
        <v>7590</v>
      </c>
    </row>
    <row r="82" customFormat="false" ht="15" hidden="false" customHeight="true" outlineLevel="0" collapsed="false">
      <c r="A82" s="11" t="str">
        <f aca="false">TRIM('수출입 실적(국가별)'!A86)</f>
        <v>2025.01</v>
      </c>
      <c r="B82" s="17" t="n">
        <f aca="false">IFERROR(VALUE(LEFT(A82,4)),"")</f>
        <v>2025</v>
      </c>
      <c r="C82" s="17" t="n">
        <f aca="false">IFERROR(VALUE(RIGHT(A82,2)),"")</f>
        <v>1</v>
      </c>
      <c r="D82" s="11" t="str">
        <f aca="false">TRIM('수출입 실적(국가별)'!B86)</f>
        <v>에쿠아도르</v>
      </c>
      <c r="E82" s="19" t="n">
        <f aca="false">IFERROR(VALUE(SUBSTITUTE(TRIM('수출입 실적(국가별)'!D86),",","")),"")</f>
        <v>20630</v>
      </c>
      <c r="F82" s="19" t="n">
        <f aca="false">IFERROR(VALUE(SUBSTITUTE(TRIM('수출입 실적(국가별)'!F86),",","")),"")</f>
        <v>11810</v>
      </c>
      <c r="G82" s="19" t="n">
        <f aca="false">IFERROR(VALUE(SUBSTITUTE(TRIM('수출입 실적(국가별)'!G86),",","")),"")</f>
        <v>8820</v>
      </c>
    </row>
    <row r="83" customFormat="false" ht="15" hidden="false" customHeight="true" outlineLevel="0" collapsed="false">
      <c r="A83" s="11" t="str">
        <f aca="false">TRIM('수출입 실적(국가별)'!A87)</f>
        <v>2025.01</v>
      </c>
      <c r="B83" s="17" t="n">
        <f aca="false">IFERROR(VALUE(LEFT(A83,4)),"")</f>
        <v>2025</v>
      </c>
      <c r="C83" s="17" t="n">
        <f aca="false">IFERROR(VALUE(RIGHT(A83,2)),"")</f>
        <v>1</v>
      </c>
      <c r="D83" s="11" t="str">
        <f aca="false">TRIM('수출입 실적(국가별)'!B87)</f>
        <v>알제리</v>
      </c>
      <c r="E83" s="19" t="n">
        <f aca="false">IFERROR(VALUE(SUBSTITUTE(TRIM('수출입 실적(국가별)'!D87),",","")),"")</f>
        <v>20216</v>
      </c>
      <c r="F83" s="19" t="n">
        <f aca="false">IFERROR(VALUE(SUBSTITUTE(TRIM('수출입 실적(국가별)'!F87),",","")),"")</f>
        <v>455392</v>
      </c>
      <c r="G83" s="19" t="n">
        <f aca="false">IFERROR(VALUE(SUBSTITUTE(TRIM('수출입 실적(국가별)'!G87),",","")),"")</f>
        <v>-435177</v>
      </c>
    </row>
    <row r="84" customFormat="false" ht="15" hidden="false" customHeight="true" outlineLevel="0" collapsed="false">
      <c r="A84" s="11" t="str">
        <f aca="false">TRIM('수출입 실적(국가별)'!A88)</f>
        <v>2025.01</v>
      </c>
      <c r="B84" s="17" t="n">
        <f aca="false">IFERROR(VALUE(LEFT(A84,4)),"")</f>
        <v>2025</v>
      </c>
      <c r="C84" s="17" t="n">
        <f aca="false">IFERROR(VALUE(RIGHT(A84,2)),"")</f>
        <v>1</v>
      </c>
      <c r="D84" s="11" t="str">
        <f aca="false">TRIM('수출입 실적(국가별)'!B88)</f>
        <v>과테말라</v>
      </c>
      <c r="E84" s="19" t="n">
        <f aca="false">IFERROR(VALUE(SUBSTITUTE(TRIM('수출입 실적(국가별)'!D88),",","")),"")</f>
        <v>18324</v>
      </c>
      <c r="F84" s="19" t="n">
        <f aca="false">IFERROR(VALUE(SUBSTITUTE(TRIM('수출입 실적(국가별)'!F88),",","")),"")</f>
        <v>7332</v>
      </c>
      <c r="G84" s="19" t="n">
        <f aca="false">IFERROR(VALUE(SUBSTITUTE(TRIM('수출입 실적(국가별)'!G88),",","")),"")</f>
        <v>10992</v>
      </c>
    </row>
    <row r="85" customFormat="false" ht="15" hidden="false" customHeight="true" outlineLevel="0" collapsed="false">
      <c r="A85" s="11" t="str">
        <f aca="false">TRIM('수출입 실적(국가별)'!A89)</f>
        <v>2025.01</v>
      </c>
      <c r="B85" s="17" t="n">
        <f aca="false">IFERROR(VALUE(LEFT(A85,4)),"")</f>
        <v>2025</v>
      </c>
      <c r="C85" s="17" t="n">
        <f aca="false">IFERROR(VALUE(RIGHT(A85,2)),"")</f>
        <v>1</v>
      </c>
      <c r="D85" s="11" t="str">
        <f aca="false">TRIM('수출입 실적(국가별)'!B89)</f>
        <v>도미니카 공화국</v>
      </c>
      <c r="E85" s="19" t="n">
        <f aca="false">IFERROR(VALUE(SUBSTITUTE(TRIM('수출입 실적(국가별)'!D89),",","")),"")</f>
        <v>18160</v>
      </c>
      <c r="F85" s="19" t="n">
        <f aca="false">IFERROR(VALUE(SUBSTITUTE(TRIM('수출입 실적(국가별)'!F89),",","")),"")</f>
        <v>8737</v>
      </c>
      <c r="G85" s="19" t="n">
        <f aca="false">IFERROR(VALUE(SUBSTITUTE(TRIM('수출입 실적(국가별)'!G89),",","")),"")</f>
        <v>9423</v>
      </c>
    </row>
    <row r="86" customFormat="false" ht="15" hidden="false" customHeight="true" outlineLevel="0" collapsed="false">
      <c r="A86" s="11" t="str">
        <f aca="false">TRIM('수출입 실적(국가별)'!A90)</f>
        <v>2025.01</v>
      </c>
      <c r="B86" s="17" t="n">
        <f aca="false">IFERROR(VALUE(LEFT(A86,4)),"")</f>
        <v>2025</v>
      </c>
      <c r="C86" s="17" t="n">
        <f aca="false">IFERROR(VALUE(RIGHT(A86,2)),"")</f>
        <v>1</v>
      </c>
      <c r="D86" s="11" t="str">
        <f aca="false">TRIM('수출입 실적(국가별)'!B90)</f>
        <v>가나</v>
      </c>
      <c r="E86" s="19" t="n">
        <f aca="false">IFERROR(VALUE(SUBSTITUTE(TRIM('수출입 실적(국가별)'!D90),",","")),"")</f>
        <v>17113</v>
      </c>
      <c r="F86" s="19" t="n">
        <f aca="false">IFERROR(VALUE(SUBSTITUTE(TRIM('수출입 실적(국가별)'!F90),",","")),"")</f>
        <v>6487</v>
      </c>
      <c r="G86" s="19" t="n">
        <f aca="false">IFERROR(VALUE(SUBSTITUTE(TRIM('수출입 실적(국가별)'!G90),",","")),"")</f>
        <v>10626</v>
      </c>
    </row>
    <row r="87" customFormat="false" ht="15" hidden="false" customHeight="true" outlineLevel="0" collapsed="false">
      <c r="A87" s="11" t="str">
        <f aca="false">TRIM('수출입 실적(국가별)'!A91)</f>
        <v>2025.01</v>
      </c>
      <c r="B87" s="17" t="n">
        <f aca="false">IFERROR(VALUE(LEFT(A87,4)),"")</f>
        <v>2025</v>
      </c>
      <c r="C87" s="17" t="n">
        <f aca="false">IFERROR(VALUE(RIGHT(A87,2)),"")</f>
        <v>1</v>
      </c>
      <c r="D87" s="11" t="str">
        <f aca="false">TRIM('수출입 실적(국가별)'!B91)</f>
        <v>스리랑카</v>
      </c>
      <c r="E87" s="19" t="n">
        <f aca="false">IFERROR(VALUE(SUBSTITUTE(TRIM('수출입 실적(국가별)'!D91),",","")),"")</f>
        <v>16796</v>
      </c>
      <c r="F87" s="19" t="n">
        <f aca="false">IFERROR(VALUE(SUBSTITUTE(TRIM('수출입 실적(국가별)'!F91),",","")),"")</f>
        <v>9979</v>
      </c>
      <c r="G87" s="19" t="n">
        <f aca="false">IFERROR(VALUE(SUBSTITUTE(TRIM('수출입 실적(국가별)'!G91),",","")),"")</f>
        <v>6817</v>
      </c>
    </row>
    <row r="88" customFormat="false" ht="15" hidden="false" customHeight="true" outlineLevel="0" collapsed="false">
      <c r="A88" s="11" t="str">
        <f aca="false">TRIM('수출입 실적(국가별)'!A92)</f>
        <v>2025.01</v>
      </c>
      <c r="B88" s="17" t="n">
        <f aca="false">IFERROR(VALUE(LEFT(A88,4)),"")</f>
        <v>2025</v>
      </c>
      <c r="C88" s="17" t="n">
        <f aca="false">IFERROR(VALUE(RIGHT(A88,2)),"")</f>
        <v>1</v>
      </c>
      <c r="D88" s="11" t="str">
        <f aca="false">TRIM('수출입 실적(국가별)'!B92)</f>
        <v>타지크</v>
      </c>
      <c r="E88" s="19" t="n">
        <f aca="false">IFERROR(VALUE(SUBSTITUTE(TRIM('수출입 실적(국가별)'!D92),",","")),"")</f>
        <v>15873</v>
      </c>
      <c r="F88" s="19" t="n">
        <f aca="false">IFERROR(VALUE(SUBSTITUTE(TRIM('수출입 실적(국가별)'!F92),",","")),"")</f>
        <v>0</v>
      </c>
      <c r="G88" s="19" t="n">
        <f aca="false">IFERROR(VALUE(SUBSTITUTE(TRIM('수출입 실적(국가별)'!G92),",","")),"")</f>
        <v>15873</v>
      </c>
    </row>
    <row r="89" customFormat="false" ht="15" hidden="false" customHeight="true" outlineLevel="0" collapsed="false">
      <c r="A89" s="11" t="str">
        <f aca="false">TRIM('수출입 실적(국가별)'!A93)</f>
        <v>2025.01</v>
      </c>
      <c r="B89" s="17" t="n">
        <f aca="false">IFERROR(VALUE(LEFT(A89,4)),"")</f>
        <v>2025</v>
      </c>
      <c r="C89" s="17" t="n">
        <f aca="false">IFERROR(VALUE(RIGHT(A89,2)),"")</f>
        <v>1</v>
      </c>
      <c r="D89" s="11" t="str">
        <f aca="false">TRIM('수출입 실적(국가별)'!B93)</f>
        <v>알바니아</v>
      </c>
      <c r="E89" s="19" t="n">
        <f aca="false">IFERROR(VALUE(SUBSTITUTE(TRIM('수출입 실적(국가별)'!D93),",","")),"")</f>
        <v>14911</v>
      </c>
      <c r="F89" s="19" t="n">
        <f aca="false">IFERROR(VALUE(SUBSTITUTE(TRIM('수출입 실적(국가별)'!F93),",","")),"")</f>
        <v>866</v>
      </c>
      <c r="G89" s="19" t="n">
        <f aca="false">IFERROR(VALUE(SUBSTITUTE(TRIM('수출입 실적(국가별)'!G93),",","")),"")</f>
        <v>14045</v>
      </c>
    </row>
    <row r="90" customFormat="false" ht="15" hidden="false" customHeight="true" outlineLevel="0" collapsed="false">
      <c r="A90" s="11" t="str">
        <f aca="false">TRIM('수출입 실적(국가별)'!A94)</f>
        <v>2025.01</v>
      </c>
      <c r="B90" s="17" t="n">
        <f aca="false">IFERROR(VALUE(LEFT(A90,4)),"")</f>
        <v>2025</v>
      </c>
      <c r="C90" s="17" t="n">
        <f aca="false">IFERROR(VALUE(RIGHT(A90,2)),"")</f>
        <v>1</v>
      </c>
      <c r="D90" s="11" t="str">
        <f aca="false">TRIM('수출입 실적(국가별)'!B94)</f>
        <v>코스타리카</v>
      </c>
      <c r="E90" s="19" t="n">
        <f aca="false">IFERROR(VALUE(SUBSTITUTE(TRIM('수출입 실적(국가별)'!D94),",","")),"")</f>
        <v>13470</v>
      </c>
      <c r="F90" s="19" t="n">
        <f aca="false">IFERROR(VALUE(SUBSTITUTE(TRIM('수출입 실적(국가별)'!F94),",","")),"")</f>
        <v>9121</v>
      </c>
      <c r="G90" s="19" t="n">
        <f aca="false">IFERROR(VALUE(SUBSTITUTE(TRIM('수출입 실적(국가별)'!G94),",","")),"")</f>
        <v>4348</v>
      </c>
    </row>
    <row r="91" customFormat="false" ht="15" hidden="false" customHeight="true" outlineLevel="0" collapsed="false">
      <c r="A91" s="11" t="str">
        <f aca="false">TRIM('수출입 실적(국가별)'!A95)</f>
        <v>2025.01</v>
      </c>
      <c r="B91" s="17" t="n">
        <f aca="false">IFERROR(VALUE(LEFT(A91,4)),"")</f>
        <v>2025</v>
      </c>
      <c r="C91" s="17" t="n">
        <f aca="false">IFERROR(VALUE(RIGHT(A91,2)),"")</f>
        <v>1</v>
      </c>
      <c r="D91" s="11" t="str">
        <f aca="false">TRIM('수출입 실적(국가별)'!B95)</f>
        <v>불가리아</v>
      </c>
      <c r="E91" s="19" t="n">
        <f aca="false">IFERROR(VALUE(SUBSTITUTE(TRIM('수출입 실적(국가별)'!D95),",","")),"")</f>
        <v>12898</v>
      </c>
      <c r="F91" s="19" t="n">
        <f aca="false">IFERROR(VALUE(SUBSTITUTE(TRIM('수출입 실적(국가별)'!F95),",","")),"")</f>
        <v>25741</v>
      </c>
      <c r="G91" s="19" t="n">
        <f aca="false">IFERROR(VALUE(SUBSTITUTE(TRIM('수출입 실적(국가별)'!G95),",","")),"")</f>
        <v>-12843</v>
      </c>
    </row>
    <row r="92" customFormat="false" ht="15" hidden="false" customHeight="true" outlineLevel="0" collapsed="false">
      <c r="A92" s="11" t="str">
        <f aca="false">TRIM('수출입 실적(국가별)'!A96)</f>
        <v>2025.01</v>
      </c>
      <c r="B92" s="17" t="n">
        <f aca="false">IFERROR(VALUE(LEFT(A92,4)),"")</f>
        <v>2025</v>
      </c>
      <c r="C92" s="17" t="n">
        <f aca="false">IFERROR(VALUE(RIGHT(A92,2)),"")</f>
        <v>1</v>
      </c>
      <c r="D92" s="11" t="str">
        <f aca="false">TRIM('수출입 실적(국가별)'!B96)</f>
        <v>시에라 리온</v>
      </c>
      <c r="E92" s="19" t="n">
        <f aca="false">IFERROR(VALUE(SUBSTITUTE(TRIM('수출입 실적(국가별)'!D96),",","")),"")</f>
        <v>12106</v>
      </c>
      <c r="F92" s="19" t="n">
        <f aca="false">IFERROR(VALUE(SUBSTITUTE(TRIM('수출입 실적(국가별)'!F96),",","")),"")</f>
        <v>1362</v>
      </c>
      <c r="G92" s="19" t="n">
        <f aca="false">IFERROR(VALUE(SUBSTITUTE(TRIM('수출입 실적(국가별)'!G96),",","")),"")</f>
        <v>10744</v>
      </c>
    </row>
    <row r="93" customFormat="false" ht="15" hidden="false" customHeight="true" outlineLevel="0" collapsed="false">
      <c r="A93" s="11" t="str">
        <f aca="false">TRIM('수출입 실적(국가별)'!A97)</f>
        <v>2025.01</v>
      </c>
      <c r="B93" s="17" t="n">
        <f aca="false">IFERROR(VALUE(LEFT(A93,4)),"")</f>
        <v>2025</v>
      </c>
      <c r="C93" s="17" t="n">
        <f aca="false">IFERROR(VALUE(RIGHT(A93,2)),"")</f>
        <v>1</v>
      </c>
      <c r="D93" s="11" t="str">
        <f aca="false">TRIM('수출입 실적(국가별)'!B97)</f>
        <v>온두라스</v>
      </c>
      <c r="E93" s="19" t="n">
        <f aca="false">IFERROR(VALUE(SUBSTITUTE(TRIM('수출입 실적(국가별)'!D97),",","")),"")</f>
        <v>11512</v>
      </c>
      <c r="F93" s="19" t="n">
        <f aca="false">IFERROR(VALUE(SUBSTITUTE(TRIM('수출입 실적(국가별)'!F97),",","")),"")</f>
        <v>1740</v>
      </c>
      <c r="G93" s="19" t="n">
        <f aca="false">IFERROR(VALUE(SUBSTITUTE(TRIM('수출입 실적(국가별)'!G97),",","")),"")</f>
        <v>9772</v>
      </c>
    </row>
    <row r="94" customFormat="false" ht="15" hidden="false" customHeight="true" outlineLevel="0" collapsed="false">
      <c r="A94" s="11" t="str">
        <f aca="false">TRIM('수출입 실적(국가별)'!A98)</f>
        <v>2025.01</v>
      </c>
      <c r="B94" s="17" t="n">
        <f aca="false">IFERROR(VALUE(LEFT(A94,4)),"")</f>
        <v>2025</v>
      </c>
      <c r="C94" s="17" t="n">
        <f aca="false">IFERROR(VALUE(RIGHT(A94,2)),"")</f>
        <v>1</v>
      </c>
      <c r="D94" s="11" t="str">
        <f aca="false">TRIM('수출입 실적(국가별)'!B98)</f>
        <v>탄자니아</v>
      </c>
      <c r="E94" s="19" t="n">
        <f aca="false">IFERROR(VALUE(SUBSTITUTE(TRIM('수출입 실적(국가별)'!D98),",","")),"")</f>
        <v>11466</v>
      </c>
      <c r="F94" s="19" t="n">
        <f aca="false">IFERROR(VALUE(SUBSTITUTE(TRIM('수출입 실적(국가별)'!F98),",","")),"")</f>
        <v>8240</v>
      </c>
      <c r="G94" s="19" t="n">
        <f aca="false">IFERROR(VALUE(SUBSTITUTE(TRIM('수출입 실적(국가별)'!G98),",","")),"")</f>
        <v>3226</v>
      </c>
    </row>
    <row r="95" customFormat="false" ht="15" hidden="false" customHeight="true" outlineLevel="0" collapsed="false">
      <c r="A95" s="11" t="str">
        <f aca="false">TRIM('수출입 실적(국가별)'!A99)</f>
        <v>2025.01</v>
      </c>
      <c r="B95" s="17" t="n">
        <f aca="false">IFERROR(VALUE(LEFT(A95,4)),"")</f>
        <v>2025</v>
      </c>
      <c r="C95" s="17" t="n">
        <f aca="false">IFERROR(VALUE(RIGHT(A95,2)),"")</f>
        <v>1</v>
      </c>
      <c r="D95" s="11" t="str">
        <f aca="false">TRIM('수출입 실적(국가별)'!B99)</f>
        <v>아제르바이잔</v>
      </c>
      <c r="E95" s="19" t="n">
        <f aca="false">IFERROR(VALUE(SUBSTITUTE(TRIM('수출입 실적(국가별)'!D99),",","")),"")</f>
        <v>11040</v>
      </c>
      <c r="F95" s="19" t="n">
        <f aca="false">IFERROR(VALUE(SUBSTITUTE(TRIM('수출입 실적(국가별)'!F99),",","")),"")</f>
        <v>394</v>
      </c>
      <c r="G95" s="19" t="n">
        <f aca="false">IFERROR(VALUE(SUBSTITUTE(TRIM('수출입 실적(국가별)'!G99),",","")),"")</f>
        <v>10646</v>
      </c>
    </row>
    <row r="96" customFormat="false" ht="15" hidden="false" customHeight="true" outlineLevel="0" collapsed="false">
      <c r="A96" s="11" t="str">
        <f aca="false">TRIM('수출입 실적(국가별)'!A100)</f>
        <v>2025.01</v>
      </c>
      <c r="B96" s="17" t="n">
        <f aca="false">IFERROR(VALUE(LEFT(A96,4)),"")</f>
        <v>2025</v>
      </c>
      <c r="C96" s="17" t="n">
        <f aca="false">IFERROR(VALUE(RIGHT(A96,2)),"")</f>
        <v>1</v>
      </c>
      <c r="D96" s="11" t="str">
        <f aca="false">TRIM('수출입 실적(국가별)'!B100)</f>
        <v>케냐</v>
      </c>
      <c r="E96" s="19" t="n">
        <f aca="false">IFERROR(VALUE(SUBSTITUTE(TRIM('수출입 실적(국가별)'!D100),",","")),"")</f>
        <v>10638</v>
      </c>
      <c r="F96" s="19" t="n">
        <f aca="false">IFERROR(VALUE(SUBSTITUTE(TRIM('수출입 실적(국가별)'!F100),",","")),"")</f>
        <v>3423</v>
      </c>
      <c r="G96" s="19" t="n">
        <f aca="false">IFERROR(VALUE(SUBSTITUTE(TRIM('수출입 실적(국가별)'!G100),",","")),"")</f>
        <v>7216</v>
      </c>
    </row>
    <row r="97" customFormat="false" ht="15" hidden="false" customHeight="true" outlineLevel="0" collapsed="false">
      <c r="A97" s="11" t="str">
        <f aca="false">TRIM('수출입 실적(국가별)'!A101)</f>
        <v>2025.01</v>
      </c>
      <c r="B97" s="17" t="n">
        <f aca="false">IFERROR(VALUE(LEFT(A97,4)),"")</f>
        <v>2025</v>
      </c>
      <c r="C97" s="17" t="n">
        <f aca="false">IFERROR(VALUE(RIGHT(A97,2)),"")</f>
        <v>1</v>
      </c>
      <c r="D97" s="11" t="str">
        <f aca="false">TRIM('수출입 실적(국가별)'!B101)</f>
        <v>코트디봐르</v>
      </c>
      <c r="E97" s="19" t="n">
        <f aca="false">IFERROR(VALUE(SUBSTITUTE(TRIM('수출입 실적(국가별)'!D101),",","")),"")</f>
        <v>10507</v>
      </c>
      <c r="F97" s="19" t="n">
        <f aca="false">IFERROR(VALUE(SUBSTITUTE(TRIM('수출입 실적(국가별)'!F101),",","")),"")</f>
        <v>17355</v>
      </c>
      <c r="G97" s="19" t="n">
        <f aca="false">IFERROR(VALUE(SUBSTITUTE(TRIM('수출입 실적(국가별)'!G101),",","")),"")</f>
        <v>-6848</v>
      </c>
    </row>
    <row r="98" customFormat="false" ht="15" hidden="false" customHeight="true" outlineLevel="0" collapsed="false">
      <c r="A98" s="11" t="str">
        <f aca="false">TRIM('수출입 실적(국가별)'!A102)</f>
        <v>2025.01</v>
      </c>
      <c r="B98" s="17" t="n">
        <f aca="false">IFERROR(VALUE(LEFT(A98,4)),"")</f>
        <v>2025</v>
      </c>
      <c r="C98" s="17" t="n">
        <f aca="false">IFERROR(VALUE(RIGHT(A98,2)),"")</f>
        <v>1</v>
      </c>
      <c r="D98" s="11" t="str">
        <f aca="false">TRIM('수출입 실적(국가별)'!B102)</f>
        <v>세르비아</v>
      </c>
      <c r="E98" s="19" t="n">
        <f aca="false">IFERROR(VALUE(SUBSTITUTE(TRIM('수출입 실적(국가별)'!D102),",","")),"")</f>
        <v>10498</v>
      </c>
      <c r="F98" s="19" t="n">
        <f aca="false">IFERROR(VALUE(SUBSTITUTE(TRIM('수출입 실적(국가별)'!F102),",","")),"")</f>
        <v>8121</v>
      </c>
      <c r="G98" s="19" t="n">
        <f aca="false">IFERROR(VALUE(SUBSTITUTE(TRIM('수출입 실적(국가별)'!G102),",","")),"")</f>
        <v>2377</v>
      </c>
    </row>
    <row r="99" customFormat="false" ht="15" hidden="false" customHeight="true" outlineLevel="0" collapsed="false">
      <c r="A99" s="11" t="str">
        <f aca="false">TRIM('수출입 실적(국가별)'!A103)</f>
        <v>2025.01</v>
      </c>
      <c r="B99" s="17" t="n">
        <f aca="false">IFERROR(VALUE(LEFT(A99,4)),"")</f>
        <v>2025</v>
      </c>
      <c r="C99" s="17" t="n">
        <f aca="false">IFERROR(VALUE(RIGHT(A99,2)),"")</f>
        <v>1</v>
      </c>
      <c r="D99" s="11" t="str">
        <f aca="false">TRIM('수출입 실적(국가별)'!B103)</f>
        <v>우루과이</v>
      </c>
      <c r="E99" s="19" t="n">
        <f aca="false">IFERROR(VALUE(SUBSTITUTE(TRIM('수출입 실적(국가별)'!D103),",","")),"")</f>
        <v>10208</v>
      </c>
      <c r="F99" s="19" t="n">
        <f aca="false">IFERROR(VALUE(SUBSTITUTE(TRIM('수출입 실적(국가별)'!F103),",","")),"")</f>
        <v>20243</v>
      </c>
      <c r="G99" s="19" t="n">
        <f aca="false">IFERROR(VALUE(SUBSTITUTE(TRIM('수출입 실적(국가별)'!G103),",","")),"")</f>
        <v>-10034</v>
      </c>
    </row>
    <row r="100" customFormat="false" ht="15" hidden="false" customHeight="true" outlineLevel="0" collapsed="false">
      <c r="A100" s="11" t="str">
        <f aca="false">TRIM('수출입 실적(국가별)'!A104)</f>
        <v>2025.01</v>
      </c>
      <c r="B100" s="17" t="n">
        <f aca="false">IFERROR(VALUE(LEFT(A100,4)),"")</f>
        <v>2025</v>
      </c>
      <c r="C100" s="17" t="n">
        <f aca="false">IFERROR(VALUE(RIGHT(A100,2)),"")</f>
        <v>1</v>
      </c>
      <c r="D100" s="11" t="str">
        <f aca="false">TRIM('수출입 실적(국가별)'!B104)</f>
        <v>조지아</v>
      </c>
      <c r="E100" s="19" t="n">
        <f aca="false">IFERROR(VALUE(SUBSTITUTE(TRIM('수출입 실적(국가별)'!D104),",","")),"")</f>
        <v>9883</v>
      </c>
      <c r="F100" s="19" t="n">
        <f aca="false">IFERROR(VALUE(SUBSTITUTE(TRIM('수출입 실적(국가별)'!F104),",","")),"")</f>
        <v>615</v>
      </c>
      <c r="G100" s="19" t="n">
        <f aca="false">IFERROR(VALUE(SUBSTITUTE(TRIM('수출입 실적(국가별)'!G104),",","")),"")</f>
        <v>9268</v>
      </c>
    </row>
    <row r="101" customFormat="false" ht="15" hidden="false" customHeight="true" outlineLevel="0" collapsed="false">
      <c r="A101" s="11" t="str">
        <f aca="false">TRIM('수출입 실적(국가별)'!A105)</f>
        <v>2025.01</v>
      </c>
      <c r="B101" s="17" t="n">
        <f aca="false">IFERROR(VALUE(LEFT(A101,4)),"")</f>
        <v>2025</v>
      </c>
      <c r="C101" s="17" t="n">
        <f aca="false">IFERROR(VALUE(RIGHT(A101,2)),"")</f>
        <v>1</v>
      </c>
      <c r="D101" s="11" t="str">
        <f aca="false">TRIM('수출입 실적(국가별)'!B105)</f>
        <v>튀니지</v>
      </c>
      <c r="E101" s="19" t="n">
        <f aca="false">IFERROR(VALUE(SUBSTITUTE(TRIM('수출입 실적(국가별)'!D105),",","")),"")</f>
        <v>9342</v>
      </c>
      <c r="F101" s="19" t="n">
        <f aca="false">IFERROR(VALUE(SUBSTITUTE(TRIM('수출입 실적(국가별)'!F105),",","")),"")</f>
        <v>7355</v>
      </c>
      <c r="G101" s="19" t="n">
        <f aca="false">IFERROR(VALUE(SUBSTITUTE(TRIM('수출입 실적(국가별)'!G105),",","")),"")</f>
        <v>1987</v>
      </c>
    </row>
    <row r="102" customFormat="false" ht="15" hidden="false" customHeight="true" outlineLevel="0" collapsed="false">
      <c r="A102" s="11" t="str">
        <f aca="false">TRIM('수출입 실적(국가별)'!A106)</f>
        <v>2025.01</v>
      </c>
      <c r="B102" s="17" t="n">
        <f aca="false">IFERROR(VALUE(LEFT(A102,4)),"")</f>
        <v>2025</v>
      </c>
      <c r="C102" s="17" t="n">
        <f aca="false">IFERROR(VALUE(RIGHT(A102,2)),"")</f>
        <v>1</v>
      </c>
      <c r="D102" s="11" t="str">
        <f aca="false">TRIM('수출입 실적(국가별)'!B106)</f>
        <v>이란</v>
      </c>
      <c r="E102" s="19" t="n">
        <f aca="false">IFERROR(VALUE(SUBSTITUTE(TRIM('수출입 실적(국가별)'!D106),",","")),"")</f>
        <v>8821</v>
      </c>
      <c r="F102" s="19" t="n">
        <f aca="false">IFERROR(VALUE(SUBSTITUTE(TRIM('수출입 실적(국가별)'!F106),",","")),"")</f>
        <v>217</v>
      </c>
      <c r="G102" s="19" t="n">
        <f aca="false">IFERROR(VALUE(SUBSTITUTE(TRIM('수출입 실적(국가별)'!G106),",","")),"")</f>
        <v>8605</v>
      </c>
    </row>
    <row r="103" customFormat="false" ht="15" hidden="false" customHeight="true" outlineLevel="0" collapsed="false">
      <c r="A103" s="11" t="str">
        <f aca="false">TRIM('수출입 실적(국가별)'!A107)</f>
        <v>2025.01</v>
      </c>
      <c r="B103" s="17" t="n">
        <f aca="false">IFERROR(VALUE(LEFT(A103,4)),"")</f>
        <v>2025</v>
      </c>
      <c r="C103" s="17" t="n">
        <f aca="false">IFERROR(VALUE(RIGHT(A103,2)),"")</f>
        <v>1</v>
      </c>
      <c r="D103" s="11" t="str">
        <f aca="false">TRIM('수출입 실적(국가별)'!B107)</f>
        <v>에티오피아</v>
      </c>
      <c r="E103" s="19" t="n">
        <f aca="false">IFERROR(VALUE(SUBSTITUTE(TRIM('수출입 실적(국가별)'!D107),",","")),"")</f>
        <v>8577</v>
      </c>
      <c r="F103" s="19" t="n">
        <f aca="false">IFERROR(VALUE(SUBSTITUTE(TRIM('수출입 실적(국가별)'!F107),",","")),"")</f>
        <v>7518</v>
      </c>
      <c r="G103" s="19" t="n">
        <f aca="false">IFERROR(VALUE(SUBSTITUTE(TRIM('수출입 실적(국가별)'!G107),",","")),"")</f>
        <v>1059</v>
      </c>
    </row>
    <row r="104" customFormat="false" ht="15" hidden="false" customHeight="true" outlineLevel="0" collapsed="false">
      <c r="A104" s="11" t="str">
        <f aca="false">TRIM('수출입 실적(국가별)'!A108)</f>
        <v>2025.01</v>
      </c>
      <c r="B104" s="17" t="n">
        <f aca="false">IFERROR(VALUE(LEFT(A104,4)),"")</f>
        <v>2025</v>
      </c>
      <c r="C104" s="17" t="n">
        <f aca="false">IFERROR(VALUE(RIGHT(A104,2)),"")</f>
        <v>1</v>
      </c>
      <c r="D104" s="11" t="str">
        <f aca="false">TRIM('수출입 실적(국가별)'!B108)</f>
        <v>기타국</v>
      </c>
      <c r="E104" s="19" t="n">
        <f aca="false">IFERROR(VALUE(SUBSTITUTE(TRIM('수출입 실적(국가별)'!D108),",","")),"")</f>
        <v>8412</v>
      </c>
      <c r="F104" s="19" t="n">
        <f aca="false">IFERROR(VALUE(SUBSTITUTE(TRIM('수출입 실적(국가별)'!F108),",","")),"")</f>
        <v>28380</v>
      </c>
      <c r="G104" s="19" t="n">
        <f aca="false">IFERROR(VALUE(SUBSTITUTE(TRIM('수출입 실적(국가별)'!G108),",","")),"")</f>
        <v>-19968</v>
      </c>
    </row>
    <row r="105" customFormat="false" ht="15" hidden="false" customHeight="true" outlineLevel="0" collapsed="false">
      <c r="A105" s="11" t="str">
        <f aca="false">TRIM('수출입 실적(국가별)'!A109)</f>
        <v>2025.01</v>
      </c>
      <c r="B105" s="17" t="n">
        <f aca="false">IFERROR(VALUE(LEFT(A105,4)),"")</f>
        <v>2025</v>
      </c>
      <c r="C105" s="17" t="n">
        <f aca="false">IFERROR(VALUE(RIGHT(A105,2)),"")</f>
        <v>1</v>
      </c>
      <c r="D105" s="11" t="str">
        <f aca="false">TRIM('수출입 실적(국가별)'!B109)</f>
        <v>크로아티아</v>
      </c>
      <c r="E105" s="19" t="n">
        <f aca="false">IFERROR(VALUE(SUBSTITUTE(TRIM('수출입 실적(국가별)'!D109),",","")),"")</f>
        <v>8313</v>
      </c>
      <c r="F105" s="19" t="n">
        <f aca="false">IFERROR(VALUE(SUBSTITUTE(TRIM('수출입 실적(국가별)'!F109),",","")),"")</f>
        <v>1496</v>
      </c>
      <c r="G105" s="19" t="n">
        <f aca="false">IFERROR(VALUE(SUBSTITUTE(TRIM('수출입 실적(국가별)'!G109),",","")),"")</f>
        <v>6817</v>
      </c>
    </row>
    <row r="106" customFormat="false" ht="15" hidden="false" customHeight="true" outlineLevel="0" collapsed="false">
      <c r="A106" s="11" t="str">
        <f aca="false">TRIM('수출입 실적(국가별)'!A110)</f>
        <v>2025.01</v>
      </c>
      <c r="B106" s="17" t="n">
        <f aca="false">IFERROR(VALUE(LEFT(A106,4)),"")</f>
        <v>2025</v>
      </c>
      <c r="C106" s="17" t="n">
        <f aca="false">IFERROR(VALUE(RIGHT(A106,2)),"")</f>
        <v>1</v>
      </c>
      <c r="D106" s="11" t="str">
        <f aca="false">TRIM('수출입 실적(국가별)'!B110)</f>
        <v>지부티</v>
      </c>
      <c r="E106" s="19" t="n">
        <f aca="false">IFERROR(VALUE(SUBSTITUTE(TRIM('수출입 실적(국가별)'!D110),",","")),"")</f>
        <v>8239</v>
      </c>
      <c r="F106" s="19" t="n">
        <f aca="false">IFERROR(VALUE(SUBSTITUTE(TRIM('수출입 실적(국가별)'!F110),",","")),"")</f>
        <v>41</v>
      </c>
      <c r="G106" s="19" t="n">
        <f aca="false">IFERROR(VALUE(SUBSTITUTE(TRIM('수출입 실적(국가별)'!G110),",","")),"")</f>
        <v>8198</v>
      </c>
    </row>
    <row r="107" customFormat="false" ht="15" hidden="false" customHeight="true" outlineLevel="0" collapsed="false">
      <c r="A107" s="11" t="str">
        <f aca="false">TRIM('수출입 실적(국가별)'!A111)</f>
        <v>2025.01</v>
      </c>
      <c r="B107" s="17" t="n">
        <f aca="false">IFERROR(VALUE(LEFT(A107,4)),"")</f>
        <v>2025</v>
      </c>
      <c r="C107" s="17" t="n">
        <f aca="false">IFERROR(VALUE(RIGHT(A107,2)),"")</f>
        <v>1</v>
      </c>
      <c r="D107" s="11" t="str">
        <f aca="false">TRIM('수출입 실적(국가별)'!B111)</f>
        <v>투르크멘</v>
      </c>
      <c r="E107" s="19" t="n">
        <f aca="false">IFERROR(VALUE(SUBSTITUTE(TRIM('수출입 실적(국가별)'!D111),",","")),"")</f>
        <v>8049</v>
      </c>
      <c r="F107" s="19" t="n">
        <f aca="false">IFERROR(VALUE(SUBSTITUTE(TRIM('수출입 실적(국가별)'!F111),",","")),"")</f>
        <v>0</v>
      </c>
      <c r="G107" s="19" t="n">
        <f aca="false">IFERROR(VALUE(SUBSTITUTE(TRIM('수출입 실적(국가별)'!G111),",","")),"")</f>
        <v>8049</v>
      </c>
    </row>
    <row r="108" customFormat="false" ht="15" hidden="false" customHeight="true" outlineLevel="0" collapsed="false">
      <c r="A108" s="11" t="str">
        <f aca="false">TRIM('수출입 실적(국가별)'!A112)</f>
        <v>2025.01</v>
      </c>
      <c r="B108" s="17" t="n">
        <f aca="false">IFERROR(VALUE(LEFT(A108,4)),"")</f>
        <v>2025</v>
      </c>
      <c r="C108" s="17" t="n">
        <f aca="false">IFERROR(VALUE(RIGHT(A108,2)),"")</f>
        <v>1</v>
      </c>
      <c r="D108" s="11" t="str">
        <f aca="false">TRIM('수출입 실적(국가별)'!B112)</f>
        <v>에스토니아</v>
      </c>
      <c r="E108" s="19" t="n">
        <f aca="false">IFERROR(VALUE(SUBSTITUTE(TRIM('수출입 실적(국가별)'!D112),",","")),"")</f>
        <v>7673</v>
      </c>
      <c r="F108" s="19" t="n">
        <f aca="false">IFERROR(VALUE(SUBSTITUTE(TRIM('수출입 실적(국가별)'!F112),",","")),"")</f>
        <v>7483</v>
      </c>
      <c r="G108" s="19" t="n">
        <f aca="false">IFERROR(VALUE(SUBSTITUTE(TRIM('수출입 실적(국가별)'!G112),",","")),"")</f>
        <v>189</v>
      </c>
    </row>
    <row r="109" customFormat="false" ht="15" hidden="false" customHeight="true" outlineLevel="0" collapsed="false">
      <c r="A109" s="11" t="str">
        <f aca="false">TRIM('수출입 실적(국가별)'!A113)</f>
        <v>2025.01</v>
      </c>
      <c r="B109" s="17" t="n">
        <f aca="false">IFERROR(VALUE(LEFT(A109,4)),"")</f>
        <v>2025</v>
      </c>
      <c r="C109" s="17" t="n">
        <f aca="false">IFERROR(VALUE(RIGHT(A109,2)),"")</f>
        <v>1</v>
      </c>
      <c r="D109" s="11" t="str">
        <f aca="false">TRIM('수출입 실적(국가별)'!B113)</f>
        <v>브루나이</v>
      </c>
      <c r="E109" s="19" t="n">
        <f aca="false">IFERROR(VALUE(SUBSTITUTE(TRIM('수출입 실적(국가별)'!D113),",","")),"")</f>
        <v>7582</v>
      </c>
      <c r="F109" s="19" t="n">
        <f aca="false">IFERROR(VALUE(SUBSTITUTE(TRIM('수출입 실적(국가별)'!F113),",","")),"")</f>
        <v>2360</v>
      </c>
      <c r="G109" s="19" t="n">
        <f aca="false">IFERROR(VALUE(SUBSTITUTE(TRIM('수출입 실적(국가별)'!G113),",","")),"")</f>
        <v>5222</v>
      </c>
    </row>
    <row r="110" customFormat="false" ht="15" hidden="false" customHeight="true" outlineLevel="0" collapsed="false">
      <c r="A110" s="11" t="str">
        <f aca="false">TRIM('수출입 실적(국가별)'!A114)</f>
        <v>2025.01</v>
      </c>
      <c r="B110" s="17" t="n">
        <f aca="false">IFERROR(VALUE(LEFT(A110,4)),"")</f>
        <v>2025</v>
      </c>
      <c r="C110" s="17" t="n">
        <f aca="false">IFERROR(VALUE(RIGHT(A110,2)),"")</f>
        <v>1</v>
      </c>
      <c r="D110" s="11" t="str">
        <f aca="false">TRIM('수출입 실적(국가별)'!B114)</f>
        <v>레바논</v>
      </c>
      <c r="E110" s="19" t="n">
        <f aca="false">IFERROR(VALUE(SUBSTITUTE(TRIM('수출입 실적(국가별)'!D114),",","")),"")</f>
        <v>6332</v>
      </c>
      <c r="F110" s="19" t="n">
        <f aca="false">IFERROR(VALUE(SUBSTITUTE(TRIM('수출입 실적(국가별)'!F114),",","")),"")</f>
        <v>1191</v>
      </c>
      <c r="G110" s="19" t="n">
        <f aca="false">IFERROR(VALUE(SUBSTITUTE(TRIM('수출입 실적(국가별)'!G114),",","")),"")</f>
        <v>5141</v>
      </c>
    </row>
    <row r="111" customFormat="false" ht="15" hidden="false" customHeight="true" outlineLevel="0" collapsed="false">
      <c r="A111" s="11" t="str">
        <f aca="false">TRIM('수출입 실적(국가별)'!A115)</f>
        <v>2025.01</v>
      </c>
      <c r="B111" s="17" t="n">
        <f aca="false">IFERROR(VALUE(LEFT(A111,4)),"")</f>
        <v>2025</v>
      </c>
      <c r="C111" s="17" t="n">
        <f aca="false">IFERROR(VALUE(RIGHT(A111,2)),"")</f>
        <v>1</v>
      </c>
      <c r="D111" s="11" t="str">
        <f aca="false">TRIM('수출입 실적(국가별)'!B115)</f>
        <v>파푸아 뉴기니</v>
      </c>
      <c r="E111" s="19" t="n">
        <f aca="false">IFERROR(VALUE(SUBSTITUTE(TRIM('수출입 실적(국가별)'!D115),",","")),"")</f>
        <v>6290</v>
      </c>
      <c r="F111" s="19" t="n">
        <f aca="false">IFERROR(VALUE(SUBSTITUTE(TRIM('수출입 실적(국가별)'!F115),",","")),"")</f>
        <v>151530</v>
      </c>
      <c r="G111" s="19" t="n">
        <f aca="false">IFERROR(VALUE(SUBSTITUTE(TRIM('수출입 실적(국가별)'!G115),",","")),"")</f>
        <v>-145240</v>
      </c>
    </row>
    <row r="112" customFormat="false" ht="15" hidden="false" customHeight="true" outlineLevel="0" collapsed="false">
      <c r="A112" s="11" t="str">
        <f aca="false">TRIM('수출입 실적(국가별)'!A116)</f>
        <v>2025.01</v>
      </c>
      <c r="B112" s="17" t="n">
        <f aca="false">IFERROR(VALUE(LEFT(A112,4)),"")</f>
        <v>2025</v>
      </c>
      <c r="C112" s="17" t="n">
        <f aca="false">IFERROR(VALUE(RIGHT(A112,2)),"")</f>
        <v>1</v>
      </c>
      <c r="D112" s="11" t="str">
        <f aca="false">TRIM('수출입 실적(국가별)'!B116)</f>
        <v>세네갈</v>
      </c>
      <c r="E112" s="19" t="n">
        <f aca="false">IFERROR(VALUE(SUBSTITUTE(TRIM('수출입 실적(국가별)'!D116),",","")),"")</f>
        <v>6058</v>
      </c>
      <c r="F112" s="19" t="n">
        <f aca="false">IFERROR(VALUE(SUBSTITUTE(TRIM('수출입 실적(국가별)'!F116),",","")),"")</f>
        <v>3024</v>
      </c>
      <c r="G112" s="19" t="n">
        <f aca="false">IFERROR(VALUE(SUBSTITUTE(TRIM('수출입 실적(국가별)'!G116),",","")),"")</f>
        <v>3034</v>
      </c>
    </row>
    <row r="113" customFormat="false" ht="15" hidden="false" customHeight="true" outlineLevel="0" collapsed="false">
      <c r="A113" s="11" t="str">
        <f aca="false">TRIM('수출입 실적(국가별)'!A117)</f>
        <v>2025.01</v>
      </c>
      <c r="B113" s="17" t="n">
        <f aca="false">IFERROR(VALUE(LEFT(A113,4)),"")</f>
        <v>2025</v>
      </c>
      <c r="C113" s="17" t="n">
        <f aca="false">IFERROR(VALUE(RIGHT(A113,2)),"")</f>
        <v>1</v>
      </c>
      <c r="D113" s="11" t="str">
        <f aca="false">TRIM('수출입 실적(국가별)'!B117)</f>
        <v>몰도바</v>
      </c>
      <c r="E113" s="19" t="n">
        <f aca="false">IFERROR(VALUE(SUBSTITUTE(TRIM('수출입 실적(국가별)'!D117),",","")),"")</f>
        <v>5796</v>
      </c>
      <c r="F113" s="19" t="n">
        <f aca="false">IFERROR(VALUE(SUBSTITUTE(TRIM('수출입 실적(국가별)'!F117),",","")),"")</f>
        <v>5203</v>
      </c>
      <c r="G113" s="19" t="n">
        <f aca="false">IFERROR(VALUE(SUBSTITUTE(TRIM('수출입 실적(국가별)'!G117),",","")),"")</f>
        <v>592</v>
      </c>
    </row>
    <row r="114" customFormat="false" ht="15" hidden="false" customHeight="true" outlineLevel="0" collapsed="false">
      <c r="A114" s="11" t="str">
        <f aca="false">TRIM('수출입 실적(국가별)'!A118)</f>
        <v>2025.01</v>
      </c>
      <c r="B114" s="17" t="n">
        <f aca="false">IFERROR(VALUE(LEFT(A114,4)),"")</f>
        <v>2025</v>
      </c>
      <c r="C114" s="17" t="n">
        <f aca="false">IFERROR(VALUE(RIGHT(A114,2)),"")</f>
        <v>1</v>
      </c>
      <c r="D114" s="11" t="str">
        <f aca="false">TRIM('수출입 실적(국가별)'!B118)</f>
        <v>모잠비크</v>
      </c>
      <c r="E114" s="19" t="n">
        <f aca="false">IFERROR(VALUE(SUBSTITUTE(TRIM('수출입 실적(국가별)'!D118),",","")),"")</f>
        <v>5667</v>
      </c>
      <c r="F114" s="19" t="n">
        <f aca="false">IFERROR(VALUE(SUBSTITUTE(TRIM('수출입 실적(국가별)'!F118),",","")),"")</f>
        <v>37753</v>
      </c>
      <c r="G114" s="19" t="n">
        <f aca="false">IFERROR(VALUE(SUBSTITUTE(TRIM('수출입 실적(국가별)'!G118),",","")),"")</f>
        <v>-32086</v>
      </c>
    </row>
    <row r="115" customFormat="false" ht="15" hidden="false" customHeight="true" outlineLevel="0" collapsed="false">
      <c r="A115" s="11" t="str">
        <f aca="false">TRIM('수출입 실적(국가별)'!A119)</f>
        <v>2025.01</v>
      </c>
      <c r="B115" s="17" t="n">
        <f aca="false">IFERROR(VALUE(LEFT(A115,4)),"")</f>
        <v>2025</v>
      </c>
      <c r="C115" s="17" t="n">
        <f aca="false">IFERROR(VALUE(RIGHT(A115,2)),"")</f>
        <v>1</v>
      </c>
      <c r="D115" s="11" t="str">
        <f aca="false">TRIM('수출입 실적(국가별)'!B119)</f>
        <v>수단</v>
      </c>
      <c r="E115" s="19" t="n">
        <f aca="false">IFERROR(VALUE(SUBSTITUTE(TRIM('수출입 실적(국가별)'!D119),",","")),"")</f>
        <v>5434</v>
      </c>
      <c r="F115" s="19" t="n">
        <f aca="false">IFERROR(VALUE(SUBSTITUTE(TRIM('수출입 실적(국가별)'!F119),",","")),"")</f>
        <v>0</v>
      </c>
      <c r="G115" s="19" t="n">
        <f aca="false">IFERROR(VALUE(SUBSTITUTE(TRIM('수출입 실적(국가별)'!G119),",","")),"")</f>
        <v>5434</v>
      </c>
    </row>
    <row r="116" customFormat="false" ht="15" hidden="false" customHeight="true" outlineLevel="0" collapsed="false">
      <c r="A116" s="11" t="str">
        <f aca="false">TRIM('수출입 실적(국가별)'!A120)</f>
        <v>2025.01</v>
      </c>
      <c r="B116" s="17" t="n">
        <f aca="false">IFERROR(VALUE(LEFT(A116,4)),"")</f>
        <v>2025</v>
      </c>
      <c r="C116" s="17" t="n">
        <f aca="false">IFERROR(VALUE(RIGHT(A116,2)),"")</f>
        <v>1</v>
      </c>
      <c r="D116" s="11" t="str">
        <f aca="false">TRIM('수출입 실적(국가별)'!B120)</f>
        <v>바레인</v>
      </c>
      <c r="E116" s="19" t="n">
        <f aca="false">IFERROR(VALUE(SUBSTITUTE(TRIM('수출입 실적(국가별)'!D120),",","")),"")</f>
        <v>5242</v>
      </c>
      <c r="F116" s="19" t="n">
        <f aca="false">IFERROR(VALUE(SUBSTITUTE(TRIM('수출입 실적(국가별)'!F120),",","")),"")</f>
        <v>73455</v>
      </c>
      <c r="G116" s="19" t="n">
        <f aca="false">IFERROR(VALUE(SUBSTITUTE(TRIM('수출입 실적(국가별)'!G120),",","")),"")</f>
        <v>-68213</v>
      </c>
    </row>
    <row r="117" customFormat="false" ht="15" hidden="false" customHeight="true" outlineLevel="0" collapsed="false">
      <c r="A117" s="11" t="str">
        <f aca="false">TRIM('수출입 실적(국가별)'!A121)</f>
        <v>2025.01</v>
      </c>
      <c r="B117" s="17" t="n">
        <f aca="false">IFERROR(VALUE(LEFT(A117,4)),"")</f>
        <v>2025</v>
      </c>
      <c r="C117" s="17" t="n">
        <f aca="false">IFERROR(VALUE(RIGHT(A117,2)),"")</f>
        <v>1</v>
      </c>
      <c r="D117" s="11" t="str">
        <f aca="false">TRIM('수출입 실적(국가별)'!B121)</f>
        <v>가이아나</v>
      </c>
      <c r="E117" s="19" t="n">
        <f aca="false">IFERROR(VALUE(SUBSTITUTE(TRIM('수출입 실적(국가별)'!D121),",","")),"")</f>
        <v>4547</v>
      </c>
      <c r="F117" s="19" t="n">
        <f aca="false">IFERROR(VALUE(SUBSTITUTE(TRIM('수출입 실적(국가별)'!F121),",","")),"")</f>
        <v>49</v>
      </c>
      <c r="G117" s="19" t="n">
        <f aca="false">IFERROR(VALUE(SUBSTITUTE(TRIM('수출입 실적(국가별)'!G121),",","")),"")</f>
        <v>4499</v>
      </c>
    </row>
    <row r="118" customFormat="false" ht="15" hidden="false" customHeight="true" outlineLevel="0" collapsed="false">
      <c r="A118" s="11" t="str">
        <f aca="false">TRIM('수출입 실적(국가별)'!A122)</f>
        <v>2025.01</v>
      </c>
      <c r="B118" s="17" t="n">
        <f aca="false">IFERROR(VALUE(LEFT(A118,4)),"")</f>
        <v>2025</v>
      </c>
      <c r="C118" s="17" t="n">
        <f aca="false">IFERROR(VALUE(RIGHT(A118,2)),"")</f>
        <v>1</v>
      </c>
      <c r="D118" s="11" t="str">
        <f aca="false">TRIM('수출입 실적(국가별)'!B122)</f>
        <v>트리니다드 토바고</v>
      </c>
      <c r="E118" s="19" t="n">
        <f aca="false">IFERROR(VALUE(SUBSTITUTE(TRIM('수출입 실적(국가별)'!D122),",","")),"")</f>
        <v>4261</v>
      </c>
      <c r="F118" s="19" t="n">
        <f aca="false">IFERROR(VALUE(SUBSTITUTE(TRIM('수출입 실적(국가별)'!F122),",","")),"")</f>
        <v>13540</v>
      </c>
      <c r="G118" s="19" t="n">
        <f aca="false">IFERROR(VALUE(SUBSTITUTE(TRIM('수출입 실적(국가별)'!G122),",","")),"")</f>
        <v>-9279</v>
      </c>
    </row>
    <row r="119" customFormat="false" ht="15" hidden="false" customHeight="true" outlineLevel="0" collapsed="false">
      <c r="A119" s="11" t="str">
        <f aca="false">TRIM('수출입 실적(국가별)'!A123)</f>
        <v>2025.01</v>
      </c>
      <c r="B119" s="17" t="n">
        <f aca="false">IFERROR(VALUE(LEFT(A119,4)),"")</f>
        <v>2025</v>
      </c>
      <c r="C119" s="17" t="n">
        <f aca="false">IFERROR(VALUE(RIGHT(A119,2)),"")</f>
        <v>1</v>
      </c>
      <c r="D119" s="11" t="str">
        <f aca="false">TRIM('수출입 실적(국가별)'!B123)</f>
        <v>벨라루스</v>
      </c>
      <c r="E119" s="19" t="n">
        <f aca="false">IFERROR(VALUE(SUBSTITUTE(TRIM('수출입 실적(국가별)'!D123),",","")),"")</f>
        <v>4245</v>
      </c>
      <c r="F119" s="19" t="n">
        <f aca="false">IFERROR(VALUE(SUBSTITUTE(TRIM('수출입 실적(국가별)'!F123),",","")),"")</f>
        <v>916</v>
      </c>
      <c r="G119" s="19" t="n">
        <f aca="false">IFERROR(VALUE(SUBSTITUTE(TRIM('수출입 실적(국가별)'!G123),",","")),"")</f>
        <v>3330</v>
      </c>
    </row>
    <row r="120" customFormat="false" ht="15" hidden="false" customHeight="true" outlineLevel="0" collapsed="false">
      <c r="A120" s="11" t="str">
        <f aca="false">TRIM('수출입 실적(국가별)'!A124)</f>
        <v>2025.01</v>
      </c>
      <c r="B120" s="17" t="n">
        <f aca="false">IFERROR(VALUE(LEFT(A120,4)),"")</f>
        <v>2025</v>
      </c>
      <c r="C120" s="17" t="n">
        <f aca="false">IFERROR(VALUE(RIGHT(A120,2)),"")</f>
        <v>1</v>
      </c>
      <c r="D120" s="11" t="str">
        <f aca="false">TRIM('수출입 실적(국가별)'!B124)</f>
        <v>라트비아</v>
      </c>
      <c r="E120" s="19" t="n">
        <f aca="false">IFERROR(VALUE(SUBSTITUTE(TRIM('수출입 실적(국가별)'!D124),",","")),"")</f>
        <v>4146</v>
      </c>
      <c r="F120" s="19" t="n">
        <f aca="false">IFERROR(VALUE(SUBSTITUTE(TRIM('수출입 실적(국가별)'!F124),",","")),"")</f>
        <v>9367</v>
      </c>
      <c r="G120" s="19" t="n">
        <f aca="false">IFERROR(VALUE(SUBSTITUTE(TRIM('수출입 실적(국가별)'!G124),",","")),"")</f>
        <v>-5221</v>
      </c>
    </row>
    <row r="121" customFormat="false" ht="15" hidden="false" customHeight="true" outlineLevel="0" collapsed="false">
      <c r="A121" s="11" t="str">
        <f aca="false">TRIM('수출입 실적(국가별)'!A125)</f>
        <v>2025.01</v>
      </c>
      <c r="B121" s="17" t="n">
        <f aca="false">IFERROR(VALUE(LEFT(A121,4)),"")</f>
        <v>2025</v>
      </c>
      <c r="C121" s="17" t="n">
        <f aca="false">IFERROR(VALUE(RIGHT(A121,2)),"")</f>
        <v>1</v>
      </c>
      <c r="D121" s="11" t="str">
        <f aca="false">TRIM('수출입 실적(국가별)'!B125)</f>
        <v>니카라과</v>
      </c>
      <c r="E121" s="19" t="n">
        <f aca="false">IFERROR(VALUE(SUBSTITUTE(TRIM('수출입 실적(국가별)'!D125),",","")),"")</f>
        <v>4109</v>
      </c>
      <c r="F121" s="19" t="n">
        <f aca="false">IFERROR(VALUE(SUBSTITUTE(TRIM('수출입 실적(국가별)'!F125),",","")),"")</f>
        <v>1231</v>
      </c>
      <c r="G121" s="19" t="n">
        <f aca="false">IFERROR(VALUE(SUBSTITUTE(TRIM('수출입 실적(국가별)'!G125),",","")),"")</f>
        <v>2878</v>
      </c>
    </row>
    <row r="122" customFormat="false" ht="15" hidden="false" customHeight="true" outlineLevel="0" collapsed="false">
      <c r="A122" s="11" t="str">
        <f aca="false">TRIM('수출입 실적(국가별)'!A126)</f>
        <v>2025.01</v>
      </c>
      <c r="B122" s="17" t="n">
        <f aca="false">IFERROR(VALUE(LEFT(A122,4)),"")</f>
        <v>2025</v>
      </c>
      <c r="C122" s="17" t="n">
        <f aca="false">IFERROR(VALUE(RIGHT(A122,2)),"")</f>
        <v>1</v>
      </c>
      <c r="D122" s="11" t="str">
        <f aca="false">TRIM('수출입 실적(국가별)'!B126)</f>
        <v>아이슬란드</v>
      </c>
      <c r="E122" s="19" t="n">
        <f aca="false">IFERROR(VALUE(SUBSTITUTE(TRIM('수출입 실적(국가별)'!D126),",","")),"")</f>
        <v>4080</v>
      </c>
      <c r="F122" s="19" t="n">
        <f aca="false">IFERROR(VALUE(SUBSTITUTE(TRIM('수출입 실적(국가별)'!F126),",","")),"")</f>
        <v>832</v>
      </c>
      <c r="G122" s="19" t="n">
        <f aca="false">IFERROR(VALUE(SUBSTITUTE(TRIM('수출입 실적(국가별)'!G126),",","")),"")</f>
        <v>3248</v>
      </c>
    </row>
    <row r="123" customFormat="false" ht="15" hidden="false" customHeight="true" outlineLevel="0" collapsed="false">
      <c r="A123" s="11" t="str">
        <f aca="false">TRIM('수출입 실적(국가별)'!A127)</f>
        <v>2025.01</v>
      </c>
      <c r="B123" s="17" t="n">
        <f aca="false">IFERROR(VALUE(LEFT(A123,4)),"")</f>
        <v>2025</v>
      </c>
      <c r="C123" s="17" t="n">
        <f aca="false">IFERROR(VALUE(RIGHT(A123,2)),"")</f>
        <v>1</v>
      </c>
      <c r="D123" s="11" t="str">
        <f aca="false">TRIM('수출입 실적(국가별)'!B127)</f>
        <v>룩셈부르그</v>
      </c>
      <c r="E123" s="19" t="n">
        <f aca="false">IFERROR(VALUE(SUBSTITUTE(TRIM('수출입 실적(국가별)'!D127),",","")),"")</f>
        <v>3798</v>
      </c>
      <c r="F123" s="19" t="n">
        <f aca="false">IFERROR(VALUE(SUBSTITUTE(TRIM('수출입 실적(국가별)'!F127),",","")),"")</f>
        <v>10126</v>
      </c>
      <c r="G123" s="19" t="n">
        <f aca="false">IFERROR(VALUE(SUBSTITUTE(TRIM('수출입 실적(국가별)'!G127),",","")),"")</f>
        <v>-6328</v>
      </c>
    </row>
    <row r="124" customFormat="false" ht="15" hidden="false" customHeight="true" outlineLevel="0" collapsed="false">
      <c r="A124" s="11" t="str">
        <f aca="false">TRIM('수출입 실적(국가별)'!A128)</f>
        <v>2025.01</v>
      </c>
      <c r="B124" s="17" t="n">
        <f aca="false">IFERROR(VALUE(LEFT(A124,4)),"")</f>
        <v>2025</v>
      </c>
      <c r="C124" s="17" t="n">
        <f aca="false">IFERROR(VALUE(RIGHT(A124,2)),"")</f>
        <v>1</v>
      </c>
      <c r="D124" s="11" t="str">
        <f aca="false">TRIM('수출입 실적(국가별)'!B128)</f>
        <v>사모아</v>
      </c>
      <c r="E124" s="19" t="n">
        <f aca="false">IFERROR(VALUE(SUBSTITUTE(TRIM('수출입 실적(국가별)'!D128),",","")),"")</f>
        <v>3370</v>
      </c>
      <c r="F124" s="19" t="n">
        <f aca="false">IFERROR(VALUE(SUBSTITUTE(TRIM('수출입 실적(국가별)'!F128),",","")),"")</f>
        <v>0</v>
      </c>
      <c r="G124" s="19" t="n">
        <f aca="false">IFERROR(VALUE(SUBSTITUTE(TRIM('수출입 실적(국가별)'!G128),",","")),"")</f>
        <v>3370</v>
      </c>
    </row>
    <row r="125" customFormat="false" ht="15" hidden="false" customHeight="true" outlineLevel="0" collapsed="false">
      <c r="A125" s="11" t="str">
        <f aca="false">TRIM('수출입 실적(국가별)'!A129)</f>
        <v>2025.01</v>
      </c>
      <c r="B125" s="17" t="n">
        <f aca="false">IFERROR(VALUE(LEFT(A125,4)),"")</f>
        <v>2025</v>
      </c>
      <c r="C125" s="17" t="n">
        <f aca="false">IFERROR(VALUE(RIGHT(A125,2)),"")</f>
        <v>1</v>
      </c>
      <c r="D125" s="11" t="str">
        <f aca="false">TRIM('수출입 실적(국가별)'!B129)</f>
        <v>콩고</v>
      </c>
      <c r="E125" s="19" t="n">
        <f aca="false">IFERROR(VALUE(SUBSTITUTE(TRIM('수출입 실적(국가별)'!D129),",","")),"")</f>
        <v>3367</v>
      </c>
      <c r="F125" s="19" t="n">
        <f aca="false">IFERROR(VALUE(SUBSTITUTE(TRIM('수출입 실적(국가별)'!F129),",","")),"")</f>
        <v>614</v>
      </c>
      <c r="G125" s="19" t="n">
        <f aca="false">IFERROR(VALUE(SUBSTITUTE(TRIM('수출입 실적(국가별)'!G129),",","")),"")</f>
        <v>2754</v>
      </c>
    </row>
    <row r="126" customFormat="false" ht="15" hidden="false" customHeight="true" outlineLevel="0" collapsed="false">
      <c r="A126" s="11" t="str">
        <f aca="false">TRIM('수출입 실적(국가별)'!A130)</f>
        <v>2025.01</v>
      </c>
      <c r="B126" s="17" t="n">
        <f aca="false">IFERROR(VALUE(LEFT(A126,4)),"")</f>
        <v>2025</v>
      </c>
      <c r="C126" s="17" t="n">
        <f aca="false">IFERROR(VALUE(RIGHT(A126,2)),"")</f>
        <v>1</v>
      </c>
      <c r="D126" s="11" t="str">
        <f aca="false">TRIM('수출입 실적(국가별)'!B130)</f>
        <v>모리셔스</v>
      </c>
      <c r="E126" s="19" t="n">
        <f aca="false">IFERROR(VALUE(SUBSTITUTE(TRIM('수출입 실적(국가별)'!D130),",","")),"")</f>
        <v>3237</v>
      </c>
      <c r="F126" s="19" t="n">
        <f aca="false">IFERROR(VALUE(SUBSTITUTE(TRIM('수출입 실적(국가별)'!F130),",","")),"")</f>
        <v>188</v>
      </c>
      <c r="G126" s="19" t="n">
        <f aca="false">IFERROR(VALUE(SUBSTITUTE(TRIM('수출입 실적(국가별)'!G130),",","")),"")</f>
        <v>3049</v>
      </c>
    </row>
    <row r="127" customFormat="false" ht="15" hidden="false" customHeight="true" outlineLevel="0" collapsed="false">
      <c r="A127" s="11" t="str">
        <f aca="false">TRIM('수출입 실적(국가별)'!A131)</f>
        <v>2025.01</v>
      </c>
      <c r="B127" s="17" t="n">
        <f aca="false">IFERROR(VALUE(LEFT(A127,4)),"")</f>
        <v>2025</v>
      </c>
      <c r="C127" s="17" t="n">
        <f aca="false">IFERROR(VALUE(RIGHT(A127,2)),"")</f>
        <v>1</v>
      </c>
      <c r="D127" s="11" t="str">
        <f aca="false">TRIM('수출입 실적(국가별)'!B131)</f>
        <v>남수단</v>
      </c>
      <c r="E127" s="19" t="n">
        <f aca="false">IFERROR(VALUE(SUBSTITUTE(TRIM('수출입 실적(국가별)'!D131),",","")),"")</f>
        <v>3219</v>
      </c>
      <c r="F127" s="19" t="n">
        <f aca="false">IFERROR(VALUE(SUBSTITUTE(TRIM('수출입 실적(국가별)'!F131),",","")),"")</f>
        <v>0</v>
      </c>
      <c r="G127" s="19" t="n">
        <f aca="false">IFERROR(VALUE(SUBSTITUTE(TRIM('수출입 실적(국가별)'!G131),",","")),"")</f>
        <v>3218</v>
      </c>
    </row>
    <row r="128" customFormat="false" ht="15" hidden="false" customHeight="true" outlineLevel="0" collapsed="false">
      <c r="A128" s="11" t="str">
        <f aca="false">TRIM('수출입 실적(국가별)'!A132)</f>
        <v>2025.01</v>
      </c>
      <c r="B128" s="17" t="n">
        <f aca="false">IFERROR(VALUE(LEFT(A128,4)),"")</f>
        <v>2025</v>
      </c>
      <c r="C128" s="17" t="n">
        <f aca="false">IFERROR(VALUE(RIGHT(A128,2)),"")</f>
        <v>1</v>
      </c>
      <c r="D128" s="11" t="str">
        <f aca="false">TRIM('수출입 실적(국가별)'!B132)</f>
        <v>예맨</v>
      </c>
      <c r="E128" s="19" t="n">
        <f aca="false">IFERROR(VALUE(SUBSTITUTE(TRIM('수출입 실적(국가별)'!D132),",","")),"")</f>
        <v>3125</v>
      </c>
      <c r="F128" s="19" t="n">
        <f aca="false">IFERROR(VALUE(SUBSTITUTE(TRIM('수출입 실적(국가별)'!F132),",","")),"")</f>
        <v>6429</v>
      </c>
      <c r="G128" s="19" t="n">
        <f aca="false">IFERROR(VALUE(SUBSTITUTE(TRIM('수출입 실적(국가별)'!G132),",","")),"")</f>
        <v>-3304</v>
      </c>
    </row>
    <row r="129" customFormat="false" ht="15" hidden="false" customHeight="true" outlineLevel="0" collapsed="false">
      <c r="A129" s="11" t="str">
        <f aca="false">TRIM('수출입 실적(국가별)'!A133)</f>
        <v>2025.01</v>
      </c>
      <c r="B129" s="17" t="n">
        <f aca="false">IFERROR(VALUE(LEFT(A129,4)),"")</f>
        <v>2025</v>
      </c>
      <c r="C129" s="17" t="n">
        <f aca="false">IFERROR(VALUE(RIGHT(A129,2)),"")</f>
        <v>1</v>
      </c>
      <c r="D129" s="11" t="str">
        <f aca="false">TRIM('수출입 실적(국가별)'!B133)</f>
        <v>피지</v>
      </c>
      <c r="E129" s="19" t="n">
        <f aca="false">IFERROR(VALUE(SUBSTITUTE(TRIM('수출입 실적(국가별)'!D133),",","")),"")</f>
        <v>2997</v>
      </c>
      <c r="F129" s="19" t="n">
        <f aca="false">IFERROR(VALUE(SUBSTITUTE(TRIM('수출입 실적(국가별)'!F133),",","")),"")</f>
        <v>160</v>
      </c>
      <c r="G129" s="19" t="n">
        <f aca="false">IFERROR(VALUE(SUBSTITUTE(TRIM('수출입 실적(국가별)'!G133),",","")),"")</f>
        <v>2837</v>
      </c>
    </row>
    <row r="130" customFormat="false" ht="15" hidden="false" customHeight="true" outlineLevel="0" collapsed="false">
      <c r="A130" s="11" t="str">
        <f aca="false">TRIM('수출입 실적(국가별)'!A134)</f>
        <v>2025.01</v>
      </c>
      <c r="B130" s="17" t="n">
        <f aca="false">IFERROR(VALUE(LEFT(A130,4)),"")</f>
        <v>2025</v>
      </c>
      <c r="C130" s="17" t="n">
        <f aca="false">IFERROR(VALUE(RIGHT(A130,2)),"")</f>
        <v>1</v>
      </c>
      <c r="D130" s="11" t="str">
        <f aca="false">TRIM('수출입 실적(국가별)'!B134)</f>
        <v>기니</v>
      </c>
      <c r="E130" s="19" t="n">
        <f aca="false">IFERROR(VALUE(SUBSTITUTE(TRIM('수출입 실적(국가별)'!D134),",","")),"")</f>
        <v>2955</v>
      </c>
      <c r="F130" s="19" t="n">
        <f aca="false">IFERROR(VALUE(SUBSTITUTE(TRIM('수출입 실적(국가별)'!F134),",","")),"")</f>
        <v>3972</v>
      </c>
      <c r="G130" s="19" t="n">
        <f aca="false">IFERROR(VALUE(SUBSTITUTE(TRIM('수출입 실적(국가별)'!G134),",","")),"")</f>
        <v>-1017</v>
      </c>
    </row>
    <row r="131" customFormat="false" ht="15" hidden="false" customHeight="true" outlineLevel="0" collapsed="false">
      <c r="A131" s="11" t="str">
        <f aca="false">TRIM('수출입 실적(국가별)'!A135)</f>
        <v>2025.01</v>
      </c>
      <c r="B131" s="17" t="n">
        <f aca="false">IFERROR(VALUE(LEFT(A131,4)),"")</f>
        <v>2025</v>
      </c>
      <c r="C131" s="17" t="n">
        <f aca="false">IFERROR(VALUE(RIGHT(A131,2)),"")</f>
        <v>1</v>
      </c>
      <c r="D131" s="11" t="str">
        <f aca="false">TRIM('수출입 실적(국가별)'!B135)</f>
        <v>자마이카</v>
      </c>
      <c r="E131" s="19" t="n">
        <f aca="false">IFERROR(VALUE(SUBSTITUTE(TRIM('수출입 실적(국가별)'!D135),",","")),"")</f>
        <v>2841</v>
      </c>
      <c r="F131" s="19" t="n">
        <f aca="false">IFERROR(VALUE(SUBSTITUTE(TRIM('수출입 실적(국가별)'!F135),",","")),"")</f>
        <v>77</v>
      </c>
      <c r="G131" s="19" t="n">
        <f aca="false">IFERROR(VALUE(SUBSTITUTE(TRIM('수출입 실적(국가별)'!G135),",","")),"")</f>
        <v>2764</v>
      </c>
    </row>
    <row r="132" customFormat="false" ht="15" hidden="false" customHeight="true" outlineLevel="0" collapsed="false">
      <c r="A132" s="11" t="str">
        <f aca="false">TRIM('수출입 실적(국가별)'!A136)</f>
        <v>2025.01</v>
      </c>
      <c r="B132" s="17" t="n">
        <f aca="false">IFERROR(VALUE(LEFT(A132,4)),"")</f>
        <v>2025</v>
      </c>
      <c r="C132" s="17" t="n">
        <f aca="false">IFERROR(VALUE(RIGHT(A132,2)),"")</f>
        <v>1</v>
      </c>
      <c r="D132" s="11" t="str">
        <f aca="false">TRIM('수출입 실적(국가별)'!B136)</f>
        <v>사이프러스</v>
      </c>
      <c r="E132" s="19" t="n">
        <f aca="false">IFERROR(VALUE(SUBSTITUTE(TRIM('수출입 실적(국가별)'!D136),",","")),"")</f>
        <v>2700</v>
      </c>
      <c r="F132" s="19" t="n">
        <f aca="false">IFERROR(VALUE(SUBSTITUTE(TRIM('수출입 실적(국가별)'!F136),",","")),"")</f>
        <v>1234</v>
      </c>
      <c r="G132" s="19" t="n">
        <f aca="false">IFERROR(VALUE(SUBSTITUTE(TRIM('수출입 실적(국가별)'!G136),",","")),"")</f>
        <v>1466</v>
      </c>
    </row>
    <row r="133" customFormat="false" ht="15" hidden="false" customHeight="true" outlineLevel="0" collapsed="false">
      <c r="A133" s="11" t="str">
        <f aca="false">TRIM('수출입 실적(국가별)'!A137)</f>
        <v>2025.01</v>
      </c>
      <c r="B133" s="17" t="n">
        <f aca="false">IFERROR(VALUE(LEFT(A133,4)),"")</f>
        <v>2025</v>
      </c>
      <c r="C133" s="17" t="n">
        <f aca="false">IFERROR(VALUE(RIGHT(A133,2)),"")</f>
        <v>1</v>
      </c>
      <c r="D133" s="11" t="str">
        <f aca="false">TRIM('수출입 실적(국가별)'!B137)</f>
        <v>베네주엘라</v>
      </c>
      <c r="E133" s="19" t="n">
        <f aca="false">IFERROR(VALUE(SUBSTITUTE(TRIM('수출입 실적(국가별)'!D137),",","")),"")</f>
        <v>2638</v>
      </c>
      <c r="F133" s="19" t="n">
        <f aca="false">IFERROR(VALUE(SUBSTITUTE(TRIM('수출입 실적(국가별)'!F137),",","")),"")</f>
        <v>439</v>
      </c>
      <c r="G133" s="19" t="n">
        <f aca="false">IFERROR(VALUE(SUBSTITUTE(TRIM('수출입 실적(국가별)'!G137),",","")),"")</f>
        <v>2199</v>
      </c>
    </row>
    <row r="134" customFormat="false" ht="15" hidden="false" customHeight="true" outlineLevel="0" collapsed="false">
      <c r="A134" s="11" t="str">
        <f aca="false">TRIM('수출입 실적(국가별)'!A138)</f>
        <v>2025.01</v>
      </c>
      <c r="B134" s="17" t="n">
        <f aca="false">IFERROR(VALUE(LEFT(A134,4)),"")</f>
        <v>2025</v>
      </c>
      <c r="C134" s="17" t="n">
        <f aca="false">IFERROR(VALUE(RIGHT(A134,2)),"")</f>
        <v>1</v>
      </c>
      <c r="D134" s="11" t="str">
        <f aca="false">TRIM('수출입 실적(국가별)'!B138)</f>
        <v>불령 리유니온 코모도 제도</v>
      </c>
      <c r="E134" s="19" t="n">
        <f aca="false">IFERROR(VALUE(SUBSTITUTE(TRIM('수출입 실적(국가별)'!D138),",","")),"")</f>
        <v>2510</v>
      </c>
      <c r="F134" s="19" t="n">
        <f aca="false">IFERROR(VALUE(SUBSTITUTE(TRIM('수출입 실적(국가별)'!F138),",","")),"")</f>
        <v>0</v>
      </c>
      <c r="G134" s="19" t="n">
        <f aca="false">IFERROR(VALUE(SUBSTITUTE(TRIM('수출입 실적(국가별)'!G138),",","")),"")</f>
        <v>2510</v>
      </c>
    </row>
    <row r="135" customFormat="false" ht="15" hidden="false" customHeight="true" outlineLevel="0" collapsed="false">
      <c r="A135" s="11" t="str">
        <f aca="false">TRIM('수출입 실적(국가별)'!A139)</f>
        <v>2025.01</v>
      </c>
      <c r="B135" s="17" t="n">
        <f aca="false">IFERROR(VALUE(LEFT(A135,4)),"")</f>
        <v>2025</v>
      </c>
      <c r="C135" s="17" t="n">
        <f aca="false">IFERROR(VALUE(RIGHT(A135,2)),"")</f>
        <v>1</v>
      </c>
      <c r="D135" s="11" t="str">
        <f aca="false">TRIM('수출입 실적(국가별)'!B139)</f>
        <v>볼리비아</v>
      </c>
      <c r="E135" s="19" t="n">
        <f aca="false">IFERROR(VALUE(SUBSTITUTE(TRIM('수출입 실적(국가별)'!D139),",","")),"")</f>
        <v>2490</v>
      </c>
      <c r="F135" s="19" t="n">
        <f aca="false">IFERROR(VALUE(SUBSTITUTE(TRIM('수출입 실적(국가별)'!F139),",","")),"")</f>
        <v>71834</v>
      </c>
      <c r="G135" s="19" t="n">
        <f aca="false">IFERROR(VALUE(SUBSTITUTE(TRIM('수출입 실적(국가별)'!G139),",","")),"")</f>
        <v>-69344</v>
      </c>
    </row>
    <row r="136" customFormat="false" ht="15" hidden="false" customHeight="true" outlineLevel="0" collapsed="false">
      <c r="A136" s="11" t="str">
        <f aca="false">TRIM('수출입 실적(국가별)'!A140)</f>
        <v>2025.01</v>
      </c>
      <c r="B136" s="17" t="n">
        <f aca="false">IFERROR(VALUE(LEFT(A136,4)),"")</f>
        <v>2025</v>
      </c>
      <c r="C136" s="17" t="n">
        <f aca="false">IFERROR(VALUE(RIGHT(A136,2)),"")</f>
        <v>1</v>
      </c>
      <c r="D136" s="11" t="str">
        <f aca="false">TRIM('수출입 실적(국가별)'!B140)</f>
        <v>아프카니스탄</v>
      </c>
      <c r="E136" s="19" t="n">
        <f aca="false">IFERROR(VALUE(SUBSTITUTE(TRIM('수출입 실적(국가별)'!D140),",","")),"")</f>
        <v>2427</v>
      </c>
      <c r="F136" s="19" t="n">
        <f aca="false">IFERROR(VALUE(SUBSTITUTE(TRIM('수출입 실적(국가별)'!F140),",","")),"")</f>
        <v>98</v>
      </c>
      <c r="G136" s="19" t="n">
        <f aca="false">IFERROR(VALUE(SUBSTITUTE(TRIM('수출입 실적(국가별)'!G140),",","")),"")</f>
        <v>2329</v>
      </c>
    </row>
    <row r="137" customFormat="false" ht="15" hidden="false" customHeight="true" outlineLevel="0" collapsed="false">
      <c r="A137" s="11" t="str">
        <f aca="false">TRIM('수출입 실적(국가별)'!A141)</f>
        <v>2025.01</v>
      </c>
      <c r="B137" s="17" t="n">
        <f aca="false">IFERROR(VALUE(LEFT(A137,4)),"")</f>
        <v>2025</v>
      </c>
      <c r="C137" s="17" t="n">
        <f aca="false">IFERROR(VALUE(RIGHT(A137,2)),"")</f>
        <v>1</v>
      </c>
      <c r="D137" s="11" t="str">
        <f aca="false">TRIM('수출입 실적(국가별)'!B141)</f>
        <v>시리아</v>
      </c>
      <c r="E137" s="19" t="n">
        <f aca="false">IFERROR(VALUE(SUBSTITUTE(TRIM('수출입 실적(국가별)'!D141),",","")),"")</f>
        <v>2043</v>
      </c>
      <c r="F137" s="19" t="n">
        <f aca="false">IFERROR(VALUE(SUBSTITUTE(TRIM('수출입 실적(국가별)'!F141),",","")),"")</f>
        <v>6</v>
      </c>
      <c r="G137" s="19" t="n">
        <f aca="false">IFERROR(VALUE(SUBSTITUTE(TRIM('수출입 실적(국가별)'!G141),",","")),"")</f>
        <v>2037</v>
      </c>
    </row>
    <row r="138" customFormat="false" ht="15" hidden="false" customHeight="true" outlineLevel="0" collapsed="false">
      <c r="A138" s="11" t="str">
        <f aca="false">TRIM('수출입 실적(국가별)'!A142)</f>
        <v>2025.01</v>
      </c>
      <c r="B138" s="17" t="n">
        <f aca="false">IFERROR(VALUE(LEFT(A138,4)),"")</f>
        <v>2025</v>
      </c>
      <c r="C138" s="17" t="n">
        <f aca="false">IFERROR(VALUE(RIGHT(A138,2)),"")</f>
        <v>1</v>
      </c>
      <c r="D138" s="11" t="str">
        <f aca="false">TRIM('수출입 실적(국가별)'!B142)</f>
        <v>아루바</v>
      </c>
      <c r="E138" s="19" t="n">
        <f aca="false">IFERROR(VALUE(SUBSTITUTE(TRIM('수출입 실적(국가별)'!D142),",","")),"")</f>
        <v>2027</v>
      </c>
      <c r="F138" s="19" t="n">
        <f aca="false">IFERROR(VALUE(SUBSTITUTE(TRIM('수출입 실적(국가별)'!F142),",","")),"")</f>
        <v>0</v>
      </c>
      <c r="G138" s="19" t="n">
        <f aca="false">IFERROR(VALUE(SUBSTITUTE(TRIM('수출입 실적(국가별)'!G142),",","")),"")</f>
        <v>2027</v>
      </c>
    </row>
    <row r="139" customFormat="false" ht="15" hidden="false" customHeight="true" outlineLevel="0" collapsed="false">
      <c r="A139" s="11" t="str">
        <f aca="false">TRIM('수출입 실적(국가별)'!A143)</f>
        <v>2025.01</v>
      </c>
      <c r="B139" s="17" t="n">
        <f aca="false">IFERROR(VALUE(LEFT(A139,4)),"")</f>
        <v>2025</v>
      </c>
      <c r="C139" s="17" t="n">
        <f aca="false">IFERROR(VALUE(RIGHT(A139,2)),"")</f>
        <v>1</v>
      </c>
      <c r="D139" s="11" t="str">
        <f aca="false">TRIM('수출입 실적(국가별)'!B143)</f>
        <v>네팔</v>
      </c>
      <c r="E139" s="19" t="n">
        <f aca="false">IFERROR(VALUE(SUBSTITUTE(TRIM('수출입 실적(국가별)'!D143),",","")),"")</f>
        <v>1974</v>
      </c>
      <c r="F139" s="19" t="n">
        <f aca="false">IFERROR(VALUE(SUBSTITUTE(TRIM('수출입 실적(국가별)'!F143),",","")),"")</f>
        <v>564</v>
      </c>
      <c r="G139" s="19" t="n">
        <f aca="false">IFERROR(VALUE(SUBSTITUTE(TRIM('수출입 실적(국가별)'!G143),",","")),"")</f>
        <v>1410</v>
      </c>
    </row>
    <row r="140" customFormat="false" ht="15" hidden="false" customHeight="true" outlineLevel="0" collapsed="false">
      <c r="A140" s="11" t="str">
        <f aca="false">TRIM('수출입 실적(국가별)'!A144)</f>
        <v>2025.01</v>
      </c>
      <c r="B140" s="17" t="n">
        <f aca="false">IFERROR(VALUE(LEFT(A140,4)),"")</f>
        <v>2025</v>
      </c>
      <c r="C140" s="17" t="n">
        <f aca="false">IFERROR(VALUE(RIGHT(A140,2)),"")</f>
        <v>1</v>
      </c>
      <c r="D140" s="11" t="str">
        <f aca="false">TRIM('수출입 실적(국가별)'!B144)</f>
        <v>마다카스카르</v>
      </c>
      <c r="E140" s="19" t="n">
        <f aca="false">IFERROR(VALUE(SUBSTITUTE(TRIM('수출입 실적(국가별)'!D144),",","")),"")</f>
        <v>1798</v>
      </c>
      <c r="F140" s="19" t="n">
        <f aca="false">IFERROR(VALUE(SUBSTITUTE(TRIM('수출입 실적(국가별)'!F144),",","")),"")</f>
        <v>6259</v>
      </c>
      <c r="G140" s="19" t="n">
        <f aca="false">IFERROR(VALUE(SUBSTITUTE(TRIM('수출입 실적(국가별)'!G144),",","")),"")</f>
        <v>-4462</v>
      </c>
    </row>
    <row r="141" customFormat="false" ht="15" hidden="false" customHeight="true" outlineLevel="0" collapsed="false">
      <c r="A141" s="11" t="str">
        <f aca="false">TRIM('수출입 실적(국가별)'!A145)</f>
        <v>2025.01</v>
      </c>
      <c r="B141" s="17" t="n">
        <f aca="false">IFERROR(VALUE(LEFT(A141,4)),"")</f>
        <v>2025</v>
      </c>
      <c r="C141" s="17" t="n">
        <f aca="false">IFERROR(VALUE(RIGHT(A141,2)),"")</f>
        <v>1</v>
      </c>
      <c r="D141" s="11" t="str">
        <f aca="false">TRIM('수출입 실적(국가별)'!B145)</f>
        <v>마티니크</v>
      </c>
      <c r="E141" s="19" t="n">
        <f aca="false">IFERROR(VALUE(SUBSTITUTE(TRIM('수출입 실적(국가별)'!D145),",","")),"")</f>
        <v>1769</v>
      </c>
      <c r="F141" s="19" t="n">
        <f aca="false">IFERROR(VALUE(SUBSTITUTE(TRIM('수출입 실적(국가별)'!F145),",","")),"")</f>
        <v>6</v>
      </c>
      <c r="G141" s="19" t="n">
        <f aca="false">IFERROR(VALUE(SUBSTITUTE(TRIM('수출입 실적(국가별)'!G145),",","")),"")</f>
        <v>1764</v>
      </c>
    </row>
    <row r="142" customFormat="false" ht="15" hidden="false" customHeight="true" outlineLevel="0" collapsed="false">
      <c r="A142" s="11" t="str">
        <f aca="false">TRIM('수출입 실적(국가별)'!A146)</f>
        <v>2025.01</v>
      </c>
      <c r="B142" s="17" t="n">
        <f aca="false">IFERROR(VALUE(LEFT(A142,4)),"")</f>
        <v>2025</v>
      </c>
      <c r="C142" s="17" t="n">
        <f aca="false">IFERROR(VALUE(RIGHT(A142,2)),"")</f>
        <v>1</v>
      </c>
      <c r="D142" s="11" t="str">
        <f aca="false">TRIM('수출입 실적(국가별)'!B146)</f>
        <v>벨리제</v>
      </c>
      <c r="E142" s="19" t="n">
        <f aca="false">IFERROR(VALUE(SUBSTITUTE(TRIM('수출입 실적(국가별)'!D146),",","")),"")</f>
        <v>1763</v>
      </c>
      <c r="F142" s="19" t="n">
        <f aca="false">IFERROR(VALUE(SUBSTITUTE(TRIM('수출입 실적(국가별)'!F146),",","")),"")</f>
        <v>0</v>
      </c>
      <c r="G142" s="19" t="n">
        <f aca="false">IFERROR(VALUE(SUBSTITUTE(TRIM('수출입 실적(국가별)'!G146),",","")),"")</f>
        <v>1763</v>
      </c>
    </row>
    <row r="143" customFormat="false" ht="15" hidden="false" customHeight="true" outlineLevel="0" collapsed="false">
      <c r="A143" s="11" t="str">
        <f aca="false">TRIM('수출입 실적(국가별)'!A147)</f>
        <v>2025.01</v>
      </c>
      <c r="B143" s="17" t="n">
        <f aca="false">IFERROR(VALUE(LEFT(A143,4)),"")</f>
        <v>2025</v>
      </c>
      <c r="C143" s="17" t="n">
        <f aca="false">IFERROR(VALUE(RIGHT(A143,2)),"")</f>
        <v>1</v>
      </c>
      <c r="D143" s="11" t="str">
        <f aca="false">TRIM('수출입 실적(국가별)'!B147)</f>
        <v>토고</v>
      </c>
      <c r="E143" s="19" t="n">
        <f aca="false">IFERROR(VALUE(SUBSTITUTE(TRIM('수출입 실적(국가별)'!D147),",","")),"")</f>
        <v>1736</v>
      </c>
      <c r="F143" s="19" t="n">
        <f aca="false">IFERROR(VALUE(SUBSTITUTE(TRIM('수출입 실적(국가별)'!F147),",","")),"")</f>
        <v>850</v>
      </c>
      <c r="G143" s="19" t="n">
        <f aca="false">IFERROR(VALUE(SUBSTITUTE(TRIM('수출입 실적(국가별)'!G147),",","")),"")</f>
        <v>885</v>
      </c>
    </row>
    <row r="144" customFormat="false" ht="15" hidden="false" customHeight="true" outlineLevel="0" collapsed="false">
      <c r="A144" s="11" t="str">
        <f aca="false">TRIM('수출입 실적(국가별)'!A148)</f>
        <v>2025.01</v>
      </c>
      <c r="B144" s="17" t="n">
        <f aca="false">IFERROR(VALUE(LEFT(A144,4)),"")</f>
        <v>2025</v>
      </c>
      <c r="C144" s="17" t="n">
        <f aca="false">IFERROR(VALUE(RIGHT(A144,2)),"")</f>
        <v>1</v>
      </c>
      <c r="D144" s="11" t="str">
        <f aca="false">TRIM('수출입 실적(국가별)'!B148)</f>
        <v>카메룬</v>
      </c>
      <c r="E144" s="19" t="n">
        <f aca="false">IFERROR(VALUE(SUBSTITUTE(TRIM('수출입 실적(국가별)'!D148),",","")),"")</f>
        <v>1651</v>
      </c>
      <c r="F144" s="19" t="n">
        <f aca="false">IFERROR(VALUE(SUBSTITUTE(TRIM('수출입 실적(국가별)'!F148),",","")),"")</f>
        <v>481</v>
      </c>
      <c r="G144" s="19" t="n">
        <f aca="false">IFERROR(VALUE(SUBSTITUTE(TRIM('수출입 실적(국가별)'!G148),",","")),"")</f>
        <v>1170</v>
      </c>
    </row>
    <row r="145" customFormat="false" ht="15" hidden="false" customHeight="true" outlineLevel="0" collapsed="false">
      <c r="A145" s="11" t="str">
        <f aca="false">TRIM('수출입 실적(국가별)'!A149)</f>
        <v>2025.01</v>
      </c>
      <c r="B145" s="17" t="n">
        <f aca="false">IFERROR(VALUE(LEFT(A145,4)),"")</f>
        <v>2025</v>
      </c>
      <c r="C145" s="17" t="n">
        <f aca="false">IFERROR(VALUE(RIGHT(A145,2)),"")</f>
        <v>1</v>
      </c>
      <c r="D145" s="11" t="str">
        <f aca="false">TRIM('수출입 실적(국가별)'!B149)</f>
        <v>베닝</v>
      </c>
      <c r="E145" s="19" t="n">
        <f aca="false">IFERROR(VALUE(SUBSTITUTE(TRIM('수출입 실적(국가별)'!D149),",","")),"")</f>
        <v>1573</v>
      </c>
      <c r="F145" s="19" t="n">
        <f aca="false">IFERROR(VALUE(SUBSTITUTE(TRIM('수출입 실적(국가별)'!F149),",","")),"")</f>
        <v>37</v>
      </c>
      <c r="G145" s="19" t="n">
        <f aca="false">IFERROR(VALUE(SUBSTITUTE(TRIM('수출입 실적(국가별)'!G149),",","")),"")</f>
        <v>1536</v>
      </c>
    </row>
    <row r="146" customFormat="false" ht="15" hidden="false" customHeight="true" outlineLevel="0" collapsed="false">
      <c r="A146" s="11" t="str">
        <f aca="false">TRIM('수출입 실적(국가별)'!A150)</f>
        <v>2025.01</v>
      </c>
      <c r="B146" s="17" t="n">
        <f aca="false">IFERROR(VALUE(LEFT(A146,4)),"")</f>
        <v>2025</v>
      </c>
      <c r="C146" s="17" t="n">
        <f aca="false">IFERROR(VALUE(RIGHT(A146,2)),"")</f>
        <v>1</v>
      </c>
      <c r="D146" s="11" t="str">
        <f aca="false">TRIM('수출입 실적(국가별)'!B150)</f>
        <v>르완다</v>
      </c>
      <c r="E146" s="19" t="n">
        <f aca="false">IFERROR(VALUE(SUBSTITUTE(TRIM('수출입 실적(국가별)'!D150),",","")),"")</f>
        <v>1560</v>
      </c>
      <c r="F146" s="19" t="n">
        <f aca="false">IFERROR(VALUE(SUBSTITUTE(TRIM('수출입 실적(국가별)'!F150),",","")),"")</f>
        <v>279</v>
      </c>
      <c r="G146" s="19" t="n">
        <f aca="false">IFERROR(VALUE(SUBSTITUTE(TRIM('수출입 실적(국가별)'!G150),",","")),"")</f>
        <v>1280</v>
      </c>
    </row>
    <row r="147" customFormat="false" ht="15" hidden="false" customHeight="true" outlineLevel="0" collapsed="false">
      <c r="A147" s="11" t="str">
        <f aca="false">TRIM('수출입 실적(국가별)'!A151)</f>
        <v>2025.01</v>
      </c>
      <c r="B147" s="17" t="n">
        <f aca="false">IFERROR(VALUE(LEFT(A147,4)),"")</f>
        <v>2025</v>
      </c>
      <c r="C147" s="17" t="n">
        <f aca="false">IFERROR(VALUE(RIGHT(A147,2)),"")</f>
        <v>1</v>
      </c>
      <c r="D147" s="11" t="str">
        <f aca="false">TRIM('수출입 실적(국가별)'!B151)</f>
        <v>니제르</v>
      </c>
      <c r="E147" s="19" t="n">
        <f aca="false">IFERROR(VALUE(SUBSTITUTE(TRIM('수출입 실적(국가별)'!D151),",","")),"")</f>
        <v>1513</v>
      </c>
      <c r="F147" s="19" t="n">
        <f aca="false">IFERROR(VALUE(SUBSTITUTE(TRIM('수출입 실적(국가별)'!F151),",","")),"")</f>
        <v>6</v>
      </c>
      <c r="G147" s="19" t="n">
        <f aca="false">IFERROR(VALUE(SUBSTITUTE(TRIM('수출입 실적(국가별)'!G151),",","")),"")</f>
        <v>1508</v>
      </c>
    </row>
    <row r="148" customFormat="false" ht="15" hidden="false" customHeight="true" outlineLevel="0" collapsed="false">
      <c r="A148" s="11" t="str">
        <f aca="false">TRIM('수출입 실적(국가별)'!A152)</f>
        <v>2025.01</v>
      </c>
      <c r="B148" s="17" t="n">
        <f aca="false">IFERROR(VALUE(LEFT(A148,4)),"")</f>
        <v>2025</v>
      </c>
      <c r="C148" s="17" t="n">
        <f aca="false">IFERROR(VALUE(RIGHT(A148,2)),"")</f>
        <v>1</v>
      </c>
      <c r="D148" s="11" t="str">
        <f aca="false">TRIM('수출입 실적(국가별)'!B152)</f>
        <v>부르키나 파소</v>
      </c>
      <c r="E148" s="19" t="n">
        <f aca="false">IFERROR(VALUE(SUBSTITUTE(TRIM('수출입 실적(국가별)'!D152),",","")),"")</f>
        <v>1472</v>
      </c>
      <c r="F148" s="19" t="n">
        <f aca="false">IFERROR(VALUE(SUBSTITUTE(TRIM('수출입 실적(국가별)'!F152),",","")),"")</f>
        <v>56</v>
      </c>
      <c r="G148" s="19" t="n">
        <f aca="false">IFERROR(VALUE(SUBSTITUTE(TRIM('수출입 실적(국가별)'!G152),",","")),"")</f>
        <v>1416</v>
      </c>
    </row>
    <row r="149" customFormat="false" ht="15" hidden="false" customHeight="true" outlineLevel="0" collapsed="false">
      <c r="A149" s="11" t="str">
        <f aca="false">TRIM('수출입 실적(국가별)'!A153)</f>
        <v>2025.01</v>
      </c>
      <c r="B149" s="17" t="n">
        <f aca="false">IFERROR(VALUE(LEFT(A149,4)),"")</f>
        <v>2025</v>
      </c>
      <c r="C149" s="17" t="n">
        <f aca="false">IFERROR(VALUE(RIGHT(A149,2)),"")</f>
        <v>1</v>
      </c>
      <c r="D149" s="11" t="str">
        <f aca="false">TRIM('수출입 실적(국가별)'!B153)</f>
        <v>가봉</v>
      </c>
      <c r="E149" s="19" t="n">
        <f aca="false">IFERROR(VALUE(SUBSTITUTE(TRIM('수출입 실적(국가별)'!D153),",","")),"")</f>
        <v>1382</v>
      </c>
      <c r="F149" s="19" t="n">
        <f aca="false">IFERROR(VALUE(SUBSTITUTE(TRIM('수출입 실적(국가별)'!F153),",","")),"")</f>
        <v>79</v>
      </c>
      <c r="G149" s="19" t="n">
        <f aca="false">IFERROR(VALUE(SUBSTITUTE(TRIM('수출입 실적(국가별)'!G153),",","")),"")</f>
        <v>1303</v>
      </c>
    </row>
    <row r="150" customFormat="false" ht="15" hidden="false" customHeight="true" outlineLevel="0" collapsed="false">
      <c r="A150" s="11" t="str">
        <f aca="false">TRIM('수출입 실적(국가별)'!A154)</f>
        <v>2025.01</v>
      </c>
      <c r="B150" s="17" t="n">
        <f aca="false">IFERROR(VALUE(LEFT(A150,4)),"")</f>
        <v>2025</v>
      </c>
      <c r="C150" s="17" t="n">
        <f aca="false">IFERROR(VALUE(RIGHT(A150,2)),"")</f>
        <v>1</v>
      </c>
      <c r="D150" s="11" t="str">
        <f aca="false">TRIM('수출입 실적(국가별)'!B154)</f>
        <v>아르메니아</v>
      </c>
      <c r="E150" s="19" t="n">
        <f aca="false">IFERROR(VALUE(SUBSTITUTE(TRIM('수출입 실적(국가별)'!D154),",","")),"")</f>
        <v>1310</v>
      </c>
      <c r="F150" s="19" t="n">
        <f aca="false">IFERROR(VALUE(SUBSTITUTE(TRIM('수출입 실적(국가별)'!F154),",","")),"")</f>
        <v>4791</v>
      </c>
      <c r="G150" s="19" t="n">
        <f aca="false">IFERROR(VALUE(SUBSTITUTE(TRIM('수출입 실적(국가별)'!G154),",","")),"")</f>
        <v>-3481</v>
      </c>
    </row>
    <row r="151" customFormat="false" ht="15" hidden="false" customHeight="true" outlineLevel="0" collapsed="false">
      <c r="A151" s="11" t="str">
        <f aca="false">TRIM('수출입 실적(국가별)'!A155)</f>
        <v>2025.01</v>
      </c>
      <c r="B151" s="17" t="n">
        <f aca="false">IFERROR(VALUE(LEFT(A151,4)),"")</f>
        <v>2025</v>
      </c>
      <c r="C151" s="17" t="n">
        <f aca="false">IFERROR(VALUE(RIGHT(A151,2)),"")</f>
        <v>1</v>
      </c>
      <c r="D151" s="11" t="str">
        <f aca="false">TRIM('수출입 실적(국가별)'!B155)</f>
        <v>아이티</v>
      </c>
      <c r="E151" s="19" t="n">
        <f aca="false">IFERROR(VALUE(SUBSTITUTE(TRIM('수출입 실적(국가별)'!D155),",","")),"")</f>
        <v>1273</v>
      </c>
      <c r="F151" s="19" t="n">
        <f aca="false">IFERROR(VALUE(SUBSTITUTE(TRIM('수출입 실적(국가별)'!F155),",","")),"")</f>
        <v>2</v>
      </c>
      <c r="G151" s="19" t="n">
        <f aca="false">IFERROR(VALUE(SUBSTITUTE(TRIM('수출입 실적(국가별)'!G155),",","")),"")</f>
        <v>1271</v>
      </c>
    </row>
    <row r="152" customFormat="false" ht="15" hidden="false" customHeight="true" outlineLevel="0" collapsed="false">
      <c r="A152" s="11" t="str">
        <f aca="false">TRIM('수출입 실적(국가별)'!A156)</f>
        <v>2025.01</v>
      </c>
      <c r="B152" s="17" t="n">
        <f aca="false">IFERROR(VALUE(LEFT(A152,4)),"")</f>
        <v>2025</v>
      </c>
      <c r="C152" s="17" t="n">
        <f aca="false">IFERROR(VALUE(RIGHT(A152,2)),"")</f>
        <v>1</v>
      </c>
      <c r="D152" s="11" t="str">
        <f aca="false">TRIM('수출입 실적(국가별)'!B156)</f>
        <v>잠비아</v>
      </c>
      <c r="E152" s="19" t="n">
        <f aca="false">IFERROR(VALUE(SUBSTITUTE(TRIM('수출입 실적(국가별)'!D156),",","")),"")</f>
        <v>1168</v>
      </c>
      <c r="F152" s="19" t="n">
        <f aca="false">IFERROR(VALUE(SUBSTITUTE(TRIM('수출입 실적(국가별)'!F156),",","")),"")</f>
        <v>4441</v>
      </c>
      <c r="G152" s="19" t="n">
        <f aca="false">IFERROR(VALUE(SUBSTITUTE(TRIM('수출입 실적(국가별)'!G156),",","")),"")</f>
        <v>-3273</v>
      </c>
    </row>
    <row r="153" customFormat="false" ht="15" hidden="false" customHeight="true" outlineLevel="0" collapsed="false">
      <c r="A153" s="11" t="str">
        <f aca="false">TRIM('수출입 실적(국가별)'!A157)</f>
        <v>2025.01</v>
      </c>
      <c r="B153" s="17" t="n">
        <f aca="false">IFERROR(VALUE(LEFT(A153,4)),"")</f>
        <v>2025</v>
      </c>
      <c r="C153" s="17" t="n">
        <f aca="false">IFERROR(VALUE(RIGHT(A153,2)),"")</f>
        <v>1</v>
      </c>
      <c r="D153" s="11" t="str">
        <f aca="false">TRIM('수출입 실적(국가별)'!B157)</f>
        <v>북마리아나 군도</v>
      </c>
      <c r="E153" s="19" t="n">
        <f aca="false">IFERROR(VALUE(SUBSTITUTE(TRIM('수출입 실적(국가별)'!D157),",","")),"")</f>
        <v>1145</v>
      </c>
      <c r="F153" s="19" t="n">
        <f aca="false">IFERROR(VALUE(SUBSTITUTE(TRIM('수출입 실적(국가별)'!F157),",","")),"")</f>
        <v>26</v>
      </c>
      <c r="G153" s="19" t="n">
        <f aca="false">IFERROR(VALUE(SUBSTITUTE(TRIM('수출입 실적(국가별)'!G157),",","")),"")</f>
        <v>1119</v>
      </c>
    </row>
    <row r="154" customFormat="false" ht="15" hidden="false" customHeight="true" outlineLevel="0" collapsed="false">
      <c r="A154" s="11" t="str">
        <f aca="false">TRIM('수출입 실적(국가별)'!A158)</f>
        <v>2025.01</v>
      </c>
      <c r="B154" s="17" t="n">
        <f aca="false">IFERROR(VALUE(LEFT(A154,4)),"")</f>
        <v>2025</v>
      </c>
      <c r="C154" s="17" t="n">
        <f aca="false">IFERROR(VALUE(RIGHT(A154,2)),"")</f>
        <v>1</v>
      </c>
      <c r="D154" s="11" t="str">
        <f aca="false">TRIM('수출입 실적(국가별)'!B158)</f>
        <v>불령 폴리네시아</v>
      </c>
      <c r="E154" s="19" t="n">
        <f aca="false">IFERROR(VALUE(SUBSTITUTE(TRIM('수출입 실적(국가별)'!D158),",","")),"")</f>
        <v>1098</v>
      </c>
      <c r="F154" s="19" t="n">
        <f aca="false">IFERROR(VALUE(SUBSTITUTE(TRIM('수출입 실적(국가별)'!F158),",","")),"")</f>
        <v>160</v>
      </c>
      <c r="G154" s="19" t="n">
        <f aca="false">IFERROR(VALUE(SUBSTITUTE(TRIM('수출입 실적(국가별)'!G158),",","")),"")</f>
        <v>938</v>
      </c>
    </row>
    <row r="155" customFormat="false" ht="15" hidden="false" customHeight="true" outlineLevel="0" collapsed="false">
      <c r="A155" s="11" t="str">
        <f aca="false">TRIM('수출입 실적(국가별)'!A159)</f>
        <v>2025.01</v>
      </c>
      <c r="B155" s="17" t="n">
        <f aca="false">IFERROR(VALUE(LEFT(A155,4)),"")</f>
        <v>2025</v>
      </c>
      <c r="C155" s="17" t="n">
        <f aca="false">IFERROR(VALUE(RIGHT(A155,2)),"")</f>
        <v>1</v>
      </c>
      <c r="D155" s="11" t="str">
        <f aca="false">TRIM('수출입 실적(국가별)'!B159)</f>
        <v>짐바브웨</v>
      </c>
      <c r="E155" s="19" t="n">
        <f aca="false">IFERROR(VALUE(SUBSTITUTE(TRIM('수출입 실적(국가별)'!D159),",","")),"")</f>
        <v>1056</v>
      </c>
      <c r="F155" s="19" t="n">
        <f aca="false">IFERROR(VALUE(SUBSTITUTE(TRIM('수출입 실적(국가별)'!F159),",","")),"")</f>
        <v>673</v>
      </c>
      <c r="G155" s="19" t="n">
        <f aca="false">IFERROR(VALUE(SUBSTITUTE(TRIM('수출입 실적(국가별)'!G159),",","")),"")</f>
        <v>383</v>
      </c>
    </row>
    <row r="156" customFormat="false" ht="15" hidden="false" customHeight="true" outlineLevel="0" collapsed="false">
      <c r="A156" s="11" t="str">
        <f aca="false">TRIM('수출입 실적(국가별)'!A160)</f>
        <v>2025.01</v>
      </c>
      <c r="B156" s="17" t="n">
        <f aca="false">IFERROR(VALUE(LEFT(A156,4)),"")</f>
        <v>2025</v>
      </c>
      <c r="C156" s="17" t="n">
        <f aca="false">IFERROR(VALUE(RIGHT(A156,2)),"")</f>
        <v>1</v>
      </c>
      <c r="D156" s="11" t="str">
        <f aca="false">TRIM('수출입 실적(국가별)'!B160)</f>
        <v>소말리아</v>
      </c>
      <c r="E156" s="19" t="n">
        <f aca="false">IFERROR(VALUE(SUBSTITUTE(TRIM('수출입 실적(국가별)'!D160),",","")),"")</f>
        <v>1054</v>
      </c>
      <c r="F156" s="19" t="n">
        <f aca="false">IFERROR(VALUE(SUBSTITUTE(TRIM('수출입 실적(국가별)'!F160),",","")),"")</f>
        <v>374</v>
      </c>
      <c r="G156" s="19" t="n">
        <f aca="false">IFERROR(VALUE(SUBSTITUTE(TRIM('수출입 실적(국가별)'!G160),",","")),"")</f>
        <v>680</v>
      </c>
    </row>
    <row r="157" customFormat="false" ht="15" hidden="false" customHeight="true" outlineLevel="0" collapsed="false">
      <c r="A157" s="11" t="str">
        <f aca="false">TRIM('수출입 실적(국가별)'!A161)</f>
        <v>2025.01</v>
      </c>
      <c r="B157" s="17" t="n">
        <f aca="false">IFERROR(VALUE(LEFT(A157,4)),"")</f>
        <v>2025</v>
      </c>
      <c r="C157" s="17" t="n">
        <f aca="false">IFERROR(VALUE(RIGHT(A157,2)),"")</f>
        <v>1</v>
      </c>
      <c r="D157" s="11" t="str">
        <f aca="false">TRIM('수출입 실적(국가별)'!B161)</f>
        <v>말리</v>
      </c>
      <c r="E157" s="19" t="n">
        <f aca="false">IFERROR(VALUE(SUBSTITUTE(TRIM('수출입 실적(국가별)'!D161),",","")),"")</f>
        <v>1047</v>
      </c>
      <c r="F157" s="19" t="n">
        <f aca="false">IFERROR(VALUE(SUBSTITUTE(TRIM('수출입 실적(국가별)'!F161),",","")),"")</f>
        <v>104</v>
      </c>
      <c r="G157" s="19" t="n">
        <f aca="false">IFERROR(VALUE(SUBSTITUTE(TRIM('수출입 실적(국가별)'!G161),",","")),"")</f>
        <v>943</v>
      </c>
    </row>
    <row r="158" customFormat="false" ht="15" hidden="false" customHeight="true" outlineLevel="0" collapsed="false">
      <c r="A158" s="11" t="str">
        <f aca="false">TRIM('수출입 실적(국가별)'!A162)</f>
        <v>2025.01</v>
      </c>
      <c r="B158" s="17" t="n">
        <f aca="false">IFERROR(VALUE(LEFT(A158,4)),"")</f>
        <v>2025</v>
      </c>
      <c r="C158" s="17" t="n">
        <f aca="false">IFERROR(VALUE(RIGHT(A158,2)),"")</f>
        <v>1</v>
      </c>
      <c r="D158" s="11" t="str">
        <f aca="false">TRIM('수출입 실적(국가별)'!B162)</f>
        <v>콩고민주공화국</v>
      </c>
      <c r="E158" s="19" t="n">
        <f aca="false">IFERROR(VALUE(SUBSTITUTE(TRIM('수출입 실적(국가별)'!D162),",","")),"")</f>
        <v>1037</v>
      </c>
      <c r="F158" s="19" t="n">
        <f aca="false">IFERROR(VALUE(SUBSTITUTE(TRIM('수출입 실적(국가별)'!F162),",","")),"")</f>
        <v>87134</v>
      </c>
      <c r="G158" s="19" t="n">
        <f aca="false">IFERROR(VALUE(SUBSTITUTE(TRIM('수출입 실적(국가별)'!G162),",","")),"")</f>
        <v>-86097</v>
      </c>
    </row>
    <row r="159" customFormat="false" ht="15" hidden="false" customHeight="true" outlineLevel="0" collapsed="false">
      <c r="A159" s="11" t="str">
        <f aca="false">TRIM('수출입 실적(국가별)'!A163)</f>
        <v>2025.01</v>
      </c>
      <c r="B159" s="17" t="n">
        <f aca="false">IFERROR(VALUE(LEFT(A159,4)),"")</f>
        <v>2025</v>
      </c>
      <c r="C159" s="17" t="n">
        <f aca="false">IFERROR(VALUE(RIGHT(A159,2)),"")</f>
        <v>1</v>
      </c>
      <c r="D159" s="11" t="str">
        <f aca="false">TRIM('수출입 실적(국가별)'!B163)</f>
        <v>큐라소</v>
      </c>
      <c r="E159" s="19" t="n">
        <f aca="false">IFERROR(VALUE(SUBSTITUTE(TRIM('수출입 실적(국가별)'!D163),",","")),"")</f>
        <v>1026</v>
      </c>
      <c r="F159" s="19" t="n">
        <f aca="false">IFERROR(VALUE(SUBSTITUTE(TRIM('수출입 실적(국가별)'!F163),",","")),"")</f>
        <v>18</v>
      </c>
      <c r="G159" s="19" t="n">
        <f aca="false">IFERROR(VALUE(SUBSTITUTE(TRIM('수출입 실적(국가별)'!G163),",","")),"")</f>
        <v>1007</v>
      </c>
    </row>
    <row r="160" customFormat="false" ht="15" hidden="false" customHeight="true" outlineLevel="0" collapsed="false">
      <c r="A160" s="11" t="str">
        <f aca="false">TRIM('수출입 실적(국가별)'!A164)</f>
        <v>2025.01</v>
      </c>
      <c r="B160" s="17" t="n">
        <f aca="false">IFERROR(VALUE(LEFT(A160,4)),"")</f>
        <v>2025</v>
      </c>
      <c r="C160" s="17" t="n">
        <f aca="false">IFERROR(VALUE(RIGHT(A160,2)),"")</f>
        <v>1</v>
      </c>
      <c r="D160" s="11" t="str">
        <f aca="false">TRIM('수출입 실적(국가별)'!B164)</f>
        <v>세인트 마틴</v>
      </c>
      <c r="E160" s="19" t="n">
        <f aca="false">IFERROR(VALUE(SUBSTITUTE(TRIM('수출입 실적(국가별)'!D164),",","")),"")</f>
        <v>1006</v>
      </c>
      <c r="F160" s="19" t="n">
        <f aca="false">IFERROR(VALUE(SUBSTITUTE(TRIM('수출입 실적(국가별)'!F164),",","")),"")</f>
        <v>0</v>
      </c>
      <c r="G160" s="19" t="n">
        <f aca="false">IFERROR(VALUE(SUBSTITUTE(TRIM('수출입 실적(국가별)'!G164),",","")),"")</f>
        <v>1006</v>
      </c>
    </row>
    <row r="161" customFormat="false" ht="15" hidden="false" customHeight="true" outlineLevel="0" collapsed="false">
      <c r="A161" s="11" t="str">
        <f aca="false">TRIM('수출입 실적(국가별)'!A165)</f>
        <v>2025.01</v>
      </c>
      <c r="B161" s="17" t="n">
        <f aca="false">IFERROR(VALUE(LEFT(A161,4)),"")</f>
        <v>2025</v>
      </c>
      <c r="C161" s="17" t="n">
        <f aca="false">IFERROR(VALUE(RIGHT(A161,2)),"")</f>
        <v>1</v>
      </c>
      <c r="D161" s="11" t="str">
        <f aca="false">TRIM('수출입 실적(국가별)'!B165)</f>
        <v>과델로프</v>
      </c>
      <c r="E161" s="19" t="n">
        <f aca="false">IFERROR(VALUE(SUBSTITUTE(TRIM('수출입 실적(국가별)'!D165),",","")),"")</f>
        <v>1006</v>
      </c>
      <c r="F161" s="19" t="n">
        <f aca="false">IFERROR(VALUE(SUBSTITUTE(TRIM('수출입 실적(국가별)'!F165),",","")),"")</f>
        <v>0</v>
      </c>
      <c r="G161" s="19" t="n">
        <f aca="false">IFERROR(VALUE(SUBSTITUTE(TRIM('수출입 실적(국가별)'!G165),",","")),"")</f>
        <v>1006</v>
      </c>
    </row>
    <row r="162" customFormat="false" ht="15" hidden="false" customHeight="true" outlineLevel="0" collapsed="false">
      <c r="A162" s="11" t="str">
        <f aca="false">TRIM('수출입 실적(국가별)'!A166)</f>
        <v>2025.01</v>
      </c>
      <c r="B162" s="17" t="n">
        <f aca="false">IFERROR(VALUE(LEFT(A162,4)),"")</f>
        <v>2025</v>
      </c>
      <c r="C162" s="17" t="n">
        <f aca="false">IFERROR(VALUE(RIGHT(A162,2)),"")</f>
        <v>1</v>
      </c>
      <c r="D162" s="11" t="str">
        <f aca="false">TRIM('수출입 실적(국가별)'!B166)</f>
        <v>팔레스타인 해방기구</v>
      </c>
      <c r="E162" s="19" t="n">
        <f aca="false">IFERROR(VALUE(SUBSTITUTE(TRIM('수출입 실적(국가별)'!D166),",","")),"")</f>
        <v>918</v>
      </c>
      <c r="F162" s="19" t="n">
        <f aca="false">IFERROR(VALUE(SUBSTITUTE(TRIM('수출입 실적(국가별)'!F166),",","")),"")</f>
        <v>0</v>
      </c>
      <c r="G162" s="19" t="n">
        <f aca="false">IFERROR(VALUE(SUBSTITUTE(TRIM('수출입 실적(국가별)'!G166),",","")),"")</f>
        <v>918</v>
      </c>
    </row>
    <row r="163" customFormat="false" ht="15" hidden="false" customHeight="true" outlineLevel="0" collapsed="false">
      <c r="A163" s="11" t="str">
        <f aca="false">TRIM('수출입 실적(국가별)'!A167)</f>
        <v>2025.01</v>
      </c>
      <c r="B163" s="17" t="n">
        <f aca="false">IFERROR(VALUE(LEFT(A163,4)),"")</f>
        <v>2025</v>
      </c>
      <c r="C163" s="17" t="n">
        <f aca="false">IFERROR(VALUE(RIGHT(A163,2)),"")</f>
        <v>1</v>
      </c>
      <c r="D163" s="11" t="str">
        <f aca="false">TRIM('수출입 실적(국가별)'!B167)</f>
        <v>수리남</v>
      </c>
      <c r="E163" s="19" t="n">
        <f aca="false">IFERROR(VALUE(SUBSTITUTE(TRIM('수출입 실적(국가별)'!D167),",","")),"")</f>
        <v>914</v>
      </c>
      <c r="F163" s="19" t="n">
        <f aca="false">IFERROR(VALUE(SUBSTITUTE(TRIM('수출입 실적(국가별)'!F167),",","")),"")</f>
        <v>777</v>
      </c>
      <c r="G163" s="19" t="n">
        <f aca="false">IFERROR(VALUE(SUBSTITUTE(TRIM('수출입 실적(국가별)'!G167),",","")),"")</f>
        <v>137</v>
      </c>
    </row>
    <row r="164" customFormat="false" ht="15" hidden="false" customHeight="true" outlineLevel="0" collapsed="false">
      <c r="A164" s="11" t="str">
        <f aca="false">TRIM('수출입 실적(국가별)'!A168)</f>
        <v>2025.01</v>
      </c>
      <c r="B164" s="17" t="n">
        <f aca="false">IFERROR(VALUE(LEFT(A164,4)),"")</f>
        <v>2025</v>
      </c>
      <c r="C164" s="17" t="n">
        <f aca="false">IFERROR(VALUE(RIGHT(A164,2)),"")</f>
        <v>1</v>
      </c>
      <c r="D164" s="11" t="str">
        <f aca="false">TRIM('수출입 실적(국가별)'!B168)</f>
        <v>마카오</v>
      </c>
      <c r="E164" s="19" t="n">
        <f aca="false">IFERROR(VALUE(SUBSTITUTE(TRIM('수출입 실적(국가별)'!D168),",","")),"")</f>
        <v>867</v>
      </c>
      <c r="F164" s="19" t="n">
        <f aca="false">IFERROR(VALUE(SUBSTITUTE(TRIM('수출입 실적(국가별)'!F168),",","")),"")</f>
        <v>93</v>
      </c>
      <c r="G164" s="19" t="n">
        <f aca="false">IFERROR(VALUE(SUBSTITUTE(TRIM('수출입 실적(국가별)'!G168),",","")),"")</f>
        <v>774</v>
      </c>
    </row>
    <row r="165" customFormat="false" ht="15" hidden="false" customHeight="true" outlineLevel="0" collapsed="false">
      <c r="A165" s="11" t="str">
        <f aca="false">TRIM('수출입 실적(국가별)'!A169)</f>
        <v>2025.01</v>
      </c>
      <c r="B165" s="17" t="n">
        <f aca="false">IFERROR(VALUE(LEFT(A165,4)),"")</f>
        <v>2025</v>
      </c>
      <c r="C165" s="17" t="n">
        <f aca="false">IFERROR(VALUE(RIGHT(A165,2)),"")</f>
        <v>1</v>
      </c>
      <c r="D165" s="11" t="str">
        <f aca="false">TRIM('수출입 실적(국가별)'!B169)</f>
        <v>버뮤다</v>
      </c>
      <c r="E165" s="19" t="n">
        <f aca="false">IFERROR(VALUE(SUBSTITUTE(TRIM('수출입 실적(국가별)'!D169),",","")),"")</f>
        <v>785</v>
      </c>
      <c r="F165" s="19" t="n">
        <f aca="false">IFERROR(VALUE(SUBSTITUTE(TRIM('수출입 실적(국가별)'!F169),",","")),"")</f>
        <v>1</v>
      </c>
      <c r="G165" s="19" t="n">
        <f aca="false">IFERROR(VALUE(SUBSTITUTE(TRIM('수출입 실적(국가별)'!G169),",","")),"")</f>
        <v>784</v>
      </c>
    </row>
    <row r="166" customFormat="false" ht="15" hidden="false" customHeight="true" outlineLevel="0" collapsed="false">
      <c r="A166" s="11" t="str">
        <f aca="false">TRIM('수출입 실적(국가별)'!A170)</f>
        <v>2025.01</v>
      </c>
      <c r="B166" s="17" t="n">
        <f aca="false">IFERROR(VALUE(LEFT(A166,4)),"")</f>
        <v>2025</v>
      </c>
      <c r="C166" s="17" t="n">
        <f aca="false">IFERROR(VALUE(RIGHT(A166,2)),"")</f>
        <v>1</v>
      </c>
      <c r="D166" s="11" t="str">
        <f aca="false">TRIM('수출입 실적(국가별)'!B170)</f>
        <v>마이크로네시아</v>
      </c>
      <c r="E166" s="19" t="n">
        <f aca="false">IFERROR(VALUE(SUBSTITUTE(TRIM('수출입 실적(국가별)'!D170),",","")),"")</f>
        <v>705</v>
      </c>
      <c r="F166" s="19" t="n">
        <f aca="false">IFERROR(VALUE(SUBSTITUTE(TRIM('수출입 실적(국가별)'!F170),",","")),"")</f>
        <v>29</v>
      </c>
      <c r="G166" s="19" t="n">
        <f aca="false">IFERROR(VALUE(SUBSTITUTE(TRIM('수출입 실적(국가별)'!G170),",","")),"")</f>
        <v>676</v>
      </c>
    </row>
    <row r="167" customFormat="false" ht="15" hidden="false" customHeight="true" outlineLevel="0" collapsed="false">
      <c r="A167" s="11" t="str">
        <f aca="false">TRIM('수출입 실적(국가별)'!A171)</f>
        <v>2025.01</v>
      </c>
      <c r="B167" s="17" t="n">
        <f aca="false">IFERROR(VALUE(LEFT(A167,4)),"")</f>
        <v>2025</v>
      </c>
      <c r="C167" s="17" t="n">
        <f aca="false">IFERROR(VALUE(RIGHT(A167,2)),"")</f>
        <v>1</v>
      </c>
      <c r="D167" s="11" t="str">
        <f aca="false">TRIM('수출입 실적(국가별)'!B171)</f>
        <v>바누아투</v>
      </c>
      <c r="E167" s="19" t="n">
        <f aca="false">IFERROR(VALUE(SUBSTITUTE(TRIM('수출입 실적(국가별)'!D171),",","")),"")</f>
        <v>649</v>
      </c>
      <c r="F167" s="19" t="n">
        <f aca="false">IFERROR(VALUE(SUBSTITUTE(TRIM('수출입 실적(국가별)'!F171),",","")),"")</f>
        <v>625</v>
      </c>
      <c r="G167" s="19" t="n">
        <f aca="false">IFERROR(VALUE(SUBSTITUTE(TRIM('수출입 실적(국가별)'!G171),",","")),"")</f>
        <v>24</v>
      </c>
    </row>
    <row r="168" customFormat="false" ht="15" hidden="false" customHeight="true" outlineLevel="0" collapsed="false">
      <c r="A168" s="11" t="str">
        <f aca="false">TRIM('수출입 실적(국가별)'!A172)</f>
        <v>2025.01</v>
      </c>
      <c r="B168" s="17" t="n">
        <f aca="false">IFERROR(VALUE(LEFT(A168,4)),"")</f>
        <v>2025</v>
      </c>
      <c r="C168" s="17" t="n">
        <f aca="false">IFERROR(VALUE(RIGHT(A168,2)),"")</f>
        <v>1</v>
      </c>
      <c r="D168" s="11" t="str">
        <f aca="false">TRIM('수출입 실적(국가별)'!B172)</f>
        <v>우간다</v>
      </c>
      <c r="E168" s="19" t="n">
        <f aca="false">IFERROR(VALUE(SUBSTITUTE(TRIM('수출입 실적(국가별)'!D172),",","")),"")</f>
        <v>623</v>
      </c>
      <c r="F168" s="19" t="n">
        <f aca="false">IFERROR(VALUE(SUBSTITUTE(TRIM('수출입 실적(국가별)'!F172),",","")),"")</f>
        <v>763</v>
      </c>
      <c r="G168" s="19" t="n">
        <f aca="false">IFERROR(VALUE(SUBSTITUTE(TRIM('수출입 실적(국가별)'!G172),",","")),"")</f>
        <v>-140</v>
      </c>
    </row>
    <row r="169" customFormat="false" ht="15" hidden="false" customHeight="true" outlineLevel="0" collapsed="false">
      <c r="A169" s="11" t="str">
        <f aca="false">TRIM('수출입 실적(국가별)'!A173)</f>
        <v>2025.01</v>
      </c>
      <c r="B169" s="17" t="n">
        <f aca="false">IFERROR(VALUE(LEFT(A169,4)),"")</f>
        <v>2025</v>
      </c>
      <c r="C169" s="17" t="n">
        <f aca="false">IFERROR(VALUE(RIGHT(A169,2)),"")</f>
        <v>1</v>
      </c>
      <c r="D169" s="11" t="str">
        <f aca="false">TRIM('수출입 실적(국가별)'!B173)</f>
        <v>투발루</v>
      </c>
      <c r="E169" s="19" t="n">
        <f aca="false">IFERROR(VALUE(SUBSTITUTE(TRIM('수출입 실적(국가별)'!D173),",","")),"")</f>
        <v>610</v>
      </c>
      <c r="F169" s="19" t="n">
        <f aca="false">IFERROR(VALUE(SUBSTITUTE(TRIM('수출입 실적(국가별)'!F173),",","")),"")</f>
        <v>2</v>
      </c>
      <c r="G169" s="19" t="n">
        <f aca="false">IFERROR(VALUE(SUBSTITUTE(TRIM('수출입 실적(국가별)'!G173),",","")),"")</f>
        <v>608</v>
      </c>
    </row>
    <row r="170" customFormat="false" ht="15" hidden="false" customHeight="true" outlineLevel="0" collapsed="false">
      <c r="A170" s="11" t="str">
        <f aca="false">TRIM('수출입 실적(국가별)'!A174)</f>
        <v>2025.01</v>
      </c>
      <c r="B170" s="17" t="n">
        <f aca="false">IFERROR(VALUE(LEFT(A170,4)),"")</f>
        <v>2025</v>
      </c>
      <c r="C170" s="17" t="n">
        <f aca="false">IFERROR(VALUE(RIGHT(A170,2)),"")</f>
        <v>1</v>
      </c>
      <c r="D170" s="11" t="str">
        <f aca="false">TRIM('수출입 실적(국가별)'!B174)</f>
        <v>솔로몬 군도</v>
      </c>
      <c r="E170" s="19" t="n">
        <f aca="false">IFERROR(VALUE(SUBSTITUTE(TRIM('수출입 실적(국가별)'!D174),",","")),"")</f>
        <v>605</v>
      </c>
      <c r="F170" s="19" t="n">
        <f aca="false">IFERROR(VALUE(SUBSTITUTE(TRIM('수출입 실적(국가별)'!F174),",","")),"")</f>
        <v>0</v>
      </c>
      <c r="G170" s="19" t="n">
        <f aca="false">IFERROR(VALUE(SUBSTITUTE(TRIM('수출입 실적(국가별)'!G174),",","")),"")</f>
        <v>605</v>
      </c>
    </row>
    <row r="171" customFormat="false" ht="15" hidden="false" customHeight="true" outlineLevel="0" collapsed="false">
      <c r="A171" s="11" t="str">
        <f aca="false">TRIM('수출입 실적(국가별)'!A175)</f>
        <v>2025.01</v>
      </c>
      <c r="B171" s="17" t="n">
        <f aca="false">IFERROR(VALUE(LEFT(A171,4)),"")</f>
        <v>2025</v>
      </c>
      <c r="C171" s="17" t="n">
        <f aca="false">IFERROR(VALUE(RIGHT(A171,2)),"")</f>
        <v>1</v>
      </c>
      <c r="D171" s="11" t="str">
        <f aca="false">TRIM('수출입 실적(국가별)'!B175)</f>
        <v>팔라우</v>
      </c>
      <c r="E171" s="19" t="n">
        <f aca="false">IFERROR(VALUE(SUBSTITUTE(TRIM('수출입 실적(국가별)'!D175),",","")),"")</f>
        <v>597</v>
      </c>
      <c r="F171" s="19" t="n">
        <f aca="false">IFERROR(VALUE(SUBSTITUTE(TRIM('수출입 실적(국가별)'!F175),",","")),"")</f>
        <v>24</v>
      </c>
      <c r="G171" s="19" t="n">
        <f aca="false">IFERROR(VALUE(SUBSTITUTE(TRIM('수출입 실적(국가별)'!G175),",","")),"")</f>
        <v>572</v>
      </c>
    </row>
    <row r="172" customFormat="false" ht="15" hidden="false" customHeight="true" outlineLevel="0" collapsed="false">
      <c r="A172" s="11" t="str">
        <f aca="false">TRIM('수출입 실적(국가별)'!A176)</f>
        <v>2025.01</v>
      </c>
      <c r="B172" s="17" t="n">
        <f aca="false">IFERROR(VALUE(LEFT(A172,4)),"")</f>
        <v>2025</v>
      </c>
      <c r="C172" s="17" t="n">
        <f aca="false">IFERROR(VALUE(RIGHT(A172,2)),"")</f>
        <v>1</v>
      </c>
      <c r="D172" s="11" t="str">
        <f aca="false">TRIM('수출입 실적(국가별)'!B176)</f>
        <v>부룬디</v>
      </c>
      <c r="E172" s="19" t="n">
        <f aca="false">IFERROR(VALUE(SUBSTITUTE(TRIM('수출입 실적(국가별)'!D176),",","")),"")</f>
        <v>594</v>
      </c>
      <c r="F172" s="19" t="n">
        <f aca="false">IFERROR(VALUE(SUBSTITUTE(TRIM('수출입 실적(국가별)'!F176),",","")),"")</f>
        <v>0</v>
      </c>
      <c r="G172" s="19" t="n">
        <f aca="false">IFERROR(VALUE(SUBSTITUTE(TRIM('수출입 실적(국가별)'!G176),",","")),"")</f>
        <v>594</v>
      </c>
    </row>
    <row r="173" customFormat="false" ht="15" hidden="false" customHeight="true" outlineLevel="0" collapsed="false">
      <c r="A173" s="11" t="str">
        <f aca="false">TRIM('수출입 실적(국가별)'!A177)</f>
        <v>2025.01</v>
      </c>
      <c r="B173" s="17" t="n">
        <f aca="false">IFERROR(VALUE(LEFT(A173,4)),"")</f>
        <v>2025</v>
      </c>
      <c r="C173" s="17" t="n">
        <f aca="false">IFERROR(VALUE(RIGHT(A173,2)),"")</f>
        <v>1</v>
      </c>
      <c r="D173" s="11" t="str">
        <f aca="false">TRIM('수출입 실적(국가별)'!B177)</f>
        <v>부탄</v>
      </c>
      <c r="E173" s="19" t="n">
        <f aca="false">IFERROR(VALUE(SUBSTITUTE(TRIM('수출입 실적(국가별)'!D177),",","")),"")</f>
        <v>590</v>
      </c>
      <c r="F173" s="19" t="n">
        <f aca="false">IFERROR(VALUE(SUBSTITUTE(TRIM('수출입 실적(국가별)'!F177),",","")),"")</f>
        <v>1580</v>
      </c>
      <c r="G173" s="19" t="n">
        <f aca="false">IFERROR(VALUE(SUBSTITUTE(TRIM('수출입 실적(국가별)'!G177),",","")),"")</f>
        <v>-990</v>
      </c>
    </row>
    <row r="174" customFormat="false" ht="15" hidden="false" customHeight="true" outlineLevel="0" collapsed="false">
      <c r="A174" s="11" t="str">
        <f aca="false">TRIM('수출입 실적(국가별)'!A178)</f>
        <v>2025.01</v>
      </c>
      <c r="B174" s="17" t="n">
        <f aca="false">IFERROR(VALUE(LEFT(A174,4)),"")</f>
        <v>2025</v>
      </c>
      <c r="C174" s="17" t="n">
        <f aca="false">IFERROR(VALUE(RIGHT(A174,2)),"")</f>
        <v>1</v>
      </c>
      <c r="D174" s="11" t="str">
        <f aca="false">TRIM('수출입 실적(국가별)'!B178)</f>
        <v>키리바티</v>
      </c>
      <c r="E174" s="19" t="n">
        <f aca="false">IFERROR(VALUE(SUBSTITUTE(TRIM('수출입 실적(국가별)'!D178),",","")),"")</f>
        <v>538</v>
      </c>
      <c r="F174" s="19" t="n">
        <f aca="false">IFERROR(VALUE(SUBSTITUTE(TRIM('수출입 실적(국가별)'!F178),",","")),"")</f>
        <v>0</v>
      </c>
      <c r="G174" s="19" t="n">
        <f aca="false">IFERROR(VALUE(SUBSTITUTE(TRIM('수출입 실적(국가별)'!G178),",","")),"")</f>
        <v>538</v>
      </c>
    </row>
    <row r="175" customFormat="false" ht="15" hidden="false" customHeight="true" outlineLevel="0" collapsed="false">
      <c r="A175" s="11" t="str">
        <f aca="false">TRIM('수출입 실적(국가별)'!A179)</f>
        <v>2025.01</v>
      </c>
      <c r="B175" s="17" t="n">
        <f aca="false">IFERROR(VALUE(LEFT(A175,4)),"")</f>
        <v>2025</v>
      </c>
      <c r="C175" s="17" t="n">
        <f aca="false">IFERROR(VALUE(RIGHT(A175,2)),"")</f>
        <v>1</v>
      </c>
      <c r="D175" s="11" t="str">
        <f aca="false">TRIM('수출입 실적(국가별)'!B179)</f>
        <v>리히텐슈타인</v>
      </c>
      <c r="E175" s="19" t="n">
        <f aca="false">IFERROR(VALUE(SUBSTITUTE(TRIM('수출입 실적(국가별)'!D179),",","")),"")</f>
        <v>528</v>
      </c>
      <c r="F175" s="19" t="n">
        <f aca="false">IFERROR(VALUE(SUBSTITUTE(TRIM('수출입 실적(국가별)'!F179),",","")),"")</f>
        <v>962</v>
      </c>
      <c r="G175" s="19" t="n">
        <f aca="false">IFERROR(VALUE(SUBSTITUTE(TRIM('수출입 실적(국가별)'!G179),",","")),"")</f>
        <v>-435</v>
      </c>
    </row>
    <row r="176" customFormat="false" ht="15" hidden="false" customHeight="true" outlineLevel="0" collapsed="false">
      <c r="A176" s="11" t="str">
        <f aca="false">TRIM('수출입 실적(국가별)'!A180)</f>
        <v>2025.01</v>
      </c>
      <c r="B176" s="17" t="n">
        <f aca="false">IFERROR(VALUE(LEFT(A176,4)),"")</f>
        <v>2025</v>
      </c>
      <c r="C176" s="17" t="n">
        <f aca="false">IFERROR(VALUE(RIGHT(A176,2)),"")</f>
        <v>1</v>
      </c>
      <c r="D176" s="11" t="str">
        <f aca="false">TRIM('수출입 실적(국가별)'!B180)</f>
        <v>보츠와나</v>
      </c>
      <c r="E176" s="19" t="n">
        <f aca="false">IFERROR(VALUE(SUBSTITUTE(TRIM('수출입 실적(국가별)'!D180),",","")),"")</f>
        <v>503</v>
      </c>
      <c r="F176" s="19" t="n">
        <f aca="false">IFERROR(VALUE(SUBSTITUTE(TRIM('수출입 실적(국가별)'!F180),",","")),"")</f>
        <v>51</v>
      </c>
      <c r="G176" s="19" t="n">
        <f aca="false">IFERROR(VALUE(SUBSTITUTE(TRIM('수출입 실적(국가별)'!G180),",","")),"")</f>
        <v>452</v>
      </c>
    </row>
    <row r="177" customFormat="false" ht="15" hidden="false" customHeight="true" outlineLevel="0" collapsed="false">
      <c r="A177" s="11" t="str">
        <f aca="false">TRIM('수출입 실적(국가별)'!A181)</f>
        <v>2025.01</v>
      </c>
      <c r="B177" s="17" t="n">
        <f aca="false">IFERROR(VALUE(LEFT(A177,4)),"")</f>
        <v>2025</v>
      </c>
      <c r="C177" s="17" t="n">
        <f aca="false">IFERROR(VALUE(RIGHT(A177,2)),"")</f>
        <v>1</v>
      </c>
      <c r="D177" s="11" t="str">
        <f aca="false">TRIM('수출입 실적(국가별)'!B181)</f>
        <v>몬테네그로</v>
      </c>
      <c r="E177" s="19" t="n">
        <f aca="false">IFERROR(VALUE(SUBSTITUTE(TRIM('수출입 실적(국가별)'!D181),",","")),"")</f>
        <v>480</v>
      </c>
      <c r="F177" s="19" t="n">
        <f aca="false">IFERROR(VALUE(SUBSTITUTE(TRIM('수출입 실적(국가별)'!F181),",","")),"")</f>
        <v>2</v>
      </c>
      <c r="G177" s="19" t="n">
        <f aca="false">IFERROR(VALUE(SUBSTITUTE(TRIM('수출입 실적(국가별)'!G181),",","")),"")</f>
        <v>478</v>
      </c>
    </row>
    <row r="178" customFormat="false" ht="15" hidden="false" customHeight="true" outlineLevel="0" collapsed="false">
      <c r="A178" s="11" t="str">
        <f aca="false">TRIM('수출입 실적(국가별)'!A182)</f>
        <v>2025.01</v>
      </c>
      <c r="B178" s="17" t="n">
        <f aca="false">IFERROR(VALUE(LEFT(A178,4)),"")</f>
        <v>2025</v>
      </c>
      <c r="C178" s="17" t="n">
        <f aca="false">IFERROR(VALUE(RIGHT(A178,2)),"")</f>
        <v>1</v>
      </c>
      <c r="D178" s="11" t="str">
        <f aca="false">TRIM('수출입 실적(국가별)'!B182)</f>
        <v>모리타니</v>
      </c>
      <c r="E178" s="19" t="n">
        <f aca="false">IFERROR(VALUE(SUBSTITUTE(TRIM('수출입 실적(국가별)'!D182),",","")),"")</f>
        <v>462</v>
      </c>
      <c r="F178" s="19" t="n">
        <f aca="false">IFERROR(VALUE(SUBSTITUTE(TRIM('수출입 실적(국가별)'!F182),",","")),"")</f>
        <v>1503</v>
      </c>
      <c r="G178" s="19" t="n">
        <f aca="false">IFERROR(VALUE(SUBSTITUTE(TRIM('수출입 실적(국가별)'!G182),",","")),"")</f>
        <v>-1041</v>
      </c>
    </row>
    <row r="179" customFormat="false" ht="15" hidden="false" customHeight="true" outlineLevel="0" collapsed="false">
      <c r="A179" s="11" t="str">
        <f aca="false">TRIM('수출입 실적(국가별)'!A183)</f>
        <v>2025.01</v>
      </c>
      <c r="B179" s="17" t="n">
        <f aca="false">IFERROR(VALUE(LEFT(A179,4)),"")</f>
        <v>2025</v>
      </c>
      <c r="C179" s="17" t="n">
        <f aca="false">IFERROR(VALUE(RIGHT(A179,2)),"")</f>
        <v>1</v>
      </c>
      <c r="D179" s="11" t="str">
        <f aca="false">TRIM('수출입 실적(국가별)'!B183)</f>
        <v>보스니아-헤르체고비나</v>
      </c>
      <c r="E179" s="19" t="n">
        <f aca="false">IFERROR(VALUE(SUBSTITUTE(TRIM('수출입 실적(국가별)'!D183),",","")),"")</f>
        <v>461</v>
      </c>
      <c r="F179" s="19" t="n">
        <f aca="false">IFERROR(VALUE(SUBSTITUTE(TRIM('수출입 실적(국가별)'!F183),",","")),"")</f>
        <v>2823</v>
      </c>
      <c r="G179" s="19" t="n">
        <f aca="false">IFERROR(VALUE(SUBSTITUTE(TRIM('수출입 실적(국가별)'!G183),",","")),"")</f>
        <v>-2362</v>
      </c>
    </row>
    <row r="180" customFormat="false" ht="15" hidden="false" customHeight="true" outlineLevel="0" collapsed="false">
      <c r="A180" s="11" t="str">
        <f aca="false">TRIM('수출입 실적(국가별)'!A184)</f>
        <v>2025.01</v>
      </c>
      <c r="B180" s="17" t="n">
        <f aca="false">IFERROR(VALUE(LEFT(A180,4)),"")</f>
        <v>2025</v>
      </c>
      <c r="C180" s="17" t="n">
        <f aca="false">IFERROR(VALUE(RIGHT(A180,2)),"")</f>
        <v>1</v>
      </c>
      <c r="D180" s="11" t="str">
        <f aca="false">TRIM('수출입 실적(국가별)'!B184)</f>
        <v>바베이도스</v>
      </c>
      <c r="E180" s="19" t="n">
        <f aca="false">IFERROR(VALUE(SUBSTITUTE(TRIM('수출입 실적(국가별)'!D184),",","")),"")</f>
        <v>424</v>
      </c>
      <c r="F180" s="19" t="n">
        <f aca="false">IFERROR(VALUE(SUBSTITUTE(TRIM('수출입 실적(국가별)'!F184),",","")),"")</f>
        <v>84</v>
      </c>
      <c r="G180" s="19" t="n">
        <f aca="false">IFERROR(VALUE(SUBSTITUTE(TRIM('수출입 실적(국가별)'!G184),",","")),"")</f>
        <v>341</v>
      </c>
    </row>
    <row r="181" customFormat="false" ht="15" hidden="false" customHeight="true" outlineLevel="0" collapsed="false">
      <c r="A181" s="11" t="str">
        <f aca="false">TRIM('수출입 실적(국가별)'!A185)</f>
        <v>2025.01</v>
      </c>
      <c r="B181" s="17" t="n">
        <f aca="false">IFERROR(VALUE(LEFT(A181,4)),"")</f>
        <v>2025</v>
      </c>
      <c r="C181" s="17" t="n">
        <f aca="false">IFERROR(VALUE(RIGHT(A181,2)),"")</f>
        <v>1</v>
      </c>
      <c r="D181" s="11" t="str">
        <f aca="false">TRIM('수출입 실적(국가별)'!B185)</f>
        <v>몰디브</v>
      </c>
      <c r="E181" s="19" t="n">
        <f aca="false">IFERROR(VALUE(SUBSTITUTE(TRIM('수출입 실적(국가별)'!D185),",","")),"")</f>
        <v>412</v>
      </c>
      <c r="F181" s="19" t="n">
        <f aca="false">IFERROR(VALUE(SUBSTITUTE(TRIM('수출입 실적(국가별)'!F185),",","")),"")</f>
        <v>2</v>
      </c>
      <c r="G181" s="19" t="n">
        <f aca="false">IFERROR(VALUE(SUBSTITUTE(TRIM('수출입 실적(국가별)'!G185),",","")),"")</f>
        <v>410</v>
      </c>
    </row>
    <row r="182" customFormat="false" ht="15" hidden="false" customHeight="true" outlineLevel="0" collapsed="false">
      <c r="A182" s="11" t="str">
        <f aca="false">TRIM('수출입 실적(국가별)'!A186)</f>
        <v>2025.01</v>
      </c>
      <c r="B182" s="17" t="n">
        <f aca="false">IFERROR(VALUE(LEFT(A182,4)),"")</f>
        <v>2025</v>
      </c>
      <c r="C182" s="17" t="n">
        <f aca="false">IFERROR(VALUE(RIGHT(A182,2)),"")</f>
        <v>1</v>
      </c>
      <c r="D182" s="11" t="str">
        <f aca="false">TRIM('수출입 실적(국가별)'!B186)</f>
        <v>아메리칸 사모아</v>
      </c>
      <c r="E182" s="19" t="n">
        <f aca="false">IFERROR(VALUE(SUBSTITUTE(TRIM('수출입 실적(국가별)'!D186),",","")),"")</f>
        <v>395</v>
      </c>
      <c r="F182" s="19" t="n">
        <f aca="false">IFERROR(VALUE(SUBSTITUTE(TRIM('수출입 실적(국가별)'!F186),",","")),"")</f>
        <v>152</v>
      </c>
      <c r="G182" s="19" t="n">
        <f aca="false">IFERROR(VALUE(SUBSTITUTE(TRIM('수출입 실적(국가별)'!G186),",","")),"")</f>
        <v>243</v>
      </c>
    </row>
    <row r="183" customFormat="false" ht="15" hidden="false" customHeight="true" outlineLevel="0" collapsed="false">
      <c r="A183" s="11" t="str">
        <f aca="false">TRIM('수출입 실적(국가별)'!A187)</f>
        <v>2025.01</v>
      </c>
      <c r="B183" s="17" t="n">
        <f aca="false">IFERROR(VALUE(LEFT(A183,4)),"")</f>
        <v>2025</v>
      </c>
      <c r="C183" s="17" t="n">
        <f aca="false">IFERROR(VALUE(RIGHT(A183,2)),"")</f>
        <v>1</v>
      </c>
      <c r="D183" s="11" t="str">
        <f aca="false">TRIM('수출입 실적(국가별)'!B187)</f>
        <v>그레나다</v>
      </c>
      <c r="E183" s="19" t="n">
        <f aca="false">IFERROR(VALUE(SUBSTITUTE(TRIM('수출입 실적(국가별)'!D187),",","")),"")</f>
        <v>367</v>
      </c>
      <c r="F183" s="19" t="n">
        <f aca="false">IFERROR(VALUE(SUBSTITUTE(TRIM('수출입 실적(국가별)'!F187),",","")),"")</f>
        <v>1</v>
      </c>
      <c r="G183" s="19" t="n">
        <f aca="false">IFERROR(VALUE(SUBSTITUTE(TRIM('수출입 실적(국가별)'!G187),",","")),"")</f>
        <v>366</v>
      </c>
    </row>
    <row r="184" customFormat="false" ht="15" hidden="false" customHeight="true" outlineLevel="0" collapsed="false">
      <c r="A184" s="11" t="str">
        <f aca="false">TRIM('수출입 실적(국가별)'!A188)</f>
        <v>2025.01</v>
      </c>
      <c r="B184" s="17" t="n">
        <f aca="false">IFERROR(VALUE(LEFT(A184,4)),"")</f>
        <v>2025</v>
      </c>
      <c r="C184" s="17" t="n">
        <f aca="false">IFERROR(VALUE(RIGHT(A184,2)),"")</f>
        <v>1</v>
      </c>
      <c r="D184" s="11" t="str">
        <f aca="false">TRIM('수출입 실적(국가별)'!B188)</f>
        <v>카보 베르데</v>
      </c>
      <c r="E184" s="19" t="n">
        <f aca="false">IFERROR(VALUE(SUBSTITUTE(TRIM('수출입 실적(국가별)'!D188),",","")),"")</f>
        <v>317</v>
      </c>
      <c r="F184" s="19" t="n">
        <f aca="false">IFERROR(VALUE(SUBSTITUTE(TRIM('수출입 실적(국가별)'!F188),",","")),"")</f>
        <v>0</v>
      </c>
      <c r="G184" s="19" t="n">
        <f aca="false">IFERROR(VALUE(SUBSTITUTE(TRIM('수출입 실적(국가별)'!G188),",","")),"")</f>
        <v>317</v>
      </c>
    </row>
    <row r="185" customFormat="false" ht="15" hidden="false" customHeight="true" outlineLevel="0" collapsed="false">
      <c r="A185" s="11" t="str">
        <f aca="false">TRIM('수출입 실적(국가별)'!A189)</f>
        <v>2025.01</v>
      </c>
      <c r="B185" s="17" t="n">
        <f aca="false">IFERROR(VALUE(LEFT(A185,4)),"")</f>
        <v>2025</v>
      </c>
      <c r="C185" s="17" t="n">
        <f aca="false">IFERROR(VALUE(RIGHT(A185,2)),"")</f>
        <v>1</v>
      </c>
      <c r="D185" s="11" t="str">
        <f aca="false">TRIM('수출입 실적(국가별)'!B189)</f>
        <v>나미비아</v>
      </c>
      <c r="E185" s="19" t="n">
        <f aca="false">IFERROR(VALUE(SUBSTITUTE(TRIM('수출입 실적(국가별)'!D189),",","")),"")</f>
        <v>298</v>
      </c>
      <c r="F185" s="19" t="n">
        <f aca="false">IFERROR(VALUE(SUBSTITUTE(TRIM('수출입 실적(국가별)'!F189),",","")),"")</f>
        <v>67</v>
      </c>
      <c r="G185" s="19" t="n">
        <f aca="false">IFERROR(VALUE(SUBSTITUTE(TRIM('수출입 실적(국가별)'!G189),",","")),"")</f>
        <v>232</v>
      </c>
    </row>
    <row r="186" customFormat="false" ht="15" hidden="false" customHeight="true" outlineLevel="0" collapsed="false">
      <c r="A186" s="11" t="str">
        <f aca="false">TRIM('수출입 실적(국가별)'!A190)</f>
        <v>2025.01</v>
      </c>
      <c r="B186" s="17" t="n">
        <f aca="false">IFERROR(VALUE(LEFT(A186,4)),"")</f>
        <v>2025</v>
      </c>
      <c r="C186" s="17" t="n">
        <f aca="false">IFERROR(VALUE(RIGHT(A186,2)),"")</f>
        <v>1</v>
      </c>
      <c r="D186" s="11" t="str">
        <f aca="false">TRIM('수출입 실적(국가별)'!B190)</f>
        <v>세인트 루시아</v>
      </c>
      <c r="E186" s="19" t="n">
        <f aca="false">IFERROR(VALUE(SUBSTITUTE(TRIM('수출입 실적(국가별)'!D190),",","")),"")</f>
        <v>275</v>
      </c>
      <c r="F186" s="19" t="n">
        <f aca="false">IFERROR(VALUE(SUBSTITUTE(TRIM('수출입 실적(국가별)'!F190),",","")),"")</f>
        <v>0</v>
      </c>
      <c r="G186" s="19" t="n">
        <f aca="false">IFERROR(VALUE(SUBSTITUTE(TRIM('수출입 실적(국가별)'!G190),",","")),"")</f>
        <v>275</v>
      </c>
    </row>
    <row r="187" customFormat="false" ht="15" hidden="false" customHeight="true" outlineLevel="0" collapsed="false">
      <c r="A187" s="11" t="str">
        <f aca="false">TRIM('수출입 실적(국가별)'!A191)</f>
        <v>2025.01</v>
      </c>
      <c r="B187" s="17" t="n">
        <f aca="false">IFERROR(VALUE(LEFT(A187,4)),"")</f>
        <v>2025</v>
      </c>
      <c r="C187" s="17" t="n">
        <f aca="false">IFERROR(VALUE(RIGHT(A187,2)),"")</f>
        <v>1</v>
      </c>
      <c r="D187" s="11" t="str">
        <f aca="false">TRIM('수출입 실적(국가별)'!B191)</f>
        <v>안티가 바부다</v>
      </c>
      <c r="E187" s="19" t="n">
        <f aca="false">IFERROR(VALUE(SUBSTITUTE(TRIM('수출입 실적(국가별)'!D191),",","")),"")</f>
        <v>275</v>
      </c>
      <c r="F187" s="19" t="n">
        <f aca="false">IFERROR(VALUE(SUBSTITUTE(TRIM('수출입 실적(국가별)'!F191),",","")),"")</f>
        <v>0</v>
      </c>
      <c r="G187" s="19" t="n">
        <f aca="false">IFERROR(VALUE(SUBSTITUTE(TRIM('수출입 실적(국가별)'!G191),",","")),"")</f>
        <v>275</v>
      </c>
    </row>
    <row r="188" customFormat="false" ht="15" hidden="false" customHeight="true" outlineLevel="0" collapsed="false">
      <c r="A188" s="11" t="str">
        <f aca="false">TRIM('수출입 실적(국가별)'!A192)</f>
        <v>2025.01</v>
      </c>
      <c r="B188" s="17" t="n">
        <f aca="false">IFERROR(VALUE(LEFT(A188,4)),"")</f>
        <v>2025</v>
      </c>
      <c r="C188" s="17" t="n">
        <f aca="false">IFERROR(VALUE(RIGHT(A188,2)),"")</f>
        <v>1</v>
      </c>
      <c r="D188" s="11" t="str">
        <f aca="false">TRIM('수출입 실적(국가별)'!B192)</f>
        <v>감비아</v>
      </c>
      <c r="E188" s="19" t="n">
        <f aca="false">IFERROR(VALUE(SUBSTITUTE(TRIM('수출입 실적(국가별)'!D192),",","")),"")</f>
        <v>257</v>
      </c>
      <c r="F188" s="19" t="n">
        <f aca="false">IFERROR(VALUE(SUBSTITUTE(TRIM('수출입 실적(국가별)'!F192),",","")),"")</f>
        <v>877</v>
      </c>
      <c r="G188" s="19" t="n">
        <f aca="false">IFERROR(VALUE(SUBSTITUTE(TRIM('수출입 실적(국가별)'!G192),",","")),"")</f>
        <v>-619</v>
      </c>
    </row>
    <row r="189" customFormat="false" ht="15" hidden="false" customHeight="true" outlineLevel="0" collapsed="false">
      <c r="A189" s="11" t="str">
        <f aca="false">TRIM('수출입 실적(국가별)'!A193)</f>
        <v>2025.01</v>
      </c>
      <c r="B189" s="17" t="n">
        <f aca="false">IFERROR(VALUE(LEFT(A189,4)),"")</f>
        <v>2025</v>
      </c>
      <c r="C189" s="17" t="n">
        <f aca="false">IFERROR(VALUE(RIGHT(A189,2)),"")</f>
        <v>1</v>
      </c>
      <c r="D189" s="11" t="str">
        <f aca="false">TRIM('수출입 실적(국가별)'!B193)</f>
        <v>마세도니아</v>
      </c>
      <c r="E189" s="19" t="n">
        <f aca="false">IFERROR(VALUE(SUBSTITUTE(TRIM('수출입 실적(국가별)'!D193),",","")),"")</f>
        <v>242</v>
      </c>
      <c r="F189" s="19" t="n">
        <f aca="false">IFERROR(VALUE(SUBSTITUTE(TRIM('수출입 실적(국가별)'!F193),",","")),"")</f>
        <v>845</v>
      </c>
      <c r="G189" s="19" t="n">
        <f aca="false">IFERROR(VALUE(SUBSTITUTE(TRIM('수출입 실적(국가별)'!G193),",","")),"")</f>
        <v>-603</v>
      </c>
    </row>
    <row r="190" customFormat="false" ht="15" hidden="false" customHeight="true" outlineLevel="0" collapsed="false">
      <c r="A190" s="11" t="str">
        <f aca="false">TRIM('수출입 실적(국가별)'!A194)</f>
        <v>2025.01</v>
      </c>
      <c r="B190" s="17" t="n">
        <f aca="false">IFERROR(VALUE(LEFT(A190,4)),"")</f>
        <v>2025</v>
      </c>
      <c r="C190" s="17" t="n">
        <f aca="false">IFERROR(VALUE(RIGHT(A190,2)),"")</f>
        <v>1</v>
      </c>
      <c r="D190" s="11" t="str">
        <f aca="false">TRIM('수출입 실적(국가별)'!B194)</f>
        <v>영령 캐이맨 군도</v>
      </c>
      <c r="E190" s="19" t="n">
        <f aca="false">IFERROR(VALUE(SUBSTITUTE(TRIM('수출입 실적(국가별)'!D194),",","")),"")</f>
        <v>241</v>
      </c>
      <c r="F190" s="19" t="n">
        <f aca="false">IFERROR(VALUE(SUBSTITUTE(TRIM('수출입 실적(국가별)'!F194),",","")),"")</f>
        <v>0</v>
      </c>
      <c r="G190" s="19" t="n">
        <f aca="false">IFERROR(VALUE(SUBSTITUTE(TRIM('수출입 실적(국가별)'!G194),",","")),"")</f>
        <v>241</v>
      </c>
    </row>
    <row r="191" customFormat="false" ht="15" hidden="false" customHeight="true" outlineLevel="0" collapsed="false">
      <c r="A191" s="11" t="str">
        <f aca="false">TRIM('수출입 실적(국가별)'!A195)</f>
        <v>2025.01</v>
      </c>
      <c r="B191" s="17" t="n">
        <f aca="false">IFERROR(VALUE(LEFT(A191,4)),"")</f>
        <v>2025</v>
      </c>
      <c r="C191" s="17" t="n">
        <f aca="false">IFERROR(VALUE(RIGHT(A191,2)),"")</f>
        <v>1</v>
      </c>
      <c r="D191" s="11" t="str">
        <f aca="false">TRIM('수출입 실적(국가별)'!B195)</f>
        <v>적도 기니</v>
      </c>
      <c r="E191" s="19" t="n">
        <f aca="false">IFERROR(VALUE(SUBSTITUTE(TRIM('수출입 실적(국가별)'!D195),",","")),"")</f>
        <v>237</v>
      </c>
      <c r="F191" s="19" t="n">
        <f aca="false">IFERROR(VALUE(SUBSTITUTE(TRIM('수출입 실적(국가별)'!F195),",","")),"")</f>
        <v>82</v>
      </c>
      <c r="G191" s="19" t="n">
        <f aca="false">IFERROR(VALUE(SUBSTITUTE(TRIM('수출입 실적(국가별)'!G195),",","")),"")</f>
        <v>155</v>
      </c>
    </row>
    <row r="192" customFormat="false" ht="15" hidden="false" customHeight="true" outlineLevel="0" collapsed="false">
      <c r="A192" s="11" t="str">
        <f aca="false">TRIM('수출입 실적(국가별)'!A196)</f>
        <v>2025.01</v>
      </c>
      <c r="B192" s="17" t="n">
        <f aca="false">IFERROR(VALUE(LEFT(A192,4)),"")</f>
        <v>2025</v>
      </c>
      <c r="C192" s="17" t="n">
        <f aca="false">IFERROR(VALUE(RIGHT(A192,2)),"")</f>
        <v>1</v>
      </c>
      <c r="D192" s="11" t="str">
        <f aca="false">TRIM('수출입 실적(국가별)'!B196)</f>
        <v>쿠바</v>
      </c>
      <c r="E192" s="19" t="n">
        <f aca="false">IFERROR(VALUE(SUBSTITUTE(TRIM('수출입 실적(국가별)'!D196),",","")),"")</f>
        <v>229</v>
      </c>
      <c r="F192" s="19" t="n">
        <f aca="false">IFERROR(VALUE(SUBSTITUTE(TRIM('수출입 실적(국가별)'!F196),",","")),"")</f>
        <v>928</v>
      </c>
      <c r="G192" s="19" t="n">
        <f aca="false">IFERROR(VALUE(SUBSTITUTE(TRIM('수출입 실적(국가별)'!G196),",","")),"")</f>
        <v>-699</v>
      </c>
    </row>
    <row r="193" customFormat="false" ht="15" hidden="false" customHeight="true" outlineLevel="0" collapsed="false">
      <c r="A193" s="11" t="str">
        <f aca="false">TRIM('수출입 실적(국가별)'!A197)</f>
        <v>2025.01</v>
      </c>
      <c r="B193" s="17" t="n">
        <f aca="false">IFERROR(VALUE(LEFT(A193,4)),"")</f>
        <v>2025</v>
      </c>
      <c r="C193" s="17" t="n">
        <f aca="false">IFERROR(VALUE(RIGHT(A193,2)),"")</f>
        <v>1</v>
      </c>
      <c r="D193" s="11" t="str">
        <f aca="false">TRIM('수출입 실적(국가별)'!B197)</f>
        <v>뉴 칼레도니아</v>
      </c>
      <c r="E193" s="19" t="n">
        <f aca="false">IFERROR(VALUE(SUBSTITUTE(TRIM('수출입 실적(국가별)'!D197),",","")),"")</f>
        <v>182</v>
      </c>
      <c r="F193" s="19" t="n">
        <f aca="false">IFERROR(VALUE(SUBSTITUTE(TRIM('수출입 실적(국가별)'!F197),",","")),"")</f>
        <v>20047</v>
      </c>
      <c r="G193" s="19" t="n">
        <f aca="false">IFERROR(VALUE(SUBSTITUTE(TRIM('수출입 실적(국가별)'!G197),",","")),"")</f>
        <v>-19866</v>
      </c>
    </row>
    <row r="194" customFormat="false" ht="15" hidden="false" customHeight="true" outlineLevel="0" collapsed="false">
      <c r="A194" s="11" t="str">
        <f aca="false">TRIM('수출입 실적(국가별)'!A198)</f>
        <v>2025.01</v>
      </c>
      <c r="B194" s="17" t="n">
        <f aca="false">IFERROR(VALUE(LEFT(A194,4)),"")</f>
        <v>2025</v>
      </c>
      <c r="C194" s="17" t="n">
        <f aca="false">IFERROR(VALUE(RIGHT(A194,2)),"")</f>
        <v>1</v>
      </c>
      <c r="D194" s="11" t="str">
        <f aca="false">TRIM('수출입 실적(국가별)'!B198)</f>
        <v>불령 가이아나</v>
      </c>
      <c r="E194" s="19" t="n">
        <f aca="false">IFERROR(VALUE(SUBSTITUTE(TRIM('수출입 실적(국가별)'!D198),",","")),"")</f>
        <v>171</v>
      </c>
      <c r="F194" s="19" t="n">
        <f aca="false">IFERROR(VALUE(SUBSTITUTE(TRIM('수출입 실적(국가별)'!F198),",","")),"")</f>
        <v>0</v>
      </c>
      <c r="G194" s="19" t="n">
        <f aca="false">IFERROR(VALUE(SUBSTITUTE(TRIM('수출입 실적(국가별)'!G198),",","")),"")</f>
        <v>171</v>
      </c>
    </row>
    <row r="195" customFormat="false" ht="15" hidden="false" customHeight="true" outlineLevel="0" collapsed="false">
      <c r="A195" s="11" t="str">
        <f aca="false">TRIM('수출입 실적(국가별)'!A199)</f>
        <v>2025.01</v>
      </c>
      <c r="B195" s="17" t="n">
        <f aca="false">IFERROR(VALUE(LEFT(A195,4)),"")</f>
        <v>2025</v>
      </c>
      <c r="C195" s="17" t="n">
        <f aca="false">IFERROR(VALUE(RIGHT(A195,2)),"")</f>
        <v>1</v>
      </c>
      <c r="D195" s="11" t="str">
        <f aca="false">TRIM('수출입 실적(국가별)'!B199)</f>
        <v>영령 버진군도</v>
      </c>
      <c r="E195" s="19" t="n">
        <f aca="false">IFERROR(VALUE(SUBSTITUTE(TRIM('수출입 실적(국가별)'!D199),",","")),"")</f>
        <v>162</v>
      </c>
      <c r="F195" s="19" t="n">
        <f aca="false">IFERROR(VALUE(SUBSTITUTE(TRIM('수출입 실적(국가별)'!F199),",","")),"")</f>
        <v>0</v>
      </c>
      <c r="G195" s="19" t="n">
        <f aca="false">IFERROR(VALUE(SUBSTITUTE(TRIM('수출입 실적(국가별)'!G199),",","")),"")</f>
        <v>162</v>
      </c>
    </row>
    <row r="196" customFormat="false" ht="15" hidden="false" customHeight="true" outlineLevel="0" collapsed="false">
      <c r="A196" s="11" t="str">
        <f aca="false">TRIM('수출입 실적(국가별)'!A200)</f>
        <v>2025.01</v>
      </c>
      <c r="B196" s="17" t="n">
        <f aca="false">IFERROR(VALUE(LEFT(A196,4)),"")</f>
        <v>2025</v>
      </c>
      <c r="C196" s="17" t="n">
        <f aca="false">IFERROR(VALUE(RIGHT(A196,2)),"")</f>
        <v>1</v>
      </c>
      <c r="D196" s="11" t="str">
        <f aca="false">TRIM('수출입 실적(국가별)'!B200)</f>
        <v>세이쉘</v>
      </c>
      <c r="E196" s="19" t="n">
        <f aca="false">IFERROR(VALUE(SUBSTITUTE(TRIM('수출입 실적(국가별)'!D200),",","")),"")</f>
        <v>162</v>
      </c>
      <c r="F196" s="19" t="n">
        <f aca="false">IFERROR(VALUE(SUBSTITUTE(TRIM('수출입 실적(국가별)'!F200),",","")),"")</f>
        <v>203</v>
      </c>
      <c r="G196" s="19" t="n">
        <f aca="false">IFERROR(VALUE(SUBSTITUTE(TRIM('수출입 실적(국가별)'!G200),",","")),"")</f>
        <v>-41</v>
      </c>
    </row>
    <row r="197" customFormat="false" ht="15" hidden="false" customHeight="true" outlineLevel="0" collapsed="false">
      <c r="A197" s="11" t="str">
        <f aca="false">TRIM('수출입 실적(국가별)'!A201)</f>
        <v>2025.01</v>
      </c>
      <c r="B197" s="17" t="n">
        <f aca="false">IFERROR(VALUE(LEFT(A197,4)),"")</f>
        <v>2025</v>
      </c>
      <c r="C197" s="17" t="n">
        <f aca="false">IFERROR(VALUE(RIGHT(A197,2)),"")</f>
        <v>1</v>
      </c>
      <c r="D197" s="11" t="str">
        <f aca="false">TRIM('수출입 실적(국가별)'!B201)</f>
        <v>세인트 빈센트 그레나딘</v>
      </c>
      <c r="E197" s="19" t="n">
        <f aca="false">IFERROR(VALUE(SUBSTITUTE(TRIM('수출입 실적(국가별)'!D201),",","")),"")</f>
        <v>153</v>
      </c>
      <c r="F197" s="19" t="n">
        <f aca="false">IFERROR(VALUE(SUBSTITUTE(TRIM('수출입 실적(국가별)'!F201),",","")),"")</f>
        <v>0</v>
      </c>
      <c r="G197" s="19" t="n">
        <f aca="false">IFERROR(VALUE(SUBSTITUTE(TRIM('수출입 실적(국가별)'!G201),",","")),"")</f>
        <v>153</v>
      </c>
    </row>
    <row r="198" customFormat="false" ht="15" hidden="false" customHeight="true" outlineLevel="0" collapsed="false">
      <c r="A198" s="11" t="str">
        <f aca="false">TRIM('수출입 실적(국가별)'!A202)</f>
        <v>2025.01</v>
      </c>
      <c r="B198" s="17" t="n">
        <f aca="false">IFERROR(VALUE(LEFT(A198,4)),"")</f>
        <v>2025</v>
      </c>
      <c r="C198" s="17" t="n">
        <f aca="false">IFERROR(VALUE(RIGHT(A198,2)),"")</f>
        <v>1</v>
      </c>
      <c r="D198" s="11" t="str">
        <f aca="false">TRIM('수출입 실적(국가별)'!B202)</f>
        <v>스와질랜드</v>
      </c>
      <c r="E198" s="19" t="n">
        <f aca="false">IFERROR(VALUE(SUBSTITUTE(TRIM('수출입 실적(국가별)'!D202),",","")),"")</f>
        <v>151</v>
      </c>
      <c r="F198" s="19" t="n">
        <f aca="false">IFERROR(VALUE(SUBSTITUTE(TRIM('수출입 실적(국가별)'!F202),",","")),"")</f>
        <v>52</v>
      </c>
      <c r="G198" s="19" t="n">
        <f aca="false">IFERROR(VALUE(SUBSTITUTE(TRIM('수출입 실적(국가별)'!G202),",","")),"")</f>
        <v>99</v>
      </c>
    </row>
    <row r="199" customFormat="false" ht="15" hidden="false" customHeight="true" outlineLevel="0" collapsed="false">
      <c r="A199" s="11" t="str">
        <f aca="false">TRIM('수출입 실적(국가별)'!A203)</f>
        <v>2025.01</v>
      </c>
      <c r="B199" s="17" t="n">
        <f aca="false">IFERROR(VALUE(LEFT(A199,4)),"")</f>
        <v>2025</v>
      </c>
      <c r="C199" s="17" t="n">
        <f aca="false">IFERROR(VALUE(RIGHT(A199,2)),"")</f>
        <v>1</v>
      </c>
      <c r="D199" s="11" t="str">
        <f aca="false">TRIM('수출입 실적(국가별)'!B203)</f>
        <v>도미니카</v>
      </c>
      <c r="E199" s="19" t="n">
        <f aca="false">IFERROR(VALUE(SUBSTITUTE(TRIM('수출입 실적(국가별)'!D203),",","")),"")</f>
        <v>124</v>
      </c>
      <c r="F199" s="19" t="n">
        <f aca="false">IFERROR(VALUE(SUBSTITUTE(TRIM('수출입 실적(국가별)'!F203),",","")),"")</f>
        <v>18</v>
      </c>
      <c r="G199" s="19" t="n">
        <f aca="false">IFERROR(VALUE(SUBSTITUTE(TRIM('수출입 실적(국가별)'!G203),",","")),"")</f>
        <v>106</v>
      </c>
    </row>
    <row r="200" customFormat="false" ht="15" hidden="false" customHeight="true" outlineLevel="0" collapsed="false">
      <c r="A200" s="11" t="str">
        <f aca="false">TRIM('수출입 실적(국가별)'!A204)</f>
        <v>2025.01</v>
      </c>
      <c r="B200" s="17" t="n">
        <f aca="false">IFERROR(VALUE(LEFT(A200,4)),"")</f>
        <v>2025</v>
      </c>
      <c r="C200" s="17" t="n">
        <f aca="false">IFERROR(VALUE(RIGHT(A200,2)),"")</f>
        <v>1</v>
      </c>
      <c r="D200" s="11" t="str">
        <f aca="false">TRIM('수출입 실적(국가별)'!B204)</f>
        <v>투르크 &amp; 카이코스 군도</v>
      </c>
      <c r="E200" s="19" t="n">
        <f aca="false">IFERROR(VALUE(SUBSTITUTE(TRIM('수출입 실적(국가별)'!D204),",","")),"")</f>
        <v>108</v>
      </c>
      <c r="F200" s="19" t="n">
        <f aca="false">IFERROR(VALUE(SUBSTITUTE(TRIM('수출입 실적(국가별)'!F204),",","")),"")</f>
        <v>0</v>
      </c>
      <c r="G200" s="19" t="n">
        <f aca="false">IFERROR(VALUE(SUBSTITUTE(TRIM('수출입 실적(국가별)'!G204),",","")),"")</f>
        <v>108</v>
      </c>
    </row>
    <row r="201" customFormat="false" ht="15" hidden="false" customHeight="true" outlineLevel="0" collapsed="false">
      <c r="A201" s="11" t="str">
        <f aca="false">TRIM('수출입 실적(국가별)'!A205)</f>
        <v>2025.01</v>
      </c>
      <c r="B201" s="17" t="n">
        <f aca="false">IFERROR(VALUE(LEFT(A201,4)),"")</f>
        <v>2025</v>
      </c>
      <c r="C201" s="17" t="n">
        <f aca="false">IFERROR(VALUE(RIGHT(A201,2)),"")</f>
        <v>1</v>
      </c>
      <c r="D201" s="11" t="str">
        <f aca="false">TRIM('수출입 실적(국가별)'!B205)</f>
        <v>메요트</v>
      </c>
      <c r="E201" s="19" t="n">
        <f aca="false">IFERROR(VALUE(SUBSTITUTE(TRIM('수출입 실적(국가별)'!D205),",","")),"")</f>
        <v>89</v>
      </c>
      <c r="F201" s="19" t="n">
        <f aca="false">IFERROR(VALUE(SUBSTITUTE(TRIM('수출입 실적(국가별)'!F205),",","")),"")</f>
        <v>0</v>
      </c>
      <c r="G201" s="19" t="n">
        <f aca="false">IFERROR(VALUE(SUBSTITUTE(TRIM('수출입 실적(국가별)'!G205),",","")),"")</f>
        <v>89</v>
      </c>
    </row>
    <row r="202" customFormat="false" ht="15" hidden="false" customHeight="true" outlineLevel="0" collapsed="false">
      <c r="A202" s="11" t="str">
        <f aca="false">TRIM('수출입 실적(국가별)'!A206)</f>
        <v>2025.01</v>
      </c>
      <c r="B202" s="17" t="n">
        <f aca="false">IFERROR(VALUE(LEFT(A202,4)),"")</f>
        <v>2025</v>
      </c>
      <c r="C202" s="17" t="n">
        <f aca="false">IFERROR(VALUE(RIGHT(A202,2)),"")</f>
        <v>1</v>
      </c>
      <c r="D202" s="11" t="str">
        <f aca="false">TRIM('수출입 실적(국가별)'!B206)</f>
        <v>기네비소</v>
      </c>
      <c r="E202" s="19" t="n">
        <f aca="false">IFERROR(VALUE(SUBSTITUTE(TRIM('수출입 실적(국가별)'!D206),",","")),"")</f>
        <v>73</v>
      </c>
      <c r="F202" s="19" t="n">
        <f aca="false">IFERROR(VALUE(SUBSTITUTE(TRIM('수출입 실적(국가별)'!F206),",","")),"")</f>
        <v>149</v>
      </c>
      <c r="G202" s="19" t="n">
        <f aca="false">IFERROR(VALUE(SUBSTITUTE(TRIM('수출입 실적(국가별)'!G206),",","")),"")</f>
        <v>-77</v>
      </c>
    </row>
    <row r="203" customFormat="false" ht="15" hidden="false" customHeight="true" outlineLevel="0" collapsed="false">
      <c r="A203" s="11" t="str">
        <f aca="false">TRIM('수출입 실적(국가별)'!A207)</f>
        <v>2025.01</v>
      </c>
      <c r="B203" s="17" t="n">
        <f aca="false">IFERROR(VALUE(LEFT(A203,4)),"")</f>
        <v>2025</v>
      </c>
      <c r="C203" s="17" t="n">
        <f aca="false">IFERROR(VALUE(RIGHT(A203,2)),"")</f>
        <v>1</v>
      </c>
      <c r="D203" s="11" t="str">
        <f aca="false">TRIM('수출입 실적(국가별)'!B207)</f>
        <v>말라위</v>
      </c>
      <c r="E203" s="19" t="n">
        <f aca="false">IFERROR(VALUE(SUBSTITUTE(TRIM('수출입 실적(국가별)'!D207),",","")),"")</f>
        <v>69</v>
      </c>
      <c r="F203" s="19" t="n">
        <f aca="false">IFERROR(VALUE(SUBSTITUTE(TRIM('수출입 실적(국가별)'!F207),",","")),"")</f>
        <v>1550</v>
      </c>
      <c r="G203" s="19" t="n">
        <f aca="false">IFERROR(VALUE(SUBSTITUTE(TRIM('수출입 실적(국가별)'!G207),",","")),"")</f>
        <v>-1481</v>
      </c>
    </row>
    <row r="204" customFormat="false" ht="15" hidden="false" customHeight="true" outlineLevel="0" collapsed="false">
      <c r="A204" s="11" t="str">
        <f aca="false">TRIM('수출입 실적(국가별)'!A208)</f>
        <v>2025.01</v>
      </c>
      <c r="B204" s="17" t="n">
        <f aca="false">IFERROR(VALUE(LEFT(A204,4)),"")</f>
        <v>2025</v>
      </c>
      <c r="C204" s="17" t="n">
        <f aca="false">IFERROR(VALUE(RIGHT(A204,2)),"")</f>
        <v>1</v>
      </c>
      <c r="D204" s="11" t="str">
        <f aca="false">TRIM('수출입 실적(국가별)'!B208)</f>
        <v>세인트 키츠 네비스</v>
      </c>
      <c r="E204" s="19" t="n">
        <f aca="false">IFERROR(VALUE(SUBSTITUTE(TRIM('수출입 실적(국가별)'!D208),",","")),"")</f>
        <v>60</v>
      </c>
      <c r="F204" s="19" t="n">
        <f aca="false">IFERROR(VALUE(SUBSTITUTE(TRIM('수출입 실적(국가별)'!F208),",","")),"")</f>
        <v>1</v>
      </c>
      <c r="G204" s="19" t="n">
        <f aca="false">IFERROR(VALUE(SUBSTITUTE(TRIM('수출입 실적(국가별)'!G208),",","")),"")</f>
        <v>60</v>
      </c>
    </row>
    <row r="205" customFormat="false" ht="15" hidden="false" customHeight="true" outlineLevel="0" collapsed="false">
      <c r="A205" s="11" t="str">
        <f aca="false">TRIM('수출입 실적(국가별)'!A209)</f>
        <v>2025.01</v>
      </c>
      <c r="B205" s="17" t="n">
        <f aca="false">IFERROR(VALUE(LEFT(A205,4)),"")</f>
        <v>2025</v>
      </c>
      <c r="C205" s="17" t="n">
        <f aca="false">IFERROR(VALUE(RIGHT(A205,2)),"")</f>
        <v>1</v>
      </c>
      <c r="D205" s="11" t="str">
        <f aca="false">TRIM('수출입 실적(국가별)'!B209)</f>
        <v>티모르</v>
      </c>
      <c r="E205" s="19" t="n">
        <f aca="false">IFERROR(VALUE(SUBSTITUTE(TRIM('수출입 실적(국가별)'!D209),",","")),"")</f>
        <v>28</v>
      </c>
      <c r="F205" s="19" t="n">
        <f aca="false">IFERROR(VALUE(SUBSTITUTE(TRIM('수출입 실적(국가별)'!F209),",","")),"")</f>
        <v>2</v>
      </c>
      <c r="G205" s="19" t="n">
        <f aca="false">IFERROR(VALUE(SUBSTITUTE(TRIM('수출입 실적(국가별)'!G209),",","")),"")</f>
        <v>25</v>
      </c>
    </row>
    <row r="206" customFormat="false" ht="15" hidden="false" customHeight="true" outlineLevel="0" collapsed="false">
      <c r="A206" s="11" t="str">
        <f aca="false">TRIM('수출입 실적(국가별)'!A210)</f>
        <v>2025.01</v>
      </c>
      <c r="B206" s="17" t="n">
        <f aca="false">IFERROR(VALUE(LEFT(A206,4)),"")</f>
        <v>2025</v>
      </c>
      <c r="C206" s="17" t="n">
        <f aca="false">IFERROR(VALUE(RIGHT(A206,2)),"")</f>
        <v>1</v>
      </c>
      <c r="D206" s="11" t="str">
        <f aca="false">TRIM('수출입 실적(국가별)'!B210)</f>
        <v>네덜란드 열도</v>
      </c>
      <c r="E206" s="19" t="n">
        <f aca="false">IFERROR(VALUE(SUBSTITUTE(TRIM('수출입 실적(국가별)'!D210),",","")),"")</f>
        <v>27</v>
      </c>
      <c r="F206" s="19" t="n">
        <f aca="false">IFERROR(VALUE(SUBSTITUTE(TRIM('수출입 실적(국가별)'!F210),",","")),"")</f>
        <v>0</v>
      </c>
      <c r="G206" s="19" t="n">
        <f aca="false">IFERROR(VALUE(SUBSTITUTE(TRIM('수출입 실적(국가별)'!G210),",","")),"")</f>
        <v>27</v>
      </c>
    </row>
    <row r="207" customFormat="false" ht="15" hidden="false" customHeight="true" outlineLevel="0" collapsed="false">
      <c r="A207" s="11" t="str">
        <f aca="false">TRIM('수출입 실적(국가별)'!A211)</f>
        <v>2025.01</v>
      </c>
      <c r="B207" s="17" t="n">
        <f aca="false">IFERROR(VALUE(LEFT(A207,4)),"")</f>
        <v>2025</v>
      </c>
      <c r="C207" s="17" t="n">
        <f aca="false">IFERROR(VALUE(RIGHT(A207,2)),"")</f>
        <v>1</v>
      </c>
      <c r="D207" s="11" t="str">
        <f aca="false">TRIM('수출입 실적(국가별)'!B211)</f>
        <v>모나코</v>
      </c>
      <c r="E207" s="19" t="n">
        <f aca="false">IFERROR(VALUE(SUBSTITUTE(TRIM('수출입 실적(국가별)'!D211),",","")),"")</f>
        <v>21</v>
      </c>
      <c r="F207" s="19" t="n">
        <f aca="false">IFERROR(VALUE(SUBSTITUTE(TRIM('수출입 실적(국가별)'!F211),",","")),"")</f>
        <v>215</v>
      </c>
      <c r="G207" s="19" t="n">
        <f aca="false">IFERROR(VALUE(SUBSTITUTE(TRIM('수출입 실적(국가별)'!G211),",","")),"")</f>
        <v>-194</v>
      </c>
    </row>
    <row r="208" customFormat="false" ht="15" hidden="false" customHeight="true" outlineLevel="0" collapsed="false">
      <c r="A208" s="11" t="str">
        <f aca="false">TRIM('수출입 실적(국가별)'!A212)</f>
        <v>2025.01</v>
      </c>
      <c r="B208" s="17" t="n">
        <f aca="false">IFERROR(VALUE(LEFT(A208,4)),"")</f>
        <v>2025</v>
      </c>
      <c r="C208" s="17" t="n">
        <f aca="false">IFERROR(VALUE(RIGHT(A208,2)),"")</f>
        <v>1</v>
      </c>
      <c r="D208" s="11" t="str">
        <f aca="false">TRIM('수출입 실적(국가별)'!B212)</f>
        <v>중앙아프리카공화국</v>
      </c>
      <c r="E208" s="19" t="n">
        <f aca="false">IFERROR(VALUE(SUBSTITUTE(TRIM('수출입 실적(국가별)'!D212),",","")),"")</f>
        <v>20</v>
      </c>
      <c r="F208" s="19" t="n">
        <f aca="false">IFERROR(VALUE(SUBSTITUTE(TRIM('수출입 실적(국가별)'!F212),",","")),"")</f>
        <v>28</v>
      </c>
      <c r="G208" s="19" t="n">
        <f aca="false">IFERROR(VALUE(SUBSTITUTE(TRIM('수출입 실적(국가별)'!G212),",","")),"")</f>
        <v>-8</v>
      </c>
    </row>
    <row r="209" customFormat="false" ht="15" hidden="false" customHeight="true" outlineLevel="0" collapsed="false">
      <c r="A209" s="11" t="str">
        <f aca="false">TRIM('수출입 실적(국가별)'!A213)</f>
        <v>2025.01</v>
      </c>
      <c r="B209" s="17" t="n">
        <f aca="false">IFERROR(VALUE(LEFT(A209,4)),"")</f>
        <v>2025</v>
      </c>
      <c r="C209" s="17" t="n">
        <f aca="false">IFERROR(VALUE(RIGHT(A209,2)),"")</f>
        <v>1</v>
      </c>
      <c r="D209" s="11" t="str">
        <f aca="false">TRIM('수출입 실적(국가별)'!B213)</f>
        <v>챠드</v>
      </c>
      <c r="E209" s="19" t="n">
        <f aca="false">IFERROR(VALUE(SUBSTITUTE(TRIM('수출입 실적(국가별)'!D213),",","")),"")</f>
        <v>18</v>
      </c>
      <c r="F209" s="19" t="n">
        <f aca="false">IFERROR(VALUE(SUBSTITUTE(TRIM('수출입 실적(국가별)'!F213),",","")),"")</f>
        <v>0</v>
      </c>
      <c r="G209" s="19" t="n">
        <f aca="false">IFERROR(VALUE(SUBSTITUTE(TRIM('수출입 실적(국가별)'!G213),",","")),"")</f>
        <v>18</v>
      </c>
    </row>
    <row r="210" customFormat="false" ht="15" hidden="false" customHeight="true" outlineLevel="0" collapsed="false">
      <c r="A210" s="11" t="str">
        <f aca="false">TRIM('수출입 실적(국가별)'!A214)</f>
        <v>2025.01</v>
      </c>
      <c r="B210" s="17" t="n">
        <f aca="false">IFERROR(VALUE(LEFT(A210,4)),"")</f>
        <v>2025</v>
      </c>
      <c r="C210" s="17" t="n">
        <f aca="false">IFERROR(VALUE(RIGHT(A210,2)),"")</f>
        <v>1</v>
      </c>
      <c r="D210" s="11" t="str">
        <f aca="false">TRIM('수출입 실적(국가별)'!B214)</f>
        <v>지브랄타</v>
      </c>
      <c r="E210" s="19" t="n">
        <f aca="false">IFERROR(VALUE(SUBSTITUTE(TRIM('수출입 실적(국가별)'!D214),",","")),"")</f>
        <v>16</v>
      </c>
      <c r="F210" s="19" t="n">
        <f aca="false">IFERROR(VALUE(SUBSTITUTE(TRIM('수출입 실적(국가별)'!F214),",","")),"")</f>
        <v>0</v>
      </c>
      <c r="G210" s="19" t="n">
        <f aca="false">IFERROR(VALUE(SUBSTITUTE(TRIM('수출입 실적(국가별)'!G214),",","")),"")</f>
        <v>16</v>
      </c>
    </row>
    <row r="211" customFormat="false" ht="15" hidden="false" customHeight="true" outlineLevel="0" collapsed="false">
      <c r="A211" s="11" t="str">
        <f aca="false">TRIM('수출입 실적(국가별)'!A215)</f>
        <v>2025.01</v>
      </c>
      <c r="B211" s="17" t="n">
        <f aca="false">IFERROR(VALUE(LEFT(A211,4)),"")</f>
        <v>2025</v>
      </c>
      <c r="C211" s="17" t="n">
        <f aca="false">IFERROR(VALUE(RIGHT(A211,2)),"")</f>
        <v>1</v>
      </c>
      <c r="D211" s="11" t="str">
        <f aca="false">TRIM('수출입 실적(국가별)'!B215)</f>
        <v>통가</v>
      </c>
      <c r="E211" s="19" t="n">
        <f aca="false">IFERROR(VALUE(SUBSTITUTE(TRIM('수출입 실적(국가별)'!D215),",","")),"")</f>
        <v>12</v>
      </c>
      <c r="F211" s="19" t="n">
        <f aca="false">IFERROR(VALUE(SUBSTITUTE(TRIM('수출입 실적(국가별)'!F215),",","")),"")</f>
        <v>15</v>
      </c>
      <c r="G211" s="19" t="n">
        <f aca="false">IFERROR(VALUE(SUBSTITUTE(TRIM('수출입 실적(국가별)'!G215),",","")),"")</f>
        <v>-3</v>
      </c>
    </row>
    <row r="212" customFormat="false" ht="15" hidden="false" customHeight="true" outlineLevel="0" collapsed="false">
      <c r="A212" s="11" t="str">
        <f aca="false">TRIM('수출입 실적(국가별)'!A216)</f>
        <v>2025.01</v>
      </c>
      <c r="B212" s="17" t="n">
        <f aca="false">IFERROR(VALUE(LEFT(A212,4)),"")</f>
        <v>2025</v>
      </c>
      <c r="C212" s="17" t="n">
        <f aca="false">IFERROR(VALUE(RIGHT(A212,2)),"")</f>
        <v>1</v>
      </c>
      <c r="D212" s="11" t="str">
        <f aca="false">TRIM('수출입 실적(국가별)'!B216)</f>
        <v>세인트마틴(생마르탱)</v>
      </c>
      <c r="E212" s="19" t="n">
        <f aca="false">IFERROR(VALUE(SUBSTITUTE(TRIM('수출입 실적(국가별)'!D216),",","")),"")</f>
        <v>8</v>
      </c>
      <c r="F212" s="19" t="n">
        <f aca="false">IFERROR(VALUE(SUBSTITUTE(TRIM('수출입 실적(국가별)'!F216),",","")),"")</f>
        <v>0</v>
      </c>
      <c r="G212" s="19" t="n">
        <f aca="false">IFERROR(VALUE(SUBSTITUTE(TRIM('수출입 실적(국가별)'!G216),",","")),"")</f>
        <v>8</v>
      </c>
    </row>
    <row r="213" customFormat="false" ht="15" hidden="false" customHeight="true" outlineLevel="0" collapsed="false">
      <c r="A213" s="11" t="str">
        <f aca="false">TRIM('수출입 실적(국가별)'!A217)</f>
        <v>2025.01</v>
      </c>
      <c r="B213" s="17" t="n">
        <f aca="false">IFERROR(VALUE(LEFT(A213,4)),"")</f>
        <v>2025</v>
      </c>
      <c r="C213" s="17" t="n">
        <f aca="false">IFERROR(VALUE(RIGHT(A213,2)),"")</f>
        <v>1</v>
      </c>
      <c r="D213" s="11" t="str">
        <f aca="false">TRIM('수출입 실적(국가별)'!B217)</f>
        <v>세인트 바르탤르미</v>
      </c>
      <c r="E213" s="19" t="n">
        <f aca="false">IFERROR(VALUE(SUBSTITUTE(TRIM('수출입 실적(국가별)'!D217),",","")),"")</f>
        <v>6</v>
      </c>
      <c r="F213" s="19" t="n">
        <f aca="false">IFERROR(VALUE(SUBSTITUTE(TRIM('수출입 실적(국가별)'!F217),",","")),"")</f>
        <v>14</v>
      </c>
      <c r="G213" s="19" t="n">
        <f aca="false">IFERROR(VALUE(SUBSTITUTE(TRIM('수출입 실적(국가별)'!G217),",","")),"")</f>
        <v>-8</v>
      </c>
    </row>
    <row r="214" customFormat="false" ht="15" hidden="false" customHeight="true" outlineLevel="0" collapsed="false">
      <c r="A214" s="11" t="str">
        <f aca="false">TRIM('수출입 실적(국가별)'!A218)</f>
        <v>2025.01</v>
      </c>
      <c r="B214" s="17" t="n">
        <f aca="false">IFERROR(VALUE(LEFT(A214,4)),"")</f>
        <v>2025</v>
      </c>
      <c r="C214" s="17" t="n">
        <f aca="false">IFERROR(VALUE(RIGHT(A214,2)),"")</f>
        <v>1</v>
      </c>
      <c r="D214" s="11" t="str">
        <f aca="false">TRIM('수출입 실적(국가별)'!B218)</f>
        <v>그린랜드</v>
      </c>
      <c r="E214" s="19" t="n">
        <f aca="false">IFERROR(VALUE(SUBSTITUTE(TRIM('수출입 실적(국가별)'!D218),",","")),"")</f>
        <v>3</v>
      </c>
      <c r="F214" s="19" t="n">
        <f aca="false">IFERROR(VALUE(SUBSTITUTE(TRIM('수출입 실적(국가별)'!F218),",","")),"")</f>
        <v>282</v>
      </c>
      <c r="G214" s="19" t="n">
        <f aca="false">IFERROR(VALUE(SUBSTITUTE(TRIM('수출입 실적(국가별)'!G218),",","")),"")</f>
        <v>-280</v>
      </c>
    </row>
    <row r="215" customFormat="false" ht="15" hidden="false" customHeight="true" outlineLevel="0" collapsed="false">
      <c r="A215" s="11" t="str">
        <f aca="false">TRIM('수출입 실적(국가별)'!A219)</f>
        <v>2025.01</v>
      </c>
      <c r="B215" s="17" t="n">
        <f aca="false">IFERROR(VALUE(LEFT(A215,4)),"")</f>
        <v>2025</v>
      </c>
      <c r="C215" s="17" t="n">
        <f aca="false">IFERROR(VALUE(RIGHT(A215,2)),"")</f>
        <v>1</v>
      </c>
      <c r="D215" s="11" t="str">
        <f aca="false">TRIM('수출입 실적(국가별)'!B219)</f>
        <v>교황청</v>
      </c>
      <c r="E215" s="19" t="n">
        <f aca="false">IFERROR(VALUE(SUBSTITUTE(TRIM('수출입 실적(국가별)'!D219),",","")),"")</f>
        <v>2</v>
      </c>
      <c r="F215" s="19" t="n">
        <f aca="false">IFERROR(VALUE(SUBSTITUTE(TRIM('수출입 실적(국가별)'!F219),",","")),"")</f>
        <v>0</v>
      </c>
      <c r="G215" s="19" t="n">
        <f aca="false">IFERROR(VALUE(SUBSTITUTE(TRIM('수출입 실적(국가별)'!G219),",","")),"")</f>
        <v>2</v>
      </c>
    </row>
    <row r="216" customFormat="false" ht="15" hidden="false" customHeight="true" outlineLevel="0" collapsed="false">
      <c r="A216" s="11" t="str">
        <f aca="false">TRIM('수출입 실적(국가별)'!A220)</f>
        <v>2025.01</v>
      </c>
      <c r="B216" s="17" t="n">
        <f aca="false">IFERROR(VALUE(LEFT(A216,4)),"")</f>
        <v>2025</v>
      </c>
      <c r="C216" s="17" t="n">
        <f aca="false">IFERROR(VALUE(RIGHT(A216,2)),"")</f>
        <v>1</v>
      </c>
      <c r="D216" s="11" t="str">
        <f aca="false">TRIM('수출입 실적(국가별)'!B220)</f>
        <v>코모로스</v>
      </c>
      <c r="E216" s="19" t="n">
        <f aca="false">IFERROR(VALUE(SUBSTITUTE(TRIM('수출입 실적(국가별)'!D220),",","")),"")</f>
        <v>2</v>
      </c>
      <c r="F216" s="19" t="n">
        <f aca="false">IFERROR(VALUE(SUBSTITUTE(TRIM('수출입 실적(국가별)'!F220),",","")),"")</f>
        <v>2</v>
      </c>
      <c r="G216" s="19" t="n">
        <f aca="false">IFERROR(VALUE(SUBSTITUTE(TRIM('수출입 실적(국가별)'!G220),",","")),"")</f>
        <v>0</v>
      </c>
    </row>
    <row r="217" customFormat="false" ht="15" hidden="false" customHeight="true" outlineLevel="0" collapsed="false">
      <c r="A217" s="11" t="str">
        <f aca="false">TRIM('수출입 실적(국가별)'!A221)</f>
        <v>2025.01</v>
      </c>
      <c r="B217" s="17" t="n">
        <f aca="false">IFERROR(VALUE(LEFT(A217,4)),"")</f>
        <v>2025</v>
      </c>
      <c r="C217" s="17" t="n">
        <f aca="false">IFERROR(VALUE(RIGHT(A217,2)),"")</f>
        <v>1</v>
      </c>
      <c r="D217" s="11" t="str">
        <f aca="false">TRIM('수출입 실적(국가별)'!B221)</f>
        <v>앙귈라</v>
      </c>
      <c r="E217" s="19" t="n">
        <f aca="false">IFERROR(VALUE(SUBSTITUTE(TRIM('수출입 실적(국가별)'!D221),",","")),"")</f>
        <v>1</v>
      </c>
      <c r="F217" s="19" t="n">
        <f aca="false">IFERROR(VALUE(SUBSTITUTE(TRIM('수출입 실적(국가별)'!F221),",","")),"")</f>
        <v>0</v>
      </c>
      <c r="G217" s="19" t="n">
        <f aca="false">IFERROR(VALUE(SUBSTITUTE(TRIM('수출입 실적(국가별)'!G221),",","")),"")</f>
        <v>1</v>
      </c>
    </row>
    <row r="218" customFormat="false" ht="15" hidden="false" customHeight="true" outlineLevel="0" collapsed="false">
      <c r="A218" s="11" t="str">
        <f aca="false">TRIM('수출입 실적(국가별)'!A222)</f>
        <v>2025.01</v>
      </c>
      <c r="B218" s="17" t="n">
        <f aca="false">IFERROR(VALUE(LEFT(A218,4)),"")</f>
        <v>2025</v>
      </c>
      <c r="C218" s="17" t="n">
        <f aca="false">IFERROR(VALUE(RIGHT(A218,2)),"")</f>
        <v>1</v>
      </c>
      <c r="D218" s="11" t="str">
        <f aca="false">TRIM('수출입 실적(국가별)'!B222)</f>
        <v>에리트리아</v>
      </c>
      <c r="E218" s="19" t="n">
        <f aca="false">IFERROR(VALUE(SUBSTITUTE(TRIM('수출입 실적(국가별)'!D222),",","")),"")</f>
        <v>1</v>
      </c>
      <c r="F218" s="19" t="n">
        <f aca="false">IFERROR(VALUE(SUBSTITUTE(TRIM('수출입 실적(국가별)'!F222),",","")),"")</f>
        <v>0</v>
      </c>
      <c r="G218" s="19" t="n">
        <f aca="false">IFERROR(VALUE(SUBSTITUTE(TRIM('수출입 실적(국가별)'!G222),",","")),"")</f>
        <v>1</v>
      </c>
    </row>
    <row r="219" customFormat="false" ht="15" hidden="false" customHeight="true" outlineLevel="0" collapsed="false">
      <c r="A219" s="11" t="str">
        <f aca="false">TRIM('수출입 실적(국가별)'!A223)</f>
        <v>2025.01</v>
      </c>
      <c r="B219" s="17" t="n">
        <f aca="false">IFERROR(VALUE(LEFT(A219,4)),"")</f>
        <v>2025</v>
      </c>
      <c r="C219" s="17" t="n">
        <f aca="false">IFERROR(VALUE(RIGHT(A219,2)),"")</f>
        <v>1</v>
      </c>
      <c r="D219" s="11" t="str">
        <f aca="false">TRIM('수출입 실적(국가별)'!B223)</f>
        <v>미령 버진군도</v>
      </c>
      <c r="E219" s="19" t="n">
        <f aca="false">IFERROR(VALUE(SUBSTITUTE(TRIM('수출입 실적(국가별)'!D223),",","")),"")</f>
        <v>1</v>
      </c>
      <c r="F219" s="19" t="n">
        <f aca="false">IFERROR(VALUE(SUBSTITUTE(TRIM('수출입 실적(국가별)'!F223),",","")),"")</f>
        <v>0</v>
      </c>
      <c r="G219" s="19" t="n">
        <f aca="false">IFERROR(VALUE(SUBSTITUTE(TRIM('수출입 실적(국가별)'!G223),",","")),"")</f>
        <v>1</v>
      </c>
    </row>
    <row r="220" customFormat="false" ht="15" hidden="false" customHeight="true" outlineLevel="0" collapsed="false">
      <c r="A220" s="11" t="str">
        <f aca="false">TRIM('수출입 실적(국가별)'!A224)</f>
        <v>2025.01</v>
      </c>
      <c r="B220" s="17" t="n">
        <f aca="false">IFERROR(VALUE(LEFT(A220,4)),"")</f>
        <v>2025</v>
      </c>
      <c r="C220" s="17" t="n">
        <f aca="false">IFERROR(VALUE(RIGHT(A220,2)),"")</f>
        <v>1</v>
      </c>
      <c r="D220" s="11" t="str">
        <f aca="false">TRIM('수출입 실적(국가별)'!B224)</f>
        <v>몬트세라트</v>
      </c>
      <c r="E220" s="19" t="n">
        <f aca="false">IFERROR(VALUE(SUBSTITUTE(TRIM('수출입 실적(국가별)'!D224),",","")),"")</f>
        <v>1</v>
      </c>
      <c r="F220" s="19" t="n">
        <f aca="false">IFERROR(VALUE(SUBSTITUTE(TRIM('수출입 실적(국가별)'!F224),",","")),"")</f>
        <v>0</v>
      </c>
      <c r="G220" s="19" t="n">
        <f aca="false">IFERROR(VALUE(SUBSTITUTE(TRIM('수출입 실적(국가별)'!G224),",","")),"")</f>
        <v>1</v>
      </c>
    </row>
    <row r="221" customFormat="false" ht="15" hidden="false" customHeight="true" outlineLevel="0" collapsed="false">
      <c r="A221" s="11" t="str">
        <f aca="false">TRIM('수출입 실적(국가별)'!A225)</f>
        <v>2025.01</v>
      </c>
      <c r="B221" s="17" t="n">
        <f aca="false">IFERROR(VALUE(LEFT(A221,4)),"")</f>
        <v>2025</v>
      </c>
      <c r="C221" s="17" t="n">
        <f aca="false">IFERROR(VALUE(RIGHT(A221,2)),"")</f>
        <v>1</v>
      </c>
      <c r="D221" s="11" t="str">
        <f aca="false">TRIM('수출입 실적(국가별)'!B225)</f>
        <v>건지</v>
      </c>
      <c r="E221" s="19" t="n">
        <f aca="false">IFERROR(VALUE(SUBSTITUTE(TRIM('수출입 실적(국가별)'!D225),",","")),"")</f>
        <v>0</v>
      </c>
      <c r="F221" s="19" t="n">
        <f aca="false">IFERROR(VALUE(SUBSTITUTE(TRIM('수출입 실적(국가별)'!F225),",","")),"")</f>
        <v>0</v>
      </c>
      <c r="G221" s="19" t="n">
        <f aca="false">IFERROR(VALUE(SUBSTITUTE(TRIM('수출입 실적(국가별)'!G225),",","")),"")</f>
        <v>0</v>
      </c>
    </row>
    <row r="222" customFormat="false" ht="15" hidden="false" customHeight="true" outlineLevel="0" collapsed="false">
      <c r="A222" s="11" t="str">
        <f aca="false">TRIM('수출입 실적(국가별)'!A226)</f>
        <v>2025.01</v>
      </c>
      <c r="B222" s="17" t="n">
        <f aca="false">IFERROR(VALUE(LEFT(A222,4)),"")</f>
        <v>2025</v>
      </c>
      <c r="C222" s="17" t="n">
        <f aca="false">IFERROR(VALUE(RIGHT(A222,2)),"")</f>
        <v>1</v>
      </c>
      <c r="D222" s="11" t="str">
        <f aca="false">TRIM('수출입 실적(국가별)'!B226)</f>
        <v>저어지</v>
      </c>
      <c r="E222" s="19" t="n">
        <f aca="false">IFERROR(VALUE(SUBSTITUTE(TRIM('수출입 실적(국가별)'!D226),",","")),"")</f>
        <v>0</v>
      </c>
      <c r="F222" s="19" t="n">
        <f aca="false">IFERROR(VALUE(SUBSTITUTE(TRIM('수출입 실적(국가별)'!F226),",","")),"")</f>
        <v>0</v>
      </c>
      <c r="G222" s="19" t="n">
        <f aca="false">IFERROR(VALUE(SUBSTITUTE(TRIM('수출입 실적(국가별)'!G226),",","")),"")</f>
        <v>0</v>
      </c>
    </row>
    <row r="223" customFormat="false" ht="15" hidden="false" customHeight="true" outlineLevel="0" collapsed="false">
      <c r="A223" s="11" t="str">
        <f aca="false">TRIM('수출입 실적(국가별)'!A227)</f>
        <v>2025.01</v>
      </c>
      <c r="B223" s="17" t="n">
        <f aca="false">IFERROR(VALUE(LEFT(A223,4)),"")</f>
        <v>2025</v>
      </c>
      <c r="C223" s="17" t="n">
        <f aca="false">IFERROR(VALUE(RIGHT(A223,2)),"")</f>
        <v>1</v>
      </c>
      <c r="D223" s="11" t="str">
        <f aca="false">TRIM('수출입 실적(국가별)'!B227)</f>
        <v>왈라스 &amp; 퓨투나 군도</v>
      </c>
      <c r="E223" s="19" t="n">
        <f aca="false">IFERROR(VALUE(SUBSTITUTE(TRIM('수출입 실적(국가별)'!D227),",","")),"")</f>
        <v>0</v>
      </c>
      <c r="F223" s="19" t="n">
        <f aca="false">IFERROR(VALUE(SUBSTITUTE(TRIM('수출입 실적(국가별)'!F227),",","")),"")</f>
        <v>0</v>
      </c>
      <c r="G223" s="19" t="n">
        <f aca="false">IFERROR(VALUE(SUBSTITUTE(TRIM('수출입 실적(국가별)'!G227),",","")),"")</f>
        <v>0</v>
      </c>
    </row>
    <row r="224" customFormat="false" ht="15" hidden="false" customHeight="true" outlineLevel="0" collapsed="false">
      <c r="A224" s="11" t="str">
        <f aca="false">TRIM('수출입 실적(국가별)'!A228)</f>
        <v>2025.01</v>
      </c>
      <c r="B224" s="17" t="n">
        <f aca="false">IFERROR(VALUE(LEFT(A224,4)),"")</f>
        <v>2025</v>
      </c>
      <c r="C224" s="17" t="n">
        <f aca="false">IFERROR(VALUE(RIGHT(A224,2)),"")</f>
        <v>1</v>
      </c>
      <c r="D224" s="11" t="str">
        <f aca="false">TRIM('수출입 실적(국가별)'!B228)</f>
        <v>보네르 신트외스타티위스</v>
      </c>
      <c r="E224" s="19" t="n">
        <f aca="false">IFERROR(VALUE(SUBSTITUTE(TRIM('수출입 실적(국가별)'!D228),",","")),"")</f>
        <v>0</v>
      </c>
      <c r="F224" s="19" t="n">
        <f aca="false">IFERROR(VALUE(SUBSTITUTE(TRIM('수출입 실적(국가별)'!F228),",","")),"")</f>
        <v>8</v>
      </c>
      <c r="G224" s="19" t="n">
        <f aca="false">IFERROR(VALUE(SUBSTITUTE(TRIM('수출입 실적(국가별)'!G228),",","")),"")</f>
        <v>-8</v>
      </c>
    </row>
    <row r="225" customFormat="false" ht="15" hidden="false" customHeight="true" outlineLevel="0" collapsed="false">
      <c r="A225" s="11" t="str">
        <f aca="false">TRIM('수출입 실적(국가별)'!A229)</f>
        <v>2025.01</v>
      </c>
      <c r="B225" s="17" t="n">
        <f aca="false">IFERROR(VALUE(LEFT(A225,4)),"")</f>
        <v>2025</v>
      </c>
      <c r="C225" s="17" t="n">
        <f aca="false">IFERROR(VALUE(RIGHT(A225,2)),"")</f>
        <v>1</v>
      </c>
      <c r="D225" s="11" t="str">
        <f aca="false">TRIM('수출입 실적(국가별)'!B229)</f>
        <v>토켈라우</v>
      </c>
      <c r="E225" s="19" t="n">
        <f aca="false">IFERROR(VALUE(SUBSTITUTE(TRIM('수출입 실적(국가별)'!D229),",","")),"")</f>
        <v>0</v>
      </c>
      <c r="F225" s="19" t="n">
        <f aca="false">IFERROR(VALUE(SUBSTITUTE(TRIM('수출입 실적(국가별)'!F229),",","")),"")</f>
        <v>129</v>
      </c>
      <c r="G225" s="19" t="n">
        <f aca="false">IFERROR(VALUE(SUBSTITUTE(TRIM('수출입 실적(국가별)'!G229),",","")),"")</f>
        <v>-129</v>
      </c>
    </row>
    <row r="226" customFormat="false" ht="15" hidden="false" customHeight="true" outlineLevel="0" collapsed="false">
      <c r="A226" s="11" t="str">
        <f aca="false">TRIM('수출입 실적(국가별)'!A230)</f>
        <v>2025.01</v>
      </c>
      <c r="B226" s="17" t="n">
        <f aca="false">IFERROR(VALUE(LEFT(A226,4)),"")</f>
        <v>2025</v>
      </c>
      <c r="C226" s="17" t="n">
        <f aca="false">IFERROR(VALUE(RIGHT(A226,2)),"")</f>
        <v>1</v>
      </c>
      <c r="D226" s="11" t="str">
        <f aca="false">TRIM('수출입 실적(국가별)'!B230)</f>
        <v>쿡 아일랜드</v>
      </c>
      <c r="E226" s="19" t="n">
        <f aca="false">IFERROR(VALUE(SUBSTITUTE(TRIM('수출입 실적(국가별)'!D230),",","")),"")</f>
        <v>0</v>
      </c>
      <c r="F226" s="19" t="n">
        <f aca="false">IFERROR(VALUE(SUBSTITUTE(TRIM('수출입 실적(국가별)'!F230),",","")),"")</f>
        <v>1</v>
      </c>
      <c r="G226" s="19" t="n">
        <f aca="false">IFERROR(VALUE(SUBSTITUTE(TRIM('수출입 실적(국가별)'!G230),",","")),"")</f>
        <v>-1</v>
      </c>
    </row>
    <row r="227" customFormat="false" ht="15" hidden="false" customHeight="true" outlineLevel="0" collapsed="false">
      <c r="A227" s="11" t="str">
        <f aca="false">TRIM('수출입 실적(국가별)'!A231)</f>
        <v>2025.01</v>
      </c>
      <c r="B227" s="17" t="n">
        <f aca="false">IFERROR(VALUE(LEFT(A227,4)),"")</f>
        <v>2025</v>
      </c>
      <c r="C227" s="17" t="n">
        <f aca="false">IFERROR(VALUE(RIGHT(A227,2)),"")</f>
        <v>1</v>
      </c>
      <c r="D227" s="11" t="str">
        <f aca="false">TRIM('수출입 실적(국가별)'!B231)</f>
        <v>크리스마스 아일랜드</v>
      </c>
      <c r="E227" s="19" t="n">
        <f aca="false">IFERROR(VALUE(SUBSTITUTE(TRIM('수출입 실적(국가별)'!D231),",","")),"")</f>
        <v>0</v>
      </c>
      <c r="F227" s="19" t="n">
        <f aca="false">IFERROR(VALUE(SUBSTITUTE(TRIM('수출입 실적(국가별)'!F231),",","")),"")</f>
        <v>1</v>
      </c>
      <c r="G227" s="19" t="n">
        <f aca="false">IFERROR(VALUE(SUBSTITUTE(TRIM('수출입 실적(국가별)'!G231),",","")),"")</f>
        <v>-1</v>
      </c>
    </row>
    <row r="228" customFormat="false" ht="15" hidden="false" customHeight="true" outlineLevel="0" collapsed="false">
      <c r="A228" s="11" t="str">
        <f aca="false">TRIM('수출입 실적(국가별)'!A232)</f>
        <v>2025.01</v>
      </c>
      <c r="B228" s="17" t="n">
        <f aca="false">IFERROR(VALUE(LEFT(A228,4)),"")</f>
        <v>2025</v>
      </c>
      <c r="C228" s="17" t="n">
        <f aca="false">IFERROR(VALUE(RIGHT(A228,2)),"")</f>
        <v>1</v>
      </c>
      <c r="D228" s="11" t="str">
        <f aca="false">TRIM('수출입 실적(국가별)'!B232)</f>
        <v>맨섬</v>
      </c>
      <c r="E228" s="19" t="n">
        <f aca="false">IFERROR(VALUE(SUBSTITUTE(TRIM('수출입 실적(국가별)'!D232),",","")),"")</f>
        <v>0</v>
      </c>
      <c r="F228" s="19" t="n">
        <f aca="false">IFERROR(VALUE(SUBSTITUTE(TRIM('수출입 실적(국가별)'!F232),",","")),"")</f>
        <v>0</v>
      </c>
      <c r="G228" s="19" t="n">
        <f aca="false">IFERROR(VALUE(SUBSTITUTE(TRIM('수출입 실적(국가별)'!G232),",","")),"")</f>
        <v>0</v>
      </c>
    </row>
    <row r="229" customFormat="false" ht="15" hidden="false" customHeight="true" outlineLevel="0" collapsed="false">
      <c r="A229" s="11" t="str">
        <f aca="false">TRIM('수출입 실적(국가별)'!A233)</f>
        <v>2025.01</v>
      </c>
      <c r="B229" s="17" t="n">
        <f aca="false">IFERROR(VALUE(LEFT(A229,4)),"")</f>
        <v>2025</v>
      </c>
      <c r="C229" s="17" t="n">
        <f aca="false">IFERROR(VALUE(RIGHT(A229,2)),"")</f>
        <v>1</v>
      </c>
      <c r="D229" s="11" t="str">
        <f aca="false">TRIM('수출입 실적(국가별)'!B233)</f>
        <v>영령 인도양</v>
      </c>
      <c r="E229" s="19" t="n">
        <f aca="false">IFERROR(VALUE(SUBSTITUTE(TRIM('수출입 실적(국가별)'!D233),",","")),"")</f>
        <v>0</v>
      </c>
      <c r="F229" s="19" t="n">
        <f aca="false">IFERROR(VALUE(SUBSTITUTE(TRIM('수출입 실적(국가별)'!F233),",","")),"")</f>
        <v>0</v>
      </c>
      <c r="G229" s="19" t="n">
        <f aca="false">IFERROR(VALUE(SUBSTITUTE(TRIM('수출입 실적(국가별)'!G233),",","")),"")</f>
        <v>0</v>
      </c>
    </row>
    <row r="230" customFormat="false" ht="15" hidden="false" customHeight="true" outlineLevel="0" collapsed="false">
      <c r="A230" s="11" t="str">
        <f aca="false">TRIM('수출입 실적(국가별)'!A234)</f>
        <v>2025.01</v>
      </c>
      <c r="B230" s="17" t="n">
        <f aca="false">IFERROR(VALUE(LEFT(A230,4)),"")</f>
        <v>2025</v>
      </c>
      <c r="C230" s="17" t="n">
        <f aca="false">IFERROR(VALUE(RIGHT(A230,2)),"")</f>
        <v>1</v>
      </c>
      <c r="D230" s="11" t="str">
        <f aca="false">TRIM('수출입 실적(국가별)'!B234)</f>
        <v>레소토</v>
      </c>
      <c r="E230" s="19" t="n">
        <f aca="false">IFERROR(VALUE(SUBSTITUTE(TRIM('수출입 실적(국가별)'!D234),",","")),"")</f>
        <v>0</v>
      </c>
      <c r="F230" s="19" t="n">
        <f aca="false">IFERROR(VALUE(SUBSTITUTE(TRIM('수출입 실적(국가별)'!F234),",","")),"")</f>
        <v>6</v>
      </c>
      <c r="G230" s="19" t="n">
        <f aca="false">IFERROR(VALUE(SUBSTITUTE(TRIM('수출입 실적(국가별)'!G234),",","")),"")</f>
        <v>-6</v>
      </c>
    </row>
    <row r="231" customFormat="false" ht="15" hidden="false" customHeight="true" outlineLevel="0" collapsed="false">
      <c r="A231" s="11" t="str">
        <f aca="false">TRIM('수출입 실적(국가별)'!A235)</f>
        <v>2025.01</v>
      </c>
      <c r="B231" s="17" t="n">
        <f aca="false">IFERROR(VALUE(LEFT(A231,4)),"")</f>
        <v>2025</v>
      </c>
      <c r="C231" s="17" t="n">
        <f aca="false">IFERROR(VALUE(RIGHT(A231,2)),"")</f>
        <v>1</v>
      </c>
      <c r="D231" s="11" t="str">
        <f aca="false">TRIM('수출입 실적(국가별)'!B235)</f>
        <v>안도라</v>
      </c>
      <c r="E231" s="19" t="n">
        <f aca="false">IFERROR(VALUE(SUBSTITUTE(TRIM('수출입 실적(국가별)'!D235),",","")),"")</f>
        <v>0</v>
      </c>
      <c r="F231" s="19" t="n">
        <f aca="false">IFERROR(VALUE(SUBSTITUTE(TRIM('수출입 실적(국가별)'!F235),",","")),"")</f>
        <v>2</v>
      </c>
      <c r="G231" s="19" t="n">
        <f aca="false">IFERROR(VALUE(SUBSTITUTE(TRIM('수출입 실적(국가별)'!G235),",","")),"")</f>
        <v>-2</v>
      </c>
    </row>
    <row r="232" customFormat="false" ht="15" hidden="false" customHeight="true" outlineLevel="0" collapsed="false">
      <c r="A232" s="11" t="str">
        <f aca="false">TRIM('수출입 실적(국가별)'!A236)</f>
        <v>2025.01</v>
      </c>
      <c r="B232" s="17" t="n">
        <f aca="false">IFERROR(VALUE(LEFT(A232,4)),"")</f>
        <v>2025</v>
      </c>
      <c r="C232" s="17" t="n">
        <f aca="false">IFERROR(VALUE(RIGHT(A232,2)),"")</f>
        <v>1</v>
      </c>
      <c r="D232" s="11" t="str">
        <f aca="false">TRIM('수출입 실적(국가별)'!B236)</f>
        <v>나우루</v>
      </c>
      <c r="E232" s="19" t="n">
        <f aca="false">IFERROR(VALUE(SUBSTITUTE(TRIM('수출입 실적(국가별)'!D236),",","")),"")</f>
        <v>0</v>
      </c>
      <c r="F232" s="19" t="n">
        <f aca="false">IFERROR(VALUE(SUBSTITUTE(TRIM('수출입 실적(국가별)'!F236),",","")),"")</f>
        <v>4504</v>
      </c>
      <c r="G232" s="19" t="n">
        <f aca="false">IFERROR(VALUE(SUBSTITUTE(TRIM('수출입 실적(국가별)'!G236),",","")),"")</f>
        <v>-4504</v>
      </c>
    </row>
    <row r="233" customFormat="false" ht="15" hidden="false" customHeight="true" outlineLevel="0" collapsed="false">
      <c r="A233" s="11" t="str">
        <f aca="false">TRIM('수출입 실적(국가별)'!A237)</f>
        <v>2025.01</v>
      </c>
      <c r="B233" s="17" t="n">
        <f aca="false">IFERROR(VALUE(LEFT(A233,4)),"")</f>
        <v>2025</v>
      </c>
      <c r="C233" s="17" t="n">
        <f aca="false">IFERROR(VALUE(RIGHT(A233,2)),"")</f>
        <v>1</v>
      </c>
      <c r="D233" s="11" t="str">
        <f aca="false">TRIM('수출입 실적(국가별)'!B237)</f>
        <v>니우에</v>
      </c>
      <c r="E233" s="19" t="n">
        <f aca="false">IFERROR(VALUE(SUBSTITUTE(TRIM('수출입 실적(국가별)'!D237),",","")),"")</f>
        <v>0</v>
      </c>
      <c r="F233" s="19" t="n">
        <f aca="false">IFERROR(VALUE(SUBSTITUTE(TRIM('수출입 실적(국가별)'!F237),",","")),"")</f>
        <v>0</v>
      </c>
      <c r="G233" s="19" t="n">
        <f aca="false">IFERROR(VALUE(SUBSTITUTE(TRIM('수출입 실적(국가별)'!G237),",","")),"")</f>
        <v>0</v>
      </c>
    </row>
    <row r="234" customFormat="false" ht="15" hidden="false" customHeight="true" outlineLevel="0" collapsed="false">
      <c r="A234" s="11" t="str">
        <f aca="false">TRIM('수출입 실적(국가별)'!A238)</f>
        <v>2025.01</v>
      </c>
      <c r="B234" s="17" t="n">
        <f aca="false">IFERROR(VALUE(LEFT(A234,4)),"")</f>
        <v>2025</v>
      </c>
      <c r="C234" s="17" t="n">
        <f aca="false">IFERROR(VALUE(RIGHT(A234,2)),"")</f>
        <v>1</v>
      </c>
      <c r="D234" s="11" t="str">
        <f aca="false">TRIM('수출입 실적(국가별)'!B238)</f>
        <v>피트카이른</v>
      </c>
      <c r="E234" s="19" t="n">
        <f aca="false">IFERROR(VALUE(SUBSTITUTE(TRIM('수출입 실적(국가별)'!D238),",","")),"")</f>
        <v>0</v>
      </c>
      <c r="F234" s="19" t="n">
        <f aca="false">IFERROR(VALUE(SUBSTITUTE(TRIM('수출입 실적(국가별)'!F238),",","")),"")</f>
        <v>13</v>
      </c>
      <c r="G234" s="19" t="n">
        <f aca="false">IFERROR(VALUE(SUBSTITUTE(TRIM('수출입 실적(국가별)'!G238),",","")),"")</f>
        <v>-13</v>
      </c>
    </row>
    <row r="235" customFormat="false" ht="15" hidden="false" customHeight="true" outlineLevel="0" collapsed="false">
      <c r="A235" s="11" t="str">
        <f aca="false">TRIM('수출입 실적(국가별)'!A239)</f>
        <v>2025.01</v>
      </c>
      <c r="B235" s="17" t="n">
        <f aca="false">IFERROR(VALUE(LEFT(A235,4)),"")</f>
        <v>2025</v>
      </c>
      <c r="C235" s="17" t="n">
        <f aca="false">IFERROR(VALUE(RIGHT(A235,2)),"")</f>
        <v>1</v>
      </c>
      <c r="D235" s="11" t="str">
        <f aca="false">TRIM('수출입 실적(국가별)'!B239)</f>
        <v>산마리노</v>
      </c>
      <c r="E235" s="19" t="n">
        <f aca="false">IFERROR(VALUE(SUBSTITUTE(TRIM('수출입 실적(국가별)'!D239),",","")),"")</f>
        <v>0</v>
      </c>
      <c r="F235" s="19" t="n">
        <f aca="false">IFERROR(VALUE(SUBSTITUTE(TRIM('수출입 실적(국가별)'!F239),",","")),"")</f>
        <v>210</v>
      </c>
      <c r="G235" s="19" t="n">
        <f aca="false">IFERROR(VALUE(SUBSTITUTE(TRIM('수출입 실적(국가별)'!G239),",","")),"")</f>
        <v>-210</v>
      </c>
    </row>
    <row r="236" customFormat="false" ht="15" hidden="false" customHeight="true" outlineLevel="0" collapsed="false">
      <c r="A236" s="11" t="str">
        <f aca="false">TRIM('수출입 실적(국가별)'!A240)</f>
        <v>2025.01</v>
      </c>
      <c r="B236" s="17" t="n">
        <f aca="false">IFERROR(VALUE(LEFT(A236,4)),"")</f>
        <v>2025</v>
      </c>
      <c r="C236" s="17" t="n">
        <f aca="false">IFERROR(VALUE(RIGHT(A236,2)),"")</f>
        <v>1</v>
      </c>
      <c r="D236" s="11" t="str">
        <f aca="false">TRIM('수출입 실적(국가별)'!B240)</f>
        <v>상토메 프린스페</v>
      </c>
      <c r="E236" s="19" t="n">
        <f aca="false">IFERROR(VALUE(SUBSTITUTE(TRIM('수출입 실적(국가별)'!D240),",","")),"")</f>
        <v>0</v>
      </c>
      <c r="F236" s="19" t="n">
        <f aca="false">IFERROR(VALUE(SUBSTITUTE(TRIM('수출입 실적(국가별)'!F240),",","")),"")</f>
        <v>0</v>
      </c>
      <c r="G236" s="19" t="n">
        <f aca="false">IFERROR(VALUE(SUBSTITUTE(TRIM('수출입 실적(국가별)'!G240),",","")),"")</f>
        <v>0</v>
      </c>
    </row>
    <row r="237" customFormat="false" ht="15" hidden="false" customHeight="true" outlineLevel="0" collapsed="false">
      <c r="A237" s="11" t="str">
        <f aca="false">TRIM('수출입 실적(국가별)'!A241)</f>
        <v>2025.01</v>
      </c>
      <c r="B237" s="17" t="n">
        <f aca="false">IFERROR(VALUE(LEFT(A237,4)),"")</f>
        <v>2025</v>
      </c>
      <c r="C237" s="17" t="n">
        <f aca="false">IFERROR(VALUE(RIGHT(A237,2)),"")</f>
        <v>1</v>
      </c>
      <c r="D237" s="11" t="str">
        <f aca="false">TRIM('수출입 실적(국가별)'!B241)</f>
        <v>불령 남부지역</v>
      </c>
      <c r="E237" s="19" t="n">
        <f aca="false">IFERROR(VALUE(SUBSTITUTE(TRIM('수출입 실적(국가별)'!D241),",","")),"")</f>
        <v>0</v>
      </c>
      <c r="F237" s="19" t="n">
        <f aca="false">IFERROR(VALUE(SUBSTITUTE(TRIM('수출입 실적(국가별)'!F241),",","")),"")</f>
        <v>0</v>
      </c>
      <c r="G237" s="19" t="n">
        <f aca="false">IFERROR(VALUE(SUBSTITUTE(TRIM('수출입 실적(국가별)'!G241),",","")),"")</f>
        <v>0</v>
      </c>
    </row>
    <row r="238" customFormat="false" ht="15" hidden="false" customHeight="true" outlineLevel="0" collapsed="false">
      <c r="A238" s="11" t="str">
        <f aca="false">TRIM('수출입 실적(국가별)'!A242)</f>
        <v>2025.01</v>
      </c>
      <c r="B238" s="17" t="n">
        <f aca="false">IFERROR(VALUE(LEFT(A238,4)),"")</f>
        <v>2025</v>
      </c>
      <c r="C238" s="17" t="n">
        <f aca="false">IFERROR(VALUE(RIGHT(A238,2)),"")</f>
        <v>1</v>
      </c>
      <c r="D238" s="11" t="str">
        <f aca="false">TRIM('수출입 실적(국가별)'!B242)</f>
        <v>코스 군도</v>
      </c>
      <c r="E238" s="19" t="n">
        <f aca="false">IFERROR(VALUE(SUBSTITUTE(TRIM('수출입 실적(국가별)'!D242),",","")),"")</f>
        <v>0</v>
      </c>
      <c r="F238" s="19" t="n">
        <f aca="false">IFERROR(VALUE(SUBSTITUTE(TRIM('수출입 실적(국가별)'!F242),",","")),"")</f>
        <v>0</v>
      </c>
      <c r="G238" s="19" t="n">
        <f aca="false">IFERROR(VALUE(SUBSTITUTE(TRIM('수출입 실적(국가별)'!G242),",","")),"")</f>
        <v>0</v>
      </c>
    </row>
    <row r="239" customFormat="false" ht="15" hidden="false" customHeight="true" outlineLevel="0" collapsed="false">
      <c r="A239" s="11" t="str">
        <f aca="false">TRIM('수출입 실적(국가별)'!A243)</f>
        <v>2025.02</v>
      </c>
      <c r="B239" s="17" t="n">
        <f aca="false">IFERROR(VALUE(LEFT(A239,4)),"")</f>
        <v>2025</v>
      </c>
      <c r="C239" s="17" t="n">
        <f aca="false">IFERROR(VALUE(RIGHT(A239,2)),"")</f>
        <v>2</v>
      </c>
      <c r="D239" s="11" t="str">
        <f aca="false">TRIM('수출입 실적(국가별)'!B243)</f>
        <v>미국</v>
      </c>
      <c r="E239" s="19" t="n">
        <f aca="false">IFERROR(VALUE(SUBSTITUTE(TRIM('수출입 실적(국가별)'!D243),",","")),"")</f>
        <v>9889640</v>
      </c>
      <c r="F239" s="19" t="n">
        <f aca="false">IFERROR(VALUE(SUBSTITUTE(TRIM('수출입 실적(국가별)'!F243),",","")),"")</f>
        <v>5739598</v>
      </c>
      <c r="G239" s="19" t="n">
        <f aca="false">IFERROR(VALUE(SUBSTITUTE(TRIM('수출입 실적(국가별)'!G243),",","")),"")</f>
        <v>4150043</v>
      </c>
    </row>
    <row r="240" customFormat="false" ht="15" hidden="false" customHeight="true" outlineLevel="0" collapsed="false">
      <c r="A240" s="11" t="str">
        <f aca="false">TRIM('수출입 실적(국가별)'!A244)</f>
        <v>2025.02</v>
      </c>
      <c r="B240" s="17" t="n">
        <f aca="false">IFERROR(VALUE(LEFT(A240,4)),"")</f>
        <v>2025</v>
      </c>
      <c r="C240" s="17" t="n">
        <f aca="false">IFERROR(VALUE(RIGHT(A240,2)),"")</f>
        <v>2</v>
      </c>
      <c r="D240" s="11" t="str">
        <f aca="false">TRIM('수출입 실적(국가별)'!B244)</f>
        <v>중국</v>
      </c>
      <c r="E240" s="19" t="n">
        <f aca="false">IFERROR(VALUE(SUBSTITUTE(TRIM('수출입 실적(국가별)'!D244),",","")),"")</f>
        <v>9505605</v>
      </c>
      <c r="F240" s="19" t="n">
        <f aca="false">IFERROR(VALUE(SUBSTITUTE(TRIM('수출입 실적(국가별)'!F244),",","")),"")</f>
        <v>9485141</v>
      </c>
      <c r="G240" s="19" t="n">
        <f aca="false">IFERROR(VALUE(SUBSTITUTE(TRIM('수출입 실적(국가별)'!G244),",","")),"")</f>
        <v>20464</v>
      </c>
    </row>
    <row r="241" customFormat="false" ht="15" hidden="false" customHeight="true" outlineLevel="0" collapsed="false">
      <c r="A241" s="11" t="str">
        <f aca="false">TRIM('수출입 실적(국가별)'!A245)</f>
        <v>2025.02</v>
      </c>
      <c r="B241" s="17" t="n">
        <f aca="false">IFERROR(VALUE(LEFT(A241,4)),"")</f>
        <v>2025</v>
      </c>
      <c r="C241" s="17" t="n">
        <f aca="false">IFERROR(VALUE(RIGHT(A241,2)),"")</f>
        <v>2</v>
      </c>
      <c r="D241" s="11" t="str">
        <f aca="false">TRIM('수출입 실적(국가별)'!B245)</f>
        <v>베트남</v>
      </c>
      <c r="E241" s="19" t="n">
        <f aca="false">IFERROR(VALUE(SUBSTITUTE(TRIM('수출입 실적(국가별)'!D245),",","")),"")</f>
        <v>4733818</v>
      </c>
      <c r="F241" s="19" t="n">
        <f aca="false">IFERROR(VALUE(SUBSTITUTE(TRIM('수출입 실적(국가별)'!F245),",","")),"")</f>
        <v>2264974</v>
      </c>
      <c r="G241" s="19" t="n">
        <f aca="false">IFERROR(VALUE(SUBSTITUTE(TRIM('수출입 실적(국가별)'!G245),",","")),"")</f>
        <v>2468843</v>
      </c>
    </row>
    <row r="242" customFormat="false" ht="15" hidden="false" customHeight="true" outlineLevel="0" collapsed="false">
      <c r="A242" s="11" t="str">
        <f aca="false">TRIM('수출입 실적(국가별)'!A246)</f>
        <v>2025.02</v>
      </c>
      <c r="B242" s="17" t="n">
        <f aca="false">IFERROR(VALUE(LEFT(A242,4)),"")</f>
        <v>2025</v>
      </c>
      <c r="C242" s="17" t="n">
        <f aca="false">IFERROR(VALUE(RIGHT(A242,2)),"")</f>
        <v>2</v>
      </c>
      <c r="D242" s="11" t="str">
        <f aca="false">TRIM('수출입 실적(국가별)'!B246)</f>
        <v>대만</v>
      </c>
      <c r="E242" s="19" t="n">
        <f aca="false">IFERROR(VALUE(SUBSTITUTE(TRIM('수출입 실적(국가별)'!D246),",","")),"")</f>
        <v>2751970</v>
      </c>
      <c r="F242" s="19" t="n">
        <f aca="false">IFERROR(VALUE(SUBSTITUTE(TRIM('수출입 실적(국가별)'!F246),",","")),"")</f>
        <v>2396498</v>
      </c>
      <c r="G242" s="19" t="n">
        <f aca="false">IFERROR(VALUE(SUBSTITUTE(TRIM('수출입 실적(국가별)'!G246),",","")),"")</f>
        <v>355472</v>
      </c>
    </row>
    <row r="243" customFormat="false" ht="15" hidden="false" customHeight="true" outlineLevel="0" collapsed="false">
      <c r="A243" s="11" t="str">
        <f aca="false">TRIM('수출입 실적(국가별)'!A247)</f>
        <v>2025.02</v>
      </c>
      <c r="B243" s="17" t="n">
        <f aca="false">IFERROR(VALUE(LEFT(A243,4)),"")</f>
        <v>2025</v>
      </c>
      <c r="C243" s="17" t="n">
        <f aca="false">IFERROR(VALUE(RIGHT(A243,2)),"")</f>
        <v>2</v>
      </c>
      <c r="D243" s="11" t="str">
        <f aca="false">TRIM('수출입 실적(국가별)'!B247)</f>
        <v>일본</v>
      </c>
      <c r="E243" s="19" t="n">
        <f aca="false">IFERROR(VALUE(SUBSTITUTE(TRIM('수출입 실적(국가별)'!D247),",","")),"")</f>
        <v>2265014</v>
      </c>
      <c r="F243" s="19" t="n">
        <f aca="false">IFERROR(VALUE(SUBSTITUTE(TRIM('수출입 실적(국가별)'!F247),",","")),"")</f>
        <v>4192448</v>
      </c>
      <c r="G243" s="19" t="n">
        <f aca="false">IFERROR(VALUE(SUBSTITUTE(TRIM('수출입 실적(국가별)'!G247),",","")),"")</f>
        <v>-1927434</v>
      </c>
    </row>
    <row r="244" customFormat="false" ht="15" hidden="false" customHeight="true" outlineLevel="0" collapsed="false">
      <c r="A244" s="11" t="str">
        <f aca="false">TRIM('수출입 실적(국가별)'!A248)</f>
        <v>2025.02</v>
      </c>
      <c r="B244" s="17" t="n">
        <f aca="false">IFERROR(VALUE(LEFT(A244,4)),"")</f>
        <v>2025</v>
      </c>
      <c r="C244" s="17" t="n">
        <f aca="false">IFERROR(VALUE(RIGHT(A244,2)),"")</f>
        <v>2</v>
      </c>
      <c r="D244" s="11" t="str">
        <f aca="false">TRIM('수출입 실적(국가별)'!B248)</f>
        <v>홍콩</v>
      </c>
      <c r="E244" s="19" t="n">
        <f aca="false">IFERROR(VALUE(SUBSTITUTE(TRIM('수출입 실적(국가별)'!D248),",","")),"")</f>
        <v>1888440</v>
      </c>
      <c r="F244" s="19" t="n">
        <f aca="false">IFERROR(VALUE(SUBSTITUTE(TRIM('수출입 실적(국가별)'!F248),",","")),"")</f>
        <v>451335</v>
      </c>
      <c r="G244" s="19" t="n">
        <f aca="false">IFERROR(VALUE(SUBSTITUTE(TRIM('수출입 실적(국가별)'!G248),",","")),"")</f>
        <v>1437105</v>
      </c>
    </row>
    <row r="245" customFormat="false" ht="15" hidden="false" customHeight="true" outlineLevel="0" collapsed="false">
      <c r="A245" s="11" t="str">
        <f aca="false">TRIM('수출입 실적(국가별)'!A249)</f>
        <v>2025.02</v>
      </c>
      <c r="B245" s="17" t="n">
        <f aca="false">IFERROR(VALUE(LEFT(A245,4)),"")</f>
        <v>2025</v>
      </c>
      <c r="C245" s="17" t="n">
        <f aca="false">IFERROR(VALUE(RIGHT(A245,2)),"")</f>
        <v>2</v>
      </c>
      <c r="D245" s="11" t="str">
        <f aca="false">TRIM('수출입 실적(국가별)'!B249)</f>
        <v>싱가포르</v>
      </c>
      <c r="E245" s="19" t="n">
        <f aca="false">IFERROR(VALUE(SUBSTITUTE(TRIM('수출입 실적(국가별)'!D249),",","")),"")</f>
        <v>1629460</v>
      </c>
      <c r="F245" s="19" t="n">
        <f aca="false">IFERROR(VALUE(SUBSTITUTE(TRIM('수출입 실적(국가별)'!F249),",","")),"")</f>
        <v>867679</v>
      </c>
      <c r="G245" s="19" t="n">
        <f aca="false">IFERROR(VALUE(SUBSTITUTE(TRIM('수출입 실적(국가별)'!G249),",","")),"")</f>
        <v>761780</v>
      </c>
    </row>
    <row r="246" customFormat="false" ht="15" hidden="false" customHeight="true" outlineLevel="0" collapsed="false">
      <c r="A246" s="11" t="str">
        <f aca="false">TRIM('수출입 실적(국가별)'!A250)</f>
        <v>2025.02</v>
      </c>
      <c r="B246" s="17" t="n">
        <f aca="false">IFERROR(VALUE(LEFT(A246,4)),"")</f>
        <v>2025</v>
      </c>
      <c r="C246" s="17" t="n">
        <f aca="false">IFERROR(VALUE(RIGHT(A246,2)),"")</f>
        <v>2</v>
      </c>
      <c r="D246" s="11" t="str">
        <f aca="false">TRIM('수출입 실적(국가별)'!B250)</f>
        <v>인도</v>
      </c>
      <c r="E246" s="19" t="n">
        <f aca="false">IFERROR(VALUE(SUBSTITUTE(TRIM('수출입 실적(국가별)'!D250),",","")),"")</f>
        <v>1595804</v>
      </c>
      <c r="F246" s="19" t="n">
        <f aca="false">IFERROR(VALUE(SUBSTITUTE(TRIM('수출입 실적(국가별)'!F250),",","")),"")</f>
        <v>539825</v>
      </c>
      <c r="G246" s="19" t="n">
        <f aca="false">IFERROR(VALUE(SUBSTITUTE(TRIM('수출입 실적(국가별)'!G250),",","")),"")</f>
        <v>1055979</v>
      </c>
    </row>
    <row r="247" customFormat="false" ht="15" hidden="false" customHeight="true" outlineLevel="0" collapsed="false">
      <c r="A247" s="11" t="str">
        <f aca="false">TRIM('수출입 실적(국가별)'!A251)</f>
        <v>2025.02</v>
      </c>
      <c r="B247" s="17" t="n">
        <f aca="false">IFERROR(VALUE(LEFT(A247,4)),"")</f>
        <v>2025</v>
      </c>
      <c r="C247" s="17" t="n">
        <f aca="false">IFERROR(VALUE(RIGHT(A247,2)),"")</f>
        <v>2</v>
      </c>
      <c r="D247" s="11" t="str">
        <f aca="false">TRIM('수출입 실적(국가별)'!B251)</f>
        <v>말레이시아</v>
      </c>
      <c r="E247" s="19" t="n">
        <f aca="false">IFERROR(VALUE(SUBSTITUTE(TRIM('수출입 실적(국가별)'!D251),",","")),"")</f>
        <v>1033844</v>
      </c>
      <c r="F247" s="19" t="n">
        <f aca="false">IFERROR(VALUE(SUBSTITUTE(TRIM('수출입 실적(국가별)'!F251),",","")),"")</f>
        <v>1379681</v>
      </c>
      <c r="G247" s="19" t="n">
        <f aca="false">IFERROR(VALUE(SUBSTITUTE(TRIM('수출입 실적(국가별)'!G251),",","")),"")</f>
        <v>-345838</v>
      </c>
    </row>
    <row r="248" customFormat="false" ht="15" hidden="false" customHeight="true" outlineLevel="0" collapsed="false">
      <c r="A248" s="11" t="str">
        <f aca="false">TRIM('수출입 실적(국가별)'!A252)</f>
        <v>2025.02</v>
      </c>
      <c r="B248" s="17" t="n">
        <f aca="false">IFERROR(VALUE(LEFT(A248,4)),"")</f>
        <v>2025</v>
      </c>
      <c r="C248" s="17" t="n">
        <f aca="false">IFERROR(VALUE(RIGHT(A248,2)),"")</f>
        <v>2</v>
      </c>
      <c r="D248" s="11" t="str">
        <f aca="false">TRIM('수출입 실적(국가별)'!B252)</f>
        <v>호주</v>
      </c>
      <c r="E248" s="19" t="n">
        <f aca="false">IFERROR(VALUE(SUBSTITUTE(TRIM('수출입 실적(국가별)'!D252),",","")),"")</f>
        <v>991921</v>
      </c>
      <c r="F248" s="19" t="n">
        <f aca="false">IFERROR(VALUE(SUBSTITUTE(TRIM('수출입 실적(국가별)'!F252),",","")),"")</f>
        <v>2340709</v>
      </c>
      <c r="G248" s="19" t="n">
        <f aca="false">IFERROR(VALUE(SUBSTITUTE(TRIM('수출입 실적(국가별)'!G252),",","")),"")</f>
        <v>-1348788</v>
      </c>
    </row>
    <row r="249" customFormat="false" ht="15" hidden="false" customHeight="true" outlineLevel="0" collapsed="false">
      <c r="A249" s="11" t="str">
        <f aca="false">TRIM('수출입 실적(국가별)'!A253)</f>
        <v>2025.02</v>
      </c>
      <c r="B249" s="17" t="n">
        <f aca="false">IFERROR(VALUE(LEFT(A249,4)),"")</f>
        <v>2025</v>
      </c>
      <c r="C249" s="17" t="n">
        <f aca="false">IFERROR(VALUE(RIGHT(A249,2)),"")</f>
        <v>2</v>
      </c>
      <c r="D249" s="11" t="str">
        <f aca="false">TRIM('수출입 실적(국가별)'!B253)</f>
        <v>멕시코</v>
      </c>
      <c r="E249" s="19" t="n">
        <f aca="false">IFERROR(VALUE(SUBSTITUTE(TRIM('수출입 실적(국가별)'!D253),",","")),"")</f>
        <v>961378</v>
      </c>
      <c r="F249" s="19" t="n">
        <f aca="false">IFERROR(VALUE(SUBSTITUTE(TRIM('수출입 실적(국가별)'!F253),",","")),"")</f>
        <v>640039</v>
      </c>
      <c r="G249" s="19" t="n">
        <f aca="false">IFERROR(VALUE(SUBSTITUTE(TRIM('수출입 실적(국가별)'!G253),",","")),"")</f>
        <v>321339</v>
      </c>
    </row>
    <row r="250" customFormat="false" ht="15" hidden="false" customHeight="true" outlineLevel="0" collapsed="false">
      <c r="A250" s="11" t="str">
        <f aca="false">TRIM('수출입 실적(국가별)'!A254)</f>
        <v>2025.02</v>
      </c>
      <c r="B250" s="17" t="n">
        <f aca="false">IFERROR(VALUE(LEFT(A250,4)),"")</f>
        <v>2025</v>
      </c>
      <c r="C250" s="17" t="n">
        <f aca="false">IFERROR(VALUE(RIGHT(A250,2)),"")</f>
        <v>2</v>
      </c>
      <c r="D250" s="11" t="str">
        <f aca="false">TRIM('수출입 실적(국가별)'!B254)</f>
        <v>튀르키예</v>
      </c>
      <c r="E250" s="19" t="n">
        <f aca="false">IFERROR(VALUE(SUBSTITUTE(TRIM('수출입 실적(국가별)'!D254),",","")),"")</f>
        <v>852895</v>
      </c>
      <c r="F250" s="19" t="n">
        <f aca="false">IFERROR(VALUE(SUBSTITUTE(TRIM('수출입 실적(국가별)'!F254),",","")),"")</f>
        <v>84605</v>
      </c>
      <c r="G250" s="19" t="n">
        <f aca="false">IFERROR(VALUE(SUBSTITUTE(TRIM('수출입 실적(국가별)'!G254),",","")),"")</f>
        <v>768290</v>
      </c>
    </row>
    <row r="251" customFormat="false" ht="15" hidden="false" customHeight="true" outlineLevel="0" collapsed="false">
      <c r="A251" s="11" t="str">
        <f aca="false">TRIM('수출입 실적(국가별)'!A255)</f>
        <v>2025.02</v>
      </c>
      <c r="B251" s="17" t="n">
        <f aca="false">IFERROR(VALUE(LEFT(A251,4)),"")</f>
        <v>2025</v>
      </c>
      <c r="C251" s="17" t="n">
        <f aca="false">IFERROR(VALUE(RIGHT(A251,2)),"")</f>
        <v>2</v>
      </c>
      <c r="D251" s="11" t="str">
        <f aca="false">TRIM('수출입 실적(국가별)'!B255)</f>
        <v>캐나다</v>
      </c>
      <c r="E251" s="19" t="n">
        <f aca="false">IFERROR(VALUE(SUBSTITUTE(TRIM('수출입 실적(국가별)'!D255),",","")),"")</f>
        <v>816900</v>
      </c>
      <c r="F251" s="19" t="n">
        <f aca="false">IFERROR(VALUE(SUBSTITUTE(TRIM('수출입 실적(국가별)'!F255),",","")),"")</f>
        <v>443163</v>
      </c>
      <c r="G251" s="19" t="n">
        <f aca="false">IFERROR(VALUE(SUBSTITUTE(TRIM('수출입 실적(국가별)'!G255),",","")),"")</f>
        <v>373737</v>
      </c>
    </row>
    <row r="252" customFormat="false" ht="15" hidden="false" customHeight="true" outlineLevel="0" collapsed="false">
      <c r="A252" s="11" t="str">
        <f aca="false">TRIM('수출입 실적(국가별)'!A256)</f>
        <v>2025.02</v>
      </c>
      <c r="B252" s="17" t="n">
        <f aca="false">IFERROR(VALUE(LEFT(A252,4)),"")</f>
        <v>2025</v>
      </c>
      <c r="C252" s="17" t="n">
        <f aca="false">IFERROR(VALUE(RIGHT(A252,2)),"")</f>
        <v>2</v>
      </c>
      <c r="D252" s="11" t="str">
        <f aca="false">TRIM('수출입 실적(국가별)'!B256)</f>
        <v>필리핀</v>
      </c>
      <c r="E252" s="19" t="n">
        <f aca="false">IFERROR(VALUE(SUBSTITUTE(TRIM('수출입 실적(국가별)'!D256),",","")),"")</f>
        <v>727945</v>
      </c>
      <c r="F252" s="19" t="n">
        <f aca="false">IFERROR(VALUE(SUBSTITUTE(TRIM('수출입 실적(국가별)'!F256),",","")),"")</f>
        <v>272120</v>
      </c>
      <c r="G252" s="19" t="n">
        <f aca="false">IFERROR(VALUE(SUBSTITUTE(TRIM('수출입 실적(국가별)'!G256),",","")),"")</f>
        <v>455825</v>
      </c>
    </row>
    <row r="253" customFormat="false" ht="15" hidden="false" customHeight="true" outlineLevel="0" collapsed="false">
      <c r="A253" s="11" t="str">
        <f aca="false">TRIM('수출입 실적(국가별)'!A257)</f>
        <v>2025.02</v>
      </c>
      <c r="B253" s="17" t="n">
        <f aca="false">IFERROR(VALUE(LEFT(A253,4)),"")</f>
        <v>2025</v>
      </c>
      <c r="C253" s="17" t="n">
        <f aca="false">IFERROR(VALUE(RIGHT(A253,2)),"")</f>
        <v>2</v>
      </c>
      <c r="D253" s="11" t="str">
        <f aca="false">TRIM('수출입 실적(국가별)'!B257)</f>
        <v>폴란드</v>
      </c>
      <c r="E253" s="19" t="n">
        <f aca="false">IFERROR(VALUE(SUBSTITUTE(TRIM('수출입 실적(국가별)'!D257),",","")),"")</f>
        <v>725083</v>
      </c>
      <c r="F253" s="19" t="n">
        <f aca="false">IFERROR(VALUE(SUBSTITUTE(TRIM('수출입 실적(국가별)'!F257),",","")),"")</f>
        <v>67333</v>
      </c>
      <c r="G253" s="19" t="n">
        <f aca="false">IFERROR(VALUE(SUBSTITUTE(TRIM('수출입 실적(국가별)'!G257),",","")),"")</f>
        <v>657750</v>
      </c>
    </row>
    <row r="254" customFormat="false" ht="15" hidden="false" customHeight="true" outlineLevel="0" collapsed="false">
      <c r="A254" s="11" t="str">
        <f aca="false">TRIM('수출입 실적(국가별)'!A258)</f>
        <v>2025.02</v>
      </c>
      <c r="B254" s="17" t="n">
        <f aca="false">IFERROR(VALUE(LEFT(A254,4)),"")</f>
        <v>2025</v>
      </c>
      <c r="C254" s="17" t="n">
        <f aca="false">IFERROR(VALUE(RIGHT(A254,2)),"")</f>
        <v>2</v>
      </c>
      <c r="D254" s="11" t="str">
        <f aca="false">TRIM('수출입 실적(국가별)'!B258)</f>
        <v>독일</v>
      </c>
      <c r="E254" s="19" t="n">
        <f aca="false">IFERROR(VALUE(SUBSTITUTE(TRIM('수출입 실적(국가별)'!D258),",","")),"")</f>
        <v>709874</v>
      </c>
      <c r="F254" s="19" t="n">
        <f aca="false">IFERROR(VALUE(SUBSTITUTE(TRIM('수출입 실적(국가별)'!F258),",","")),"")</f>
        <v>1659253</v>
      </c>
      <c r="G254" s="19" t="n">
        <f aca="false">IFERROR(VALUE(SUBSTITUTE(TRIM('수출입 실적(국가별)'!G258),",","")),"")</f>
        <v>-949379</v>
      </c>
    </row>
    <row r="255" customFormat="false" ht="15" hidden="false" customHeight="true" outlineLevel="0" collapsed="false">
      <c r="A255" s="11" t="str">
        <f aca="false">TRIM('수출입 실적(국가별)'!A259)</f>
        <v>2025.02</v>
      </c>
      <c r="B255" s="17" t="n">
        <f aca="false">IFERROR(VALUE(LEFT(A255,4)),"")</f>
        <v>2025</v>
      </c>
      <c r="C255" s="17" t="n">
        <f aca="false">IFERROR(VALUE(RIGHT(A255,2)),"")</f>
        <v>2</v>
      </c>
      <c r="D255" s="11" t="str">
        <f aca="false">TRIM('수출입 실적(국가별)'!B259)</f>
        <v>인도네시아</v>
      </c>
      <c r="E255" s="19" t="n">
        <f aca="false">IFERROR(VALUE(SUBSTITUTE(TRIM('수출입 실적(국가별)'!D259),",","")),"")</f>
        <v>674768</v>
      </c>
      <c r="F255" s="19" t="n">
        <f aca="false">IFERROR(VALUE(SUBSTITUTE(TRIM('수출입 실적(국가별)'!F259),",","")),"")</f>
        <v>985494</v>
      </c>
      <c r="G255" s="19" t="n">
        <f aca="false">IFERROR(VALUE(SUBSTITUTE(TRIM('수출입 실적(국가별)'!G259),",","")),"")</f>
        <v>-310726</v>
      </c>
    </row>
    <row r="256" customFormat="false" ht="15" hidden="false" customHeight="true" outlineLevel="0" collapsed="false">
      <c r="A256" s="11" t="str">
        <f aca="false">TRIM('수출입 실적(국가별)'!A260)</f>
        <v>2025.02</v>
      </c>
      <c r="B256" s="17" t="n">
        <f aca="false">IFERROR(VALUE(LEFT(A256,4)),"")</f>
        <v>2025</v>
      </c>
      <c r="C256" s="17" t="n">
        <f aca="false">IFERROR(VALUE(RIGHT(A256,2)),"")</f>
        <v>2</v>
      </c>
      <c r="D256" s="11" t="str">
        <f aca="false">TRIM('수출입 실적(국가별)'!B260)</f>
        <v>태국</v>
      </c>
      <c r="E256" s="19" t="n">
        <f aca="false">IFERROR(VALUE(SUBSTITUTE(TRIM('수출입 실적(국가별)'!D260),",","")),"")</f>
        <v>668577</v>
      </c>
      <c r="F256" s="19" t="n">
        <f aca="false">IFERROR(VALUE(SUBSTITUTE(TRIM('수출입 실적(국가별)'!F260),",","")),"")</f>
        <v>610306</v>
      </c>
      <c r="G256" s="19" t="n">
        <f aca="false">IFERROR(VALUE(SUBSTITUTE(TRIM('수출입 실적(국가별)'!G260),",","")),"")</f>
        <v>58270</v>
      </c>
    </row>
    <row r="257" customFormat="false" ht="15" hidden="false" customHeight="true" outlineLevel="0" collapsed="false">
      <c r="A257" s="11" t="str">
        <f aca="false">TRIM('수출입 실적(국가별)'!A261)</f>
        <v>2025.02</v>
      </c>
      <c r="B257" s="17" t="n">
        <f aca="false">IFERROR(VALUE(LEFT(A257,4)),"")</f>
        <v>2025</v>
      </c>
      <c r="C257" s="17" t="n">
        <f aca="false">IFERROR(VALUE(RIGHT(A257,2)),"")</f>
        <v>2</v>
      </c>
      <c r="D257" s="11" t="str">
        <f aca="false">TRIM('수출입 실적(국가별)'!B261)</f>
        <v>네덜란드</v>
      </c>
      <c r="E257" s="19" t="n">
        <f aca="false">IFERROR(VALUE(SUBSTITUTE(TRIM('수출입 실적(국가별)'!D261),",","")),"")</f>
        <v>578872</v>
      </c>
      <c r="F257" s="19" t="n">
        <f aca="false">IFERROR(VALUE(SUBSTITUTE(TRIM('수출입 실적(국가별)'!F261),",","")),"")</f>
        <v>746249</v>
      </c>
      <c r="G257" s="19" t="n">
        <f aca="false">IFERROR(VALUE(SUBSTITUTE(TRIM('수출입 실적(국가별)'!G261),",","")),"")</f>
        <v>-167376</v>
      </c>
    </row>
    <row r="258" customFormat="false" ht="15" hidden="false" customHeight="true" outlineLevel="0" collapsed="false">
      <c r="A258" s="11" t="str">
        <f aca="false">TRIM('수출입 실적(국가별)'!A262)</f>
        <v>2025.02</v>
      </c>
      <c r="B258" s="17" t="n">
        <f aca="false">IFERROR(VALUE(LEFT(A258,4)),"")</f>
        <v>2025</v>
      </c>
      <c r="C258" s="17" t="n">
        <f aca="false">IFERROR(VALUE(RIGHT(A258,2)),"")</f>
        <v>2</v>
      </c>
      <c r="D258" s="11" t="str">
        <f aca="false">TRIM('수출입 실적(국가별)'!B262)</f>
        <v>아랍에미리트 연합</v>
      </c>
      <c r="E258" s="19" t="n">
        <f aca="false">IFERROR(VALUE(SUBSTITUTE(TRIM('수출입 실적(국가별)'!D262),",","")),"")</f>
        <v>501214</v>
      </c>
      <c r="F258" s="19" t="n">
        <f aca="false">IFERROR(VALUE(SUBSTITUTE(TRIM('수출입 실적(국가별)'!F262),",","")),"")</f>
        <v>1379017</v>
      </c>
      <c r="G258" s="19" t="n">
        <f aca="false">IFERROR(VALUE(SUBSTITUTE(TRIM('수출입 실적(국가별)'!G262),",","")),"")</f>
        <v>-877803</v>
      </c>
    </row>
    <row r="259" customFormat="false" ht="15" hidden="false" customHeight="true" outlineLevel="0" collapsed="false">
      <c r="A259" s="11" t="str">
        <f aca="false">TRIM('수출입 실적(국가별)'!A263)</f>
        <v>2025.02</v>
      </c>
      <c r="B259" s="17" t="n">
        <f aca="false">IFERROR(VALUE(LEFT(A259,4)),"")</f>
        <v>2025</v>
      </c>
      <c r="C259" s="17" t="n">
        <f aca="false">IFERROR(VALUE(RIGHT(A259,2)),"")</f>
        <v>2</v>
      </c>
      <c r="D259" s="11" t="str">
        <f aca="false">TRIM('수출입 실적(국가별)'!B263)</f>
        <v>영국</v>
      </c>
      <c r="E259" s="19" t="n">
        <f aca="false">IFERROR(VALUE(SUBSTITUTE(TRIM('수출입 실적(국가별)'!D263),",","")),"")</f>
        <v>481863</v>
      </c>
      <c r="F259" s="19" t="n">
        <f aca="false">IFERROR(VALUE(SUBSTITUTE(TRIM('수출입 실적(국가별)'!F263),",","")),"")</f>
        <v>358048</v>
      </c>
      <c r="G259" s="19" t="n">
        <f aca="false">IFERROR(VALUE(SUBSTITUTE(TRIM('수출입 실적(국가별)'!G263),",","")),"")</f>
        <v>123815</v>
      </c>
    </row>
    <row r="260" customFormat="false" ht="15" hidden="false" customHeight="true" outlineLevel="0" collapsed="false">
      <c r="A260" s="11" t="str">
        <f aca="false">TRIM('수출입 실적(국가별)'!A264)</f>
        <v>2025.02</v>
      </c>
      <c r="B260" s="17" t="n">
        <f aca="false">IFERROR(VALUE(LEFT(A260,4)),"")</f>
        <v>2025</v>
      </c>
      <c r="C260" s="17" t="n">
        <f aca="false">IFERROR(VALUE(RIGHT(A260,2)),"")</f>
        <v>2</v>
      </c>
      <c r="D260" s="11" t="str">
        <f aca="false">TRIM('수출입 실적(국가별)'!B264)</f>
        <v>브라질</v>
      </c>
      <c r="E260" s="19" t="n">
        <f aca="false">IFERROR(VALUE(SUBSTITUTE(TRIM('수출입 실적(국가별)'!D264),",","")),"")</f>
        <v>427287</v>
      </c>
      <c r="F260" s="19" t="n">
        <f aca="false">IFERROR(VALUE(SUBSTITUTE(TRIM('수출입 실적(국가별)'!F264),",","")),"")</f>
        <v>473438</v>
      </c>
      <c r="G260" s="19" t="n">
        <f aca="false">IFERROR(VALUE(SUBSTITUTE(TRIM('수출입 실적(국가별)'!G264),",","")),"")</f>
        <v>-46152</v>
      </c>
    </row>
    <row r="261" customFormat="false" ht="15" hidden="false" customHeight="true" outlineLevel="0" collapsed="false">
      <c r="A261" s="11" t="str">
        <f aca="false">TRIM('수출입 실적(국가별)'!A265)</f>
        <v>2025.02</v>
      </c>
      <c r="B261" s="17" t="n">
        <f aca="false">IFERROR(VALUE(LEFT(A261,4)),"")</f>
        <v>2025</v>
      </c>
      <c r="C261" s="17" t="n">
        <f aca="false">IFERROR(VALUE(RIGHT(A261,2)),"")</f>
        <v>2</v>
      </c>
      <c r="D261" s="11" t="str">
        <f aca="false">TRIM('수출입 실적(국가별)'!B265)</f>
        <v>이탈리아</v>
      </c>
      <c r="E261" s="19" t="n">
        <f aca="false">IFERROR(VALUE(SUBSTITUTE(TRIM('수출입 실적(국가별)'!D265),",","")),"")</f>
        <v>375760</v>
      </c>
      <c r="F261" s="19" t="n">
        <f aca="false">IFERROR(VALUE(SUBSTITUTE(TRIM('수출입 실적(국가별)'!F265),",","")),"")</f>
        <v>588205</v>
      </c>
      <c r="G261" s="19" t="n">
        <f aca="false">IFERROR(VALUE(SUBSTITUTE(TRIM('수출입 실적(국가별)'!G265),",","")),"")</f>
        <v>-212445</v>
      </c>
    </row>
    <row r="262" customFormat="false" ht="15" hidden="false" customHeight="true" outlineLevel="0" collapsed="false">
      <c r="A262" s="11" t="str">
        <f aca="false">TRIM('수출입 실적(국가별)'!A266)</f>
        <v>2025.02</v>
      </c>
      <c r="B262" s="17" t="n">
        <f aca="false">IFERROR(VALUE(LEFT(A262,4)),"")</f>
        <v>2025</v>
      </c>
      <c r="C262" s="17" t="n">
        <f aca="false">IFERROR(VALUE(RIGHT(A262,2)),"")</f>
        <v>2</v>
      </c>
      <c r="D262" s="11" t="str">
        <f aca="false">TRIM('수출입 실적(국가별)'!B266)</f>
        <v>사우디아라비아</v>
      </c>
      <c r="E262" s="19" t="n">
        <f aca="false">IFERROR(VALUE(SUBSTITUTE(TRIM('수출입 실적(국가별)'!D266),",","")),"")</f>
        <v>358306</v>
      </c>
      <c r="F262" s="19" t="n">
        <f aca="false">IFERROR(VALUE(SUBSTITUTE(TRIM('수출입 실적(국가별)'!F266),",","")),"")</f>
        <v>2366254</v>
      </c>
      <c r="G262" s="19" t="n">
        <f aca="false">IFERROR(VALUE(SUBSTITUTE(TRIM('수출입 실적(국가별)'!G266),",","")),"")</f>
        <v>-2007948</v>
      </c>
    </row>
    <row r="263" customFormat="false" ht="15" hidden="false" customHeight="true" outlineLevel="0" collapsed="false">
      <c r="A263" s="11" t="str">
        <f aca="false">TRIM('수출입 실적(국가별)'!A267)</f>
        <v>2025.02</v>
      </c>
      <c r="B263" s="17" t="n">
        <f aca="false">IFERROR(VALUE(LEFT(A263,4)),"")</f>
        <v>2025</v>
      </c>
      <c r="C263" s="17" t="n">
        <f aca="false">IFERROR(VALUE(RIGHT(A263,2)),"")</f>
        <v>2</v>
      </c>
      <c r="D263" s="11" t="str">
        <f aca="false">TRIM('수출입 실적(국가별)'!B267)</f>
        <v>마샬군도</v>
      </c>
      <c r="E263" s="19" t="n">
        <f aca="false">IFERROR(VALUE(SUBSTITUTE(TRIM('수출입 실적(국가별)'!D267),",","")),"")</f>
        <v>355701</v>
      </c>
      <c r="F263" s="19" t="n">
        <f aca="false">IFERROR(VALUE(SUBSTITUTE(TRIM('수출입 실적(국가별)'!F267),",","")),"")</f>
        <v>213</v>
      </c>
      <c r="G263" s="19" t="n">
        <f aca="false">IFERROR(VALUE(SUBSTITUTE(TRIM('수출입 실적(국가별)'!G267),",","")),"")</f>
        <v>355489</v>
      </c>
    </row>
    <row r="264" customFormat="false" ht="15" hidden="false" customHeight="true" outlineLevel="0" collapsed="false">
      <c r="A264" s="11" t="str">
        <f aca="false">TRIM('수출입 실적(국가별)'!A268)</f>
        <v>2025.02</v>
      </c>
      <c r="B264" s="17" t="n">
        <f aca="false">IFERROR(VALUE(LEFT(A264,4)),"")</f>
        <v>2025</v>
      </c>
      <c r="C264" s="17" t="n">
        <f aca="false">IFERROR(VALUE(RIGHT(A264,2)),"")</f>
        <v>2</v>
      </c>
      <c r="D264" s="11" t="str">
        <f aca="false">TRIM('수출입 실적(국가별)'!B268)</f>
        <v>벨기에</v>
      </c>
      <c r="E264" s="19" t="n">
        <f aca="false">IFERROR(VALUE(SUBSTITUTE(TRIM('수출입 실적(국가별)'!D268),",","")),"")</f>
        <v>334878</v>
      </c>
      <c r="F264" s="19" t="n">
        <f aca="false">IFERROR(VALUE(SUBSTITUTE(TRIM('수출입 실적(국가별)'!F268),",","")),"")</f>
        <v>85548</v>
      </c>
      <c r="G264" s="19" t="n">
        <f aca="false">IFERROR(VALUE(SUBSTITUTE(TRIM('수출입 실적(국가별)'!G268),",","")),"")</f>
        <v>249330</v>
      </c>
    </row>
    <row r="265" customFormat="false" ht="15" hidden="false" customHeight="true" outlineLevel="0" collapsed="false">
      <c r="A265" s="11" t="str">
        <f aca="false">TRIM('수출입 실적(국가별)'!A269)</f>
        <v>2025.02</v>
      </c>
      <c r="B265" s="17" t="n">
        <f aca="false">IFERROR(VALUE(LEFT(A265,4)),"")</f>
        <v>2025</v>
      </c>
      <c r="C265" s="17" t="n">
        <f aca="false">IFERROR(VALUE(RIGHT(A265,2)),"")</f>
        <v>2</v>
      </c>
      <c r="D265" s="11" t="str">
        <f aca="false">TRIM('수출입 실적(국가별)'!B269)</f>
        <v>헝가리</v>
      </c>
      <c r="E265" s="19" t="n">
        <f aca="false">IFERROR(VALUE(SUBSTITUTE(TRIM('수출입 실적(국가별)'!D269),",","")),"")</f>
        <v>331913</v>
      </c>
      <c r="F265" s="19" t="n">
        <f aca="false">IFERROR(VALUE(SUBSTITUTE(TRIM('수출입 실적(국가별)'!F269),",","")),"")</f>
        <v>85967</v>
      </c>
      <c r="G265" s="19" t="n">
        <f aca="false">IFERROR(VALUE(SUBSTITUTE(TRIM('수출입 실적(국가별)'!G269),",","")),"")</f>
        <v>245946</v>
      </c>
    </row>
    <row r="266" customFormat="false" ht="15" hidden="false" customHeight="true" outlineLevel="0" collapsed="false">
      <c r="A266" s="11" t="str">
        <f aca="false">TRIM('수출입 실적(국가별)'!A270)</f>
        <v>2025.02</v>
      </c>
      <c r="B266" s="17" t="n">
        <f aca="false">IFERROR(VALUE(LEFT(A266,4)),"")</f>
        <v>2025</v>
      </c>
      <c r="C266" s="17" t="n">
        <f aca="false">IFERROR(VALUE(RIGHT(A266,2)),"")</f>
        <v>2</v>
      </c>
      <c r="D266" s="11" t="str">
        <f aca="false">TRIM('수출입 실적(국가별)'!B270)</f>
        <v>체코공화국</v>
      </c>
      <c r="E266" s="19" t="n">
        <f aca="false">IFERROR(VALUE(SUBSTITUTE(TRIM('수출입 실적(국가별)'!D270),",","")),"")</f>
        <v>304913</v>
      </c>
      <c r="F266" s="19" t="n">
        <f aca="false">IFERROR(VALUE(SUBSTITUTE(TRIM('수출입 실적(국가별)'!F270),",","")),"")</f>
        <v>90350</v>
      </c>
      <c r="G266" s="19" t="n">
        <f aca="false">IFERROR(VALUE(SUBSTITUTE(TRIM('수출입 실적(국가별)'!G270),",","")),"")</f>
        <v>214564</v>
      </c>
    </row>
    <row r="267" customFormat="false" ht="15" hidden="false" customHeight="true" outlineLevel="0" collapsed="false">
      <c r="A267" s="11" t="str">
        <f aca="false">TRIM('수출입 실적(국가별)'!A271)</f>
        <v>2025.02</v>
      </c>
      <c r="B267" s="17" t="n">
        <f aca="false">IFERROR(VALUE(LEFT(A267,4)),"")</f>
        <v>2025</v>
      </c>
      <c r="C267" s="17" t="n">
        <f aca="false">IFERROR(VALUE(RIGHT(A267,2)),"")</f>
        <v>2</v>
      </c>
      <c r="D267" s="11" t="str">
        <f aca="false">TRIM('수출입 실적(국가별)'!B271)</f>
        <v>러시아 연방</v>
      </c>
      <c r="E267" s="19" t="n">
        <f aca="false">IFERROR(VALUE(SUBSTITUTE(TRIM('수출입 실적(국가별)'!D271),",","")),"")</f>
        <v>297091</v>
      </c>
      <c r="F267" s="19" t="n">
        <f aca="false">IFERROR(VALUE(SUBSTITUTE(TRIM('수출입 실적(국가별)'!F271),",","")),"")</f>
        <v>485544</v>
      </c>
      <c r="G267" s="19" t="n">
        <f aca="false">IFERROR(VALUE(SUBSTITUTE(TRIM('수출입 실적(국가별)'!G271),",","")),"")</f>
        <v>-188454</v>
      </c>
    </row>
    <row r="268" customFormat="false" ht="15" hidden="false" customHeight="true" outlineLevel="0" collapsed="false">
      <c r="A268" s="11" t="str">
        <f aca="false">TRIM('수출입 실적(국가별)'!A272)</f>
        <v>2025.02</v>
      </c>
      <c r="B268" s="17" t="n">
        <f aca="false">IFERROR(VALUE(LEFT(A268,4)),"")</f>
        <v>2025</v>
      </c>
      <c r="C268" s="17" t="n">
        <f aca="false">IFERROR(VALUE(RIGHT(A268,2)),"")</f>
        <v>2</v>
      </c>
      <c r="D268" s="11" t="str">
        <f aca="false">TRIM('수출입 실적(국가별)'!B272)</f>
        <v>프랑스</v>
      </c>
      <c r="E268" s="19" t="n">
        <f aca="false">IFERROR(VALUE(SUBSTITUTE(TRIM('수출입 실적(국가별)'!D272),",","")),"")</f>
        <v>291311</v>
      </c>
      <c r="F268" s="19" t="n">
        <f aca="false">IFERROR(VALUE(SUBSTITUTE(TRIM('수출입 실적(국가별)'!F272),",","")),"")</f>
        <v>818432</v>
      </c>
      <c r="G268" s="19" t="n">
        <f aca="false">IFERROR(VALUE(SUBSTITUTE(TRIM('수출입 실적(국가별)'!G272),",","")),"")</f>
        <v>-527121</v>
      </c>
    </row>
    <row r="269" customFormat="false" ht="15" hidden="false" customHeight="true" outlineLevel="0" collapsed="false">
      <c r="A269" s="11" t="str">
        <f aca="false">TRIM('수출입 실적(국가별)'!A273)</f>
        <v>2025.02</v>
      </c>
      <c r="B269" s="17" t="n">
        <f aca="false">IFERROR(VALUE(LEFT(A269,4)),"")</f>
        <v>2025</v>
      </c>
      <c r="C269" s="17" t="n">
        <f aca="false">IFERROR(VALUE(RIGHT(A269,2)),"")</f>
        <v>2</v>
      </c>
      <c r="D269" s="11" t="str">
        <f aca="false">TRIM('수출입 실적(국가별)'!B273)</f>
        <v>스페인</v>
      </c>
      <c r="E269" s="19" t="n">
        <f aca="false">IFERROR(VALUE(SUBSTITUTE(TRIM('수출입 실적(국가별)'!D273),",","")),"")</f>
        <v>280928</v>
      </c>
      <c r="F269" s="19" t="n">
        <f aca="false">IFERROR(VALUE(SUBSTITUTE(TRIM('수출입 실적(국가별)'!F273),",","")),"")</f>
        <v>174613</v>
      </c>
      <c r="G269" s="19" t="n">
        <f aca="false">IFERROR(VALUE(SUBSTITUTE(TRIM('수출입 실적(국가별)'!G273),",","")),"")</f>
        <v>106315</v>
      </c>
    </row>
    <row r="270" customFormat="false" ht="15" hidden="false" customHeight="true" outlineLevel="0" collapsed="false">
      <c r="A270" s="11" t="str">
        <f aca="false">TRIM('수출입 실적(국가별)'!A274)</f>
        <v>2025.02</v>
      </c>
      <c r="B270" s="17" t="n">
        <f aca="false">IFERROR(VALUE(LEFT(A270,4)),"")</f>
        <v>2025</v>
      </c>
      <c r="C270" s="17" t="n">
        <f aca="false">IFERROR(VALUE(RIGHT(A270,2)),"")</f>
        <v>2</v>
      </c>
      <c r="D270" s="11" t="str">
        <f aca="false">TRIM('수출입 실적(국가별)'!B274)</f>
        <v>덴마크</v>
      </c>
      <c r="E270" s="19" t="n">
        <f aca="false">IFERROR(VALUE(SUBSTITUTE(TRIM('수출입 실적(국가별)'!D274),",","")),"")</f>
        <v>254830</v>
      </c>
      <c r="F270" s="19" t="n">
        <f aca="false">IFERROR(VALUE(SUBSTITUTE(TRIM('수출입 실적(국가별)'!F274),",","")),"")</f>
        <v>118444</v>
      </c>
      <c r="G270" s="19" t="n">
        <f aca="false">IFERROR(VALUE(SUBSTITUTE(TRIM('수출입 실적(국가별)'!G274),",","")),"")</f>
        <v>136386</v>
      </c>
    </row>
    <row r="271" customFormat="false" ht="15" hidden="false" customHeight="true" outlineLevel="0" collapsed="false">
      <c r="A271" s="11" t="str">
        <f aca="false">TRIM('수출입 실적(국가별)'!A275)</f>
        <v>2025.02</v>
      </c>
      <c r="B271" s="17" t="n">
        <f aca="false">IFERROR(VALUE(LEFT(A271,4)),"")</f>
        <v>2025</v>
      </c>
      <c r="C271" s="17" t="n">
        <f aca="false">IFERROR(VALUE(RIGHT(A271,2)),"")</f>
        <v>2</v>
      </c>
      <c r="D271" s="11" t="str">
        <f aca="false">TRIM('수출입 실적(국가별)'!B275)</f>
        <v>카자흐스탄</v>
      </c>
      <c r="E271" s="19" t="n">
        <f aca="false">IFERROR(VALUE(SUBSTITUTE(TRIM('수출입 실적(국가별)'!D275),",","")),"")</f>
        <v>247641</v>
      </c>
      <c r="F271" s="19" t="n">
        <f aca="false">IFERROR(VALUE(SUBSTITUTE(TRIM('수출입 실적(국가별)'!F275),",","")),"")</f>
        <v>15414</v>
      </c>
      <c r="G271" s="19" t="n">
        <f aca="false">IFERROR(VALUE(SUBSTITUTE(TRIM('수출입 실적(국가별)'!G275),",","")),"")</f>
        <v>232227</v>
      </c>
    </row>
    <row r="272" customFormat="false" ht="15" hidden="false" customHeight="true" outlineLevel="0" collapsed="false">
      <c r="A272" s="11" t="str">
        <f aca="false">TRIM('수출입 실적(국가별)'!A276)</f>
        <v>2025.02</v>
      </c>
      <c r="B272" s="17" t="n">
        <f aca="false">IFERROR(VALUE(LEFT(A272,4)),"")</f>
        <v>2025</v>
      </c>
      <c r="C272" s="17" t="n">
        <f aca="false">IFERROR(VALUE(RIGHT(A272,2)),"")</f>
        <v>2</v>
      </c>
      <c r="D272" s="11" t="str">
        <f aca="false">TRIM('수출입 실적(국가별)'!B276)</f>
        <v>라이베리아</v>
      </c>
      <c r="E272" s="19" t="n">
        <f aca="false">IFERROR(VALUE(SUBSTITUTE(TRIM('수출입 실적(국가별)'!D276),",","")),"")</f>
        <v>245798</v>
      </c>
      <c r="F272" s="19" t="n">
        <f aca="false">IFERROR(VALUE(SUBSTITUTE(TRIM('수출입 실적(국가별)'!F276),",","")),"")</f>
        <v>607</v>
      </c>
      <c r="G272" s="19" t="n">
        <f aca="false">IFERROR(VALUE(SUBSTITUTE(TRIM('수출입 실적(국가별)'!G276),",","")),"")</f>
        <v>245191</v>
      </c>
    </row>
    <row r="273" customFormat="false" ht="15" hidden="false" customHeight="true" outlineLevel="0" collapsed="false">
      <c r="A273" s="11" t="str">
        <f aca="false">TRIM('수출입 실적(국가별)'!A277)</f>
        <v>2025.02</v>
      </c>
      <c r="B273" s="17" t="n">
        <f aca="false">IFERROR(VALUE(LEFT(A273,4)),"")</f>
        <v>2025</v>
      </c>
      <c r="C273" s="17" t="n">
        <f aca="false">IFERROR(VALUE(RIGHT(A273,2)),"")</f>
        <v>2</v>
      </c>
      <c r="D273" s="11" t="str">
        <f aca="false">TRIM('수출입 실적(국가별)'!B277)</f>
        <v>슬로바키아</v>
      </c>
      <c r="E273" s="19" t="n">
        <f aca="false">IFERROR(VALUE(SUBSTITUTE(TRIM('수출입 실적(국가별)'!D277),",","")),"")</f>
        <v>226629</v>
      </c>
      <c r="F273" s="19" t="n">
        <f aca="false">IFERROR(VALUE(SUBSTITUTE(TRIM('수출입 실적(국가별)'!F277),",","")),"")</f>
        <v>57491</v>
      </c>
      <c r="G273" s="19" t="n">
        <f aca="false">IFERROR(VALUE(SUBSTITUTE(TRIM('수출입 실적(국가별)'!G277),",","")),"")</f>
        <v>169137</v>
      </c>
    </row>
    <row r="274" customFormat="false" ht="15" hidden="false" customHeight="true" outlineLevel="0" collapsed="false">
      <c r="A274" s="11" t="str">
        <f aca="false">TRIM('수출입 실적(국가별)'!A278)</f>
        <v>2025.02</v>
      </c>
      <c r="B274" s="17" t="n">
        <f aca="false">IFERROR(VALUE(LEFT(A274,4)),"")</f>
        <v>2025</v>
      </c>
      <c r="C274" s="17" t="n">
        <f aca="false">IFERROR(VALUE(RIGHT(A274,2)),"")</f>
        <v>2</v>
      </c>
      <c r="D274" s="11" t="str">
        <f aca="false">TRIM('수출입 실적(국가별)'!B278)</f>
        <v>이스라엘</v>
      </c>
      <c r="E274" s="19" t="n">
        <f aca="false">IFERROR(VALUE(SUBSTITUTE(TRIM('수출입 실적(국가별)'!D278),",","")),"")</f>
        <v>218570</v>
      </c>
      <c r="F274" s="19" t="n">
        <f aca="false">IFERROR(VALUE(SUBSTITUTE(TRIM('수출입 실적(국가별)'!F278),",","")),"")</f>
        <v>102612</v>
      </c>
      <c r="G274" s="19" t="n">
        <f aca="false">IFERROR(VALUE(SUBSTITUTE(TRIM('수출입 실적(국가별)'!G278),",","")),"")</f>
        <v>115957</v>
      </c>
    </row>
    <row r="275" customFormat="false" ht="15" hidden="false" customHeight="true" outlineLevel="0" collapsed="false">
      <c r="A275" s="11" t="str">
        <f aca="false">TRIM('수출입 실적(국가별)'!A279)</f>
        <v>2025.02</v>
      </c>
      <c r="B275" s="17" t="n">
        <f aca="false">IFERROR(VALUE(LEFT(A275,4)),"")</f>
        <v>2025</v>
      </c>
      <c r="C275" s="17" t="n">
        <f aca="false">IFERROR(VALUE(RIGHT(A275,2)),"")</f>
        <v>2</v>
      </c>
      <c r="D275" s="11" t="str">
        <f aca="false">TRIM('수출입 실적(국가별)'!B279)</f>
        <v>뉴질랜드</v>
      </c>
      <c r="E275" s="19" t="n">
        <f aca="false">IFERROR(VALUE(SUBSTITUTE(TRIM('수출입 실적(국가별)'!D279),",","")),"")</f>
        <v>215911</v>
      </c>
      <c r="F275" s="19" t="n">
        <f aca="false">IFERROR(VALUE(SUBSTITUTE(TRIM('수출입 실적(국가별)'!F279),",","")),"")</f>
        <v>125459</v>
      </c>
      <c r="G275" s="19" t="n">
        <f aca="false">IFERROR(VALUE(SUBSTITUTE(TRIM('수출입 실적(국가별)'!G279),",","")),"")</f>
        <v>90452</v>
      </c>
    </row>
    <row r="276" customFormat="false" ht="15" hidden="false" customHeight="true" outlineLevel="0" collapsed="false">
      <c r="A276" s="11" t="str">
        <f aca="false">TRIM('수출입 실적(국가별)'!A280)</f>
        <v>2025.02</v>
      </c>
      <c r="B276" s="17" t="n">
        <f aca="false">IFERROR(VALUE(LEFT(A276,4)),"")</f>
        <v>2025</v>
      </c>
      <c r="C276" s="17" t="n">
        <f aca="false">IFERROR(VALUE(RIGHT(A276,2)),"")</f>
        <v>2</v>
      </c>
      <c r="D276" s="11" t="str">
        <f aca="false">TRIM('수출입 실적(국가별)'!B280)</f>
        <v>키르기스스탄</v>
      </c>
      <c r="E276" s="19" t="n">
        <f aca="false">IFERROR(VALUE(SUBSTITUTE(TRIM('수출입 실적(국가별)'!D280),",","")),"")</f>
        <v>211146</v>
      </c>
      <c r="F276" s="19" t="n">
        <f aca="false">IFERROR(VALUE(SUBSTITUTE(TRIM('수출입 실적(국가별)'!F280),",","")),"")</f>
        <v>35</v>
      </c>
      <c r="G276" s="19" t="n">
        <f aca="false">IFERROR(VALUE(SUBSTITUTE(TRIM('수출입 실적(국가별)'!G280),",","")),"")</f>
        <v>211110</v>
      </c>
    </row>
    <row r="277" customFormat="false" ht="15" hidden="false" customHeight="true" outlineLevel="0" collapsed="false">
      <c r="A277" s="11" t="str">
        <f aca="false">TRIM('수출입 실적(국가별)'!A281)</f>
        <v>2025.02</v>
      </c>
      <c r="B277" s="17" t="n">
        <f aca="false">IFERROR(VALUE(LEFT(A277,4)),"")</f>
        <v>2025</v>
      </c>
      <c r="C277" s="17" t="n">
        <f aca="false">IFERROR(VALUE(RIGHT(A277,2)),"")</f>
        <v>2</v>
      </c>
      <c r="D277" s="11" t="str">
        <f aca="false">TRIM('수출입 실적(국가별)'!B281)</f>
        <v>버뮤다</v>
      </c>
      <c r="E277" s="19" t="n">
        <f aca="false">IFERROR(VALUE(SUBSTITUTE(TRIM('수출입 실적(국가별)'!D281),",","")),"")</f>
        <v>208775</v>
      </c>
      <c r="F277" s="19" t="n">
        <f aca="false">IFERROR(VALUE(SUBSTITUTE(TRIM('수출입 실적(국가별)'!F281),",","")),"")</f>
        <v>0</v>
      </c>
      <c r="G277" s="19" t="n">
        <f aca="false">IFERROR(VALUE(SUBSTITUTE(TRIM('수출입 실적(국가별)'!G281),",","")),"")</f>
        <v>208775</v>
      </c>
    </row>
    <row r="278" customFormat="false" ht="15" hidden="false" customHeight="true" outlineLevel="0" collapsed="false">
      <c r="A278" s="11" t="str">
        <f aca="false">TRIM('수출입 실적(국가별)'!A282)</f>
        <v>2025.02</v>
      </c>
      <c r="B278" s="17" t="n">
        <f aca="false">IFERROR(VALUE(LEFT(A278,4)),"")</f>
        <v>2025</v>
      </c>
      <c r="C278" s="17" t="n">
        <f aca="false">IFERROR(VALUE(RIGHT(A278,2)),"")</f>
        <v>2</v>
      </c>
      <c r="D278" s="11" t="str">
        <f aca="false">TRIM('수출입 실적(국가별)'!B282)</f>
        <v>방글라데시</v>
      </c>
      <c r="E278" s="19" t="n">
        <f aca="false">IFERROR(VALUE(SUBSTITUTE(TRIM('수출입 실적(국가별)'!D282),",","")),"")</f>
        <v>156177</v>
      </c>
      <c r="F278" s="19" t="n">
        <f aca="false">IFERROR(VALUE(SUBSTITUTE(TRIM('수출입 실적(국가별)'!F282),",","")),"")</f>
        <v>64353</v>
      </c>
      <c r="G278" s="19" t="n">
        <f aca="false">IFERROR(VALUE(SUBSTITUTE(TRIM('수출입 실적(국가별)'!G282),",","")),"")</f>
        <v>91825</v>
      </c>
    </row>
    <row r="279" customFormat="false" ht="15" hidden="false" customHeight="true" outlineLevel="0" collapsed="false">
      <c r="A279" s="11" t="str">
        <f aca="false">TRIM('수출입 실적(국가별)'!A283)</f>
        <v>2025.02</v>
      </c>
      <c r="B279" s="17" t="n">
        <f aca="false">IFERROR(VALUE(LEFT(A279,4)),"")</f>
        <v>2025</v>
      </c>
      <c r="C279" s="17" t="n">
        <f aca="false">IFERROR(VALUE(RIGHT(A279,2)),"")</f>
        <v>2</v>
      </c>
      <c r="D279" s="11" t="str">
        <f aca="false">TRIM('수출입 실적(국가별)'!B283)</f>
        <v>우즈베키스탄</v>
      </c>
      <c r="E279" s="19" t="n">
        <f aca="false">IFERROR(VALUE(SUBSTITUTE(TRIM('수출입 실적(국가별)'!D283),",","")),"")</f>
        <v>144964</v>
      </c>
      <c r="F279" s="19" t="n">
        <f aca="false">IFERROR(VALUE(SUBSTITUTE(TRIM('수출입 실적(국가별)'!F283),",","")),"")</f>
        <v>2297</v>
      </c>
      <c r="G279" s="19" t="n">
        <f aca="false">IFERROR(VALUE(SUBSTITUTE(TRIM('수출입 실적(국가별)'!G283),",","")),"")</f>
        <v>142667</v>
      </c>
    </row>
    <row r="280" customFormat="false" ht="15" hidden="false" customHeight="true" outlineLevel="0" collapsed="false">
      <c r="A280" s="11" t="str">
        <f aca="false">TRIM('수출입 실적(국가별)'!A284)</f>
        <v>2025.02</v>
      </c>
      <c r="B280" s="17" t="n">
        <f aca="false">IFERROR(VALUE(LEFT(A280,4)),"")</f>
        <v>2025</v>
      </c>
      <c r="C280" s="17" t="n">
        <f aca="false">IFERROR(VALUE(RIGHT(A280,2)),"")</f>
        <v>2</v>
      </c>
      <c r="D280" s="11" t="str">
        <f aca="false">TRIM('수출입 실적(국가별)'!B284)</f>
        <v>스위스</v>
      </c>
      <c r="E280" s="19" t="n">
        <f aca="false">IFERROR(VALUE(SUBSTITUTE(TRIM('수출입 실적(국가별)'!D284),",","")),"")</f>
        <v>137333</v>
      </c>
      <c r="F280" s="19" t="n">
        <f aca="false">IFERROR(VALUE(SUBSTITUTE(TRIM('수출입 실적(국가별)'!F284),",","")),"")</f>
        <v>350840</v>
      </c>
      <c r="G280" s="19" t="n">
        <f aca="false">IFERROR(VALUE(SUBSTITUTE(TRIM('수출입 실적(국가별)'!G284),",","")),"")</f>
        <v>-213507</v>
      </c>
    </row>
    <row r="281" customFormat="false" ht="15" hidden="false" customHeight="true" outlineLevel="0" collapsed="false">
      <c r="A281" s="11" t="str">
        <f aca="false">TRIM('수출입 실적(국가별)'!A285)</f>
        <v>2025.02</v>
      </c>
      <c r="B281" s="17" t="n">
        <f aca="false">IFERROR(VALUE(LEFT(A281,4)),"")</f>
        <v>2025</v>
      </c>
      <c r="C281" s="17" t="n">
        <f aca="false">IFERROR(VALUE(RIGHT(A281,2)),"")</f>
        <v>2</v>
      </c>
      <c r="D281" s="11" t="str">
        <f aca="false">TRIM('수출입 실적(국가별)'!B285)</f>
        <v>이라크</v>
      </c>
      <c r="E281" s="19" t="n">
        <f aca="false">IFERROR(VALUE(SUBSTITUTE(TRIM('수출입 실적(국가별)'!D285),",","")),"")</f>
        <v>125244</v>
      </c>
      <c r="F281" s="19" t="n">
        <f aca="false">IFERROR(VALUE(SUBSTITUTE(TRIM('수출입 실적(국가별)'!F285),",","")),"")</f>
        <v>929492</v>
      </c>
      <c r="G281" s="19" t="n">
        <f aca="false">IFERROR(VALUE(SUBSTITUTE(TRIM('수출입 실적(국가별)'!G285),",","")),"")</f>
        <v>-804249</v>
      </c>
    </row>
    <row r="282" customFormat="false" ht="15" hidden="false" customHeight="true" outlineLevel="0" collapsed="false">
      <c r="A282" s="11" t="str">
        <f aca="false">TRIM('수출입 실적(국가별)'!A286)</f>
        <v>2025.02</v>
      </c>
      <c r="B282" s="17" t="n">
        <f aca="false">IFERROR(VALUE(LEFT(A282,4)),"")</f>
        <v>2025</v>
      </c>
      <c r="C282" s="17" t="n">
        <f aca="false">IFERROR(VALUE(RIGHT(A282,2)),"")</f>
        <v>2</v>
      </c>
      <c r="D282" s="11" t="str">
        <f aca="false">TRIM('수출입 실적(국가별)'!B286)</f>
        <v>칠레</v>
      </c>
      <c r="E282" s="19" t="n">
        <f aca="false">IFERROR(VALUE(SUBSTITUTE(TRIM('수출입 실적(국가별)'!D286),",","")),"")</f>
        <v>119174</v>
      </c>
      <c r="F282" s="19" t="n">
        <f aca="false">IFERROR(VALUE(SUBSTITUTE(TRIM('수출입 실적(국가별)'!F286),",","")),"")</f>
        <v>260064</v>
      </c>
      <c r="G282" s="19" t="n">
        <f aca="false">IFERROR(VALUE(SUBSTITUTE(TRIM('수출입 실적(국가별)'!G286),",","")),"")</f>
        <v>-140890</v>
      </c>
    </row>
    <row r="283" customFormat="false" ht="15" hidden="false" customHeight="true" outlineLevel="0" collapsed="false">
      <c r="A283" s="11" t="str">
        <f aca="false">TRIM('수출입 실적(국가별)'!A287)</f>
        <v>2025.02</v>
      </c>
      <c r="B283" s="17" t="n">
        <f aca="false">IFERROR(VALUE(LEFT(A283,4)),"")</f>
        <v>2025</v>
      </c>
      <c r="C283" s="17" t="n">
        <f aca="false">IFERROR(VALUE(RIGHT(A283,2)),"")</f>
        <v>2</v>
      </c>
      <c r="D283" s="11" t="str">
        <f aca="false">TRIM('수출입 실적(국가별)'!B287)</f>
        <v>이집트</v>
      </c>
      <c r="E283" s="19" t="n">
        <f aca="false">IFERROR(VALUE(SUBSTITUTE(TRIM('수출입 실적(국가별)'!D287),",","")),"")</f>
        <v>117239</v>
      </c>
      <c r="F283" s="19" t="n">
        <f aca="false">IFERROR(VALUE(SUBSTITUTE(TRIM('수출입 실적(국가별)'!F287),",","")),"")</f>
        <v>5045</v>
      </c>
      <c r="G283" s="19" t="n">
        <f aca="false">IFERROR(VALUE(SUBSTITUTE(TRIM('수출입 실적(국가별)'!G287),",","")),"")</f>
        <v>112194</v>
      </c>
    </row>
    <row r="284" customFormat="false" ht="15" hidden="false" customHeight="true" outlineLevel="0" collapsed="false">
      <c r="A284" s="11" t="str">
        <f aca="false">TRIM('수출입 실적(국가별)'!A288)</f>
        <v>2025.02</v>
      </c>
      <c r="B284" s="17" t="n">
        <f aca="false">IFERROR(VALUE(LEFT(A284,4)),"")</f>
        <v>2025</v>
      </c>
      <c r="C284" s="17" t="n">
        <f aca="false">IFERROR(VALUE(RIGHT(A284,2)),"")</f>
        <v>2</v>
      </c>
      <c r="D284" s="11" t="str">
        <f aca="false">TRIM('수출입 실적(국가별)'!B288)</f>
        <v>파키스탄</v>
      </c>
      <c r="E284" s="19" t="n">
        <f aca="false">IFERROR(VALUE(SUBSTITUTE(TRIM('수출입 실적(국가별)'!D288),",","")),"")</f>
        <v>95917</v>
      </c>
      <c r="F284" s="19" t="n">
        <f aca="false">IFERROR(VALUE(SUBSTITUTE(TRIM('수출입 실적(국가별)'!F288),",","")),"")</f>
        <v>20904</v>
      </c>
      <c r="G284" s="19" t="n">
        <f aca="false">IFERROR(VALUE(SUBSTITUTE(TRIM('수출입 실적(국가별)'!G288),",","")),"")</f>
        <v>75012</v>
      </c>
    </row>
    <row r="285" customFormat="false" ht="15" hidden="false" customHeight="true" outlineLevel="0" collapsed="false">
      <c r="A285" s="11" t="str">
        <f aca="false">TRIM('수출입 실적(국가별)'!A289)</f>
        <v>2025.02</v>
      </c>
      <c r="B285" s="17" t="n">
        <f aca="false">IFERROR(VALUE(LEFT(A285,4)),"")</f>
        <v>2025</v>
      </c>
      <c r="C285" s="17" t="n">
        <f aca="false">IFERROR(VALUE(RIGHT(A285,2)),"")</f>
        <v>2</v>
      </c>
      <c r="D285" s="11" t="str">
        <f aca="false">TRIM('수출입 실적(국가별)'!B289)</f>
        <v>포루투갈</v>
      </c>
      <c r="E285" s="19" t="n">
        <f aca="false">IFERROR(VALUE(SUBSTITUTE(TRIM('수출입 실적(국가별)'!D289),",","")),"")</f>
        <v>95112</v>
      </c>
      <c r="F285" s="19" t="n">
        <f aca="false">IFERROR(VALUE(SUBSTITUTE(TRIM('수출입 실적(국가별)'!F289),",","")),"")</f>
        <v>41019</v>
      </c>
      <c r="G285" s="19" t="n">
        <f aca="false">IFERROR(VALUE(SUBSTITUTE(TRIM('수출입 실적(국가별)'!G289),",","")),"")</f>
        <v>54093</v>
      </c>
    </row>
    <row r="286" customFormat="false" ht="15" hidden="false" customHeight="true" outlineLevel="0" collapsed="false">
      <c r="A286" s="11" t="str">
        <f aca="false">TRIM('수출입 실적(국가별)'!A290)</f>
        <v>2025.02</v>
      </c>
      <c r="B286" s="17" t="n">
        <f aca="false">IFERROR(VALUE(LEFT(A286,4)),"")</f>
        <v>2025</v>
      </c>
      <c r="C286" s="17" t="n">
        <f aca="false">IFERROR(VALUE(RIGHT(A286,2)),"")</f>
        <v>2</v>
      </c>
      <c r="D286" s="11" t="str">
        <f aca="false">TRIM('수출입 실적(국가별)'!B290)</f>
        <v>스웨덴</v>
      </c>
      <c r="E286" s="19" t="n">
        <f aca="false">IFERROR(VALUE(SUBSTITUTE(TRIM('수출입 실적(국가별)'!D290),",","")),"")</f>
        <v>94041</v>
      </c>
      <c r="F286" s="19" t="n">
        <f aca="false">IFERROR(VALUE(SUBSTITUTE(TRIM('수출입 실적(국가별)'!F290),",","")),"")</f>
        <v>152858</v>
      </c>
      <c r="G286" s="19" t="n">
        <f aca="false">IFERROR(VALUE(SUBSTITUTE(TRIM('수출입 실적(국가별)'!G290),",","")),"")</f>
        <v>-58817</v>
      </c>
    </row>
    <row r="287" customFormat="false" ht="15" hidden="false" customHeight="true" outlineLevel="0" collapsed="false">
      <c r="A287" s="11" t="str">
        <f aca="false">TRIM('수출입 실적(국가별)'!A291)</f>
        <v>2025.02</v>
      </c>
      <c r="B287" s="17" t="n">
        <f aca="false">IFERROR(VALUE(LEFT(A287,4)),"")</f>
        <v>2025</v>
      </c>
      <c r="C287" s="17" t="n">
        <f aca="false">IFERROR(VALUE(RIGHT(A287,2)),"")</f>
        <v>2</v>
      </c>
      <c r="D287" s="11" t="str">
        <f aca="false">TRIM('수출입 실적(국가별)'!B291)</f>
        <v>파나마</v>
      </c>
      <c r="E287" s="19" t="n">
        <f aca="false">IFERROR(VALUE(SUBSTITUTE(TRIM('수출입 실적(국가별)'!D291),",","")),"")</f>
        <v>93074</v>
      </c>
      <c r="F287" s="19" t="n">
        <f aca="false">IFERROR(VALUE(SUBSTITUTE(TRIM('수출입 실적(국가별)'!F291),",","")),"")</f>
        <v>2298</v>
      </c>
      <c r="G287" s="19" t="n">
        <f aca="false">IFERROR(VALUE(SUBSTITUTE(TRIM('수출입 실적(국가별)'!G291),",","")),"")</f>
        <v>90775</v>
      </c>
    </row>
    <row r="288" customFormat="false" ht="15" hidden="false" customHeight="true" outlineLevel="0" collapsed="false">
      <c r="A288" s="11" t="str">
        <f aca="false">TRIM('수출입 실적(국가별)'!A292)</f>
        <v>2025.02</v>
      </c>
      <c r="B288" s="17" t="n">
        <f aca="false">IFERROR(VALUE(LEFT(A288,4)),"")</f>
        <v>2025</v>
      </c>
      <c r="C288" s="17" t="n">
        <f aca="false">IFERROR(VALUE(RIGHT(A288,2)),"")</f>
        <v>2</v>
      </c>
      <c r="D288" s="11" t="str">
        <f aca="false">TRIM('수출입 실적(국가별)'!B292)</f>
        <v>아일랜드</v>
      </c>
      <c r="E288" s="19" t="n">
        <f aca="false">IFERROR(VALUE(SUBSTITUTE(TRIM('수출입 실적(국가별)'!D292),",","")),"")</f>
        <v>88660</v>
      </c>
      <c r="F288" s="19" t="n">
        <f aca="false">IFERROR(VALUE(SUBSTITUTE(TRIM('수출입 실적(국가별)'!F292),",","")),"")</f>
        <v>123581</v>
      </c>
      <c r="G288" s="19" t="n">
        <f aca="false">IFERROR(VALUE(SUBSTITUTE(TRIM('수출입 실적(국가별)'!G292),",","")),"")</f>
        <v>-34921</v>
      </c>
    </row>
    <row r="289" customFormat="false" ht="15" hidden="false" customHeight="true" outlineLevel="0" collapsed="false">
      <c r="A289" s="11" t="str">
        <f aca="false">TRIM('수출입 실적(국가별)'!A293)</f>
        <v>2025.02</v>
      </c>
      <c r="B289" s="17" t="n">
        <f aca="false">IFERROR(VALUE(LEFT(A289,4)),"")</f>
        <v>2025</v>
      </c>
      <c r="C289" s="17" t="n">
        <f aca="false">IFERROR(VALUE(RIGHT(A289,2)),"")</f>
        <v>2</v>
      </c>
      <c r="D289" s="11" t="str">
        <f aca="false">TRIM('수출입 실적(국가별)'!B293)</f>
        <v>콜롬비아</v>
      </c>
      <c r="E289" s="19" t="n">
        <f aca="false">IFERROR(VALUE(SUBSTITUTE(TRIM('수출입 실적(국가별)'!D293),",","")),"")</f>
        <v>81119</v>
      </c>
      <c r="F289" s="19" t="n">
        <f aca="false">IFERROR(VALUE(SUBSTITUTE(TRIM('수출입 실적(국가별)'!F293),",","")),"")</f>
        <v>158313</v>
      </c>
      <c r="G289" s="19" t="n">
        <f aca="false">IFERROR(VALUE(SUBSTITUTE(TRIM('수출입 실적(국가별)'!G293),",","")),"")</f>
        <v>-77194</v>
      </c>
    </row>
    <row r="290" customFormat="false" ht="15" hidden="false" customHeight="true" outlineLevel="0" collapsed="false">
      <c r="A290" s="11" t="str">
        <f aca="false">TRIM('수출입 실적(국가별)'!A294)</f>
        <v>2025.02</v>
      </c>
      <c r="B290" s="17" t="n">
        <f aca="false">IFERROR(VALUE(LEFT(A290,4)),"")</f>
        <v>2025</v>
      </c>
      <c r="C290" s="17" t="n">
        <f aca="false">IFERROR(VALUE(RIGHT(A290,2)),"")</f>
        <v>2</v>
      </c>
      <c r="D290" s="11" t="str">
        <f aca="false">TRIM('수출입 실적(국가별)'!B294)</f>
        <v>오스트리아</v>
      </c>
      <c r="E290" s="19" t="n">
        <f aca="false">IFERROR(VALUE(SUBSTITUTE(TRIM('수출입 실적(국가별)'!D294),",","")),"")</f>
        <v>80399</v>
      </c>
      <c r="F290" s="19" t="n">
        <f aca="false">IFERROR(VALUE(SUBSTITUTE(TRIM('수출입 실적(국가별)'!F294),",","")),"")</f>
        <v>116531</v>
      </c>
      <c r="G290" s="19" t="n">
        <f aca="false">IFERROR(VALUE(SUBSTITUTE(TRIM('수출입 실적(국가별)'!G294),",","")),"")</f>
        <v>-36132</v>
      </c>
    </row>
    <row r="291" customFormat="false" ht="15" hidden="false" customHeight="true" outlineLevel="0" collapsed="false">
      <c r="A291" s="11" t="str">
        <f aca="false">TRIM('수출입 실적(국가별)'!A295)</f>
        <v>2025.02</v>
      </c>
      <c r="B291" s="17" t="n">
        <f aca="false">IFERROR(VALUE(LEFT(A291,4)),"")</f>
        <v>2025</v>
      </c>
      <c r="C291" s="17" t="n">
        <f aca="false">IFERROR(VALUE(RIGHT(A291,2)),"")</f>
        <v>2</v>
      </c>
      <c r="D291" s="11" t="str">
        <f aca="false">TRIM('수출입 실적(국가별)'!B295)</f>
        <v>카타르</v>
      </c>
      <c r="E291" s="19" t="n">
        <f aca="false">IFERROR(VALUE(SUBSTITUTE(TRIM('수출입 실적(국가별)'!D295),",","")),"")</f>
        <v>77863</v>
      </c>
      <c r="F291" s="19" t="n">
        <f aca="false">IFERROR(VALUE(SUBSTITUTE(TRIM('수출입 실적(국가별)'!F295),",","")),"")</f>
        <v>827630</v>
      </c>
      <c r="G291" s="19" t="n">
        <f aca="false">IFERROR(VALUE(SUBSTITUTE(TRIM('수출입 실적(국가별)'!G295),",","")),"")</f>
        <v>-749767</v>
      </c>
    </row>
    <row r="292" customFormat="false" ht="15" hidden="false" customHeight="true" outlineLevel="0" collapsed="false">
      <c r="A292" s="11" t="str">
        <f aca="false">TRIM('수출입 실적(국가별)'!A296)</f>
        <v>2025.02</v>
      </c>
      <c r="B292" s="17" t="n">
        <f aca="false">IFERROR(VALUE(LEFT(A292,4)),"")</f>
        <v>2025</v>
      </c>
      <c r="C292" s="17" t="n">
        <f aca="false">IFERROR(VALUE(RIGHT(A292,2)),"")</f>
        <v>2</v>
      </c>
      <c r="D292" s="11" t="str">
        <f aca="false">TRIM('수출입 실적(국가별)'!B296)</f>
        <v>슬로베니아</v>
      </c>
      <c r="E292" s="19" t="n">
        <f aca="false">IFERROR(VALUE(SUBSTITUTE(TRIM('수출입 실적(국가별)'!D296),",","")),"")</f>
        <v>74105</v>
      </c>
      <c r="F292" s="19" t="n">
        <f aca="false">IFERROR(VALUE(SUBSTITUTE(TRIM('수출입 실적(국가별)'!F296),",","")),"")</f>
        <v>11772</v>
      </c>
      <c r="G292" s="19" t="n">
        <f aca="false">IFERROR(VALUE(SUBSTITUTE(TRIM('수출입 실적(국가별)'!G296),",","")),"")</f>
        <v>62333</v>
      </c>
    </row>
    <row r="293" customFormat="false" ht="15" hidden="false" customHeight="true" outlineLevel="0" collapsed="false">
      <c r="A293" s="11" t="str">
        <f aca="false">TRIM('수출입 실적(국가별)'!A297)</f>
        <v>2025.02</v>
      </c>
      <c r="B293" s="17" t="n">
        <f aca="false">IFERROR(VALUE(LEFT(A293,4)),"")</f>
        <v>2025</v>
      </c>
      <c r="C293" s="17" t="n">
        <f aca="false">IFERROR(VALUE(RIGHT(A293,2)),"")</f>
        <v>2</v>
      </c>
      <c r="D293" s="11" t="str">
        <f aca="false">TRIM('수출입 실적(국가별)'!B297)</f>
        <v>쿠웨이트</v>
      </c>
      <c r="E293" s="19" t="n">
        <f aca="false">IFERROR(VALUE(SUBSTITUTE(TRIM('수출입 실적(국가별)'!D297),",","")),"")</f>
        <v>62742</v>
      </c>
      <c r="F293" s="19" t="n">
        <f aca="false">IFERROR(VALUE(SUBSTITUTE(TRIM('수출입 실적(국가별)'!F297),",","")),"")</f>
        <v>575332</v>
      </c>
      <c r="G293" s="19" t="n">
        <f aca="false">IFERROR(VALUE(SUBSTITUTE(TRIM('수출입 실적(국가별)'!G297),",","")),"")</f>
        <v>-512590</v>
      </c>
    </row>
    <row r="294" customFormat="false" ht="15" hidden="false" customHeight="true" outlineLevel="0" collapsed="false">
      <c r="A294" s="11" t="str">
        <f aca="false">TRIM('수출입 실적(국가별)'!A298)</f>
        <v>2025.02</v>
      </c>
      <c r="B294" s="17" t="n">
        <f aca="false">IFERROR(VALUE(LEFT(A294,4)),"")</f>
        <v>2025</v>
      </c>
      <c r="C294" s="17" t="n">
        <f aca="false">IFERROR(VALUE(RIGHT(A294,2)),"")</f>
        <v>2</v>
      </c>
      <c r="D294" s="11" t="str">
        <f aca="false">TRIM('수출입 실적(국가별)'!B298)</f>
        <v>요르단</v>
      </c>
      <c r="E294" s="19" t="n">
        <f aca="false">IFERROR(VALUE(SUBSTITUTE(TRIM('수출입 실적(국가별)'!D298),",","")),"")</f>
        <v>60293</v>
      </c>
      <c r="F294" s="19" t="n">
        <f aca="false">IFERROR(VALUE(SUBSTITUTE(TRIM('수출입 실적(국가별)'!F298),",","")),"")</f>
        <v>2114</v>
      </c>
      <c r="G294" s="19" t="n">
        <f aca="false">IFERROR(VALUE(SUBSTITUTE(TRIM('수출입 실적(국가별)'!G298),",","")),"")</f>
        <v>58179</v>
      </c>
    </row>
    <row r="295" customFormat="false" ht="15" hidden="false" customHeight="true" outlineLevel="0" collapsed="false">
      <c r="A295" s="11" t="str">
        <f aca="false">TRIM('수출입 실적(국가별)'!A299)</f>
        <v>2025.02</v>
      </c>
      <c r="B295" s="17" t="n">
        <f aca="false">IFERROR(VALUE(LEFT(A295,4)),"")</f>
        <v>2025</v>
      </c>
      <c r="C295" s="17" t="n">
        <f aca="false">IFERROR(VALUE(RIGHT(A295,2)),"")</f>
        <v>2</v>
      </c>
      <c r="D295" s="11" t="str">
        <f aca="false">TRIM('수출입 실적(국가별)'!B299)</f>
        <v>캄보디아</v>
      </c>
      <c r="E295" s="19" t="n">
        <f aca="false">IFERROR(VALUE(SUBSTITUTE(TRIM('수출입 실적(국가별)'!D299),",","")),"")</f>
        <v>53393</v>
      </c>
      <c r="F295" s="19" t="n">
        <f aca="false">IFERROR(VALUE(SUBSTITUTE(TRIM('수출입 실적(국가별)'!F299),",","")),"")</f>
        <v>40013</v>
      </c>
      <c r="G295" s="19" t="n">
        <f aca="false">IFERROR(VALUE(SUBSTITUTE(TRIM('수출입 실적(국가별)'!G299),",","")),"")</f>
        <v>13380</v>
      </c>
    </row>
    <row r="296" customFormat="false" ht="15" hidden="false" customHeight="true" outlineLevel="0" collapsed="false">
      <c r="A296" s="11" t="str">
        <f aca="false">TRIM('수출입 실적(국가별)'!A300)</f>
        <v>2025.02</v>
      </c>
      <c r="B296" s="17" t="n">
        <f aca="false">IFERROR(VALUE(LEFT(A296,4)),"")</f>
        <v>2025</v>
      </c>
      <c r="C296" s="17" t="n">
        <f aca="false">IFERROR(VALUE(RIGHT(A296,2)),"")</f>
        <v>2</v>
      </c>
      <c r="D296" s="11" t="str">
        <f aca="false">TRIM('수출입 실적(국가별)'!B300)</f>
        <v>페루</v>
      </c>
      <c r="E296" s="19" t="n">
        <f aca="false">IFERROR(VALUE(SUBSTITUTE(TRIM('수출입 실적(국가별)'!D300),",","")),"")</f>
        <v>52078</v>
      </c>
      <c r="F296" s="19" t="n">
        <f aca="false">IFERROR(VALUE(SUBSTITUTE(TRIM('수출입 실적(국가별)'!F300),",","")),"")</f>
        <v>228380</v>
      </c>
      <c r="G296" s="19" t="n">
        <f aca="false">IFERROR(VALUE(SUBSTITUTE(TRIM('수출입 실적(국가별)'!G300),",","")),"")</f>
        <v>-176302</v>
      </c>
    </row>
    <row r="297" customFormat="false" ht="15" hidden="false" customHeight="true" outlineLevel="0" collapsed="false">
      <c r="A297" s="11" t="str">
        <f aca="false">TRIM('수출입 실적(국가별)'!A301)</f>
        <v>2025.02</v>
      </c>
      <c r="B297" s="17" t="n">
        <f aca="false">IFERROR(VALUE(LEFT(A297,4)),"")</f>
        <v>2025</v>
      </c>
      <c r="C297" s="17" t="n">
        <f aca="false">IFERROR(VALUE(RIGHT(A297,2)),"")</f>
        <v>2</v>
      </c>
      <c r="D297" s="11" t="str">
        <f aca="false">TRIM('수출입 실적(국가별)'!B301)</f>
        <v>루마니아</v>
      </c>
      <c r="E297" s="19" t="n">
        <f aca="false">IFERROR(VALUE(SUBSTITUTE(TRIM('수출입 실적(국가별)'!D301),",","")),"")</f>
        <v>48663</v>
      </c>
      <c r="F297" s="19" t="n">
        <f aca="false">IFERROR(VALUE(SUBSTITUTE(TRIM('수출입 실적(국가별)'!F301),",","")),"")</f>
        <v>36618</v>
      </c>
      <c r="G297" s="19" t="n">
        <f aca="false">IFERROR(VALUE(SUBSTITUTE(TRIM('수출입 실적(국가별)'!G301),",","")),"")</f>
        <v>12045</v>
      </c>
    </row>
    <row r="298" customFormat="false" ht="15" hidden="false" customHeight="true" outlineLevel="0" collapsed="false">
      <c r="A298" s="11" t="str">
        <f aca="false">TRIM('수출입 실적(국가별)'!A302)</f>
        <v>2025.02</v>
      </c>
      <c r="B298" s="17" t="n">
        <f aca="false">IFERROR(VALUE(LEFT(A298,4)),"")</f>
        <v>2025</v>
      </c>
      <c r="C298" s="17" t="n">
        <f aca="false">IFERROR(VALUE(RIGHT(A298,2)),"")</f>
        <v>2</v>
      </c>
      <c r="D298" s="11" t="str">
        <f aca="false">TRIM('수출입 실적(국가별)'!B302)</f>
        <v>몽골</v>
      </c>
      <c r="E298" s="19" t="n">
        <f aca="false">IFERROR(VALUE(SUBSTITUTE(TRIM('수출입 실적(국가별)'!D302),",","")),"")</f>
        <v>48647</v>
      </c>
      <c r="F298" s="19" t="n">
        <f aca="false">IFERROR(VALUE(SUBSTITUTE(TRIM('수출입 실적(국가별)'!F302),",","")),"")</f>
        <v>1234</v>
      </c>
      <c r="G298" s="19" t="n">
        <f aca="false">IFERROR(VALUE(SUBSTITUTE(TRIM('수출입 실적(국가별)'!G302),",","")),"")</f>
        <v>47413</v>
      </c>
    </row>
    <row r="299" customFormat="false" ht="15" hidden="false" customHeight="true" outlineLevel="0" collapsed="false">
      <c r="A299" s="11" t="str">
        <f aca="false">TRIM('수출입 실적(국가별)'!A303)</f>
        <v>2025.02</v>
      </c>
      <c r="B299" s="17" t="n">
        <f aca="false">IFERROR(VALUE(LEFT(A299,4)),"")</f>
        <v>2025</v>
      </c>
      <c r="C299" s="17" t="n">
        <f aca="false">IFERROR(VALUE(RIGHT(A299,2)),"")</f>
        <v>2</v>
      </c>
      <c r="D299" s="11" t="str">
        <f aca="false">TRIM('수출입 실적(국가별)'!B303)</f>
        <v>그리스</v>
      </c>
      <c r="E299" s="19" t="n">
        <f aca="false">IFERROR(VALUE(SUBSTITUTE(TRIM('수출입 실적(국가별)'!D303),",","")),"")</f>
        <v>48244</v>
      </c>
      <c r="F299" s="19" t="n">
        <f aca="false">IFERROR(VALUE(SUBSTITUTE(TRIM('수출입 실적(국가별)'!F303),",","")),"")</f>
        <v>13754</v>
      </c>
      <c r="G299" s="19" t="n">
        <f aca="false">IFERROR(VALUE(SUBSTITUTE(TRIM('수출입 실적(국가별)'!G303),",","")),"")</f>
        <v>34490</v>
      </c>
    </row>
    <row r="300" customFormat="false" ht="15" hidden="false" customHeight="true" outlineLevel="0" collapsed="false">
      <c r="A300" s="11" t="str">
        <f aca="false">TRIM('수출입 실적(국가별)'!A304)</f>
        <v>2025.02</v>
      </c>
      <c r="B300" s="17" t="n">
        <f aca="false">IFERROR(VALUE(LEFT(A300,4)),"")</f>
        <v>2025</v>
      </c>
      <c r="C300" s="17" t="n">
        <f aca="false">IFERROR(VALUE(RIGHT(A300,2)),"")</f>
        <v>2</v>
      </c>
      <c r="D300" s="11" t="str">
        <f aca="false">TRIM('수출입 실적(국가별)'!B304)</f>
        <v>나이지리아</v>
      </c>
      <c r="E300" s="19" t="n">
        <f aca="false">IFERROR(VALUE(SUBSTITUTE(TRIM('수출입 실적(국가별)'!D304),",","")),"")</f>
        <v>46713</v>
      </c>
      <c r="F300" s="19" t="n">
        <f aca="false">IFERROR(VALUE(SUBSTITUTE(TRIM('수출입 실적(국가별)'!F304),",","")),"")</f>
        <v>69543</v>
      </c>
      <c r="G300" s="19" t="n">
        <f aca="false">IFERROR(VALUE(SUBSTITUTE(TRIM('수출입 실적(국가별)'!G304),",","")),"")</f>
        <v>-22830</v>
      </c>
    </row>
    <row r="301" customFormat="false" ht="15" hidden="false" customHeight="true" outlineLevel="0" collapsed="false">
      <c r="A301" s="11" t="str">
        <f aca="false">TRIM('수출입 실적(국가별)'!A305)</f>
        <v>2025.02</v>
      </c>
      <c r="B301" s="17" t="n">
        <f aca="false">IFERROR(VALUE(LEFT(A301,4)),"")</f>
        <v>2025</v>
      </c>
      <c r="C301" s="17" t="n">
        <f aca="false">IFERROR(VALUE(RIGHT(A301,2)),"")</f>
        <v>2</v>
      </c>
      <c r="D301" s="11" t="str">
        <f aca="false">TRIM('수출입 실적(국가별)'!B305)</f>
        <v>남아프리카공화국</v>
      </c>
      <c r="E301" s="19" t="n">
        <f aca="false">IFERROR(VALUE(SUBSTITUTE(TRIM('수출입 실적(국가별)'!D305),",","")),"")</f>
        <v>45008</v>
      </c>
      <c r="F301" s="19" t="n">
        <f aca="false">IFERROR(VALUE(SUBSTITUTE(TRIM('수출입 실적(국가별)'!F305),",","")),"")</f>
        <v>247938</v>
      </c>
      <c r="G301" s="19" t="n">
        <f aca="false">IFERROR(VALUE(SUBSTITUTE(TRIM('수출입 실적(국가별)'!G305),",","")),"")</f>
        <v>-202930</v>
      </c>
    </row>
    <row r="302" customFormat="false" ht="15" hidden="false" customHeight="true" outlineLevel="0" collapsed="false">
      <c r="A302" s="11" t="str">
        <f aca="false">TRIM('수출입 실적(국가별)'!A306)</f>
        <v>2025.02</v>
      </c>
      <c r="B302" s="17" t="n">
        <f aca="false">IFERROR(VALUE(LEFT(A302,4)),"")</f>
        <v>2025</v>
      </c>
      <c r="C302" s="17" t="n">
        <f aca="false">IFERROR(VALUE(RIGHT(A302,2)),"")</f>
        <v>2</v>
      </c>
      <c r="D302" s="11" t="str">
        <f aca="false">TRIM('수출입 실적(국가별)'!B306)</f>
        <v>우크라이나</v>
      </c>
      <c r="E302" s="19" t="n">
        <f aca="false">IFERROR(VALUE(SUBSTITUTE(TRIM('수출입 실적(국가별)'!D306),",","")),"")</f>
        <v>44990</v>
      </c>
      <c r="F302" s="19" t="n">
        <f aca="false">IFERROR(VALUE(SUBSTITUTE(TRIM('수출입 실적(국가별)'!F306),",","")),"")</f>
        <v>8527</v>
      </c>
      <c r="G302" s="19" t="n">
        <f aca="false">IFERROR(VALUE(SUBSTITUTE(TRIM('수출입 실적(국가별)'!G306),",","")),"")</f>
        <v>36463</v>
      </c>
    </row>
    <row r="303" customFormat="false" ht="15" hidden="false" customHeight="true" outlineLevel="0" collapsed="false">
      <c r="A303" s="11" t="str">
        <f aca="false">TRIM('수출입 실적(국가별)'!A307)</f>
        <v>2025.02</v>
      </c>
      <c r="B303" s="17" t="n">
        <f aca="false">IFERROR(VALUE(LEFT(A303,4)),"")</f>
        <v>2025</v>
      </c>
      <c r="C303" s="17" t="n">
        <f aca="false">IFERROR(VALUE(RIGHT(A303,2)),"")</f>
        <v>2</v>
      </c>
      <c r="D303" s="11" t="str">
        <f aca="false">TRIM('수출입 실적(국가별)'!B307)</f>
        <v>리비아</v>
      </c>
      <c r="E303" s="19" t="n">
        <f aca="false">IFERROR(VALUE(SUBSTITUTE(TRIM('수출입 실적(국가별)'!D307),",","")),"")</f>
        <v>42469</v>
      </c>
      <c r="F303" s="19" t="n">
        <f aca="false">IFERROR(VALUE(SUBSTITUTE(TRIM('수출입 실적(국가별)'!F307),",","")),"")</f>
        <v>1627</v>
      </c>
      <c r="G303" s="19" t="n">
        <f aca="false">IFERROR(VALUE(SUBSTITUTE(TRIM('수출입 실적(국가별)'!G307),",","")),"")</f>
        <v>40842</v>
      </c>
    </row>
    <row r="304" customFormat="false" ht="15" hidden="false" customHeight="true" outlineLevel="0" collapsed="false">
      <c r="A304" s="11" t="str">
        <f aca="false">TRIM('수출입 실적(국가별)'!A308)</f>
        <v>2025.02</v>
      </c>
      <c r="B304" s="17" t="n">
        <f aca="false">IFERROR(VALUE(LEFT(A304,4)),"")</f>
        <v>2025</v>
      </c>
      <c r="C304" s="17" t="n">
        <f aca="false">IFERROR(VALUE(RIGHT(A304,2)),"")</f>
        <v>2</v>
      </c>
      <c r="D304" s="11" t="str">
        <f aca="false">TRIM('수출입 실적(국가별)'!B308)</f>
        <v>리투아니아</v>
      </c>
      <c r="E304" s="19" t="n">
        <f aca="false">IFERROR(VALUE(SUBSTITUTE(TRIM('수출입 실적(국가별)'!D308),",","")),"")</f>
        <v>39425</v>
      </c>
      <c r="F304" s="19" t="n">
        <f aca="false">IFERROR(VALUE(SUBSTITUTE(TRIM('수출입 실적(국가별)'!F308),",","")),"")</f>
        <v>7665</v>
      </c>
      <c r="G304" s="19" t="n">
        <f aca="false">IFERROR(VALUE(SUBSTITUTE(TRIM('수출입 실적(국가별)'!G308),",","")),"")</f>
        <v>31761</v>
      </c>
    </row>
    <row r="305" customFormat="false" ht="15" hidden="false" customHeight="true" outlineLevel="0" collapsed="false">
      <c r="A305" s="11" t="str">
        <f aca="false">TRIM('수출입 실적(국가별)'!A309)</f>
        <v>2025.02</v>
      </c>
      <c r="B305" s="17" t="n">
        <f aca="false">IFERROR(VALUE(LEFT(A305,4)),"")</f>
        <v>2025</v>
      </c>
      <c r="C305" s="17" t="n">
        <f aca="false">IFERROR(VALUE(RIGHT(A305,2)),"")</f>
        <v>2</v>
      </c>
      <c r="D305" s="11" t="str">
        <f aca="false">TRIM('수출입 실적(국가별)'!B309)</f>
        <v>푸에르토리코</v>
      </c>
      <c r="E305" s="19" t="n">
        <f aca="false">IFERROR(VALUE(SUBSTITUTE(TRIM('수출입 실적(국가별)'!D309),",","")),"")</f>
        <v>37396</v>
      </c>
      <c r="F305" s="19" t="n">
        <f aca="false">IFERROR(VALUE(SUBSTITUTE(TRIM('수출입 실적(국가별)'!F309),",","")),"")</f>
        <v>29101</v>
      </c>
      <c r="G305" s="19" t="n">
        <f aca="false">IFERROR(VALUE(SUBSTITUTE(TRIM('수출입 실적(국가별)'!G309),",","")),"")</f>
        <v>8295</v>
      </c>
    </row>
    <row r="306" customFormat="false" ht="15" hidden="false" customHeight="true" outlineLevel="0" collapsed="false">
      <c r="A306" s="11" t="str">
        <f aca="false">TRIM('수출입 실적(국가별)'!A310)</f>
        <v>2025.02</v>
      </c>
      <c r="B306" s="17" t="n">
        <f aca="false">IFERROR(VALUE(LEFT(A306,4)),"")</f>
        <v>2025</v>
      </c>
      <c r="C306" s="17" t="n">
        <f aca="false">IFERROR(VALUE(RIGHT(A306,2)),"")</f>
        <v>2</v>
      </c>
      <c r="D306" s="11" t="str">
        <f aca="false">TRIM('수출입 실적(국가별)'!B310)</f>
        <v>알제리</v>
      </c>
      <c r="E306" s="19" t="n">
        <f aca="false">IFERROR(VALUE(SUBSTITUTE(TRIM('수출입 실적(국가별)'!D310),",","")),"")</f>
        <v>33669</v>
      </c>
      <c r="F306" s="19" t="n">
        <f aca="false">IFERROR(VALUE(SUBSTITUTE(TRIM('수출입 실적(국가별)'!F310),",","")),"")</f>
        <v>295860</v>
      </c>
      <c r="G306" s="19" t="n">
        <f aca="false">IFERROR(VALUE(SUBSTITUTE(TRIM('수출입 실적(국가별)'!G310),",","")),"")</f>
        <v>-262191</v>
      </c>
    </row>
    <row r="307" customFormat="false" ht="15" hidden="false" customHeight="true" outlineLevel="0" collapsed="false">
      <c r="A307" s="11" t="str">
        <f aca="false">TRIM('수출입 실적(국가별)'!A311)</f>
        <v>2025.02</v>
      </c>
      <c r="B307" s="17" t="n">
        <f aca="false">IFERROR(VALUE(LEFT(A307,4)),"")</f>
        <v>2025</v>
      </c>
      <c r="C307" s="17" t="n">
        <f aca="false">IFERROR(VALUE(RIGHT(A307,2)),"")</f>
        <v>2</v>
      </c>
      <c r="D307" s="11" t="str">
        <f aca="false">TRIM('수출입 실적(국가별)'!B311)</f>
        <v>아르헨티나</v>
      </c>
      <c r="E307" s="19" t="n">
        <f aca="false">IFERROR(VALUE(SUBSTITUTE(TRIM('수출입 실적(국가별)'!D311),",","")),"")</f>
        <v>33455</v>
      </c>
      <c r="F307" s="19" t="n">
        <f aca="false">IFERROR(VALUE(SUBSTITUTE(TRIM('수출입 실적(국가별)'!F311),",","")),"")</f>
        <v>77922</v>
      </c>
      <c r="G307" s="19" t="n">
        <f aca="false">IFERROR(VALUE(SUBSTITUTE(TRIM('수출입 실적(국가별)'!G311),",","")),"")</f>
        <v>-44467</v>
      </c>
    </row>
    <row r="308" customFormat="false" ht="15" hidden="false" customHeight="true" outlineLevel="0" collapsed="false">
      <c r="A308" s="11" t="str">
        <f aca="false">TRIM('수출입 실적(국가별)'!A312)</f>
        <v>2025.02</v>
      </c>
      <c r="B308" s="17" t="n">
        <f aca="false">IFERROR(VALUE(LEFT(A308,4)),"")</f>
        <v>2025</v>
      </c>
      <c r="C308" s="17" t="n">
        <f aca="false">IFERROR(VALUE(RIGHT(A308,2)),"")</f>
        <v>2</v>
      </c>
      <c r="D308" s="11" t="str">
        <f aca="false">TRIM('수출입 실적(국가별)'!B312)</f>
        <v>핀란드</v>
      </c>
      <c r="E308" s="19" t="n">
        <f aca="false">IFERROR(VALUE(SUBSTITUTE(TRIM('수출입 실적(국가별)'!D312),",","")),"")</f>
        <v>33203</v>
      </c>
      <c r="F308" s="19" t="n">
        <f aca="false">IFERROR(VALUE(SUBSTITUTE(TRIM('수출입 실적(국가별)'!F312),",","")),"")</f>
        <v>82861</v>
      </c>
      <c r="G308" s="19" t="n">
        <f aca="false">IFERROR(VALUE(SUBSTITUTE(TRIM('수출입 실적(국가별)'!G312),",","")),"")</f>
        <v>-49658</v>
      </c>
    </row>
    <row r="309" customFormat="false" ht="15" hidden="false" customHeight="true" outlineLevel="0" collapsed="false">
      <c r="A309" s="11" t="str">
        <f aca="false">TRIM('수출입 실적(국가별)'!A313)</f>
        <v>2025.02</v>
      </c>
      <c r="B309" s="17" t="n">
        <f aca="false">IFERROR(VALUE(LEFT(A309,4)),"")</f>
        <v>2025</v>
      </c>
      <c r="C309" s="17" t="n">
        <f aca="false">IFERROR(VALUE(RIGHT(A309,2)),"")</f>
        <v>2</v>
      </c>
      <c r="D309" s="11" t="str">
        <f aca="false">TRIM('수출입 실적(국가별)'!B313)</f>
        <v>에쿠아도르</v>
      </c>
      <c r="E309" s="19" t="n">
        <f aca="false">IFERROR(VALUE(SUBSTITUTE(TRIM('수출입 실적(국가별)'!D313),",","")),"")</f>
        <v>32767</v>
      </c>
      <c r="F309" s="19" t="n">
        <f aca="false">IFERROR(VALUE(SUBSTITUTE(TRIM('수출입 실적(국가별)'!F313),",","")),"")</f>
        <v>6755</v>
      </c>
      <c r="G309" s="19" t="n">
        <f aca="false">IFERROR(VALUE(SUBSTITUTE(TRIM('수출입 실적(국가별)'!G313),",","")),"")</f>
        <v>26011</v>
      </c>
    </row>
    <row r="310" customFormat="false" ht="15" hidden="false" customHeight="true" outlineLevel="0" collapsed="false">
      <c r="A310" s="11" t="str">
        <f aca="false">TRIM('수출입 실적(국가별)'!A314)</f>
        <v>2025.02</v>
      </c>
      <c r="B310" s="17" t="n">
        <f aca="false">IFERROR(VALUE(LEFT(A310,4)),"")</f>
        <v>2025</v>
      </c>
      <c r="C310" s="17" t="n">
        <f aca="false">IFERROR(VALUE(RIGHT(A310,2)),"")</f>
        <v>2</v>
      </c>
      <c r="D310" s="11" t="str">
        <f aca="false">TRIM('수출입 실적(국가별)'!B314)</f>
        <v>모로코</v>
      </c>
      <c r="E310" s="19" t="n">
        <f aca="false">IFERROR(VALUE(SUBSTITUTE(TRIM('수출입 실적(국가별)'!D314),",","")),"")</f>
        <v>32212</v>
      </c>
      <c r="F310" s="19" t="n">
        <f aca="false">IFERROR(VALUE(SUBSTITUTE(TRIM('수출입 실적(국가별)'!F314),",","")),"")</f>
        <v>23832</v>
      </c>
      <c r="G310" s="19" t="n">
        <f aca="false">IFERROR(VALUE(SUBSTITUTE(TRIM('수출입 실적(국가별)'!G314),",","")),"")</f>
        <v>8380</v>
      </c>
    </row>
    <row r="311" customFormat="false" ht="15" hidden="false" customHeight="true" outlineLevel="0" collapsed="false">
      <c r="A311" s="11" t="str">
        <f aca="false">TRIM('수출입 실적(국가별)'!A315)</f>
        <v>2025.02</v>
      </c>
      <c r="B311" s="17" t="n">
        <f aca="false">IFERROR(VALUE(LEFT(A311,4)),"")</f>
        <v>2025</v>
      </c>
      <c r="C311" s="17" t="n">
        <f aca="false">IFERROR(VALUE(RIGHT(A311,2)),"")</f>
        <v>2</v>
      </c>
      <c r="D311" s="11" t="str">
        <f aca="false">TRIM('수출입 실적(국가별)'!B315)</f>
        <v>가나</v>
      </c>
      <c r="E311" s="19" t="n">
        <f aca="false">IFERROR(VALUE(SUBSTITUTE(TRIM('수출입 실적(국가별)'!D315),",","")),"")</f>
        <v>30086</v>
      </c>
      <c r="F311" s="19" t="n">
        <f aca="false">IFERROR(VALUE(SUBSTITUTE(TRIM('수출입 실적(국가별)'!F315),",","")),"")</f>
        <v>14214</v>
      </c>
      <c r="G311" s="19" t="n">
        <f aca="false">IFERROR(VALUE(SUBSTITUTE(TRIM('수출입 실적(국가별)'!G315),",","")),"")</f>
        <v>15873</v>
      </c>
    </row>
    <row r="312" customFormat="false" ht="15" hidden="false" customHeight="true" outlineLevel="0" collapsed="false">
      <c r="A312" s="11" t="str">
        <f aca="false">TRIM('수출입 실적(국가별)'!A316)</f>
        <v>2025.02</v>
      </c>
      <c r="B312" s="17" t="n">
        <f aca="false">IFERROR(VALUE(LEFT(A312,4)),"")</f>
        <v>2025</v>
      </c>
      <c r="C312" s="17" t="n">
        <f aca="false">IFERROR(VALUE(RIGHT(A312,2)),"")</f>
        <v>2</v>
      </c>
      <c r="D312" s="11" t="str">
        <f aca="false">TRIM('수출입 실적(국가별)'!B316)</f>
        <v>피지</v>
      </c>
      <c r="E312" s="19" t="n">
        <f aca="false">IFERROR(VALUE(SUBSTITUTE(TRIM('수출입 실적(국가별)'!D316),",","")),"")</f>
        <v>29799</v>
      </c>
      <c r="F312" s="19" t="n">
        <f aca="false">IFERROR(VALUE(SUBSTITUTE(TRIM('수출입 실적(국가별)'!F316),",","")),"")</f>
        <v>332</v>
      </c>
      <c r="G312" s="19" t="n">
        <f aca="false">IFERROR(VALUE(SUBSTITUTE(TRIM('수출입 실적(국가별)'!G316),",","")),"")</f>
        <v>29467</v>
      </c>
    </row>
    <row r="313" customFormat="false" ht="15" hidden="false" customHeight="true" outlineLevel="0" collapsed="false">
      <c r="A313" s="11" t="str">
        <f aca="false">TRIM('수출입 실적(국가별)'!A317)</f>
        <v>2025.02</v>
      </c>
      <c r="B313" s="17" t="n">
        <f aca="false">IFERROR(VALUE(LEFT(A313,4)),"")</f>
        <v>2025</v>
      </c>
      <c r="C313" s="17" t="n">
        <f aca="false">IFERROR(VALUE(RIGHT(A313,2)),"")</f>
        <v>2</v>
      </c>
      <c r="D313" s="11" t="str">
        <f aca="false">TRIM('수출입 실적(국가별)'!B317)</f>
        <v>코스타리카</v>
      </c>
      <c r="E313" s="19" t="n">
        <f aca="false">IFERROR(VALUE(SUBSTITUTE(TRIM('수출입 실적(국가별)'!D317),",","")),"")</f>
        <v>29745</v>
      </c>
      <c r="F313" s="19" t="n">
        <f aca="false">IFERROR(VALUE(SUBSTITUTE(TRIM('수출입 실적(국가별)'!F317),",","")),"")</f>
        <v>22657</v>
      </c>
      <c r="G313" s="19" t="n">
        <f aca="false">IFERROR(VALUE(SUBSTITUTE(TRIM('수출입 실적(국가별)'!G317),",","")),"")</f>
        <v>7088</v>
      </c>
    </row>
    <row r="314" customFormat="false" ht="15" hidden="false" customHeight="true" outlineLevel="0" collapsed="false">
      <c r="A314" s="11" t="str">
        <f aca="false">TRIM('수출입 실적(국가별)'!A318)</f>
        <v>2025.02</v>
      </c>
      <c r="B314" s="17" t="n">
        <f aca="false">IFERROR(VALUE(LEFT(A314,4)),"")</f>
        <v>2025</v>
      </c>
      <c r="C314" s="17" t="n">
        <f aca="false">IFERROR(VALUE(RIGHT(A314,2)),"")</f>
        <v>2</v>
      </c>
      <c r="D314" s="11" t="str">
        <f aca="false">TRIM('수출입 실적(국가별)'!B318)</f>
        <v>타지크</v>
      </c>
      <c r="E314" s="19" t="n">
        <f aca="false">IFERROR(VALUE(SUBSTITUTE(TRIM('수출입 실적(국가별)'!D318),",","")),"")</f>
        <v>26321</v>
      </c>
      <c r="F314" s="19" t="n">
        <f aca="false">IFERROR(VALUE(SUBSTITUTE(TRIM('수출입 실적(국가별)'!F318),",","")),"")</f>
        <v>8</v>
      </c>
      <c r="G314" s="19" t="n">
        <f aca="false">IFERROR(VALUE(SUBSTITUTE(TRIM('수출입 실적(국가별)'!G318),",","")),"")</f>
        <v>26313</v>
      </c>
    </row>
    <row r="315" customFormat="false" ht="15" hidden="false" customHeight="true" outlineLevel="0" collapsed="false">
      <c r="A315" s="11" t="str">
        <f aca="false">TRIM('수출입 실적(국가별)'!A319)</f>
        <v>2025.02</v>
      </c>
      <c r="B315" s="17" t="n">
        <f aca="false">IFERROR(VALUE(LEFT(A315,4)),"")</f>
        <v>2025</v>
      </c>
      <c r="C315" s="17" t="n">
        <f aca="false">IFERROR(VALUE(RIGHT(A315,2)),"")</f>
        <v>2</v>
      </c>
      <c r="D315" s="11" t="str">
        <f aca="false">TRIM('수출입 실적(국가별)'!B319)</f>
        <v>노르웨이</v>
      </c>
      <c r="E315" s="19" t="n">
        <f aca="false">IFERROR(VALUE(SUBSTITUTE(TRIM('수출입 실적(국가별)'!D319),",","")),"")</f>
        <v>25660</v>
      </c>
      <c r="F315" s="19" t="n">
        <f aca="false">IFERROR(VALUE(SUBSTITUTE(TRIM('수출입 실적(국가별)'!F319),",","")),"")</f>
        <v>114510</v>
      </c>
      <c r="G315" s="19" t="n">
        <f aca="false">IFERROR(VALUE(SUBSTITUTE(TRIM('수출입 실적(국가별)'!G319),",","")),"")</f>
        <v>-88850</v>
      </c>
    </row>
    <row r="316" customFormat="false" ht="15" hidden="false" customHeight="true" outlineLevel="0" collapsed="false">
      <c r="A316" s="11" t="str">
        <f aca="false">TRIM('수출입 실적(국가별)'!A320)</f>
        <v>2025.02</v>
      </c>
      <c r="B316" s="17" t="n">
        <f aca="false">IFERROR(VALUE(LEFT(A316,4)),"")</f>
        <v>2025</v>
      </c>
      <c r="C316" s="17" t="n">
        <f aca="false">IFERROR(VALUE(RIGHT(A316,2)),"")</f>
        <v>2</v>
      </c>
      <c r="D316" s="11" t="str">
        <f aca="false">TRIM('수출입 실적(국가별)'!B320)</f>
        <v>케냐</v>
      </c>
      <c r="E316" s="19" t="n">
        <f aca="false">IFERROR(VALUE(SUBSTITUTE(TRIM('수출입 실적(국가별)'!D320),",","")),"")</f>
        <v>23598</v>
      </c>
      <c r="F316" s="19" t="n">
        <f aca="false">IFERROR(VALUE(SUBSTITUTE(TRIM('수출입 실적(국가별)'!F320),",","")),"")</f>
        <v>3075</v>
      </c>
      <c r="G316" s="19" t="n">
        <f aca="false">IFERROR(VALUE(SUBSTITUTE(TRIM('수출입 실적(국가별)'!G320),",","")),"")</f>
        <v>20523</v>
      </c>
    </row>
    <row r="317" customFormat="false" ht="15" hidden="false" customHeight="true" outlineLevel="0" collapsed="false">
      <c r="A317" s="11" t="str">
        <f aca="false">TRIM('수출입 실적(국가별)'!A321)</f>
        <v>2025.02</v>
      </c>
      <c r="B317" s="17" t="n">
        <f aca="false">IFERROR(VALUE(LEFT(A317,4)),"")</f>
        <v>2025</v>
      </c>
      <c r="C317" s="17" t="n">
        <f aca="false">IFERROR(VALUE(RIGHT(A317,2)),"")</f>
        <v>2</v>
      </c>
      <c r="D317" s="11" t="str">
        <f aca="false">TRIM('수출입 실적(국가별)'!B321)</f>
        <v>미얀마</v>
      </c>
      <c r="E317" s="19" t="n">
        <f aca="false">IFERROR(VALUE(SUBSTITUTE(TRIM('수출입 실적(국가별)'!D321),",","")),"")</f>
        <v>23402</v>
      </c>
      <c r="F317" s="19" t="n">
        <f aca="false">IFERROR(VALUE(SUBSTITUTE(TRIM('수출입 실적(국가별)'!F321),",","")),"")</f>
        <v>58361</v>
      </c>
      <c r="G317" s="19" t="n">
        <f aca="false">IFERROR(VALUE(SUBSTITUTE(TRIM('수출입 실적(국가별)'!G321),",","")),"")</f>
        <v>-34959</v>
      </c>
    </row>
    <row r="318" customFormat="false" ht="15" hidden="false" customHeight="true" outlineLevel="0" collapsed="false">
      <c r="A318" s="11" t="str">
        <f aca="false">TRIM('수출입 실적(국가별)'!A322)</f>
        <v>2025.02</v>
      </c>
      <c r="B318" s="17" t="n">
        <f aca="false">IFERROR(VALUE(LEFT(A318,4)),"")</f>
        <v>2025</v>
      </c>
      <c r="C318" s="17" t="n">
        <f aca="false">IFERROR(VALUE(RIGHT(A318,2)),"")</f>
        <v>2</v>
      </c>
      <c r="D318" s="11" t="str">
        <f aca="false">TRIM('수출입 실적(국가별)'!B322)</f>
        <v>알바니아</v>
      </c>
      <c r="E318" s="19" t="n">
        <f aca="false">IFERROR(VALUE(SUBSTITUTE(TRIM('수출입 실적(국가별)'!D322),",","")),"")</f>
        <v>22216</v>
      </c>
      <c r="F318" s="19" t="n">
        <f aca="false">IFERROR(VALUE(SUBSTITUTE(TRIM('수출입 실적(국가별)'!F322),",","")),"")</f>
        <v>583</v>
      </c>
      <c r="G318" s="19" t="n">
        <f aca="false">IFERROR(VALUE(SUBSTITUTE(TRIM('수출입 실적(국가별)'!G322),",","")),"")</f>
        <v>21633</v>
      </c>
    </row>
    <row r="319" customFormat="false" ht="15" hidden="false" customHeight="true" outlineLevel="0" collapsed="false">
      <c r="A319" s="11" t="str">
        <f aca="false">TRIM('수출입 실적(국가별)'!A323)</f>
        <v>2025.02</v>
      </c>
      <c r="B319" s="17" t="n">
        <f aca="false">IFERROR(VALUE(LEFT(A319,4)),"")</f>
        <v>2025</v>
      </c>
      <c r="C319" s="17" t="n">
        <f aca="false">IFERROR(VALUE(RIGHT(A319,2)),"")</f>
        <v>2</v>
      </c>
      <c r="D319" s="11" t="str">
        <f aca="false">TRIM('수출입 실적(국가별)'!B323)</f>
        <v>오만</v>
      </c>
      <c r="E319" s="19" t="n">
        <f aca="false">IFERROR(VALUE(SUBSTITUTE(TRIM('수출입 실적(국가별)'!D323),",","")),"")</f>
        <v>21100</v>
      </c>
      <c r="F319" s="19" t="n">
        <f aca="false">IFERROR(VALUE(SUBSTITUTE(TRIM('수출입 실적(국가별)'!F323),",","")),"")</f>
        <v>199234</v>
      </c>
      <c r="G319" s="19" t="n">
        <f aca="false">IFERROR(VALUE(SUBSTITUTE(TRIM('수출입 실적(국가별)'!G323),",","")),"")</f>
        <v>-178134</v>
      </c>
    </row>
    <row r="320" customFormat="false" ht="15" hidden="false" customHeight="true" outlineLevel="0" collapsed="false">
      <c r="A320" s="11" t="str">
        <f aca="false">TRIM('수출입 실적(국가별)'!A324)</f>
        <v>2025.02</v>
      </c>
      <c r="B320" s="17" t="n">
        <f aca="false">IFERROR(VALUE(LEFT(A320,4)),"")</f>
        <v>2025</v>
      </c>
      <c r="C320" s="17" t="n">
        <f aca="false">IFERROR(VALUE(RIGHT(A320,2)),"")</f>
        <v>2</v>
      </c>
      <c r="D320" s="11" t="str">
        <f aca="false">TRIM('수출입 실적(국가별)'!B324)</f>
        <v>과테말라</v>
      </c>
      <c r="E320" s="19" t="n">
        <f aca="false">IFERROR(VALUE(SUBSTITUTE(TRIM('수출입 실적(국가별)'!D324),",","")),"")</f>
        <v>18940</v>
      </c>
      <c r="F320" s="19" t="n">
        <f aca="false">IFERROR(VALUE(SUBSTITUTE(TRIM('수출입 실적(국가별)'!F324),",","")),"")</f>
        <v>5758</v>
      </c>
      <c r="G320" s="19" t="n">
        <f aca="false">IFERROR(VALUE(SUBSTITUTE(TRIM('수출입 실적(국가별)'!G324),",","")),"")</f>
        <v>13182</v>
      </c>
    </row>
    <row r="321" customFormat="false" ht="15" hidden="false" customHeight="true" outlineLevel="0" collapsed="false">
      <c r="A321" s="11" t="str">
        <f aca="false">TRIM('수출입 실적(국가별)'!A325)</f>
        <v>2025.02</v>
      </c>
      <c r="B321" s="17" t="n">
        <f aca="false">IFERROR(VALUE(LEFT(A321,4)),"")</f>
        <v>2025</v>
      </c>
      <c r="C321" s="17" t="n">
        <f aca="false">IFERROR(VALUE(RIGHT(A321,2)),"")</f>
        <v>2</v>
      </c>
      <c r="D321" s="11" t="str">
        <f aca="false">TRIM('수출입 실적(국가별)'!B325)</f>
        <v>세르비아</v>
      </c>
      <c r="E321" s="19" t="n">
        <f aca="false">IFERROR(VALUE(SUBSTITUTE(TRIM('수출입 실적(국가별)'!D325),",","")),"")</f>
        <v>18433</v>
      </c>
      <c r="F321" s="19" t="n">
        <f aca="false">IFERROR(VALUE(SUBSTITUTE(TRIM('수출입 실적(국가별)'!F325),",","")),"")</f>
        <v>9965</v>
      </c>
      <c r="G321" s="19" t="n">
        <f aca="false">IFERROR(VALUE(SUBSTITUTE(TRIM('수출입 실적(국가별)'!G325),",","")),"")</f>
        <v>8468</v>
      </c>
    </row>
    <row r="322" customFormat="false" ht="15" hidden="false" customHeight="true" outlineLevel="0" collapsed="false">
      <c r="A322" s="11" t="str">
        <f aca="false">TRIM('수출입 실적(국가별)'!A326)</f>
        <v>2025.02</v>
      </c>
      <c r="B322" s="17" t="n">
        <f aca="false">IFERROR(VALUE(LEFT(A322,4)),"")</f>
        <v>2025</v>
      </c>
      <c r="C322" s="17" t="n">
        <f aca="false">IFERROR(VALUE(RIGHT(A322,2)),"")</f>
        <v>2</v>
      </c>
      <c r="D322" s="11" t="str">
        <f aca="false">TRIM('수출입 실적(국가별)'!B326)</f>
        <v>엘살바도르</v>
      </c>
      <c r="E322" s="19" t="n">
        <f aca="false">IFERROR(VALUE(SUBSTITUTE(TRIM('수출입 실적(국가별)'!D326),",","")),"")</f>
        <v>17895</v>
      </c>
      <c r="F322" s="19" t="n">
        <f aca="false">IFERROR(VALUE(SUBSTITUTE(TRIM('수출입 실적(국가별)'!F326),",","")),"")</f>
        <v>2939</v>
      </c>
      <c r="G322" s="19" t="n">
        <f aca="false">IFERROR(VALUE(SUBSTITUTE(TRIM('수출입 실적(국가별)'!G326),",","")),"")</f>
        <v>14956</v>
      </c>
    </row>
    <row r="323" customFormat="false" ht="15" hidden="false" customHeight="true" outlineLevel="0" collapsed="false">
      <c r="A323" s="11" t="str">
        <f aca="false">TRIM('수출입 실적(국가별)'!A327)</f>
        <v>2025.02</v>
      </c>
      <c r="B323" s="17" t="n">
        <f aca="false">IFERROR(VALUE(LEFT(A323,4)),"")</f>
        <v>2025</v>
      </c>
      <c r="C323" s="17" t="n">
        <f aca="false">IFERROR(VALUE(RIGHT(A323,2)),"")</f>
        <v>2</v>
      </c>
      <c r="D323" s="11" t="str">
        <f aca="false">TRIM('수출입 실적(국가별)'!B327)</f>
        <v>코트디봐르</v>
      </c>
      <c r="E323" s="19" t="n">
        <f aca="false">IFERROR(VALUE(SUBSTITUTE(TRIM('수출입 실적(국가별)'!D327),",","")),"")</f>
        <v>17717</v>
      </c>
      <c r="F323" s="19" t="n">
        <f aca="false">IFERROR(VALUE(SUBSTITUTE(TRIM('수출입 실적(국가별)'!F327),",","")),"")</f>
        <v>14984</v>
      </c>
      <c r="G323" s="19" t="n">
        <f aca="false">IFERROR(VALUE(SUBSTITUTE(TRIM('수출입 실적(국가별)'!G327),",","")),"")</f>
        <v>2733</v>
      </c>
    </row>
    <row r="324" customFormat="false" ht="15" hidden="false" customHeight="true" outlineLevel="0" collapsed="false">
      <c r="A324" s="11" t="str">
        <f aca="false">TRIM('수출입 실적(국가별)'!A328)</f>
        <v>2025.02</v>
      </c>
      <c r="B324" s="17" t="n">
        <f aca="false">IFERROR(VALUE(LEFT(A324,4)),"")</f>
        <v>2025</v>
      </c>
      <c r="C324" s="17" t="n">
        <f aca="false">IFERROR(VALUE(RIGHT(A324,2)),"")</f>
        <v>2</v>
      </c>
      <c r="D324" s="11" t="str">
        <f aca="false">TRIM('수출입 실적(국가별)'!B328)</f>
        <v>스리랑카</v>
      </c>
      <c r="E324" s="19" t="n">
        <f aca="false">IFERROR(VALUE(SUBSTITUTE(TRIM('수출입 실적(국가별)'!D328),",","")),"")</f>
        <v>16926</v>
      </c>
      <c r="F324" s="19" t="n">
        <f aca="false">IFERROR(VALUE(SUBSTITUTE(TRIM('수출입 실적(국가별)'!F328),",","")),"")</f>
        <v>10224</v>
      </c>
      <c r="G324" s="19" t="n">
        <f aca="false">IFERROR(VALUE(SUBSTITUTE(TRIM('수출입 실적(국가별)'!G328),",","")),"")</f>
        <v>6702</v>
      </c>
    </row>
    <row r="325" customFormat="false" ht="15" hidden="false" customHeight="true" outlineLevel="0" collapsed="false">
      <c r="A325" s="11" t="str">
        <f aca="false">TRIM('수출입 실적(국가별)'!A329)</f>
        <v>2025.02</v>
      </c>
      <c r="B325" s="17" t="n">
        <f aca="false">IFERROR(VALUE(LEFT(A325,4)),"")</f>
        <v>2025</v>
      </c>
      <c r="C325" s="17" t="n">
        <f aca="false">IFERROR(VALUE(RIGHT(A325,2)),"")</f>
        <v>2</v>
      </c>
      <c r="D325" s="11" t="str">
        <f aca="false">TRIM('수출입 실적(국가별)'!B329)</f>
        <v>탄자니아</v>
      </c>
      <c r="E325" s="19" t="n">
        <f aca="false">IFERROR(VALUE(SUBSTITUTE(TRIM('수출입 실적(국가별)'!D329),",","")),"")</f>
        <v>16584</v>
      </c>
      <c r="F325" s="19" t="n">
        <f aca="false">IFERROR(VALUE(SUBSTITUTE(TRIM('수출입 실적(국가별)'!F329),",","")),"")</f>
        <v>4728</v>
      </c>
      <c r="G325" s="19" t="n">
        <f aca="false">IFERROR(VALUE(SUBSTITUTE(TRIM('수출입 실적(국가별)'!G329),",","")),"")</f>
        <v>11855</v>
      </c>
    </row>
    <row r="326" customFormat="false" ht="15" hidden="false" customHeight="true" outlineLevel="0" collapsed="false">
      <c r="A326" s="11" t="str">
        <f aca="false">TRIM('수출입 실적(국가별)'!A330)</f>
        <v>2025.02</v>
      </c>
      <c r="B326" s="17" t="n">
        <f aca="false">IFERROR(VALUE(LEFT(A326,4)),"")</f>
        <v>2025</v>
      </c>
      <c r="C326" s="17" t="n">
        <f aca="false">IFERROR(VALUE(RIGHT(A326,2)),"")</f>
        <v>2</v>
      </c>
      <c r="D326" s="11" t="str">
        <f aca="false">TRIM('수출입 실적(국가별)'!B330)</f>
        <v>도미니카 공화국</v>
      </c>
      <c r="E326" s="19" t="n">
        <f aca="false">IFERROR(VALUE(SUBSTITUTE(TRIM('수출입 실적(국가별)'!D330),",","")),"")</f>
        <v>16311</v>
      </c>
      <c r="F326" s="19" t="n">
        <f aca="false">IFERROR(VALUE(SUBSTITUTE(TRIM('수출입 실적(국가별)'!F330),",","")),"")</f>
        <v>5307</v>
      </c>
      <c r="G326" s="19" t="n">
        <f aca="false">IFERROR(VALUE(SUBSTITUTE(TRIM('수출입 실적(국가별)'!G330),",","")),"")</f>
        <v>11005</v>
      </c>
    </row>
    <row r="327" customFormat="false" ht="15" hidden="false" customHeight="true" outlineLevel="0" collapsed="false">
      <c r="A327" s="11" t="str">
        <f aca="false">TRIM('수출입 실적(국가별)'!A331)</f>
        <v>2025.02</v>
      </c>
      <c r="B327" s="17" t="n">
        <f aca="false">IFERROR(VALUE(LEFT(A327,4)),"")</f>
        <v>2025</v>
      </c>
      <c r="C327" s="17" t="n">
        <f aca="false">IFERROR(VALUE(RIGHT(A327,2)),"")</f>
        <v>2</v>
      </c>
      <c r="D327" s="11" t="str">
        <f aca="false">TRIM('수출입 실적(국가별)'!B331)</f>
        <v>튀니지</v>
      </c>
      <c r="E327" s="19" t="n">
        <f aca="false">IFERROR(VALUE(SUBSTITUTE(TRIM('수출입 실적(국가별)'!D331),",","")),"")</f>
        <v>15960</v>
      </c>
      <c r="F327" s="19" t="n">
        <f aca="false">IFERROR(VALUE(SUBSTITUTE(TRIM('수출입 실적(국가별)'!F331),",","")),"")</f>
        <v>8729</v>
      </c>
      <c r="G327" s="19" t="n">
        <f aca="false">IFERROR(VALUE(SUBSTITUTE(TRIM('수출입 실적(국가별)'!G331),",","")),"")</f>
        <v>7232</v>
      </c>
    </row>
    <row r="328" customFormat="false" ht="15" hidden="false" customHeight="true" outlineLevel="0" collapsed="false">
      <c r="A328" s="11" t="str">
        <f aca="false">TRIM('수출입 실적(국가별)'!A332)</f>
        <v>2025.02</v>
      </c>
      <c r="B328" s="17" t="n">
        <f aca="false">IFERROR(VALUE(LEFT(A328,4)),"")</f>
        <v>2025</v>
      </c>
      <c r="C328" s="17" t="n">
        <f aca="false">IFERROR(VALUE(RIGHT(A328,2)),"")</f>
        <v>2</v>
      </c>
      <c r="D328" s="11" t="str">
        <f aca="false">TRIM('수출입 실적(국가별)'!B332)</f>
        <v>아제르바이잔</v>
      </c>
      <c r="E328" s="19" t="n">
        <f aca="false">IFERROR(VALUE(SUBSTITUTE(TRIM('수출입 실적(국가별)'!D332),",","")),"")</f>
        <v>14456</v>
      </c>
      <c r="F328" s="19" t="n">
        <f aca="false">IFERROR(VALUE(SUBSTITUTE(TRIM('수출입 실적(국가별)'!F332),",","")),"")</f>
        <v>27</v>
      </c>
      <c r="G328" s="19" t="n">
        <f aca="false">IFERROR(VALUE(SUBSTITUTE(TRIM('수출입 실적(국가별)'!G332),",","")),"")</f>
        <v>14429</v>
      </c>
    </row>
    <row r="329" customFormat="false" ht="15" hidden="false" customHeight="true" outlineLevel="0" collapsed="false">
      <c r="A329" s="11" t="str">
        <f aca="false">TRIM('수출입 실적(국가별)'!A333)</f>
        <v>2025.02</v>
      </c>
      <c r="B329" s="17" t="n">
        <f aca="false">IFERROR(VALUE(LEFT(A329,4)),"")</f>
        <v>2025</v>
      </c>
      <c r="C329" s="17" t="n">
        <f aca="false">IFERROR(VALUE(RIGHT(A329,2)),"")</f>
        <v>2</v>
      </c>
      <c r="D329" s="11" t="str">
        <f aca="false">TRIM('수출입 실적(국가별)'!B333)</f>
        <v>바레인</v>
      </c>
      <c r="E329" s="19" t="n">
        <f aca="false">IFERROR(VALUE(SUBSTITUTE(TRIM('수출입 실적(국가별)'!D333),",","")),"")</f>
        <v>14305</v>
      </c>
      <c r="F329" s="19" t="n">
        <f aca="false">IFERROR(VALUE(SUBSTITUTE(TRIM('수출입 실적(국가별)'!F333),",","")),"")</f>
        <v>66153</v>
      </c>
      <c r="G329" s="19" t="n">
        <f aca="false">IFERROR(VALUE(SUBSTITUTE(TRIM('수출입 실적(국가별)'!G333),",","")),"")</f>
        <v>-51848</v>
      </c>
    </row>
    <row r="330" customFormat="false" ht="15" hidden="false" customHeight="true" outlineLevel="0" collapsed="false">
      <c r="A330" s="11" t="str">
        <f aca="false">TRIM('수출입 실적(국가별)'!A334)</f>
        <v>2025.02</v>
      </c>
      <c r="B330" s="17" t="n">
        <f aca="false">IFERROR(VALUE(LEFT(A330,4)),"")</f>
        <v>2025</v>
      </c>
      <c r="C330" s="17" t="n">
        <f aca="false">IFERROR(VALUE(RIGHT(A330,2)),"")</f>
        <v>2</v>
      </c>
      <c r="D330" s="11" t="str">
        <f aca="false">TRIM('수출입 실적(국가별)'!B334)</f>
        <v>불가리아</v>
      </c>
      <c r="E330" s="19" t="n">
        <f aca="false">IFERROR(VALUE(SUBSTITUTE(TRIM('수출입 실적(국가별)'!D334),",","")),"")</f>
        <v>14142</v>
      </c>
      <c r="F330" s="19" t="n">
        <f aca="false">IFERROR(VALUE(SUBSTITUTE(TRIM('수출입 실적(국가별)'!F334),",","")),"")</f>
        <v>9640</v>
      </c>
      <c r="G330" s="19" t="n">
        <f aca="false">IFERROR(VALUE(SUBSTITUTE(TRIM('수출입 실적(국가별)'!G334),",","")),"")</f>
        <v>4502</v>
      </c>
    </row>
    <row r="331" customFormat="false" ht="15" hidden="false" customHeight="true" outlineLevel="0" collapsed="false">
      <c r="A331" s="11" t="str">
        <f aca="false">TRIM('수출입 실적(국가별)'!A335)</f>
        <v>2025.02</v>
      </c>
      <c r="B331" s="17" t="n">
        <f aca="false">IFERROR(VALUE(LEFT(A331,4)),"")</f>
        <v>2025</v>
      </c>
      <c r="C331" s="17" t="n">
        <f aca="false">IFERROR(VALUE(RIGHT(A331,2)),"")</f>
        <v>2</v>
      </c>
      <c r="D331" s="11" t="str">
        <f aca="false">TRIM('수출입 실적(국가별)'!B335)</f>
        <v>조지아</v>
      </c>
      <c r="E331" s="19" t="n">
        <f aca="false">IFERROR(VALUE(SUBSTITUTE(TRIM('수출입 실적(국가별)'!D335),",","")),"")</f>
        <v>13380</v>
      </c>
      <c r="F331" s="19" t="n">
        <f aca="false">IFERROR(VALUE(SUBSTITUTE(TRIM('수출입 실적(국가별)'!F335),",","")),"")</f>
        <v>524</v>
      </c>
      <c r="G331" s="19" t="n">
        <f aca="false">IFERROR(VALUE(SUBSTITUTE(TRIM('수출입 실적(국가별)'!G335),",","")),"")</f>
        <v>12856</v>
      </c>
    </row>
    <row r="332" customFormat="false" ht="15" hidden="false" customHeight="true" outlineLevel="0" collapsed="false">
      <c r="A332" s="11" t="str">
        <f aca="false">TRIM('수출입 실적(국가별)'!A336)</f>
        <v>2025.02</v>
      </c>
      <c r="B332" s="17" t="n">
        <f aca="false">IFERROR(VALUE(LEFT(A332,4)),"")</f>
        <v>2025</v>
      </c>
      <c r="C332" s="17" t="n">
        <f aca="false">IFERROR(VALUE(RIGHT(A332,2)),"")</f>
        <v>2</v>
      </c>
      <c r="D332" s="11" t="str">
        <f aca="false">TRIM('수출입 실적(국가별)'!B336)</f>
        <v>이란</v>
      </c>
      <c r="E332" s="19" t="n">
        <f aca="false">IFERROR(VALUE(SUBSTITUTE(TRIM('수출입 실적(국가별)'!D336),",","")),"")</f>
        <v>11882</v>
      </c>
      <c r="F332" s="19" t="n">
        <f aca="false">IFERROR(VALUE(SUBSTITUTE(TRIM('수출입 실적(국가별)'!F336),",","")),"")</f>
        <v>44</v>
      </c>
      <c r="G332" s="19" t="n">
        <f aca="false">IFERROR(VALUE(SUBSTITUTE(TRIM('수출입 실적(국가별)'!G336),",","")),"")</f>
        <v>11837</v>
      </c>
    </row>
    <row r="333" customFormat="false" ht="15" hidden="false" customHeight="true" outlineLevel="0" collapsed="false">
      <c r="A333" s="11" t="str">
        <f aca="false">TRIM('수출입 실적(국가별)'!A337)</f>
        <v>2025.02</v>
      </c>
      <c r="B333" s="17" t="n">
        <f aca="false">IFERROR(VALUE(LEFT(A333,4)),"")</f>
        <v>2025</v>
      </c>
      <c r="C333" s="17" t="n">
        <f aca="false">IFERROR(VALUE(RIGHT(A333,2)),"")</f>
        <v>2</v>
      </c>
      <c r="D333" s="11" t="str">
        <f aca="false">TRIM('수출입 실적(국가별)'!B337)</f>
        <v>우루과이</v>
      </c>
      <c r="E333" s="19" t="n">
        <f aca="false">IFERROR(VALUE(SUBSTITUTE(TRIM('수출입 실적(국가별)'!D337),",","")),"")</f>
        <v>11740</v>
      </c>
      <c r="F333" s="19" t="n">
        <f aca="false">IFERROR(VALUE(SUBSTITUTE(TRIM('수출입 실적(국가별)'!F337),",","")),"")</f>
        <v>4824</v>
      </c>
      <c r="G333" s="19" t="n">
        <f aca="false">IFERROR(VALUE(SUBSTITUTE(TRIM('수출입 실적(국가별)'!G337),",","")),"")</f>
        <v>6915</v>
      </c>
    </row>
    <row r="334" customFormat="false" ht="15" hidden="false" customHeight="true" outlineLevel="0" collapsed="false">
      <c r="A334" s="11" t="str">
        <f aca="false">TRIM('수출입 실적(국가별)'!A338)</f>
        <v>2025.02</v>
      </c>
      <c r="B334" s="17" t="n">
        <f aca="false">IFERROR(VALUE(LEFT(A334,4)),"")</f>
        <v>2025</v>
      </c>
      <c r="C334" s="17" t="n">
        <f aca="false">IFERROR(VALUE(RIGHT(A334,2)),"")</f>
        <v>2</v>
      </c>
      <c r="D334" s="11" t="str">
        <f aca="false">TRIM('수출입 실적(국가별)'!B338)</f>
        <v>세네갈</v>
      </c>
      <c r="E334" s="19" t="n">
        <f aca="false">IFERROR(VALUE(SUBSTITUTE(TRIM('수출입 실적(국가별)'!D338),",","")),"")</f>
        <v>11312</v>
      </c>
      <c r="F334" s="19" t="n">
        <f aca="false">IFERROR(VALUE(SUBSTITUTE(TRIM('수출입 실적(국가별)'!F338),",","")),"")</f>
        <v>2212</v>
      </c>
      <c r="G334" s="19" t="n">
        <f aca="false">IFERROR(VALUE(SUBSTITUTE(TRIM('수출입 실적(국가별)'!G338),",","")),"")</f>
        <v>9100</v>
      </c>
    </row>
    <row r="335" customFormat="false" ht="15" hidden="false" customHeight="true" outlineLevel="0" collapsed="false">
      <c r="A335" s="11" t="str">
        <f aca="false">TRIM('수출입 실적(국가별)'!A339)</f>
        <v>2025.02</v>
      </c>
      <c r="B335" s="17" t="n">
        <f aca="false">IFERROR(VALUE(LEFT(A335,4)),"")</f>
        <v>2025</v>
      </c>
      <c r="C335" s="17" t="n">
        <f aca="false">IFERROR(VALUE(RIGHT(A335,2)),"")</f>
        <v>2</v>
      </c>
      <c r="D335" s="11" t="str">
        <f aca="false">TRIM('수출입 실적(국가별)'!B339)</f>
        <v>라오스</v>
      </c>
      <c r="E335" s="19" t="n">
        <f aca="false">IFERROR(VALUE(SUBSTITUTE(TRIM('수출입 실적(국가별)'!D339),",","")),"")</f>
        <v>10722</v>
      </c>
      <c r="F335" s="19" t="n">
        <f aca="false">IFERROR(VALUE(SUBSTITUTE(TRIM('수출입 실적(국가별)'!F339),",","")),"")</f>
        <v>8336</v>
      </c>
      <c r="G335" s="19" t="n">
        <f aca="false">IFERROR(VALUE(SUBSTITUTE(TRIM('수출입 실적(국가별)'!G339),",","")),"")</f>
        <v>2386</v>
      </c>
    </row>
    <row r="336" customFormat="false" ht="15" hidden="false" customHeight="true" outlineLevel="0" collapsed="false">
      <c r="A336" s="11" t="str">
        <f aca="false">TRIM('수출입 실적(국가별)'!A340)</f>
        <v>2025.02</v>
      </c>
      <c r="B336" s="17" t="n">
        <f aca="false">IFERROR(VALUE(LEFT(A336,4)),"")</f>
        <v>2025</v>
      </c>
      <c r="C336" s="17" t="n">
        <f aca="false">IFERROR(VALUE(RIGHT(A336,2)),"")</f>
        <v>2</v>
      </c>
      <c r="D336" s="11" t="str">
        <f aca="false">TRIM('수출입 실적(국가별)'!B340)</f>
        <v>파라과이</v>
      </c>
      <c r="E336" s="19" t="n">
        <f aca="false">IFERROR(VALUE(SUBSTITUTE(TRIM('수출입 실적(국가별)'!D340),",","")),"")</f>
        <v>9869</v>
      </c>
      <c r="F336" s="19" t="n">
        <f aca="false">IFERROR(VALUE(SUBSTITUTE(TRIM('수출입 실적(국가별)'!F340),",","")),"")</f>
        <v>1571</v>
      </c>
      <c r="G336" s="19" t="n">
        <f aca="false">IFERROR(VALUE(SUBSTITUTE(TRIM('수출입 실적(국가별)'!G340),",","")),"")</f>
        <v>8298</v>
      </c>
    </row>
    <row r="337" customFormat="false" ht="15" hidden="false" customHeight="true" outlineLevel="0" collapsed="false">
      <c r="A337" s="11" t="str">
        <f aca="false">TRIM('수출입 실적(국가별)'!A341)</f>
        <v>2025.02</v>
      </c>
      <c r="B337" s="17" t="n">
        <f aca="false">IFERROR(VALUE(LEFT(A337,4)),"")</f>
        <v>2025</v>
      </c>
      <c r="C337" s="17" t="n">
        <f aca="false">IFERROR(VALUE(RIGHT(A337,2)),"")</f>
        <v>2</v>
      </c>
      <c r="D337" s="11" t="str">
        <f aca="false">TRIM('수출입 실적(국가별)'!B341)</f>
        <v>온두라스</v>
      </c>
      <c r="E337" s="19" t="n">
        <f aca="false">IFERROR(VALUE(SUBSTITUTE(TRIM('수출입 실적(국가별)'!D341),",","")),"")</f>
        <v>9707</v>
      </c>
      <c r="F337" s="19" t="n">
        <f aca="false">IFERROR(VALUE(SUBSTITUTE(TRIM('수출입 실적(국가별)'!F341),",","")),"")</f>
        <v>4468</v>
      </c>
      <c r="G337" s="19" t="n">
        <f aca="false">IFERROR(VALUE(SUBSTITUTE(TRIM('수출입 실적(국가별)'!G341),",","")),"")</f>
        <v>5238</v>
      </c>
    </row>
    <row r="338" customFormat="false" ht="15" hidden="false" customHeight="true" outlineLevel="0" collapsed="false">
      <c r="A338" s="11" t="str">
        <f aca="false">TRIM('수출입 실적(국가별)'!A342)</f>
        <v>2025.02</v>
      </c>
      <c r="B338" s="17" t="n">
        <f aca="false">IFERROR(VALUE(LEFT(A338,4)),"")</f>
        <v>2025</v>
      </c>
      <c r="C338" s="17" t="n">
        <f aca="false">IFERROR(VALUE(RIGHT(A338,2)),"")</f>
        <v>2</v>
      </c>
      <c r="D338" s="11" t="str">
        <f aca="false">TRIM('수출입 실적(국가별)'!B342)</f>
        <v>크로아티아</v>
      </c>
      <c r="E338" s="19" t="n">
        <f aca="false">IFERROR(VALUE(SUBSTITUTE(TRIM('수출입 실적(국가별)'!D342),",","")),"")</f>
        <v>9280</v>
      </c>
      <c r="F338" s="19" t="n">
        <f aca="false">IFERROR(VALUE(SUBSTITUTE(TRIM('수출입 실적(국가별)'!F342),",","")),"")</f>
        <v>1264</v>
      </c>
      <c r="G338" s="19" t="n">
        <f aca="false">IFERROR(VALUE(SUBSTITUTE(TRIM('수출입 실적(국가별)'!G342),",","")),"")</f>
        <v>8016</v>
      </c>
    </row>
    <row r="339" customFormat="false" ht="15" hidden="false" customHeight="true" outlineLevel="0" collapsed="false">
      <c r="A339" s="11" t="str">
        <f aca="false">TRIM('수출입 실적(국가별)'!A343)</f>
        <v>2025.02</v>
      </c>
      <c r="B339" s="17" t="n">
        <f aca="false">IFERROR(VALUE(LEFT(A339,4)),"")</f>
        <v>2025</v>
      </c>
      <c r="C339" s="17" t="n">
        <f aca="false">IFERROR(VALUE(RIGHT(A339,2)),"")</f>
        <v>2</v>
      </c>
      <c r="D339" s="11" t="str">
        <f aca="false">TRIM('수출입 실적(국가별)'!B343)</f>
        <v>몰타</v>
      </c>
      <c r="E339" s="19" t="n">
        <f aca="false">IFERROR(VALUE(SUBSTITUTE(TRIM('수출입 실적(국가별)'!D343),",","")),"")</f>
        <v>9096</v>
      </c>
      <c r="F339" s="19" t="n">
        <f aca="false">IFERROR(VALUE(SUBSTITUTE(TRIM('수출입 실적(국가별)'!F343),",","")),"")</f>
        <v>14678</v>
      </c>
      <c r="G339" s="19" t="n">
        <f aca="false">IFERROR(VALUE(SUBSTITUTE(TRIM('수출입 실적(국가별)'!G343),",","")),"")</f>
        <v>-5582</v>
      </c>
    </row>
    <row r="340" customFormat="false" ht="15" hidden="false" customHeight="true" outlineLevel="0" collapsed="false">
      <c r="A340" s="11" t="str">
        <f aca="false">TRIM('수출입 실적(국가별)'!A344)</f>
        <v>2025.02</v>
      </c>
      <c r="B340" s="17" t="n">
        <f aca="false">IFERROR(VALUE(LEFT(A340,4)),"")</f>
        <v>2025</v>
      </c>
      <c r="C340" s="17" t="n">
        <f aca="false">IFERROR(VALUE(RIGHT(A340,2)),"")</f>
        <v>2</v>
      </c>
      <c r="D340" s="11" t="str">
        <f aca="false">TRIM('수출입 실적(국가별)'!B344)</f>
        <v>시리아</v>
      </c>
      <c r="E340" s="19" t="n">
        <f aca="false">IFERROR(VALUE(SUBSTITUTE(TRIM('수출입 실적(국가별)'!D344),",","")),"")</f>
        <v>8966</v>
      </c>
      <c r="F340" s="19" t="n">
        <f aca="false">IFERROR(VALUE(SUBSTITUTE(TRIM('수출입 실적(국가별)'!F344),",","")),"")</f>
        <v>5</v>
      </c>
      <c r="G340" s="19" t="n">
        <f aca="false">IFERROR(VALUE(SUBSTITUTE(TRIM('수출입 실적(국가별)'!G344),",","")),"")</f>
        <v>8961</v>
      </c>
    </row>
    <row r="341" customFormat="false" ht="15" hidden="false" customHeight="true" outlineLevel="0" collapsed="false">
      <c r="A341" s="11" t="str">
        <f aca="false">TRIM('수출입 실적(국가별)'!A345)</f>
        <v>2025.02</v>
      </c>
      <c r="B341" s="17" t="n">
        <f aca="false">IFERROR(VALUE(LEFT(A341,4)),"")</f>
        <v>2025</v>
      </c>
      <c r="C341" s="17" t="n">
        <f aca="false">IFERROR(VALUE(RIGHT(A341,2)),"")</f>
        <v>2</v>
      </c>
      <c r="D341" s="11" t="str">
        <f aca="false">TRIM('수출입 실적(국가별)'!B345)</f>
        <v>에티오피아</v>
      </c>
      <c r="E341" s="19" t="n">
        <f aca="false">IFERROR(VALUE(SUBSTITUTE(TRIM('수출입 실적(국가별)'!D345),",","")),"")</f>
        <v>8676</v>
      </c>
      <c r="F341" s="19" t="n">
        <f aca="false">IFERROR(VALUE(SUBSTITUTE(TRIM('수출입 실적(국가별)'!F345),",","")),"")</f>
        <v>8811</v>
      </c>
      <c r="G341" s="19" t="n">
        <f aca="false">IFERROR(VALUE(SUBSTITUTE(TRIM('수출입 실적(국가별)'!G345),",","")),"")</f>
        <v>-135</v>
      </c>
    </row>
    <row r="342" customFormat="false" ht="15" hidden="false" customHeight="true" outlineLevel="0" collapsed="false">
      <c r="A342" s="11" t="str">
        <f aca="false">TRIM('수출입 실적(국가별)'!A346)</f>
        <v>2025.02</v>
      </c>
      <c r="B342" s="17" t="n">
        <f aca="false">IFERROR(VALUE(LEFT(A342,4)),"")</f>
        <v>2025</v>
      </c>
      <c r="C342" s="17" t="n">
        <f aca="false">IFERROR(VALUE(RIGHT(A342,2)),"")</f>
        <v>2</v>
      </c>
      <c r="D342" s="11" t="str">
        <f aca="false">TRIM('수출입 실적(국가별)'!B346)</f>
        <v>레바논</v>
      </c>
      <c r="E342" s="19" t="n">
        <f aca="false">IFERROR(VALUE(SUBSTITUTE(TRIM('수출입 실적(국가별)'!D346),",","")),"")</f>
        <v>8184</v>
      </c>
      <c r="F342" s="19" t="n">
        <f aca="false">IFERROR(VALUE(SUBSTITUTE(TRIM('수출입 실적(국가별)'!F346),",","")),"")</f>
        <v>1749</v>
      </c>
      <c r="G342" s="19" t="n">
        <f aca="false">IFERROR(VALUE(SUBSTITUTE(TRIM('수출입 실적(국가별)'!G346),",","")),"")</f>
        <v>6435</v>
      </c>
    </row>
    <row r="343" customFormat="false" ht="15" hidden="false" customHeight="true" outlineLevel="0" collapsed="false">
      <c r="A343" s="11" t="str">
        <f aca="false">TRIM('수출입 실적(국가별)'!A347)</f>
        <v>2025.02</v>
      </c>
      <c r="B343" s="17" t="n">
        <f aca="false">IFERROR(VALUE(LEFT(A343,4)),"")</f>
        <v>2025</v>
      </c>
      <c r="C343" s="17" t="n">
        <f aca="false">IFERROR(VALUE(RIGHT(A343,2)),"")</f>
        <v>2</v>
      </c>
      <c r="D343" s="11" t="str">
        <f aca="false">TRIM('수출입 실적(국가별)'!B347)</f>
        <v>아이슬란드</v>
      </c>
      <c r="E343" s="19" t="n">
        <f aca="false">IFERROR(VALUE(SUBSTITUTE(TRIM('수출입 실적(국가별)'!D347),",","")),"")</f>
        <v>8051</v>
      </c>
      <c r="F343" s="19" t="n">
        <f aca="false">IFERROR(VALUE(SUBSTITUTE(TRIM('수출입 실적(국가별)'!F347),",","")),"")</f>
        <v>765</v>
      </c>
      <c r="G343" s="19" t="n">
        <f aca="false">IFERROR(VALUE(SUBSTITUTE(TRIM('수출입 실적(국가별)'!G347),",","")),"")</f>
        <v>7285</v>
      </c>
    </row>
    <row r="344" customFormat="false" ht="15" hidden="false" customHeight="true" outlineLevel="0" collapsed="false">
      <c r="A344" s="11" t="str">
        <f aca="false">TRIM('수출입 실적(국가별)'!A348)</f>
        <v>2025.02</v>
      </c>
      <c r="B344" s="17" t="n">
        <f aca="false">IFERROR(VALUE(LEFT(A344,4)),"")</f>
        <v>2025</v>
      </c>
      <c r="C344" s="17" t="n">
        <f aca="false">IFERROR(VALUE(RIGHT(A344,2)),"")</f>
        <v>2</v>
      </c>
      <c r="D344" s="11" t="str">
        <f aca="false">TRIM('수출입 실적(국가별)'!B348)</f>
        <v>나미비아</v>
      </c>
      <c r="E344" s="19" t="n">
        <f aca="false">IFERROR(VALUE(SUBSTITUTE(TRIM('수출입 실적(국가별)'!D348),",","")),"")</f>
        <v>7766</v>
      </c>
      <c r="F344" s="19" t="n">
        <f aca="false">IFERROR(VALUE(SUBSTITUTE(TRIM('수출입 실적(국가별)'!F348),",","")),"")</f>
        <v>1</v>
      </c>
      <c r="G344" s="19" t="n">
        <f aca="false">IFERROR(VALUE(SUBSTITUTE(TRIM('수출입 실적(국가별)'!G348),",","")),"")</f>
        <v>7765</v>
      </c>
    </row>
    <row r="345" customFormat="false" ht="15" hidden="false" customHeight="true" outlineLevel="0" collapsed="false">
      <c r="A345" s="11" t="str">
        <f aca="false">TRIM('수출입 실적(국가별)'!A349)</f>
        <v>2025.02</v>
      </c>
      <c r="B345" s="17" t="n">
        <f aca="false">IFERROR(VALUE(LEFT(A345,4)),"")</f>
        <v>2025</v>
      </c>
      <c r="C345" s="17" t="n">
        <f aca="false">IFERROR(VALUE(RIGHT(A345,2)),"")</f>
        <v>2</v>
      </c>
      <c r="D345" s="11" t="str">
        <f aca="false">TRIM('수출입 실적(국가별)'!B349)</f>
        <v>사이프러스</v>
      </c>
      <c r="E345" s="19" t="n">
        <f aca="false">IFERROR(VALUE(SUBSTITUTE(TRIM('수출입 실적(국가별)'!D349),",","")),"")</f>
        <v>7556</v>
      </c>
      <c r="F345" s="19" t="n">
        <f aca="false">IFERROR(VALUE(SUBSTITUTE(TRIM('수출입 실적(국가별)'!F349),",","")),"")</f>
        <v>335</v>
      </c>
      <c r="G345" s="19" t="n">
        <f aca="false">IFERROR(VALUE(SUBSTITUTE(TRIM('수출입 실적(국가별)'!G349),",","")),"")</f>
        <v>7221</v>
      </c>
    </row>
    <row r="346" customFormat="false" ht="15" hidden="false" customHeight="true" outlineLevel="0" collapsed="false">
      <c r="A346" s="11" t="str">
        <f aca="false">TRIM('수출입 실적(국가별)'!A350)</f>
        <v>2025.02</v>
      </c>
      <c r="B346" s="17" t="n">
        <f aca="false">IFERROR(VALUE(LEFT(A346,4)),"")</f>
        <v>2025</v>
      </c>
      <c r="C346" s="17" t="n">
        <f aca="false">IFERROR(VALUE(RIGHT(A346,2)),"")</f>
        <v>2</v>
      </c>
      <c r="D346" s="11" t="str">
        <f aca="false">TRIM('수출입 실적(국가별)'!B350)</f>
        <v>에스토니아</v>
      </c>
      <c r="E346" s="19" t="n">
        <f aca="false">IFERROR(VALUE(SUBSTITUTE(TRIM('수출입 실적(국가별)'!D350),",","")),"")</f>
        <v>7526</v>
      </c>
      <c r="F346" s="19" t="n">
        <f aca="false">IFERROR(VALUE(SUBSTITUTE(TRIM('수출입 실적(국가별)'!F350),",","")),"")</f>
        <v>8931</v>
      </c>
      <c r="G346" s="19" t="n">
        <f aca="false">IFERROR(VALUE(SUBSTITUTE(TRIM('수출입 실적(국가별)'!G350),",","")),"")</f>
        <v>-1406</v>
      </c>
    </row>
    <row r="347" customFormat="false" ht="15" hidden="false" customHeight="true" outlineLevel="0" collapsed="false">
      <c r="A347" s="11" t="str">
        <f aca="false">TRIM('수출입 실적(국가별)'!A351)</f>
        <v>2025.02</v>
      </c>
      <c r="B347" s="17" t="n">
        <f aca="false">IFERROR(VALUE(LEFT(A347,4)),"")</f>
        <v>2025</v>
      </c>
      <c r="C347" s="17" t="n">
        <f aca="false">IFERROR(VALUE(RIGHT(A347,2)),"")</f>
        <v>2</v>
      </c>
      <c r="D347" s="11" t="str">
        <f aca="false">TRIM('수출입 실적(국가별)'!B351)</f>
        <v>괌</v>
      </c>
      <c r="E347" s="19" t="n">
        <f aca="false">IFERROR(VALUE(SUBSTITUTE(TRIM('수출입 실적(국가별)'!D351),",","")),"")</f>
        <v>7383</v>
      </c>
      <c r="F347" s="19" t="n">
        <f aca="false">IFERROR(VALUE(SUBSTITUTE(TRIM('수출입 실적(국가별)'!F351),",","")),"")</f>
        <v>721</v>
      </c>
      <c r="G347" s="19" t="n">
        <f aca="false">IFERROR(VALUE(SUBSTITUTE(TRIM('수출입 실적(국가별)'!G351),",","")),"")</f>
        <v>6662</v>
      </c>
    </row>
    <row r="348" customFormat="false" ht="15" hidden="false" customHeight="true" outlineLevel="0" collapsed="false">
      <c r="A348" s="11" t="str">
        <f aca="false">TRIM('수출입 실적(국가별)'!A352)</f>
        <v>2025.02</v>
      </c>
      <c r="B348" s="17" t="n">
        <f aca="false">IFERROR(VALUE(LEFT(A348,4)),"")</f>
        <v>2025</v>
      </c>
      <c r="C348" s="17" t="n">
        <f aca="false">IFERROR(VALUE(RIGHT(A348,2)),"")</f>
        <v>2</v>
      </c>
      <c r="D348" s="11" t="str">
        <f aca="false">TRIM('수출입 실적(국가별)'!B352)</f>
        <v>벨라루스</v>
      </c>
      <c r="E348" s="19" t="n">
        <f aca="false">IFERROR(VALUE(SUBSTITUTE(TRIM('수출입 실적(국가별)'!D352),",","")),"")</f>
        <v>6725</v>
      </c>
      <c r="F348" s="19" t="n">
        <f aca="false">IFERROR(VALUE(SUBSTITUTE(TRIM('수출입 실적(국가별)'!F352),",","")),"")</f>
        <v>1395</v>
      </c>
      <c r="G348" s="19" t="n">
        <f aca="false">IFERROR(VALUE(SUBSTITUTE(TRIM('수출입 실적(국가별)'!G352),",","")),"")</f>
        <v>5330</v>
      </c>
    </row>
    <row r="349" customFormat="false" ht="15" hidden="false" customHeight="true" outlineLevel="0" collapsed="false">
      <c r="A349" s="11" t="str">
        <f aca="false">TRIM('수출입 실적(국가별)'!A353)</f>
        <v>2025.02</v>
      </c>
      <c r="B349" s="17" t="n">
        <f aca="false">IFERROR(VALUE(LEFT(A349,4)),"")</f>
        <v>2025</v>
      </c>
      <c r="C349" s="17" t="n">
        <f aca="false">IFERROR(VALUE(RIGHT(A349,2)),"")</f>
        <v>2</v>
      </c>
      <c r="D349" s="11" t="str">
        <f aca="false">TRIM('수출입 실적(국가별)'!B353)</f>
        <v>몰도바</v>
      </c>
      <c r="E349" s="19" t="n">
        <f aca="false">IFERROR(VALUE(SUBSTITUTE(TRIM('수출입 실적(국가별)'!D353),",","")),"")</f>
        <v>6576</v>
      </c>
      <c r="F349" s="19" t="n">
        <f aca="false">IFERROR(VALUE(SUBSTITUTE(TRIM('수출입 실적(국가별)'!F353),",","")),"")</f>
        <v>4653</v>
      </c>
      <c r="G349" s="19" t="n">
        <f aca="false">IFERROR(VALUE(SUBSTITUTE(TRIM('수출입 실적(국가별)'!G353),",","")),"")</f>
        <v>1923</v>
      </c>
    </row>
    <row r="350" customFormat="false" ht="15" hidden="false" customHeight="true" outlineLevel="0" collapsed="false">
      <c r="A350" s="11" t="str">
        <f aca="false">TRIM('수출입 실적(국가별)'!A354)</f>
        <v>2025.02</v>
      </c>
      <c r="B350" s="17" t="n">
        <f aca="false">IFERROR(VALUE(LEFT(A350,4)),"")</f>
        <v>2025</v>
      </c>
      <c r="C350" s="17" t="n">
        <f aca="false">IFERROR(VALUE(RIGHT(A350,2)),"")</f>
        <v>2</v>
      </c>
      <c r="D350" s="11" t="str">
        <f aca="false">TRIM('수출입 실적(국가별)'!B354)</f>
        <v>파푸아 뉴기니</v>
      </c>
      <c r="E350" s="19" t="n">
        <f aca="false">IFERROR(VALUE(SUBSTITUTE(TRIM('수출입 실적(국가별)'!D354),",","")),"")</f>
        <v>6203</v>
      </c>
      <c r="F350" s="19" t="n">
        <f aca="false">IFERROR(VALUE(SUBSTITUTE(TRIM('수출입 실적(국가별)'!F354),",","")),"")</f>
        <v>25360</v>
      </c>
      <c r="G350" s="19" t="n">
        <f aca="false">IFERROR(VALUE(SUBSTITUTE(TRIM('수출입 실적(국가별)'!G354),",","")),"")</f>
        <v>-19158</v>
      </c>
    </row>
    <row r="351" customFormat="false" ht="15" hidden="false" customHeight="true" outlineLevel="0" collapsed="false">
      <c r="A351" s="11" t="str">
        <f aca="false">TRIM('수출입 실적(국가별)'!A355)</f>
        <v>2025.02</v>
      </c>
      <c r="B351" s="17" t="n">
        <f aca="false">IFERROR(VALUE(LEFT(A351,4)),"")</f>
        <v>2025</v>
      </c>
      <c r="C351" s="17" t="n">
        <f aca="false">IFERROR(VALUE(RIGHT(A351,2)),"")</f>
        <v>2</v>
      </c>
      <c r="D351" s="11" t="str">
        <f aca="false">TRIM('수출입 실적(국가별)'!B355)</f>
        <v>기타국</v>
      </c>
      <c r="E351" s="19" t="n">
        <f aca="false">IFERROR(VALUE(SUBSTITUTE(TRIM('수출입 실적(국가별)'!D355),",","")),"")</f>
        <v>5725</v>
      </c>
      <c r="F351" s="19" t="n">
        <f aca="false">IFERROR(VALUE(SUBSTITUTE(TRIM('수출입 실적(국가별)'!F355),",","")),"")</f>
        <v>12761</v>
      </c>
      <c r="G351" s="19" t="n">
        <f aca="false">IFERROR(VALUE(SUBSTITUTE(TRIM('수출입 실적(국가별)'!G355),",","")),"")</f>
        <v>-7037</v>
      </c>
    </row>
    <row r="352" customFormat="false" ht="15" hidden="false" customHeight="true" outlineLevel="0" collapsed="false">
      <c r="A352" s="11" t="str">
        <f aca="false">TRIM('수출입 실적(국가별)'!A356)</f>
        <v>2025.02</v>
      </c>
      <c r="B352" s="17" t="n">
        <f aca="false">IFERROR(VALUE(LEFT(A352,4)),"")</f>
        <v>2025</v>
      </c>
      <c r="C352" s="17" t="n">
        <f aca="false">IFERROR(VALUE(RIGHT(A352,2)),"")</f>
        <v>2</v>
      </c>
      <c r="D352" s="11" t="str">
        <f aca="false">TRIM('수출입 실적(국가별)'!B356)</f>
        <v>콩고</v>
      </c>
      <c r="E352" s="19" t="n">
        <f aca="false">IFERROR(VALUE(SUBSTITUTE(TRIM('수출입 실적(국가별)'!D356),",","")),"")</f>
        <v>5543</v>
      </c>
      <c r="F352" s="19" t="n">
        <f aca="false">IFERROR(VALUE(SUBSTITUTE(TRIM('수출입 실적(국가별)'!F356),",","")),"")</f>
        <v>301</v>
      </c>
      <c r="G352" s="19" t="n">
        <f aca="false">IFERROR(VALUE(SUBSTITUTE(TRIM('수출입 실적(국가별)'!G356),",","")),"")</f>
        <v>5242</v>
      </c>
    </row>
    <row r="353" customFormat="false" ht="15" hidden="false" customHeight="true" outlineLevel="0" collapsed="false">
      <c r="A353" s="11" t="str">
        <f aca="false">TRIM('수출입 실적(국가별)'!A357)</f>
        <v>2025.02</v>
      </c>
      <c r="B353" s="17" t="n">
        <f aca="false">IFERROR(VALUE(LEFT(A353,4)),"")</f>
        <v>2025</v>
      </c>
      <c r="C353" s="17" t="n">
        <f aca="false">IFERROR(VALUE(RIGHT(A353,2)),"")</f>
        <v>2</v>
      </c>
      <c r="D353" s="11" t="str">
        <f aca="false">TRIM('수출입 실적(국가별)'!B357)</f>
        <v>예맨</v>
      </c>
      <c r="E353" s="19" t="n">
        <f aca="false">IFERROR(VALUE(SUBSTITUTE(TRIM('수출입 실적(국가별)'!D357),",","")),"")</f>
        <v>5210</v>
      </c>
      <c r="F353" s="19" t="n">
        <f aca="false">IFERROR(VALUE(SUBSTITUTE(TRIM('수출입 실적(국가별)'!F357),",","")),"")</f>
        <v>8810</v>
      </c>
      <c r="G353" s="19" t="n">
        <f aca="false">IFERROR(VALUE(SUBSTITUTE(TRIM('수출입 실적(국가별)'!G357),",","")),"")</f>
        <v>-3600</v>
      </c>
    </row>
    <row r="354" customFormat="false" ht="15" hidden="false" customHeight="true" outlineLevel="0" collapsed="false">
      <c r="A354" s="11" t="str">
        <f aca="false">TRIM('수출입 실적(국가별)'!A358)</f>
        <v>2025.02</v>
      </c>
      <c r="B354" s="17" t="n">
        <f aca="false">IFERROR(VALUE(LEFT(A354,4)),"")</f>
        <v>2025</v>
      </c>
      <c r="C354" s="17" t="n">
        <f aca="false">IFERROR(VALUE(RIGHT(A354,2)),"")</f>
        <v>2</v>
      </c>
      <c r="D354" s="11" t="str">
        <f aca="false">TRIM('수출입 실적(국가별)'!B358)</f>
        <v>라트비아</v>
      </c>
      <c r="E354" s="19" t="n">
        <f aca="false">IFERROR(VALUE(SUBSTITUTE(TRIM('수출입 실적(국가별)'!D358),",","")),"")</f>
        <v>5051</v>
      </c>
      <c r="F354" s="19" t="n">
        <f aca="false">IFERROR(VALUE(SUBSTITUTE(TRIM('수출입 실적(국가별)'!F358),",","")),"")</f>
        <v>8700</v>
      </c>
      <c r="G354" s="19" t="n">
        <f aca="false">IFERROR(VALUE(SUBSTITUTE(TRIM('수출입 실적(국가별)'!G358),",","")),"")</f>
        <v>-3649</v>
      </c>
    </row>
    <row r="355" customFormat="false" ht="15" hidden="false" customHeight="true" outlineLevel="0" collapsed="false">
      <c r="A355" s="11" t="str">
        <f aca="false">TRIM('수출입 실적(국가별)'!A359)</f>
        <v>2025.02</v>
      </c>
      <c r="B355" s="17" t="n">
        <f aca="false">IFERROR(VALUE(LEFT(A355,4)),"")</f>
        <v>2025</v>
      </c>
      <c r="C355" s="17" t="n">
        <f aca="false">IFERROR(VALUE(RIGHT(A355,2)),"")</f>
        <v>2</v>
      </c>
      <c r="D355" s="11" t="str">
        <f aca="false">TRIM('수출입 실적(국가별)'!B359)</f>
        <v>니카라과</v>
      </c>
      <c r="E355" s="19" t="n">
        <f aca="false">IFERROR(VALUE(SUBSTITUTE(TRIM('수출입 실적(국가별)'!D359),",","")),"")</f>
        <v>5029</v>
      </c>
      <c r="F355" s="19" t="n">
        <f aca="false">IFERROR(VALUE(SUBSTITUTE(TRIM('수출입 실적(국가별)'!F359),",","")),"")</f>
        <v>6028</v>
      </c>
      <c r="G355" s="19" t="n">
        <f aca="false">IFERROR(VALUE(SUBSTITUTE(TRIM('수출입 실적(국가별)'!G359),",","")),"")</f>
        <v>-999</v>
      </c>
    </row>
    <row r="356" customFormat="false" ht="15" hidden="false" customHeight="true" outlineLevel="0" collapsed="false">
      <c r="A356" s="11" t="str">
        <f aca="false">TRIM('수출입 실적(국가별)'!A360)</f>
        <v>2025.02</v>
      </c>
      <c r="B356" s="17" t="n">
        <f aca="false">IFERROR(VALUE(LEFT(A356,4)),"")</f>
        <v>2025</v>
      </c>
      <c r="C356" s="17" t="n">
        <f aca="false">IFERROR(VALUE(RIGHT(A356,2)),"")</f>
        <v>2</v>
      </c>
      <c r="D356" s="11" t="str">
        <f aca="false">TRIM('수출입 실적(국가별)'!B360)</f>
        <v>브루나이</v>
      </c>
      <c r="E356" s="19" t="n">
        <f aca="false">IFERROR(VALUE(SUBSTITUTE(TRIM('수출입 실적(국가별)'!D360),",","")),"")</f>
        <v>4905</v>
      </c>
      <c r="F356" s="19" t="n">
        <f aca="false">IFERROR(VALUE(SUBSTITUTE(TRIM('수출입 실적(국가별)'!F360),",","")),"")</f>
        <v>20</v>
      </c>
      <c r="G356" s="19" t="n">
        <f aca="false">IFERROR(VALUE(SUBSTITUTE(TRIM('수출입 실적(국가별)'!G360),",","")),"")</f>
        <v>4885</v>
      </c>
    </row>
    <row r="357" customFormat="false" ht="15" hidden="false" customHeight="true" outlineLevel="0" collapsed="false">
      <c r="A357" s="11" t="str">
        <f aca="false">TRIM('수출입 실적(국가별)'!A361)</f>
        <v>2025.02</v>
      </c>
      <c r="B357" s="17" t="n">
        <f aca="false">IFERROR(VALUE(LEFT(A357,4)),"")</f>
        <v>2025</v>
      </c>
      <c r="C357" s="17" t="n">
        <f aca="false">IFERROR(VALUE(RIGHT(A357,2)),"")</f>
        <v>2</v>
      </c>
      <c r="D357" s="11" t="str">
        <f aca="false">TRIM('수출입 실적(국가별)'!B361)</f>
        <v>사모아</v>
      </c>
      <c r="E357" s="19" t="n">
        <f aca="false">IFERROR(VALUE(SUBSTITUTE(TRIM('수출입 실적(국가별)'!D361),",","")),"")</f>
        <v>4853</v>
      </c>
      <c r="F357" s="19" t="n">
        <f aca="false">IFERROR(VALUE(SUBSTITUTE(TRIM('수출입 실적(국가별)'!F361),",","")),"")</f>
        <v>0</v>
      </c>
      <c r="G357" s="19" t="n">
        <f aca="false">IFERROR(VALUE(SUBSTITUTE(TRIM('수출입 실적(국가별)'!G361),",","")),"")</f>
        <v>4852</v>
      </c>
    </row>
    <row r="358" customFormat="false" ht="15" hidden="false" customHeight="true" outlineLevel="0" collapsed="false">
      <c r="A358" s="11" t="str">
        <f aca="false">TRIM('수출입 실적(국가별)'!A362)</f>
        <v>2025.02</v>
      </c>
      <c r="B358" s="17" t="n">
        <f aca="false">IFERROR(VALUE(LEFT(A358,4)),"")</f>
        <v>2025</v>
      </c>
      <c r="C358" s="17" t="n">
        <f aca="false">IFERROR(VALUE(RIGHT(A358,2)),"")</f>
        <v>2</v>
      </c>
      <c r="D358" s="11" t="str">
        <f aca="false">TRIM('수출입 실적(국가별)'!B362)</f>
        <v>투르크멘</v>
      </c>
      <c r="E358" s="19" t="n">
        <f aca="false">IFERROR(VALUE(SUBSTITUTE(TRIM('수출입 실적(국가별)'!D362),",","")),"")</f>
        <v>4220</v>
      </c>
      <c r="F358" s="19" t="n">
        <f aca="false">IFERROR(VALUE(SUBSTITUTE(TRIM('수출입 실적(국가별)'!F362),",","")),"")</f>
        <v>0</v>
      </c>
      <c r="G358" s="19" t="n">
        <f aca="false">IFERROR(VALUE(SUBSTITUTE(TRIM('수출입 실적(국가별)'!G362),",","")),"")</f>
        <v>4220</v>
      </c>
    </row>
    <row r="359" customFormat="false" ht="15" hidden="false" customHeight="true" outlineLevel="0" collapsed="false">
      <c r="A359" s="11" t="str">
        <f aca="false">TRIM('수출입 실적(국가별)'!A363)</f>
        <v>2025.02</v>
      </c>
      <c r="B359" s="17" t="n">
        <f aca="false">IFERROR(VALUE(LEFT(A359,4)),"")</f>
        <v>2025</v>
      </c>
      <c r="C359" s="17" t="n">
        <f aca="false">IFERROR(VALUE(RIGHT(A359,2)),"")</f>
        <v>2</v>
      </c>
      <c r="D359" s="11" t="str">
        <f aca="false">TRIM('수출입 실적(국가별)'!B363)</f>
        <v>베닝</v>
      </c>
      <c r="E359" s="19" t="n">
        <f aca="false">IFERROR(VALUE(SUBSTITUTE(TRIM('수출입 실적(국가별)'!D363),",","")),"")</f>
        <v>3765</v>
      </c>
      <c r="F359" s="19" t="n">
        <f aca="false">IFERROR(VALUE(SUBSTITUTE(TRIM('수출입 실적(국가별)'!F363),",","")),"")</f>
        <v>0</v>
      </c>
      <c r="G359" s="19" t="n">
        <f aca="false">IFERROR(VALUE(SUBSTITUTE(TRIM('수출입 실적(국가별)'!G363),",","")),"")</f>
        <v>3765</v>
      </c>
    </row>
    <row r="360" customFormat="false" ht="15" hidden="false" customHeight="true" outlineLevel="0" collapsed="false">
      <c r="A360" s="11" t="str">
        <f aca="false">TRIM('수출입 실적(국가별)'!A364)</f>
        <v>2025.02</v>
      </c>
      <c r="B360" s="17" t="n">
        <f aca="false">IFERROR(VALUE(LEFT(A360,4)),"")</f>
        <v>2025</v>
      </c>
      <c r="C360" s="17" t="n">
        <f aca="false">IFERROR(VALUE(RIGHT(A360,2)),"")</f>
        <v>2</v>
      </c>
      <c r="D360" s="11" t="str">
        <f aca="false">TRIM('수출입 실적(국가별)'!B364)</f>
        <v>베네주엘라</v>
      </c>
      <c r="E360" s="19" t="n">
        <f aca="false">IFERROR(VALUE(SUBSTITUTE(TRIM('수출입 실적(국가별)'!D364),",","")),"")</f>
        <v>3502</v>
      </c>
      <c r="F360" s="19" t="n">
        <f aca="false">IFERROR(VALUE(SUBSTITUTE(TRIM('수출입 실적(국가별)'!F364),",","")),"")</f>
        <v>231</v>
      </c>
      <c r="G360" s="19" t="n">
        <f aca="false">IFERROR(VALUE(SUBSTITUTE(TRIM('수출입 실적(국가별)'!G364),",","")),"")</f>
        <v>3271</v>
      </c>
    </row>
    <row r="361" customFormat="false" ht="15" hidden="false" customHeight="true" outlineLevel="0" collapsed="false">
      <c r="A361" s="11" t="str">
        <f aca="false">TRIM('수출입 실적(국가별)'!A365)</f>
        <v>2025.02</v>
      </c>
      <c r="B361" s="17" t="n">
        <f aca="false">IFERROR(VALUE(LEFT(A361,4)),"")</f>
        <v>2025</v>
      </c>
      <c r="C361" s="17" t="n">
        <f aca="false">IFERROR(VALUE(RIGHT(A361,2)),"")</f>
        <v>2</v>
      </c>
      <c r="D361" s="11" t="str">
        <f aca="false">TRIM('수출입 실적(국가별)'!B365)</f>
        <v>모리셔스</v>
      </c>
      <c r="E361" s="19" t="n">
        <f aca="false">IFERROR(VALUE(SUBSTITUTE(TRIM('수출입 실적(국가별)'!D365),",","")),"")</f>
        <v>3485</v>
      </c>
      <c r="F361" s="19" t="n">
        <f aca="false">IFERROR(VALUE(SUBSTITUTE(TRIM('수출입 실적(국가별)'!F365),",","")),"")</f>
        <v>326</v>
      </c>
      <c r="G361" s="19" t="n">
        <f aca="false">IFERROR(VALUE(SUBSTITUTE(TRIM('수출입 실적(국가별)'!G365),",","")),"")</f>
        <v>3159</v>
      </c>
    </row>
    <row r="362" customFormat="false" ht="15" hidden="false" customHeight="true" outlineLevel="0" collapsed="false">
      <c r="A362" s="11" t="str">
        <f aca="false">TRIM('수출입 실적(국가별)'!A366)</f>
        <v>2025.02</v>
      </c>
      <c r="B362" s="17" t="n">
        <f aca="false">IFERROR(VALUE(LEFT(A362,4)),"")</f>
        <v>2025</v>
      </c>
      <c r="C362" s="17" t="n">
        <f aca="false">IFERROR(VALUE(RIGHT(A362,2)),"")</f>
        <v>2</v>
      </c>
      <c r="D362" s="11" t="str">
        <f aca="false">TRIM('수출입 실적(국가별)'!B366)</f>
        <v>앙골라</v>
      </c>
      <c r="E362" s="19" t="n">
        <f aca="false">IFERROR(VALUE(SUBSTITUTE(TRIM('수출입 실적(국가별)'!D366),",","")),"")</f>
        <v>3354</v>
      </c>
      <c r="F362" s="19" t="n">
        <f aca="false">IFERROR(VALUE(SUBSTITUTE(TRIM('수출입 실적(국가별)'!F366),",","")),"")</f>
        <v>0</v>
      </c>
      <c r="G362" s="19" t="n">
        <f aca="false">IFERROR(VALUE(SUBSTITUTE(TRIM('수출입 실적(국가별)'!G366),",","")),"")</f>
        <v>3354</v>
      </c>
    </row>
    <row r="363" customFormat="false" ht="15" hidden="false" customHeight="true" outlineLevel="0" collapsed="false">
      <c r="A363" s="11" t="str">
        <f aca="false">TRIM('수출입 실적(국가별)'!A367)</f>
        <v>2025.02</v>
      </c>
      <c r="B363" s="17" t="n">
        <f aca="false">IFERROR(VALUE(LEFT(A363,4)),"")</f>
        <v>2025</v>
      </c>
      <c r="C363" s="17" t="n">
        <f aca="false">IFERROR(VALUE(RIGHT(A363,2)),"")</f>
        <v>2</v>
      </c>
      <c r="D363" s="11" t="str">
        <f aca="false">TRIM('수출입 실적(국가별)'!B367)</f>
        <v>모잠비크</v>
      </c>
      <c r="E363" s="19" t="n">
        <f aca="false">IFERROR(VALUE(SUBSTITUTE(TRIM('수출입 실적(국가별)'!D367),",","")),"")</f>
        <v>3293</v>
      </c>
      <c r="F363" s="19" t="n">
        <f aca="false">IFERROR(VALUE(SUBSTITUTE(TRIM('수출입 실적(국가별)'!F367),",","")),"")</f>
        <v>52603</v>
      </c>
      <c r="G363" s="19" t="n">
        <f aca="false">IFERROR(VALUE(SUBSTITUTE(TRIM('수출입 실적(국가별)'!G367),",","")),"")</f>
        <v>-49310</v>
      </c>
    </row>
    <row r="364" customFormat="false" ht="15" hidden="false" customHeight="true" outlineLevel="0" collapsed="false">
      <c r="A364" s="11" t="str">
        <f aca="false">TRIM('수출입 실적(국가별)'!A368)</f>
        <v>2025.02</v>
      </c>
      <c r="B364" s="17" t="n">
        <f aca="false">IFERROR(VALUE(LEFT(A364,4)),"")</f>
        <v>2025</v>
      </c>
      <c r="C364" s="17" t="n">
        <f aca="false">IFERROR(VALUE(RIGHT(A364,2)),"")</f>
        <v>2</v>
      </c>
      <c r="D364" s="11" t="str">
        <f aca="false">TRIM('수출입 실적(국가별)'!B368)</f>
        <v>룩셈부르그</v>
      </c>
      <c r="E364" s="19" t="n">
        <f aca="false">IFERROR(VALUE(SUBSTITUTE(TRIM('수출입 실적(국가별)'!D368),",","")),"")</f>
        <v>3232</v>
      </c>
      <c r="F364" s="19" t="n">
        <f aca="false">IFERROR(VALUE(SUBSTITUTE(TRIM('수출입 실적(국가별)'!F368),",","")),"")</f>
        <v>9056</v>
      </c>
      <c r="G364" s="19" t="n">
        <f aca="false">IFERROR(VALUE(SUBSTITUTE(TRIM('수출입 실적(국가별)'!G368),",","")),"")</f>
        <v>-5824</v>
      </c>
    </row>
    <row r="365" customFormat="false" ht="15" hidden="false" customHeight="true" outlineLevel="0" collapsed="false">
      <c r="A365" s="11" t="str">
        <f aca="false">TRIM('수출입 실적(국가별)'!A369)</f>
        <v>2025.02</v>
      </c>
      <c r="B365" s="17" t="n">
        <f aca="false">IFERROR(VALUE(LEFT(A365,4)),"")</f>
        <v>2025</v>
      </c>
      <c r="C365" s="17" t="n">
        <f aca="false">IFERROR(VALUE(RIGHT(A365,2)),"")</f>
        <v>2</v>
      </c>
      <c r="D365" s="11" t="str">
        <f aca="false">TRIM('수출입 실적(국가별)'!B369)</f>
        <v>트리니다드 토바고</v>
      </c>
      <c r="E365" s="19" t="n">
        <f aca="false">IFERROR(VALUE(SUBSTITUTE(TRIM('수출입 실적(국가별)'!D369),",","")),"")</f>
        <v>3202</v>
      </c>
      <c r="F365" s="19" t="n">
        <f aca="false">IFERROR(VALUE(SUBSTITUTE(TRIM('수출입 실적(국가별)'!F369),",","")),"")</f>
        <v>36615</v>
      </c>
      <c r="G365" s="19" t="n">
        <f aca="false">IFERROR(VALUE(SUBSTITUTE(TRIM('수출입 실적(국가별)'!G369),",","")),"")</f>
        <v>-33413</v>
      </c>
    </row>
    <row r="366" customFormat="false" ht="15" hidden="false" customHeight="true" outlineLevel="0" collapsed="false">
      <c r="A366" s="11" t="str">
        <f aca="false">TRIM('수출입 실적(국가별)'!A370)</f>
        <v>2025.02</v>
      </c>
      <c r="B366" s="17" t="n">
        <f aca="false">IFERROR(VALUE(LEFT(A366,4)),"")</f>
        <v>2025</v>
      </c>
      <c r="C366" s="17" t="n">
        <f aca="false">IFERROR(VALUE(RIGHT(A366,2)),"")</f>
        <v>2</v>
      </c>
      <c r="D366" s="11" t="str">
        <f aca="false">TRIM('수출입 실적(국가별)'!B370)</f>
        <v>자마이카</v>
      </c>
      <c r="E366" s="19" t="n">
        <f aca="false">IFERROR(VALUE(SUBSTITUTE(TRIM('수출입 실적(국가별)'!D370),",","")),"")</f>
        <v>3055</v>
      </c>
      <c r="F366" s="19" t="n">
        <f aca="false">IFERROR(VALUE(SUBSTITUTE(TRIM('수출입 실적(국가별)'!F370),",","")),"")</f>
        <v>448</v>
      </c>
      <c r="G366" s="19" t="n">
        <f aca="false">IFERROR(VALUE(SUBSTITUTE(TRIM('수출입 실적(국가별)'!G370),",","")),"")</f>
        <v>2607</v>
      </c>
    </row>
    <row r="367" customFormat="false" ht="15" hidden="false" customHeight="true" outlineLevel="0" collapsed="false">
      <c r="A367" s="11" t="str">
        <f aca="false">TRIM('수출입 실적(국가별)'!A371)</f>
        <v>2025.02</v>
      </c>
      <c r="B367" s="17" t="n">
        <f aca="false">IFERROR(VALUE(LEFT(A367,4)),"")</f>
        <v>2025</v>
      </c>
      <c r="C367" s="17" t="n">
        <f aca="false">IFERROR(VALUE(RIGHT(A367,2)),"")</f>
        <v>2</v>
      </c>
      <c r="D367" s="11" t="str">
        <f aca="false">TRIM('수출입 실적(국가별)'!B371)</f>
        <v>볼리비아</v>
      </c>
      <c r="E367" s="19" t="n">
        <f aca="false">IFERROR(VALUE(SUBSTITUTE(TRIM('수출입 실적(국가별)'!D371),",","")),"")</f>
        <v>2920</v>
      </c>
      <c r="F367" s="19" t="n">
        <f aca="false">IFERROR(VALUE(SUBSTITUTE(TRIM('수출입 실적(국가별)'!F371),",","")),"")</f>
        <v>99187</v>
      </c>
      <c r="G367" s="19" t="n">
        <f aca="false">IFERROR(VALUE(SUBSTITUTE(TRIM('수출입 실적(국가별)'!G371),",","")),"")</f>
        <v>-96267</v>
      </c>
    </row>
    <row r="368" customFormat="false" ht="15" hidden="false" customHeight="true" outlineLevel="0" collapsed="false">
      <c r="A368" s="11" t="str">
        <f aca="false">TRIM('수출입 실적(국가별)'!A372)</f>
        <v>2025.02</v>
      </c>
      <c r="B368" s="17" t="n">
        <f aca="false">IFERROR(VALUE(LEFT(A368,4)),"")</f>
        <v>2025</v>
      </c>
      <c r="C368" s="17" t="n">
        <f aca="false">IFERROR(VALUE(RIGHT(A368,2)),"")</f>
        <v>2</v>
      </c>
      <c r="D368" s="11" t="str">
        <f aca="false">TRIM('수출입 실적(국가별)'!B372)</f>
        <v>남수단</v>
      </c>
      <c r="E368" s="19" t="n">
        <f aca="false">IFERROR(VALUE(SUBSTITUTE(TRIM('수출입 실적(국가별)'!D372),",","")),"")</f>
        <v>2838</v>
      </c>
      <c r="F368" s="19" t="n">
        <f aca="false">IFERROR(VALUE(SUBSTITUTE(TRIM('수출입 실적(국가별)'!F372),",","")),"")</f>
        <v>18</v>
      </c>
      <c r="G368" s="19" t="n">
        <f aca="false">IFERROR(VALUE(SUBSTITUTE(TRIM('수출입 실적(국가별)'!G372),",","")),"")</f>
        <v>2819</v>
      </c>
    </row>
    <row r="369" customFormat="false" ht="15" hidden="false" customHeight="true" outlineLevel="0" collapsed="false">
      <c r="A369" s="11" t="str">
        <f aca="false">TRIM('수출입 실적(국가별)'!A373)</f>
        <v>2025.02</v>
      </c>
      <c r="B369" s="17" t="n">
        <f aca="false">IFERROR(VALUE(LEFT(A369,4)),"")</f>
        <v>2025</v>
      </c>
      <c r="C369" s="17" t="n">
        <f aca="false">IFERROR(VALUE(RIGHT(A369,2)),"")</f>
        <v>2</v>
      </c>
      <c r="D369" s="11" t="str">
        <f aca="false">TRIM('수출입 실적(국가별)'!B373)</f>
        <v>수단</v>
      </c>
      <c r="E369" s="19" t="n">
        <f aca="false">IFERROR(VALUE(SUBSTITUTE(TRIM('수출입 실적(국가별)'!D373),",","")),"")</f>
        <v>2697</v>
      </c>
      <c r="F369" s="19" t="n">
        <f aca="false">IFERROR(VALUE(SUBSTITUTE(TRIM('수출입 실적(국가별)'!F373),",","")),"")</f>
        <v>0</v>
      </c>
      <c r="G369" s="19" t="n">
        <f aca="false">IFERROR(VALUE(SUBSTITUTE(TRIM('수출입 실적(국가별)'!G373),",","")),"")</f>
        <v>2697</v>
      </c>
    </row>
    <row r="370" customFormat="false" ht="15" hidden="false" customHeight="true" outlineLevel="0" collapsed="false">
      <c r="A370" s="11" t="str">
        <f aca="false">TRIM('수출입 실적(국가별)'!A374)</f>
        <v>2025.02</v>
      </c>
      <c r="B370" s="17" t="n">
        <f aca="false">IFERROR(VALUE(LEFT(A370,4)),"")</f>
        <v>2025</v>
      </c>
      <c r="C370" s="17" t="n">
        <f aca="false">IFERROR(VALUE(RIGHT(A370,2)),"")</f>
        <v>2</v>
      </c>
      <c r="D370" s="11" t="str">
        <f aca="false">TRIM('수출입 실적(국가별)'!B374)</f>
        <v>부르키나 파소</v>
      </c>
      <c r="E370" s="19" t="n">
        <f aca="false">IFERROR(VALUE(SUBSTITUTE(TRIM('수출입 실적(국가별)'!D374),",","")),"")</f>
        <v>2640</v>
      </c>
      <c r="F370" s="19" t="n">
        <f aca="false">IFERROR(VALUE(SUBSTITUTE(TRIM('수출입 실적(국가별)'!F374),",","")),"")</f>
        <v>0</v>
      </c>
      <c r="G370" s="19" t="n">
        <f aca="false">IFERROR(VALUE(SUBSTITUTE(TRIM('수출입 실적(국가별)'!G374),",","")),"")</f>
        <v>2640</v>
      </c>
    </row>
    <row r="371" customFormat="false" ht="15" hidden="false" customHeight="true" outlineLevel="0" collapsed="false">
      <c r="A371" s="11" t="str">
        <f aca="false">TRIM('수출입 실적(국가별)'!A375)</f>
        <v>2025.02</v>
      </c>
      <c r="B371" s="17" t="n">
        <f aca="false">IFERROR(VALUE(LEFT(A371,4)),"")</f>
        <v>2025</v>
      </c>
      <c r="C371" s="17" t="n">
        <f aca="false">IFERROR(VALUE(RIGHT(A371,2)),"")</f>
        <v>2</v>
      </c>
      <c r="D371" s="11" t="str">
        <f aca="false">TRIM('수출입 실적(국가별)'!B375)</f>
        <v>아루바</v>
      </c>
      <c r="E371" s="19" t="n">
        <f aca="false">IFERROR(VALUE(SUBSTITUTE(TRIM('수출입 실적(국가별)'!D375),",","")),"")</f>
        <v>2554</v>
      </c>
      <c r="F371" s="19" t="n">
        <f aca="false">IFERROR(VALUE(SUBSTITUTE(TRIM('수출입 실적(국가별)'!F375),",","")),"")</f>
        <v>24</v>
      </c>
      <c r="G371" s="19" t="n">
        <f aca="false">IFERROR(VALUE(SUBSTITUTE(TRIM('수출입 실적(국가별)'!G375),",","")),"")</f>
        <v>2530</v>
      </c>
    </row>
    <row r="372" customFormat="false" ht="15" hidden="false" customHeight="true" outlineLevel="0" collapsed="false">
      <c r="A372" s="11" t="str">
        <f aca="false">TRIM('수출입 실적(국가별)'!A376)</f>
        <v>2025.02</v>
      </c>
      <c r="B372" s="17" t="n">
        <f aca="false">IFERROR(VALUE(LEFT(A372,4)),"")</f>
        <v>2025</v>
      </c>
      <c r="C372" s="17" t="n">
        <f aca="false">IFERROR(VALUE(RIGHT(A372,2)),"")</f>
        <v>2</v>
      </c>
      <c r="D372" s="11" t="str">
        <f aca="false">TRIM('수출입 실적(국가별)'!B376)</f>
        <v>토고</v>
      </c>
      <c r="E372" s="19" t="n">
        <f aca="false">IFERROR(VALUE(SUBSTITUTE(TRIM('수출입 실적(국가별)'!D376),",","")),"")</f>
        <v>2545</v>
      </c>
      <c r="F372" s="19" t="n">
        <f aca="false">IFERROR(VALUE(SUBSTITUTE(TRIM('수출입 실적(국가별)'!F376),",","")),"")</f>
        <v>547</v>
      </c>
      <c r="G372" s="19" t="n">
        <f aca="false">IFERROR(VALUE(SUBSTITUTE(TRIM('수출입 실적(국가별)'!G376),",","")),"")</f>
        <v>1997</v>
      </c>
    </row>
    <row r="373" customFormat="false" ht="15" hidden="false" customHeight="true" outlineLevel="0" collapsed="false">
      <c r="A373" s="11" t="str">
        <f aca="false">TRIM('수출입 실적(국가별)'!A377)</f>
        <v>2025.02</v>
      </c>
      <c r="B373" s="17" t="n">
        <f aca="false">IFERROR(VALUE(LEFT(A373,4)),"")</f>
        <v>2025</v>
      </c>
      <c r="C373" s="17" t="n">
        <f aca="false">IFERROR(VALUE(RIGHT(A373,2)),"")</f>
        <v>2</v>
      </c>
      <c r="D373" s="11" t="str">
        <f aca="false">TRIM('수출입 실적(국가별)'!B377)</f>
        <v>마다카스카르</v>
      </c>
      <c r="E373" s="19" t="n">
        <f aca="false">IFERROR(VALUE(SUBSTITUTE(TRIM('수출입 실적(국가별)'!D377),",","")),"")</f>
        <v>2519</v>
      </c>
      <c r="F373" s="19" t="n">
        <f aca="false">IFERROR(VALUE(SUBSTITUTE(TRIM('수출입 실적(국가별)'!F377),",","")),"")</f>
        <v>11441</v>
      </c>
      <c r="G373" s="19" t="n">
        <f aca="false">IFERROR(VALUE(SUBSTITUTE(TRIM('수출입 실적(국가별)'!G377),",","")),"")</f>
        <v>-8922</v>
      </c>
    </row>
    <row r="374" customFormat="false" ht="15" hidden="false" customHeight="true" outlineLevel="0" collapsed="false">
      <c r="A374" s="11" t="str">
        <f aca="false">TRIM('수출입 실적(국가별)'!A378)</f>
        <v>2025.02</v>
      </c>
      <c r="B374" s="17" t="n">
        <f aca="false">IFERROR(VALUE(LEFT(A374,4)),"")</f>
        <v>2025</v>
      </c>
      <c r="C374" s="17" t="n">
        <f aca="false">IFERROR(VALUE(RIGHT(A374,2)),"")</f>
        <v>2</v>
      </c>
      <c r="D374" s="11" t="str">
        <f aca="false">TRIM('수출입 실적(국가별)'!B378)</f>
        <v>카메룬</v>
      </c>
      <c r="E374" s="19" t="n">
        <f aca="false">IFERROR(VALUE(SUBSTITUTE(TRIM('수출입 실적(국가별)'!D378),",","")),"")</f>
        <v>2352</v>
      </c>
      <c r="F374" s="19" t="n">
        <f aca="false">IFERROR(VALUE(SUBSTITUTE(TRIM('수출입 실적(국가별)'!F378),",","")),"")</f>
        <v>3491</v>
      </c>
      <c r="G374" s="19" t="n">
        <f aca="false">IFERROR(VALUE(SUBSTITUTE(TRIM('수출입 실적(국가별)'!G378),",","")),"")</f>
        <v>-1139</v>
      </c>
    </row>
    <row r="375" customFormat="false" ht="15" hidden="false" customHeight="true" outlineLevel="0" collapsed="false">
      <c r="A375" s="11" t="str">
        <f aca="false">TRIM('수출입 실적(국가별)'!A379)</f>
        <v>2025.02</v>
      </c>
      <c r="B375" s="17" t="n">
        <f aca="false">IFERROR(VALUE(LEFT(A375,4)),"")</f>
        <v>2025</v>
      </c>
      <c r="C375" s="17" t="n">
        <f aca="false">IFERROR(VALUE(RIGHT(A375,2)),"")</f>
        <v>2</v>
      </c>
      <c r="D375" s="11" t="str">
        <f aca="false">TRIM('수출입 실적(국가별)'!B379)</f>
        <v>지부티</v>
      </c>
      <c r="E375" s="19" t="n">
        <f aca="false">IFERROR(VALUE(SUBSTITUTE(TRIM('수출입 실적(국가별)'!D379),",","")),"")</f>
        <v>2347</v>
      </c>
      <c r="F375" s="19" t="n">
        <f aca="false">IFERROR(VALUE(SUBSTITUTE(TRIM('수출입 실적(국가별)'!F379),",","")),"")</f>
        <v>0</v>
      </c>
      <c r="G375" s="19" t="n">
        <f aca="false">IFERROR(VALUE(SUBSTITUTE(TRIM('수출입 실적(국가별)'!G379),",","")),"")</f>
        <v>2347</v>
      </c>
    </row>
    <row r="376" customFormat="false" ht="15" hidden="false" customHeight="true" outlineLevel="0" collapsed="false">
      <c r="A376" s="11" t="str">
        <f aca="false">TRIM('수출입 실적(국가별)'!A380)</f>
        <v>2025.02</v>
      </c>
      <c r="B376" s="17" t="n">
        <f aca="false">IFERROR(VALUE(LEFT(A376,4)),"")</f>
        <v>2025</v>
      </c>
      <c r="C376" s="17" t="n">
        <f aca="false">IFERROR(VALUE(RIGHT(A376,2)),"")</f>
        <v>2</v>
      </c>
      <c r="D376" s="11" t="str">
        <f aca="false">TRIM('수출입 실적(국가별)'!B380)</f>
        <v>네팔</v>
      </c>
      <c r="E376" s="19" t="n">
        <f aca="false">IFERROR(VALUE(SUBSTITUTE(TRIM('수출입 실적(국가별)'!D380),",","")),"")</f>
        <v>2325</v>
      </c>
      <c r="F376" s="19" t="n">
        <f aca="false">IFERROR(VALUE(SUBSTITUTE(TRIM('수출입 실적(국가별)'!F380),",","")),"")</f>
        <v>731</v>
      </c>
      <c r="G376" s="19" t="n">
        <f aca="false">IFERROR(VALUE(SUBSTITUTE(TRIM('수출입 실적(국가별)'!G380),",","")),"")</f>
        <v>1594</v>
      </c>
    </row>
    <row r="377" customFormat="false" ht="15" hidden="false" customHeight="true" outlineLevel="0" collapsed="false">
      <c r="A377" s="11" t="str">
        <f aca="false">TRIM('수출입 실적(국가별)'!A381)</f>
        <v>2025.02</v>
      </c>
      <c r="B377" s="17" t="n">
        <f aca="false">IFERROR(VALUE(LEFT(A377,4)),"")</f>
        <v>2025</v>
      </c>
      <c r="C377" s="17" t="n">
        <f aca="false">IFERROR(VALUE(RIGHT(A377,2)),"")</f>
        <v>2</v>
      </c>
      <c r="D377" s="11" t="str">
        <f aca="false">TRIM('수출입 실적(국가별)'!B381)</f>
        <v>우간다</v>
      </c>
      <c r="E377" s="19" t="n">
        <f aca="false">IFERROR(VALUE(SUBSTITUTE(TRIM('수출입 실적(국가별)'!D381),",","")),"")</f>
        <v>2064</v>
      </c>
      <c r="F377" s="19" t="n">
        <f aca="false">IFERROR(VALUE(SUBSTITUTE(TRIM('수출입 실적(국가별)'!F381),",","")),"")</f>
        <v>3275</v>
      </c>
      <c r="G377" s="19" t="n">
        <f aca="false">IFERROR(VALUE(SUBSTITUTE(TRIM('수출입 실적(국가별)'!G381),",","")),"")</f>
        <v>-1212</v>
      </c>
    </row>
    <row r="378" customFormat="false" ht="15" hidden="false" customHeight="true" outlineLevel="0" collapsed="false">
      <c r="A378" s="11" t="str">
        <f aca="false">TRIM('수출입 실적(국가별)'!A382)</f>
        <v>2025.02</v>
      </c>
      <c r="B378" s="17" t="n">
        <f aca="false">IFERROR(VALUE(LEFT(A378,4)),"")</f>
        <v>2025</v>
      </c>
      <c r="C378" s="17" t="n">
        <f aca="false">IFERROR(VALUE(RIGHT(A378,2)),"")</f>
        <v>2</v>
      </c>
      <c r="D378" s="11" t="str">
        <f aca="false">TRIM('수출입 실적(국가별)'!B382)</f>
        <v>그레나다</v>
      </c>
      <c r="E378" s="19" t="n">
        <f aca="false">IFERROR(VALUE(SUBSTITUTE(TRIM('수출입 실적(국가별)'!D382),",","")),"")</f>
        <v>2033</v>
      </c>
      <c r="F378" s="19" t="n">
        <f aca="false">IFERROR(VALUE(SUBSTITUTE(TRIM('수출입 실적(국가별)'!F382),",","")),"")</f>
        <v>0</v>
      </c>
      <c r="G378" s="19" t="n">
        <f aca="false">IFERROR(VALUE(SUBSTITUTE(TRIM('수출입 실적(국가별)'!G382),",","")),"")</f>
        <v>2033</v>
      </c>
    </row>
    <row r="379" customFormat="false" ht="15" hidden="false" customHeight="true" outlineLevel="0" collapsed="false">
      <c r="A379" s="11" t="str">
        <f aca="false">TRIM('수출입 실적(국가별)'!A383)</f>
        <v>2025.02</v>
      </c>
      <c r="B379" s="17" t="n">
        <f aca="false">IFERROR(VALUE(LEFT(A379,4)),"")</f>
        <v>2025</v>
      </c>
      <c r="C379" s="17" t="n">
        <f aca="false">IFERROR(VALUE(RIGHT(A379,2)),"")</f>
        <v>2</v>
      </c>
      <c r="D379" s="11" t="str">
        <f aca="false">TRIM('수출입 실적(국가별)'!B383)</f>
        <v>적도 기니</v>
      </c>
      <c r="E379" s="19" t="n">
        <f aca="false">IFERROR(VALUE(SUBSTITUTE(TRIM('수출입 실적(국가별)'!D383),",","")),"")</f>
        <v>2020</v>
      </c>
      <c r="F379" s="19" t="n">
        <f aca="false">IFERROR(VALUE(SUBSTITUTE(TRIM('수출입 실적(국가별)'!F383),",","")),"")</f>
        <v>0</v>
      </c>
      <c r="G379" s="19" t="n">
        <f aca="false">IFERROR(VALUE(SUBSTITUTE(TRIM('수출입 실적(국가별)'!G383),",","")),"")</f>
        <v>2020</v>
      </c>
    </row>
    <row r="380" customFormat="false" ht="15" hidden="false" customHeight="true" outlineLevel="0" collapsed="false">
      <c r="A380" s="11" t="str">
        <f aca="false">TRIM('수출입 실적(국가별)'!A384)</f>
        <v>2025.02</v>
      </c>
      <c r="B380" s="17" t="n">
        <f aca="false">IFERROR(VALUE(LEFT(A380,4)),"")</f>
        <v>2025</v>
      </c>
      <c r="C380" s="17" t="n">
        <f aca="false">IFERROR(VALUE(RIGHT(A380,2)),"")</f>
        <v>2</v>
      </c>
      <c r="D380" s="11" t="str">
        <f aca="false">TRIM('수출입 실적(국가별)'!B384)</f>
        <v>르완다</v>
      </c>
      <c r="E380" s="19" t="n">
        <f aca="false">IFERROR(VALUE(SUBSTITUTE(TRIM('수출입 실적(국가별)'!D384),",","")),"")</f>
        <v>2013</v>
      </c>
      <c r="F380" s="19" t="n">
        <f aca="false">IFERROR(VALUE(SUBSTITUTE(TRIM('수출입 실적(국가별)'!F384),",","")),"")</f>
        <v>267</v>
      </c>
      <c r="G380" s="19" t="n">
        <f aca="false">IFERROR(VALUE(SUBSTITUTE(TRIM('수출입 실적(국가별)'!G384),",","")),"")</f>
        <v>1746</v>
      </c>
    </row>
    <row r="381" customFormat="false" ht="15" hidden="false" customHeight="true" outlineLevel="0" collapsed="false">
      <c r="A381" s="11" t="str">
        <f aca="false">TRIM('수출입 실적(국가별)'!A385)</f>
        <v>2025.02</v>
      </c>
      <c r="B381" s="17" t="n">
        <f aca="false">IFERROR(VALUE(LEFT(A381,4)),"")</f>
        <v>2025</v>
      </c>
      <c r="C381" s="17" t="n">
        <f aca="false">IFERROR(VALUE(RIGHT(A381,2)),"")</f>
        <v>2</v>
      </c>
      <c r="D381" s="11" t="str">
        <f aca="false">TRIM('수출입 실적(국가별)'!B385)</f>
        <v>불령 폴리네시아</v>
      </c>
      <c r="E381" s="19" t="n">
        <f aca="false">IFERROR(VALUE(SUBSTITUTE(TRIM('수출입 실적(국가별)'!D385),",","")),"")</f>
        <v>2011</v>
      </c>
      <c r="F381" s="19" t="n">
        <f aca="false">IFERROR(VALUE(SUBSTITUTE(TRIM('수출입 실적(국가별)'!F385),",","")),"")</f>
        <v>0</v>
      </c>
      <c r="G381" s="19" t="n">
        <f aca="false">IFERROR(VALUE(SUBSTITUTE(TRIM('수출입 실적(국가별)'!G385),",","")),"")</f>
        <v>2011</v>
      </c>
    </row>
    <row r="382" customFormat="false" ht="15" hidden="false" customHeight="true" outlineLevel="0" collapsed="false">
      <c r="A382" s="11" t="str">
        <f aca="false">TRIM('수출입 실적(국가별)'!A386)</f>
        <v>2025.02</v>
      </c>
      <c r="B382" s="17" t="n">
        <f aca="false">IFERROR(VALUE(LEFT(A382,4)),"")</f>
        <v>2025</v>
      </c>
      <c r="C382" s="17" t="n">
        <f aca="false">IFERROR(VALUE(RIGHT(A382,2)),"")</f>
        <v>2</v>
      </c>
      <c r="D382" s="11" t="str">
        <f aca="false">TRIM('수출입 실적(국가별)'!B386)</f>
        <v>가이아나</v>
      </c>
      <c r="E382" s="19" t="n">
        <f aca="false">IFERROR(VALUE(SUBSTITUTE(TRIM('수출입 실적(국가별)'!D386),",","")),"")</f>
        <v>1916</v>
      </c>
      <c r="F382" s="19" t="n">
        <f aca="false">IFERROR(VALUE(SUBSTITUTE(TRIM('수출입 실적(국가별)'!F386),",","")),"")</f>
        <v>138</v>
      </c>
      <c r="G382" s="19" t="n">
        <f aca="false">IFERROR(VALUE(SUBSTITUTE(TRIM('수출입 실적(국가별)'!G386),",","")),"")</f>
        <v>1778</v>
      </c>
    </row>
    <row r="383" customFormat="false" ht="15" hidden="false" customHeight="true" outlineLevel="0" collapsed="false">
      <c r="A383" s="11" t="str">
        <f aca="false">TRIM('수출입 실적(국가별)'!A387)</f>
        <v>2025.02</v>
      </c>
      <c r="B383" s="17" t="n">
        <f aca="false">IFERROR(VALUE(LEFT(A383,4)),"")</f>
        <v>2025</v>
      </c>
      <c r="C383" s="17" t="n">
        <f aca="false">IFERROR(VALUE(RIGHT(A383,2)),"")</f>
        <v>2</v>
      </c>
      <c r="D383" s="11" t="str">
        <f aca="false">TRIM('수출입 실적(국가별)'!B387)</f>
        <v>불령 리유니온 코모도 제도</v>
      </c>
      <c r="E383" s="19" t="n">
        <f aca="false">IFERROR(VALUE(SUBSTITUTE(TRIM('수출입 실적(국가별)'!D387),",","")),"")</f>
        <v>1863</v>
      </c>
      <c r="F383" s="19" t="n">
        <f aca="false">IFERROR(VALUE(SUBSTITUTE(TRIM('수출입 실적(국가별)'!F387),",","")),"")</f>
        <v>18</v>
      </c>
      <c r="G383" s="19" t="n">
        <f aca="false">IFERROR(VALUE(SUBSTITUTE(TRIM('수출입 실적(국가별)'!G387),",","")),"")</f>
        <v>1845</v>
      </c>
    </row>
    <row r="384" customFormat="false" ht="15" hidden="false" customHeight="true" outlineLevel="0" collapsed="false">
      <c r="A384" s="11" t="str">
        <f aca="false">TRIM('수출입 실적(국가별)'!A388)</f>
        <v>2025.02</v>
      </c>
      <c r="B384" s="17" t="n">
        <f aca="false">IFERROR(VALUE(LEFT(A384,4)),"")</f>
        <v>2025</v>
      </c>
      <c r="C384" s="17" t="n">
        <f aca="false">IFERROR(VALUE(RIGHT(A384,2)),"")</f>
        <v>2</v>
      </c>
      <c r="D384" s="11" t="str">
        <f aca="false">TRIM('수출입 실적(국가별)'!B388)</f>
        <v>바하마</v>
      </c>
      <c r="E384" s="19" t="n">
        <f aca="false">IFERROR(VALUE(SUBSTITUTE(TRIM('수출입 실적(국가별)'!D388),",","")),"")</f>
        <v>1778</v>
      </c>
      <c r="F384" s="19" t="n">
        <f aca="false">IFERROR(VALUE(SUBSTITUTE(TRIM('수출입 실적(국가별)'!F388),",","")),"")</f>
        <v>3</v>
      </c>
      <c r="G384" s="19" t="n">
        <f aca="false">IFERROR(VALUE(SUBSTITUTE(TRIM('수출입 실적(국가별)'!G388),",","")),"")</f>
        <v>1775</v>
      </c>
    </row>
    <row r="385" customFormat="false" ht="15" hidden="false" customHeight="true" outlineLevel="0" collapsed="false">
      <c r="A385" s="11" t="str">
        <f aca="false">TRIM('수출입 실적(국가별)'!A389)</f>
        <v>2025.02</v>
      </c>
      <c r="B385" s="17" t="n">
        <f aca="false">IFERROR(VALUE(LEFT(A385,4)),"")</f>
        <v>2025</v>
      </c>
      <c r="C385" s="17" t="n">
        <f aca="false">IFERROR(VALUE(RIGHT(A385,2)),"")</f>
        <v>2</v>
      </c>
      <c r="D385" s="11" t="str">
        <f aca="false">TRIM('수출입 실적(국가별)'!B389)</f>
        <v>잠비아</v>
      </c>
      <c r="E385" s="19" t="n">
        <f aca="false">IFERROR(VALUE(SUBSTITUTE(TRIM('수출입 실적(국가별)'!D389),",","")),"")</f>
        <v>1711</v>
      </c>
      <c r="F385" s="19" t="n">
        <f aca="false">IFERROR(VALUE(SUBSTITUTE(TRIM('수출입 실적(국가별)'!F389),",","")),"")</f>
        <v>6476</v>
      </c>
      <c r="G385" s="19" t="n">
        <f aca="false">IFERROR(VALUE(SUBSTITUTE(TRIM('수출입 실적(국가별)'!G389),",","")),"")</f>
        <v>-4764</v>
      </c>
    </row>
    <row r="386" customFormat="false" ht="15" hidden="false" customHeight="true" outlineLevel="0" collapsed="false">
      <c r="A386" s="11" t="str">
        <f aca="false">TRIM('수출입 실적(국가별)'!A390)</f>
        <v>2025.02</v>
      </c>
      <c r="B386" s="17" t="n">
        <f aca="false">IFERROR(VALUE(LEFT(A386,4)),"")</f>
        <v>2025</v>
      </c>
      <c r="C386" s="17" t="n">
        <f aca="false">IFERROR(VALUE(RIGHT(A386,2)),"")</f>
        <v>2</v>
      </c>
      <c r="D386" s="11" t="str">
        <f aca="false">TRIM('수출입 실적(국가별)'!B390)</f>
        <v>아메리칸 사모아</v>
      </c>
      <c r="E386" s="19" t="n">
        <f aca="false">IFERROR(VALUE(SUBSTITUTE(TRIM('수출입 실적(국가별)'!D390),",","")),"")</f>
        <v>1688</v>
      </c>
      <c r="F386" s="19" t="n">
        <f aca="false">IFERROR(VALUE(SUBSTITUTE(TRIM('수출입 실적(국가별)'!F390),",","")),"")</f>
        <v>352</v>
      </c>
      <c r="G386" s="19" t="n">
        <f aca="false">IFERROR(VALUE(SUBSTITUTE(TRIM('수출입 실적(국가별)'!G390),",","")),"")</f>
        <v>1336</v>
      </c>
    </row>
    <row r="387" customFormat="false" ht="15" hidden="false" customHeight="true" outlineLevel="0" collapsed="false">
      <c r="A387" s="11" t="str">
        <f aca="false">TRIM('수출입 실적(국가별)'!A391)</f>
        <v>2025.02</v>
      </c>
      <c r="B387" s="17" t="n">
        <f aca="false">IFERROR(VALUE(LEFT(A387,4)),"")</f>
        <v>2025</v>
      </c>
      <c r="C387" s="17" t="n">
        <f aca="false">IFERROR(VALUE(RIGHT(A387,2)),"")</f>
        <v>2</v>
      </c>
      <c r="D387" s="11" t="str">
        <f aca="false">TRIM('수출입 실적(국가별)'!B391)</f>
        <v>아르메니아</v>
      </c>
      <c r="E387" s="19" t="n">
        <f aca="false">IFERROR(VALUE(SUBSTITUTE(TRIM('수출입 실적(국가별)'!D391),",","")),"")</f>
        <v>1669</v>
      </c>
      <c r="F387" s="19" t="n">
        <f aca="false">IFERROR(VALUE(SUBSTITUTE(TRIM('수출입 실적(국가별)'!F391),",","")),"")</f>
        <v>5229</v>
      </c>
      <c r="G387" s="19" t="n">
        <f aca="false">IFERROR(VALUE(SUBSTITUTE(TRIM('수출입 실적(국가별)'!G391),",","")),"")</f>
        <v>-3561</v>
      </c>
    </row>
    <row r="388" customFormat="false" ht="15" hidden="false" customHeight="true" outlineLevel="0" collapsed="false">
      <c r="A388" s="11" t="str">
        <f aca="false">TRIM('수출입 실적(국가별)'!A392)</f>
        <v>2025.02</v>
      </c>
      <c r="B388" s="17" t="n">
        <f aca="false">IFERROR(VALUE(LEFT(A388,4)),"")</f>
        <v>2025</v>
      </c>
      <c r="C388" s="17" t="n">
        <f aca="false">IFERROR(VALUE(RIGHT(A388,2)),"")</f>
        <v>2</v>
      </c>
      <c r="D388" s="11" t="str">
        <f aca="false">TRIM('수출입 실적(국가별)'!B392)</f>
        <v>벨리제</v>
      </c>
      <c r="E388" s="19" t="n">
        <f aca="false">IFERROR(VALUE(SUBSTITUTE(TRIM('수출입 실적(국가별)'!D392),",","")),"")</f>
        <v>1605</v>
      </c>
      <c r="F388" s="19" t="n">
        <f aca="false">IFERROR(VALUE(SUBSTITUTE(TRIM('수출입 실적(국가별)'!F392),",","")),"")</f>
        <v>0</v>
      </c>
      <c r="G388" s="19" t="n">
        <f aca="false">IFERROR(VALUE(SUBSTITUTE(TRIM('수출입 실적(국가별)'!G392),",","")),"")</f>
        <v>1605</v>
      </c>
    </row>
    <row r="389" customFormat="false" ht="15" hidden="false" customHeight="true" outlineLevel="0" collapsed="false">
      <c r="A389" s="11" t="str">
        <f aca="false">TRIM('수출입 실적(국가별)'!A393)</f>
        <v>2025.02</v>
      </c>
      <c r="B389" s="17" t="n">
        <f aca="false">IFERROR(VALUE(LEFT(A389,4)),"")</f>
        <v>2025</v>
      </c>
      <c r="C389" s="17" t="n">
        <f aca="false">IFERROR(VALUE(RIGHT(A389,2)),"")</f>
        <v>2</v>
      </c>
      <c r="D389" s="11" t="str">
        <f aca="false">TRIM('수출입 실적(국가별)'!B393)</f>
        <v>세인트 마틴</v>
      </c>
      <c r="E389" s="19" t="n">
        <f aca="false">IFERROR(VALUE(SUBSTITUTE(TRIM('수출입 실적(국가별)'!D393),",","")),"")</f>
        <v>1586</v>
      </c>
      <c r="F389" s="19" t="n">
        <f aca="false">IFERROR(VALUE(SUBSTITUTE(TRIM('수출입 실적(국가별)'!F393),",","")),"")</f>
        <v>0</v>
      </c>
      <c r="G389" s="19" t="n">
        <f aca="false">IFERROR(VALUE(SUBSTITUTE(TRIM('수출입 실적(국가별)'!G393),",","")),"")</f>
        <v>1586</v>
      </c>
    </row>
    <row r="390" customFormat="false" ht="15" hidden="false" customHeight="true" outlineLevel="0" collapsed="false">
      <c r="A390" s="11" t="str">
        <f aca="false">TRIM('수출입 실적(국가별)'!A394)</f>
        <v>2025.02</v>
      </c>
      <c r="B390" s="17" t="n">
        <f aca="false">IFERROR(VALUE(LEFT(A390,4)),"")</f>
        <v>2025</v>
      </c>
      <c r="C390" s="17" t="n">
        <f aca="false">IFERROR(VALUE(RIGHT(A390,2)),"")</f>
        <v>2</v>
      </c>
      <c r="D390" s="11" t="str">
        <f aca="false">TRIM('수출입 실적(국가별)'!B394)</f>
        <v>아프카니스탄</v>
      </c>
      <c r="E390" s="19" t="n">
        <f aca="false">IFERROR(VALUE(SUBSTITUTE(TRIM('수출입 실적(국가별)'!D394),",","")),"")</f>
        <v>1533</v>
      </c>
      <c r="F390" s="19" t="n">
        <f aca="false">IFERROR(VALUE(SUBSTITUTE(TRIM('수출입 실적(국가별)'!F394),",","")),"")</f>
        <v>96</v>
      </c>
      <c r="G390" s="19" t="n">
        <f aca="false">IFERROR(VALUE(SUBSTITUTE(TRIM('수출입 실적(국가별)'!G394),",","")),"")</f>
        <v>1437</v>
      </c>
    </row>
    <row r="391" customFormat="false" ht="15" hidden="false" customHeight="true" outlineLevel="0" collapsed="false">
      <c r="A391" s="11" t="str">
        <f aca="false">TRIM('수출입 실적(국가별)'!A395)</f>
        <v>2025.02</v>
      </c>
      <c r="B391" s="17" t="n">
        <f aca="false">IFERROR(VALUE(LEFT(A391,4)),"")</f>
        <v>2025</v>
      </c>
      <c r="C391" s="17" t="n">
        <f aca="false">IFERROR(VALUE(RIGHT(A391,2)),"")</f>
        <v>2</v>
      </c>
      <c r="D391" s="11" t="str">
        <f aca="false">TRIM('수출입 실적(국가별)'!B395)</f>
        <v>큐라소</v>
      </c>
      <c r="E391" s="19" t="n">
        <f aca="false">IFERROR(VALUE(SUBSTITUTE(TRIM('수출입 실적(국가별)'!D395),",","")),"")</f>
        <v>1511</v>
      </c>
      <c r="F391" s="19" t="n">
        <f aca="false">IFERROR(VALUE(SUBSTITUTE(TRIM('수출입 실적(국가별)'!F395),",","")),"")</f>
        <v>0</v>
      </c>
      <c r="G391" s="19" t="n">
        <f aca="false">IFERROR(VALUE(SUBSTITUTE(TRIM('수출입 실적(국가별)'!G395),",","")),"")</f>
        <v>1511</v>
      </c>
    </row>
    <row r="392" customFormat="false" ht="15" hidden="false" customHeight="true" outlineLevel="0" collapsed="false">
      <c r="A392" s="11" t="str">
        <f aca="false">TRIM('수출입 실적(국가별)'!A396)</f>
        <v>2025.02</v>
      </c>
      <c r="B392" s="17" t="n">
        <f aca="false">IFERROR(VALUE(LEFT(A392,4)),"")</f>
        <v>2025</v>
      </c>
      <c r="C392" s="17" t="n">
        <f aca="false">IFERROR(VALUE(RIGHT(A392,2)),"")</f>
        <v>2</v>
      </c>
      <c r="D392" s="11" t="str">
        <f aca="false">TRIM('수출입 실적(국가별)'!B396)</f>
        <v>짐바브웨</v>
      </c>
      <c r="E392" s="19" t="n">
        <f aca="false">IFERROR(VALUE(SUBSTITUTE(TRIM('수출입 실적(국가별)'!D396),",","")),"")</f>
        <v>1469</v>
      </c>
      <c r="F392" s="19" t="n">
        <f aca="false">IFERROR(VALUE(SUBSTITUTE(TRIM('수출입 실적(국가별)'!F396),",","")),"")</f>
        <v>3966</v>
      </c>
      <c r="G392" s="19" t="n">
        <f aca="false">IFERROR(VALUE(SUBSTITUTE(TRIM('수출입 실적(국가별)'!G396),",","")),"")</f>
        <v>-2496</v>
      </c>
    </row>
    <row r="393" customFormat="false" ht="15" hidden="false" customHeight="true" outlineLevel="0" collapsed="false">
      <c r="A393" s="11" t="str">
        <f aca="false">TRIM('수출입 실적(국가별)'!A397)</f>
        <v>2025.02</v>
      </c>
      <c r="B393" s="17" t="n">
        <f aca="false">IFERROR(VALUE(LEFT(A393,4)),"")</f>
        <v>2025</v>
      </c>
      <c r="C393" s="17" t="n">
        <f aca="false">IFERROR(VALUE(RIGHT(A393,2)),"")</f>
        <v>2</v>
      </c>
      <c r="D393" s="11" t="str">
        <f aca="false">TRIM('수출입 실적(국가별)'!B397)</f>
        <v>기니</v>
      </c>
      <c r="E393" s="19" t="n">
        <f aca="false">IFERROR(VALUE(SUBSTITUTE(TRIM('수출입 실적(국가별)'!D397),",","")),"")</f>
        <v>1452</v>
      </c>
      <c r="F393" s="19" t="n">
        <f aca="false">IFERROR(VALUE(SUBSTITUTE(TRIM('수출입 실적(국가별)'!F397),",","")),"")</f>
        <v>4229</v>
      </c>
      <c r="G393" s="19" t="n">
        <f aca="false">IFERROR(VALUE(SUBSTITUTE(TRIM('수출입 실적(국가별)'!G397),",","")),"")</f>
        <v>-2777</v>
      </c>
    </row>
    <row r="394" customFormat="false" ht="15" hidden="false" customHeight="true" outlineLevel="0" collapsed="false">
      <c r="A394" s="11" t="str">
        <f aca="false">TRIM('수출입 실적(국가별)'!A398)</f>
        <v>2025.02</v>
      </c>
      <c r="B394" s="17" t="n">
        <f aca="false">IFERROR(VALUE(LEFT(A394,4)),"")</f>
        <v>2025</v>
      </c>
      <c r="C394" s="17" t="n">
        <f aca="false">IFERROR(VALUE(RIGHT(A394,2)),"")</f>
        <v>2</v>
      </c>
      <c r="D394" s="11" t="str">
        <f aca="false">TRIM('수출입 실적(국가별)'!B398)</f>
        <v>소말리아</v>
      </c>
      <c r="E394" s="19" t="n">
        <f aca="false">IFERROR(VALUE(SUBSTITUTE(TRIM('수출입 실적(국가별)'!D398),",","")),"")</f>
        <v>1382</v>
      </c>
      <c r="F394" s="19" t="n">
        <f aca="false">IFERROR(VALUE(SUBSTITUTE(TRIM('수출입 실적(국가별)'!F398),",","")),"")</f>
        <v>397</v>
      </c>
      <c r="G394" s="19" t="n">
        <f aca="false">IFERROR(VALUE(SUBSTITUTE(TRIM('수출입 실적(국가별)'!G398),",","")),"")</f>
        <v>985</v>
      </c>
    </row>
    <row r="395" customFormat="false" ht="15" hidden="false" customHeight="true" outlineLevel="0" collapsed="false">
      <c r="A395" s="11" t="str">
        <f aca="false">TRIM('수출입 실적(국가별)'!A399)</f>
        <v>2025.02</v>
      </c>
      <c r="B395" s="17" t="n">
        <f aca="false">IFERROR(VALUE(LEFT(A395,4)),"")</f>
        <v>2025</v>
      </c>
      <c r="C395" s="17" t="n">
        <f aca="false">IFERROR(VALUE(RIGHT(A395,2)),"")</f>
        <v>2</v>
      </c>
      <c r="D395" s="11" t="str">
        <f aca="false">TRIM('수출입 실적(국가별)'!B399)</f>
        <v>아이티</v>
      </c>
      <c r="E395" s="19" t="n">
        <f aca="false">IFERROR(VALUE(SUBSTITUTE(TRIM('수출입 실적(국가별)'!D399),",","")),"")</f>
        <v>1309</v>
      </c>
      <c r="F395" s="19" t="n">
        <f aca="false">IFERROR(VALUE(SUBSTITUTE(TRIM('수출입 실적(국가별)'!F399),",","")),"")</f>
        <v>36</v>
      </c>
      <c r="G395" s="19" t="n">
        <f aca="false">IFERROR(VALUE(SUBSTITUTE(TRIM('수출입 실적(국가별)'!G399),",","")),"")</f>
        <v>1273</v>
      </c>
    </row>
    <row r="396" customFormat="false" ht="15" hidden="false" customHeight="true" outlineLevel="0" collapsed="false">
      <c r="A396" s="11" t="str">
        <f aca="false">TRIM('수출입 실적(국가별)'!A400)</f>
        <v>2025.02</v>
      </c>
      <c r="B396" s="17" t="n">
        <f aca="false">IFERROR(VALUE(LEFT(A396,4)),"")</f>
        <v>2025</v>
      </c>
      <c r="C396" s="17" t="n">
        <f aca="false">IFERROR(VALUE(RIGHT(A396,2)),"")</f>
        <v>2</v>
      </c>
      <c r="D396" s="11" t="str">
        <f aca="false">TRIM('수출입 실적(국가별)'!B400)</f>
        <v>세이쉘</v>
      </c>
      <c r="E396" s="19" t="n">
        <f aca="false">IFERROR(VALUE(SUBSTITUTE(TRIM('수출입 실적(국가별)'!D400),",","")),"")</f>
        <v>1274</v>
      </c>
      <c r="F396" s="19" t="n">
        <f aca="false">IFERROR(VALUE(SUBSTITUTE(TRIM('수출입 실적(국가별)'!F400),",","")),"")</f>
        <v>15</v>
      </c>
      <c r="G396" s="19" t="n">
        <f aca="false">IFERROR(VALUE(SUBSTITUTE(TRIM('수출입 실적(국가별)'!G400),",","")),"")</f>
        <v>1259</v>
      </c>
    </row>
    <row r="397" customFormat="false" ht="15" hidden="false" customHeight="true" outlineLevel="0" collapsed="false">
      <c r="A397" s="11" t="str">
        <f aca="false">TRIM('수출입 실적(국가별)'!A401)</f>
        <v>2025.02</v>
      </c>
      <c r="B397" s="17" t="n">
        <f aca="false">IFERROR(VALUE(LEFT(A397,4)),"")</f>
        <v>2025</v>
      </c>
      <c r="C397" s="17" t="n">
        <f aca="false">IFERROR(VALUE(RIGHT(A397,2)),"")</f>
        <v>2</v>
      </c>
      <c r="D397" s="11" t="str">
        <f aca="false">TRIM('수출입 실적(국가별)'!B401)</f>
        <v>가봉</v>
      </c>
      <c r="E397" s="19" t="n">
        <f aca="false">IFERROR(VALUE(SUBSTITUTE(TRIM('수출입 실적(국가별)'!D401),",","")),"")</f>
        <v>1229</v>
      </c>
      <c r="F397" s="19" t="n">
        <f aca="false">IFERROR(VALUE(SUBSTITUTE(TRIM('수출입 실적(국가별)'!F401),",","")),"")</f>
        <v>6434</v>
      </c>
      <c r="G397" s="19" t="n">
        <f aca="false">IFERROR(VALUE(SUBSTITUTE(TRIM('수출입 실적(국가별)'!G401),",","")),"")</f>
        <v>-5205</v>
      </c>
    </row>
    <row r="398" customFormat="false" ht="15" hidden="false" customHeight="true" outlineLevel="0" collapsed="false">
      <c r="A398" s="11" t="str">
        <f aca="false">TRIM('수출입 실적(국가별)'!A402)</f>
        <v>2025.02</v>
      </c>
      <c r="B398" s="17" t="n">
        <f aca="false">IFERROR(VALUE(LEFT(A398,4)),"")</f>
        <v>2025</v>
      </c>
      <c r="C398" s="17" t="n">
        <f aca="false">IFERROR(VALUE(RIGHT(A398,2)),"")</f>
        <v>2</v>
      </c>
      <c r="D398" s="11" t="str">
        <f aca="false">TRIM('수출입 실적(국가별)'!B402)</f>
        <v>보스니아-헤르체고비나</v>
      </c>
      <c r="E398" s="19" t="n">
        <f aca="false">IFERROR(VALUE(SUBSTITUTE(TRIM('수출입 실적(국가별)'!D402),",","")),"")</f>
        <v>1181</v>
      </c>
      <c r="F398" s="19" t="n">
        <f aca="false">IFERROR(VALUE(SUBSTITUTE(TRIM('수출입 실적(국가별)'!F402),",","")),"")</f>
        <v>1109</v>
      </c>
      <c r="G398" s="19" t="n">
        <f aca="false">IFERROR(VALUE(SUBSTITUTE(TRIM('수출입 실적(국가별)'!G402),",","")),"")</f>
        <v>72</v>
      </c>
    </row>
    <row r="399" customFormat="false" ht="15" hidden="false" customHeight="true" outlineLevel="0" collapsed="false">
      <c r="A399" s="11" t="str">
        <f aca="false">TRIM('수출입 실적(국가별)'!A403)</f>
        <v>2025.02</v>
      </c>
      <c r="B399" s="17" t="n">
        <f aca="false">IFERROR(VALUE(LEFT(A399,4)),"")</f>
        <v>2025</v>
      </c>
      <c r="C399" s="17" t="n">
        <f aca="false">IFERROR(VALUE(RIGHT(A399,2)),"")</f>
        <v>2</v>
      </c>
      <c r="D399" s="11" t="str">
        <f aca="false">TRIM('수출입 실적(국가별)'!B403)</f>
        <v>북마리아나 군도</v>
      </c>
      <c r="E399" s="19" t="n">
        <f aca="false">IFERROR(VALUE(SUBSTITUTE(TRIM('수출입 실적(국가별)'!D403),",","")),"")</f>
        <v>1057</v>
      </c>
      <c r="F399" s="19" t="n">
        <f aca="false">IFERROR(VALUE(SUBSTITUTE(TRIM('수출입 실적(국가별)'!F403),",","")),"")</f>
        <v>183</v>
      </c>
      <c r="G399" s="19" t="n">
        <f aca="false">IFERROR(VALUE(SUBSTITUTE(TRIM('수출입 실적(국가별)'!G403),",","")),"")</f>
        <v>874</v>
      </c>
    </row>
    <row r="400" customFormat="false" ht="15" hidden="false" customHeight="true" outlineLevel="0" collapsed="false">
      <c r="A400" s="11" t="str">
        <f aca="false">TRIM('수출입 실적(국가별)'!A404)</f>
        <v>2025.02</v>
      </c>
      <c r="B400" s="17" t="n">
        <f aca="false">IFERROR(VALUE(LEFT(A400,4)),"")</f>
        <v>2025</v>
      </c>
      <c r="C400" s="17" t="n">
        <f aca="false">IFERROR(VALUE(RIGHT(A400,2)),"")</f>
        <v>2</v>
      </c>
      <c r="D400" s="11" t="str">
        <f aca="false">TRIM('수출입 실적(국가별)'!B404)</f>
        <v>마티니크</v>
      </c>
      <c r="E400" s="19" t="n">
        <f aca="false">IFERROR(VALUE(SUBSTITUTE(TRIM('수출입 실적(국가별)'!D404),",","")),"")</f>
        <v>1026</v>
      </c>
      <c r="F400" s="19" t="n">
        <f aca="false">IFERROR(VALUE(SUBSTITUTE(TRIM('수출입 실적(국가별)'!F404),",","")),"")</f>
        <v>1</v>
      </c>
      <c r="G400" s="19" t="n">
        <f aca="false">IFERROR(VALUE(SUBSTITUTE(TRIM('수출입 실적(국가별)'!G404),",","")),"")</f>
        <v>1025</v>
      </c>
    </row>
    <row r="401" customFormat="false" ht="15" hidden="false" customHeight="true" outlineLevel="0" collapsed="false">
      <c r="A401" s="11" t="str">
        <f aca="false">TRIM('수출입 실적(국가별)'!A405)</f>
        <v>2025.02</v>
      </c>
      <c r="B401" s="17" t="n">
        <f aca="false">IFERROR(VALUE(LEFT(A401,4)),"")</f>
        <v>2025</v>
      </c>
      <c r="C401" s="17" t="n">
        <f aca="false">IFERROR(VALUE(RIGHT(A401,2)),"")</f>
        <v>2</v>
      </c>
      <c r="D401" s="11" t="str">
        <f aca="false">TRIM('수출입 실적(국가별)'!B405)</f>
        <v>부탄</v>
      </c>
      <c r="E401" s="19" t="n">
        <f aca="false">IFERROR(VALUE(SUBSTITUTE(TRIM('수출입 실적(국가별)'!D405),",","")),"")</f>
        <v>913</v>
      </c>
      <c r="F401" s="19" t="n">
        <f aca="false">IFERROR(VALUE(SUBSTITUTE(TRIM('수출입 실적(국가별)'!F405),",","")),"")</f>
        <v>1615</v>
      </c>
      <c r="G401" s="19" t="n">
        <f aca="false">IFERROR(VALUE(SUBSTITUTE(TRIM('수출입 실적(국가별)'!G405),",","")),"")</f>
        <v>-702</v>
      </c>
    </row>
    <row r="402" customFormat="false" ht="15" hidden="false" customHeight="true" outlineLevel="0" collapsed="false">
      <c r="A402" s="11" t="str">
        <f aca="false">TRIM('수출입 실적(국가별)'!A406)</f>
        <v>2025.02</v>
      </c>
      <c r="B402" s="17" t="n">
        <f aca="false">IFERROR(VALUE(LEFT(A402,4)),"")</f>
        <v>2025</v>
      </c>
      <c r="C402" s="17" t="n">
        <f aca="false">IFERROR(VALUE(RIGHT(A402,2)),"")</f>
        <v>2</v>
      </c>
      <c r="D402" s="11" t="str">
        <f aca="false">TRIM('수출입 실적(국가별)'!B406)</f>
        <v>수리남</v>
      </c>
      <c r="E402" s="19" t="n">
        <f aca="false">IFERROR(VALUE(SUBSTITUTE(TRIM('수출입 실적(국가별)'!D406),",","")),"")</f>
        <v>804</v>
      </c>
      <c r="F402" s="19" t="n">
        <f aca="false">IFERROR(VALUE(SUBSTITUTE(TRIM('수출입 실적(국가별)'!F406),",","")),"")</f>
        <v>421</v>
      </c>
      <c r="G402" s="19" t="n">
        <f aca="false">IFERROR(VALUE(SUBSTITUTE(TRIM('수출입 실적(국가별)'!G406),",","")),"")</f>
        <v>384</v>
      </c>
    </row>
    <row r="403" customFormat="false" ht="15" hidden="false" customHeight="true" outlineLevel="0" collapsed="false">
      <c r="A403" s="11" t="str">
        <f aca="false">TRIM('수출입 실적(국가별)'!A407)</f>
        <v>2025.02</v>
      </c>
      <c r="B403" s="17" t="n">
        <f aca="false">IFERROR(VALUE(LEFT(A403,4)),"")</f>
        <v>2025</v>
      </c>
      <c r="C403" s="17" t="n">
        <f aca="false">IFERROR(VALUE(RIGHT(A403,2)),"")</f>
        <v>2</v>
      </c>
      <c r="D403" s="11" t="str">
        <f aca="false">TRIM('수출입 실적(국가별)'!B407)</f>
        <v>솔로몬 군도</v>
      </c>
      <c r="E403" s="19" t="n">
        <f aca="false">IFERROR(VALUE(SUBSTITUTE(TRIM('수출입 실적(국가별)'!D407),",","")),"")</f>
        <v>804</v>
      </c>
      <c r="F403" s="19" t="n">
        <f aca="false">IFERROR(VALUE(SUBSTITUTE(TRIM('수출입 실적(국가별)'!F407),",","")),"")</f>
        <v>169</v>
      </c>
      <c r="G403" s="19" t="n">
        <f aca="false">IFERROR(VALUE(SUBSTITUTE(TRIM('수출입 실적(국가별)'!G407),",","")),"")</f>
        <v>634</v>
      </c>
    </row>
    <row r="404" customFormat="false" ht="15" hidden="false" customHeight="true" outlineLevel="0" collapsed="false">
      <c r="A404" s="11" t="str">
        <f aca="false">TRIM('수출입 실적(국가별)'!A408)</f>
        <v>2025.02</v>
      </c>
      <c r="B404" s="17" t="n">
        <f aca="false">IFERROR(VALUE(LEFT(A404,4)),"")</f>
        <v>2025</v>
      </c>
      <c r="C404" s="17" t="n">
        <f aca="false">IFERROR(VALUE(RIGHT(A404,2)),"")</f>
        <v>2</v>
      </c>
      <c r="D404" s="11" t="str">
        <f aca="false">TRIM('수출입 실적(국가별)'!B408)</f>
        <v>콩고민주공화국</v>
      </c>
      <c r="E404" s="19" t="n">
        <f aca="false">IFERROR(VALUE(SUBSTITUTE(TRIM('수출입 실적(국가별)'!D408),",","")),"")</f>
        <v>779</v>
      </c>
      <c r="F404" s="19" t="n">
        <f aca="false">IFERROR(VALUE(SUBSTITUTE(TRIM('수출입 실적(국가별)'!F408),",","")),"")</f>
        <v>72143</v>
      </c>
      <c r="G404" s="19" t="n">
        <f aca="false">IFERROR(VALUE(SUBSTITUTE(TRIM('수출입 실적(국가별)'!G408),",","")),"")</f>
        <v>-71364</v>
      </c>
    </row>
    <row r="405" customFormat="false" ht="15" hidden="false" customHeight="true" outlineLevel="0" collapsed="false">
      <c r="A405" s="11" t="str">
        <f aca="false">TRIM('수출입 실적(국가별)'!A409)</f>
        <v>2025.02</v>
      </c>
      <c r="B405" s="17" t="n">
        <f aca="false">IFERROR(VALUE(LEFT(A405,4)),"")</f>
        <v>2025</v>
      </c>
      <c r="C405" s="17" t="n">
        <f aca="false">IFERROR(VALUE(RIGHT(A405,2)),"")</f>
        <v>2</v>
      </c>
      <c r="D405" s="11" t="str">
        <f aca="false">TRIM('수출입 실적(국가별)'!B409)</f>
        <v>마카오</v>
      </c>
      <c r="E405" s="19" t="n">
        <f aca="false">IFERROR(VALUE(SUBSTITUTE(TRIM('수출입 실적(국가별)'!D409),",","")),"")</f>
        <v>776</v>
      </c>
      <c r="F405" s="19" t="n">
        <f aca="false">IFERROR(VALUE(SUBSTITUTE(TRIM('수출입 실적(국가별)'!F409),",","")),"")</f>
        <v>93</v>
      </c>
      <c r="G405" s="19" t="n">
        <f aca="false">IFERROR(VALUE(SUBSTITUTE(TRIM('수출입 실적(국가별)'!G409),",","")),"")</f>
        <v>683</v>
      </c>
    </row>
    <row r="406" customFormat="false" ht="15" hidden="false" customHeight="true" outlineLevel="0" collapsed="false">
      <c r="A406" s="11" t="str">
        <f aca="false">TRIM('수출입 실적(국가별)'!A410)</f>
        <v>2025.02</v>
      </c>
      <c r="B406" s="17" t="n">
        <f aca="false">IFERROR(VALUE(LEFT(A406,4)),"")</f>
        <v>2025</v>
      </c>
      <c r="C406" s="17" t="n">
        <f aca="false">IFERROR(VALUE(RIGHT(A406,2)),"")</f>
        <v>2</v>
      </c>
      <c r="D406" s="11" t="str">
        <f aca="false">TRIM('수출입 실적(국가별)'!B410)</f>
        <v>몬테네그로</v>
      </c>
      <c r="E406" s="19" t="n">
        <f aca="false">IFERROR(VALUE(SUBSTITUTE(TRIM('수출입 실적(국가별)'!D410),",","")),"")</f>
        <v>743</v>
      </c>
      <c r="F406" s="19" t="n">
        <f aca="false">IFERROR(VALUE(SUBSTITUTE(TRIM('수출입 실적(국가별)'!F410),",","")),"")</f>
        <v>10</v>
      </c>
      <c r="G406" s="19" t="n">
        <f aca="false">IFERROR(VALUE(SUBSTITUTE(TRIM('수출입 실적(국가별)'!G410),",","")),"")</f>
        <v>733</v>
      </c>
    </row>
    <row r="407" customFormat="false" ht="15" hidden="false" customHeight="true" outlineLevel="0" collapsed="false">
      <c r="A407" s="11" t="str">
        <f aca="false">TRIM('수출입 실적(국가별)'!A411)</f>
        <v>2025.02</v>
      </c>
      <c r="B407" s="17" t="n">
        <f aca="false">IFERROR(VALUE(LEFT(A407,4)),"")</f>
        <v>2025</v>
      </c>
      <c r="C407" s="17" t="n">
        <f aca="false">IFERROR(VALUE(RIGHT(A407,2)),"")</f>
        <v>2</v>
      </c>
      <c r="D407" s="11" t="str">
        <f aca="false">TRIM('수출입 실적(국가별)'!B411)</f>
        <v>팔레스타인 해방기구</v>
      </c>
      <c r="E407" s="19" t="n">
        <f aca="false">IFERROR(VALUE(SUBSTITUTE(TRIM('수출입 실적(국가별)'!D411),",","")),"")</f>
        <v>739</v>
      </c>
      <c r="F407" s="19" t="n">
        <f aca="false">IFERROR(VALUE(SUBSTITUTE(TRIM('수출입 실적(국가별)'!F411),",","")),"")</f>
        <v>101</v>
      </c>
      <c r="G407" s="19" t="n">
        <f aca="false">IFERROR(VALUE(SUBSTITUTE(TRIM('수출입 실적(국가별)'!G411),",","")),"")</f>
        <v>637</v>
      </c>
    </row>
    <row r="408" customFormat="false" ht="15" hidden="false" customHeight="true" outlineLevel="0" collapsed="false">
      <c r="A408" s="11" t="str">
        <f aca="false">TRIM('수출입 실적(국가별)'!A412)</f>
        <v>2025.02</v>
      </c>
      <c r="B408" s="17" t="n">
        <f aca="false">IFERROR(VALUE(LEFT(A408,4)),"")</f>
        <v>2025</v>
      </c>
      <c r="C408" s="17" t="n">
        <f aca="false">IFERROR(VALUE(RIGHT(A408,2)),"")</f>
        <v>2</v>
      </c>
      <c r="D408" s="11" t="str">
        <f aca="false">TRIM('수출입 실적(국가별)'!B412)</f>
        <v>모리타니</v>
      </c>
      <c r="E408" s="19" t="n">
        <f aca="false">IFERROR(VALUE(SUBSTITUTE(TRIM('수출입 실적(국가별)'!D412),",","")),"")</f>
        <v>737</v>
      </c>
      <c r="F408" s="19" t="n">
        <f aca="false">IFERROR(VALUE(SUBSTITUTE(TRIM('수출입 실적(국가별)'!F412),",","")),"")</f>
        <v>1283</v>
      </c>
      <c r="G408" s="19" t="n">
        <f aca="false">IFERROR(VALUE(SUBSTITUTE(TRIM('수출입 실적(국가별)'!G412),",","")),"")</f>
        <v>-546</v>
      </c>
    </row>
    <row r="409" customFormat="false" ht="15" hidden="false" customHeight="true" outlineLevel="0" collapsed="false">
      <c r="A409" s="11" t="str">
        <f aca="false">TRIM('수출입 실적(국가별)'!A413)</f>
        <v>2025.02</v>
      </c>
      <c r="B409" s="17" t="n">
        <f aca="false">IFERROR(VALUE(LEFT(A409,4)),"")</f>
        <v>2025</v>
      </c>
      <c r="C409" s="17" t="n">
        <f aca="false">IFERROR(VALUE(RIGHT(A409,2)),"")</f>
        <v>2</v>
      </c>
      <c r="D409" s="11" t="str">
        <f aca="false">TRIM('수출입 실적(국가별)'!B413)</f>
        <v>마세도니아</v>
      </c>
      <c r="E409" s="19" t="n">
        <f aca="false">IFERROR(VALUE(SUBSTITUTE(TRIM('수출입 실적(국가별)'!D413),",","")),"")</f>
        <v>721</v>
      </c>
      <c r="F409" s="19" t="n">
        <f aca="false">IFERROR(VALUE(SUBSTITUTE(TRIM('수출입 실적(국가별)'!F413),",","")),"")</f>
        <v>568</v>
      </c>
      <c r="G409" s="19" t="n">
        <f aca="false">IFERROR(VALUE(SUBSTITUTE(TRIM('수출입 실적(국가별)'!G413),",","")),"")</f>
        <v>152</v>
      </c>
    </row>
    <row r="410" customFormat="false" ht="15" hidden="false" customHeight="true" outlineLevel="0" collapsed="false">
      <c r="A410" s="11" t="str">
        <f aca="false">TRIM('수출입 실적(국가별)'!A414)</f>
        <v>2025.02</v>
      </c>
      <c r="B410" s="17" t="n">
        <f aca="false">IFERROR(VALUE(LEFT(A410,4)),"")</f>
        <v>2025</v>
      </c>
      <c r="C410" s="17" t="n">
        <f aca="false">IFERROR(VALUE(RIGHT(A410,2)),"")</f>
        <v>2</v>
      </c>
      <c r="D410" s="11" t="str">
        <f aca="false">TRIM('수출입 실적(국가별)'!B414)</f>
        <v>영령 캐이맨 군도</v>
      </c>
      <c r="E410" s="19" t="n">
        <f aca="false">IFERROR(VALUE(SUBSTITUTE(TRIM('수출입 실적(국가별)'!D414),",","")),"")</f>
        <v>719</v>
      </c>
      <c r="F410" s="19" t="n">
        <f aca="false">IFERROR(VALUE(SUBSTITUTE(TRIM('수출입 실적(국가별)'!F414),",","")),"")</f>
        <v>2</v>
      </c>
      <c r="G410" s="19" t="n">
        <f aca="false">IFERROR(VALUE(SUBSTITUTE(TRIM('수출입 실적(국가별)'!G414),",","")),"")</f>
        <v>717</v>
      </c>
    </row>
    <row r="411" customFormat="false" ht="15" hidden="false" customHeight="true" outlineLevel="0" collapsed="false">
      <c r="A411" s="11" t="str">
        <f aca="false">TRIM('수출입 실적(국가별)'!A415)</f>
        <v>2025.02</v>
      </c>
      <c r="B411" s="17" t="n">
        <f aca="false">IFERROR(VALUE(LEFT(A411,4)),"")</f>
        <v>2025</v>
      </c>
      <c r="C411" s="17" t="n">
        <f aca="false">IFERROR(VALUE(RIGHT(A411,2)),"")</f>
        <v>2</v>
      </c>
      <c r="D411" s="11" t="str">
        <f aca="false">TRIM('수출입 실적(국가별)'!B415)</f>
        <v>시에라 리온</v>
      </c>
      <c r="E411" s="19" t="n">
        <f aca="false">IFERROR(VALUE(SUBSTITUTE(TRIM('수출입 실적(국가별)'!D415),",","")),"")</f>
        <v>707</v>
      </c>
      <c r="F411" s="19" t="n">
        <f aca="false">IFERROR(VALUE(SUBSTITUTE(TRIM('수출입 실적(국가별)'!F415),",","")),"")</f>
        <v>1116</v>
      </c>
      <c r="G411" s="19" t="n">
        <f aca="false">IFERROR(VALUE(SUBSTITUTE(TRIM('수출입 실적(국가별)'!G415),",","")),"")</f>
        <v>-409</v>
      </c>
    </row>
    <row r="412" customFormat="false" ht="15" hidden="false" customHeight="true" outlineLevel="0" collapsed="false">
      <c r="A412" s="11" t="str">
        <f aca="false">TRIM('수출입 실적(국가별)'!A416)</f>
        <v>2025.02</v>
      </c>
      <c r="B412" s="17" t="n">
        <f aca="false">IFERROR(VALUE(LEFT(A412,4)),"")</f>
        <v>2025</v>
      </c>
      <c r="C412" s="17" t="n">
        <f aca="false">IFERROR(VALUE(RIGHT(A412,2)),"")</f>
        <v>2</v>
      </c>
      <c r="D412" s="11" t="str">
        <f aca="false">TRIM('수출입 실적(국가별)'!B416)</f>
        <v>리히텐슈타인</v>
      </c>
      <c r="E412" s="19" t="n">
        <f aca="false">IFERROR(VALUE(SUBSTITUTE(TRIM('수출입 실적(국가별)'!D416),",","")),"")</f>
        <v>665</v>
      </c>
      <c r="F412" s="19" t="n">
        <f aca="false">IFERROR(VALUE(SUBSTITUTE(TRIM('수출입 실적(국가별)'!F416),",","")),"")</f>
        <v>1932</v>
      </c>
      <c r="G412" s="19" t="n">
        <f aca="false">IFERROR(VALUE(SUBSTITUTE(TRIM('수출입 실적(국가별)'!G416),",","")),"")</f>
        <v>-1267</v>
      </c>
    </row>
    <row r="413" customFormat="false" ht="15" hidden="false" customHeight="true" outlineLevel="0" collapsed="false">
      <c r="A413" s="11" t="str">
        <f aca="false">TRIM('수출입 실적(국가별)'!A417)</f>
        <v>2025.02</v>
      </c>
      <c r="B413" s="17" t="n">
        <f aca="false">IFERROR(VALUE(LEFT(A413,4)),"")</f>
        <v>2025</v>
      </c>
      <c r="C413" s="17" t="n">
        <f aca="false">IFERROR(VALUE(RIGHT(A413,2)),"")</f>
        <v>2</v>
      </c>
      <c r="D413" s="11" t="str">
        <f aca="false">TRIM('수출입 실적(국가별)'!B417)</f>
        <v>몰디브</v>
      </c>
      <c r="E413" s="19" t="n">
        <f aca="false">IFERROR(VALUE(SUBSTITUTE(TRIM('수출입 실적(국가별)'!D417),",","")),"")</f>
        <v>640</v>
      </c>
      <c r="F413" s="19" t="n">
        <f aca="false">IFERROR(VALUE(SUBSTITUTE(TRIM('수출입 실적(국가별)'!F417),",","")),"")</f>
        <v>1</v>
      </c>
      <c r="G413" s="19" t="n">
        <f aca="false">IFERROR(VALUE(SUBSTITUTE(TRIM('수출입 실적(국가별)'!G417),",","")),"")</f>
        <v>639</v>
      </c>
    </row>
    <row r="414" customFormat="false" ht="15" hidden="false" customHeight="true" outlineLevel="0" collapsed="false">
      <c r="A414" s="11" t="str">
        <f aca="false">TRIM('수출입 실적(국가별)'!A418)</f>
        <v>2025.02</v>
      </c>
      <c r="B414" s="17" t="n">
        <f aca="false">IFERROR(VALUE(LEFT(A414,4)),"")</f>
        <v>2025</v>
      </c>
      <c r="C414" s="17" t="n">
        <f aca="false">IFERROR(VALUE(RIGHT(A414,2)),"")</f>
        <v>2</v>
      </c>
      <c r="D414" s="11" t="str">
        <f aca="false">TRIM('수출입 실적(국가별)'!B418)</f>
        <v>과델로프</v>
      </c>
      <c r="E414" s="19" t="n">
        <f aca="false">IFERROR(VALUE(SUBSTITUTE(TRIM('수출입 실적(국가별)'!D418),",","")),"")</f>
        <v>634</v>
      </c>
      <c r="F414" s="19" t="n">
        <f aca="false">IFERROR(VALUE(SUBSTITUTE(TRIM('수출입 실적(국가별)'!F418),",","")),"")</f>
        <v>0</v>
      </c>
      <c r="G414" s="19" t="n">
        <f aca="false">IFERROR(VALUE(SUBSTITUTE(TRIM('수출입 실적(국가별)'!G418),",","")),"")</f>
        <v>634</v>
      </c>
    </row>
    <row r="415" customFormat="false" ht="15" hidden="false" customHeight="true" outlineLevel="0" collapsed="false">
      <c r="A415" s="11" t="str">
        <f aca="false">TRIM('수출입 실적(국가별)'!A419)</f>
        <v>2025.02</v>
      </c>
      <c r="B415" s="17" t="n">
        <f aca="false">IFERROR(VALUE(LEFT(A415,4)),"")</f>
        <v>2025</v>
      </c>
      <c r="C415" s="17" t="n">
        <f aca="false">IFERROR(VALUE(RIGHT(A415,2)),"")</f>
        <v>2</v>
      </c>
      <c r="D415" s="11" t="str">
        <f aca="false">TRIM('수출입 실적(국가별)'!B419)</f>
        <v>뉴 칼레도니아</v>
      </c>
      <c r="E415" s="19" t="n">
        <f aca="false">IFERROR(VALUE(SUBSTITUTE(TRIM('수출입 실적(국가별)'!D419),",","")),"")</f>
        <v>603</v>
      </c>
      <c r="F415" s="19" t="n">
        <f aca="false">IFERROR(VALUE(SUBSTITUTE(TRIM('수출입 실적(국가별)'!F419),",","")),"")</f>
        <v>4581</v>
      </c>
      <c r="G415" s="19" t="n">
        <f aca="false">IFERROR(VALUE(SUBSTITUTE(TRIM('수출입 실적(국가별)'!G419),",","")),"")</f>
        <v>-3977</v>
      </c>
    </row>
    <row r="416" customFormat="false" ht="15" hidden="false" customHeight="true" outlineLevel="0" collapsed="false">
      <c r="A416" s="11" t="str">
        <f aca="false">TRIM('수출입 실적(국가별)'!A420)</f>
        <v>2025.02</v>
      </c>
      <c r="B416" s="17" t="n">
        <f aca="false">IFERROR(VALUE(LEFT(A416,4)),"")</f>
        <v>2025</v>
      </c>
      <c r="C416" s="17" t="n">
        <f aca="false">IFERROR(VALUE(RIGHT(A416,2)),"")</f>
        <v>2</v>
      </c>
      <c r="D416" s="11" t="str">
        <f aca="false">TRIM('수출입 실적(국가별)'!B420)</f>
        <v>마이크로네시아</v>
      </c>
      <c r="E416" s="19" t="n">
        <f aca="false">IFERROR(VALUE(SUBSTITUTE(TRIM('수출입 실적(국가별)'!D420),",","")),"")</f>
        <v>576</v>
      </c>
      <c r="F416" s="19" t="n">
        <f aca="false">IFERROR(VALUE(SUBSTITUTE(TRIM('수출입 실적(국가별)'!F420),",","")),"")</f>
        <v>19</v>
      </c>
      <c r="G416" s="19" t="n">
        <f aca="false">IFERROR(VALUE(SUBSTITUTE(TRIM('수출입 실적(국가별)'!G420),",","")),"")</f>
        <v>557</v>
      </c>
    </row>
    <row r="417" customFormat="false" ht="15" hidden="false" customHeight="true" outlineLevel="0" collapsed="false">
      <c r="A417" s="11" t="str">
        <f aca="false">TRIM('수출입 실적(국가별)'!A421)</f>
        <v>2025.02</v>
      </c>
      <c r="B417" s="17" t="n">
        <f aca="false">IFERROR(VALUE(LEFT(A417,4)),"")</f>
        <v>2025</v>
      </c>
      <c r="C417" s="17" t="n">
        <f aca="false">IFERROR(VALUE(RIGHT(A417,2)),"")</f>
        <v>2</v>
      </c>
      <c r="D417" s="11" t="str">
        <f aca="false">TRIM('수출입 실적(국가별)'!B421)</f>
        <v>키리바티</v>
      </c>
      <c r="E417" s="19" t="n">
        <f aca="false">IFERROR(VALUE(SUBSTITUTE(TRIM('수출입 실적(국가별)'!D421),",","")),"")</f>
        <v>554</v>
      </c>
      <c r="F417" s="19" t="n">
        <f aca="false">IFERROR(VALUE(SUBSTITUTE(TRIM('수출입 실적(국가별)'!F421),",","")),"")</f>
        <v>0</v>
      </c>
      <c r="G417" s="19" t="n">
        <f aca="false">IFERROR(VALUE(SUBSTITUTE(TRIM('수출입 실적(국가별)'!G421),",","")),"")</f>
        <v>554</v>
      </c>
    </row>
    <row r="418" customFormat="false" ht="15" hidden="false" customHeight="true" outlineLevel="0" collapsed="false">
      <c r="A418" s="11" t="str">
        <f aca="false">TRIM('수출입 실적(국가별)'!A422)</f>
        <v>2025.02</v>
      </c>
      <c r="B418" s="17" t="n">
        <f aca="false">IFERROR(VALUE(LEFT(A418,4)),"")</f>
        <v>2025</v>
      </c>
      <c r="C418" s="17" t="n">
        <f aca="false">IFERROR(VALUE(RIGHT(A418,2)),"")</f>
        <v>2</v>
      </c>
      <c r="D418" s="11" t="str">
        <f aca="false">TRIM('수출입 실적(국가별)'!B422)</f>
        <v>티모르</v>
      </c>
      <c r="E418" s="19" t="n">
        <f aca="false">IFERROR(VALUE(SUBSTITUTE(TRIM('수출입 실적(국가별)'!D422),",","")),"")</f>
        <v>554</v>
      </c>
      <c r="F418" s="19" t="n">
        <f aca="false">IFERROR(VALUE(SUBSTITUTE(TRIM('수출입 실적(국가별)'!F422),",","")),"")</f>
        <v>0</v>
      </c>
      <c r="G418" s="19" t="n">
        <f aca="false">IFERROR(VALUE(SUBSTITUTE(TRIM('수출입 실적(국가별)'!G422),",","")),"")</f>
        <v>554</v>
      </c>
    </row>
    <row r="419" customFormat="false" ht="15" hidden="false" customHeight="true" outlineLevel="0" collapsed="false">
      <c r="A419" s="11" t="str">
        <f aca="false">TRIM('수출입 실적(국가별)'!A423)</f>
        <v>2025.02</v>
      </c>
      <c r="B419" s="17" t="n">
        <f aca="false">IFERROR(VALUE(LEFT(A419,4)),"")</f>
        <v>2025</v>
      </c>
      <c r="C419" s="17" t="n">
        <f aca="false">IFERROR(VALUE(RIGHT(A419,2)),"")</f>
        <v>2</v>
      </c>
      <c r="D419" s="11" t="str">
        <f aca="false">TRIM('수출입 실적(국가별)'!B423)</f>
        <v>중앙아프리카공화국</v>
      </c>
      <c r="E419" s="19" t="n">
        <f aca="false">IFERROR(VALUE(SUBSTITUTE(TRIM('수출입 실적(국가별)'!D423),",","")),"")</f>
        <v>552</v>
      </c>
      <c r="F419" s="19" t="n">
        <f aca="false">IFERROR(VALUE(SUBSTITUTE(TRIM('수출입 실적(국가별)'!F423),",","")),"")</f>
        <v>0</v>
      </c>
      <c r="G419" s="19" t="n">
        <f aca="false">IFERROR(VALUE(SUBSTITUTE(TRIM('수출입 실적(국가별)'!G423),",","")),"")</f>
        <v>552</v>
      </c>
    </row>
    <row r="420" customFormat="false" ht="15" hidden="false" customHeight="true" outlineLevel="0" collapsed="false">
      <c r="A420" s="11" t="str">
        <f aca="false">TRIM('수출입 실적(국가별)'!A424)</f>
        <v>2025.02</v>
      </c>
      <c r="B420" s="17" t="n">
        <f aca="false">IFERROR(VALUE(LEFT(A420,4)),"")</f>
        <v>2025</v>
      </c>
      <c r="C420" s="17" t="n">
        <f aca="false">IFERROR(VALUE(RIGHT(A420,2)),"")</f>
        <v>2</v>
      </c>
      <c r="D420" s="11" t="str">
        <f aca="false">TRIM('수출입 실적(국가별)'!B424)</f>
        <v>바누아투</v>
      </c>
      <c r="E420" s="19" t="n">
        <f aca="false">IFERROR(VALUE(SUBSTITUTE(TRIM('수출입 실적(국가별)'!D424),",","")),"")</f>
        <v>536</v>
      </c>
      <c r="F420" s="19" t="n">
        <f aca="false">IFERROR(VALUE(SUBSTITUTE(TRIM('수출입 실적(국가별)'!F424),",","")),"")</f>
        <v>1209</v>
      </c>
      <c r="G420" s="19" t="n">
        <f aca="false">IFERROR(VALUE(SUBSTITUTE(TRIM('수출입 실적(국가별)'!G424),",","")),"")</f>
        <v>-673</v>
      </c>
    </row>
    <row r="421" customFormat="false" ht="15" hidden="false" customHeight="true" outlineLevel="0" collapsed="false">
      <c r="A421" s="11" t="str">
        <f aca="false">TRIM('수출입 실적(국가별)'!A425)</f>
        <v>2025.02</v>
      </c>
      <c r="B421" s="17" t="n">
        <f aca="false">IFERROR(VALUE(LEFT(A421,4)),"")</f>
        <v>2025</v>
      </c>
      <c r="C421" s="17" t="n">
        <f aca="false">IFERROR(VALUE(RIGHT(A421,2)),"")</f>
        <v>2</v>
      </c>
      <c r="D421" s="11" t="str">
        <f aca="false">TRIM('수출입 실적(국가별)'!B425)</f>
        <v>바베이도스</v>
      </c>
      <c r="E421" s="19" t="n">
        <f aca="false">IFERROR(VALUE(SUBSTITUTE(TRIM('수출입 실적(국가별)'!D425),",","")),"")</f>
        <v>528</v>
      </c>
      <c r="F421" s="19" t="n">
        <f aca="false">IFERROR(VALUE(SUBSTITUTE(TRIM('수출입 실적(국가별)'!F425),",","")),"")</f>
        <v>32</v>
      </c>
      <c r="G421" s="19" t="n">
        <f aca="false">IFERROR(VALUE(SUBSTITUTE(TRIM('수출입 실적(국가별)'!G425),",","")),"")</f>
        <v>496</v>
      </c>
    </row>
    <row r="422" customFormat="false" ht="15" hidden="false" customHeight="true" outlineLevel="0" collapsed="false">
      <c r="A422" s="11" t="str">
        <f aca="false">TRIM('수출입 실적(국가별)'!A426)</f>
        <v>2025.02</v>
      </c>
      <c r="B422" s="17" t="n">
        <f aca="false">IFERROR(VALUE(LEFT(A422,4)),"")</f>
        <v>2025</v>
      </c>
      <c r="C422" s="17" t="n">
        <f aca="false">IFERROR(VALUE(RIGHT(A422,2)),"")</f>
        <v>2</v>
      </c>
      <c r="D422" s="11" t="str">
        <f aca="false">TRIM('수출입 실적(국가별)'!B426)</f>
        <v>안티가 바부다</v>
      </c>
      <c r="E422" s="19" t="n">
        <f aca="false">IFERROR(VALUE(SUBSTITUTE(TRIM('수출입 실적(국가별)'!D426),",","")),"")</f>
        <v>513</v>
      </c>
      <c r="F422" s="19" t="n">
        <f aca="false">IFERROR(VALUE(SUBSTITUTE(TRIM('수출입 실적(국가별)'!F426),",","")),"")</f>
        <v>0</v>
      </c>
      <c r="G422" s="19" t="n">
        <f aca="false">IFERROR(VALUE(SUBSTITUTE(TRIM('수출입 실적(국가별)'!G426),",","")),"")</f>
        <v>513</v>
      </c>
    </row>
    <row r="423" customFormat="false" ht="15" hidden="false" customHeight="true" outlineLevel="0" collapsed="false">
      <c r="A423" s="11" t="str">
        <f aca="false">TRIM('수출입 실적(국가별)'!A427)</f>
        <v>2025.02</v>
      </c>
      <c r="B423" s="17" t="n">
        <f aca="false">IFERROR(VALUE(LEFT(A423,4)),"")</f>
        <v>2025</v>
      </c>
      <c r="C423" s="17" t="n">
        <f aca="false">IFERROR(VALUE(RIGHT(A423,2)),"")</f>
        <v>2</v>
      </c>
      <c r="D423" s="11" t="str">
        <f aca="false">TRIM('수출입 실적(국가별)'!B427)</f>
        <v>불령 가이아나</v>
      </c>
      <c r="E423" s="19" t="n">
        <f aca="false">IFERROR(VALUE(SUBSTITUTE(TRIM('수출입 실적(국가별)'!D427),",","")),"")</f>
        <v>454</v>
      </c>
      <c r="F423" s="19" t="n">
        <f aca="false">IFERROR(VALUE(SUBSTITUTE(TRIM('수출입 실적(국가별)'!F427),",","")),"")</f>
        <v>0</v>
      </c>
      <c r="G423" s="19" t="n">
        <f aca="false">IFERROR(VALUE(SUBSTITUTE(TRIM('수출입 실적(국가별)'!G427),",","")),"")</f>
        <v>454</v>
      </c>
    </row>
    <row r="424" customFormat="false" ht="15" hidden="false" customHeight="true" outlineLevel="0" collapsed="false">
      <c r="A424" s="11" t="str">
        <f aca="false">TRIM('수출입 실적(국가별)'!A428)</f>
        <v>2025.02</v>
      </c>
      <c r="B424" s="17" t="n">
        <f aca="false">IFERROR(VALUE(LEFT(A424,4)),"")</f>
        <v>2025</v>
      </c>
      <c r="C424" s="17" t="n">
        <f aca="false">IFERROR(VALUE(RIGHT(A424,2)),"")</f>
        <v>2</v>
      </c>
      <c r="D424" s="11" t="str">
        <f aca="false">TRIM('수출입 실적(국가별)'!B428)</f>
        <v>감비아</v>
      </c>
      <c r="E424" s="19" t="n">
        <f aca="false">IFERROR(VALUE(SUBSTITUTE(TRIM('수출입 실적(국가별)'!D428),",","")),"")</f>
        <v>445</v>
      </c>
      <c r="F424" s="19" t="n">
        <f aca="false">IFERROR(VALUE(SUBSTITUTE(TRIM('수출입 실적(국가별)'!F428),",","")),"")</f>
        <v>714</v>
      </c>
      <c r="G424" s="19" t="n">
        <f aca="false">IFERROR(VALUE(SUBSTITUTE(TRIM('수출입 실적(국가별)'!G428),",","")),"")</f>
        <v>-269</v>
      </c>
    </row>
    <row r="425" customFormat="false" ht="15" hidden="false" customHeight="true" outlineLevel="0" collapsed="false">
      <c r="A425" s="11" t="str">
        <f aca="false">TRIM('수출입 실적(국가별)'!A429)</f>
        <v>2025.02</v>
      </c>
      <c r="B425" s="17" t="n">
        <f aca="false">IFERROR(VALUE(LEFT(A425,4)),"")</f>
        <v>2025</v>
      </c>
      <c r="C425" s="17" t="n">
        <f aca="false">IFERROR(VALUE(RIGHT(A425,2)),"")</f>
        <v>2</v>
      </c>
      <c r="D425" s="11" t="str">
        <f aca="false">TRIM('수출입 실적(국가별)'!B429)</f>
        <v>영령 버진군도</v>
      </c>
      <c r="E425" s="19" t="n">
        <f aca="false">IFERROR(VALUE(SUBSTITUTE(TRIM('수출입 실적(국가별)'!D429),",","")),"")</f>
        <v>426</v>
      </c>
      <c r="F425" s="19" t="n">
        <f aca="false">IFERROR(VALUE(SUBSTITUTE(TRIM('수출입 실적(국가별)'!F429),",","")),"")</f>
        <v>0</v>
      </c>
      <c r="G425" s="19" t="n">
        <f aca="false">IFERROR(VALUE(SUBSTITUTE(TRIM('수출입 실적(국가별)'!G429),",","")),"")</f>
        <v>426</v>
      </c>
    </row>
    <row r="426" customFormat="false" ht="15" hidden="false" customHeight="true" outlineLevel="0" collapsed="false">
      <c r="A426" s="11" t="str">
        <f aca="false">TRIM('수출입 실적(국가별)'!A430)</f>
        <v>2025.02</v>
      </c>
      <c r="B426" s="17" t="n">
        <f aca="false">IFERROR(VALUE(LEFT(A426,4)),"")</f>
        <v>2025</v>
      </c>
      <c r="C426" s="17" t="n">
        <f aca="false">IFERROR(VALUE(RIGHT(A426,2)),"")</f>
        <v>2</v>
      </c>
      <c r="D426" s="11" t="str">
        <f aca="false">TRIM('수출입 실적(국가별)'!B430)</f>
        <v>세인트 루시아</v>
      </c>
      <c r="E426" s="19" t="n">
        <f aca="false">IFERROR(VALUE(SUBSTITUTE(TRIM('수출입 실적(국가별)'!D430),",","")),"")</f>
        <v>330</v>
      </c>
      <c r="F426" s="19" t="n">
        <f aca="false">IFERROR(VALUE(SUBSTITUTE(TRIM('수출입 실적(국가별)'!F430),",","")),"")</f>
        <v>0</v>
      </c>
      <c r="G426" s="19" t="n">
        <f aca="false">IFERROR(VALUE(SUBSTITUTE(TRIM('수출입 실적(국가별)'!G430),",","")),"")</f>
        <v>330</v>
      </c>
    </row>
    <row r="427" customFormat="false" ht="15" hidden="false" customHeight="true" outlineLevel="0" collapsed="false">
      <c r="A427" s="11" t="str">
        <f aca="false">TRIM('수출입 실적(국가별)'!A431)</f>
        <v>2025.02</v>
      </c>
      <c r="B427" s="17" t="n">
        <f aca="false">IFERROR(VALUE(LEFT(A427,4)),"")</f>
        <v>2025</v>
      </c>
      <c r="C427" s="17" t="n">
        <f aca="false">IFERROR(VALUE(RIGHT(A427,2)),"")</f>
        <v>2</v>
      </c>
      <c r="D427" s="11" t="str">
        <f aca="false">TRIM('수출입 실적(국가별)'!B431)</f>
        <v>쿠바</v>
      </c>
      <c r="E427" s="19" t="n">
        <f aca="false">IFERROR(VALUE(SUBSTITUTE(TRIM('수출입 실적(국가별)'!D431),",","")),"")</f>
        <v>232</v>
      </c>
      <c r="F427" s="19" t="n">
        <f aca="false">IFERROR(VALUE(SUBSTITUTE(TRIM('수출입 실적(국가별)'!F431),",","")),"")</f>
        <v>225</v>
      </c>
      <c r="G427" s="19" t="n">
        <f aca="false">IFERROR(VALUE(SUBSTITUTE(TRIM('수출입 실적(국가별)'!G431),",","")),"")</f>
        <v>7</v>
      </c>
    </row>
    <row r="428" customFormat="false" ht="15" hidden="false" customHeight="true" outlineLevel="0" collapsed="false">
      <c r="A428" s="11" t="str">
        <f aca="false">TRIM('수출입 실적(국가별)'!A432)</f>
        <v>2025.02</v>
      </c>
      <c r="B428" s="17" t="n">
        <f aca="false">IFERROR(VALUE(LEFT(A428,4)),"")</f>
        <v>2025</v>
      </c>
      <c r="C428" s="17" t="n">
        <f aca="false">IFERROR(VALUE(RIGHT(A428,2)),"")</f>
        <v>2</v>
      </c>
      <c r="D428" s="11" t="str">
        <f aca="false">TRIM('수출입 실적(국가별)'!B432)</f>
        <v>투르크 &amp; 카이코스 군도</v>
      </c>
      <c r="E428" s="19" t="n">
        <f aca="false">IFERROR(VALUE(SUBSTITUTE(TRIM('수출입 실적(국가별)'!D432),",","")),"")</f>
        <v>175</v>
      </c>
      <c r="F428" s="19" t="n">
        <f aca="false">IFERROR(VALUE(SUBSTITUTE(TRIM('수출입 실적(국가별)'!F432),",","")),"")</f>
        <v>0</v>
      </c>
      <c r="G428" s="19" t="n">
        <f aca="false">IFERROR(VALUE(SUBSTITUTE(TRIM('수출입 실적(국가별)'!G432),",","")),"")</f>
        <v>174</v>
      </c>
    </row>
    <row r="429" customFormat="false" ht="15" hidden="false" customHeight="true" outlineLevel="0" collapsed="false">
      <c r="A429" s="11" t="str">
        <f aca="false">TRIM('수출입 실적(국가별)'!A433)</f>
        <v>2025.02</v>
      </c>
      <c r="B429" s="17" t="n">
        <f aca="false">IFERROR(VALUE(LEFT(A429,4)),"")</f>
        <v>2025</v>
      </c>
      <c r="C429" s="17" t="n">
        <f aca="false">IFERROR(VALUE(RIGHT(A429,2)),"")</f>
        <v>2</v>
      </c>
      <c r="D429" s="11" t="str">
        <f aca="false">TRIM('수출입 실적(국가별)'!B433)</f>
        <v>도미니카</v>
      </c>
      <c r="E429" s="19" t="n">
        <f aca="false">IFERROR(VALUE(SUBSTITUTE(TRIM('수출입 실적(국가별)'!D433),",","")),"")</f>
        <v>166</v>
      </c>
      <c r="F429" s="19" t="n">
        <f aca="false">IFERROR(VALUE(SUBSTITUTE(TRIM('수출입 실적(국가별)'!F433),",","")),"")</f>
        <v>0</v>
      </c>
      <c r="G429" s="19" t="n">
        <f aca="false">IFERROR(VALUE(SUBSTITUTE(TRIM('수출입 실적(국가별)'!G433),",","")),"")</f>
        <v>166</v>
      </c>
    </row>
    <row r="430" customFormat="false" ht="15" hidden="false" customHeight="true" outlineLevel="0" collapsed="false">
      <c r="A430" s="11" t="str">
        <f aca="false">TRIM('수출입 실적(국가별)'!A434)</f>
        <v>2025.02</v>
      </c>
      <c r="B430" s="17" t="n">
        <f aca="false">IFERROR(VALUE(LEFT(A430,4)),"")</f>
        <v>2025</v>
      </c>
      <c r="C430" s="17" t="n">
        <f aca="false">IFERROR(VALUE(RIGHT(A430,2)),"")</f>
        <v>2</v>
      </c>
      <c r="D430" s="11" t="str">
        <f aca="false">TRIM('수출입 실적(국가별)'!B434)</f>
        <v>니제르</v>
      </c>
      <c r="E430" s="19" t="n">
        <f aca="false">IFERROR(VALUE(SUBSTITUTE(TRIM('수출입 실적(국가별)'!D434),",","")),"")</f>
        <v>161</v>
      </c>
      <c r="F430" s="19" t="n">
        <f aca="false">IFERROR(VALUE(SUBSTITUTE(TRIM('수출입 실적(국가별)'!F434),",","")),"")</f>
        <v>0</v>
      </c>
      <c r="G430" s="19" t="n">
        <f aca="false">IFERROR(VALUE(SUBSTITUTE(TRIM('수출입 실적(국가별)'!G434),",","")),"")</f>
        <v>161</v>
      </c>
    </row>
    <row r="431" customFormat="false" ht="15" hidden="false" customHeight="true" outlineLevel="0" collapsed="false">
      <c r="A431" s="11" t="str">
        <f aca="false">TRIM('수출입 실적(국가별)'!A435)</f>
        <v>2025.02</v>
      </c>
      <c r="B431" s="17" t="n">
        <f aca="false">IFERROR(VALUE(LEFT(A431,4)),"")</f>
        <v>2025</v>
      </c>
      <c r="C431" s="17" t="n">
        <f aca="false">IFERROR(VALUE(RIGHT(A431,2)),"")</f>
        <v>2</v>
      </c>
      <c r="D431" s="11" t="str">
        <f aca="false">TRIM('수출입 실적(국가별)'!B435)</f>
        <v>부룬디</v>
      </c>
      <c r="E431" s="19" t="n">
        <f aca="false">IFERROR(VALUE(SUBSTITUTE(TRIM('수출입 실적(국가별)'!D435),",","")),"")</f>
        <v>153</v>
      </c>
      <c r="F431" s="19" t="n">
        <f aca="false">IFERROR(VALUE(SUBSTITUTE(TRIM('수출입 실적(국가별)'!F435),",","")),"")</f>
        <v>2</v>
      </c>
      <c r="G431" s="19" t="n">
        <f aca="false">IFERROR(VALUE(SUBSTITUTE(TRIM('수출입 실적(국가별)'!G435),",","")),"")</f>
        <v>151</v>
      </c>
    </row>
    <row r="432" customFormat="false" ht="15" hidden="false" customHeight="true" outlineLevel="0" collapsed="false">
      <c r="A432" s="11" t="str">
        <f aca="false">TRIM('수출입 실적(국가별)'!A436)</f>
        <v>2025.02</v>
      </c>
      <c r="B432" s="17" t="n">
        <f aca="false">IFERROR(VALUE(LEFT(A432,4)),"")</f>
        <v>2025</v>
      </c>
      <c r="C432" s="17" t="n">
        <f aca="false">IFERROR(VALUE(RIGHT(A432,2)),"")</f>
        <v>2</v>
      </c>
      <c r="D432" s="11" t="str">
        <f aca="false">TRIM('수출입 실적(국가별)'!B436)</f>
        <v>팔라우</v>
      </c>
      <c r="E432" s="19" t="n">
        <f aca="false">IFERROR(VALUE(SUBSTITUTE(TRIM('수출입 실적(국가별)'!D436),",","")),"")</f>
        <v>137</v>
      </c>
      <c r="F432" s="19" t="n">
        <f aca="false">IFERROR(VALUE(SUBSTITUTE(TRIM('수출입 실적(국가별)'!F436),",","")),"")</f>
        <v>33</v>
      </c>
      <c r="G432" s="19" t="n">
        <f aca="false">IFERROR(VALUE(SUBSTITUTE(TRIM('수출입 실적(국가별)'!G436),",","")),"")</f>
        <v>104</v>
      </c>
    </row>
    <row r="433" customFormat="false" ht="15" hidden="false" customHeight="true" outlineLevel="0" collapsed="false">
      <c r="A433" s="11" t="str">
        <f aca="false">TRIM('수출입 실적(국가별)'!A437)</f>
        <v>2025.02</v>
      </c>
      <c r="B433" s="17" t="n">
        <f aca="false">IFERROR(VALUE(LEFT(A433,4)),"")</f>
        <v>2025</v>
      </c>
      <c r="C433" s="17" t="n">
        <f aca="false">IFERROR(VALUE(RIGHT(A433,2)),"")</f>
        <v>2</v>
      </c>
      <c r="D433" s="11" t="str">
        <f aca="false">TRIM('수출입 실적(국가별)'!B437)</f>
        <v>코모로스</v>
      </c>
      <c r="E433" s="19" t="n">
        <f aca="false">IFERROR(VALUE(SUBSTITUTE(TRIM('수출입 실적(국가별)'!D437),",","")),"")</f>
        <v>129</v>
      </c>
      <c r="F433" s="19" t="n">
        <f aca="false">IFERROR(VALUE(SUBSTITUTE(TRIM('수출입 실적(국가별)'!F437),",","")),"")</f>
        <v>19</v>
      </c>
      <c r="G433" s="19" t="n">
        <f aca="false">IFERROR(VALUE(SUBSTITUTE(TRIM('수출입 실적(국가별)'!G437),",","")),"")</f>
        <v>111</v>
      </c>
    </row>
    <row r="434" customFormat="false" ht="15" hidden="false" customHeight="true" outlineLevel="0" collapsed="false">
      <c r="A434" s="11" t="str">
        <f aca="false">TRIM('수출입 실적(국가별)'!A438)</f>
        <v>2025.02</v>
      </c>
      <c r="B434" s="17" t="n">
        <f aca="false">IFERROR(VALUE(LEFT(A434,4)),"")</f>
        <v>2025</v>
      </c>
      <c r="C434" s="17" t="n">
        <f aca="false">IFERROR(VALUE(RIGHT(A434,2)),"")</f>
        <v>2</v>
      </c>
      <c r="D434" s="11" t="str">
        <f aca="false">TRIM('수출입 실적(국가별)'!B438)</f>
        <v>세인트 키츠 네비스</v>
      </c>
      <c r="E434" s="19" t="n">
        <f aca="false">IFERROR(VALUE(SUBSTITUTE(TRIM('수출입 실적(국가별)'!D438),",","")),"")</f>
        <v>117</v>
      </c>
      <c r="F434" s="19" t="n">
        <f aca="false">IFERROR(VALUE(SUBSTITUTE(TRIM('수출입 실적(국가별)'!F438),",","")),"")</f>
        <v>3</v>
      </c>
      <c r="G434" s="19" t="n">
        <f aca="false">IFERROR(VALUE(SUBSTITUTE(TRIM('수출입 실적(국가별)'!G438),",","")),"")</f>
        <v>114</v>
      </c>
    </row>
    <row r="435" customFormat="false" ht="15" hidden="false" customHeight="true" outlineLevel="0" collapsed="false">
      <c r="A435" s="11" t="str">
        <f aca="false">TRIM('수출입 실적(국가별)'!A439)</f>
        <v>2025.02</v>
      </c>
      <c r="B435" s="17" t="n">
        <f aca="false">IFERROR(VALUE(LEFT(A435,4)),"")</f>
        <v>2025</v>
      </c>
      <c r="C435" s="17" t="n">
        <f aca="false">IFERROR(VALUE(RIGHT(A435,2)),"")</f>
        <v>2</v>
      </c>
      <c r="D435" s="11" t="str">
        <f aca="false">TRIM('수출입 실적(국가별)'!B439)</f>
        <v>카보 베르데</v>
      </c>
      <c r="E435" s="19" t="n">
        <f aca="false">IFERROR(VALUE(SUBSTITUTE(TRIM('수출입 실적(국가별)'!D439),",","")),"")</f>
        <v>83</v>
      </c>
      <c r="F435" s="19" t="n">
        <f aca="false">IFERROR(VALUE(SUBSTITUTE(TRIM('수출입 실적(국가별)'!F439),",","")),"")</f>
        <v>0</v>
      </c>
      <c r="G435" s="19" t="n">
        <f aca="false">IFERROR(VALUE(SUBSTITUTE(TRIM('수출입 실적(국가별)'!G439),",","")),"")</f>
        <v>83</v>
      </c>
    </row>
    <row r="436" customFormat="false" ht="15" hidden="false" customHeight="true" outlineLevel="0" collapsed="false">
      <c r="A436" s="11" t="str">
        <f aca="false">TRIM('수출입 실적(국가별)'!A440)</f>
        <v>2025.02</v>
      </c>
      <c r="B436" s="17" t="n">
        <f aca="false">IFERROR(VALUE(LEFT(A436,4)),"")</f>
        <v>2025</v>
      </c>
      <c r="C436" s="17" t="n">
        <f aca="false">IFERROR(VALUE(RIGHT(A436,2)),"")</f>
        <v>2</v>
      </c>
      <c r="D436" s="11" t="str">
        <f aca="false">TRIM('수출입 실적(국가별)'!B440)</f>
        <v>세인트 빈센트 그레나딘</v>
      </c>
      <c r="E436" s="19" t="n">
        <f aca="false">IFERROR(VALUE(SUBSTITUTE(TRIM('수출입 실적(국가별)'!D440),",","")),"")</f>
        <v>80</v>
      </c>
      <c r="F436" s="19" t="n">
        <f aca="false">IFERROR(VALUE(SUBSTITUTE(TRIM('수출입 실적(국가별)'!F440),",","")),"")</f>
        <v>0</v>
      </c>
      <c r="G436" s="19" t="n">
        <f aca="false">IFERROR(VALUE(SUBSTITUTE(TRIM('수출입 실적(국가별)'!G440),",","")),"")</f>
        <v>80</v>
      </c>
    </row>
    <row r="437" customFormat="false" ht="15" hidden="false" customHeight="true" outlineLevel="0" collapsed="false">
      <c r="A437" s="11" t="str">
        <f aca="false">TRIM('수출입 실적(국가별)'!A441)</f>
        <v>2025.02</v>
      </c>
      <c r="B437" s="17" t="n">
        <f aca="false">IFERROR(VALUE(LEFT(A437,4)),"")</f>
        <v>2025</v>
      </c>
      <c r="C437" s="17" t="n">
        <f aca="false">IFERROR(VALUE(RIGHT(A437,2)),"")</f>
        <v>2</v>
      </c>
      <c r="D437" s="11" t="str">
        <f aca="false">TRIM('수출입 실적(국가별)'!B441)</f>
        <v>스와질랜드</v>
      </c>
      <c r="E437" s="19" t="n">
        <f aca="false">IFERROR(VALUE(SUBSTITUTE(TRIM('수출입 실적(국가별)'!D441),",","")),"")</f>
        <v>78</v>
      </c>
      <c r="F437" s="19" t="n">
        <f aca="false">IFERROR(VALUE(SUBSTITUTE(TRIM('수출입 실적(국가별)'!F441),",","")),"")</f>
        <v>29</v>
      </c>
      <c r="G437" s="19" t="n">
        <f aca="false">IFERROR(VALUE(SUBSTITUTE(TRIM('수출입 실적(국가별)'!G441),",","")),"")</f>
        <v>49</v>
      </c>
    </row>
    <row r="438" customFormat="false" ht="15" hidden="false" customHeight="true" outlineLevel="0" collapsed="false">
      <c r="A438" s="11" t="str">
        <f aca="false">TRIM('수출입 실적(국가별)'!A442)</f>
        <v>2025.02</v>
      </c>
      <c r="B438" s="17" t="n">
        <f aca="false">IFERROR(VALUE(LEFT(A438,4)),"")</f>
        <v>2025</v>
      </c>
      <c r="C438" s="17" t="n">
        <f aca="false">IFERROR(VALUE(RIGHT(A438,2)),"")</f>
        <v>2</v>
      </c>
      <c r="D438" s="11" t="str">
        <f aca="false">TRIM('수출입 실적(국가별)'!B442)</f>
        <v>말리</v>
      </c>
      <c r="E438" s="19" t="n">
        <f aca="false">IFERROR(VALUE(SUBSTITUTE(TRIM('수출입 실적(국가별)'!D442),",","")),"")</f>
        <v>76</v>
      </c>
      <c r="F438" s="19" t="n">
        <f aca="false">IFERROR(VALUE(SUBSTITUTE(TRIM('수출입 실적(국가별)'!F442),",","")),"")</f>
        <v>1</v>
      </c>
      <c r="G438" s="19" t="n">
        <f aca="false">IFERROR(VALUE(SUBSTITUTE(TRIM('수출입 실적(국가별)'!G442),",","")),"")</f>
        <v>75</v>
      </c>
    </row>
    <row r="439" customFormat="false" ht="15" hidden="false" customHeight="true" outlineLevel="0" collapsed="false">
      <c r="A439" s="11" t="str">
        <f aca="false">TRIM('수출입 실적(국가별)'!A443)</f>
        <v>2025.02</v>
      </c>
      <c r="B439" s="17" t="n">
        <f aca="false">IFERROR(VALUE(LEFT(A439,4)),"")</f>
        <v>2025</v>
      </c>
      <c r="C439" s="17" t="n">
        <f aca="false">IFERROR(VALUE(RIGHT(A439,2)),"")</f>
        <v>2</v>
      </c>
      <c r="D439" s="11" t="str">
        <f aca="false">TRIM('수출입 실적(국가별)'!B443)</f>
        <v>통가</v>
      </c>
      <c r="E439" s="19" t="n">
        <f aca="false">IFERROR(VALUE(SUBSTITUTE(TRIM('수출입 실적(국가별)'!D443),",","")),"")</f>
        <v>76</v>
      </c>
      <c r="F439" s="19" t="n">
        <f aca="false">IFERROR(VALUE(SUBSTITUTE(TRIM('수출입 실적(국가별)'!F443),",","")),"")</f>
        <v>1</v>
      </c>
      <c r="G439" s="19" t="n">
        <f aca="false">IFERROR(VALUE(SUBSTITUTE(TRIM('수출입 실적(국가별)'!G443),",","")),"")</f>
        <v>75</v>
      </c>
    </row>
    <row r="440" customFormat="false" ht="15" hidden="false" customHeight="true" outlineLevel="0" collapsed="false">
      <c r="A440" s="11" t="str">
        <f aca="false">TRIM('수출입 실적(국가별)'!A444)</f>
        <v>2025.02</v>
      </c>
      <c r="B440" s="17" t="n">
        <f aca="false">IFERROR(VALUE(LEFT(A440,4)),"")</f>
        <v>2025</v>
      </c>
      <c r="C440" s="17" t="n">
        <f aca="false">IFERROR(VALUE(RIGHT(A440,2)),"")</f>
        <v>2</v>
      </c>
      <c r="D440" s="11" t="str">
        <f aca="false">TRIM('수출입 실적(국가별)'!B444)</f>
        <v>기네비소</v>
      </c>
      <c r="E440" s="19" t="n">
        <f aca="false">IFERROR(VALUE(SUBSTITUTE(TRIM('수출입 실적(국가별)'!D444),",","")),"")</f>
        <v>69</v>
      </c>
      <c r="F440" s="19" t="n">
        <f aca="false">IFERROR(VALUE(SUBSTITUTE(TRIM('수출입 실적(국가별)'!F444),",","")),"")</f>
        <v>127</v>
      </c>
      <c r="G440" s="19" t="n">
        <f aca="false">IFERROR(VALUE(SUBSTITUTE(TRIM('수출입 실적(국가별)'!G444),",","")),"")</f>
        <v>-58</v>
      </c>
    </row>
    <row r="441" customFormat="false" ht="15" hidden="false" customHeight="true" outlineLevel="0" collapsed="false">
      <c r="A441" s="11" t="str">
        <f aca="false">TRIM('수출입 실적(국가별)'!A445)</f>
        <v>2025.02</v>
      </c>
      <c r="B441" s="17" t="n">
        <f aca="false">IFERROR(VALUE(LEFT(A441,4)),"")</f>
        <v>2025</v>
      </c>
      <c r="C441" s="17" t="n">
        <f aca="false">IFERROR(VALUE(RIGHT(A441,2)),"")</f>
        <v>2</v>
      </c>
      <c r="D441" s="11" t="str">
        <f aca="false">TRIM('수출입 실적(국가별)'!B445)</f>
        <v>보츠와나</v>
      </c>
      <c r="E441" s="19" t="n">
        <f aca="false">IFERROR(VALUE(SUBSTITUTE(TRIM('수출입 실적(국가별)'!D445),",","")),"")</f>
        <v>64</v>
      </c>
      <c r="F441" s="19" t="n">
        <f aca="false">IFERROR(VALUE(SUBSTITUTE(TRIM('수출입 실적(국가별)'!F445),",","")),"")</f>
        <v>20</v>
      </c>
      <c r="G441" s="19" t="n">
        <f aca="false">IFERROR(VALUE(SUBSTITUTE(TRIM('수출입 실적(국가별)'!G445),",","")),"")</f>
        <v>44</v>
      </c>
    </row>
    <row r="442" customFormat="false" ht="15" hidden="false" customHeight="true" outlineLevel="0" collapsed="false">
      <c r="A442" s="11" t="str">
        <f aca="false">TRIM('수출입 실적(국가별)'!A446)</f>
        <v>2025.02</v>
      </c>
      <c r="B442" s="17" t="n">
        <f aca="false">IFERROR(VALUE(LEFT(A442,4)),"")</f>
        <v>2025</v>
      </c>
      <c r="C442" s="17" t="n">
        <f aca="false">IFERROR(VALUE(RIGHT(A442,2)),"")</f>
        <v>2</v>
      </c>
      <c r="D442" s="11" t="str">
        <f aca="false">TRIM('수출입 실적(국가별)'!B446)</f>
        <v>산마리노</v>
      </c>
      <c r="E442" s="19" t="n">
        <f aca="false">IFERROR(VALUE(SUBSTITUTE(TRIM('수출입 실적(국가별)'!D446),",","")),"")</f>
        <v>45</v>
      </c>
      <c r="F442" s="19" t="n">
        <f aca="false">IFERROR(VALUE(SUBSTITUTE(TRIM('수출입 실적(국가별)'!F446),",","")),"")</f>
        <v>618</v>
      </c>
      <c r="G442" s="19" t="n">
        <f aca="false">IFERROR(VALUE(SUBSTITUTE(TRIM('수출입 실적(국가별)'!G446),",","")),"")</f>
        <v>-573</v>
      </c>
    </row>
    <row r="443" customFormat="false" ht="15" hidden="false" customHeight="true" outlineLevel="0" collapsed="false">
      <c r="A443" s="11" t="str">
        <f aca="false">TRIM('수출입 실적(국가별)'!A447)</f>
        <v>2025.02</v>
      </c>
      <c r="B443" s="17" t="n">
        <f aca="false">IFERROR(VALUE(LEFT(A443,4)),"")</f>
        <v>2025</v>
      </c>
      <c r="C443" s="17" t="n">
        <f aca="false">IFERROR(VALUE(RIGHT(A443,2)),"")</f>
        <v>2</v>
      </c>
      <c r="D443" s="11" t="str">
        <f aca="false">TRIM('수출입 실적(국가별)'!B447)</f>
        <v>챠드</v>
      </c>
      <c r="E443" s="19" t="n">
        <f aca="false">IFERROR(VALUE(SUBSTITUTE(TRIM('수출입 실적(국가별)'!D447),",","")),"")</f>
        <v>41</v>
      </c>
      <c r="F443" s="19" t="n">
        <f aca="false">IFERROR(VALUE(SUBSTITUTE(TRIM('수출입 실적(국가별)'!F447),",","")),"")</f>
        <v>0</v>
      </c>
      <c r="G443" s="19" t="n">
        <f aca="false">IFERROR(VALUE(SUBSTITUTE(TRIM('수출입 실적(국가별)'!G447),",","")),"")</f>
        <v>41</v>
      </c>
    </row>
    <row r="444" customFormat="false" ht="15" hidden="false" customHeight="true" outlineLevel="0" collapsed="false">
      <c r="A444" s="11" t="str">
        <f aca="false">TRIM('수출입 실적(국가별)'!A448)</f>
        <v>2025.02</v>
      </c>
      <c r="B444" s="17" t="n">
        <f aca="false">IFERROR(VALUE(LEFT(A444,4)),"")</f>
        <v>2025</v>
      </c>
      <c r="C444" s="17" t="n">
        <f aca="false">IFERROR(VALUE(RIGHT(A444,2)),"")</f>
        <v>2</v>
      </c>
      <c r="D444" s="11" t="str">
        <f aca="false">TRIM('수출입 실적(국가별)'!B448)</f>
        <v>네덜란드 열도</v>
      </c>
      <c r="E444" s="19" t="n">
        <f aca="false">IFERROR(VALUE(SUBSTITUTE(TRIM('수출입 실적(국가별)'!D448),",","")),"")</f>
        <v>38</v>
      </c>
      <c r="F444" s="19" t="n">
        <f aca="false">IFERROR(VALUE(SUBSTITUTE(TRIM('수출입 실적(국가별)'!F448),",","")),"")</f>
        <v>0</v>
      </c>
      <c r="G444" s="19" t="n">
        <f aca="false">IFERROR(VALUE(SUBSTITUTE(TRIM('수출입 실적(국가별)'!G448),",","")),"")</f>
        <v>38</v>
      </c>
    </row>
    <row r="445" customFormat="false" ht="15" hidden="false" customHeight="true" outlineLevel="0" collapsed="false">
      <c r="A445" s="11" t="str">
        <f aca="false">TRIM('수출입 실적(국가별)'!A449)</f>
        <v>2025.02</v>
      </c>
      <c r="B445" s="17" t="n">
        <f aca="false">IFERROR(VALUE(LEFT(A445,4)),"")</f>
        <v>2025</v>
      </c>
      <c r="C445" s="17" t="n">
        <f aca="false">IFERROR(VALUE(RIGHT(A445,2)),"")</f>
        <v>2</v>
      </c>
      <c r="D445" s="11" t="str">
        <f aca="false">TRIM('수출입 실적(국가별)'!B449)</f>
        <v>지브랄타</v>
      </c>
      <c r="E445" s="19" t="n">
        <f aca="false">IFERROR(VALUE(SUBSTITUTE(TRIM('수출입 실적(국가별)'!D449),",","")),"")</f>
        <v>33</v>
      </c>
      <c r="F445" s="19" t="n">
        <f aca="false">IFERROR(VALUE(SUBSTITUTE(TRIM('수출입 실적(국가별)'!F449),",","")),"")</f>
        <v>0</v>
      </c>
      <c r="G445" s="19" t="n">
        <f aca="false">IFERROR(VALUE(SUBSTITUTE(TRIM('수출입 실적(국가별)'!G449),",","")),"")</f>
        <v>33</v>
      </c>
    </row>
    <row r="446" customFormat="false" ht="15" hidden="false" customHeight="true" outlineLevel="0" collapsed="false">
      <c r="A446" s="11" t="str">
        <f aca="false">TRIM('수출입 실적(국가별)'!A450)</f>
        <v>2025.02</v>
      </c>
      <c r="B446" s="17" t="n">
        <f aca="false">IFERROR(VALUE(LEFT(A446,4)),"")</f>
        <v>2025</v>
      </c>
      <c r="C446" s="17" t="n">
        <f aca="false">IFERROR(VALUE(RIGHT(A446,2)),"")</f>
        <v>2</v>
      </c>
      <c r="D446" s="11" t="str">
        <f aca="false">TRIM('수출입 실적(국가별)'!B450)</f>
        <v>안도라</v>
      </c>
      <c r="E446" s="19" t="n">
        <f aca="false">IFERROR(VALUE(SUBSTITUTE(TRIM('수출입 실적(국가별)'!D450),",","")),"")</f>
        <v>32</v>
      </c>
      <c r="F446" s="19" t="n">
        <f aca="false">IFERROR(VALUE(SUBSTITUTE(TRIM('수출입 실적(국가별)'!F450),",","")),"")</f>
        <v>4</v>
      </c>
      <c r="G446" s="19" t="n">
        <f aca="false">IFERROR(VALUE(SUBSTITUTE(TRIM('수출입 실적(국가별)'!G450),",","")),"")</f>
        <v>27</v>
      </c>
    </row>
    <row r="447" customFormat="false" ht="15" hidden="false" customHeight="true" outlineLevel="0" collapsed="false">
      <c r="A447" s="11" t="str">
        <f aca="false">TRIM('수출입 실적(국가별)'!A451)</f>
        <v>2025.02</v>
      </c>
      <c r="B447" s="17" t="n">
        <f aca="false">IFERROR(VALUE(LEFT(A447,4)),"")</f>
        <v>2025</v>
      </c>
      <c r="C447" s="17" t="n">
        <f aca="false">IFERROR(VALUE(RIGHT(A447,2)),"")</f>
        <v>2</v>
      </c>
      <c r="D447" s="11" t="str">
        <f aca="false">TRIM('수출입 실적(국가별)'!B451)</f>
        <v>나우루</v>
      </c>
      <c r="E447" s="19" t="n">
        <f aca="false">IFERROR(VALUE(SUBSTITUTE(TRIM('수출입 실적(국가별)'!D451),",","")),"")</f>
        <v>11</v>
      </c>
      <c r="F447" s="19" t="n">
        <f aca="false">IFERROR(VALUE(SUBSTITUTE(TRIM('수출입 실적(국가별)'!F451),",","")),"")</f>
        <v>35</v>
      </c>
      <c r="G447" s="19" t="n">
        <f aca="false">IFERROR(VALUE(SUBSTITUTE(TRIM('수출입 실적(국가별)'!G451),",","")),"")</f>
        <v>-24</v>
      </c>
    </row>
    <row r="448" customFormat="false" ht="15" hidden="false" customHeight="true" outlineLevel="0" collapsed="false">
      <c r="A448" s="11" t="str">
        <f aca="false">TRIM('수출입 실적(국가별)'!A452)</f>
        <v>2025.02</v>
      </c>
      <c r="B448" s="17" t="n">
        <f aca="false">IFERROR(VALUE(LEFT(A448,4)),"")</f>
        <v>2025</v>
      </c>
      <c r="C448" s="17" t="n">
        <f aca="false">IFERROR(VALUE(RIGHT(A448,2)),"")</f>
        <v>2</v>
      </c>
      <c r="D448" s="11" t="str">
        <f aca="false">TRIM('수출입 실적(국가별)'!B452)</f>
        <v>남조지아 &amp; 남샌드위치 군도</v>
      </c>
      <c r="E448" s="19" t="n">
        <f aca="false">IFERROR(VALUE(SUBSTITUTE(TRIM('수출입 실적(국가별)'!D452),",","")),"")</f>
        <v>11</v>
      </c>
      <c r="F448" s="19" t="n">
        <f aca="false">IFERROR(VALUE(SUBSTITUTE(TRIM('수출입 실적(국가별)'!F452),",","")),"")</f>
        <v>0</v>
      </c>
      <c r="G448" s="19" t="n">
        <f aca="false">IFERROR(VALUE(SUBSTITUTE(TRIM('수출입 실적(국가별)'!G452),",","")),"")</f>
        <v>11</v>
      </c>
    </row>
    <row r="449" customFormat="false" ht="15" hidden="false" customHeight="true" outlineLevel="0" collapsed="false">
      <c r="A449" s="11" t="str">
        <f aca="false">TRIM('수출입 실적(국가별)'!A453)</f>
        <v>2025.02</v>
      </c>
      <c r="B449" s="17" t="n">
        <f aca="false">IFERROR(VALUE(LEFT(A449,4)),"")</f>
        <v>2025</v>
      </c>
      <c r="C449" s="17" t="n">
        <f aca="false">IFERROR(VALUE(RIGHT(A449,2)),"")</f>
        <v>2</v>
      </c>
      <c r="D449" s="11" t="str">
        <f aca="false">TRIM('수출입 실적(국가별)'!B453)</f>
        <v>세인트마틴(생마르탱)</v>
      </c>
      <c r="E449" s="19" t="n">
        <f aca="false">IFERROR(VALUE(SUBSTITUTE(TRIM('수출입 실적(국가별)'!D453),",","")),"")</f>
        <v>9</v>
      </c>
      <c r="F449" s="19" t="n">
        <f aca="false">IFERROR(VALUE(SUBSTITUTE(TRIM('수출입 실적(국가별)'!F453),",","")),"")</f>
        <v>0</v>
      </c>
      <c r="G449" s="19" t="n">
        <f aca="false">IFERROR(VALUE(SUBSTITUTE(TRIM('수출입 실적(국가별)'!G453),",","")),"")</f>
        <v>9</v>
      </c>
    </row>
    <row r="450" customFormat="false" ht="15" hidden="false" customHeight="true" outlineLevel="0" collapsed="false">
      <c r="A450" s="11" t="str">
        <f aca="false">TRIM('수출입 실적(국가별)'!A454)</f>
        <v>2025.02</v>
      </c>
      <c r="B450" s="17" t="n">
        <f aca="false">IFERROR(VALUE(LEFT(A450,4)),"")</f>
        <v>2025</v>
      </c>
      <c r="C450" s="17" t="n">
        <f aca="false">IFERROR(VALUE(RIGHT(A450,2)),"")</f>
        <v>2</v>
      </c>
      <c r="D450" s="11" t="str">
        <f aca="false">TRIM('수출입 실적(국가별)'!B454)</f>
        <v>말라위</v>
      </c>
      <c r="E450" s="19" t="n">
        <f aca="false">IFERROR(VALUE(SUBSTITUTE(TRIM('수출입 실적(국가별)'!D454),",","")),"")</f>
        <v>9</v>
      </c>
      <c r="F450" s="19" t="n">
        <f aca="false">IFERROR(VALUE(SUBSTITUTE(TRIM('수출입 실적(국가별)'!F454),",","")),"")</f>
        <v>7272</v>
      </c>
      <c r="G450" s="19" t="n">
        <f aca="false">IFERROR(VALUE(SUBSTITUTE(TRIM('수출입 실적(국가별)'!G454),",","")),"")</f>
        <v>-7263</v>
      </c>
    </row>
    <row r="451" customFormat="false" ht="15" hidden="false" customHeight="true" outlineLevel="0" collapsed="false">
      <c r="A451" s="11" t="str">
        <f aca="false">TRIM('수출입 실적(국가별)'!A455)</f>
        <v>2025.02</v>
      </c>
      <c r="B451" s="17" t="n">
        <f aca="false">IFERROR(VALUE(LEFT(A451,4)),"")</f>
        <v>2025</v>
      </c>
      <c r="C451" s="17" t="n">
        <f aca="false">IFERROR(VALUE(RIGHT(A451,2)),"")</f>
        <v>2</v>
      </c>
      <c r="D451" s="11" t="str">
        <f aca="false">TRIM('수출입 실적(국가별)'!B455)</f>
        <v>앙귈라</v>
      </c>
      <c r="E451" s="19" t="n">
        <f aca="false">IFERROR(VALUE(SUBSTITUTE(TRIM('수출입 실적(국가별)'!D455),",","")),"")</f>
        <v>7</v>
      </c>
      <c r="F451" s="19" t="n">
        <f aca="false">IFERROR(VALUE(SUBSTITUTE(TRIM('수출입 실적(국가별)'!F455),",","")),"")</f>
        <v>0</v>
      </c>
      <c r="G451" s="19" t="n">
        <f aca="false">IFERROR(VALUE(SUBSTITUTE(TRIM('수출입 실적(국가별)'!G455),",","")),"")</f>
        <v>7</v>
      </c>
    </row>
    <row r="452" customFormat="false" ht="15" hidden="false" customHeight="true" outlineLevel="0" collapsed="false">
      <c r="A452" s="11" t="str">
        <f aca="false">TRIM('수출입 실적(국가별)'!A456)</f>
        <v>2025.02</v>
      </c>
      <c r="B452" s="17" t="n">
        <f aca="false">IFERROR(VALUE(LEFT(A452,4)),"")</f>
        <v>2025</v>
      </c>
      <c r="C452" s="17" t="n">
        <f aca="false">IFERROR(VALUE(RIGHT(A452,2)),"")</f>
        <v>2</v>
      </c>
      <c r="D452" s="11" t="str">
        <f aca="false">TRIM('수출입 실적(국가별)'!B456)</f>
        <v>상토메 프린스페</v>
      </c>
      <c r="E452" s="19" t="n">
        <f aca="false">IFERROR(VALUE(SUBSTITUTE(TRIM('수출입 실적(국가별)'!D456),",","")),"")</f>
        <v>5</v>
      </c>
      <c r="F452" s="19" t="n">
        <f aca="false">IFERROR(VALUE(SUBSTITUTE(TRIM('수출입 실적(국가별)'!F456),",","")),"")</f>
        <v>0</v>
      </c>
      <c r="G452" s="19" t="n">
        <f aca="false">IFERROR(VALUE(SUBSTITUTE(TRIM('수출입 실적(국가별)'!G456),",","")),"")</f>
        <v>5</v>
      </c>
    </row>
    <row r="453" customFormat="false" ht="15" hidden="false" customHeight="true" outlineLevel="0" collapsed="false">
      <c r="A453" s="11" t="str">
        <f aca="false">TRIM('수출입 실적(국가별)'!A457)</f>
        <v>2025.02</v>
      </c>
      <c r="B453" s="17" t="n">
        <f aca="false">IFERROR(VALUE(LEFT(A453,4)),"")</f>
        <v>2025</v>
      </c>
      <c r="C453" s="17" t="n">
        <f aca="false">IFERROR(VALUE(RIGHT(A453,2)),"")</f>
        <v>2</v>
      </c>
      <c r="D453" s="11" t="str">
        <f aca="false">TRIM('수출입 실적(국가별)'!B457)</f>
        <v>모나코</v>
      </c>
      <c r="E453" s="19" t="n">
        <f aca="false">IFERROR(VALUE(SUBSTITUTE(TRIM('수출입 실적(국가별)'!D457),",","")),"")</f>
        <v>4</v>
      </c>
      <c r="F453" s="19" t="n">
        <f aca="false">IFERROR(VALUE(SUBSTITUTE(TRIM('수출입 실적(국가별)'!F457),",","")),"")</f>
        <v>362</v>
      </c>
      <c r="G453" s="19" t="n">
        <f aca="false">IFERROR(VALUE(SUBSTITUTE(TRIM('수출입 실적(국가별)'!G457),",","")),"")</f>
        <v>-358</v>
      </c>
    </row>
    <row r="454" customFormat="false" ht="15" hidden="false" customHeight="true" outlineLevel="0" collapsed="false">
      <c r="A454" s="11" t="str">
        <f aca="false">TRIM('수출입 실적(국가별)'!A458)</f>
        <v>2025.02</v>
      </c>
      <c r="B454" s="17" t="n">
        <f aca="false">IFERROR(VALUE(LEFT(A454,4)),"")</f>
        <v>2025</v>
      </c>
      <c r="C454" s="17" t="n">
        <f aca="false">IFERROR(VALUE(RIGHT(A454,2)),"")</f>
        <v>2</v>
      </c>
      <c r="D454" s="11" t="str">
        <f aca="false">TRIM('수출입 실적(국가별)'!B458)</f>
        <v>세인트 바르탤르미</v>
      </c>
      <c r="E454" s="19" t="n">
        <f aca="false">IFERROR(VALUE(SUBSTITUTE(TRIM('수출입 실적(국가별)'!D458),",","")),"")</f>
        <v>4</v>
      </c>
      <c r="F454" s="19" t="n">
        <f aca="false">IFERROR(VALUE(SUBSTITUTE(TRIM('수출입 실적(국가별)'!F458),",","")),"")</f>
        <v>1</v>
      </c>
      <c r="G454" s="19" t="n">
        <f aca="false">IFERROR(VALUE(SUBSTITUTE(TRIM('수출입 실적(국가별)'!G458),",","")),"")</f>
        <v>3</v>
      </c>
    </row>
    <row r="455" customFormat="false" ht="15" hidden="false" customHeight="true" outlineLevel="0" collapsed="false">
      <c r="A455" s="11" t="str">
        <f aca="false">TRIM('수출입 실적(국가별)'!A459)</f>
        <v>2025.02</v>
      </c>
      <c r="B455" s="17" t="n">
        <f aca="false">IFERROR(VALUE(LEFT(A455,4)),"")</f>
        <v>2025</v>
      </c>
      <c r="C455" s="17" t="n">
        <f aca="false">IFERROR(VALUE(RIGHT(A455,2)),"")</f>
        <v>2</v>
      </c>
      <c r="D455" s="11" t="str">
        <f aca="false">TRIM('수출입 실적(국가별)'!B459)</f>
        <v>투발루</v>
      </c>
      <c r="E455" s="19" t="n">
        <f aca="false">IFERROR(VALUE(SUBSTITUTE(TRIM('수출입 실적(국가별)'!D459),",","")),"")</f>
        <v>3</v>
      </c>
      <c r="F455" s="19" t="n">
        <f aca="false">IFERROR(VALUE(SUBSTITUTE(TRIM('수출입 실적(국가별)'!F459),",","")),"")</f>
        <v>0</v>
      </c>
      <c r="G455" s="19" t="n">
        <f aca="false">IFERROR(VALUE(SUBSTITUTE(TRIM('수출입 실적(국가별)'!G459),",","")),"")</f>
        <v>3</v>
      </c>
    </row>
    <row r="456" customFormat="false" ht="15" hidden="false" customHeight="true" outlineLevel="0" collapsed="false">
      <c r="A456" s="11" t="str">
        <f aca="false">TRIM('수출입 실적(국가별)'!A460)</f>
        <v>2025.02</v>
      </c>
      <c r="B456" s="17" t="n">
        <f aca="false">IFERROR(VALUE(LEFT(A456,4)),"")</f>
        <v>2025</v>
      </c>
      <c r="C456" s="17" t="n">
        <f aca="false">IFERROR(VALUE(RIGHT(A456,2)),"")</f>
        <v>2</v>
      </c>
      <c r="D456" s="11" t="str">
        <f aca="false">TRIM('수출입 실적(국가별)'!B460)</f>
        <v>레소토</v>
      </c>
      <c r="E456" s="19" t="n">
        <f aca="false">IFERROR(VALUE(SUBSTITUTE(TRIM('수출입 실적(국가별)'!D460),",","")),"")</f>
        <v>3</v>
      </c>
      <c r="F456" s="19" t="n">
        <f aca="false">IFERROR(VALUE(SUBSTITUTE(TRIM('수출입 실적(국가별)'!F460),",","")),"")</f>
        <v>60</v>
      </c>
      <c r="G456" s="19" t="n">
        <f aca="false">IFERROR(VALUE(SUBSTITUTE(TRIM('수출입 실적(국가별)'!G460),",","")),"")</f>
        <v>-57</v>
      </c>
    </row>
    <row r="457" customFormat="false" ht="15" hidden="false" customHeight="true" outlineLevel="0" collapsed="false">
      <c r="A457" s="11" t="str">
        <f aca="false">TRIM('수출입 실적(국가별)'!A461)</f>
        <v>2025.02</v>
      </c>
      <c r="B457" s="17" t="n">
        <f aca="false">IFERROR(VALUE(LEFT(A457,4)),"")</f>
        <v>2025</v>
      </c>
      <c r="C457" s="17" t="n">
        <f aca="false">IFERROR(VALUE(RIGHT(A457,2)),"")</f>
        <v>2</v>
      </c>
      <c r="D457" s="11" t="str">
        <f aca="false">TRIM('수출입 실적(국가별)'!B461)</f>
        <v>건지</v>
      </c>
      <c r="E457" s="19" t="n">
        <f aca="false">IFERROR(VALUE(SUBSTITUTE(TRIM('수출입 실적(국가별)'!D461),",","")),"")</f>
        <v>3</v>
      </c>
      <c r="F457" s="19" t="n">
        <f aca="false">IFERROR(VALUE(SUBSTITUTE(TRIM('수출입 실적(국가별)'!F461),",","")),"")</f>
        <v>1</v>
      </c>
      <c r="G457" s="19" t="n">
        <f aca="false">IFERROR(VALUE(SUBSTITUTE(TRIM('수출입 실적(국가별)'!G461),",","")),"")</f>
        <v>1</v>
      </c>
    </row>
    <row r="458" customFormat="false" ht="15" hidden="false" customHeight="true" outlineLevel="0" collapsed="false">
      <c r="A458" s="11" t="str">
        <f aca="false">TRIM('수출입 실적(국가별)'!A462)</f>
        <v>2025.02</v>
      </c>
      <c r="B458" s="17" t="n">
        <f aca="false">IFERROR(VALUE(LEFT(A458,4)),"")</f>
        <v>2025</v>
      </c>
      <c r="C458" s="17" t="n">
        <f aca="false">IFERROR(VALUE(RIGHT(A458,2)),"")</f>
        <v>2</v>
      </c>
      <c r="D458" s="11" t="str">
        <f aca="false">TRIM('수출입 실적(국가별)'!B462)</f>
        <v>그린랜드</v>
      </c>
      <c r="E458" s="19" t="n">
        <f aca="false">IFERROR(VALUE(SUBSTITUTE(TRIM('수출입 실적(국가별)'!D462),",","")),"")</f>
        <v>2</v>
      </c>
      <c r="F458" s="19" t="n">
        <f aca="false">IFERROR(VALUE(SUBSTITUTE(TRIM('수출입 실적(국가별)'!F462),",","")),"")</f>
        <v>50</v>
      </c>
      <c r="G458" s="19" t="n">
        <f aca="false">IFERROR(VALUE(SUBSTITUTE(TRIM('수출입 실적(국가별)'!G462),",","")),"")</f>
        <v>-48</v>
      </c>
    </row>
    <row r="459" customFormat="false" ht="15" hidden="false" customHeight="true" outlineLevel="0" collapsed="false">
      <c r="A459" s="11" t="str">
        <f aca="false">TRIM('수출입 실적(국가별)'!A463)</f>
        <v>2025.02</v>
      </c>
      <c r="B459" s="17" t="n">
        <f aca="false">IFERROR(VALUE(LEFT(A459,4)),"")</f>
        <v>2025</v>
      </c>
      <c r="C459" s="17" t="n">
        <f aca="false">IFERROR(VALUE(RIGHT(A459,2)),"")</f>
        <v>2</v>
      </c>
      <c r="D459" s="11" t="str">
        <f aca="false">TRIM('수출입 실적(국가별)'!B463)</f>
        <v>메요트</v>
      </c>
      <c r="E459" s="19" t="n">
        <f aca="false">IFERROR(VALUE(SUBSTITUTE(TRIM('수출입 실적(국가별)'!D463),",","")),"")</f>
        <v>2</v>
      </c>
      <c r="F459" s="19" t="n">
        <f aca="false">IFERROR(VALUE(SUBSTITUTE(TRIM('수출입 실적(국가별)'!F463),",","")),"")</f>
        <v>0</v>
      </c>
      <c r="G459" s="19" t="n">
        <f aca="false">IFERROR(VALUE(SUBSTITUTE(TRIM('수출입 실적(국가별)'!G463),",","")),"")</f>
        <v>2</v>
      </c>
    </row>
    <row r="460" customFormat="false" ht="15" hidden="false" customHeight="true" outlineLevel="0" collapsed="false">
      <c r="A460" s="11" t="str">
        <f aca="false">TRIM('수출입 실적(국가별)'!A464)</f>
        <v>2025.02</v>
      </c>
      <c r="B460" s="17" t="n">
        <f aca="false">IFERROR(VALUE(LEFT(A460,4)),"")</f>
        <v>2025</v>
      </c>
      <c r="C460" s="17" t="n">
        <f aca="false">IFERROR(VALUE(RIGHT(A460,2)),"")</f>
        <v>2</v>
      </c>
      <c r="D460" s="11" t="str">
        <f aca="false">TRIM('수출입 실적(국가별)'!B464)</f>
        <v>교황청</v>
      </c>
      <c r="E460" s="19" t="n">
        <f aca="false">IFERROR(VALUE(SUBSTITUTE(TRIM('수출입 실적(국가별)'!D464),",","")),"")</f>
        <v>1</v>
      </c>
      <c r="F460" s="19" t="n">
        <f aca="false">IFERROR(VALUE(SUBSTITUTE(TRIM('수출입 실적(국가별)'!F464),",","")),"")</f>
        <v>1</v>
      </c>
      <c r="G460" s="19" t="n">
        <f aca="false">IFERROR(VALUE(SUBSTITUTE(TRIM('수출입 실적(국가별)'!G464),",","")),"")</f>
        <v>0</v>
      </c>
    </row>
    <row r="461" customFormat="false" ht="15" hidden="false" customHeight="true" outlineLevel="0" collapsed="false">
      <c r="A461" s="11" t="str">
        <f aca="false">TRIM('수출입 실적(국가별)'!A465)</f>
        <v>2025.02</v>
      </c>
      <c r="B461" s="17" t="n">
        <f aca="false">IFERROR(VALUE(LEFT(A461,4)),"")</f>
        <v>2025</v>
      </c>
      <c r="C461" s="17" t="n">
        <f aca="false">IFERROR(VALUE(RIGHT(A461,2)),"")</f>
        <v>2</v>
      </c>
      <c r="D461" s="11" t="str">
        <f aca="false">TRIM('수출입 실적(국가별)'!B465)</f>
        <v>미령 버진군도</v>
      </c>
      <c r="E461" s="19" t="n">
        <f aca="false">IFERROR(VALUE(SUBSTITUTE(TRIM('수출입 실적(국가별)'!D465),",","")),"")</f>
        <v>1</v>
      </c>
      <c r="F461" s="19" t="n">
        <f aca="false">IFERROR(VALUE(SUBSTITUTE(TRIM('수출입 실적(국가별)'!F465),",","")),"")</f>
        <v>1</v>
      </c>
      <c r="G461" s="19" t="n">
        <f aca="false">IFERROR(VALUE(SUBSTITUTE(TRIM('수출입 실적(국가별)'!G465),",","")),"")</f>
        <v>0</v>
      </c>
    </row>
    <row r="462" customFormat="false" ht="15" hidden="false" customHeight="true" outlineLevel="0" collapsed="false">
      <c r="A462" s="11" t="str">
        <f aca="false">TRIM('수출입 실적(국가별)'!A466)</f>
        <v>2025.02</v>
      </c>
      <c r="B462" s="17" t="n">
        <f aca="false">IFERROR(VALUE(LEFT(A462,4)),"")</f>
        <v>2025</v>
      </c>
      <c r="C462" s="17" t="n">
        <f aca="false">IFERROR(VALUE(RIGHT(A462,2)),"")</f>
        <v>2</v>
      </c>
      <c r="D462" s="11" t="str">
        <f aca="false">TRIM('수출입 실적(국가별)'!B466)</f>
        <v>저어지</v>
      </c>
      <c r="E462" s="19" t="n">
        <f aca="false">IFERROR(VALUE(SUBSTITUTE(TRIM('수출입 실적(국가별)'!D466),",","")),"")</f>
        <v>0</v>
      </c>
      <c r="F462" s="19" t="n">
        <f aca="false">IFERROR(VALUE(SUBSTITUTE(TRIM('수출입 실적(국가별)'!F466),",","")),"")</f>
        <v>0</v>
      </c>
      <c r="G462" s="19" t="n">
        <f aca="false">IFERROR(VALUE(SUBSTITUTE(TRIM('수출입 실적(국가별)'!G466),",","")),"")</f>
        <v>0</v>
      </c>
    </row>
    <row r="463" customFormat="false" ht="15" hidden="false" customHeight="true" outlineLevel="0" collapsed="false">
      <c r="A463" s="11" t="str">
        <f aca="false">TRIM('수출입 실적(국가별)'!A467)</f>
        <v>2025.02</v>
      </c>
      <c r="B463" s="17" t="n">
        <f aca="false">IFERROR(VALUE(LEFT(A463,4)),"")</f>
        <v>2025</v>
      </c>
      <c r="C463" s="17" t="n">
        <f aca="false">IFERROR(VALUE(RIGHT(A463,2)),"")</f>
        <v>2</v>
      </c>
      <c r="D463" s="11" t="str">
        <f aca="false">TRIM('수출입 실적(국가별)'!B467)</f>
        <v>포클랜드 군도</v>
      </c>
      <c r="E463" s="19" t="n">
        <f aca="false">IFERROR(VALUE(SUBSTITUTE(TRIM('수출입 실적(국가별)'!D467),",","")),"")</f>
        <v>0</v>
      </c>
      <c r="F463" s="19" t="n">
        <f aca="false">IFERROR(VALUE(SUBSTITUTE(TRIM('수출입 실적(국가별)'!F467),",","")),"")</f>
        <v>0</v>
      </c>
      <c r="G463" s="19" t="n">
        <f aca="false">IFERROR(VALUE(SUBSTITUTE(TRIM('수출입 실적(국가별)'!G467),",","")),"")</f>
        <v>0</v>
      </c>
    </row>
    <row r="464" customFormat="false" ht="15" hidden="false" customHeight="true" outlineLevel="0" collapsed="false">
      <c r="A464" s="11" t="str">
        <f aca="false">TRIM('수출입 실적(국가별)'!A468)</f>
        <v>2025.02</v>
      </c>
      <c r="B464" s="17" t="n">
        <f aca="false">IFERROR(VALUE(LEFT(A464,4)),"")</f>
        <v>2025</v>
      </c>
      <c r="C464" s="17" t="n">
        <f aca="false">IFERROR(VALUE(RIGHT(A464,2)),"")</f>
        <v>2</v>
      </c>
      <c r="D464" s="11" t="str">
        <f aca="false">TRIM('수출입 실적(국가별)'!B468)</f>
        <v>파로에 군도</v>
      </c>
      <c r="E464" s="19" t="n">
        <f aca="false">IFERROR(VALUE(SUBSTITUTE(TRIM('수출입 실적(국가별)'!D468),",","")),"")</f>
        <v>0</v>
      </c>
      <c r="F464" s="19" t="n">
        <f aca="false">IFERROR(VALUE(SUBSTITUTE(TRIM('수출입 실적(국가별)'!F468),",","")),"")</f>
        <v>0</v>
      </c>
      <c r="G464" s="19" t="n">
        <f aca="false">IFERROR(VALUE(SUBSTITUTE(TRIM('수출입 실적(국가별)'!G468),",","")),"")</f>
        <v>0</v>
      </c>
    </row>
    <row r="465" customFormat="false" ht="15" hidden="false" customHeight="true" outlineLevel="0" collapsed="false">
      <c r="A465" s="11" t="str">
        <f aca="false">TRIM('수출입 실적(국가별)'!A469)</f>
        <v>2025.02</v>
      </c>
      <c r="B465" s="17" t="n">
        <f aca="false">IFERROR(VALUE(LEFT(A465,4)),"")</f>
        <v>2025</v>
      </c>
      <c r="C465" s="17" t="n">
        <f aca="false">IFERROR(VALUE(RIGHT(A465,2)),"")</f>
        <v>2</v>
      </c>
      <c r="D465" s="11" t="str">
        <f aca="false">TRIM('수출입 실적(국가별)'!B469)</f>
        <v>왈라스 &amp; 퓨투나 군도</v>
      </c>
      <c r="E465" s="19" t="n">
        <f aca="false">IFERROR(VALUE(SUBSTITUTE(TRIM('수출입 실적(국가별)'!D469),",","")),"")</f>
        <v>0</v>
      </c>
      <c r="F465" s="19" t="n">
        <f aca="false">IFERROR(VALUE(SUBSTITUTE(TRIM('수출입 실적(국가별)'!F469),",","")),"")</f>
        <v>0</v>
      </c>
      <c r="G465" s="19" t="n">
        <f aca="false">IFERROR(VALUE(SUBSTITUTE(TRIM('수출입 실적(국가별)'!G469),",","")),"")</f>
        <v>0</v>
      </c>
    </row>
    <row r="466" customFormat="false" ht="15" hidden="false" customHeight="true" outlineLevel="0" collapsed="false">
      <c r="A466" s="11" t="str">
        <f aca="false">TRIM('수출입 실적(국가별)'!A470)</f>
        <v>2025.02</v>
      </c>
      <c r="B466" s="17" t="n">
        <f aca="false">IFERROR(VALUE(LEFT(A466,4)),"")</f>
        <v>2025</v>
      </c>
      <c r="C466" s="17" t="n">
        <f aca="false">IFERROR(VALUE(RIGHT(A466,2)),"")</f>
        <v>2</v>
      </c>
      <c r="D466" s="11" t="str">
        <f aca="false">TRIM('수출입 실적(국가별)'!B470)</f>
        <v>에리트리아</v>
      </c>
      <c r="E466" s="19" t="n">
        <f aca="false">IFERROR(VALUE(SUBSTITUTE(TRIM('수출입 실적(국가별)'!D470),",","")),"")</f>
        <v>0</v>
      </c>
      <c r="F466" s="19" t="n">
        <f aca="false">IFERROR(VALUE(SUBSTITUTE(TRIM('수출입 실적(국가별)'!F470),",","")),"")</f>
        <v>0</v>
      </c>
      <c r="G466" s="19" t="n">
        <f aca="false">IFERROR(VALUE(SUBSTITUTE(TRIM('수출입 실적(국가별)'!G470),",","")),"")</f>
        <v>0</v>
      </c>
    </row>
    <row r="467" customFormat="false" ht="15" hidden="false" customHeight="true" outlineLevel="0" collapsed="false">
      <c r="A467" s="11" t="str">
        <f aca="false">TRIM('수출입 실적(국가별)'!A471)</f>
        <v>2025.02</v>
      </c>
      <c r="B467" s="17" t="n">
        <f aca="false">IFERROR(VALUE(LEFT(A467,4)),"")</f>
        <v>2025</v>
      </c>
      <c r="C467" s="17" t="n">
        <f aca="false">IFERROR(VALUE(RIGHT(A467,2)),"")</f>
        <v>2</v>
      </c>
      <c r="D467" s="11" t="str">
        <f aca="false">TRIM('수출입 실적(국가별)'!B471)</f>
        <v>몬트세라트</v>
      </c>
      <c r="E467" s="19" t="n">
        <f aca="false">IFERROR(VALUE(SUBSTITUTE(TRIM('수출입 실적(국가별)'!D471),",","")),"")</f>
        <v>0</v>
      </c>
      <c r="F467" s="19" t="n">
        <f aca="false">IFERROR(VALUE(SUBSTITUTE(TRIM('수출입 실적(국가별)'!F471),",","")),"")</f>
        <v>3</v>
      </c>
      <c r="G467" s="19" t="n">
        <f aca="false">IFERROR(VALUE(SUBSTITUTE(TRIM('수출입 실적(국가별)'!G471),",","")),"")</f>
        <v>-3</v>
      </c>
    </row>
    <row r="468" customFormat="false" ht="15" hidden="false" customHeight="true" outlineLevel="0" collapsed="false">
      <c r="A468" s="11" t="str">
        <f aca="false">TRIM('수출입 실적(국가별)'!A472)</f>
        <v>2025.02</v>
      </c>
      <c r="B468" s="17" t="n">
        <f aca="false">IFERROR(VALUE(LEFT(A468,4)),"")</f>
        <v>2025</v>
      </c>
      <c r="C468" s="17" t="n">
        <f aca="false">IFERROR(VALUE(RIGHT(A468,2)),"")</f>
        <v>2</v>
      </c>
      <c r="D468" s="11" t="str">
        <f aca="false">TRIM('수출입 실적(국가별)'!B472)</f>
        <v>보네르 신트외스타티위스</v>
      </c>
      <c r="E468" s="19" t="n">
        <f aca="false">IFERROR(VALUE(SUBSTITUTE(TRIM('수출입 실적(국가별)'!D472),",","")),"")</f>
        <v>0</v>
      </c>
      <c r="F468" s="19" t="n">
        <f aca="false">IFERROR(VALUE(SUBSTITUTE(TRIM('수출입 실적(국가별)'!F472),",","")),"")</f>
        <v>1</v>
      </c>
      <c r="G468" s="19" t="n">
        <f aca="false">IFERROR(VALUE(SUBSTITUTE(TRIM('수출입 실적(국가별)'!G472),",","")),"")</f>
        <v>-1</v>
      </c>
    </row>
    <row r="469" customFormat="false" ht="15" hidden="false" customHeight="true" outlineLevel="0" collapsed="false">
      <c r="A469" s="11" t="str">
        <f aca="false">TRIM('수출입 실적(국가별)'!A473)</f>
        <v>2025.02</v>
      </c>
      <c r="B469" s="17" t="n">
        <f aca="false">IFERROR(VALUE(LEFT(A469,4)),"")</f>
        <v>2025</v>
      </c>
      <c r="C469" s="17" t="n">
        <f aca="false">IFERROR(VALUE(RIGHT(A469,2)),"")</f>
        <v>2</v>
      </c>
      <c r="D469" s="11" t="str">
        <f aca="false">TRIM('수출입 실적(국가별)'!B473)</f>
        <v>코스 군도</v>
      </c>
      <c r="E469" s="19" t="n">
        <f aca="false">IFERROR(VALUE(SUBSTITUTE(TRIM('수출입 실적(국가별)'!D473),",","")),"")</f>
        <v>0</v>
      </c>
      <c r="F469" s="19" t="n">
        <f aca="false">IFERROR(VALUE(SUBSTITUTE(TRIM('수출입 실적(국가별)'!F473),",","")),"")</f>
        <v>0</v>
      </c>
      <c r="G469" s="19" t="n">
        <f aca="false">IFERROR(VALUE(SUBSTITUTE(TRIM('수출입 실적(국가별)'!G473),",","")),"")</f>
        <v>0</v>
      </c>
    </row>
    <row r="470" customFormat="false" ht="15" hidden="false" customHeight="true" outlineLevel="0" collapsed="false">
      <c r="A470" s="11" t="str">
        <f aca="false">TRIM('수출입 실적(국가별)'!A474)</f>
        <v>2025.02</v>
      </c>
      <c r="B470" s="17" t="n">
        <f aca="false">IFERROR(VALUE(LEFT(A470,4)),"")</f>
        <v>2025</v>
      </c>
      <c r="C470" s="17" t="n">
        <f aca="false">IFERROR(VALUE(RIGHT(A470,2)),"")</f>
        <v>2</v>
      </c>
      <c r="D470" s="11" t="str">
        <f aca="false">TRIM('수출입 실적(국가별)'!B474)</f>
        <v>쿡 아일랜드</v>
      </c>
      <c r="E470" s="19" t="n">
        <f aca="false">IFERROR(VALUE(SUBSTITUTE(TRIM('수출입 실적(국가별)'!D474),",","")),"")</f>
        <v>0</v>
      </c>
      <c r="F470" s="19" t="n">
        <f aca="false">IFERROR(VALUE(SUBSTITUTE(TRIM('수출입 실적(국가별)'!F474),",","")),"")</f>
        <v>0</v>
      </c>
      <c r="G470" s="19" t="n">
        <f aca="false">IFERROR(VALUE(SUBSTITUTE(TRIM('수출입 실적(국가별)'!G474),",","")),"")</f>
        <v>0</v>
      </c>
    </row>
    <row r="471" customFormat="false" ht="15" hidden="false" customHeight="true" outlineLevel="0" collapsed="false">
      <c r="A471" s="11" t="str">
        <f aca="false">TRIM('수출입 실적(국가별)'!A475)</f>
        <v>2025.02</v>
      </c>
      <c r="B471" s="17" t="n">
        <f aca="false">IFERROR(VALUE(LEFT(A471,4)),"")</f>
        <v>2025</v>
      </c>
      <c r="C471" s="17" t="n">
        <f aca="false">IFERROR(VALUE(RIGHT(A471,2)),"")</f>
        <v>2</v>
      </c>
      <c r="D471" s="11" t="str">
        <f aca="false">TRIM('수출입 실적(국가별)'!B475)</f>
        <v>피트카이른</v>
      </c>
      <c r="E471" s="19" t="n">
        <f aca="false">IFERROR(VALUE(SUBSTITUTE(TRIM('수출입 실적(국가별)'!D475),",","")),"")</f>
        <v>0</v>
      </c>
      <c r="F471" s="19" t="n">
        <f aca="false">IFERROR(VALUE(SUBSTITUTE(TRIM('수출입 실적(국가별)'!F475),",","")),"")</f>
        <v>0</v>
      </c>
      <c r="G471" s="19" t="n">
        <f aca="false">IFERROR(VALUE(SUBSTITUTE(TRIM('수출입 실적(국가별)'!G475),",","")),"")</f>
        <v>0</v>
      </c>
    </row>
    <row r="472" customFormat="false" ht="15" hidden="false" customHeight="true" outlineLevel="0" collapsed="false">
      <c r="A472" s="11" t="str">
        <f aca="false">TRIM('수출입 실적(국가별)'!A476)</f>
        <v>2025.02</v>
      </c>
      <c r="B472" s="17" t="n">
        <f aca="false">IFERROR(VALUE(LEFT(A472,4)),"")</f>
        <v>2025</v>
      </c>
      <c r="C472" s="17" t="n">
        <f aca="false">IFERROR(VALUE(RIGHT(A472,2)),"")</f>
        <v>2</v>
      </c>
      <c r="D472" s="11" t="str">
        <f aca="false">TRIM('수출입 실적(국가별)'!B476)</f>
        <v>맨섬</v>
      </c>
      <c r="E472" s="19" t="n">
        <f aca="false">IFERROR(VALUE(SUBSTITUTE(TRIM('수출입 실적(국가별)'!D476),",","")),"")</f>
        <v>0</v>
      </c>
      <c r="F472" s="19" t="n">
        <f aca="false">IFERROR(VALUE(SUBSTITUTE(TRIM('수출입 실적(국가별)'!F476),",","")),"")</f>
        <v>0</v>
      </c>
      <c r="G472" s="19" t="n">
        <f aca="false">IFERROR(VALUE(SUBSTITUTE(TRIM('수출입 실적(국가별)'!G476),",","")),"")</f>
        <v>0</v>
      </c>
    </row>
    <row r="473" customFormat="false" ht="15" hidden="false" customHeight="true" outlineLevel="0" collapsed="false">
      <c r="A473" s="11" t="str">
        <f aca="false">TRIM('수출입 실적(국가별)'!A477)</f>
        <v>2025.02</v>
      </c>
      <c r="B473" s="17" t="n">
        <f aca="false">IFERROR(VALUE(LEFT(A473,4)),"")</f>
        <v>2025</v>
      </c>
      <c r="C473" s="17" t="n">
        <f aca="false">IFERROR(VALUE(RIGHT(A473,2)),"")</f>
        <v>2</v>
      </c>
      <c r="D473" s="11" t="str">
        <f aca="false">TRIM('수출입 실적(국가별)'!B477)</f>
        <v>영령 인도양</v>
      </c>
      <c r="E473" s="19" t="n">
        <f aca="false">IFERROR(VALUE(SUBSTITUTE(TRIM('수출입 실적(국가별)'!D477),",","")),"")</f>
        <v>0</v>
      </c>
      <c r="F473" s="19" t="n">
        <f aca="false">IFERROR(VALUE(SUBSTITUTE(TRIM('수출입 실적(국가별)'!F477),",","")),"")</f>
        <v>1</v>
      </c>
      <c r="G473" s="19" t="n">
        <f aca="false">IFERROR(VALUE(SUBSTITUTE(TRIM('수출입 실적(국가별)'!G477),",","")),"")</f>
        <v>-1</v>
      </c>
    </row>
    <row r="474" customFormat="false" ht="15" hidden="false" customHeight="true" outlineLevel="0" collapsed="false">
      <c r="A474" s="11" t="str">
        <f aca="false">TRIM('수출입 실적(국가별)'!A478)</f>
        <v>2025.02</v>
      </c>
      <c r="B474" s="17" t="n">
        <f aca="false">IFERROR(VALUE(LEFT(A474,4)),"")</f>
        <v>2025</v>
      </c>
      <c r="C474" s="17" t="n">
        <f aca="false">IFERROR(VALUE(RIGHT(A474,2)),"")</f>
        <v>2</v>
      </c>
      <c r="D474" s="11" t="str">
        <f aca="false">TRIM('수출입 실적(국가별)'!B478)</f>
        <v>마이너 아우틀링 합중국 군도</v>
      </c>
      <c r="E474" s="19" t="n">
        <f aca="false">IFERROR(VALUE(SUBSTITUTE(TRIM('수출입 실적(국가별)'!D478),",","")),"")</f>
        <v>0</v>
      </c>
      <c r="F474" s="19" t="n">
        <f aca="false">IFERROR(VALUE(SUBSTITUTE(TRIM('수출입 실적(국가별)'!F478),",","")),"")</f>
        <v>10</v>
      </c>
      <c r="G474" s="19" t="n">
        <f aca="false">IFERROR(VALUE(SUBSTITUTE(TRIM('수출입 실적(국가별)'!G478),",","")),"")</f>
        <v>-10</v>
      </c>
    </row>
    <row r="475" customFormat="false" ht="15" hidden="false" customHeight="true" outlineLevel="0" collapsed="false">
      <c r="A475" s="11" t="str">
        <f aca="false">TRIM('수출입 실적(국가별)'!A479)</f>
        <v>2025.02</v>
      </c>
      <c r="B475" s="17" t="n">
        <f aca="false">IFERROR(VALUE(LEFT(A475,4)),"")</f>
        <v>2025</v>
      </c>
      <c r="C475" s="17" t="n">
        <f aca="false">IFERROR(VALUE(RIGHT(A475,2)),"")</f>
        <v>2</v>
      </c>
      <c r="D475" s="11" t="str">
        <f aca="false">TRIM('수출입 실적(국가별)'!B479)</f>
        <v>니우에</v>
      </c>
      <c r="E475" s="19" t="n">
        <f aca="false">IFERROR(VALUE(SUBSTITUTE(TRIM('수출입 실적(국가별)'!D479),",","")),"")</f>
        <v>0</v>
      </c>
      <c r="F475" s="19" t="n">
        <f aca="false">IFERROR(VALUE(SUBSTITUTE(TRIM('수출입 실적(국가별)'!F479),",","")),"")</f>
        <v>0</v>
      </c>
      <c r="G475" s="19" t="n">
        <f aca="false">IFERROR(VALUE(SUBSTITUTE(TRIM('수출입 실적(국가별)'!G479),",","")),"")</f>
        <v>0</v>
      </c>
    </row>
    <row r="476" customFormat="false" ht="15" hidden="false" customHeight="true" outlineLevel="0" collapsed="false">
      <c r="A476" s="11" t="str">
        <f aca="false">TRIM('수출입 실적(국가별)'!A480)</f>
        <v>2025.02</v>
      </c>
      <c r="B476" s="17" t="n">
        <f aca="false">IFERROR(VALUE(LEFT(A476,4)),"")</f>
        <v>2025</v>
      </c>
      <c r="C476" s="17" t="n">
        <f aca="false">IFERROR(VALUE(RIGHT(A476,2)),"")</f>
        <v>2</v>
      </c>
      <c r="D476" s="11" t="str">
        <f aca="false">TRIM('수출입 실적(국가별)'!B480)</f>
        <v>토켈라우</v>
      </c>
      <c r="E476" s="19" t="n">
        <f aca="false">IFERROR(VALUE(SUBSTITUTE(TRIM('수출입 실적(국가별)'!D480),",","")),"")</f>
        <v>0</v>
      </c>
      <c r="F476" s="19" t="n">
        <f aca="false">IFERROR(VALUE(SUBSTITUTE(TRIM('수출입 실적(국가별)'!F480),",","")),"")</f>
        <v>1</v>
      </c>
      <c r="G476" s="19" t="n">
        <f aca="false">IFERROR(VALUE(SUBSTITUTE(TRIM('수출입 실적(국가별)'!G480),",","")),"")</f>
        <v>-1</v>
      </c>
    </row>
    <row r="477" customFormat="false" ht="15" hidden="false" customHeight="true" outlineLevel="0" collapsed="false">
      <c r="A477" s="11" t="str">
        <f aca="false">TRIM('수출입 실적(국가별)'!A481)</f>
        <v>2025.03</v>
      </c>
      <c r="B477" s="17" t="n">
        <f aca="false">IFERROR(VALUE(LEFT(A477,4)),"")</f>
        <v>2025</v>
      </c>
      <c r="C477" s="17" t="n">
        <f aca="false">IFERROR(VALUE(RIGHT(A477,2)),"")</f>
        <v>3</v>
      </c>
      <c r="D477" s="11" t="str">
        <f aca="false">TRIM('수출입 실적(국가별)'!B481)</f>
        <v>미국</v>
      </c>
      <c r="E477" s="19" t="n">
        <f aca="false">IFERROR(VALUE(SUBSTITUTE(TRIM('수출입 실적(국가별)'!D481),",","")),"")</f>
        <v>11109476</v>
      </c>
      <c r="F477" s="19" t="n">
        <f aca="false">IFERROR(VALUE(SUBSTITUTE(TRIM('수출입 실적(국가별)'!F481),",","")),"")</f>
        <v>5391830</v>
      </c>
      <c r="G477" s="19" t="n">
        <f aca="false">IFERROR(VALUE(SUBSTITUTE(TRIM('수출입 실적(국가별)'!G481),",","")),"")</f>
        <v>5717646</v>
      </c>
    </row>
    <row r="478" customFormat="false" ht="15" hidden="false" customHeight="true" outlineLevel="0" collapsed="false">
      <c r="A478" s="11" t="str">
        <f aca="false">TRIM('수출입 실적(국가별)'!A482)</f>
        <v>2025.03</v>
      </c>
      <c r="B478" s="17" t="n">
        <f aca="false">IFERROR(VALUE(LEFT(A478,4)),"")</f>
        <v>2025</v>
      </c>
      <c r="C478" s="17" t="n">
        <f aca="false">IFERROR(VALUE(RIGHT(A478,2)),"")</f>
        <v>3</v>
      </c>
      <c r="D478" s="11" t="str">
        <f aca="false">TRIM('수출입 실적(국가별)'!B482)</f>
        <v>중국</v>
      </c>
      <c r="E478" s="19" t="n">
        <f aca="false">IFERROR(VALUE(SUBSTITUTE(TRIM('수출입 실적(국가별)'!D482),",","")),"")</f>
        <v>10057086</v>
      </c>
      <c r="F478" s="19" t="n">
        <f aca="false">IFERROR(VALUE(SUBSTITUTE(TRIM('수출입 실적(국가별)'!F482),",","")),"")</f>
        <v>11377002</v>
      </c>
      <c r="G478" s="19" t="n">
        <f aca="false">IFERROR(VALUE(SUBSTITUTE(TRIM('수출입 실적(국가별)'!G482),",","")),"")</f>
        <v>-1319916</v>
      </c>
    </row>
    <row r="479" customFormat="false" ht="15" hidden="false" customHeight="true" outlineLevel="0" collapsed="false">
      <c r="A479" s="11" t="str">
        <f aca="false">TRIM('수출입 실적(국가별)'!A483)</f>
        <v>2025.03</v>
      </c>
      <c r="B479" s="17" t="n">
        <f aca="false">IFERROR(VALUE(LEFT(A479,4)),"")</f>
        <v>2025</v>
      </c>
      <c r="C479" s="17" t="n">
        <f aca="false">IFERROR(VALUE(RIGHT(A479,2)),"")</f>
        <v>3</v>
      </c>
      <c r="D479" s="11" t="str">
        <f aca="false">TRIM('수출입 실적(국가별)'!B483)</f>
        <v>베트남</v>
      </c>
      <c r="E479" s="19" t="n">
        <f aca="false">IFERROR(VALUE(SUBSTITUTE(TRIM('수출입 실적(국가별)'!D483),",","")),"")</f>
        <v>5025872</v>
      </c>
      <c r="F479" s="19" t="n">
        <f aca="false">IFERROR(VALUE(SUBSTITUTE(TRIM('수출입 실적(국가별)'!F483),",","")),"")</f>
        <v>2604697</v>
      </c>
      <c r="G479" s="19" t="n">
        <f aca="false">IFERROR(VALUE(SUBSTITUTE(TRIM('수출입 실적(국가별)'!G483),",","")),"")</f>
        <v>2421175</v>
      </c>
    </row>
    <row r="480" customFormat="false" ht="15" hidden="false" customHeight="true" outlineLevel="0" collapsed="false">
      <c r="A480" s="11" t="str">
        <f aca="false">TRIM('수출입 실적(국가별)'!A484)</f>
        <v>2025.03</v>
      </c>
      <c r="B480" s="17" t="n">
        <f aca="false">IFERROR(VALUE(LEFT(A480,4)),"")</f>
        <v>2025</v>
      </c>
      <c r="C480" s="17" t="n">
        <f aca="false">IFERROR(VALUE(RIGHT(A480,2)),"")</f>
        <v>3</v>
      </c>
      <c r="D480" s="11" t="str">
        <f aca="false">TRIM('수출입 실적(국가별)'!B484)</f>
        <v>대만</v>
      </c>
      <c r="E480" s="19" t="n">
        <f aca="false">IFERROR(VALUE(SUBSTITUTE(TRIM('수출입 실적(국가별)'!D484),",","")),"")</f>
        <v>3820712</v>
      </c>
      <c r="F480" s="19" t="n">
        <f aca="false">IFERROR(VALUE(SUBSTITUTE(TRIM('수출입 실적(국가별)'!F484),",","")),"")</f>
        <v>2912365</v>
      </c>
      <c r="G480" s="19" t="n">
        <f aca="false">IFERROR(VALUE(SUBSTITUTE(TRIM('수출입 실적(국가별)'!G484),",","")),"")</f>
        <v>908347</v>
      </c>
    </row>
    <row r="481" customFormat="false" ht="15" hidden="false" customHeight="true" outlineLevel="0" collapsed="false">
      <c r="A481" s="11" t="str">
        <f aca="false">TRIM('수출입 실적(국가별)'!A485)</f>
        <v>2025.03</v>
      </c>
      <c r="B481" s="17" t="n">
        <f aca="false">IFERROR(VALUE(LEFT(A481,4)),"")</f>
        <v>2025</v>
      </c>
      <c r="C481" s="17" t="n">
        <f aca="false">IFERROR(VALUE(RIGHT(A481,2)),"")</f>
        <v>3</v>
      </c>
      <c r="D481" s="11" t="str">
        <f aca="false">TRIM('수출입 실적(국가별)'!B485)</f>
        <v>홍콩</v>
      </c>
      <c r="E481" s="19" t="n">
        <f aca="false">IFERROR(VALUE(SUBSTITUTE(TRIM('수출입 실적(국가별)'!D485),",","")),"")</f>
        <v>2681760</v>
      </c>
      <c r="F481" s="19" t="n">
        <f aca="false">IFERROR(VALUE(SUBSTITUTE(TRIM('수출입 실적(국가별)'!F485),",","")),"")</f>
        <v>329809</v>
      </c>
      <c r="G481" s="19" t="n">
        <f aca="false">IFERROR(VALUE(SUBSTITUTE(TRIM('수출입 실적(국가별)'!G485),",","")),"")</f>
        <v>2351951</v>
      </c>
    </row>
    <row r="482" customFormat="false" ht="15" hidden="false" customHeight="true" outlineLevel="0" collapsed="false">
      <c r="A482" s="11" t="str">
        <f aca="false">TRIM('수출입 실적(국가별)'!A486)</f>
        <v>2025.03</v>
      </c>
      <c r="B482" s="17" t="n">
        <f aca="false">IFERROR(VALUE(LEFT(A482,4)),"")</f>
        <v>2025</v>
      </c>
      <c r="C482" s="17" t="n">
        <f aca="false">IFERROR(VALUE(RIGHT(A482,2)),"")</f>
        <v>3</v>
      </c>
      <c r="D482" s="11" t="str">
        <f aca="false">TRIM('수출입 실적(국가별)'!B486)</f>
        <v>일본</v>
      </c>
      <c r="E482" s="19" t="n">
        <f aca="false">IFERROR(VALUE(SUBSTITUTE(TRIM('수출입 실적(국가별)'!D486),",","")),"")</f>
        <v>2158842</v>
      </c>
      <c r="F482" s="19" t="n">
        <f aca="false">IFERROR(VALUE(SUBSTITUTE(TRIM('수출입 실적(국가별)'!F486),",","")),"")</f>
        <v>4579729</v>
      </c>
      <c r="G482" s="19" t="n">
        <f aca="false">IFERROR(VALUE(SUBSTITUTE(TRIM('수출입 실적(국가별)'!G486),",","")),"")</f>
        <v>-2420888</v>
      </c>
    </row>
    <row r="483" customFormat="false" ht="15" hidden="false" customHeight="true" outlineLevel="0" collapsed="false">
      <c r="A483" s="11" t="str">
        <f aca="false">TRIM('수출입 실적(국가별)'!A487)</f>
        <v>2025.03</v>
      </c>
      <c r="B483" s="17" t="n">
        <f aca="false">IFERROR(VALUE(LEFT(A483,4)),"")</f>
        <v>2025</v>
      </c>
      <c r="C483" s="17" t="n">
        <f aca="false">IFERROR(VALUE(RIGHT(A483,2)),"")</f>
        <v>3</v>
      </c>
      <c r="D483" s="11" t="str">
        <f aca="false">TRIM('수출입 실적(국가별)'!B487)</f>
        <v>싱가포르</v>
      </c>
      <c r="E483" s="19" t="n">
        <f aca="false">IFERROR(VALUE(SUBSTITUTE(TRIM('수출입 실적(국가별)'!D487),",","")),"")</f>
        <v>1894030</v>
      </c>
      <c r="F483" s="19" t="n">
        <f aca="false">IFERROR(VALUE(SUBSTITUTE(TRIM('수출입 실적(국가별)'!F487),",","")),"")</f>
        <v>938967</v>
      </c>
      <c r="G483" s="19" t="n">
        <f aca="false">IFERROR(VALUE(SUBSTITUTE(TRIM('수출입 실적(국가별)'!G487),",","")),"")</f>
        <v>955063</v>
      </c>
    </row>
    <row r="484" customFormat="false" ht="15" hidden="false" customHeight="true" outlineLevel="0" collapsed="false">
      <c r="A484" s="11" t="str">
        <f aca="false">TRIM('수출입 실적(국가별)'!A488)</f>
        <v>2025.03</v>
      </c>
      <c r="B484" s="17" t="n">
        <f aca="false">IFERROR(VALUE(LEFT(A484,4)),"")</f>
        <v>2025</v>
      </c>
      <c r="C484" s="17" t="n">
        <f aca="false">IFERROR(VALUE(RIGHT(A484,2)),"")</f>
        <v>3</v>
      </c>
      <c r="D484" s="11" t="str">
        <f aca="false">TRIM('수출입 실적(국가별)'!B488)</f>
        <v>인도</v>
      </c>
      <c r="E484" s="19" t="n">
        <f aca="false">IFERROR(VALUE(SUBSTITUTE(TRIM('수출입 실적(국가별)'!D488),",","")),"")</f>
        <v>1502347</v>
      </c>
      <c r="F484" s="19" t="n">
        <f aca="false">IFERROR(VALUE(SUBSTITUTE(TRIM('수출입 실적(국가별)'!F488),",","")),"")</f>
        <v>592525</v>
      </c>
      <c r="G484" s="19" t="n">
        <f aca="false">IFERROR(VALUE(SUBSTITUTE(TRIM('수출입 실적(국가별)'!G488),",","")),"")</f>
        <v>909822</v>
      </c>
    </row>
    <row r="485" customFormat="false" ht="15" hidden="false" customHeight="true" outlineLevel="0" collapsed="false">
      <c r="A485" s="11" t="str">
        <f aca="false">TRIM('수출입 실적(국가별)'!A489)</f>
        <v>2025.03</v>
      </c>
      <c r="B485" s="17" t="n">
        <f aca="false">IFERROR(VALUE(LEFT(A485,4)),"")</f>
        <v>2025</v>
      </c>
      <c r="C485" s="17" t="n">
        <f aca="false">IFERROR(VALUE(RIGHT(A485,2)),"")</f>
        <v>3</v>
      </c>
      <c r="D485" s="11" t="str">
        <f aca="false">TRIM('수출입 실적(국가별)'!B489)</f>
        <v>필리핀</v>
      </c>
      <c r="E485" s="19" t="n">
        <f aca="false">IFERROR(VALUE(SUBSTITUTE(TRIM('수출입 실적(국가별)'!D489),",","")),"")</f>
        <v>1051397</v>
      </c>
      <c r="F485" s="19" t="n">
        <f aca="false">IFERROR(VALUE(SUBSTITUTE(TRIM('수출입 실적(국가별)'!F489),",","")),"")</f>
        <v>326628</v>
      </c>
      <c r="G485" s="19" t="n">
        <f aca="false">IFERROR(VALUE(SUBSTITUTE(TRIM('수출입 실적(국가별)'!G489),",","")),"")</f>
        <v>724769</v>
      </c>
    </row>
    <row r="486" customFormat="false" ht="15" hidden="false" customHeight="true" outlineLevel="0" collapsed="false">
      <c r="A486" s="11" t="str">
        <f aca="false">TRIM('수출입 실적(국가별)'!A490)</f>
        <v>2025.03</v>
      </c>
      <c r="B486" s="17" t="n">
        <f aca="false">IFERROR(VALUE(LEFT(A486,4)),"")</f>
        <v>2025</v>
      </c>
      <c r="C486" s="17" t="n">
        <f aca="false">IFERROR(VALUE(RIGHT(A486,2)),"")</f>
        <v>3</v>
      </c>
      <c r="D486" s="11" t="str">
        <f aca="false">TRIM('수출입 실적(국가별)'!B490)</f>
        <v>말레이시아</v>
      </c>
      <c r="E486" s="19" t="n">
        <f aca="false">IFERROR(VALUE(SUBSTITUTE(TRIM('수출입 실적(국가별)'!D490),",","")),"")</f>
        <v>980220</v>
      </c>
      <c r="F486" s="19" t="n">
        <f aca="false">IFERROR(VALUE(SUBSTITUTE(TRIM('수출입 실적(국가별)'!F490),",","")),"")</f>
        <v>1184820</v>
      </c>
      <c r="G486" s="19" t="n">
        <f aca="false">IFERROR(VALUE(SUBSTITUTE(TRIM('수출입 실적(국가별)'!G490),",","")),"")</f>
        <v>-204601</v>
      </c>
    </row>
    <row r="487" customFormat="false" ht="15" hidden="false" customHeight="true" outlineLevel="0" collapsed="false">
      <c r="A487" s="11" t="str">
        <f aca="false">TRIM('수출입 실적(국가별)'!A491)</f>
        <v>2025.03</v>
      </c>
      <c r="B487" s="17" t="n">
        <f aca="false">IFERROR(VALUE(LEFT(A487,4)),"")</f>
        <v>2025</v>
      </c>
      <c r="C487" s="17" t="n">
        <f aca="false">IFERROR(VALUE(RIGHT(A487,2)),"")</f>
        <v>3</v>
      </c>
      <c r="D487" s="11" t="str">
        <f aca="false">TRIM('수출입 실적(국가별)'!B491)</f>
        <v>멕시코</v>
      </c>
      <c r="E487" s="19" t="n">
        <f aca="false">IFERROR(VALUE(SUBSTITUTE(TRIM('수출입 실적(국가별)'!D491),",","")),"")</f>
        <v>942536</v>
      </c>
      <c r="F487" s="19" t="n">
        <f aca="false">IFERROR(VALUE(SUBSTITUTE(TRIM('수출입 실적(국가별)'!F491),",","")),"")</f>
        <v>703028</v>
      </c>
      <c r="G487" s="19" t="n">
        <f aca="false">IFERROR(VALUE(SUBSTITUTE(TRIM('수출입 실적(국가별)'!G491),",","")),"")</f>
        <v>239508</v>
      </c>
    </row>
    <row r="488" customFormat="false" ht="15" hidden="false" customHeight="true" outlineLevel="0" collapsed="false">
      <c r="A488" s="11" t="str">
        <f aca="false">TRIM('수출입 실적(국가별)'!A492)</f>
        <v>2025.03</v>
      </c>
      <c r="B488" s="17" t="n">
        <f aca="false">IFERROR(VALUE(LEFT(A488,4)),"")</f>
        <v>2025</v>
      </c>
      <c r="C488" s="17" t="n">
        <f aca="false">IFERROR(VALUE(RIGHT(A488,2)),"")</f>
        <v>3</v>
      </c>
      <c r="D488" s="11" t="str">
        <f aca="false">TRIM('수출입 실적(국가별)'!B492)</f>
        <v>호주</v>
      </c>
      <c r="E488" s="19" t="n">
        <f aca="false">IFERROR(VALUE(SUBSTITUTE(TRIM('수출입 실적(국가별)'!D492),",","")),"")</f>
        <v>902185</v>
      </c>
      <c r="F488" s="19" t="n">
        <f aca="false">IFERROR(VALUE(SUBSTITUTE(TRIM('수출입 실적(국가별)'!F492),",","")),"")</f>
        <v>2550488</v>
      </c>
      <c r="G488" s="19" t="n">
        <f aca="false">IFERROR(VALUE(SUBSTITUTE(TRIM('수출입 실적(국가별)'!G492),",","")),"")</f>
        <v>-1648303</v>
      </c>
    </row>
    <row r="489" customFormat="false" ht="15" hidden="false" customHeight="true" outlineLevel="0" collapsed="false">
      <c r="A489" s="11" t="str">
        <f aca="false">TRIM('수출입 실적(국가별)'!A493)</f>
        <v>2025.03</v>
      </c>
      <c r="B489" s="17" t="n">
        <f aca="false">IFERROR(VALUE(LEFT(A489,4)),"")</f>
        <v>2025</v>
      </c>
      <c r="C489" s="17" t="n">
        <f aca="false">IFERROR(VALUE(RIGHT(A489,2)),"")</f>
        <v>3</v>
      </c>
      <c r="D489" s="11" t="str">
        <f aca="false">TRIM('수출입 실적(국가별)'!B493)</f>
        <v>캐나다</v>
      </c>
      <c r="E489" s="19" t="n">
        <f aca="false">IFERROR(VALUE(SUBSTITUTE(TRIM('수출입 실적(국가별)'!D493),",","")),"")</f>
        <v>895302</v>
      </c>
      <c r="F489" s="19" t="n">
        <f aca="false">IFERROR(VALUE(SUBSTITUTE(TRIM('수출입 실적(국가별)'!F493),",","")),"")</f>
        <v>540413</v>
      </c>
      <c r="G489" s="19" t="n">
        <f aca="false">IFERROR(VALUE(SUBSTITUTE(TRIM('수출입 실적(국가별)'!G493),",","")),"")</f>
        <v>354889</v>
      </c>
    </row>
    <row r="490" customFormat="false" ht="15" hidden="false" customHeight="true" outlineLevel="0" collapsed="false">
      <c r="A490" s="11" t="str">
        <f aca="false">TRIM('수출입 실적(국가별)'!A494)</f>
        <v>2025.03</v>
      </c>
      <c r="B490" s="17" t="n">
        <f aca="false">IFERROR(VALUE(LEFT(A490,4)),"")</f>
        <v>2025</v>
      </c>
      <c r="C490" s="17" t="n">
        <f aca="false">IFERROR(VALUE(RIGHT(A490,2)),"")</f>
        <v>3</v>
      </c>
      <c r="D490" s="11" t="str">
        <f aca="false">TRIM('수출입 실적(국가별)'!B494)</f>
        <v>독일</v>
      </c>
      <c r="E490" s="19" t="n">
        <f aca="false">IFERROR(VALUE(SUBSTITUTE(TRIM('수출입 실적(국가별)'!D494),",","")),"")</f>
        <v>894703</v>
      </c>
      <c r="F490" s="19" t="n">
        <f aca="false">IFERROR(VALUE(SUBSTITUTE(TRIM('수출입 실적(국가별)'!F494),",","")),"")</f>
        <v>1835660</v>
      </c>
      <c r="G490" s="19" t="n">
        <f aca="false">IFERROR(VALUE(SUBSTITUTE(TRIM('수출입 실적(국가별)'!G494),",","")),"")</f>
        <v>-940957</v>
      </c>
    </row>
    <row r="491" customFormat="false" ht="15" hidden="false" customHeight="true" outlineLevel="0" collapsed="false">
      <c r="A491" s="11" t="str">
        <f aca="false">TRIM('수출입 실적(국가별)'!A495)</f>
        <v>2025.03</v>
      </c>
      <c r="B491" s="17" t="n">
        <f aca="false">IFERROR(VALUE(LEFT(A491,4)),"")</f>
        <v>2025</v>
      </c>
      <c r="C491" s="17" t="n">
        <f aca="false">IFERROR(VALUE(RIGHT(A491,2)),"")</f>
        <v>3</v>
      </c>
      <c r="D491" s="11" t="str">
        <f aca="false">TRIM('수출입 실적(국가별)'!B495)</f>
        <v>폴란드</v>
      </c>
      <c r="E491" s="19" t="n">
        <f aca="false">IFERROR(VALUE(SUBSTITUTE(TRIM('수출입 실적(국가별)'!D495),",","")),"")</f>
        <v>877946</v>
      </c>
      <c r="F491" s="19" t="n">
        <f aca="false">IFERROR(VALUE(SUBSTITUTE(TRIM('수출입 실적(국가별)'!F495),",","")),"")</f>
        <v>68737</v>
      </c>
      <c r="G491" s="19" t="n">
        <f aca="false">IFERROR(VALUE(SUBSTITUTE(TRIM('수출입 실적(국가별)'!G495),",","")),"")</f>
        <v>809209</v>
      </c>
    </row>
    <row r="492" customFormat="false" ht="15" hidden="false" customHeight="true" outlineLevel="0" collapsed="false">
      <c r="A492" s="11" t="str">
        <f aca="false">TRIM('수출입 실적(국가별)'!A496)</f>
        <v>2025.03</v>
      </c>
      <c r="B492" s="17" t="n">
        <f aca="false">IFERROR(VALUE(LEFT(A492,4)),"")</f>
        <v>2025</v>
      </c>
      <c r="C492" s="17" t="n">
        <f aca="false">IFERROR(VALUE(RIGHT(A492,2)),"")</f>
        <v>3</v>
      </c>
      <c r="D492" s="11" t="str">
        <f aca="false">TRIM('수출입 실적(국가별)'!B496)</f>
        <v>튀르키예</v>
      </c>
      <c r="E492" s="19" t="n">
        <f aca="false">IFERROR(VALUE(SUBSTITUTE(TRIM('수출입 실적(국가별)'!D496),",","")),"")</f>
        <v>833960</v>
      </c>
      <c r="F492" s="19" t="n">
        <f aca="false">IFERROR(VALUE(SUBSTITUTE(TRIM('수출입 실적(국가별)'!F496),",","")),"")</f>
        <v>133352</v>
      </c>
      <c r="G492" s="19" t="n">
        <f aca="false">IFERROR(VALUE(SUBSTITUTE(TRIM('수출입 실적(국가별)'!G496),",","")),"")</f>
        <v>700608</v>
      </c>
    </row>
    <row r="493" customFormat="false" ht="15" hidden="false" customHeight="true" outlineLevel="0" collapsed="false">
      <c r="A493" s="11" t="str">
        <f aca="false">TRIM('수출입 실적(국가별)'!A497)</f>
        <v>2025.03</v>
      </c>
      <c r="B493" s="17" t="n">
        <f aca="false">IFERROR(VALUE(LEFT(A493,4)),"")</f>
        <v>2025</v>
      </c>
      <c r="C493" s="17" t="n">
        <f aca="false">IFERROR(VALUE(RIGHT(A493,2)),"")</f>
        <v>3</v>
      </c>
      <c r="D493" s="11" t="str">
        <f aca="false">TRIM('수출입 실적(국가별)'!B497)</f>
        <v>태국</v>
      </c>
      <c r="E493" s="19" t="n">
        <f aca="false">IFERROR(VALUE(SUBSTITUTE(TRIM('수출입 실적(국가별)'!D497),",","")),"")</f>
        <v>658855</v>
      </c>
      <c r="F493" s="19" t="n">
        <f aca="false">IFERROR(VALUE(SUBSTITUTE(TRIM('수출입 실적(국가별)'!F497),",","")),"")</f>
        <v>603818</v>
      </c>
      <c r="G493" s="19" t="n">
        <f aca="false">IFERROR(VALUE(SUBSTITUTE(TRIM('수출입 실적(국가별)'!G497),",","")),"")</f>
        <v>55037</v>
      </c>
    </row>
    <row r="494" customFormat="false" ht="15" hidden="false" customHeight="true" outlineLevel="0" collapsed="false">
      <c r="A494" s="11" t="str">
        <f aca="false">TRIM('수출입 실적(국가별)'!A498)</f>
        <v>2025.03</v>
      </c>
      <c r="B494" s="17" t="n">
        <f aca="false">IFERROR(VALUE(LEFT(A494,4)),"")</f>
        <v>2025</v>
      </c>
      <c r="C494" s="17" t="n">
        <f aca="false">IFERROR(VALUE(RIGHT(A494,2)),"")</f>
        <v>3</v>
      </c>
      <c r="D494" s="11" t="str">
        <f aca="false">TRIM('수출입 실적(국가별)'!B498)</f>
        <v>네덜란드</v>
      </c>
      <c r="E494" s="19" t="n">
        <f aca="false">IFERROR(VALUE(SUBSTITUTE(TRIM('수출입 실적(국가별)'!D498),",","")),"")</f>
        <v>655219</v>
      </c>
      <c r="F494" s="19" t="n">
        <f aca="false">IFERROR(VALUE(SUBSTITUTE(TRIM('수출입 실적(국가별)'!F498),",","")),"")</f>
        <v>1609234</v>
      </c>
      <c r="G494" s="19" t="n">
        <f aca="false">IFERROR(VALUE(SUBSTITUTE(TRIM('수출입 실적(국가별)'!G498),",","")),"")</f>
        <v>-954015</v>
      </c>
    </row>
    <row r="495" customFormat="false" ht="15" hidden="false" customHeight="true" outlineLevel="0" collapsed="false">
      <c r="A495" s="11" t="str">
        <f aca="false">TRIM('수출입 실적(국가별)'!A499)</f>
        <v>2025.03</v>
      </c>
      <c r="B495" s="17" t="n">
        <f aca="false">IFERROR(VALUE(LEFT(A495,4)),"")</f>
        <v>2025</v>
      </c>
      <c r="C495" s="17" t="n">
        <f aca="false">IFERROR(VALUE(RIGHT(A495,2)),"")</f>
        <v>3</v>
      </c>
      <c r="D495" s="11" t="str">
        <f aca="false">TRIM('수출입 실적(국가별)'!B499)</f>
        <v>라이베리아</v>
      </c>
      <c r="E495" s="19" t="n">
        <f aca="false">IFERROR(VALUE(SUBSTITUTE(TRIM('수출입 실적(국가별)'!D499),",","")),"")</f>
        <v>632845</v>
      </c>
      <c r="F495" s="19" t="n">
        <f aca="false">IFERROR(VALUE(SUBSTITUTE(TRIM('수출입 실적(국가별)'!F499),",","")),"")</f>
        <v>189</v>
      </c>
      <c r="G495" s="19" t="n">
        <f aca="false">IFERROR(VALUE(SUBSTITUTE(TRIM('수출입 실적(국가별)'!G499),",","")),"")</f>
        <v>632656</v>
      </c>
    </row>
    <row r="496" customFormat="false" ht="15" hidden="false" customHeight="true" outlineLevel="0" collapsed="false">
      <c r="A496" s="11" t="str">
        <f aca="false">TRIM('수출입 실적(국가별)'!A500)</f>
        <v>2025.03</v>
      </c>
      <c r="B496" s="17" t="n">
        <f aca="false">IFERROR(VALUE(LEFT(A496,4)),"")</f>
        <v>2025</v>
      </c>
      <c r="C496" s="17" t="n">
        <f aca="false">IFERROR(VALUE(RIGHT(A496,2)),"")</f>
        <v>3</v>
      </c>
      <c r="D496" s="11" t="str">
        <f aca="false">TRIM('수출입 실적(국가별)'!B500)</f>
        <v>몰타</v>
      </c>
      <c r="E496" s="19" t="n">
        <f aca="false">IFERROR(VALUE(SUBSTITUTE(TRIM('수출입 실적(국가별)'!D500),",","")),"")</f>
        <v>543500</v>
      </c>
      <c r="F496" s="19" t="n">
        <f aca="false">IFERROR(VALUE(SUBSTITUTE(TRIM('수출입 실적(국가별)'!F500),",","")),"")</f>
        <v>25417</v>
      </c>
      <c r="G496" s="19" t="n">
        <f aca="false">IFERROR(VALUE(SUBSTITUTE(TRIM('수출입 실적(국가별)'!G500),",","")),"")</f>
        <v>518082</v>
      </c>
    </row>
    <row r="497" customFormat="false" ht="15" hidden="false" customHeight="true" outlineLevel="0" collapsed="false">
      <c r="A497" s="11" t="str">
        <f aca="false">TRIM('수출입 실적(국가별)'!A501)</f>
        <v>2025.03</v>
      </c>
      <c r="B497" s="17" t="n">
        <f aca="false">IFERROR(VALUE(LEFT(A497,4)),"")</f>
        <v>2025</v>
      </c>
      <c r="C497" s="17" t="n">
        <f aca="false">IFERROR(VALUE(RIGHT(A497,2)),"")</f>
        <v>3</v>
      </c>
      <c r="D497" s="11" t="str">
        <f aca="false">TRIM('수출입 실적(국가별)'!B501)</f>
        <v>인도네시아</v>
      </c>
      <c r="E497" s="19" t="n">
        <f aca="false">IFERROR(VALUE(SUBSTITUTE(TRIM('수출입 실적(국가별)'!D501),",","")),"")</f>
        <v>537114</v>
      </c>
      <c r="F497" s="19" t="n">
        <f aca="false">IFERROR(VALUE(SUBSTITUTE(TRIM('수출입 실적(국가별)'!F501),",","")),"")</f>
        <v>802101</v>
      </c>
      <c r="G497" s="19" t="n">
        <f aca="false">IFERROR(VALUE(SUBSTITUTE(TRIM('수출입 실적(국가별)'!G501),",","")),"")</f>
        <v>-264987</v>
      </c>
    </row>
    <row r="498" customFormat="false" ht="15" hidden="false" customHeight="true" outlineLevel="0" collapsed="false">
      <c r="A498" s="11" t="str">
        <f aca="false">TRIM('수출입 실적(국가별)'!A502)</f>
        <v>2025.03</v>
      </c>
      <c r="B498" s="17" t="n">
        <f aca="false">IFERROR(VALUE(LEFT(A498,4)),"")</f>
        <v>2025</v>
      </c>
      <c r="C498" s="17" t="n">
        <f aca="false">IFERROR(VALUE(RIGHT(A498,2)),"")</f>
        <v>3</v>
      </c>
      <c r="D498" s="11" t="str">
        <f aca="false">TRIM('수출입 실적(국가별)'!B502)</f>
        <v>영국</v>
      </c>
      <c r="E498" s="19" t="n">
        <f aca="false">IFERROR(VALUE(SUBSTITUTE(TRIM('수출입 실적(국가별)'!D502),",","")),"")</f>
        <v>504707</v>
      </c>
      <c r="F498" s="19" t="n">
        <f aca="false">IFERROR(VALUE(SUBSTITUTE(TRIM('수출입 실적(국가별)'!F502),",","")),"")</f>
        <v>371529</v>
      </c>
      <c r="G498" s="19" t="n">
        <f aca="false">IFERROR(VALUE(SUBSTITUTE(TRIM('수출입 실적(국가별)'!G502),",","")),"")</f>
        <v>133178</v>
      </c>
    </row>
    <row r="499" customFormat="false" ht="15" hidden="false" customHeight="true" outlineLevel="0" collapsed="false">
      <c r="A499" s="11" t="str">
        <f aca="false">TRIM('수출입 실적(국가별)'!A503)</f>
        <v>2025.03</v>
      </c>
      <c r="B499" s="17" t="n">
        <f aca="false">IFERROR(VALUE(LEFT(A499,4)),"")</f>
        <v>2025</v>
      </c>
      <c r="C499" s="17" t="n">
        <f aca="false">IFERROR(VALUE(RIGHT(A499,2)),"")</f>
        <v>3</v>
      </c>
      <c r="D499" s="11" t="str">
        <f aca="false">TRIM('수출입 실적(국가별)'!B503)</f>
        <v>프랑스</v>
      </c>
      <c r="E499" s="19" t="n">
        <f aca="false">IFERROR(VALUE(SUBSTITUTE(TRIM('수출입 실적(국가별)'!D503),",","")),"")</f>
        <v>478729</v>
      </c>
      <c r="F499" s="19" t="n">
        <f aca="false">IFERROR(VALUE(SUBSTITUTE(TRIM('수출입 실적(국가별)'!F503),",","")),"")</f>
        <v>665193</v>
      </c>
      <c r="G499" s="19" t="n">
        <f aca="false">IFERROR(VALUE(SUBSTITUTE(TRIM('수출입 실적(국가별)'!G503),",","")),"")</f>
        <v>-186464</v>
      </c>
    </row>
    <row r="500" customFormat="false" ht="15" hidden="false" customHeight="true" outlineLevel="0" collapsed="false">
      <c r="A500" s="11" t="str">
        <f aca="false">TRIM('수출입 실적(국가별)'!A504)</f>
        <v>2025.03</v>
      </c>
      <c r="B500" s="17" t="n">
        <f aca="false">IFERROR(VALUE(LEFT(A500,4)),"")</f>
        <v>2025</v>
      </c>
      <c r="C500" s="17" t="n">
        <f aca="false">IFERROR(VALUE(RIGHT(A500,2)),"")</f>
        <v>3</v>
      </c>
      <c r="D500" s="11" t="str">
        <f aca="false">TRIM('수출입 실적(국가별)'!B504)</f>
        <v>사우디아라비아</v>
      </c>
      <c r="E500" s="19" t="n">
        <f aca="false">IFERROR(VALUE(SUBSTITUTE(TRIM('수출입 실적(국가별)'!D504),",","")),"")</f>
        <v>445522</v>
      </c>
      <c r="F500" s="19" t="n">
        <f aca="false">IFERROR(VALUE(SUBSTITUTE(TRIM('수출입 실적(국가별)'!F504),",","")),"")</f>
        <v>2400642</v>
      </c>
      <c r="G500" s="19" t="n">
        <f aca="false">IFERROR(VALUE(SUBSTITUTE(TRIM('수출입 실적(국가별)'!G504),",","")),"")</f>
        <v>-1955120</v>
      </c>
    </row>
    <row r="501" customFormat="false" ht="15" hidden="false" customHeight="true" outlineLevel="0" collapsed="false">
      <c r="A501" s="11" t="str">
        <f aca="false">TRIM('수출입 실적(국가별)'!A505)</f>
        <v>2025.03</v>
      </c>
      <c r="B501" s="17" t="n">
        <f aca="false">IFERROR(VALUE(LEFT(A501,4)),"")</f>
        <v>2025</v>
      </c>
      <c r="C501" s="17" t="n">
        <f aca="false">IFERROR(VALUE(RIGHT(A501,2)),"")</f>
        <v>3</v>
      </c>
      <c r="D501" s="11" t="str">
        <f aca="false">TRIM('수출입 실적(국가별)'!B505)</f>
        <v>아랍에미리트 연합</v>
      </c>
      <c r="E501" s="19" t="n">
        <f aca="false">IFERROR(VALUE(SUBSTITUTE(TRIM('수출입 실적(국가별)'!D505),",","")),"")</f>
        <v>440866</v>
      </c>
      <c r="F501" s="19" t="n">
        <f aca="false">IFERROR(VALUE(SUBSTITUTE(TRIM('수출입 실적(국가별)'!F505),",","")),"")</f>
        <v>1620546</v>
      </c>
      <c r="G501" s="19" t="n">
        <f aca="false">IFERROR(VALUE(SUBSTITUTE(TRIM('수출입 실적(국가별)'!G505),",","")),"")</f>
        <v>-1179680</v>
      </c>
    </row>
    <row r="502" customFormat="false" ht="15" hidden="false" customHeight="true" outlineLevel="0" collapsed="false">
      <c r="A502" s="11" t="str">
        <f aca="false">TRIM('수출입 실적(국가별)'!A506)</f>
        <v>2025.03</v>
      </c>
      <c r="B502" s="17" t="n">
        <f aca="false">IFERROR(VALUE(LEFT(A502,4)),"")</f>
        <v>2025</v>
      </c>
      <c r="C502" s="17" t="n">
        <f aca="false">IFERROR(VALUE(RIGHT(A502,2)),"")</f>
        <v>3</v>
      </c>
      <c r="D502" s="11" t="str">
        <f aca="false">TRIM('수출입 실적(국가별)'!B506)</f>
        <v>브라질</v>
      </c>
      <c r="E502" s="19" t="n">
        <f aca="false">IFERROR(VALUE(SUBSTITUTE(TRIM('수출입 실적(국가별)'!D506),",","")),"")</f>
        <v>425885</v>
      </c>
      <c r="F502" s="19" t="n">
        <f aca="false">IFERROR(VALUE(SUBSTITUTE(TRIM('수출입 실적(국가별)'!F506),",","")),"")</f>
        <v>609071</v>
      </c>
      <c r="G502" s="19" t="n">
        <f aca="false">IFERROR(VALUE(SUBSTITUTE(TRIM('수출입 실적(국가별)'!G506),",","")),"")</f>
        <v>-183186</v>
      </c>
    </row>
    <row r="503" customFormat="false" ht="15" hidden="false" customHeight="true" outlineLevel="0" collapsed="false">
      <c r="A503" s="11" t="str">
        <f aca="false">TRIM('수출입 실적(국가별)'!A507)</f>
        <v>2025.03</v>
      </c>
      <c r="B503" s="17" t="n">
        <f aca="false">IFERROR(VALUE(LEFT(A503,4)),"")</f>
        <v>2025</v>
      </c>
      <c r="C503" s="17" t="n">
        <f aca="false">IFERROR(VALUE(RIGHT(A503,2)),"")</f>
        <v>3</v>
      </c>
      <c r="D503" s="11" t="str">
        <f aca="false">TRIM('수출입 실적(국가별)'!B507)</f>
        <v>헝가리</v>
      </c>
      <c r="E503" s="19" t="n">
        <f aca="false">IFERROR(VALUE(SUBSTITUTE(TRIM('수출입 실적(국가별)'!D507),",","")),"")</f>
        <v>424792</v>
      </c>
      <c r="F503" s="19" t="n">
        <f aca="false">IFERROR(VALUE(SUBSTITUTE(TRIM('수출입 실적(국가별)'!F507),",","")),"")</f>
        <v>65005</v>
      </c>
      <c r="G503" s="19" t="n">
        <f aca="false">IFERROR(VALUE(SUBSTITUTE(TRIM('수출입 실적(국가별)'!G507),",","")),"")</f>
        <v>359787</v>
      </c>
    </row>
    <row r="504" customFormat="false" ht="15" hidden="false" customHeight="true" outlineLevel="0" collapsed="false">
      <c r="A504" s="11" t="str">
        <f aca="false">TRIM('수출입 실적(국가별)'!A508)</f>
        <v>2025.03</v>
      </c>
      <c r="B504" s="17" t="n">
        <f aca="false">IFERROR(VALUE(LEFT(A504,4)),"")</f>
        <v>2025</v>
      </c>
      <c r="C504" s="17" t="n">
        <f aca="false">IFERROR(VALUE(RIGHT(A504,2)),"")</f>
        <v>3</v>
      </c>
      <c r="D504" s="11" t="str">
        <f aca="false">TRIM('수출입 실적(국가별)'!B508)</f>
        <v>이탈리아</v>
      </c>
      <c r="E504" s="19" t="n">
        <f aca="false">IFERROR(VALUE(SUBSTITUTE(TRIM('수출입 실적(국가별)'!D508),",","")),"")</f>
        <v>393476</v>
      </c>
      <c r="F504" s="19" t="n">
        <f aca="false">IFERROR(VALUE(SUBSTITUTE(TRIM('수출입 실적(국가별)'!F508),",","")),"")</f>
        <v>564306</v>
      </c>
      <c r="G504" s="19" t="n">
        <f aca="false">IFERROR(VALUE(SUBSTITUTE(TRIM('수출입 실적(국가별)'!G508),",","")),"")</f>
        <v>-170830</v>
      </c>
    </row>
    <row r="505" customFormat="false" ht="15" hidden="false" customHeight="true" outlineLevel="0" collapsed="false">
      <c r="A505" s="11" t="str">
        <f aca="false">TRIM('수출입 실적(국가별)'!A509)</f>
        <v>2025.03</v>
      </c>
      <c r="B505" s="17" t="n">
        <f aca="false">IFERROR(VALUE(LEFT(A505,4)),"")</f>
        <v>2025</v>
      </c>
      <c r="C505" s="17" t="n">
        <f aca="false">IFERROR(VALUE(RIGHT(A505,2)),"")</f>
        <v>3</v>
      </c>
      <c r="D505" s="11" t="str">
        <f aca="false">TRIM('수출입 실적(국가별)'!B509)</f>
        <v>러시아 연방</v>
      </c>
      <c r="E505" s="19" t="n">
        <f aca="false">IFERROR(VALUE(SUBSTITUTE(TRIM('수출입 실적(국가별)'!D509),",","")),"")</f>
        <v>298270</v>
      </c>
      <c r="F505" s="19" t="n">
        <f aca="false">IFERROR(VALUE(SUBSTITUTE(TRIM('수출입 실적(국가별)'!F509),",","")),"")</f>
        <v>436418</v>
      </c>
      <c r="G505" s="19" t="n">
        <f aca="false">IFERROR(VALUE(SUBSTITUTE(TRIM('수출입 실적(국가별)'!G509),",","")),"")</f>
        <v>-138148</v>
      </c>
    </row>
    <row r="506" customFormat="false" ht="15" hidden="false" customHeight="true" outlineLevel="0" collapsed="false">
      <c r="A506" s="11" t="str">
        <f aca="false">TRIM('수출입 실적(국가별)'!A510)</f>
        <v>2025.03</v>
      </c>
      <c r="B506" s="17" t="n">
        <f aca="false">IFERROR(VALUE(LEFT(A506,4)),"")</f>
        <v>2025</v>
      </c>
      <c r="C506" s="17" t="n">
        <f aca="false">IFERROR(VALUE(RIGHT(A506,2)),"")</f>
        <v>3</v>
      </c>
      <c r="D506" s="11" t="str">
        <f aca="false">TRIM('수출입 실적(국가별)'!B510)</f>
        <v>체코공화국</v>
      </c>
      <c r="E506" s="19" t="n">
        <f aca="false">IFERROR(VALUE(SUBSTITUTE(TRIM('수출입 실적(국가별)'!D510),",","")),"")</f>
        <v>295076</v>
      </c>
      <c r="F506" s="19" t="n">
        <f aca="false">IFERROR(VALUE(SUBSTITUTE(TRIM('수출입 실적(국가별)'!F510),",","")),"")</f>
        <v>92163</v>
      </c>
      <c r="G506" s="19" t="n">
        <f aca="false">IFERROR(VALUE(SUBSTITUTE(TRIM('수출입 실적(국가별)'!G510),",","")),"")</f>
        <v>202913</v>
      </c>
    </row>
    <row r="507" customFormat="false" ht="15" hidden="false" customHeight="true" outlineLevel="0" collapsed="false">
      <c r="A507" s="11" t="str">
        <f aca="false">TRIM('수출입 실적(국가별)'!A511)</f>
        <v>2025.03</v>
      </c>
      <c r="B507" s="17" t="n">
        <f aca="false">IFERROR(VALUE(LEFT(A507,4)),"")</f>
        <v>2025</v>
      </c>
      <c r="C507" s="17" t="n">
        <f aca="false">IFERROR(VALUE(RIGHT(A507,2)),"")</f>
        <v>3</v>
      </c>
      <c r="D507" s="11" t="str">
        <f aca="false">TRIM('수출입 실적(국가별)'!B511)</f>
        <v>벨기에</v>
      </c>
      <c r="E507" s="19" t="n">
        <f aca="false">IFERROR(VALUE(SUBSTITUTE(TRIM('수출입 실적(국가별)'!D511),",","")),"")</f>
        <v>282067</v>
      </c>
      <c r="F507" s="19" t="n">
        <f aca="false">IFERROR(VALUE(SUBSTITUTE(TRIM('수출입 실적(국가별)'!F511),",","")),"")</f>
        <v>100789</v>
      </c>
      <c r="G507" s="19" t="n">
        <f aca="false">IFERROR(VALUE(SUBSTITUTE(TRIM('수출입 실적(국가별)'!G511),",","")),"")</f>
        <v>181278</v>
      </c>
    </row>
    <row r="508" customFormat="false" ht="15" hidden="false" customHeight="true" outlineLevel="0" collapsed="false">
      <c r="A508" s="11" t="str">
        <f aca="false">TRIM('수출입 실적(국가별)'!A512)</f>
        <v>2025.03</v>
      </c>
      <c r="B508" s="17" t="n">
        <f aca="false">IFERROR(VALUE(LEFT(A508,4)),"")</f>
        <v>2025</v>
      </c>
      <c r="C508" s="17" t="n">
        <f aca="false">IFERROR(VALUE(RIGHT(A508,2)),"")</f>
        <v>3</v>
      </c>
      <c r="D508" s="11" t="str">
        <f aca="false">TRIM('수출입 실적(국가별)'!B512)</f>
        <v>스페인</v>
      </c>
      <c r="E508" s="19" t="n">
        <f aca="false">IFERROR(VALUE(SUBSTITUTE(TRIM('수출입 실적(국가별)'!D512),",","")),"")</f>
        <v>278877</v>
      </c>
      <c r="F508" s="19" t="n">
        <f aca="false">IFERROR(VALUE(SUBSTITUTE(TRIM('수출입 실적(국가별)'!F512),",","")),"")</f>
        <v>209401</v>
      </c>
      <c r="G508" s="19" t="n">
        <f aca="false">IFERROR(VALUE(SUBSTITUTE(TRIM('수출입 실적(국가별)'!G512),",","")),"")</f>
        <v>69475</v>
      </c>
    </row>
    <row r="509" customFormat="false" ht="15" hidden="false" customHeight="true" outlineLevel="0" collapsed="false">
      <c r="A509" s="11" t="str">
        <f aca="false">TRIM('수출입 실적(국가별)'!A513)</f>
        <v>2025.03</v>
      </c>
      <c r="B509" s="17" t="n">
        <f aca="false">IFERROR(VALUE(LEFT(A509,4)),"")</f>
        <v>2025</v>
      </c>
      <c r="C509" s="17" t="n">
        <f aca="false">IFERROR(VALUE(RIGHT(A509,2)),"")</f>
        <v>3</v>
      </c>
      <c r="D509" s="11" t="str">
        <f aca="false">TRIM('수출입 실적(국가별)'!B513)</f>
        <v>카자흐스탄</v>
      </c>
      <c r="E509" s="19" t="n">
        <f aca="false">IFERROR(VALUE(SUBSTITUTE(TRIM('수출입 실적(국가별)'!D513),",","")),"")</f>
        <v>273992</v>
      </c>
      <c r="F509" s="19" t="n">
        <f aca="false">IFERROR(VALUE(SUBSTITUTE(TRIM('수출입 실적(국가별)'!F513),",","")),"")</f>
        <v>13811</v>
      </c>
      <c r="G509" s="19" t="n">
        <f aca="false">IFERROR(VALUE(SUBSTITUTE(TRIM('수출입 실적(국가별)'!G513),",","")),"")</f>
        <v>260181</v>
      </c>
    </row>
    <row r="510" customFormat="false" ht="15" hidden="false" customHeight="true" outlineLevel="0" collapsed="false">
      <c r="A510" s="11" t="str">
        <f aca="false">TRIM('수출입 실적(국가별)'!A514)</f>
        <v>2025.03</v>
      </c>
      <c r="B510" s="17" t="n">
        <f aca="false">IFERROR(VALUE(LEFT(A510,4)),"")</f>
        <v>2025</v>
      </c>
      <c r="C510" s="17" t="n">
        <f aca="false">IFERROR(VALUE(RIGHT(A510,2)),"")</f>
        <v>3</v>
      </c>
      <c r="D510" s="11" t="str">
        <f aca="false">TRIM('수출입 실적(국가별)'!B514)</f>
        <v>뉴질랜드</v>
      </c>
      <c r="E510" s="19" t="n">
        <f aca="false">IFERROR(VALUE(SUBSTITUTE(TRIM('수출입 실적(국가별)'!D514),",","")),"")</f>
        <v>271802</v>
      </c>
      <c r="F510" s="19" t="n">
        <f aca="false">IFERROR(VALUE(SUBSTITUTE(TRIM('수출입 실적(국가별)'!F514),",","")),"")</f>
        <v>115401</v>
      </c>
      <c r="G510" s="19" t="n">
        <f aca="false">IFERROR(VALUE(SUBSTITUTE(TRIM('수출입 실적(국가별)'!G514),",","")),"")</f>
        <v>156400</v>
      </c>
    </row>
    <row r="511" customFormat="false" ht="15" hidden="false" customHeight="true" outlineLevel="0" collapsed="false">
      <c r="A511" s="11" t="str">
        <f aca="false">TRIM('수출입 실적(국가별)'!A515)</f>
        <v>2025.03</v>
      </c>
      <c r="B511" s="17" t="n">
        <f aca="false">IFERROR(VALUE(LEFT(A511,4)),"")</f>
        <v>2025</v>
      </c>
      <c r="C511" s="17" t="n">
        <f aca="false">IFERROR(VALUE(RIGHT(A511,2)),"")</f>
        <v>3</v>
      </c>
      <c r="D511" s="11" t="str">
        <f aca="false">TRIM('수출입 실적(국가별)'!B515)</f>
        <v>키르기스스탄</v>
      </c>
      <c r="E511" s="19" t="n">
        <f aca="false">IFERROR(VALUE(SUBSTITUTE(TRIM('수출입 실적(국가별)'!D515),",","")),"")</f>
        <v>253937</v>
      </c>
      <c r="F511" s="19" t="n">
        <f aca="false">IFERROR(VALUE(SUBSTITUTE(TRIM('수출입 실적(국가별)'!F515),",","")),"")</f>
        <v>28</v>
      </c>
      <c r="G511" s="19" t="n">
        <f aca="false">IFERROR(VALUE(SUBSTITUTE(TRIM('수출입 실적(국가별)'!G515),",","")),"")</f>
        <v>253909</v>
      </c>
    </row>
    <row r="512" customFormat="false" ht="15" hidden="false" customHeight="true" outlineLevel="0" collapsed="false">
      <c r="A512" s="11" t="str">
        <f aca="false">TRIM('수출입 실적(국가별)'!A516)</f>
        <v>2025.03</v>
      </c>
      <c r="B512" s="17" t="n">
        <f aca="false">IFERROR(VALUE(LEFT(A512,4)),"")</f>
        <v>2025</v>
      </c>
      <c r="C512" s="17" t="n">
        <f aca="false">IFERROR(VALUE(RIGHT(A512,2)),"")</f>
        <v>3</v>
      </c>
      <c r="D512" s="11" t="str">
        <f aca="false">TRIM('수출입 실적(국가별)'!B516)</f>
        <v>덴마크</v>
      </c>
      <c r="E512" s="19" t="n">
        <f aca="false">IFERROR(VALUE(SUBSTITUTE(TRIM('수출입 실적(국가별)'!D516),",","")),"")</f>
        <v>251957</v>
      </c>
      <c r="F512" s="19" t="n">
        <f aca="false">IFERROR(VALUE(SUBSTITUTE(TRIM('수출입 실적(국가별)'!F516),",","")),"")</f>
        <v>79184</v>
      </c>
      <c r="G512" s="19" t="n">
        <f aca="false">IFERROR(VALUE(SUBSTITUTE(TRIM('수출입 실적(국가별)'!G516),",","")),"")</f>
        <v>172773</v>
      </c>
    </row>
    <row r="513" customFormat="false" ht="15" hidden="false" customHeight="true" outlineLevel="0" collapsed="false">
      <c r="A513" s="11" t="str">
        <f aca="false">TRIM('수출입 실적(국가별)'!A517)</f>
        <v>2025.03</v>
      </c>
      <c r="B513" s="17" t="n">
        <f aca="false">IFERROR(VALUE(LEFT(A513,4)),"")</f>
        <v>2025</v>
      </c>
      <c r="C513" s="17" t="n">
        <f aca="false">IFERROR(VALUE(RIGHT(A513,2)),"")</f>
        <v>3</v>
      </c>
      <c r="D513" s="11" t="str">
        <f aca="false">TRIM('수출입 실적(국가별)'!B517)</f>
        <v>이스라엘</v>
      </c>
      <c r="E513" s="19" t="n">
        <f aca="false">IFERROR(VALUE(SUBSTITUTE(TRIM('수출입 실적(국가별)'!D517),",","")),"")</f>
        <v>211388</v>
      </c>
      <c r="F513" s="19" t="n">
        <f aca="false">IFERROR(VALUE(SUBSTITUTE(TRIM('수출입 실적(국가별)'!F517),",","")),"")</f>
        <v>155700</v>
      </c>
      <c r="G513" s="19" t="n">
        <f aca="false">IFERROR(VALUE(SUBSTITUTE(TRIM('수출입 실적(국가별)'!G517),",","")),"")</f>
        <v>55689</v>
      </c>
    </row>
    <row r="514" customFormat="false" ht="15" hidden="false" customHeight="true" outlineLevel="0" collapsed="false">
      <c r="A514" s="11" t="str">
        <f aca="false">TRIM('수출입 실적(국가별)'!A518)</f>
        <v>2025.03</v>
      </c>
      <c r="B514" s="17" t="n">
        <f aca="false">IFERROR(VALUE(LEFT(A514,4)),"")</f>
        <v>2025</v>
      </c>
      <c r="C514" s="17" t="n">
        <f aca="false">IFERROR(VALUE(RIGHT(A514,2)),"")</f>
        <v>3</v>
      </c>
      <c r="D514" s="11" t="str">
        <f aca="false">TRIM('수출입 실적(국가별)'!B518)</f>
        <v>슬로바키아</v>
      </c>
      <c r="E514" s="19" t="n">
        <f aca="false">IFERROR(VALUE(SUBSTITUTE(TRIM('수출입 실적(국가별)'!D518),",","")),"")</f>
        <v>201482</v>
      </c>
      <c r="F514" s="19" t="n">
        <f aca="false">IFERROR(VALUE(SUBSTITUTE(TRIM('수출입 실적(국가별)'!F518),",","")),"")</f>
        <v>94040</v>
      </c>
      <c r="G514" s="19" t="n">
        <f aca="false">IFERROR(VALUE(SUBSTITUTE(TRIM('수출입 실적(국가별)'!G518),",","")),"")</f>
        <v>107442</v>
      </c>
    </row>
    <row r="515" customFormat="false" ht="15" hidden="false" customHeight="true" outlineLevel="0" collapsed="false">
      <c r="A515" s="11" t="str">
        <f aca="false">TRIM('수출입 실적(국가별)'!A519)</f>
        <v>2025.03</v>
      </c>
      <c r="B515" s="17" t="n">
        <f aca="false">IFERROR(VALUE(LEFT(A515,4)),"")</f>
        <v>2025</v>
      </c>
      <c r="C515" s="17" t="n">
        <f aca="false">IFERROR(VALUE(RIGHT(A515,2)),"")</f>
        <v>3</v>
      </c>
      <c r="D515" s="11" t="str">
        <f aca="false">TRIM('수출입 실적(국가별)'!B519)</f>
        <v>방글라데시</v>
      </c>
      <c r="E515" s="19" t="n">
        <f aca="false">IFERROR(VALUE(SUBSTITUTE(TRIM('수출입 실적(국가별)'!D519),",","")),"")</f>
        <v>180433</v>
      </c>
      <c r="F515" s="19" t="n">
        <f aca="false">IFERROR(VALUE(SUBSTITUTE(TRIM('수출입 실적(국가별)'!F519),",","")),"")</f>
        <v>63977</v>
      </c>
      <c r="G515" s="19" t="n">
        <f aca="false">IFERROR(VALUE(SUBSTITUTE(TRIM('수출입 실적(국가별)'!G519),",","")),"")</f>
        <v>116456</v>
      </c>
    </row>
    <row r="516" customFormat="false" ht="15" hidden="false" customHeight="true" outlineLevel="0" collapsed="false">
      <c r="A516" s="11" t="str">
        <f aca="false">TRIM('수출입 실적(국가별)'!A520)</f>
        <v>2025.03</v>
      </c>
      <c r="B516" s="17" t="n">
        <f aca="false">IFERROR(VALUE(LEFT(A516,4)),"")</f>
        <v>2025</v>
      </c>
      <c r="C516" s="17" t="n">
        <f aca="false">IFERROR(VALUE(RIGHT(A516,2)),"")</f>
        <v>3</v>
      </c>
      <c r="D516" s="11" t="str">
        <f aca="false">TRIM('수출입 실적(국가별)'!B520)</f>
        <v>칠레</v>
      </c>
      <c r="E516" s="19" t="n">
        <f aca="false">IFERROR(VALUE(SUBSTITUTE(TRIM('수출입 실적(국가별)'!D520),",","")),"")</f>
        <v>157369</v>
      </c>
      <c r="F516" s="19" t="n">
        <f aca="false">IFERROR(VALUE(SUBSTITUTE(TRIM('수출입 실적(국가별)'!F520),",","")),"")</f>
        <v>475593</v>
      </c>
      <c r="G516" s="19" t="n">
        <f aca="false">IFERROR(VALUE(SUBSTITUTE(TRIM('수출입 실적(국가별)'!G520),",","")),"")</f>
        <v>-318224</v>
      </c>
    </row>
    <row r="517" customFormat="false" ht="15" hidden="false" customHeight="true" outlineLevel="0" collapsed="false">
      <c r="A517" s="11" t="str">
        <f aca="false">TRIM('수출입 실적(국가별)'!A521)</f>
        <v>2025.03</v>
      </c>
      <c r="B517" s="17" t="n">
        <f aca="false">IFERROR(VALUE(LEFT(A517,4)),"")</f>
        <v>2025</v>
      </c>
      <c r="C517" s="17" t="n">
        <f aca="false">IFERROR(VALUE(RIGHT(A517,2)),"")</f>
        <v>3</v>
      </c>
      <c r="D517" s="11" t="str">
        <f aca="false">TRIM('수출입 실적(국가별)'!B521)</f>
        <v>스위스</v>
      </c>
      <c r="E517" s="19" t="n">
        <f aca="false">IFERROR(VALUE(SUBSTITUTE(TRIM('수출입 실적(국가별)'!D521),",","")),"")</f>
        <v>139716</v>
      </c>
      <c r="F517" s="19" t="n">
        <f aca="false">IFERROR(VALUE(SUBSTITUTE(TRIM('수출입 실적(국가별)'!F521),",","")),"")</f>
        <v>403506</v>
      </c>
      <c r="G517" s="19" t="n">
        <f aca="false">IFERROR(VALUE(SUBSTITUTE(TRIM('수출입 실적(국가별)'!G521),",","")),"")</f>
        <v>-263790</v>
      </c>
    </row>
    <row r="518" customFormat="false" ht="15" hidden="false" customHeight="true" outlineLevel="0" collapsed="false">
      <c r="A518" s="11" t="str">
        <f aca="false">TRIM('수출입 실적(국가별)'!A522)</f>
        <v>2025.03</v>
      </c>
      <c r="B518" s="17" t="n">
        <f aca="false">IFERROR(VALUE(LEFT(A518,4)),"")</f>
        <v>2025</v>
      </c>
      <c r="C518" s="17" t="n">
        <f aca="false">IFERROR(VALUE(RIGHT(A518,2)),"")</f>
        <v>3</v>
      </c>
      <c r="D518" s="11" t="str">
        <f aca="false">TRIM('수출입 실적(국가별)'!B522)</f>
        <v>우즈베키스탄</v>
      </c>
      <c r="E518" s="19" t="n">
        <f aca="false">IFERROR(VALUE(SUBSTITUTE(TRIM('수출입 실적(국가별)'!D522),",","")),"")</f>
        <v>130199</v>
      </c>
      <c r="F518" s="19" t="n">
        <f aca="false">IFERROR(VALUE(SUBSTITUTE(TRIM('수출입 실적(국가별)'!F522),",","")),"")</f>
        <v>666</v>
      </c>
      <c r="G518" s="19" t="n">
        <f aca="false">IFERROR(VALUE(SUBSTITUTE(TRIM('수출입 실적(국가별)'!G522),",","")),"")</f>
        <v>129533</v>
      </c>
    </row>
    <row r="519" customFormat="false" ht="15" hidden="false" customHeight="true" outlineLevel="0" collapsed="false">
      <c r="A519" s="11" t="str">
        <f aca="false">TRIM('수출입 실적(국가별)'!A523)</f>
        <v>2025.03</v>
      </c>
      <c r="B519" s="17" t="n">
        <f aca="false">IFERROR(VALUE(LEFT(A519,4)),"")</f>
        <v>2025</v>
      </c>
      <c r="C519" s="17" t="n">
        <f aca="false">IFERROR(VALUE(RIGHT(A519,2)),"")</f>
        <v>3</v>
      </c>
      <c r="D519" s="11" t="str">
        <f aca="false">TRIM('수출입 실적(국가별)'!B523)</f>
        <v>이집트</v>
      </c>
      <c r="E519" s="19" t="n">
        <f aca="false">IFERROR(VALUE(SUBSTITUTE(TRIM('수출입 실적(국가별)'!D523),",","")),"")</f>
        <v>129732</v>
      </c>
      <c r="F519" s="19" t="n">
        <f aca="false">IFERROR(VALUE(SUBSTITUTE(TRIM('수출입 실적(국가별)'!F523),",","")),"")</f>
        <v>5113</v>
      </c>
      <c r="G519" s="19" t="n">
        <f aca="false">IFERROR(VALUE(SUBSTITUTE(TRIM('수출입 실적(국가별)'!G523),",","")),"")</f>
        <v>124619</v>
      </c>
    </row>
    <row r="520" customFormat="false" ht="15" hidden="false" customHeight="true" outlineLevel="0" collapsed="false">
      <c r="A520" s="11" t="str">
        <f aca="false">TRIM('수출입 실적(국가별)'!A524)</f>
        <v>2025.03</v>
      </c>
      <c r="B520" s="17" t="n">
        <f aca="false">IFERROR(VALUE(LEFT(A520,4)),"")</f>
        <v>2025</v>
      </c>
      <c r="C520" s="17" t="n">
        <f aca="false">IFERROR(VALUE(RIGHT(A520,2)),"")</f>
        <v>3</v>
      </c>
      <c r="D520" s="11" t="str">
        <f aca="false">TRIM('수출입 실적(국가별)'!B524)</f>
        <v>파나마</v>
      </c>
      <c r="E520" s="19" t="n">
        <f aca="false">IFERROR(VALUE(SUBSTITUTE(TRIM('수출입 실적(국가별)'!D524),",","")),"")</f>
        <v>126640</v>
      </c>
      <c r="F520" s="19" t="n">
        <f aca="false">IFERROR(VALUE(SUBSTITUTE(TRIM('수출입 실적(국가별)'!F524),",","")),"")</f>
        <v>2112</v>
      </c>
      <c r="G520" s="19" t="n">
        <f aca="false">IFERROR(VALUE(SUBSTITUTE(TRIM('수출입 실적(국가별)'!G524),",","")),"")</f>
        <v>124529</v>
      </c>
    </row>
    <row r="521" customFormat="false" ht="15" hidden="false" customHeight="true" outlineLevel="0" collapsed="false">
      <c r="A521" s="11" t="str">
        <f aca="false">TRIM('수출입 실적(국가별)'!A525)</f>
        <v>2025.03</v>
      </c>
      <c r="B521" s="17" t="n">
        <f aca="false">IFERROR(VALUE(LEFT(A521,4)),"")</f>
        <v>2025</v>
      </c>
      <c r="C521" s="17" t="n">
        <f aca="false">IFERROR(VALUE(RIGHT(A521,2)),"")</f>
        <v>3</v>
      </c>
      <c r="D521" s="11" t="str">
        <f aca="false">TRIM('수출입 실적(국가별)'!B525)</f>
        <v>마샬군도</v>
      </c>
      <c r="E521" s="19" t="n">
        <f aca="false">IFERROR(VALUE(SUBSTITUTE(TRIM('수출입 실적(국가별)'!D525),",","")),"")</f>
        <v>122796</v>
      </c>
      <c r="F521" s="19" t="n">
        <f aca="false">IFERROR(VALUE(SUBSTITUTE(TRIM('수출입 실적(국가별)'!F525),",","")),"")</f>
        <v>60973</v>
      </c>
      <c r="G521" s="19" t="n">
        <f aca="false">IFERROR(VALUE(SUBSTITUTE(TRIM('수출입 실적(국가별)'!G525),",","")),"")</f>
        <v>61823</v>
      </c>
    </row>
    <row r="522" customFormat="false" ht="15" hidden="false" customHeight="true" outlineLevel="0" collapsed="false">
      <c r="A522" s="11" t="str">
        <f aca="false">TRIM('수출입 실적(국가별)'!A526)</f>
        <v>2025.03</v>
      </c>
      <c r="B522" s="17" t="n">
        <f aca="false">IFERROR(VALUE(LEFT(A522,4)),"")</f>
        <v>2025</v>
      </c>
      <c r="C522" s="17" t="n">
        <f aca="false">IFERROR(VALUE(RIGHT(A522,2)),"")</f>
        <v>3</v>
      </c>
      <c r="D522" s="11" t="str">
        <f aca="false">TRIM('수출입 실적(국가별)'!B526)</f>
        <v>이라크</v>
      </c>
      <c r="E522" s="19" t="n">
        <f aca="false">IFERROR(VALUE(SUBSTITUTE(TRIM('수출입 실적(국가별)'!D526),",","")),"")</f>
        <v>120878</v>
      </c>
      <c r="F522" s="19" t="n">
        <f aca="false">IFERROR(VALUE(SUBSTITUTE(TRIM('수출입 실적(국가별)'!F526),",","")),"")</f>
        <v>741159</v>
      </c>
      <c r="G522" s="19" t="n">
        <f aca="false">IFERROR(VALUE(SUBSTITUTE(TRIM('수출입 실적(국가별)'!G526),",","")),"")</f>
        <v>-620281</v>
      </c>
    </row>
    <row r="523" customFormat="false" ht="15" hidden="false" customHeight="true" outlineLevel="0" collapsed="false">
      <c r="A523" s="11" t="str">
        <f aca="false">TRIM('수출입 실적(국가별)'!A527)</f>
        <v>2025.03</v>
      </c>
      <c r="B523" s="17" t="n">
        <f aca="false">IFERROR(VALUE(LEFT(A523,4)),"")</f>
        <v>2025</v>
      </c>
      <c r="C523" s="17" t="n">
        <f aca="false">IFERROR(VALUE(RIGHT(A523,2)),"")</f>
        <v>3</v>
      </c>
      <c r="D523" s="11" t="str">
        <f aca="false">TRIM('수출입 실적(국가별)'!B527)</f>
        <v>바하마</v>
      </c>
      <c r="E523" s="19" t="n">
        <f aca="false">IFERROR(VALUE(SUBSTITUTE(TRIM('수출입 실적(국가별)'!D527),",","")),"")</f>
        <v>116828</v>
      </c>
      <c r="F523" s="19" t="n">
        <f aca="false">IFERROR(VALUE(SUBSTITUTE(TRIM('수출입 실적(국가별)'!F527),",","")),"")</f>
        <v>2</v>
      </c>
      <c r="G523" s="19" t="n">
        <f aca="false">IFERROR(VALUE(SUBSTITUTE(TRIM('수출입 실적(국가별)'!G527),",","")),"")</f>
        <v>116826</v>
      </c>
    </row>
    <row r="524" customFormat="false" ht="15" hidden="false" customHeight="true" outlineLevel="0" collapsed="false">
      <c r="A524" s="11" t="str">
        <f aca="false">TRIM('수출입 실적(국가별)'!A528)</f>
        <v>2025.03</v>
      </c>
      <c r="B524" s="17" t="n">
        <f aca="false">IFERROR(VALUE(LEFT(A524,4)),"")</f>
        <v>2025</v>
      </c>
      <c r="C524" s="17" t="n">
        <f aca="false">IFERROR(VALUE(RIGHT(A524,2)),"")</f>
        <v>3</v>
      </c>
      <c r="D524" s="11" t="str">
        <f aca="false">TRIM('수출입 실적(국가별)'!B528)</f>
        <v>파키스탄</v>
      </c>
      <c r="E524" s="19" t="n">
        <f aca="false">IFERROR(VALUE(SUBSTITUTE(TRIM('수출입 실적(국가별)'!D528),",","")),"")</f>
        <v>116426</v>
      </c>
      <c r="F524" s="19" t="n">
        <f aca="false">IFERROR(VALUE(SUBSTITUTE(TRIM('수출입 실적(국가별)'!F528),",","")),"")</f>
        <v>13572</v>
      </c>
      <c r="G524" s="19" t="n">
        <f aca="false">IFERROR(VALUE(SUBSTITUTE(TRIM('수출입 실적(국가별)'!G528),",","")),"")</f>
        <v>102853</v>
      </c>
    </row>
    <row r="525" customFormat="false" ht="15" hidden="false" customHeight="true" outlineLevel="0" collapsed="false">
      <c r="A525" s="11" t="str">
        <f aca="false">TRIM('수출입 실적(국가별)'!A529)</f>
        <v>2025.03</v>
      </c>
      <c r="B525" s="17" t="n">
        <f aca="false">IFERROR(VALUE(LEFT(A525,4)),"")</f>
        <v>2025</v>
      </c>
      <c r="C525" s="17" t="n">
        <f aca="false">IFERROR(VALUE(RIGHT(A525,2)),"")</f>
        <v>3</v>
      </c>
      <c r="D525" s="11" t="str">
        <f aca="false">TRIM('수출입 실적(국가별)'!B529)</f>
        <v>아일랜드</v>
      </c>
      <c r="E525" s="19" t="n">
        <f aca="false">IFERROR(VALUE(SUBSTITUTE(TRIM('수출입 실적(국가별)'!D529),",","")),"")</f>
        <v>113498</v>
      </c>
      <c r="F525" s="19" t="n">
        <f aca="false">IFERROR(VALUE(SUBSTITUTE(TRIM('수출입 실적(국가별)'!F529),",","")),"")</f>
        <v>101820</v>
      </c>
      <c r="G525" s="19" t="n">
        <f aca="false">IFERROR(VALUE(SUBSTITUTE(TRIM('수출입 실적(국가별)'!G529),",","")),"")</f>
        <v>11678</v>
      </c>
    </row>
    <row r="526" customFormat="false" ht="15" hidden="false" customHeight="true" outlineLevel="0" collapsed="false">
      <c r="A526" s="11" t="str">
        <f aca="false">TRIM('수출입 실적(국가별)'!A530)</f>
        <v>2025.03</v>
      </c>
      <c r="B526" s="17" t="n">
        <f aca="false">IFERROR(VALUE(LEFT(A526,4)),"")</f>
        <v>2025</v>
      </c>
      <c r="C526" s="17" t="n">
        <f aca="false">IFERROR(VALUE(RIGHT(A526,2)),"")</f>
        <v>3</v>
      </c>
      <c r="D526" s="11" t="str">
        <f aca="false">TRIM('수출입 실적(국가별)'!B530)</f>
        <v>콜롬비아</v>
      </c>
      <c r="E526" s="19" t="n">
        <f aca="false">IFERROR(VALUE(SUBSTITUTE(TRIM('수출입 실적(국가별)'!D530),",","")),"")</f>
        <v>108278</v>
      </c>
      <c r="F526" s="19" t="n">
        <f aca="false">IFERROR(VALUE(SUBSTITUTE(TRIM('수출입 실적(국가별)'!F530),",","")),"")</f>
        <v>37482</v>
      </c>
      <c r="G526" s="19" t="n">
        <f aca="false">IFERROR(VALUE(SUBSTITUTE(TRIM('수출입 실적(국가별)'!G530),",","")),"")</f>
        <v>70796</v>
      </c>
    </row>
    <row r="527" customFormat="false" ht="15" hidden="false" customHeight="true" outlineLevel="0" collapsed="false">
      <c r="A527" s="11" t="str">
        <f aca="false">TRIM('수출입 실적(국가별)'!A531)</f>
        <v>2025.03</v>
      </c>
      <c r="B527" s="17" t="n">
        <f aca="false">IFERROR(VALUE(LEFT(A527,4)),"")</f>
        <v>2025</v>
      </c>
      <c r="C527" s="17" t="n">
        <f aca="false">IFERROR(VALUE(RIGHT(A527,2)),"")</f>
        <v>3</v>
      </c>
      <c r="D527" s="11" t="str">
        <f aca="false">TRIM('수출입 실적(국가별)'!B531)</f>
        <v>스웨덴</v>
      </c>
      <c r="E527" s="19" t="n">
        <f aca="false">IFERROR(VALUE(SUBSTITUTE(TRIM('수출입 실적(국가별)'!D531),",","")),"")</f>
        <v>99067</v>
      </c>
      <c r="F527" s="19" t="n">
        <f aca="false">IFERROR(VALUE(SUBSTITUTE(TRIM('수출입 실적(국가별)'!F531),",","")),"")</f>
        <v>196969</v>
      </c>
      <c r="G527" s="19" t="n">
        <f aca="false">IFERROR(VALUE(SUBSTITUTE(TRIM('수출입 실적(국가별)'!G531),",","")),"")</f>
        <v>-97903</v>
      </c>
    </row>
    <row r="528" customFormat="false" ht="15" hidden="false" customHeight="true" outlineLevel="0" collapsed="false">
      <c r="A528" s="11" t="str">
        <f aca="false">TRIM('수출입 실적(국가별)'!A532)</f>
        <v>2025.03</v>
      </c>
      <c r="B528" s="17" t="n">
        <f aca="false">IFERROR(VALUE(LEFT(A528,4)),"")</f>
        <v>2025</v>
      </c>
      <c r="C528" s="17" t="n">
        <f aca="false">IFERROR(VALUE(RIGHT(A528,2)),"")</f>
        <v>3</v>
      </c>
      <c r="D528" s="11" t="str">
        <f aca="false">TRIM('수출입 실적(국가별)'!B532)</f>
        <v>오스트리아</v>
      </c>
      <c r="E528" s="19" t="n">
        <f aca="false">IFERROR(VALUE(SUBSTITUTE(TRIM('수출입 실적(국가별)'!D532),",","")),"")</f>
        <v>97353</v>
      </c>
      <c r="F528" s="19" t="n">
        <f aca="false">IFERROR(VALUE(SUBSTITUTE(TRIM('수출입 실적(국가별)'!F532),",","")),"")</f>
        <v>133220</v>
      </c>
      <c r="G528" s="19" t="n">
        <f aca="false">IFERROR(VALUE(SUBSTITUTE(TRIM('수출입 실적(국가별)'!G532),",","")),"")</f>
        <v>-35867</v>
      </c>
    </row>
    <row r="529" customFormat="false" ht="15" hidden="false" customHeight="true" outlineLevel="0" collapsed="false">
      <c r="A529" s="11" t="str">
        <f aca="false">TRIM('수출입 실적(국가별)'!A533)</f>
        <v>2025.03</v>
      </c>
      <c r="B529" s="17" t="n">
        <f aca="false">IFERROR(VALUE(LEFT(A529,4)),"")</f>
        <v>2025</v>
      </c>
      <c r="C529" s="17" t="n">
        <f aca="false">IFERROR(VALUE(RIGHT(A529,2)),"")</f>
        <v>3</v>
      </c>
      <c r="D529" s="11" t="str">
        <f aca="false">TRIM('수출입 실적(국가별)'!B533)</f>
        <v>포루투갈</v>
      </c>
      <c r="E529" s="19" t="n">
        <f aca="false">IFERROR(VALUE(SUBSTITUTE(TRIM('수출입 실적(국가별)'!D533),",","")),"")</f>
        <v>82963</v>
      </c>
      <c r="F529" s="19" t="n">
        <f aca="false">IFERROR(VALUE(SUBSTITUTE(TRIM('수출입 실적(국가별)'!F533),",","")),"")</f>
        <v>42755</v>
      </c>
      <c r="G529" s="19" t="n">
        <f aca="false">IFERROR(VALUE(SUBSTITUTE(TRIM('수출입 실적(국가별)'!G533),",","")),"")</f>
        <v>40207</v>
      </c>
    </row>
    <row r="530" customFormat="false" ht="15" hidden="false" customHeight="true" outlineLevel="0" collapsed="false">
      <c r="A530" s="11" t="str">
        <f aca="false">TRIM('수출입 실적(국가별)'!A534)</f>
        <v>2025.03</v>
      </c>
      <c r="B530" s="17" t="n">
        <f aca="false">IFERROR(VALUE(LEFT(A530,4)),"")</f>
        <v>2025</v>
      </c>
      <c r="C530" s="17" t="n">
        <f aca="false">IFERROR(VALUE(RIGHT(A530,2)),"")</f>
        <v>3</v>
      </c>
      <c r="D530" s="11" t="str">
        <f aca="false">TRIM('수출입 실적(국가별)'!B534)</f>
        <v>오만</v>
      </c>
      <c r="E530" s="19" t="n">
        <f aca="false">IFERROR(VALUE(SUBSTITUTE(TRIM('수출입 실적(국가별)'!D534),",","")),"")</f>
        <v>75519</v>
      </c>
      <c r="F530" s="19" t="n">
        <f aca="false">IFERROR(VALUE(SUBSTITUTE(TRIM('수출입 실적(국가별)'!F534),",","")),"")</f>
        <v>350984</v>
      </c>
      <c r="G530" s="19" t="n">
        <f aca="false">IFERROR(VALUE(SUBSTITUTE(TRIM('수출입 실적(국가별)'!G534),",","")),"")</f>
        <v>-275465</v>
      </c>
    </row>
    <row r="531" customFormat="false" ht="15" hidden="false" customHeight="true" outlineLevel="0" collapsed="false">
      <c r="A531" s="11" t="str">
        <f aca="false">TRIM('수출입 실적(국가별)'!A535)</f>
        <v>2025.03</v>
      </c>
      <c r="B531" s="17" t="n">
        <f aca="false">IFERROR(VALUE(LEFT(A531,4)),"")</f>
        <v>2025</v>
      </c>
      <c r="C531" s="17" t="n">
        <f aca="false">IFERROR(VALUE(RIGHT(A531,2)),"")</f>
        <v>3</v>
      </c>
      <c r="D531" s="11" t="str">
        <f aca="false">TRIM('수출입 실적(국가별)'!B535)</f>
        <v>카타르</v>
      </c>
      <c r="E531" s="19" t="n">
        <f aca="false">IFERROR(VALUE(SUBSTITUTE(TRIM('수출입 실적(국가별)'!D535),",","")),"")</f>
        <v>70529</v>
      </c>
      <c r="F531" s="19" t="n">
        <f aca="false">IFERROR(VALUE(SUBSTITUTE(TRIM('수출입 실적(국가별)'!F535),",","")),"")</f>
        <v>950365</v>
      </c>
      <c r="G531" s="19" t="n">
        <f aca="false">IFERROR(VALUE(SUBSTITUTE(TRIM('수출입 실적(국가별)'!G535),",","")),"")</f>
        <v>-879836</v>
      </c>
    </row>
    <row r="532" customFormat="false" ht="15" hidden="false" customHeight="true" outlineLevel="0" collapsed="false">
      <c r="A532" s="11" t="str">
        <f aca="false">TRIM('수출입 실적(국가별)'!A536)</f>
        <v>2025.03</v>
      </c>
      <c r="B532" s="17" t="n">
        <f aca="false">IFERROR(VALUE(LEFT(A532,4)),"")</f>
        <v>2025</v>
      </c>
      <c r="C532" s="17" t="n">
        <f aca="false">IFERROR(VALUE(RIGHT(A532,2)),"")</f>
        <v>3</v>
      </c>
      <c r="D532" s="11" t="str">
        <f aca="false">TRIM('수출입 실적(국가별)'!B536)</f>
        <v>남아프리카공화국</v>
      </c>
      <c r="E532" s="19" t="n">
        <f aca="false">IFERROR(VALUE(SUBSTITUTE(TRIM('수출입 실적(국가별)'!D536),",","")),"")</f>
        <v>67854</v>
      </c>
      <c r="F532" s="19" t="n">
        <f aca="false">IFERROR(VALUE(SUBSTITUTE(TRIM('수출입 실적(국가별)'!F536),",","")),"")</f>
        <v>114157</v>
      </c>
      <c r="G532" s="19" t="n">
        <f aca="false">IFERROR(VALUE(SUBSTITUTE(TRIM('수출입 실적(국가별)'!G536),",","")),"")</f>
        <v>-46303</v>
      </c>
    </row>
    <row r="533" customFormat="false" ht="15" hidden="false" customHeight="true" outlineLevel="0" collapsed="false">
      <c r="A533" s="11" t="str">
        <f aca="false">TRIM('수출입 실적(국가별)'!A537)</f>
        <v>2025.03</v>
      </c>
      <c r="B533" s="17" t="n">
        <f aca="false">IFERROR(VALUE(LEFT(A533,4)),"")</f>
        <v>2025</v>
      </c>
      <c r="C533" s="17" t="n">
        <f aca="false">IFERROR(VALUE(RIGHT(A533,2)),"")</f>
        <v>3</v>
      </c>
      <c r="D533" s="11" t="str">
        <f aca="false">TRIM('수출입 실적(국가별)'!B537)</f>
        <v>앙골라</v>
      </c>
      <c r="E533" s="19" t="n">
        <f aca="false">IFERROR(VALUE(SUBSTITUTE(TRIM('수출입 실적(국가별)'!D537),",","")),"")</f>
        <v>67259</v>
      </c>
      <c r="F533" s="19" t="n">
        <f aca="false">IFERROR(VALUE(SUBSTITUTE(TRIM('수출입 실적(국가별)'!F537),",","")),"")</f>
        <v>14</v>
      </c>
      <c r="G533" s="19" t="n">
        <f aca="false">IFERROR(VALUE(SUBSTITUTE(TRIM('수출입 실적(국가별)'!G537),",","")),"")</f>
        <v>67245</v>
      </c>
    </row>
    <row r="534" customFormat="false" ht="15" hidden="false" customHeight="true" outlineLevel="0" collapsed="false">
      <c r="A534" s="11" t="str">
        <f aca="false">TRIM('수출입 실적(국가별)'!A538)</f>
        <v>2025.03</v>
      </c>
      <c r="B534" s="17" t="n">
        <f aca="false">IFERROR(VALUE(LEFT(A534,4)),"")</f>
        <v>2025</v>
      </c>
      <c r="C534" s="17" t="n">
        <f aca="false">IFERROR(VALUE(RIGHT(A534,2)),"")</f>
        <v>3</v>
      </c>
      <c r="D534" s="11" t="str">
        <f aca="false">TRIM('수출입 실적(국가별)'!B538)</f>
        <v>루마니아</v>
      </c>
      <c r="E534" s="19" t="n">
        <f aca="false">IFERROR(VALUE(SUBSTITUTE(TRIM('수출입 실적(국가별)'!D538),",","")),"")</f>
        <v>60535</v>
      </c>
      <c r="F534" s="19" t="n">
        <f aca="false">IFERROR(VALUE(SUBSTITUTE(TRIM('수출입 실적(국가별)'!F538),",","")),"")</f>
        <v>37922</v>
      </c>
      <c r="G534" s="19" t="n">
        <f aca="false">IFERROR(VALUE(SUBSTITUTE(TRIM('수출입 실적(국가별)'!G538),",","")),"")</f>
        <v>22613</v>
      </c>
    </row>
    <row r="535" customFormat="false" ht="15" hidden="false" customHeight="true" outlineLevel="0" collapsed="false">
      <c r="A535" s="11" t="str">
        <f aca="false">TRIM('수출입 실적(국가별)'!A539)</f>
        <v>2025.03</v>
      </c>
      <c r="B535" s="17" t="n">
        <f aca="false">IFERROR(VALUE(LEFT(A535,4)),"")</f>
        <v>2025</v>
      </c>
      <c r="C535" s="17" t="n">
        <f aca="false">IFERROR(VALUE(RIGHT(A535,2)),"")</f>
        <v>3</v>
      </c>
      <c r="D535" s="11" t="str">
        <f aca="false">TRIM('수출입 실적(국가별)'!B539)</f>
        <v>슬로베니아</v>
      </c>
      <c r="E535" s="19" t="n">
        <f aca="false">IFERROR(VALUE(SUBSTITUTE(TRIM('수출입 실적(국가별)'!D539),",","")),"")</f>
        <v>60517</v>
      </c>
      <c r="F535" s="19" t="n">
        <f aca="false">IFERROR(VALUE(SUBSTITUTE(TRIM('수출입 실적(국가별)'!F539),",","")),"")</f>
        <v>15754</v>
      </c>
      <c r="G535" s="19" t="n">
        <f aca="false">IFERROR(VALUE(SUBSTITUTE(TRIM('수출입 실적(국가별)'!G539),",","")),"")</f>
        <v>44763</v>
      </c>
    </row>
    <row r="536" customFormat="false" ht="15" hidden="false" customHeight="true" outlineLevel="0" collapsed="false">
      <c r="A536" s="11" t="str">
        <f aca="false">TRIM('수출입 실적(국가별)'!A540)</f>
        <v>2025.03</v>
      </c>
      <c r="B536" s="17" t="n">
        <f aca="false">IFERROR(VALUE(LEFT(A536,4)),"")</f>
        <v>2025</v>
      </c>
      <c r="C536" s="17" t="n">
        <f aca="false">IFERROR(VALUE(RIGHT(A536,2)),"")</f>
        <v>3</v>
      </c>
      <c r="D536" s="11" t="str">
        <f aca="false">TRIM('수출입 실적(국가별)'!B540)</f>
        <v>몽골</v>
      </c>
      <c r="E536" s="19" t="n">
        <f aca="false">IFERROR(VALUE(SUBSTITUTE(TRIM('수출입 실적(국가별)'!D540),",","")),"")</f>
        <v>54671</v>
      </c>
      <c r="F536" s="19" t="n">
        <f aca="false">IFERROR(VALUE(SUBSTITUTE(TRIM('수출입 실적(국가별)'!F540),",","")),"")</f>
        <v>926</v>
      </c>
      <c r="G536" s="19" t="n">
        <f aca="false">IFERROR(VALUE(SUBSTITUTE(TRIM('수출입 실적(국가별)'!G540),",","")),"")</f>
        <v>53745</v>
      </c>
    </row>
    <row r="537" customFormat="false" ht="15" hidden="false" customHeight="true" outlineLevel="0" collapsed="false">
      <c r="A537" s="11" t="str">
        <f aca="false">TRIM('수출입 실적(국가별)'!A541)</f>
        <v>2025.03</v>
      </c>
      <c r="B537" s="17" t="n">
        <f aca="false">IFERROR(VALUE(LEFT(A537,4)),"")</f>
        <v>2025</v>
      </c>
      <c r="C537" s="17" t="n">
        <f aca="false">IFERROR(VALUE(RIGHT(A537,2)),"")</f>
        <v>3</v>
      </c>
      <c r="D537" s="11" t="str">
        <f aca="false">TRIM('수출입 실적(국가별)'!B541)</f>
        <v>캄보디아</v>
      </c>
      <c r="E537" s="19" t="n">
        <f aca="false">IFERROR(VALUE(SUBSTITUTE(TRIM('수출입 실적(국가별)'!D541),",","")),"")</f>
        <v>53315</v>
      </c>
      <c r="F537" s="19" t="n">
        <f aca="false">IFERROR(VALUE(SUBSTITUTE(TRIM('수출입 실적(국가별)'!F541),",","")),"")</f>
        <v>45414</v>
      </c>
      <c r="G537" s="19" t="n">
        <f aca="false">IFERROR(VALUE(SUBSTITUTE(TRIM('수출입 실적(국가별)'!G541),",","")),"")</f>
        <v>7900</v>
      </c>
    </row>
    <row r="538" customFormat="false" ht="15" hidden="false" customHeight="true" outlineLevel="0" collapsed="false">
      <c r="A538" s="11" t="str">
        <f aca="false">TRIM('수출입 실적(국가별)'!A542)</f>
        <v>2025.03</v>
      </c>
      <c r="B538" s="17" t="n">
        <f aca="false">IFERROR(VALUE(LEFT(A538,4)),"")</f>
        <v>2025</v>
      </c>
      <c r="C538" s="17" t="n">
        <f aca="false">IFERROR(VALUE(RIGHT(A538,2)),"")</f>
        <v>3</v>
      </c>
      <c r="D538" s="11" t="str">
        <f aca="false">TRIM('수출입 실적(국가별)'!B542)</f>
        <v>파라과이</v>
      </c>
      <c r="E538" s="19" t="n">
        <f aca="false">IFERROR(VALUE(SUBSTITUTE(TRIM('수출입 실적(국가별)'!D542),",","")),"")</f>
        <v>50746</v>
      </c>
      <c r="F538" s="19" t="n">
        <f aca="false">IFERROR(VALUE(SUBSTITUTE(TRIM('수출입 실적(국가별)'!F542),",","")),"")</f>
        <v>245</v>
      </c>
      <c r="G538" s="19" t="n">
        <f aca="false">IFERROR(VALUE(SUBSTITUTE(TRIM('수출입 실적(국가별)'!G542),",","")),"")</f>
        <v>50500</v>
      </c>
    </row>
    <row r="539" customFormat="false" ht="15" hidden="false" customHeight="true" outlineLevel="0" collapsed="false">
      <c r="A539" s="11" t="str">
        <f aca="false">TRIM('수출입 실적(국가별)'!A543)</f>
        <v>2025.03</v>
      </c>
      <c r="B539" s="17" t="n">
        <f aca="false">IFERROR(VALUE(LEFT(A539,4)),"")</f>
        <v>2025</v>
      </c>
      <c r="C539" s="17" t="n">
        <f aca="false">IFERROR(VALUE(RIGHT(A539,2)),"")</f>
        <v>3</v>
      </c>
      <c r="D539" s="11" t="str">
        <f aca="false">TRIM('수출입 실적(국가별)'!B543)</f>
        <v>요르단</v>
      </c>
      <c r="E539" s="19" t="n">
        <f aca="false">IFERROR(VALUE(SUBSTITUTE(TRIM('수출입 실적(국가별)'!D543),",","")),"")</f>
        <v>47877</v>
      </c>
      <c r="F539" s="19" t="n">
        <f aca="false">IFERROR(VALUE(SUBSTITUTE(TRIM('수출입 실적(국가별)'!F543),",","")),"")</f>
        <v>2673</v>
      </c>
      <c r="G539" s="19" t="n">
        <f aca="false">IFERROR(VALUE(SUBSTITUTE(TRIM('수출입 실적(국가별)'!G543),",","")),"")</f>
        <v>45204</v>
      </c>
    </row>
    <row r="540" customFormat="false" ht="15" hidden="false" customHeight="true" outlineLevel="0" collapsed="false">
      <c r="A540" s="11" t="str">
        <f aca="false">TRIM('수출입 실적(국가별)'!A544)</f>
        <v>2025.03</v>
      </c>
      <c r="B540" s="17" t="n">
        <f aca="false">IFERROR(VALUE(LEFT(A540,4)),"")</f>
        <v>2025</v>
      </c>
      <c r="C540" s="17" t="n">
        <f aca="false">IFERROR(VALUE(RIGHT(A540,2)),"")</f>
        <v>3</v>
      </c>
      <c r="D540" s="11" t="str">
        <f aca="false">TRIM('수출입 실적(국가별)'!B544)</f>
        <v>페루</v>
      </c>
      <c r="E540" s="19" t="n">
        <f aca="false">IFERROR(VALUE(SUBSTITUTE(TRIM('수출입 실적(국가별)'!D544),",","")),"")</f>
        <v>45850</v>
      </c>
      <c r="F540" s="19" t="n">
        <f aca="false">IFERROR(VALUE(SUBSTITUTE(TRIM('수출입 실적(국가별)'!F544),",","")),"")</f>
        <v>393420</v>
      </c>
      <c r="G540" s="19" t="n">
        <f aca="false">IFERROR(VALUE(SUBSTITUTE(TRIM('수출입 실적(국가별)'!G544),",","")),"")</f>
        <v>-347570</v>
      </c>
    </row>
    <row r="541" customFormat="false" ht="15" hidden="false" customHeight="true" outlineLevel="0" collapsed="false">
      <c r="A541" s="11" t="str">
        <f aca="false">TRIM('수출입 실적(국가별)'!A545)</f>
        <v>2025.03</v>
      </c>
      <c r="B541" s="17" t="n">
        <f aca="false">IFERROR(VALUE(LEFT(A541,4)),"")</f>
        <v>2025</v>
      </c>
      <c r="C541" s="17" t="n">
        <f aca="false">IFERROR(VALUE(RIGHT(A541,2)),"")</f>
        <v>3</v>
      </c>
      <c r="D541" s="11" t="str">
        <f aca="false">TRIM('수출입 실적(국가별)'!B545)</f>
        <v>그리스</v>
      </c>
      <c r="E541" s="19" t="n">
        <f aca="false">IFERROR(VALUE(SUBSTITUTE(TRIM('수출입 실적(국가별)'!D545),",","")),"")</f>
        <v>44564</v>
      </c>
      <c r="F541" s="19" t="n">
        <f aca="false">IFERROR(VALUE(SUBSTITUTE(TRIM('수출입 실적(국가별)'!F545),",","")),"")</f>
        <v>55478</v>
      </c>
      <c r="G541" s="19" t="n">
        <f aca="false">IFERROR(VALUE(SUBSTITUTE(TRIM('수출입 실적(국가별)'!G545),",","")),"")</f>
        <v>-10915</v>
      </c>
    </row>
    <row r="542" customFormat="false" ht="15" hidden="false" customHeight="true" outlineLevel="0" collapsed="false">
      <c r="A542" s="11" t="str">
        <f aca="false">TRIM('수출입 실적(국가별)'!A546)</f>
        <v>2025.03</v>
      </c>
      <c r="B542" s="17" t="n">
        <f aca="false">IFERROR(VALUE(LEFT(A542,4)),"")</f>
        <v>2025</v>
      </c>
      <c r="C542" s="17" t="n">
        <f aca="false">IFERROR(VALUE(RIGHT(A542,2)),"")</f>
        <v>3</v>
      </c>
      <c r="D542" s="11" t="str">
        <f aca="false">TRIM('수출입 실적(국가별)'!B546)</f>
        <v>우크라이나</v>
      </c>
      <c r="E542" s="19" t="n">
        <f aca="false">IFERROR(VALUE(SUBSTITUTE(TRIM('수출입 실적(국가별)'!D546),",","")),"")</f>
        <v>44417</v>
      </c>
      <c r="F542" s="19" t="n">
        <f aca="false">IFERROR(VALUE(SUBSTITUTE(TRIM('수출입 실적(국가별)'!F546),",","")),"")</f>
        <v>48254</v>
      </c>
      <c r="G542" s="19" t="n">
        <f aca="false">IFERROR(VALUE(SUBSTITUTE(TRIM('수출입 실적(국가별)'!G546),",","")),"")</f>
        <v>-3838</v>
      </c>
    </row>
    <row r="543" customFormat="false" ht="15" hidden="false" customHeight="true" outlineLevel="0" collapsed="false">
      <c r="A543" s="11" t="str">
        <f aca="false">TRIM('수출입 실적(국가별)'!A547)</f>
        <v>2025.03</v>
      </c>
      <c r="B543" s="17" t="n">
        <f aca="false">IFERROR(VALUE(LEFT(A543,4)),"")</f>
        <v>2025</v>
      </c>
      <c r="C543" s="17" t="n">
        <f aca="false">IFERROR(VALUE(RIGHT(A543,2)),"")</f>
        <v>3</v>
      </c>
      <c r="D543" s="11" t="str">
        <f aca="false">TRIM('수출입 실적(국가별)'!B547)</f>
        <v>아르헨티나</v>
      </c>
      <c r="E543" s="19" t="n">
        <f aca="false">IFERROR(VALUE(SUBSTITUTE(TRIM('수출입 실적(국가별)'!D547),",","")),"")</f>
        <v>44208</v>
      </c>
      <c r="F543" s="19" t="n">
        <f aca="false">IFERROR(VALUE(SUBSTITUTE(TRIM('수출입 실적(국가별)'!F547),",","")),"")</f>
        <v>69002</v>
      </c>
      <c r="G543" s="19" t="n">
        <f aca="false">IFERROR(VALUE(SUBSTITUTE(TRIM('수출입 실적(국가별)'!G547),",","")),"")</f>
        <v>-24793</v>
      </c>
    </row>
    <row r="544" customFormat="false" ht="15" hidden="false" customHeight="true" outlineLevel="0" collapsed="false">
      <c r="A544" s="11" t="str">
        <f aca="false">TRIM('수출입 실적(국가별)'!A548)</f>
        <v>2025.03</v>
      </c>
      <c r="B544" s="17" t="n">
        <f aca="false">IFERROR(VALUE(LEFT(A544,4)),"")</f>
        <v>2025</v>
      </c>
      <c r="C544" s="17" t="n">
        <f aca="false">IFERROR(VALUE(RIGHT(A544,2)),"")</f>
        <v>3</v>
      </c>
      <c r="D544" s="11" t="str">
        <f aca="false">TRIM('수출입 실적(국가별)'!B548)</f>
        <v>푸에르토리코</v>
      </c>
      <c r="E544" s="19" t="n">
        <f aca="false">IFERROR(VALUE(SUBSTITUTE(TRIM('수출입 실적(국가별)'!D548),",","")),"")</f>
        <v>42124</v>
      </c>
      <c r="F544" s="19" t="n">
        <f aca="false">IFERROR(VALUE(SUBSTITUTE(TRIM('수출입 실적(국가별)'!F548),",","")),"")</f>
        <v>27924</v>
      </c>
      <c r="G544" s="19" t="n">
        <f aca="false">IFERROR(VALUE(SUBSTITUTE(TRIM('수출입 실적(국가별)'!G548),",","")),"")</f>
        <v>14201</v>
      </c>
    </row>
    <row r="545" customFormat="false" ht="15" hidden="false" customHeight="true" outlineLevel="0" collapsed="false">
      <c r="A545" s="11" t="str">
        <f aca="false">TRIM('수출입 실적(국가별)'!A549)</f>
        <v>2025.03</v>
      </c>
      <c r="B545" s="17" t="n">
        <f aca="false">IFERROR(VALUE(LEFT(A545,4)),"")</f>
        <v>2025</v>
      </c>
      <c r="C545" s="17" t="n">
        <f aca="false">IFERROR(VALUE(RIGHT(A545,2)),"")</f>
        <v>3</v>
      </c>
      <c r="D545" s="11" t="str">
        <f aca="false">TRIM('수출입 실적(국가별)'!B549)</f>
        <v>나이지리아</v>
      </c>
      <c r="E545" s="19" t="n">
        <f aca="false">IFERROR(VALUE(SUBSTITUTE(TRIM('수출입 실적(국가별)'!D549),",","")),"")</f>
        <v>41624</v>
      </c>
      <c r="F545" s="19" t="n">
        <f aca="false">IFERROR(VALUE(SUBSTITUTE(TRIM('수출입 실적(국가별)'!F549),",","")),"")</f>
        <v>6509</v>
      </c>
      <c r="G545" s="19" t="n">
        <f aca="false">IFERROR(VALUE(SUBSTITUTE(TRIM('수출입 실적(국가별)'!G549),",","")),"")</f>
        <v>35114</v>
      </c>
    </row>
    <row r="546" customFormat="false" ht="15" hidden="false" customHeight="true" outlineLevel="0" collapsed="false">
      <c r="A546" s="11" t="str">
        <f aca="false">TRIM('수출입 실적(국가별)'!A550)</f>
        <v>2025.03</v>
      </c>
      <c r="B546" s="17" t="n">
        <f aca="false">IFERROR(VALUE(LEFT(A546,4)),"")</f>
        <v>2025</v>
      </c>
      <c r="C546" s="17" t="n">
        <f aca="false">IFERROR(VALUE(RIGHT(A546,2)),"")</f>
        <v>3</v>
      </c>
      <c r="D546" s="11" t="str">
        <f aca="false">TRIM('수출입 실적(국가별)'!B550)</f>
        <v>쿠웨이트</v>
      </c>
      <c r="E546" s="19" t="n">
        <f aca="false">IFERROR(VALUE(SUBSTITUTE(TRIM('수출입 실적(국가별)'!D550),",","")),"")</f>
        <v>41046</v>
      </c>
      <c r="F546" s="19" t="n">
        <f aca="false">IFERROR(VALUE(SUBSTITUTE(TRIM('수출입 실적(국가별)'!F550),",","")),"")</f>
        <v>678960</v>
      </c>
      <c r="G546" s="19" t="n">
        <f aca="false">IFERROR(VALUE(SUBSTITUTE(TRIM('수출입 실적(국가별)'!G550),",","")),"")</f>
        <v>-637914</v>
      </c>
    </row>
    <row r="547" customFormat="false" ht="15" hidden="false" customHeight="true" outlineLevel="0" collapsed="false">
      <c r="A547" s="11" t="str">
        <f aca="false">TRIM('수출입 실적(국가별)'!A551)</f>
        <v>2025.03</v>
      </c>
      <c r="B547" s="17" t="n">
        <f aca="false">IFERROR(VALUE(LEFT(A547,4)),"")</f>
        <v>2025</v>
      </c>
      <c r="C547" s="17" t="n">
        <f aca="false">IFERROR(VALUE(RIGHT(A547,2)),"")</f>
        <v>3</v>
      </c>
      <c r="D547" s="11" t="str">
        <f aca="false">TRIM('수출입 실적(국가별)'!B551)</f>
        <v>리비아</v>
      </c>
      <c r="E547" s="19" t="n">
        <f aca="false">IFERROR(VALUE(SUBSTITUTE(TRIM('수출입 실적(국가별)'!D551),",","")),"")</f>
        <v>40606</v>
      </c>
      <c r="F547" s="19" t="n">
        <f aca="false">IFERROR(VALUE(SUBSTITUTE(TRIM('수출입 실적(국가별)'!F551),",","")),"")</f>
        <v>18023</v>
      </c>
      <c r="G547" s="19" t="n">
        <f aca="false">IFERROR(VALUE(SUBSTITUTE(TRIM('수출입 실적(국가별)'!G551),",","")),"")</f>
        <v>22583</v>
      </c>
    </row>
    <row r="548" customFormat="false" ht="15" hidden="false" customHeight="true" outlineLevel="0" collapsed="false">
      <c r="A548" s="11" t="str">
        <f aca="false">TRIM('수출입 실적(국가별)'!A552)</f>
        <v>2025.03</v>
      </c>
      <c r="B548" s="17" t="n">
        <f aca="false">IFERROR(VALUE(LEFT(A548,4)),"")</f>
        <v>2025</v>
      </c>
      <c r="C548" s="17" t="n">
        <f aca="false">IFERROR(VALUE(RIGHT(A548,2)),"")</f>
        <v>3</v>
      </c>
      <c r="D548" s="11" t="str">
        <f aca="false">TRIM('수출입 실적(국가별)'!B552)</f>
        <v>핀란드</v>
      </c>
      <c r="E548" s="19" t="n">
        <f aca="false">IFERROR(VALUE(SUBSTITUTE(TRIM('수출입 실적(국가별)'!D552),",","")),"")</f>
        <v>40570</v>
      </c>
      <c r="F548" s="19" t="n">
        <f aca="false">IFERROR(VALUE(SUBSTITUTE(TRIM('수출입 실적(국가별)'!F552),",","")),"")</f>
        <v>92122</v>
      </c>
      <c r="G548" s="19" t="n">
        <f aca="false">IFERROR(VALUE(SUBSTITUTE(TRIM('수출입 실적(국가별)'!G552),",","")),"")</f>
        <v>-51552</v>
      </c>
    </row>
    <row r="549" customFormat="false" ht="15" hidden="false" customHeight="true" outlineLevel="0" collapsed="false">
      <c r="A549" s="11" t="str">
        <f aca="false">TRIM('수출입 실적(국가별)'!A553)</f>
        <v>2025.03</v>
      </c>
      <c r="B549" s="17" t="n">
        <f aca="false">IFERROR(VALUE(LEFT(A549,4)),"")</f>
        <v>2025</v>
      </c>
      <c r="C549" s="17" t="n">
        <f aca="false">IFERROR(VALUE(RIGHT(A549,2)),"")</f>
        <v>3</v>
      </c>
      <c r="D549" s="11" t="str">
        <f aca="false">TRIM('수출입 실적(국가별)'!B553)</f>
        <v>노르웨이</v>
      </c>
      <c r="E549" s="19" t="n">
        <f aca="false">IFERROR(VALUE(SUBSTITUTE(TRIM('수출입 실적(국가별)'!D553),",","")),"")</f>
        <v>34932</v>
      </c>
      <c r="F549" s="19" t="n">
        <f aca="false">IFERROR(VALUE(SUBSTITUTE(TRIM('수출입 실적(국가별)'!F553),",","")),"")</f>
        <v>190755</v>
      </c>
      <c r="G549" s="19" t="n">
        <f aca="false">IFERROR(VALUE(SUBSTITUTE(TRIM('수출입 실적(국가별)'!G553),",","")),"")</f>
        <v>-155823</v>
      </c>
    </row>
    <row r="550" customFormat="false" ht="15" hidden="false" customHeight="true" outlineLevel="0" collapsed="false">
      <c r="A550" s="11" t="str">
        <f aca="false">TRIM('수출입 실적(국가별)'!A554)</f>
        <v>2025.03</v>
      </c>
      <c r="B550" s="17" t="n">
        <f aca="false">IFERROR(VALUE(LEFT(A550,4)),"")</f>
        <v>2025</v>
      </c>
      <c r="C550" s="17" t="n">
        <f aca="false">IFERROR(VALUE(RIGHT(A550,2)),"")</f>
        <v>3</v>
      </c>
      <c r="D550" s="11" t="str">
        <f aca="false">TRIM('수출입 실적(국가별)'!B554)</f>
        <v>괌</v>
      </c>
      <c r="E550" s="19" t="n">
        <f aca="false">IFERROR(VALUE(SUBSTITUTE(TRIM('수출입 실적(국가별)'!D554),",","")),"")</f>
        <v>33005</v>
      </c>
      <c r="F550" s="19" t="n">
        <f aca="false">IFERROR(VALUE(SUBSTITUTE(TRIM('수출입 실적(국가별)'!F554),",","")),"")</f>
        <v>609</v>
      </c>
      <c r="G550" s="19" t="n">
        <f aca="false">IFERROR(VALUE(SUBSTITUTE(TRIM('수출입 실적(국가별)'!G554),",","")),"")</f>
        <v>32396</v>
      </c>
    </row>
    <row r="551" customFormat="false" ht="15" hidden="false" customHeight="true" outlineLevel="0" collapsed="false">
      <c r="A551" s="11" t="str">
        <f aca="false">TRIM('수출입 실적(국가별)'!A555)</f>
        <v>2025.03</v>
      </c>
      <c r="B551" s="17" t="n">
        <f aca="false">IFERROR(VALUE(LEFT(A551,4)),"")</f>
        <v>2025</v>
      </c>
      <c r="C551" s="17" t="n">
        <f aca="false">IFERROR(VALUE(RIGHT(A551,2)),"")</f>
        <v>3</v>
      </c>
      <c r="D551" s="11" t="str">
        <f aca="false">TRIM('수출입 실적(국가별)'!B555)</f>
        <v>모로코</v>
      </c>
      <c r="E551" s="19" t="n">
        <f aca="false">IFERROR(VALUE(SUBSTITUTE(TRIM('수출입 실적(국가별)'!D555),",","")),"")</f>
        <v>31897</v>
      </c>
      <c r="F551" s="19" t="n">
        <f aca="false">IFERROR(VALUE(SUBSTITUTE(TRIM('수출입 실적(국가별)'!F555),",","")),"")</f>
        <v>19070</v>
      </c>
      <c r="G551" s="19" t="n">
        <f aca="false">IFERROR(VALUE(SUBSTITUTE(TRIM('수출입 실적(국가별)'!G555),",","")),"")</f>
        <v>12827</v>
      </c>
    </row>
    <row r="552" customFormat="false" ht="15" hidden="false" customHeight="true" outlineLevel="0" collapsed="false">
      <c r="A552" s="11" t="str">
        <f aca="false">TRIM('수출입 실적(국가별)'!A556)</f>
        <v>2025.03</v>
      </c>
      <c r="B552" s="17" t="n">
        <f aca="false">IFERROR(VALUE(LEFT(A552,4)),"")</f>
        <v>2025</v>
      </c>
      <c r="C552" s="17" t="n">
        <f aca="false">IFERROR(VALUE(RIGHT(A552,2)),"")</f>
        <v>3</v>
      </c>
      <c r="D552" s="11" t="str">
        <f aca="false">TRIM('수출입 실적(국가별)'!B556)</f>
        <v>리투아니아</v>
      </c>
      <c r="E552" s="19" t="n">
        <f aca="false">IFERROR(VALUE(SUBSTITUTE(TRIM('수출입 실적(국가별)'!D556),",","")),"")</f>
        <v>30300</v>
      </c>
      <c r="F552" s="19" t="n">
        <f aca="false">IFERROR(VALUE(SUBSTITUTE(TRIM('수출입 실적(국가별)'!F556),",","")),"")</f>
        <v>11851</v>
      </c>
      <c r="G552" s="19" t="n">
        <f aca="false">IFERROR(VALUE(SUBSTITUTE(TRIM('수출입 실적(국가별)'!G556),",","")),"")</f>
        <v>18449</v>
      </c>
    </row>
    <row r="553" customFormat="false" ht="15" hidden="false" customHeight="true" outlineLevel="0" collapsed="false">
      <c r="A553" s="11" t="str">
        <f aca="false">TRIM('수출입 실적(국가별)'!A557)</f>
        <v>2025.03</v>
      </c>
      <c r="B553" s="17" t="n">
        <f aca="false">IFERROR(VALUE(LEFT(A553,4)),"")</f>
        <v>2025</v>
      </c>
      <c r="C553" s="17" t="n">
        <f aca="false">IFERROR(VALUE(RIGHT(A553,2)),"")</f>
        <v>3</v>
      </c>
      <c r="D553" s="11" t="str">
        <f aca="false">TRIM('수출입 실적(국가별)'!B557)</f>
        <v>알제리</v>
      </c>
      <c r="E553" s="19" t="n">
        <f aca="false">IFERROR(VALUE(SUBSTITUTE(TRIM('수출입 실적(국가별)'!D557),",","")),"")</f>
        <v>29263</v>
      </c>
      <c r="F553" s="19" t="n">
        <f aca="false">IFERROR(VALUE(SUBSTITUTE(TRIM('수출입 실적(국가별)'!F557),",","")),"")</f>
        <v>285843</v>
      </c>
      <c r="G553" s="19" t="n">
        <f aca="false">IFERROR(VALUE(SUBSTITUTE(TRIM('수출입 실적(국가별)'!G557),",","")),"")</f>
        <v>-256580</v>
      </c>
    </row>
    <row r="554" customFormat="false" ht="15" hidden="false" customHeight="true" outlineLevel="0" collapsed="false">
      <c r="A554" s="11" t="str">
        <f aca="false">TRIM('수출입 실적(국가별)'!A558)</f>
        <v>2025.03</v>
      </c>
      <c r="B554" s="17" t="n">
        <f aca="false">IFERROR(VALUE(LEFT(A554,4)),"")</f>
        <v>2025</v>
      </c>
      <c r="C554" s="17" t="n">
        <f aca="false">IFERROR(VALUE(RIGHT(A554,2)),"")</f>
        <v>3</v>
      </c>
      <c r="D554" s="11" t="str">
        <f aca="false">TRIM('수출입 실적(국가별)'!B558)</f>
        <v>피지</v>
      </c>
      <c r="E554" s="19" t="n">
        <f aca="false">IFERROR(VALUE(SUBSTITUTE(TRIM('수출입 실적(국가별)'!D558),",","")),"")</f>
        <v>28904</v>
      </c>
      <c r="F554" s="19" t="n">
        <f aca="false">IFERROR(VALUE(SUBSTITUTE(TRIM('수출입 실적(국가별)'!F558),",","")),"")</f>
        <v>430</v>
      </c>
      <c r="G554" s="19" t="n">
        <f aca="false">IFERROR(VALUE(SUBSTITUTE(TRIM('수출입 실적(국가별)'!G558),",","")),"")</f>
        <v>28474</v>
      </c>
    </row>
    <row r="555" customFormat="false" ht="15" hidden="false" customHeight="true" outlineLevel="0" collapsed="false">
      <c r="A555" s="11" t="str">
        <f aca="false">TRIM('수출입 실적(국가별)'!A559)</f>
        <v>2025.03</v>
      </c>
      <c r="B555" s="17" t="n">
        <f aca="false">IFERROR(VALUE(LEFT(A555,4)),"")</f>
        <v>2025</v>
      </c>
      <c r="C555" s="17" t="n">
        <f aca="false">IFERROR(VALUE(RIGHT(A555,2)),"")</f>
        <v>3</v>
      </c>
      <c r="D555" s="11" t="str">
        <f aca="false">TRIM('수출입 실적(국가별)'!B559)</f>
        <v>에쿠아도르</v>
      </c>
      <c r="E555" s="19" t="n">
        <f aca="false">IFERROR(VALUE(SUBSTITUTE(TRIM('수출입 실적(국가별)'!D559),",","")),"")</f>
        <v>28437</v>
      </c>
      <c r="F555" s="19" t="n">
        <f aca="false">IFERROR(VALUE(SUBSTITUTE(TRIM('수출입 실적(국가별)'!F559),",","")),"")</f>
        <v>7570</v>
      </c>
      <c r="G555" s="19" t="n">
        <f aca="false">IFERROR(VALUE(SUBSTITUTE(TRIM('수출입 실적(국가별)'!G559),",","")),"")</f>
        <v>20867</v>
      </c>
    </row>
    <row r="556" customFormat="false" ht="15" hidden="false" customHeight="true" outlineLevel="0" collapsed="false">
      <c r="A556" s="11" t="str">
        <f aca="false">TRIM('수출입 실적(국가별)'!A560)</f>
        <v>2025.03</v>
      </c>
      <c r="B556" s="17" t="n">
        <f aca="false">IFERROR(VALUE(LEFT(A556,4)),"")</f>
        <v>2025</v>
      </c>
      <c r="C556" s="17" t="n">
        <f aca="false">IFERROR(VALUE(RIGHT(A556,2)),"")</f>
        <v>3</v>
      </c>
      <c r="D556" s="11" t="str">
        <f aca="false">TRIM('수출입 실적(국가별)'!B560)</f>
        <v>과테말라</v>
      </c>
      <c r="E556" s="19" t="n">
        <f aca="false">IFERROR(VALUE(SUBSTITUTE(TRIM('수출입 실적(국가별)'!D560),",","")),"")</f>
        <v>27087</v>
      </c>
      <c r="F556" s="19" t="n">
        <f aca="false">IFERROR(VALUE(SUBSTITUTE(TRIM('수출입 실적(국가별)'!F560),",","")),"")</f>
        <v>7786</v>
      </c>
      <c r="G556" s="19" t="n">
        <f aca="false">IFERROR(VALUE(SUBSTITUTE(TRIM('수출입 실적(국가별)'!G560),",","")),"")</f>
        <v>19301</v>
      </c>
    </row>
    <row r="557" customFormat="false" ht="15" hidden="false" customHeight="true" outlineLevel="0" collapsed="false">
      <c r="A557" s="11" t="str">
        <f aca="false">TRIM('수출입 실적(국가별)'!A561)</f>
        <v>2025.03</v>
      </c>
      <c r="B557" s="17" t="n">
        <f aca="false">IFERROR(VALUE(LEFT(A557,4)),"")</f>
        <v>2025</v>
      </c>
      <c r="C557" s="17" t="n">
        <f aca="false">IFERROR(VALUE(RIGHT(A557,2)),"")</f>
        <v>3</v>
      </c>
      <c r="D557" s="11" t="str">
        <f aca="false">TRIM('수출입 실적(국가별)'!B561)</f>
        <v>이란</v>
      </c>
      <c r="E557" s="19" t="n">
        <f aca="false">IFERROR(VALUE(SUBSTITUTE(TRIM('수출입 실적(국가별)'!D561),",","")),"")</f>
        <v>26599</v>
      </c>
      <c r="F557" s="19" t="n">
        <f aca="false">IFERROR(VALUE(SUBSTITUTE(TRIM('수출입 실적(국가별)'!F561),",","")),"")</f>
        <v>124</v>
      </c>
      <c r="G557" s="19" t="n">
        <f aca="false">IFERROR(VALUE(SUBSTITUTE(TRIM('수출입 실적(국가별)'!G561),",","")),"")</f>
        <v>26475</v>
      </c>
    </row>
    <row r="558" customFormat="false" ht="15" hidden="false" customHeight="true" outlineLevel="0" collapsed="false">
      <c r="A558" s="11" t="str">
        <f aca="false">TRIM('수출입 실적(국가별)'!A562)</f>
        <v>2025.03</v>
      </c>
      <c r="B558" s="17" t="n">
        <f aca="false">IFERROR(VALUE(LEFT(A558,4)),"")</f>
        <v>2025</v>
      </c>
      <c r="C558" s="17" t="n">
        <f aca="false">IFERROR(VALUE(RIGHT(A558,2)),"")</f>
        <v>3</v>
      </c>
      <c r="D558" s="11" t="str">
        <f aca="false">TRIM('수출입 실적(국가별)'!B562)</f>
        <v>미얀마</v>
      </c>
      <c r="E558" s="19" t="n">
        <f aca="false">IFERROR(VALUE(SUBSTITUTE(TRIM('수출입 실적(국가별)'!D562),",","")),"")</f>
        <v>24278</v>
      </c>
      <c r="F558" s="19" t="n">
        <f aca="false">IFERROR(VALUE(SUBSTITUTE(TRIM('수출입 실적(국가별)'!F562),",","")),"")</f>
        <v>60286</v>
      </c>
      <c r="G558" s="19" t="n">
        <f aca="false">IFERROR(VALUE(SUBSTITUTE(TRIM('수출입 실적(국가별)'!G562),",","")),"")</f>
        <v>-36008</v>
      </c>
    </row>
    <row r="559" customFormat="false" ht="15" hidden="false" customHeight="true" outlineLevel="0" collapsed="false">
      <c r="A559" s="11" t="str">
        <f aca="false">TRIM('수출입 실적(국가별)'!A563)</f>
        <v>2025.03</v>
      </c>
      <c r="B559" s="17" t="n">
        <f aca="false">IFERROR(VALUE(LEFT(A559,4)),"")</f>
        <v>2025</v>
      </c>
      <c r="C559" s="17" t="n">
        <f aca="false">IFERROR(VALUE(RIGHT(A559,2)),"")</f>
        <v>3</v>
      </c>
      <c r="D559" s="11" t="str">
        <f aca="false">TRIM('수출입 실적(국가별)'!B563)</f>
        <v>가나</v>
      </c>
      <c r="E559" s="19" t="n">
        <f aca="false">IFERROR(VALUE(SUBSTITUTE(TRIM('수출입 실적(국가별)'!D563),",","")),"")</f>
        <v>23199</v>
      </c>
      <c r="F559" s="19" t="n">
        <f aca="false">IFERROR(VALUE(SUBSTITUTE(TRIM('수출입 실적(국가별)'!F563),",","")),"")</f>
        <v>10004</v>
      </c>
      <c r="G559" s="19" t="n">
        <f aca="false">IFERROR(VALUE(SUBSTITUTE(TRIM('수출입 실적(국가별)'!G563),",","")),"")</f>
        <v>13195</v>
      </c>
    </row>
    <row r="560" customFormat="false" ht="15" hidden="false" customHeight="true" outlineLevel="0" collapsed="false">
      <c r="A560" s="11" t="str">
        <f aca="false">TRIM('수출입 실적(국가별)'!A564)</f>
        <v>2025.03</v>
      </c>
      <c r="B560" s="17" t="n">
        <f aca="false">IFERROR(VALUE(LEFT(A560,4)),"")</f>
        <v>2025</v>
      </c>
      <c r="C560" s="17" t="n">
        <f aca="false">IFERROR(VALUE(RIGHT(A560,2)),"")</f>
        <v>3</v>
      </c>
      <c r="D560" s="11" t="str">
        <f aca="false">TRIM('수출입 실적(국가별)'!B564)</f>
        <v>알바니아</v>
      </c>
      <c r="E560" s="19" t="n">
        <f aca="false">IFERROR(VALUE(SUBSTITUTE(TRIM('수출입 실적(국가별)'!D564),",","")),"")</f>
        <v>21354</v>
      </c>
      <c r="F560" s="19" t="n">
        <f aca="false">IFERROR(VALUE(SUBSTITUTE(TRIM('수출입 실적(국가별)'!F564),",","")),"")</f>
        <v>518</v>
      </c>
      <c r="G560" s="19" t="n">
        <f aca="false">IFERROR(VALUE(SUBSTITUTE(TRIM('수출입 실적(국가별)'!G564),",","")),"")</f>
        <v>20836</v>
      </c>
    </row>
    <row r="561" customFormat="false" ht="15" hidden="false" customHeight="true" outlineLevel="0" collapsed="false">
      <c r="A561" s="11" t="str">
        <f aca="false">TRIM('수출입 실적(국가별)'!A565)</f>
        <v>2025.03</v>
      </c>
      <c r="B561" s="17" t="n">
        <f aca="false">IFERROR(VALUE(LEFT(A561,4)),"")</f>
        <v>2025</v>
      </c>
      <c r="C561" s="17" t="n">
        <f aca="false">IFERROR(VALUE(RIGHT(A561,2)),"")</f>
        <v>3</v>
      </c>
      <c r="D561" s="11" t="str">
        <f aca="false">TRIM('수출입 실적(국가별)'!B565)</f>
        <v>도미니카 공화국</v>
      </c>
      <c r="E561" s="19" t="n">
        <f aca="false">IFERROR(VALUE(SUBSTITUTE(TRIM('수출입 실적(국가별)'!D565),",","")),"")</f>
        <v>20637</v>
      </c>
      <c r="F561" s="19" t="n">
        <f aca="false">IFERROR(VALUE(SUBSTITUTE(TRIM('수출입 실적(국가별)'!F565),",","")),"")</f>
        <v>7999</v>
      </c>
      <c r="G561" s="19" t="n">
        <f aca="false">IFERROR(VALUE(SUBSTITUTE(TRIM('수출입 실적(국가별)'!G565),",","")),"")</f>
        <v>12638</v>
      </c>
    </row>
    <row r="562" customFormat="false" ht="15" hidden="false" customHeight="true" outlineLevel="0" collapsed="false">
      <c r="A562" s="11" t="str">
        <f aca="false">TRIM('수출입 실적(국가별)'!A566)</f>
        <v>2025.03</v>
      </c>
      <c r="B562" s="17" t="n">
        <f aca="false">IFERROR(VALUE(LEFT(A562,4)),"")</f>
        <v>2025</v>
      </c>
      <c r="C562" s="17" t="n">
        <f aca="false">IFERROR(VALUE(RIGHT(A562,2)),"")</f>
        <v>3</v>
      </c>
      <c r="D562" s="11" t="str">
        <f aca="false">TRIM('수출입 실적(국가별)'!B566)</f>
        <v>엘살바도르</v>
      </c>
      <c r="E562" s="19" t="n">
        <f aca="false">IFERROR(VALUE(SUBSTITUTE(TRIM('수출입 실적(국가별)'!D566),",","")),"")</f>
        <v>20122</v>
      </c>
      <c r="F562" s="19" t="n">
        <f aca="false">IFERROR(VALUE(SUBSTITUTE(TRIM('수출입 실적(국가별)'!F566),",","")),"")</f>
        <v>5630</v>
      </c>
      <c r="G562" s="19" t="n">
        <f aca="false">IFERROR(VALUE(SUBSTITUTE(TRIM('수출입 실적(국가별)'!G566),",","")),"")</f>
        <v>14492</v>
      </c>
    </row>
    <row r="563" customFormat="false" ht="15" hidden="false" customHeight="true" outlineLevel="0" collapsed="false">
      <c r="A563" s="11" t="str">
        <f aca="false">TRIM('수출입 실적(국가별)'!A567)</f>
        <v>2025.03</v>
      </c>
      <c r="B563" s="17" t="n">
        <f aca="false">IFERROR(VALUE(LEFT(A563,4)),"")</f>
        <v>2025</v>
      </c>
      <c r="C563" s="17" t="n">
        <f aca="false">IFERROR(VALUE(RIGHT(A563,2)),"")</f>
        <v>3</v>
      </c>
      <c r="D563" s="11" t="str">
        <f aca="false">TRIM('수출입 실적(국가별)'!B567)</f>
        <v>타지크</v>
      </c>
      <c r="E563" s="19" t="n">
        <f aca="false">IFERROR(VALUE(SUBSTITUTE(TRIM('수출입 실적(국가별)'!D567),",","")),"")</f>
        <v>19602</v>
      </c>
      <c r="F563" s="19" t="n">
        <f aca="false">IFERROR(VALUE(SUBSTITUTE(TRIM('수출입 실적(국가별)'!F567),",","")),"")</f>
        <v>0</v>
      </c>
      <c r="G563" s="19" t="n">
        <f aca="false">IFERROR(VALUE(SUBSTITUTE(TRIM('수출입 실적(국가별)'!G567),",","")),"")</f>
        <v>19602</v>
      </c>
    </row>
    <row r="564" customFormat="false" ht="15" hidden="false" customHeight="true" outlineLevel="0" collapsed="false">
      <c r="A564" s="11" t="str">
        <f aca="false">TRIM('수출입 실적(국가별)'!A568)</f>
        <v>2025.03</v>
      </c>
      <c r="B564" s="17" t="n">
        <f aca="false">IFERROR(VALUE(LEFT(A564,4)),"")</f>
        <v>2025</v>
      </c>
      <c r="C564" s="17" t="n">
        <f aca="false">IFERROR(VALUE(RIGHT(A564,2)),"")</f>
        <v>3</v>
      </c>
      <c r="D564" s="11" t="str">
        <f aca="false">TRIM('수출입 실적(국가별)'!B568)</f>
        <v>아제르바이잔</v>
      </c>
      <c r="E564" s="19" t="n">
        <f aca="false">IFERROR(VALUE(SUBSTITUTE(TRIM('수출입 실적(국가별)'!D568),",","")),"")</f>
        <v>18367</v>
      </c>
      <c r="F564" s="19" t="n">
        <f aca="false">IFERROR(VALUE(SUBSTITUTE(TRIM('수출입 실적(국가별)'!F568),",","")),"")</f>
        <v>3</v>
      </c>
      <c r="G564" s="19" t="n">
        <f aca="false">IFERROR(VALUE(SUBSTITUTE(TRIM('수출입 실적(국가별)'!G568),",","")),"")</f>
        <v>18364</v>
      </c>
    </row>
    <row r="565" customFormat="false" ht="15" hidden="false" customHeight="true" outlineLevel="0" collapsed="false">
      <c r="A565" s="11" t="str">
        <f aca="false">TRIM('수출입 실적(국가별)'!A569)</f>
        <v>2025.03</v>
      </c>
      <c r="B565" s="17" t="n">
        <f aca="false">IFERROR(VALUE(LEFT(A565,4)),"")</f>
        <v>2025</v>
      </c>
      <c r="C565" s="17" t="n">
        <f aca="false">IFERROR(VALUE(RIGHT(A565,2)),"")</f>
        <v>3</v>
      </c>
      <c r="D565" s="11" t="str">
        <f aca="false">TRIM('수출입 실적(국가별)'!B569)</f>
        <v>코스타리카</v>
      </c>
      <c r="E565" s="19" t="n">
        <f aca="false">IFERROR(VALUE(SUBSTITUTE(TRIM('수출입 실적(국가별)'!D569),",","")),"")</f>
        <v>17717</v>
      </c>
      <c r="F565" s="19" t="n">
        <f aca="false">IFERROR(VALUE(SUBSTITUTE(TRIM('수출입 실적(국가별)'!F569),",","")),"")</f>
        <v>15802</v>
      </c>
      <c r="G565" s="19" t="n">
        <f aca="false">IFERROR(VALUE(SUBSTITUTE(TRIM('수출입 실적(국가별)'!G569),",","")),"")</f>
        <v>1915</v>
      </c>
    </row>
    <row r="566" customFormat="false" ht="15" hidden="false" customHeight="true" outlineLevel="0" collapsed="false">
      <c r="A566" s="11" t="str">
        <f aca="false">TRIM('수출입 실적(국가별)'!A570)</f>
        <v>2025.03</v>
      </c>
      <c r="B566" s="17" t="n">
        <f aca="false">IFERROR(VALUE(LEFT(A566,4)),"")</f>
        <v>2025</v>
      </c>
      <c r="C566" s="17" t="n">
        <f aca="false">IFERROR(VALUE(RIGHT(A566,2)),"")</f>
        <v>3</v>
      </c>
      <c r="D566" s="11" t="str">
        <f aca="false">TRIM('수출입 실적(국가별)'!B570)</f>
        <v>탄자니아</v>
      </c>
      <c r="E566" s="19" t="n">
        <f aca="false">IFERROR(VALUE(SUBSTITUTE(TRIM('수출입 실적(국가별)'!D570),",","")),"")</f>
        <v>17218</v>
      </c>
      <c r="F566" s="19" t="n">
        <f aca="false">IFERROR(VALUE(SUBSTITUTE(TRIM('수출입 실적(국가별)'!F570),",","")),"")</f>
        <v>3594</v>
      </c>
      <c r="G566" s="19" t="n">
        <f aca="false">IFERROR(VALUE(SUBSTITUTE(TRIM('수출입 실적(국가별)'!G570),",","")),"")</f>
        <v>13624</v>
      </c>
    </row>
    <row r="567" customFormat="false" ht="15" hidden="false" customHeight="true" outlineLevel="0" collapsed="false">
      <c r="A567" s="11" t="str">
        <f aca="false">TRIM('수출입 실적(국가별)'!A571)</f>
        <v>2025.03</v>
      </c>
      <c r="B567" s="17" t="n">
        <f aca="false">IFERROR(VALUE(LEFT(A567,4)),"")</f>
        <v>2025</v>
      </c>
      <c r="C567" s="17" t="n">
        <f aca="false">IFERROR(VALUE(RIGHT(A567,2)),"")</f>
        <v>3</v>
      </c>
      <c r="D567" s="11" t="str">
        <f aca="false">TRIM('수출입 실적(국가별)'!B571)</f>
        <v>시리아</v>
      </c>
      <c r="E567" s="19" t="n">
        <f aca="false">IFERROR(VALUE(SUBSTITUTE(TRIM('수출입 실적(국가별)'!D571),",","")),"")</f>
        <v>17010</v>
      </c>
      <c r="F567" s="19" t="n">
        <f aca="false">IFERROR(VALUE(SUBSTITUTE(TRIM('수출입 실적(국가별)'!F571),",","")),"")</f>
        <v>36</v>
      </c>
      <c r="G567" s="19" t="n">
        <f aca="false">IFERROR(VALUE(SUBSTITUTE(TRIM('수출입 실적(국가별)'!G571),",","")),"")</f>
        <v>16975</v>
      </c>
    </row>
    <row r="568" customFormat="false" ht="15" hidden="false" customHeight="true" outlineLevel="0" collapsed="false">
      <c r="A568" s="11" t="str">
        <f aca="false">TRIM('수출입 실적(국가별)'!A572)</f>
        <v>2025.03</v>
      </c>
      <c r="B568" s="17" t="n">
        <f aca="false">IFERROR(VALUE(LEFT(A568,4)),"")</f>
        <v>2025</v>
      </c>
      <c r="C568" s="17" t="n">
        <f aca="false">IFERROR(VALUE(RIGHT(A568,2)),"")</f>
        <v>3</v>
      </c>
      <c r="D568" s="11" t="str">
        <f aca="false">TRIM('수출입 실적(국가별)'!B572)</f>
        <v>불가리아</v>
      </c>
      <c r="E568" s="19" t="n">
        <f aca="false">IFERROR(VALUE(SUBSTITUTE(TRIM('수출입 실적(국가별)'!D572),",","")),"")</f>
        <v>16349</v>
      </c>
      <c r="F568" s="19" t="n">
        <f aca="false">IFERROR(VALUE(SUBSTITUTE(TRIM('수출입 실적(국가별)'!F572),",","")),"")</f>
        <v>20474</v>
      </c>
      <c r="G568" s="19" t="n">
        <f aca="false">IFERROR(VALUE(SUBSTITUTE(TRIM('수출입 실적(국가별)'!G572),",","")),"")</f>
        <v>-4125</v>
      </c>
    </row>
    <row r="569" customFormat="false" ht="15" hidden="false" customHeight="true" outlineLevel="0" collapsed="false">
      <c r="A569" s="11" t="str">
        <f aca="false">TRIM('수출입 실적(국가별)'!A573)</f>
        <v>2025.03</v>
      </c>
      <c r="B569" s="17" t="n">
        <f aca="false">IFERROR(VALUE(LEFT(A569,4)),"")</f>
        <v>2025</v>
      </c>
      <c r="C569" s="17" t="n">
        <f aca="false">IFERROR(VALUE(RIGHT(A569,2)),"")</f>
        <v>3</v>
      </c>
      <c r="D569" s="11" t="str">
        <f aca="false">TRIM('수출입 실적(국가별)'!B573)</f>
        <v>코트디봐르</v>
      </c>
      <c r="E569" s="19" t="n">
        <f aca="false">IFERROR(VALUE(SUBSTITUTE(TRIM('수출입 실적(국가별)'!D573),",","")),"")</f>
        <v>15900</v>
      </c>
      <c r="F569" s="19" t="n">
        <f aca="false">IFERROR(VALUE(SUBSTITUTE(TRIM('수출입 실적(국가별)'!F573),",","")),"")</f>
        <v>17295</v>
      </c>
      <c r="G569" s="19" t="n">
        <f aca="false">IFERROR(VALUE(SUBSTITUTE(TRIM('수출입 실적(국가별)'!G573),",","")),"")</f>
        <v>-1395</v>
      </c>
    </row>
    <row r="570" customFormat="false" ht="15" hidden="false" customHeight="true" outlineLevel="0" collapsed="false">
      <c r="A570" s="11" t="str">
        <f aca="false">TRIM('수출입 실적(국가별)'!A574)</f>
        <v>2025.03</v>
      </c>
      <c r="B570" s="17" t="n">
        <f aca="false">IFERROR(VALUE(LEFT(A570,4)),"")</f>
        <v>2025</v>
      </c>
      <c r="C570" s="17" t="n">
        <f aca="false">IFERROR(VALUE(RIGHT(A570,2)),"")</f>
        <v>3</v>
      </c>
      <c r="D570" s="11" t="str">
        <f aca="false">TRIM('수출입 실적(국가별)'!B574)</f>
        <v>케냐</v>
      </c>
      <c r="E570" s="19" t="n">
        <f aca="false">IFERROR(VALUE(SUBSTITUTE(TRIM('수출입 실적(국가별)'!D574),",","")),"")</f>
        <v>15065</v>
      </c>
      <c r="F570" s="19" t="n">
        <f aca="false">IFERROR(VALUE(SUBSTITUTE(TRIM('수출입 실적(국가별)'!F574),",","")),"")</f>
        <v>5097</v>
      </c>
      <c r="G570" s="19" t="n">
        <f aca="false">IFERROR(VALUE(SUBSTITUTE(TRIM('수출입 실적(국가별)'!G574),",","")),"")</f>
        <v>9968</v>
      </c>
    </row>
    <row r="571" customFormat="false" ht="15" hidden="false" customHeight="true" outlineLevel="0" collapsed="false">
      <c r="A571" s="11" t="str">
        <f aca="false">TRIM('수출입 실적(국가별)'!A575)</f>
        <v>2025.03</v>
      </c>
      <c r="B571" s="17" t="n">
        <f aca="false">IFERROR(VALUE(LEFT(A571,4)),"")</f>
        <v>2025</v>
      </c>
      <c r="C571" s="17" t="n">
        <f aca="false">IFERROR(VALUE(RIGHT(A571,2)),"")</f>
        <v>3</v>
      </c>
      <c r="D571" s="11" t="str">
        <f aca="false">TRIM('수출입 실적(국가별)'!B575)</f>
        <v>스리랑카</v>
      </c>
      <c r="E571" s="19" t="n">
        <f aca="false">IFERROR(VALUE(SUBSTITUTE(TRIM('수출입 실적(국가별)'!D575),",","")),"")</f>
        <v>14945</v>
      </c>
      <c r="F571" s="19" t="n">
        <f aca="false">IFERROR(VALUE(SUBSTITUTE(TRIM('수출입 실적(국가별)'!F575),",","")),"")</f>
        <v>9842</v>
      </c>
      <c r="G571" s="19" t="n">
        <f aca="false">IFERROR(VALUE(SUBSTITUTE(TRIM('수출입 실적(국가별)'!G575),",","")),"")</f>
        <v>5102</v>
      </c>
    </row>
    <row r="572" customFormat="false" ht="15" hidden="false" customHeight="true" outlineLevel="0" collapsed="false">
      <c r="A572" s="11" t="str">
        <f aca="false">TRIM('수출입 실적(국가별)'!A576)</f>
        <v>2025.03</v>
      </c>
      <c r="B572" s="17" t="n">
        <f aca="false">IFERROR(VALUE(LEFT(A572,4)),"")</f>
        <v>2025</v>
      </c>
      <c r="C572" s="17" t="n">
        <f aca="false">IFERROR(VALUE(RIGHT(A572,2)),"")</f>
        <v>3</v>
      </c>
      <c r="D572" s="11" t="str">
        <f aca="false">TRIM('수출입 실적(국가별)'!B576)</f>
        <v>기타국</v>
      </c>
      <c r="E572" s="19" t="n">
        <f aca="false">IFERROR(VALUE(SUBSTITUTE(TRIM('수출입 실적(국가별)'!D576),",","")),"")</f>
        <v>13665</v>
      </c>
      <c r="F572" s="19" t="n">
        <f aca="false">IFERROR(VALUE(SUBSTITUTE(TRIM('수출입 실적(국가별)'!F576),",","")),"")</f>
        <v>13656</v>
      </c>
      <c r="G572" s="19" t="n">
        <f aca="false">IFERROR(VALUE(SUBSTITUTE(TRIM('수출입 실적(국가별)'!G576),",","")),"")</f>
        <v>9</v>
      </c>
    </row>
    <row r="573" customFormat="false" ht="15" hidden="false" customHeight="true" outlineLevel="0" collapsed="false">
      <c r="A573" s="11" t="str">
        <f aca="false">TRIM('수출입 실적(국가별)'!A577)</f>
        <v>2025.03</v>
      </c>
      <c r="B573" s="17" t="n">
        <f aca="false">IFERROR(VALUE(LEFT(A573,4)),"")</f>
        <v>2025</v>
      </c>
      <c r="C573" s="17" t="n">
        <f aca="false">IFERROR(VALUE(RIGHT(A573,2)),"")</f>
        <v>3</v>
      </c>
      <c r="D573" s="11" t="str">
        <f aca="false">TRIM('수출입 실적(국가별)'!B577)</f>
        <v>세르비아</v>
      </c>
      <c r="E573" s="19" t="n">
        <f aca="false">IFERROR(VALUE(SUBSTITUTE(TRIM('수출입 실적(국가별)'!D577),",","")),"")</f>
        <v>13051</v>
      </c>
      <c r="F573" s="19" t="n">
        <f aca="false">IFERROR(VALUE(SUBSTITUTE(TRIM('수출입 실적(국가별)'!F577),",","")),"")</f>
        <v>6512</v>
      </c>
      <c r="G573" s="19" t="n">
        <f aca="false">IFERROR(VALUE(SUBSTITUTE(TRIM('수출입 실적(국가별)'!G577),",","")),"")</f>
        <v>6539</v>
      </c>
    </row>
    <row r="574" customFormat="false" ht="15" hidden="false" customHeight="true" outlineLevel="0" collapsed="false">
      <c r="A574" s="11" t="str">
        <f aca="false">TRIM('수출입 실적(국가별)'!A578)</f>
        <v>2025.03</v>
      </c>
      <c r="B574" s="17" t="n">
        <f aca="false">IFERROR(VALUE(LEFT(A574,4)),"")</f>
        <v>2025</v>
      </c>
      <c r="C574" s="17" t="n">
        <f aca="false">IFERROR(VALUE(RIGHT(A574,2)),"")</f>
        <v>3</v>
      </c>
      <c r="D574" s="11" t="str">
        <f aca="false">TRIM('수출입 실적(국가별)'!B578)</f>
        <v>조지아</v>
      </c>
      <c r="E574" s="19" t="n">
        <f aca="false">IFERROR(VALUE(SUBSTITUTE(TRIM('수출입 실적(국가별)'!D578),",","")),"")</f>
        <v>11170</v>
      </c>
      <c r="F574" s="19" t="n">
        <f aca="false">IFERROR(VALUE(SUBSTITUTE(TRIM('수출입 실적(국가별)'!F578),",","")),"")</f>
        <v>1038</v>
      </c>
      <c r="G574" s="19" t="n">
        <f aca="false">IFERROR(VALUE(SUBSTITUTE(TRIM('수출입 실적(국가별)'!G578),",","")),"")</f>
        <v>10131</v>
      </c>
    </row>
    <row r="575" customFormat="false" ht="15" hidden="false" customHeight="true" outlineLevel="0" collapsed="false">
      <c r="A575" s="11" t="str">
        <f aca="false">TRIM('수출입 실적(국가별)'!A579)</f>
        <v>2025.03</v>
      </c>
      <c r="B575" s="17" t="n">
        <f aca="false">IFERROR(VALUE(LEFT(A575,4)),"")</f>
        <v>2025</v>
      </c>
      <c r="C575" s="17" t="n">
        <f aca="false">IFERROR(VALUE(RIGHT(A575,2)),"")</f>
        <v>3</v>
      </c>
      <c r="D575" s="11" t="str">
        <f aca="false">TRIM('수출입 실적(국가별)'!B579)</f>
        <v>우루과이</v>
      </c>
      <c r="E575" s="19" t="n">
        <f aca="false">IFERROR(VALUE(SUBSTITUTE(TRIM('수출입 실적(국가별)'!D579),",","")),"")</f>
        <v>10581</v>
      </c>
      <c r="F575" s="19" t="n">
        <f aca="false">IFERROR(VALUE(SUBSTITUTE(TRIM('수출입 실적(국가별)'!F579),",","")),"")</f>
        <v>11123</v>
      </c>
      <c r="G575" s="19" t="n">
        <f aca="false">IFERROR(VALUE(SUBSTITUTE(TRIM('수출입 실적(국가별)'!G579),",","")),"")</f>
        <v>-541</v>
      </c>
    </row>
    <row r="576" customFormat="false" ht="15" hidden="false" customHeight="true" outlineLevel="0" collapsed="false">
      <c r="A576" s="11" t="str">
        <f aca="false">TRIM('수출입 실적(국가별)'!A580)</f>
        <v>2025.03</v>
      </c>
      <c r="B576" s="17" t="n">
        <f aca="false">IFERROR(VALUE(LEFT(A576,4)),"")</f>
        <v>2025</v>
      </c>
      <c r="C576" s="17" t="n">
        <f aca="false">IFERROR(VALUE(RIGHT(A576,2)),"")</f>
        <v>3</v>
      </c>
      <c r="D576" s="11" t="str">
        <f aca="false">TRIM('수출입 실적(국가별)'!B580)</f>
        <v>크로아티아</v>
      </c>
      <c r="E576" s="19" t="n">
        <f aca="false">IFERROR(VALUE(SUBSTITUTE(TRIM('수출입 실적(국가별)'!D580),",","")),"")</f>
        <v>10476</v>
      </c>
      <c r="F576" s="19" t="n">
        <f aca="false">IFERROR(VALUE(SUBSTITUTE(TRIM('수출입 실적(국가별)'!F580),",","")),"")</f>
        <v>906</v>
      </c>
      <c r="G576" s="19" t="n">
        <f aca="false">IFERROR(VALUE(SUBSTITUTE(TRIM('수출입 실적(국가별)'!G580),",","")),"")</f>
        <v>9570</v>
      </c>
    </row>
    <row r="577" customFormat="false" ht="15" hidden="false" customHeight="true" outlineLevel="0" collapsed="false">
      <c r="A577" s="11" t="str">
        <f aca="false">TRIM('수출입 실적(국가별)'!A581)</f>
        <v>2025.03</v>
      </c>
      <c r="B577" s="17" t="n">
        <f aca="false">IFERROR(VALUE(LEFT(A577,4)),"")</f>
        <v>2025</v>
      </c>
      <c r="C577" s="17" t="n">
        <f aca="false">IFERROR(VALUE(RIGHT(A577,2)),"")</f>
        <v>3</v>
      </c>
      <c r="D577" s="11" t="str">
        <f aca="false">TRIM('수출입 실적(국가별)'!B581)</f>
        <v>튀니지</v>
      </c>
      <c r="E577" s="19" t="n">
        <f aca="false">IFERROR(VALUE(SUBSTITUTE(TRIM('수출입 실적(국가별)'!D581),",","")),"")</f>
        <v>10080</v>
      </c>
      <c r="F577" s="19" t="n">
        <f aca="false">IFERROR(VALUE(SUBSTITUTE(TRIM('수출입 실적(국가별)'!F581),",","")),"")</f>
        <v>9004</v>
      </c>
      <c r="G577" s="19" t="n">
        <f aca="false">IFERROR(VALUE(SUBSTITUTE(TRIM('수출입 실적(국가별)'!G581),",","")),"")</f>
        <v>1076</v>
      </c>
    </row>
    <row r="578" customFormat="false" ht="15" hidden="false" customHeight="true" outlineLevel="0" collapsed="false">
      <c r="A578" s="11" t="str">
        <f aca="false">TRIM('수출입 실적(국가별)'!A582)</f>
        <v>2025.03</v>
      </c>
      <c r="B578" s="17" t="n">
        <f aca="false">IFERROR(VALUE(LEFT(A578,4)),"")</f>
        <v>2025</v>
      </c>
      <c r="C578" s="17" t="n">
        <f aca="false">IFERROR(VALUE(RIGHT(A578,2)),"")</f>
        <v>3</v>
      </c>
      <c r="D578" s="11" t="str">
        <f aca="false">TRIM('수출입 실적(국가별)'!B582)</f>
        <v>에티오피아</v>
      </c>
      <c r="E578" s="19" t="n">
        <f aca="false">IFERROR(VALUE(SUBSTITUTE(TRIM('수출입 실적(국가별)'!D582),",","")),"")</f>
        <v>9960</v>
      </c>
      <c r="F578" s="19" t="n">
        <f aca="false">IFERROR(VALUE(SUBSTITUTE(TRIM('수출입 실적(국가별)'!F582),",","")),"")</f>
        <v>5787</v>
      </c>
      <c r="G578" s="19" t="n">
        <f aca="false">IFERROR(VALUE(SUBSTITUTE(TRIM('수출입 실적(국가별)'!G582),",","")),"")</f>
        <v>4173</v>
      </c>
    </row>
    <row r="579" customFormat="false" ht="15" hidden="false" customHeight="true" outlineLevel="0" collapsed="false">
      <c r="A579" s="11" t="str">
        <f aca="false">TRIM('수출입 실적(국가별)'!A583)</f>
        <v>2025.03</v>
      </c>
      <c r="B579" s="17" t="n">
        <f aca="false">IFERROR(VALUE(LEFT(A579,4)),"")</f>
        <v>2025</v>
      </c>
      <c r="C579" s="17" t="n">
        <f aca="false">IFERROR(VALUE(RIGHT(A579,2)),"")</f>
        <v>3</v>
      </c>
      <c r="D579" s="11" t="str">
        <f aca="false">TRIM('수출입 실적(국가별)'!B583)</f>
        <v>라오스</v>
      </c>
      <c r="E579" s="19" t="n">
        <f aca="false">IFERROR(VALUE(SUBSTITUTE(TRIM('수출입 실적(국가별)'!D583),",","")),"")</f>
        <v>9894</v>
      </c>
      <c r="F579" s="19" t="n">
        <f aca="false">IFERROR(VALUE(SUBSTITUTE(TRIM('수출입 실적(국가별)'!F583),",","")),"")</f>
        <v>6596</v>
      </c>
      <c r="G579" s="19" t="n">
        <f aca="false">IFERROR(VALUE(SUBSTITUTE(TRIM('수출입 실적(국가별)'!G583),",","")),"")</f>
        <v>3299</v>
      </c>
    </row>
    <row r="580" customFormat="false" ht="15" hidden="false" customHeight="true" outlineLevel="0" collapsed="false">
      <c r="A580" s="11" t="str">
        <f aca="false">TRIM('수출입 실적(국가별)'!A584)</f>
        <v>2025.03</v>
      </c>
      <c r="B580" s="17" t="n">
        <f aca="false">IFERROR(VALUE(LEFT(A580,4)),"")</f>
        <v>2025</v>
      </c>
      <c r="C580" s="17" t="n">
        <f aca="false">IFERROR(VALUE(RIGHT(A580,2)),"")</f>
        <v>3</v>
      </c>
      <c r="D580" s="11" t="str">
        <f aca="false">TRIM('수출입 실적(국가별)'!B584)</f>
        <v>에스토니아</v>
      </c>
      <c r="E580" s="19" t="n">
        <f aca="false">IFERROR(VALUE(SUBSTITUTE(TRIM('수출입 실적(국가별)'!D584),",","")),"")</f>
        <v>9676</v>
      </c>
      <c r="F580" s="19" t="n">
        <f aca="false">IFERROR(VALUE(SUBSTITUTE(TRIM('수출입 실적(국가별)'!F584),",","")),"")</f>
        <v>5876</v>
      </c>
      <c r="G580" s="19" t="n">
        <f aca="false">IFERROR(VALUE(SUBSTITUTE(TRIM('수출입 실적(국가별)'!G584),",","")),"")</f>
        <v>3800</v>
      </c>
    </row>
    <row r="581" customFormat="false" ht="15" hidden="false" customHeight="true" outlineLevel="0" collapsed="false">
      <c r="A581" s="11" t="str">
        <f aca="false">TRIM('수출입 실적(국가별)'!A585)</f>
        <v>2025.03</v>
      </c>
      <c r="B581" s="17" t="n">
        <f aca="false">IFERROR(VALUE(LEFT(A581,4)),"")</f>
        <v>2025</v>
      </c>
      <c r="C581" s="17" t="n">
        <f aca="false">IFERROR(VALUE(RIGHT(A581,2)),"")</f>
        <v>3</v>
      </c>
      <c r="D581" s="11" t="str">
        <f aca="false">TRIM('수출입 실적(국가별)'!B585)</f>
        <v>온두라스</v>
      </c>
      <c r="E581" s="19" t="n">
        <f aca="false">IFERROR(VALUE(SUBSTITUTE(TRIM('수출입 실적(국가별)'!D585),",","")),"")</f>
        <v>9482</v>
      </c>
      <c r="F581" s="19" t="n">
        <f aca="false">IFERROR(VALUE(SUBSTITUTE(TRIM('수출입 실적(국가별)'!F585),",","")),"")</f>
        <v>5786</v>
      </c>
      <c r="G581" s="19" t="n">
        <f aca="false">IFERROR(VALUE(SUBSTITUTE(TRIM('수출입 실적(국가별)'!G585),",","")),"")</f>
        <v>3695</v>
      </c>
    </row>
    <row r="582" customFormat="false" ht="15" hidden="false" customHeight="true" outlineLevel="0" collapsed="false">
      <c r="A582" s="11" t="str">
        <f aca="false">TRIM('수출입 실적(국가별)'!A586)</f>
        <v>2025.03</v>
      </c>
      <c r="B582" s="17" t="n">
        <f aca="false">IFERROR(VALUE(LEFT(A582,4)),"")</f>
        <v>2025</v>
      </c>
      <c r="C582" s="17" t="n">
        <f aca="false">IFERROR(VALUE(RIGHT(A582,2)),"")</f>
        <v>3</v>
      </c>
      <c r="D582" s="11" t="str">
        <f aca="false">TRIM('수출입 실적(국가별)'!B586)</f>
        <v>아이슬란드</v>
      </c>
      <c r="E582" s="19" t="n">
        <f aca="false">IFERROR(VALUE(SUBSTITUTE(TRIM('수출입 실적(국가별)'!D586),",","")),"")</f>
        <v>8823</v>
      </c>
      <c r="F582" s="19" t="n">
        <f aca="false">IFERROR(VALUE(SUBSTITUTE(TRIM('수출입 실적(국가별)'!F586),",","")),"")</f>
        <v>1335</v>
      </c>
      <c r="G582" s="19" t="n">
        <f aca="false">IFERROR(VALUE(SUBSTITUTE(TRIM('수출입 실적(국가별)'!G586),",","")),"")</f>
        <v>7488</v>
      </c>
    </row>
    <row r="583" customFormat="false" ht="15" hidden="false" customHeight="true" outlineLevel="0" collapsed="false">
      <c r="A583" s="11" t="str">
        <f aca="false">TRIM('수출입 실적(국가별)'!A587)</f>
        <v>2025.03</v>
      </c>
      <c r="B583" s="17" t="n">
        <f aca="false">IFERROR(VALUE(LEFT(A583,4)),"")</f>
        <v>2025</v>
      </c>
      <c r="C583" s="17" t="n">
        <f aca="false">IFERROR(VALUE(RIGHT(A583,2)),"")</f>
        <v>3</v>
      </c>
      <c r="D583" s="11" t="str">
        <f aca="false">TRIM('수출입 실적(국가별)'!B587)</f>
        <v>레바논</v>
      </c>
      <c r="E583" s="19" t="n">
        <f aca="false">IFERROR(VALUE(SUBSTITUTE(TRIM('수출입 실적(국가별)'!D587),",","")),"")</f>
        <v>8155</v>
      </c>
      <c r="F583" s="19" t="n">
        <f aca="false">IFERROR(VALUE(SUBSTITUTE(TRIM('수출입 실적(국가별)'!F587),",","")),"")</f>
        <v>2438</v>
      </c>
      <c r="G583" s="19" t="n">
        <f aca="false">IFERROR(VALUE(SUBSTITUTE(TRIM('수출입 실적(국가별)'!G587),",","")),"")</f>
        <v>5718</v>
      </c>
    </row>
    <row r="584" customFormat="false" ht="15" hidden="false" customHeight="true" outlineLevel="0" collapsed="false">
      <c r="A584" s="11" t="str">
        <f aca="false">TRIM('수출입 실적(국가별)'!A588)</f>
        <v>2025.03</v>
      </c>
      <c r="B584" s="17" t="n">
        <f aca="false">IFERROR(VALUE(LEFT(A584,4)),"")</f>
        <v>2025</v>
      </c>
      <c r="C584" s="17" t="n">
        <f aca="false">IFERROR(VALUE(RIGHT(A584,2)),"")</f>
        <v>3</v>
      </c>
      <c r="D584" s="11" t="str">
        <f aca="false">TRIM('수출입 실적(국가별)'!B588)</f>
        <v>모잠비크</v>
      </c>
      <c r="E584" s="19" t="n">
        <f aca="false">IFERROR(VALUE(SUBSTITUTE(TRIM('수출입 실적(국가별)'!D588),",","")),"")</f>
        <v>7820</v>
      </c>
      <c r="F584" s="19" t="n">
        <f aca="false">IFERROR(VALUE(SUBSTITUTE(TRIM('수출입 실적(국가별)'!F588),",","")),"")</f>
        <v>186348</v>
      </c>
      <c r="G584" s="19" t="n">
        <f aca="false">IFERROR(VALUE(SUBSTITUTE(TRIM('수출입 실적(국가별)'!G588),",","")),"")</f>
        <v>-178528</v>
      </c>
    </row>
    <row r="585" customFormat="false" ht="15" hidden="false" customHeight="true" outlineLevel="0" collapsed="false">
      <c r="A585" s="11" t="str">
        <f aca="false">TRIM('수출입 실적(국가별)'!A589)</f>
        <v>2025.03</v>
      </c>
      <c r="B585" s="17" t="n">
        <f aca="false">IFERROR(VALUE(LEFT(A585,4)),"")</f>
        <v>2025</v>
      </c>
      <c r="C585" s="17" t="n">
        <f aca="false">IFERROR(VALUE(RIGHT(A585,2)),"")</f>
        <v>3</v>
      </c>
      <c r="D585" s="11" t="str">
        <f aca="false">TRIM('수출입 실적(국가별)'!B589)</f>
        <v>브루나이</v>
      </c>
      <c r="E585" s="19" t="n">
        <f aca="false">IFERROR(VALUE(SUBSTITUTE(TRIM('수출입 실적(국가별)'!D589),",","")),"")</f>
        <v>7604</v>
      </c>
      <c r="F585" s="19" t="n">
        <f aca="false">IFERROR(VALUE(SUBSTITUTE(TRIM('수출입 실적(국가별)'!F589),",","")),"")</f>
        <v>78331</v>
      </c>
      <c r="G585" s="19" t="n">
        <f aca="false">IFERROR(VALUE(SUBSTITUTE(TRIM('수출입 실적(국가별)'!G589),",","")),"")</f>
        <v>-70727</v>
      </c>
    </row>
    <row r="586" customFormat="false" ht="15" hidden="false" customHeight="true" outlineLevel="0" collapsed="false">
      <c r="A586" s="11" t="str">
        <f aca="false">TRIM('수출입 실적(국가별)'!A590)</f>
        <v>2025.03</v>
      </c>
      <c r="B586" s="17" t="n">
        <f aca="false">IFERROR(VALUE(LEFT(A586,4)),"")</f>
        <v>2025</v>
      </c>
      <c r="C586" s="17" t="n">
        <f aca="false">IFERROR(VALUE(RIGHT(A586,2)),"")</f>
        <v>3</v>
      </c>
      <c r="D586" s="11" t="str">
        <f aca="false">TRIM('수출입 실적(국가별)'!B590)</f>
        <v>세네갈</v>
      </c>
      <c r="E586" s="19" t="n">
        <f aca="false">IFERROR(VALUE(SUBSTITUTE(TRIM('수출입 실적(국가별)'!D590),",","")),"")</f>
        <v>6539</v>
      </c>
      <c r="F586" s="19" t="n">
        <f aca="false">IFERROR(VALUE(SUBSTITUTE(TRIM('수출입 실적(국가별)'!F590),",","")),"")</f>
        <v>3015</v>
      </c>
      <c r="G586" s="19" t="n">
        <f aca="false">IFERROR(VALUE(SUBSTITUTE(TRIM('수출입 실적(국가별)'!G590),",","")),"")</f>
        <v>3524</v>
      </c>
    </row>
    <row r="587" customFormat="false" ht="15" hidden="false" customHeight="true" outlineLevel="0" collapsed="false">
      <c r="A587" s="11" t="str">
        <f aca="false">TRIM('수출입 실적(국가별)'!A591)</f>
        <v>2025.03</v>
      </c>
      <c r="B587" s="17" t="n">
        <f aca="false">IFERROR(VALUE(LEFT(A587,4)),"")</f>
        <v>2025</v>
      </c>
      <c r="C587" s="17" t="n">
        <f aca="false">IFERROR(VALUE(RIGHT(A587,2)),"")</f>
        <v>3</v>
      </c>
      <c r="D587" s="11" t="str">
        <f aca="false">TRIM('수출입 실적(국가별)'!B591)</f>
        <v>사이프러스</v>
      </c>
      <c r="E587" s="19" t="n">
        <f aca="false">IFERROR(VALUE(SUBSTITUTE(TRIM('수출입 실적(국가별)'!D591),",","")),"")</f>
        <v>5745</v>
      </c>
      <c r="F587" s="19" t="n">
        <f aca="false">IFERROR(VALUE(SUBSTITUTE(TRIM('수출입 실적(국가별)'!F591),",","")),"")</f>
        <v>654</v>
      </c>
      <c r="G587" s="19" t="n">
        <f aca="false">IFERROR(VALUE(SUBSTITUTE(TRIM('수출입 실적(국가별)'!G591),",","")),"")</f>
        <v>5091</v>
      </c>
    </row>
    <row r="588" customFormat="false" ht="15" hidden="false" customHeight="true" outlineLevel="0" collapsed="false">
      <c r="A588" s="11" t="str">
        <f aca="false">TRIM('수출입 실적(국가별)'!A592)</f>
        <v>2025.03</v>
      </c>
      <c r="B588" s="17" t="n">
        <f aca="false">IFERROR(VALUE(LEFT(A588,4)),"")</f>
        <v>2025</v>
      </c>
      <c r="C588" s="17" t="n">
        <f aca="false">IFERROR(VALUE(RIGHT(A588,2)),"")</f>
        <v>3</v>
      </c>
      <c r="D588" s="11" t="str">
        <f aca="false">TRIM('수출입 실적(국가별)'!B592)</f>
        <v>몰도바</v>
      </c>
      <c r="E588" s="19" t="n">
        <f aca="false">IFERROR(VALUE(SUBSTITUTE(TRIM('수출입 실적(국가별)'!D592),",","")),"")</f>
        <v>5573</v>
      </c>
      <c r="F588" s="19" t="n">
        <f aca="false">IFERROR(VALUE(SUBSTITUTE(TRIM('수출입 실적(국가별)'!F592),",","")),"")</f>
        <v>2217</v>
      </c>
      <c r="G588" s="19" t="n">
        <f aca="false">IFERROR(VALUE(SUBSTITUTE(TRIM('수출입 실적(국가별)'!G592),",","")),"")</f>
        <v>3356</v>
      </c>
    </row>
    <row r="589" customFormat="false" ht="15" hidden="false" customHeight="true" outlineLevel="0" collapsed="false">
      <c r="A589" s="11" t="str">
        <f aca="false">TRIM('수출입 실적(국가별)'!A593)</f>
        <v>2025.03</v>
      </c>
      <c r="B589" s="17" t="n">
        <f aca="false">IFERROR(VALUE(LEFT(A589,4)),"")</f>
        <v>2025</v>
      </c>
      <c r="C589" s="17" t="n">
        <f aca="false">IFERROR(VALUE(RIGHT(A589,2)),"")</f>
        <v>3</v>
      </c>
      <c r="D589" s="11" t="str">
        <f aca="false">TRIM('수출입 실적(국가별)'!B593)</f>
        <v>벨라루스</v>
      </c>
      <c r="E589" s="19" t="n">
        <f aca="false">IFERROR(VALUE(SUBSTITUTE(TRIM('수출입 실적(국가별)'!D593),",","")),"")</f>
        <v>5429</v>
      </c>
      <c r="F589" s="19" t="n">
        <f aca="false">IFERROR(VALUE(SUBSTITUTE(TRIM('수출입 실적(국가별)'!F593),",","")),"")</f>
        <v>950</v>
      </c>
      <c r="G589" s="19" t="n">
        <f aca="false">IFERROR(VALUE(SUBSTITUTE(TRIM('수출입 실적(국가별)'!G593),",","")),"")</f>
        <v>4478</v>
      </c>
    </row>
    <row r="590" customFormat="false" ht="15" hidden="false" customHeight="true" outlineLevel="0" collapsed="false">
      <c r="A590" s="11" t="str">
        <f aca="false">TRIM('수출입 실적(국가별)'!A594)</f>
        <v>2025.03</v>
      </c>
      <c r="B590" s="17" t="n">
        <f aca="false">IFERROR(VALUE(LEFT(A590,4)),"")</f>
        <v>2025</v>
      </c>
      <c r="C590" s="17" t="n">
        <f aca="false">IFERROR(VALUE(RIGHT(A590,2)),"")</f>
        <v>3</v>
      </c>
      <c r="D590" s="11" t="str">
        <f aca="false">TRIM('수출입 실적(국가별)'!B594)</f>
        <v>니카라과</v>
      </c>
      <c r="E590" s="19" t="n">
        <f aca="false">IFERROR(VALUE(SUBSTITUTE(TRIM('수출입 실적(국가별)'!D594),",","")),"")</f>
        <v>5119</v>
      </c>
      <c r="F590" s="19" t="n">
        <f aca="false">IFERROR(VALUE(SUBSTITUTE(TRIM('수출입 실적(국가별)'!F594),",","")),"")</f>
        <v>31663</v>
      </c>
      <c r="G590" s="19" t="n">
        <f aca="false">IFERROR(VALUE(SUBSTITUTE(TRIM('수출입 실적(국가별)'!G594),",","")),"")</f>
        <v>-26543</v>
      </c>
    </row>
    <row r="591" customFormat="false" ht="15" hidden="false" customHeight="true" outlineLevel="0" collapsed="false">
      <c r="A591" s="11" t="str">
        <f aca="false">TRIM('수출입 실적(국가별)'!A595)</f>
        <v>2025.03</v>
      </c>
      <c r="B591" s="17" t="n">
        <f aca="false">IFERROR(VALUE(LEFT(A591,4)),"")</f>
        <v>2025</v>
      </c>
      <c r="C591" s="17" t="n">
        <f aca="false">IFERROR(VALUE(RIGHT(A591,2)),"")</f>
        <v>3</v>
      </c>
      <c r="D591" s="11" t="str">
        <f aca="false">TRIM('수출입 실적(국가별)'!B595)</f>
        <v>트리니다드 토바고</v>
      </c>
      <c r="E591" s="19" t="n">
        <f aca="false">IFERROR(VALUE(SUBSTITUTE(TRIM('수출입 실적(국가별)'!D595),",","")),"")</f>
        <v>4958</v>
      </c>
      <c r="F591" s="19" t="n">
        <f aca="false">IFERROR(VALUE(SUBSTITUTE(TRIM('수출입 실적(국가별)'!F595),",","")),"")</f>
        <v>49943</v>
      </c>
      <c r="G591" s="19" t="n">
        <f aca="false">IFERROR(VALUE(SUBSTITUTE(TRIM('수출입 실적(국가별)'!G595),",","")),"")</f>
        <v>-44986</v>
      </c>
    </row>
    <row r="592" customFormat="false" ht="15" hidden="false" customHeight="true" outlineLevel="0" collapsed="false">
      <c r="A592" s="11" t="str">
        <f aca="false">TRIM('수출입 실적(국가별)'!A596)</f>
        <v>2025.03</v>
      </c>
      <c r="B592" s="17" t="n">
        <f aca="false">IFERROR(VALUE(LEFT(A592,4)),"")</f>
        <v>2025</v>
      </c>
      <c r="C592" s="17" t="n">
        <f aca="false">IFERROR(VALUE(RIGHT(A592,2)),"")</f>
        <v>3</v>
      </c>
      <c r="D592" s="11" t="str">
        <f aca="false">TRIM('수출입 실적(국가별)'!B596)</f>
        <v>아프카니스탄</v>
      </c>
      <c r="E592" s="19" t="n">
        <f aca="false">IFERROR(VALUE(SUBSTITUTE(TRIM('수출입 실적(국가별)'!D596),",","")),"")</f>
        <v>4936</v>
      </c>
      <c r="F592" s="19" t="n">
        <f aca="false">IFERROR(VALUE(SUBSTITUTE(TRIM('수출입 실적(국가별)'!F596),",","")),"")</f>
        <v>98</v>
      </c>
      <c r="G592" s="19" t="n">
        <f aca="false">IFERROR(VALUE(SUBSTITUTE(TRIM('수출입 실적(국가별)'!G596),",","")),"")</f>
        <v>4838</v>
      </c>
    </row>
    <row r="593" customFormat="false" ht="15" hidden="false" customHeight="true" outlineLevel="0" collapsed="false">
      <c r="A593" s="11" t="str">
        <f aca="false">TRIM('수출입 실적(국가별)'!A597)</f>
        <v>2025.03</v>
      </c>
      <c r="B593" s="17" t="n">
        <f aca="false">IFERROR(VALUE(LEFT(A593,4)),"")</f>
        <v>2025</v>
      </c>
      <c r="C593" s="17" t="n">
        <f aca="false">IFERROR(VALUE(RIGHT(A593,2)),"")</f>
        <v>3</v>
      </c>
      <c r="D593" s="11" t="str">
        <f aca="false">TRIM('수출입 실적(국가별)'!B597)</f>
        <v>예맨</v>
      </c>
      <c r="E593" s="19" t="n">
        <f aca="false">IFERROR(VALUE(SUBSTITUTE(TRIM('수출입 실적(국가별)'!D597),",","")),"")</f>
        <v>4892</v>
      </c>
      <c r="F593" s="19" t="n">
        <f aca="false">IFERROR(VALUE(SUBSTITUTE(TRIM('수출입 실적(국가별)'!F597),",","")),"")</f>
        <v>2193</v>
      </c>
      <c r="G593" s="19" t="n">
        <f aca="false">IFERROR(VALUE(SUBSTITUTE(TRIM('수출입 실적(국가별)'!G597),",","")),"")</f>
        <v>2700</v>
      </c>
    </row>
    <row r="594" customFormat="false" ht="15" hidden="false" customHeight="true" outlineLevel="0" collapsed="false">
      <c r="A594" s="11" t="str">
        <f aca="false">TRIM('수출입 실적(국가별)'!A598)</f>
        <v>2025.03</v>
      </c>
      <c r="B594" s="17" t="n">
        <f aca="false">IFERROR(VALUE(LEFT(A594,4)),"")</f>
        <v>2025</v>
      </c>
      <c r="C594" s="17" t="n">
        <f aca="false">IFERROR(VALUE(RIGHT(A594,2)),"")</f>
        <v>3</v>
      </c>
      <c r="D594" s="11" t="str">
        <f aca="false">TRIM('수출입 실적(국가별)'!B598)</f>
        <v>라트비아</v>
      </c>
      <c r="E594" s="19" t="n">
        <f aca="false">IFERROR(VALUE(SUBSTITUTE(TRIM('수출입 실적(국가별)'!D598),",","")),"")</f>
        <v>4770</v>
      </c>
      <c r="F594" s="19" t="n">
        <f aca="false">IFERROR(VALUE(SUBSTITUTE(TRIM('수출입 실적(국가별)'!F598),",","")),"")</f>
        <v>8911</v>
      </c>
      <c r="G594" s="19" t="n">
        <f aca="false">IFERROR(VALUE(SUBSTITUTE(TRIM('수출입 실적(국가별)'!G598),",","")),"")</f>
        <v>-4141</v>
      </c>
    </row>
    <row r="595" customFormat="false" ht="15" hidden="false" customHeight="true" outlineLevel="0" collapsed="false">
      <c r="A595" s="11" t="str">
        <f aca="false">TRIM('수출입 실적(국가별)'!A599)</f>
        <v>2025.03</v>
      </c>
      <c r="B595" s="17" t="n">
        <f aca="false">IFERROR(VALUE(LEFT(A595,4)),"")</f>
        <v>2025</v>
      </c>
      <c r="C595" s="17" t="n">
        <f aca="false">IFERROR(VALUE(RIGHT(A595,2)),"")</f>
        <v>3</v>
      </c>
      <c r="D595" s="11" t="str">
        <f aca="false">TRIM('수출입 실적(국가별)'!B599)</f>
        <v>투르크멘</v>
      </c>
      <c r="E595" s="19" t="n">
        <f aca="false">IFERROR(VALUE(SUBSTITUTE(TRIM('수출입 실적(국가별)'!D599),",","")),"")</f>
        <v>4583</v>
      </c>
      <c r="F595" s="19" t="n">
        <f aca="false">IFERROR(VALUE(SUBSTITUTE(TRIM('수출입 실적(국가별)'!F599),",","")),"")</f>
        <v>1</v>
      </c>
      <c r="G595" s="19" t="n">
        <f aca="false">IFERROR(VALUE(SUBSTITUTE(TRIM('수출입 실적(국가별)'!G599),",","")),"")</f>
        <v>4582</v>
      </c>
    </row>
    <row r="596" customFormat="false" ht="15" hidden="false" customHeight="true" outlineLevel="0" collapsed="false">
      <c r="A596" s="11" t="str">
        <f aca="false">TRIM('수출입 실적(국가별)'!A600)</f>
        <v>2025.03</v>
      </c>
      <c r="B596" s="17" t="n">
        <f aca="false">IFERROR(VALUE(LEFT(A596,4)),"")</f>
        <v>2025</v>
      </c>
      <c r="C596" s="17" t="n">
        <f aca="false">IFERROR(VALUE(RIGHT(A596,2)),"")</f>
        <v>3</v>
      </c>
      <c r="D596" s="11" t="str">
        <f aca="false">TRIM('수출입 실적(국가별)'!B600)</f>
        <v>룩셈부르그</v>
      </c>
      <c r="E596" s="19" t="n">
        <f aca="false">IFERROR(VALUE(SUBSTITUTE(TRIM('수출입 실적(국가별)'!D600),",","")),"")</f>
        <v>4443</v>
      </c>
      <c r="F596" s="19" t="n">
        <f aca="false">IFERROR(VALUE(SUBSTITUTE(TRIM('수출입 실적(국가별)'!F600),",","")),"")</f>
        <v>10025</v>
      </c>
      <c r="G596" s="19" t="n">
        <f aca="false">IFERROR(VALUE(SUBSTITUTE(TRIM('수출입 실적(국가별)'!G600),",","")),"")</f>
        <v>-5581</v>
      </c>
    </row>
    <row r="597" customFormat="false" ht="15" hidden="false" customHeight="true" outlineLevel="0" collapsed="false">
      <c r="A597" s="11" t="str">
        <f aca="false">TRIM('수출입 실적(국가별)'!A601)</f>
        <v>2025.03</v>
      </c>
      <c r="B597" s="17" t="n">
        <f aca="false">IFERROR(VALUE(LEFT(A597,4)),"")</f>
        <v>2025</v>
      </c>
      <c r="C597" s="17" t="n">
        <f aca="false">IFERROR(VALUE(RIGHT(A597,2)),"")</f>
        <v>3</v>
      </c>
      <c r="D597" s="11" t="str">
        <f aca="false">TRIM('수출입 실적(국가별)'!B601)</f>
        <v>바레인</v>
      </c>
      <c r="E597" s="19" t="n">
        <f aca="false">IFERROR(VALUE(SUBSTITUTE(TRIM('수출입 실적(국가별)'!D601),",","")),"")</f>
        <v>4274</v>
      </c>
      <c r="F597" s="19" t="n">
        <f aca="false">IFERROR(VALUE(SUBSTITUTE(TRIM('수출입 실적(국가별)'!F601),",","")),"")</f>
        <v>16072</v>
      </c>
      <c r="G597" s="19" t="n">
        <f aca="false">IFERROR(VALUE(SUBSTITUTE(TRIM('수출입 실적(국가별)'!G601),",","")),"")</f>
        <v>-11797</v>
      </c>
    </row>
    <row r="598" customFormat="false" ht="15" hidden="false" customHeight="true" outlineLevel="0" collapsed="false">
      <c r="A598" s="11" t="str">
        <f aca="false">TRIM('수출입 실적(국가별)'!A602)</f>
        <v>2025.03</v>
      </c>
      <c r="B598" s="17" t="n">
        <f aca="false">IFERROR(VALUE(LEFT(A598,4)),"")</f>
        <v>2025</v>
      </c>
      <c r="C598" s="17" t="n">
        <f aca="false">IFERROR(VALUE(RIGHT(A598,2)),"")</f>
        <v>3</v>
      </c>
      <c r="D598" s="11" t="str">
        <f aca="false">TRIM('수출입 실적(국가별)'!B602)</f>
        <v>기니</v>
      </c>
      <c r="E598" s="19" t="n">
        <f aca="false">IFERROR(VALUE(SUBSTITUTE(TRIM('수출입 실적(국가별)'!D602),",","")),"")</f>
        <v>4046</v>
      </c>
      <c r="F598" s="19" t="n">
        <f aca="false">IFERROR(VALUE(SUBSTITUTE(TRIM('수출입 실적(국가별)'!F602),",","")),"")</f>
        <v>2786</v>
      </c>
      <c r="G598" s="19" t="n">
        <f aca="false">IFERROR(VALUE(SUBSTITUTE(TRIM('수출입 실적(국가별)'!G602),",","")),"")</f>
        <v>1260</v>
      </c>
    </row>
    <row r="599" customFormat="false" ht="15" hidden="false" customHeight="true" outlineLevel="0" collapsed="false">
      <c r="A599" s="11" t="str">
        <f aca="false">TRIM('수출입 실적(국가별)'!A603)</f>
        <v>2025.03</v>
      </c>
      <c r="B599" s="17" t="n">
        <f aca="false">IFERROR(VALUE(LEFT(A599,4)),"")</f>
        <v>2025</v>
      </c>
      <c r="C599" s="17" t="n">
        <f aca="false">IFERROR(VALUE(RIGHT(A599,2)),"")</f>
        <v>3</v>
      </c>
      <c r="D599" s="11" t="str">
        <f aca="false">TRIM('수출입 실적(국가별)'!B603)</f>
        <v>파푸아 뉴기니</v>
      </c>
      <c r="E599" s="19" t="n">
        <f aca="false">IFERROR(VALUE(SUBSTITUTE(TRIM('수출입 실적(국가별)'!D603),",","")),"")</f>
        <v>3975</v>
      </c>
      <c r="F599" s="19" t="n">
        <f aca="false">IFERROR(VALUE(SUBSTITUTE(TRIM('수출입 실적(국가별)'!F603),",","")),"")</f>
        <v>38033</v>
      </c>
      <c r="G599" s="19" t="n">
        <f aca="false">IFERROR(VALUE(SUBSTITUTE(TRIM('수출입 실적(국가별)'!G603),",","")),"")</f>
        <v>-34058</v>
      </c>
    </row>
    <row r="600" customFormat="false" ht="15" hidden="false" customHeight="true" outlineLevel="0" collapsed="false">
      <c r="A600" s="11" t="str">
        <f aca="false">TRIM('수출입 실적(국가별)'!A604)</f>
        <v>2025.03</v>
      </c>
      <c r="B600" s="17" t="n">
        <f aca="false">IFERROR(VALUE(LEFT(A600,4)),"")</f>
        <v>2025</v>
      </c>
      <c r="C600" s="17" t="n">
        <f aca="false">IFERROR(VALUE(RIGHT(A600,2)),"")</f>
        <v>3</v>
      </c>
      <c r="D600" s="11" t="str">
        <f aca="false">TRIM('수출입 실적(국가별)'!B604)</f>
        <v>사모아</v>
      </c>
      <c r="E600" s="19" t="n">
        <f aca="false">IFERROR(VALUE(SUBSTITUTE(TRIM('수출입 실적(국가별)'!D604),",","")),"")</f>
        <v>3739</v>
      </c>
      <c r="F600" s="19" t="n">
        <f aca="false">IFERROR(VALUE(SUBSTITUTE(TRIM('수출입 실적(국가별)'!F604),",","")),"")</f>
        <v>76</v>
      </c>
      <c r="G600" s="19" t="n">
        <f aca="false">IFERROR(VALUE(SUBSTITUTE(TRIM('수출입 실적(국가별)'!G604),",","")),"")</f>
        <v>3662</v>
      </c>
    </row>
    <row r="601" customFormat="false" ht="15" hidden="false" customHeight="true" outlineLevel="0" collapsed="false">
      <c r="A601" s="11" t="str">
        <f aca="false">TRIM('수출입 실적(국가별)'!A605)</f>
        <v>2025.03</v>
      </c>
      <c r="B601" s="17" t="n">
        <f aca="false">IFERROR(VALUE(LEFT(A601,4)),"")</f>
        <v>2025</v>
      </c>
      <c r="C601" s="17" t="n">
        <f aca="false">IFERROR(VALUE(RIGHT(A601,2)),"")</f>
        <v>3</v>
      </c>
      <c r="D601" s="11" t="str">
        <f aca="false">TRIM('수출입 실적(국가별)'!B605)</f>
        <v>수단</v>
      </c>
      <c r="E601" s="19" t="n">
        <f aca="false">IFERROR(VALUE(SUBSTITUTE(TRIM('수출입 실적(국가별)'!D605),",","")),"")</f>
        <v>3616</v>
      </c>
      <c r="F601" s="19" t="n">
        <f aca="false">IFERROR(VALUE(SUBSTITUTE(TRIM('수출입 실적(국가별)'!F605),",","")),"")</f>
        <v>0</v>
      </c>
      <c r="G601" s="19" t="n">
        <f aca="false">IFERROR(VALUE(SUBSTITUTE(TRIM('수출입 실적(국가별)'!G605),",","")),"")</f>
        <v>3616</v>
      </c>
    </row>
    <row r="602" customFormat="false" ht="15" hidden="false" customHeight="true" outlineLevel="0" collapsed="false">
      <c r="A602" s="11" t="str">
        <f aca="false">TRIM('수출입 실적(국가별)'!A606)</f>
        <v>2025.03</v>
      </c>
      <c r="B602" s="17" t="n">
        <f aca="false">IFERROR(VALUE(LEFT(A602,4)),"")</f>
        <v>2025</v>
      </c>
      <c r="C602" s="17" t="n">
        <f aca="false">IFERROR(VALUE(RIGHT(A602,2)),"")</f>
        <v>3</v>
      </c>
      <c r="D602" s="11" t="str">
        <f aca="false">TRIM('수출입 실적(국가별)'!B606)</f>
        <v>모리셔스</v>
      </c>
      <c r="E602" s="19" t="n">
        <f aca="false">IFERROR(VALUE(SUBSTITUTE(TRIM('수출입 실적(국가별)'!D606),",","")),"")</f>
        <v>3510</v>
      </c>
      <c r="F602" s="19" t="n">
        <f aca="false">IFERROR(VALUE(SUBSTITUTE(TRIM('수출입 실적(국가별)'!F606),",","")),"")</f>
        <v>371</v>
      </c>
      <c r="G602" s="19" t="n">
        <f aca="false">IFERROR(VALUE(SUBSTITUTE(TRIM('수출입 실적(국가별)'!G606),",","")),"")</f>
        <v>3139</v>
      </c>
    </row>
    <row r="603" customFormat="false" ht="15" hidden="false" customHeight="true" outlineLevel="0" collapsed="false">
      <c r="A603" s="11" t="str">
        <f aca="false">TRIM('수출입 실적(국가별)'!A607)</f>
        <v>2025.03</v>
      </c>
      <c r="B603" s="17" t="n">
        <f aca="false">IFERROR(VALUE(LEFT(A603,4)),"")</f>
        <v>2025</v>
      </c>
      <c r="C603" s="17" t="n">
        <f aca="false">IFERROR(VALUE(RIGHT(A603,2)),"")</f>
        <v>3</v>
      </c>
      <c r="D603" s="11" t="str">
        <f aca="false">TRIM('수출입 실적(국가별)'!B607)</f>
        <v>가이아나</v>
      </c>
      <c r="E603" s="19" t="n">
        <f aca="false">IFERROR(VALUE(SUBSTITUTE(TRIM('수출입 실적(국가별)'!D607),",","")),"")</f>
        <v>3422</v>
      </c>
      <c r="F603" s="19" t="n">
        <f aca="false">IFERROR(VALUE(SUBSTITUTE(TRIM('수출입 실적(국가별)'!F607),",","")),"")</f>
        <v>147</v>
      </c>
      <c r="G603" s="19" t="n">
        <f aca="false">IFERROR(VALUE(SUBSTITUTE(TRIM('수출입 실적(국가별)'!G607),",","")),"")</f>
        <v>3276</v>
      </c>
    </row>
    <row r="604" customFormat="false" ht="15" hidden="false" customHeight="true" outlineLevel="0" collapsed="false">
      <c r="A604" s="11" t="str">
        <f aca="false">TRIM('수출입 실적(국가별)'!A608)</f>
        <v>2025.03</v>
      </c>
      <c r="B604" s="17" t="n">
        <f aca="false">IFERROR(VALUE(LEFT(A604,4)),"")</f>
        <v>2025</v>
      </c>
      <c r="C604" s="17" t="n">
        <f aca="false">IFERROR(VALUE(RIGHT(A604,2)),"")</f>
        <v>3</v>
      </c>
      <c r="D604" s="11" t="str">
        <f aca="false">TRIM('수출입 실적(국가별)'!B608)</f>
        <v>자마이카</v>
      </c>
      <c r="E604" s="19" t="n">
        <f aca="false">IFERROR(VALUE(SUBSTITUTE(TRIM('수출입 실적(국가별)'!D608),",","")),"")</f>
        <v>3381</v>
      </c>
      <c r="F604" s="19" t="n">
        <f aca="false">IFERROR(VALUE(SUBSTITUTE(TRIM('수출입 실적(국가별)'!F608),",","")),"")</f>
        <v>238</v>
      </c>
      <c r="G604" s="19" t="n">
        <f aca="false">IFERROR(VALUE(SUBSTITUTE(TRIM('수출입 실적(국가별)'!G608),",","")),"")</f>
        <v>3143</v>
      </c>
    </row>
    <row r="605" customFormat="false" ht="15" hidden="false" customHeight="true" outlineLevel="0" collapsed="false">
      <c r="A605" s="11" t="str">
        <f aca="false">TRIM('수출입 실적(국가별)'!A609)</f>
        <v>2025.03</v>
      </c>
      <c r="B605" s="17" t="n">
        <f aca="false">IFERROR(VALUE(LEFT(A605,4)),"")</f>
        <v>2025</v>
      </c>
      <c r="C605" s="17" t="n">
        <f aca="false">IFERROR(VALUE(RIGHT(A605,2)),"")</f>
        <v>3</v>
      </c>
      <c r="D605" s="11" t="str">
        <f aca="false">TRIM('수출입 실적(국가별)'!B609)</f>
        <v>아르메니아</v>
      </c>
      <c r="E605" s="19" t="n">
        <f aca="false">IFERROR(VALUE(SUBSTITUTE(TRIM('수출입 실적(국가별)'!D609),",","")),"")</f>
        <v>3240</v>
      </c>
      <c r="F605" s="19" t="n">
        <f aca="false">IFERROR(VALUE(SUBSTITUTE(TRIM('수출입 실적(국가별)'!F609),",","")),"")</f>
        <v>3949</v>
      </c>
      <c r="G605" s="19" t="n">
        <f aca="false">IFERROR(VALUE(SUBSTITUTE(TRIM('수출입 실적(국가별)'!G609),",","")),"")</f>
        <v>-709</v>
      </c>
    </row>
    <row r="606" customFormat="false" ht="15" hidden="false" customHeight="true" outlineLevel="0" collapsed="false">
      <c r="A606" s="11" t="str">
        <f aca="false">TRIM('수출입 실적(국가별)'!A610)</f>
        <v>2025.03</v>
      </c>
      <c r="B606" s="17" t="n">
        <f aca="false">IFERROR(VALUE(LEFT(A606,4)),"")</f>
        <v>2025</v>
      </c>
      <c r="C606" s="17" t="n">
        <f aca="false">IFERROR(VALUE(RIGHT(A606,2)),"")</f>
        <v>3</v>
      </c>
      <c r="D606" s="11" t="str">
        <f aca="false">TRIM('수출입 실적(국가별)'!B610)</f>
        <v>부르키나 파소</v>
      </c>
      <c r="E606" s="19" t="n">
        <f aca="false">IFERROR(VALUE(SUBSTITUTE(TRIM('수출입 실적(국가별)'!D610),",","")),"")</f>
        <v>3211</v>
      </c>
      <c r="F606" s="19" t="n">
        <f aca="false">IFERROR(VALUE(SUBSTITUTE(TRIM('수출입 실적(국가별)'!F610),",","")),"")</f>
        <v>1571</v>
      </c>
      <c r="G606" s="19" t="n">
        <f aca="false">IFERROR(VALUE(SUBSTITUTE(TRIM('수출입 실적(국가별)'!G610),",","")),"")</f>
        <v>1640</v>
      </c>
    </row>
    <row r="607" customFormat="false" ht="15" hidden="false" customHeight="true" outlineLevel="0" collapsed="false">
      <c r="A607" s="11" t="str">
        <f aca="false">TRIM('수출입 실적(국가별)'!A611)</f>
        <v>2025.03</v>
      </c>
      <c r="B607" s="17" t="n">
        <f aca="false">IFERROR(VALUE(LEFT(A607,4)),"")</f>
        <v>2025</v>
      </c>
      <c r="C607" s="17" t="n">
        <f aca="false">IFERROR(VALUE(RIGHT(A607,2)),"")</f>
        <v>3</v>
      </c>
      <c r="D607" s="11" t="str">
        <f aca="false">TRIM('수출입 실적(국가별)'!B611)</f>
        <v>르완다</v>
      </c>
      <c r="E607" s="19" t="n">
        <f aca="false">IFERROR(VALUE(SUBSTITUTE(TRIM('수출입 실적(국가별)'!D611),",","")),"")</f>
        <v>3180</v>
      </c>
      <c r="F607" s="19" t="n">
        <f aca="false">IFERROR(VALUE(SUBSTITUTE(TRIM('수출입 실적(국가별)'!F611),",","")),"")</f>
        <v>114</v>
      </c>
      <c r="G607" s="19" t="n">
        <f aca="false">IFERROR(VALUE(SUBSTITUTE(TRIM('수출입 실적(국가별)'!G611),",","")),"")</f>
        <v>3067</v>
      </c>
    </row>
    <row r="608" customFormat="false" ht="15" hidden="false" customHeight="true" outlineLevel="0" collapsed="false">
      <c r="A608" s="11" t="str">
        <f aca="false">TRIM('수출입 실적(국가별)'!A612)</f>
        <v>2025.03</v>
      </c>
      <c r="B608" s="17" t="n">
        <f aca="false">IFERROR(VALUE(LEFT(A608,4)),"")</f>
        <v>2025</v>
      </c>
      <c r="C608" s="17" t="n">
        <f aca="false">IFERROR(VALUE(RIGHT(A608,2)),"")</f>
        <v>3</v>
      </c>
      <c r="D608" s="11" t="str">
        <f aca="false">TRIM('수출입 실적(국가별)'!B612)</f>
        <v>남수단</v>
      </c>
      <c r="E608" s="19" t="n">
        <f aca="false">IFERROR(VALUE(SUBSTITUTE(TRIM('수출입 실적(국가별)'!D612),",","")),"")</f>
        <v>3122</v>
      </c>
      <c r="F608" s="19" t="n">
        <f aca="false">IFERROR(VALUE(SUBSTITUTE(TRIM('수출입 실적(국가별)'!F612),",","")),"")</f>
        <v>14</v>
      </c>
      <c r="G608" s="19" t="n">
        <f aca="false">IFERROR(VALUE(SUBSTITUTE(TRIM('수출입 실적(국가별)'!G612),",","")),"")</f>
        <v>3108</v>
      </c>
    </row>
    <row r="609" customFormat="false" ht="15" hidden="false" customHeight="true" outlineLevel="0" collapsed="false">
      <c r="A609" s="11" t="str">
        <f aca="false">TRIM('수출입 실적(국가별)'!A613)</f>
        <v>2025.03</v>
      </c>
      <c r="B609" s="17" t="n">
        <f aca="false">IFERROR(VALUE(LEFT(A609,4)),"")</f>
        <v>2025</v>
      </c>
      <c r="C609" s="17" t="n">
        <f aca="false">IFERROR(VALUE(RIGHT(A609,2)),"")</f>
        <v>3</v>
      </c>
      <c r="D609" s="11" t="str">
        <f aca="false">TRIM('수출입 실적(국가별)'!B613)</f>
        <v>네팔</v>
      </c>
      <c r="E609" s="19" t="n">
        <f aca="false">IFERROR(VALUE(SUBSTITUTE(TRIM('수출입 실적(국가별)'!D613),",","")),"")</f>
        <v>3074</v>
      </c>
      <c r="F609" s="19" t="n">
        <f aca="false">IFERROR(VALUE(SUBSTITUTE(TRIM('수출입 실적(국가별)'!F613),",","")),"")</f>
        <v>812</v>
      </c>
      <c r="G609" s="19" t="n">
        <f aca="false">IFERROR(VALUE(SUBSTITUTE(TRIM('수출입 실적(국가별)'!G613),",","")),"")</f>
        <v>2262</v>
      </c>
    </row>
    <row r="610" customFormat="false" ht="15" hidden="false" customHeight="true" outlineLevel="0" collapsed="false">
      <c r="A610" s="11" t="str">
        <f aca="false">TRIM('수출입 실적(국가별)'!A614)</f>
        <v>2025.03</v>
      </c>
      <c r="B610" s="17" t="n">
        <f aca="false">IFERROR(VALUE(LEFT(A610,4)),"")</f>
        <v>2025</v>
      </c>
      <c r="C610" s="17" t="n">
        <f aca="false">IFERROR(VALUE(RIGHT(A610,2)),"")</f>
        <v>3</v>
      </c>
      <c r="D610" s="11" t="str">
        <f aca="false">TRIM('수출입 실적(국가별)'!B614)</f>
        <v>베네주엘라</v>
      </c>
      <c r="E610" s="19" t="n">
        <f aca="false">IFERROR(VALUE(SUBSTITUTE(TRIM('수출입 실적(국가별)'!D614),",","")),"")</f>
        <v>2999</v>
      </c>
      <c r="F610" s="19" t="n">
        <f aca="false">IFERROR(VALUE(SUBSTITUTE(TRIM('수출입 실적(국가별)'!F614),",","")),"")</f>
        <v>1167</v>
      </c>
      <c r="G610" s="19" t="n">
        <f aca="false">IFERROR(VALUE(SUBSTITUTE(TRIM('수출입 실적(국가별)'!G614),",","")),"")</f>
        <v>1831</v>
      </c>
    </row>
    <row r="611" customFormat="false" ht="15" hidden="false" customHeight="true" outlineLevel="0" collapsed="false">
      <c r="A611" s="11" t="str">
        <f aca="false">TRIM('수출입 실적(국가별)'!A615)</f>
        <v>2025.03</v>
      </c>
      <c r="B611" s="17" t="n">
        <f aca="false">IFERROR(VALUE(LEFT(A611,4)),"")</f>
        <v>2025</v>
      </c>
      <c r="C611" s="17" t="n">
        <f aca="false">IFERROR(VALUE(RIGHT(A611,2)),"")</f>
        <v>3</v>
      </c>
      <c r="D611" s="11" t="str">
        <f aca="false">TRIM('수출입 실적(국가별)'!B615)</f>
        <v>콩고민주공화국</v>
      </c>
      <c r="E611" s="19" t="n">
        <f aca="false">IFERROR(VALUE(SUBSTITUTE(TRIM('수출입 실적(국가별)'!D615),",","")),"")</f>
        <v>2760</v>
      </c>
      <c r="F611" s="19" t="n">
        <f aca="false">IFERROR(VALUE(SUBSTITUTE(TRIM('수출입 실적(국가별)'!F615),",","")),"")</f>
        <v>165791</v>
      </c>
      <c r="G611" s="19" t="n">
        <f aca="false">IFERROR(VALUE(SUBSTITUTE(TRIM('수출입 실적(국가별)'!G615),",","")),"")</f>
        <v>-163031</v>
      </c>
    </row>
    <row r="612" customFormat="false" ht="15" hidden="false" customHeight="true" outlineLevel="0" collapsed="false">
      <c r="A612" s="11" t="str">
        <f aca="false">TRIM('수출입 실적(국가별)'!A616)</f>
        <v>2025.03</v>
      </c>
      <c r="B612" s="17" t="n">
        <f aca="false">IFERROR(VALUE(LEFT(A612,4)),"")</f>
        <v>2025</v>
      </c>
      <c r="C612" s="17" t="n">
        <f aca="false">IFERROR(VALUE(RIGHT(A612,2)),"")</f>
        <v>3</v>
      </c>
      <c r="D612" s="11" t="str">
        <f aca="false">TRIM('수출입 실적(국가별)'!B616)</f>
        <v>마다카스카르</v>
      </c>
      <c r="E612" s="19" t="n">
        <f aca="false">IFERROR(VALUE(SUBSTITUTE(TRIM('수출입 실적(국가별)'!D616),",","")),"")</f>
        <v>2488</v>
      </c>
      <c r="F612" s="19" t="n">
        <f aca="false">IFERROR(VALUE(SUBSTITUTE(TRIM('수출입 실적(국가별)'!F616),",","")),"")</f>
        <v>5014</v>
      </c>
      <c r="G612" s="19" t="n">
        <f aca="false">IFERROR(VALUE(SUBSTITUTE(TRIM('수출입 실적(국가별)'!G616),",","")),"")</f>
        <v>-2526</v>
      </c>
    </row>
    <row r="613" customFormat="false" ht="15" hidden="false" customHeight="true" outlineLevel="0" collapsed="false">
      <c r="A613" s="11" t="str">
        <f aca="false">TRIM('수출입 실적(국가별)'!A617)</f>
        <v>2025.03</v>
      </c>
      <c r="B613" s="17" t="n">
        <f aca="false">IFERROR(VALUE(LEFT(A613,4)),"")</f>
        <v>2025</v>
      </c>
      <c r="C613" s="17" t="n">
        <f aca="false">IFERROR(VALUE(RIGHT(A613,2)),"")</f>
        <v>3</v>
      </c>
      <c r="D613" s="11" t="str">
        <f aca="false">TRIM('수출입 실적(국가별)'!B617)</f>
        <v>벨리제</v>
      </c>
      <c r="E613" s="19" t="n">
        <f aca="false">IFERROR(VALUE(SUBSTITUTE(TRIM('수출입 실적(국가별)'!D617),",","")),"")</f>
        <v>2304</v>
      </c>
      <c r="F613" s="19" t="n">
        <f aca="false">IFERROR(VALUE(SUBSTITUTE(TRIM('수출입 실적(국가별)'!F617),",","")),"")</f>
        <v>0</v>
      </c>
      <c r="G613" s="19" t="n">
        <f aca="false">IFERROR(VALUE(SUBSTITUTE(TRIM('수출입 실적(국가별)'!G617),",","")),"")</f>
        <v>2304</v>
      </c>
    </row>
    <row r="614" customFormat="false" ht="15" hidden="false" customHeight="true" outlineLevel="0" collapsed="false">
      <c r="A614" s="11" t="str">
        <f aca="false">TRIM('수출입 실적(국가별)'!A618)</f>
        <v>2025.03</v>
      </c>
      <c r="B614" s="17" t="n">
        <f aca="false">IFERROR(VALUE(LEFT(A614,4)),"")</f>
        <v>2025</v>
      </c>
      <c r="C614" s="17" t="n">
        <f aca="false">IFERROR(VALUE(RIGHT(A614,2)),"")</f>
        <v>3</v>
      </c>
      <c r="D614" s="11" t="str">
        <f aca="false">TRIM('수출입 실적(국가별)'!B618)</f>
        <v>짐바브웨</v>
      </c>
      <c r="E614" s="19" t="n">
        <f aca="false">IFERROR(VALUE(SUBSTITUTE(TRIM('수출입 실적(국가별)'!D618),",","")),"")</f>
        <v>2276</v>
      </c>
      <c r="F614" s="19" t="n">
        <f aca="false">IFERROR(VALUE(SUBSTITUTE(TRIM('수출입 실적(국가별)'!F618),",","")),"")</f>
        <v>4512</v>
      </c>
      <c r="G614" s="19" t="n">
        <f aca="false">IFERROR(VALUE(SUBSTITUTE(TRIM('수출입 실적(국가별)'!G618),",","")),"")</f>
        <v>-2236</v>
      </c>
    </row>
    <row r="615" customFormat="false" ht="15" hidden="false" customHeight="true" outlineLevel="0" collapsed="false">
      <c r="A615" s="11" t="str">
        <f aca="false">TRIM('수출입 실적(국가별)'!A619)</f>
        <v>2025.03</v>
      </c>
      <c r="B615" s="17" t="n">
        <f aca="false">IFERROR(VALUE(LEFT(A615,4)),"")</f>
        <v>2025</v>
      </c>
      <c r="C615" s="17" t="n">
        <f aca="false">IFERROR(VALUE(RIGHT(A615,2)),"")</f>
        <v>3</v>
      </c>
      <c r="D615" s="11" t="str">
        <f aca="false">TRIM('수출입 실적(국가별)'!B619)</f>
        <v>불령 폴리네시아</v>
      </c>
      <c r="E615" s="19" t="n">
        <f aca="false">IFERROR(VALUE(SUBSTITUTE(TRIM('수출입 실적(국가별)'!D619),",","")),"")</f>
        <v>2253</v>
      </c>
      <c r="F615" s="19" t="n">
        <f aca="false">IFERROR(VALUE(SUBSTITUTE(TRIM('수출입 실적(국가별)'!F619),",","")),"")</f>
        <v>153</v>
      </c>
      <c r="G615" s="19" t="n">
        <f aca="false">IFERROR(VALUE(SUBSTITUTE(TRIM('수출입 실적(국가별)'!G619),",","")),"")</f>
        <v>2100</v>
      </c>
    </row>
    <row r="616" customFormat="false" ht="15" hidden="false" customHeight="true" outlineLevel="0" collapsed="false">
      <c r="A616" s="11" t="str">
        <f aca="false">TRIM('수출입 실적(국가별)'!A620)</f>
        <v>2025.03</v>
      </c>
      <c r="B616" s="17" t="n">
        <f aca="false">IFERROR(VALUE(LEFT(A616,4)),"")</f>
        <v>2025</v>
      </c>
      <c r="C616" s="17" t="n">
        <f aca="false">IFERROR(VALUE(RIGHT(A616,2)),"")</f>
        <v>3</v>
      </c>
      <c r="D616" s="11" t="str">
        <f aca="false">TRIM('수출입 실적(국가별)'!B620)</f>
        <v>베닝</v>
      </c>
      <c r="E616" s="19" t="n">
        <f aca="false">IFERROR(VALUE(SUBSTITUTE(TRIM('수출입 실적(국가별)'!D620),",","")),"")</f>
        <v>2240</v>
      </c>
      <c r="F616" s="19" t="n">
        <f aca="false">IFERROR(VALUE(SUBSTITUTE(TRIM('수출입 실적(국가별)'!F620),",","")),"")</f>
        <v>0</v>
      </c>
      <c r="G616" s="19" t="n">
        <f aca="false">IFERROR(VALUE(SUBSTITUTE(TRIM('수출입 실적(국가별)'!G620),",","")),"")</f>
        <v>2240</v>
      </c>
    </row>
    <row r="617" customFormat="false" ht="15" hidden="false" customHeight="true" outlineLevel="0" collapsed="false">
      <c r="A617" s="11" t="str">
        <f aca="false">TRIM('수출입 실적(국가별)'!A621)</f>
        <v>2025.03</v>
      </c>
      <c r="B617" s="17" t="n">
        <f aca="false">IFERROR(VALUE(LEFT(A617,4)),"")</f>
        <v>2025</v>
      </c>
      <c r="C617" s="17" t="n">
        <f aca="false">IFERROR(VALUE(RIGHT(A617,2)),"")</f>
        <v>3</v>
      </c>
      <c r="D617" s="11" t="str">
        <f aca="false">TRIM('수출입 실적(국가별)'!B621)</f>
        <v>카메룬</v>
      </c>
      <c r="E617" s="19" t="n">
        <f aca="false">IFERROR(VALUE(SUBSTITUTE(TRIM('수출입 실적(국가별)'!D621),",","")),"")</f>
        <v>2238</v>
      </c>
      <c r="F617" s="19" t="n">
        <f aca="false">IFERROR(VALUE(SUBSTITUTE(TRIM('수출입 실적(국가별)'!F621),",","")),"")</f>
        <v>108</v>
      </c>
      <c r="G617" s="19" t="n">
        <f aca="false">IFERROR(VALUE(SUBSTITUTE(TRIM('수출입 실적(국가별)'!G621),",","")),"")</f>
        <v>2129</v>
      </c>
    </row>
    <row r="618" customFormat="false" ht="15" hidden="false" customHeight="true" outlineLevel="0" collapsed="false">
      <c r="A618" s="11" t="str">
        <f aca="false">TRIM('수출입 실적(국가별)'!A622)</f>
        <v>2025.03</v>
      </c>
      <c r="B618" s="17" t="n">
        <f aca="false">IFERROR(VALUE(LEFT(A618,4)),"")</f>
        <v>2025</v>
      </c>
      <c r="C618" s="17" t="n">
        <f aca="false">IFERROR(VALUE(RIGHT(A618,2)),"")</f>
        <v>3</v>
      </c>
      <c r="D618" s="11" t="str">
        <f aca="false">TRIM('수출입 실적(국가별)'!B622)</f>
        <v>토고</v>
      </c>
      <c r="E618" s="19" t="n">
        <f aca="false">IFERROR(VALUE(SUBSTITUTE(TRIM('수출입 실적(국가별)'!D622),",","")),"")</f>
        <v>2237</v>
      </c>
      <c r="F618" s="19" t="n">
        <f aca="false">IFERROR(VALUE(SUBSTITUTE(TRIM('수출입 실적(국가별)'!F622),",","")),"")</f>
        <v>279</v>
      </c>
      <c r="G618" s="19" t="n">
        <f aca="false">IFERROR(VALUE(SUBSTITUTE(TRIM('수출입 실적(국가별)'!G622),",","")),"")</f>
        <v>1958</v>
      </c>
    </row>
    <row r="619" customFormat="false" ht="15" hidden="false" customHeight="true" outlineLevel="0" collapsed="false">
      <c r="A619" s="11" t="str">
        <f aca="false">TRIM('수출입 실적(국가별)'!A623)</f>
        <v>2025.03</v>
      </c>
      <c r="B619" s="17" t="n">
        <f aca="false">IFERROR(VALUE(LEFT(A619,4)),"")</f>
        <v>2025</v>
      </c>
      <c r="C619" s="17" t="n">
        <f aca="false">IFERROR(VALUE(RIGHT(A619,2)),"")</f>
        <v>3</v>
      </c>
      <c r="D619" s="11" t="str">
        <f aca="false">TRIM('수출입 실적(국가별)'!B623)</f>
        <v>볼리비아</v>
      </c>
      <c r="E619" s="19" t="n">
        <f aca="false">IFERROR(VALUE(SUBSTITUTE(TRIM('수출입 실적(국가별)'!D623),",","")),"")</f>
        <v>2070</v>
      </c>
      <c r="F619" s="19" t="n">
        <f aca="false">IFERROR(VALUE(SUBSTITUTE(TRIM('수출입 실적(국가별)'!F623),",","")),"")</f>
        <v>7083</v>
      </c>
      <c r="G619" s="19" t="n">
        <f aca="false">IFERROR(VALUE(SUBSTITUTE(TRIM('수출입 실적(국가별)'!G623),",","")),"")</f>
        <v>-5013</v>
      </c>
    </row>
    <row r="620" customFormat="false" ht="15" hidden="false" customHeight="true" outlineLevel="0" collapsed="false">
      <c r="A620" s="11" t="str">
        <f aca="false">TRIM('수출입 실적(국가별)'!A624)</f>
        <v>2025.03</v>
      </c>
      <c r="B620" s="17" t="n">
        <f aca="false">IFERROR(VALUE(LEFT(A620,4)),"")</f>
        <v>2025</v>
      </c>
      <c r="C620" s="17" t="n">
        <f aca="false">IFERROR(VALUE(RIGHT(A620,2)),"")</f>
        <v>3</v>
      </c>
      <c r="D620" s="11" t="str">
        <f aca="false">TRIM('수출입 실적(국가별)'!B624)</f>
        <v>불령 리유니온 코모도 제도</v>
      </c>
      <c r="E620" s="19" t="n">
        <f aca="false">IFERROR(VALUE(SUBSTITUTE(TRIM('수출입 실적(국가별)'!D624),",","")),"")</f>
        <v>2051</v>
      </c>
      <c r="F620" s="19" t="n">
        <f aca="false">IFERROR(VALUE(SUBSTITUTE(TRIM('수출입 실적(국가별)'!F624),",","")),"")</f>
        <v>0</v>
      </c>
      <c r="G620" s="19" t="n">
        <f aca="false">IFERROR(VALUE(SUBSTITUTE(TRIM('수출입 실적(국가별)'!G624),",","")),"")</f>
        <v>2051</v>
      </c>
    </row>
    <row r="621" customFormat="false" ht="15" hidden="false" customHeight="true" outlineLevel="0" collapsed="false">
      <c r="A621" s="11" t="str">
        <f aca="false">TRIM('수출입 실적(국가별)'!A625)</f>
        <v>2025.03</v>
      </c>
      <c r="B621" s="17" t="n">
        <f aca="false">IFERROR(VALUE(LEFT(A621,4)),"")</f>
        <v>2025</v>
      </c>
      <c r="C621" s="17" t="n">
        <f aca="false">IFERROR(VALUE(RIGHT(A621,2)),"")</f>
        <v>3</v>
      </c>
      <c r="D621" s="11" t="str">
        <f aca="false">TRIM('수출입 실적(국가별)'!B625)</f>
        <v>가봉</v>
      </c>
      <c r="E621" s="19" t="n">
        <f aca="false">IFERROR(VALUE(SUBSTITUTE(TRIM('수출입 실적(국가별)'!D625),",","")),"")</f>
        <v>1951</v>
      </c>
      <c r="F621" s="19" t="n">
        <f aca="false">IFERROR(VALUE(SUBSTITUTE(TRIM('수출입 실적(국가별)'!F625),",","")),"")</f>
        <v>173</v>
      </c>
      <c r="G621" s="19" t="n">
        <f aca="false">IFERROR(VALUE(SUBSTITUTE(TRIM('수출입 실적(국가별)'!G625),",","")),"")</f>
        <v>1778</v>
      </c>
    </row>
    <row r="622" customFormat="false" ht="15" hidden="false" customHeight="true" outlineLevel="0" collapsed="false">
      <c r="A622" s="11" t="str">
        <f aca="false">TRIM('수출입 실적(국가별)'!A626)</f>
        <v>2025.03</v>
      </c>
      <c r="B622" s="17" t="n">
        <f aca="false">IFERROR(VALUE(LEFT(A622,4)),"")</f>
        <v>2025</v>
      </c>
      <c r="C622" s="17" t="n">
        <f aca="false">IFERROR(VALUE(RIGHT(A622,2)),"")</f>
        <v>3</v>
      </c>
      <c r="D622" s="11" t="str">
        <f aca="false">TRIM('수출입 실적(국가별)'!B626)</f>
        <v>쿠바</v>
      </c>
      <c r="E622" s="19" t="n">
        <f aca="false">IFERROR(VALUE(SUBSTITUTE(TRIM('수출입 실적(국가별)'!D626),",","")),"")</f>
        <v>1781</v>
      </c>
      <c r="F622" s="19" t="n">
        <f aca="false">IFERROR(VALUE(SUBSTITUTE(TRIM('수출입 실적(국가별)'!F626),",","")),"")</f>
        <v>870</v>
      </c>
      <c r="G622" s="19" t="n">
        <f aca="false">IFERROR(VALUE(SUBSTITUTE(TRIM('수출입 실적(국가별)'!G626),",","")),"")</f>
        <v>911</v>
      </c>
    </row>
    <row r="623" customFormat="false" ht="15" hidden="false" customHeight="true" outlineLevel="0" collapsed="false">
      <c r="A623" s="11" t="str">
        <f aca="false">TRIM('수출입 실적(국가별)'!A627)</f>
        <v>2025.03</v>
      </c>
      <c r="B623" s="17" t="n">
        <f aca="false">IFERROR(VALUE(LEFT(A623,4)),"")</f>
        <v>2025</v>
      </c>
      <c r="C623" s="17" t="n">
        <f aca="false">IFERROR(VALUE(RIGHT(A623,2)),"")</f>
        <v>3</v>
      </c>
      <c r="D623" s="11" t="str">
        <f aca="false">TRIM('수출입 실적(국가별)'!B627)</f>
        <v>아루바</v>
      </c>
      <c r="E623" s="19" t="n">
        <f aca="false">IFERROR(VALUE(SUBSTITUTE(TRIM('수출입 실적(국가별)'!D627),",","")),"")</f>
        <v>1577</v>
      </c>
      <c r="F623" s="19" t="n">
        <f aca="false">IFERROR(VALUE(SUBSTITUTE(TRIM('수출입 실적(국가별)'!F627),",","")),"")</f>
        <v>0</v>
      </c>
      <c r="G623" s="19" t="n">
        <f aca="false">IFERROR(VALUE(SUBSTITUTE(TRIM('수출입 실적(국가별)'!G627),",","")),"")</f>
        <v>1577</v>
      </c>
    </row>
    <row r="624" customFormat="false" ht="15" hidden="false" customHeight="true" outlineLevel="0" collapsed="false">
      <c r="A624" s="11" t="str">
        <f aca="false">TRIM('수출입 실적(국가별)'!A628)</f>
        <v>2025.03</v>
      </c>
      <c r="B624" s="17" t="n">
        <f aca="false">IFERROR(VALUE(LEFT(A624,4)),"")</f>
        <v>2025</v>
      </c>
      <c r="C624" s="17" t="n">
        <f aca="false">IFERROR(VALUE(RIGHT(A624,2)),"")</f>
        <v>3</v>
      </c>
      <c r="D624" s="11" t="str">
        <f aca="false">TRIM('수출입 실적(국가별)'!B628)</f>
        <v>과델로프</v>
      </c>
      <c r="E624" s="19" t="n">
        <f aca="false">IFERROR(VALUE(SUBSTITUTE(TRIM('수출입 실적(국가별)'!D628),",","")),"")</f>
        <v>1576</v>
      </c>
      <c r="F624" s="19" t="n">
        <f aca="false">IFERROR(VALUE(SUBSTITUTE(TRIM('수출입 실적(국가별)'!F628),",","")),"")</f>
        <v>0</v>
      </c>
      <c r="G624" s="19" t="n">
        <f aca="false">IFERROR(VALUE(SUBSTITUTE(TRIM('수출입 실적(국가별)'!G628),",","")),"")</f>
        <v>1576</v>
      </c>
    </row>
    <row r="625" customFormat="false" ht="15" hidden="false" customHeight="true" outlineLevel="0" collapsed="false">
      <c r="A625" s="11" t="str">
        <f aca="false">TRIM('수출입 실적(국가별)'!A629)</f>
        <v>2025.03</v>
      </c>
      <c r="B625" s="17" t="n">
        <f aca="false">IFERROR(VALUE(LEFT(A625,4)),"")</f>
        <v>2025</v>
      </c>
      <c r="C625" s="17" t="n">
        <f aca="false">IFERROR(VALUE(RIGHT(A625,2)),"")</f>
        <v>3</v>
      </c>
      <c r="D625" s="11" t="str">
        <f aca="false">TRIM('수출입 실적(국가별)'!B629)</f>
        <v>잠비아</v>
      </c>
      <c r="E625" s="19" t="n">
        <f aca="false">IFERROR(VALUE(SUBSTITUTE(TRIM('수출입 실적(국가별)'!D629),",","")),"")</f>
        <v>1556</v>
      </c>
      <c r="F625" s="19" t="n">
        <f aca="false">IFERROR(VALUE(SUBSTITUTE(TRIM('수출입 실적(국가별)'!F629),",","")),"")</f>
        <v>32642</v>
      </c>
      <c r="G625" s="19" t="n">
        <f aca="false">IFERROR(VALUE(SUBSTITUTE(TRIM('수출입 실적(국가별)'!G629),",","")),"")</f>
        <v>-31086</v>
      </c>
    </row>
    <row r="626" customFormat="false" ht="15" hidden="false" customHeight="true" outlineLevel="0" collapsed="false">
      <c r="A626" s="11" t="str">
        <f aca="false">TRIM('수출입 실적(국가별)'!A630)</f>
        <v>2025.03</v>
      </c>
      <c r="B626" s="17" t="n">
        <f aca="false">IFERROR(VALUE(LEFT(A626,4)),"")</f>
        <v>2025</v>
      </c>
      <c r="C626" s="17" t="n">
        <f aca="false">IFERROR(VALUE(RIGHT(A626,2)),"")</f>
        <v>3</v>
      </c>
      <c r="D626" s="11" t="str">
        <f aca="false">TRIM('수출입 실적(국가별)'!B630)</f>
        <v>큐라소</v>
      </c>
      <c r="E626" s="19" t="n">
        <f aca="false">IFERROR(VALUE(SUBSTITUTE(TRIM('수출입 실적(국가별)'!D630),",","")),"")</f>
        <v>1459</v>
      </c>
      <c r="F626" s="19" t="n">
        <f aca="false">IFERROR(VALUE(SUBSTITUTE(TRIM('수출입 실적(국가별)'!F630),",","")),"")</f>
        <v>36</v>
      </c>
      <c r="G626" s="19" t="n">
        <f aca="false">IFERROR(VALUE(SUBSTITUTE(TRIM('수출입 실적(국가별)'!G630),",","")),"")</f>
        <v>1423</v>
      </c>
    </row>
    <row r="627" customFormat="false" ht="15" hidden="false" customHeight="true" outlineLevel="0" collapsed="false">
      <c r="A627" s="11" t="str">
        <f aca="false">TRIM('수출입 실적(국가별)'!A631)</f>
        <v>2025.03</v>
      </c>
      <c r="B627" s="17" t="n">
        <f aca="false">IFERROR(VALUE(LEFT(A627,4)),"")</f>
        <v>2025</v>
      </c>
      <c r="C627" s="17" t="n">
        <f aca="false">IFERROR(VALUE(RIGHT(A627,2)),"")</f>
        <v>3</v>
      </c>
      <c r="D627" s="11" t="str">
        <f aca="false">TRIM('수출입 실적(국가별)'!B631)</f>
        <v>버뮤다</v>
      </c>
      <c r="E627" s="19" t="n">
        <f aca="false">IFERROR(VALUE(SUBSTITUTE(TRIM('수출입 실적(국가별)'!D631),",","")),"")</f>
        <v>1349</v>
      </c>
      <c r="F627" s="19" t="n">
        <f aca="false">IFERROR(VALUE(SUBSTITUTE(TRIM('수출입 실적(국가별)'!F631),",","")),"")</f>
        <v>1</v>
      </c>
      <c r="G627" s="19" t="n">
        <f aca="false">IFERROR(VALUE(SUBSTITUTE(TRIM('수출입 실적(국가별)'!G631),",","")),"")</f>
        <v>1348</v>
      </c>
    </row>
    <row r="628" customFormat="false" ht="15" hidden="false" customHeight="true" outlineLevel="0" collapsed="false">
      <c r="A628" s="11" t="str">
        <f aca="false">TRIM('수출입 실적(국가별)'!A632)</f>
        <v>2025.03</v>
      </c>
      <c r="B628" s="17" t="n">
        <f aca="false">IFERROR(VALUE(LEFT(A628,4)),"")</f>
        <v>2025</v>
      </c>
      <c r="C628" s="17" t="n">
        <f aca="false">IFERROR(VALUE(RIGHT(A628,2)),"")</f>
        <v>3</v>
      </c>
      <c r="D628" s="11" t="str">
        <f aca="false">TRIM('수출입 실적(국가별)'!B632)</f>
        <v>지부티</v>
      </c>
      <c r="E628" s="19" t="n">
        <f aca="false">IFERROR(VALUE(SUBSTITUTE(TRIM('수출입 실적(국가별)'!D632),",","")),"")</f>
        <v>1327</v>
      </c>
      <c r="F628" s="19" t="n">
        <f aca="false">IFERROR(VALUE(SUBSTITUTE(TRIM('수출입 실적(국가별)'!F632),",","")),"")</f>
        <v>697</v>
      </c>
      <c r="G628" s="19" t="n">
        <f aca="false">IFERROR(VALUE(SUBSTITUTE(TRIM('수출입 실적(국가별)'!G632),",","")),"")</f>
        <v>630</v>
      </c>
    </row>
    <row r="629" customFormat="false" ht="15" hidden="false" customHeight="true" outlineLevel="0" collapsed="false">
      <c r="A629" s="11" t="str">
        <f aca="false">TRIM('수출입 실적(국가별)'!A633)</f>
        <v>2025.03</v>
      </c>
      <c r="B629" s="17" t="n">
        <f aca="false">IFERROR(VALUE(LEFT(A629,4)),"")</f>
        <v>2025</v>
      </c>
      <c r="C629" s="17" t="n">
        <f aca="false">IFERROR(VALUE(RIGHT(A629,2)),"")</f>
        <v>3</v>
      </c>
      <c r="D629" s="11" t="str">
        <f aca="false">TRIM('수출입 실적(국가별)'!B633)</f>
        <v>우간다</v>
      </c>
      <c r="E629" s="19" t="n">
        <f aca="false">IFERROR(VALUE(SUBSTITUTE(TRIM('수출입 실적(국가별)'!D633),",","")),"")</f>
        <v>1269</v>
      </c>
      <c r="F629" s="19" t="n">
        <f aca="false">IFERROR(VALUE(SUBSTITUTE(TRIM('수출입 실적(국가별)'!F633),",","")),"")</f>
        <v>2606</v>
      </c>
      <c r="G629" s="19" t="n">
        <f aca="false">IFERROR(VALUE(SUBSTITUTE(TRIM('수출입 실적(국가별)'!G633),",","")),"")</f>
        <v>-1337</v>
      </c>
    </row>
    <row r="630" customFormat="false" ht="15" hidden="false" customHeight="true" outlineLevel="0" collapsed="false">
      <c r="A630" s="11" t="str">
        <f aca="false">TRIM('수출입 실적(국가별)'!A634)</f>
        <v>2025.03</v>
      </c>
      <c r="B630" s="17" t="n">
        <f aca="false">IFERROR(VALUE(LEFT(A630,4)),"")</f>
        <v>2025</v>
      </c>
      <c r="C630" s="17" t="n">
        <f aca="false">IFERROR(VALUE(RIGHT(A630,2)),"")</f>
        <v>3</v>
      </c>
      <c r="D630" s="11" t="str">
        <f aca="false">TRIM('수출입 실적(국가별)'!B634)</f>
        <v>몰디브</v>
      </c>
      <c r="E630" s="19" t="n">
        <f aca="false">IFERROR(VALUE(SUBSTITUTE(TRIM('수출입 실적(국가별)'!D634),",","")),"")</f>
        <v>1242</v>
      </c>
      <c r="F630" s="19" t="n">
        <f aca="false">IFERROR(VALUE(SUBSTITUTE(TRIM('수출입 실적(국가별)'!F634),",","")),"")</f>
        <v>0</v>
      </c>
      <c r="G630" s="19" t="n">
        <f aca="false">IFERROR(VALUE(SUBSTITUTE(TRIM('수출입 실적(국가별)'!G634),",","")),"")</f>
        <v>1242</v>
      </c>
    </row>
    <row r="631" customFormat="false" ht="15" hidden="false" customHeight="true" outlineLevel="0" collapsed="false">
      <c r="A631" s="11" t="str">
        <f aca="false">TRIM('수출입 실적(국가별)'!A635)</f>
        <v>2025.03</v>
      </c>
      <c r="B631" s="17" t="n">
        <f aca="false">IFERROR(VALUE(LEFT(A631,4)),"")</f>
        <v>2025</v>
      </c>
      <c r="C631" s="17" t="n">
        <f aca="false">IFERROR(VALUE(RIGHT(A631,2)),"")</f>
        <v>3</v>
      </c>
      <c r="D631" s="11" t="str">
        <f aca="false">TRIM('수출입 실적(국가별)'!B635)</f>
        <v>팔레스타인 해방기구</v>
      </c>
      <c r="E631" s="19" t="n">
        <f aca="false">IFERROR(VALUE(SUBSTITUTE(TRIM('수출입 실적(국가별)'!D635),",","")),"")</f>
        <v>1226</v>
      </c>
      <c r="F631" s="19" t="n">
        <f aca="false">IFERROR(VALUE(SUBSTITUTE(TRIM('수출입 실적(국가별)'!F635),",","")),"")</f>
        <v>247</v>
      </c>
      <c r="G631" s="19" t="n">
        <f aca="false">IFERROR(VALUE(SUBSTITUTE(TRIM('수출입 실적(국가별)'!G635),",","")),"")</f>
        <v>979</v>
      </c>
    </row>
    <row r="632" customFormat="false" ht="15" hidden="false" customHeight="true" outlineLevel="0" collapsed="false">
      <c r="A632" s="11" t="str">
        <f aca="false">TRIM('수출입 실적(국가별)'!A636)</f>
        <v>2025.03</v>
      </c>
      <c r="B632" s="17" t="n">
        <f aca="false">IFERROR(VALUE(LEFT(A632,4)),"")</f>
        <v>2025</v>
      </c>
      <c r="C632" s="17" t="n">
        <f aca="false">IFERROR(VALUE(RIGHT(A632,2)),"")</f>
        <v>3</v>
      </c>
      <c r="D632" s="11" t="str">
        <f aca="false">TRIM('수출입 실적(국가별)'!B636)</f>
        <v>바베이도스</v>
      </c>
      <c r="E632" s="19" t="n">
        <f aca="false">IFERROR(VALUE(SUBSTITUTE(TRIM('수출입 실적(국가별)'!D636),",","")),"")</f>
        <v>1204</v>
      </c>
      <c r="F632" s="19" t="n">
        <f aca="false">IFERROR(VALUE(SUBSTITUTE(TRIM('수출입 실적(국가별)'!F636),",","")),"")</f>
        <v>20</v>
      </c>
      <c r="G632" s="19" t="n">
        <f aca="false">IFERROR(VALUE(SUBSTITUTE(TRIM('수출입 실적(국가별)'!G636),",","")),"")</f>
        <v>1184</v>
      </c>
    </row>
    <row r="633" customFormat="false" ht="15" hidden="false" customHeight="true" outlineLevel="0" collapsed="false">
      <c r="A633" s="11" t="str">
        <f aca="false">TRIM('수출입 실적(국가별)'!A637)</f>
        <v>2025.03</v>
      </c>
      <c r="B633" s="17" t="n">
        <f aca="false">IFERROR(VALUE(LEFT(A633,4)),"")</f>
        <v>2025</v>
      </c>
      <c r="C633" s="17" t="n">
        <f aca="false">IFERROR(VALUE(RIGHT(A633,2)),"")</f>
        <v>3</v>
      </c>
      <c r="D633" s="11" t="str">
        <f aca="false">TRIM('수출입 실적(국가별)'!B637)</f>
        <v>세이쉘</v>
      </c>
      <c r="E633" s="19" t="n">
        <f aca="false">IFERROR(VALUE(SUBSTITUTE(TRIM('수출입 실적(국가별)'!D637),",","")),"")</f>
        <v>1135</v>
      </c>
      <c r="F633" s="19" t="n">
        <f aca="false">IFERROR(VALUE(SUBSTITUTE(TRIM('수출입 실적(국가별)'!F637),",","")),"")</f>
        <v>78</v>
      </c>
      <c r="G633" s="19" t="n">
        <f aca="false">IFERROR(VALUE(SUBSTITUTE(TRIM('수출입 실적(국가별)'!G637),",","")),"")</f>
        <v>1057</v>
      </c>
    </row>
    <row r="634" customFormat="false" ht="15" hidden="false" customHeight="true" outlineLevel="0" collapsed="false">
      <c r="A634" s="11" t="str">
        <f aca="false">TRIM('수출입 실적(국가별)'!A638)</f>
        <v>2025.03</v>
      </c>
      <c r="B634" s="17" t="n">
        <f aca="false">IFERROR(VALUE(LEFT(A634,4)),"")</f>
        <v>2025</v>
      </c>
      <c r="C634" s="17" t="n">
        <f aca="false">IFERROR(VALUE(RIGHT(A634,2)),"")</f>
        <v>3</v>
      </c>
      <c r="D634" s="11" t="str">
        <f aca="false">TRIM('수출입 실적(국가별)'!B638)</f>
        <v>세인트 마틴</v>
      </c>
      <c r="E634" s="19" t="n">
        <f aca="false">IFERROR(VALUE(SUBSTITUTE(TRIM('수출입 실적(국가별)'!D638),",","")),"")</f>
        <v>1044</v>
      </c>
      <c r="F634" s="19" t="n">
        <f aca="false">IFERROR(VALUE(SUBSTITUTE(TRIM('수출입 실적(국가별)'!F638),",","")),"")</f>
        <v>0</v>
      </c>
      <c r="G634" s="19" t="n">
        <f aca="false">IFERROR(VALUE(SUBSTITUTE(TRIM('수출입 실적(국가별)'!G638),",","")),"")</f>
        <v>1044</v>
      </c>
    </row>
    <row r="635" customFormat="false" ht="15" hidden="false" customHeight="true" outlineLevel="0" collapsed="false">
      <c r="A635" s="11" t="str">
        <f aca="false">TRIM('수출입 실적(국가별)'!A639)</f>
        <v>2025.03</v>
      </c>
      <c r="B635" s="17" t="n">
        <f aca="false">IFERROR(VALUE(LEFT(A635,4)),"")</f>
        <v>2025</v>
      </c>
      <c r="C635" s="17" t="n">
        <f aca="false">IFERROR(VALUE(RIGHT(A635,2)),"")</f>
        <v>3</v>
      </c>
      <c r="D635" s="11" t="str">
        <f aca="false">TRIM('수출입 실적(국가별)'!B639)</f>
        <v>몬테네그로</v>
      </c>
      <c r="E635" s="19" t="n">
        <f aca="false">IFERROR(VALUE(SUBSTITUTE(TRIM('수출입 실적(국가별)'!D639),",","")),"")</f>
        <v>1024</v>
      </c>
      <c r="F635" s="19" t="n">
        <f aca="false">IFERROR(VALUE(SUBSTITUTE(TRIM('수출입 실적(국가별)'!F639),",","")),"")</f>
        <v>206</v>
      </c>
      <c r="G635" s="19" t="n">
        <f aca="false">IFERROR(VALUE(SUBSTITUTE(TRIM('수출입 실적(국가별)'!G639),",","")),"")</f>
        <v>818</v>
      </c>
    </row>
    <row r="636" customFormat="false" ht="15" hidden="false" customHeight="true" outlineLevel="0" collapsed="false">
      <c r="A636" s="11" t="str">
        <f aca="false">TRIM('수출입 실적(국가별)'!A640)</f>
        <v>2025.03</v>
      </c>
      <c r="B636" s="17" t="n">
        <f aca="false">IFERROR(VALUE(LEFT(A636,4)),"")</f>
        <v>2025</v>
      </c>
      <c r="C636" s="17" t="n">
        <f aca="false">IFERROR(VALUE(RIGHT(A636,2)),"")</f>
        <v>3</v>
      </c>
      <c r="D636" s="11" t="str">
        <f aca="false">TRIM('수출입 실적(국가별)'!B640)</f>
        <v>아이티</v>
      </c>
      <c r="E636" s="19" t="n">
        <f aca="false">IFERROR(VALUE(SUBSTITUTE(TRIM('수출입 실적(국가별)'!D640),",","")),"")</f>
        <v>1008</v>
      </c>
      <c r="F636" s="19" t="n">
        <f aca="false">IFERROR(VALUE(SUBSTITUTE(TRIM('수출입 실적(국가별)'!F640),",","")),"")</f>
        <v>2</v>
      </c>
      <c r="G636" s="19" t="n">
        <f aca="false">IFERROR(VALUE(SUBSTITUTE(TRIM('수출입 실적(국가별)'!G640),",","")),"")</f>
        <v>1006</v>
      </c>
    </row>
    <row r="637" customFormat="false" ht="15" hidden="false" customHeight="true" outlineLevel="0" collapsed="false">
      <c r="A637" s="11" t="str">
        <f aca="false">TRIM('수출입 실적(국가별)'!A641)</f>
        <v>2025.03</v>
      </c>
      <c r="B637" s="17" t="n">
        <f aca="false">IFERROR(VALUE(LEFT(A637,4)),"")</f>
        <v>2025</v>
      </c>
      <c r="C637" s="17" t="n">
        <f aca="false">IFERROR(VALUE(RIGHT(A637,2)),"")</f>
        <v>3</v>
      </c>
      <c r="D637" s="11" t="str">
        <f aca="false">TRIM('수출입 실적(국가별)'!B641)</f>
        <v>키리바티</v>
      </c>
      <c r="E637" s="19" t="n">
        <f aca="false">IFERROR(VALUE(SUBSTITUTE(TRIM('수출입 실적(국가별)'!D641),",","")),"")</f>
        <v>985</v>
      </c>
      <c r="F637" s="19" t="n">
        <f aca="false">IFERROR(VALUE(SUBSTITUTE(TRIM('수출입 실적(국가별)'!F641),",","")),"")</f>
        <v>52</v>
      </c>
      <c r="G637" s="19" t="n">
        <f aca="false">IFERROR(VALUE(SUBSTITUTE(TRIM('수출입 실적(국가별)'!G641),",","")),"")</f>
        <v>932</v>
      </c>
    </row>
    <row r="638" customFormat="false" ht="15" hidden="false" customHeight="true" outlineLevel="0" collapsed="false">
      <c r="A638" s="11" t="str">
        <f aca="false">TRIM('수출입 실적(국가별)'!A642)</f>
        <v>2025.03</v>
      </c>
      <c r="B638" s="17" t="n">
        <f aca="false">IFERROR(VALUE(LEFT(A638,4)),"")</f>
        <v>2025</v>
      </c>
      <c r="C638" s="17" t="n">
        <f aca="false">IFERROR(VALUE(RIGHT(A638,2)),"")</f>
        <v>3</v>
      </c>
      <c r="D638" s="11" t="str">
        <f aca="false">TRIM('수출입 실적(국가별)'!B642)</f>
        <v>말리</v>
      </c>
      <c r="E638" s="19" t="n">
        <f aca="false">IFERROR(VALUE(SUBSTITUTE(TRIM('수출입 실적(국가별)'!D642),",","")),"")</f>
        <v>917</v>
      </c>
      <c r="F638" s="19" t="n">
        <f aca="false">IFERROR(VALUE(SUBSTITUTE(TRIM('수출입 실적(국가별)'!F642),",","")),"")</f>
        <v>0</v>
      </c>
      <c r="G638" s="19" t="n">
        <f aca="false">IFERROR(VALUE(SUBSTITUTE(TRIM('수출입 실적(국가별)'!G642),",","")),"")</f>
        <v>917</v>
      </c>
    </row>
    <row r="639" customFormat="false" ht="15" hidden="false" customHeight="true" outlineLevel="0" collapsed="false">
      <c r="A639" s="11" t="str">
        <f aca="false">TRIM('수출입 실적(국가별)'!A643)</f>
        <v>2025.03</v>
      </c>
      <c r="B639" s="17" t="n">
        <f aca="false">IFERROR(VALUE(LEFT(A639,4)),"")</f>
        <v>2025</v>
      </c>
      <c r="C639" s="17" t="n">
        <f aca="false">IFERROR(VALUE(RIGHT(A639,2)),"")</f>
        <v>3</v>
      </c>
      <c r="D639" s="11" t="str">
        <f aca="false">TRIM('수출입 실적(국가별)'!B643)</f>
        <v>북마리아나 군도</v>
      </c>
      <c r="E639" s="19" t="n">
        <f aca="false">IFERROR(VALUE(SUBSTITUTE(TRIM('수출입 실적(국가별)'!D643),",","")),"")</f>
        <v>878</v>
      </c>
      <c r="F639" s="19" t="n">
        <f aca="false">IFERROR(VALUE(SUBSTITUTE(TRIM('수출입 실적(국가별)'!F643),",","")),"")</f>
        <v>58</v>
      </c>
      <c r="G639" s="19" t="n">
        <f aca="false">IFERROR(VALUE(SUBSTITUTE(TRIM('수출입 실적(국가별)'!G643),",","")),"")</f>
        <v>820</v>
      </c>
    </row>
    <row r="640" customFormat="false" ht="15" hidden="false" customHeight="true" outlineLevel="0" collapsed="false">
      <c r="A640" s="11" t="str">
        <f aca="false">TRIM('수출입 실적(국가별)'!A644)</f>
        <v>2025.03</v>
      </c>
      <c r="B640" s="17" t="n">
        <f aca="false">IFERROR(VALUE(LEFT(A640,4)),"")</f>
        <v>2025</v>
      </c>
      <c r="C640" s="17" t="n">
        <f aca="false">IFERROR(VALUE(RIGHT(A640,2)),"")</f>
        <v>3</v>
      </c>
      <c r="D640" s="11" t="str">
        <f aca="false">TRIM('수출입 실적(국가별)'!B644)</f>
        <v>콩고</v>
      </c>
      <c r="E640" s="19" t="n">
        <f aca="false">IFERROR(VALUE(SUBSTITUTE(TRIM('수출입 실적(국가별)'!D644),",","")),"")</f>
        <v>867</v>
      </c>
      <c r="F640" s="19" t="n">
        <f aca="false">IFERROR(VALUE(SUBSTITUTE(TRIM('수출입 실적(국가별)'!F644),",","")),"")</f>
        <v>646</v>
      </c>
      <c r="G640" s="19" t="n">
        <f aca="false">IFERROR(VALUE(SUBSTITUTE(TRIM('수출입 실적(국가별)'!G644),",","")),"")</f>
        <v>221</v>
      </c>
    </row>
    <row r="641" customFormat="false" ht="15" hidden="false" customHeight="true" outlineLevel="0" collapsed="false">
      <c r="A641" s="11" t="str">
        <f aca="false">TRIM('수출입 실적(국가별)'!A645)</f>
        <v>2025.03</v>
      </c>
      <c r="B641" s="17" t="n">
        <f aca="false">IFERROR(VALUE(LEFT(A641,4)),"")</f>
        <v>2025</v>
      </c>
      <c r="C641" s="17" t="n">
        <f aca="false">IFERROR(VALUE(RIGHT(A641,2)),"")</f>
        <v>3</v>
      </c>
      <c r="D641" s="11" t="str">
        <f aca="false">TRIM('수출입 실적(국가별)'!B645)</f>
        <v>마세도니아</v>
      </c>
      <c r="E641" s="19" t="n">
        <f aca="false">IFERROR(VALUE(SUBSTITUTE(TRIM('수출입 실적(국가별)'!D645),",","")),"")</f>
        <v>807</v>
      </c>
      <c r="F641" s="19" t="n">
        <f aca="false">IFERROR(VALUE(SUBSTITUTE(TRIM('수출입 실적(국가별)'!F645),",","")),"")</f>
        <v>625</v>
      </c>
      <c r="G641" s="19" t="n">
        <f aca="false">IFERROR(VALUE(SUBSTITUTE(TRIM('수출입 실적(국가별)'!G645),",","")),"")</f>
        <v>182</v>
      </c>
    </row>
    <row r="642" customFormat="false" ht="15" hidden="false" customHeight="true" outlineLevel="0" collapsed="false">
      <c r="A642" s="11" t="str">
        <f aca="false">TRIM('수출입 실적(국가별)'!A646)</f>
        <v>2025.03</v>
      </c>
      <c r="B642" s="17" t="n">
        <f aca="false">IFERROR(VALUE(LEFT(A642,4)),"")</f>
        <v>2025</v>
      </c>
      <c r="C642" s="17" t="n">
        <f aca="false">IFERROR(VALUE(RIGHT(A642,2)),"")</f>
        <v>3</v>
      </c>
      <c r="D642" s="11" t="str">
        <f aca="false">TRIM('수출입 실적(국가별)'!B646)</f>
        <v>아메리칸 사모아</v>
      </c>
      <c r="E642" s="19" t="n">
        <f aca="false">IFERROR(VALUE(SUBSTITUTE(TRIM('수출입 실적(국가별)'!D646),",","")),"")</f>
        <v>791</v>
      </c>
      <c r="F642" s="19" t="n">
        <f aca="false">IFERROR(VALUE(SUBSTITUTE(TRIM('수출입 실적(국가별)'!F646),",","")),"")</f>
        <v>224</v>
      </c>
      <c r="G642" s="19" t="n">
        <f aca="false">IFERROR(VALUE(SUBSTITUTE(TRIM('수출입 실적(국가별)'!G646),",","")),"")</f>
        <v>567</v>
      </c>
    </row>
    <row r="643" customFormat="false" ht="15" hidden="false" customHeight="true" outlineLevel="0" collapsed="false">
      <c r="A643" s="11" t="str">
        <f aca="false">TRIM('수출입 실적(국가별)'!A647)</f>
        <v>2025.03</v>
      </c>
      <c r="B643" s="17" t="n">
        <f aca="false">IFERROR(VALUE(LEFT(A643,4)),"")</f>
        <v>2025</v>
      </c>
      <c r="C643" s="17" t="n">
        <f aca="false">IFERROR(VALUE(RIGHT(A643,2)),"")</f>
        <v>3</v>
      </c>
      <c r="D643" s="11" t="str">
        <f aca="false">TRIM('수출입 실적(국가별)'!B647)</f>
        <v>리히텐슈타인</v>
      </c>
      <c r="E643" s="19" t="n">
        <f aca="false">IFERROR(VALUE(SUBSTITUTE(TRIM('수출입 실적(국가별)'!D647),",","")),"")</f>
        <v>738</v>
      </c>
      <c r="F643" s="19" t="n">
        <f aca="false">IFERROR(VALUE(SUBSTITUTE(TRIM('수출입 실적(국가별)'!F647),",","")),"")</f>
        <v>1893</v>
      </c>
      <c r="G643" s="19" t="n">
        <f aca="false">IFERROR(VALUE(SUBSTITUTE(TRIM('수출입 실적(국가별)'!G647),",","")),"")</f>
        <v>-1155</v>
      </c>
    </row>
    <row r="644" customFormat="false" ht="15" hidden="false" customHeight="true" outlineLevel="0" collapsed="false">
      <c r="A644" s="11" t="str">
        <f aca="false">TRIM('수출입 실적(국가별)'!A648)</f>
        <v>2025.03</v>
      </c>
      <c r="B644" s="17" t="n">
        <f aca="false">IFERROR(VALUE(LEFT(A644,4)),"")</f>
        <v>2025</v>
      </c>
      <c r="C644" s="17" t="n">
        <f aca="false">IFERROR(VALUE(RIGHT(A644,2)),"")</f>
        <v>3</v>
      </c>
      <c r="D644" s="11" t="str">
        <f aca="false">TRIM('수출입 실적(국가별)'!B648)</f>
        <v>보스니아-헤르체고비나</v>
      </c>
      <c r="E644" s="19" t="n">
        <f aca="false">IFERROR(VALUE(SUBSTITUTE(TRIM('수출입 실적(국가별)'!D648),",","")),"")</f>
        <v>677</v>
      </c>
      <c r="F644" s="19" t="n">
        <f aca="false">IFERROR(VALUE(SUBSTITUTE(TRIM('수출입 실적(국가별)'!F648),",","")),"")</f>
        <v>891</v>
      </c>
      <c r="G644" s="19" t="n">
        <f aca="false">IFERROR(VALUE(SUBSTITUTE(TRIM('수출입 실적(국가별)'!G648),",","")),"")</f>
        <v>-213</v>
      </c>
    </row>
    <row r="645" customFormat="false" ht="15" hidden="false" customHeight="true" outlineLevel="0" collapsed="false">
      <c r="A645" s="11" t="str">
        <f aca="false">TRIM('수출입 실적(국가별)'!A649)</f>
        <v>2025.03</v>
      </c>
      <c r="B645" s="17" t="n">
        <f aca="false">IFERROR(VALUE(LEFT(A645,4)),"")</f>
        <v>2025</v>
      </c>
      <c r="C645" s="17" t="n">
        <f aca="false">IFERROR(VALUE(RIGHT(A645,2)),"")</f>
        <v>3</v>
      </c>
      <c r="D645" s="11" t="str">
        <f aca="false">TRIM('수출입 실적(국가별)'!B649)</f>
        <v>바누아투</v>
      </c>
      <c r="E645" s="19" t="n">
        <f aca="false">IFERROR(VALUE(SUBSTITUTE(TRIM('수출입 실적(국가별)'!D649),",","")),"")</f>
        <v>652</v>
      </c>
      <c r="F645" s="19" t="n">
        <f aca="false">IFERROR(VALUE(SUBSTITUTE(TRIM('수출입 실적(국가별)'!F649),",","")),"")</f>
        <v>1695</v>
      </c>
      <c r="G645" s="19" t="n">
        <f aca="false">IFERROR(VALUE(SUBSTITUTE(TRIM('수출입 실적(국가별)'!G649),",","")),"")</f>
        <v>-1043</v>
      </c>
    </row>
    <row r="646" customFormat="false" ht="15" hidden="false" customHeight="true" outlineLevel="0" collapsed="false">
      <c r="A646" s="11" t="str">
        <f aca="false">TRIM('수출입 실적(국가별)'!A650)</f>
        <v>2025.03</v>
      </c>
      <c r="B646" s="17" t="n">
        <f aca="false">IFERROR(VALUE(LEFT(A646,4)),"")</f>
        <v>2025</v>
      </c>
      <c r="C646" s="17" t="n">
        <f aca="false">IFERROR(VALUE(RIGHT(A646,2)),"")</f>
        <v>3</v>
      </c>
      <c r="D646" s="11" t="str">
        <f aca="false">TRIM('수출입 실적(국가별)'!B650)</f>
        <v>시에라 리온</v>
      </c>
      <c r="E646" s="19" t="n">
        <f aca="false">IFERROR(VALUE(SUBSTITUTE(TRIM('수출입 실적(국가별)'!D650),",","")),"")</f>
        <v>626</v>
      </c>
      <c r="F646" s="19" t="n">
        <f aca="false">IFERROR(VALUE(SUBSTITUTE(TRIM('수출입 실적(국가별)'!F650),",","")),"")</f>
        <v>1263</v>
      </c>
      <c r="G646" s="19" t="n">
        <f aca="false">IFERROR(VALUE(SUBSTITUTE(TRIM('수출입 실적(국가별)'!G650),",","")),"")</f>
        <v>-637</v>
      </c>
    </row>
    <row r="647" customFormat="false" ht="15" hidden="false" customHeight="true" outlineLevel="0" collapsed="false">
      <c r="A647" s="11" t="str">
        <f aca="false">TRIM('수출입 실적(국가별)'!A651)</f>
        <v>2025.03</v>
      </c>
      <c r="B647" s="17" t="n">
        <f aca="false">IFERROR(VALUE(LEFT(A647,4)),"")</f>
        <v>2025</v>
      </c>
      <c r="C647" s="17" t="n">
        <f aca="false">IFERROR(VALUE(RIGHT(A647,2)),"")</f>
        <v>3</v>
      </c>
      <c r="D647" s="11" t="str">
        <f aca="false">TRIM('수출입 실적(국가별)'!B651)</f>
        <v>영령 캐이맨 군도</v>
      </c>
      <c r="E647" s="19" t="n">
        <f aca="false">IFERROR(VALUE(SUBSTITUTE(TRIM('수출입 실적(국가별)'!D651),",","")),"")</f>
        <v>617</v>
      </c>
      <c r="F647" s="19" t="n">
        <f aca="false">IFERROR(VALUE(SUBSTITUTE(TRIM('수출입 실적(국가별)'!F651),",","")),"")</f>
        <v>4</v>
      </c>
      <c r="G647" s="19" t="n">
        <f aca="false">IFERROR(VALUE(SUBSTITUTE(TRIM('수출입 실적(국가별)'!G651),",","")),"")</f>
        <v>613</v>
      </c>
    </row>
    <row r="648" customFormat="false" ht="15" hidden="false" customHeight="true" outlineLevel="0" collapsed="false">
      <c r="A648" s="11" t="str">
        <f aca="false">TRIM('수출입 실적(국가별)'!A652)</f>
        <v>2025.03</v>
      </c>
      <c r="B648" s="17" t="n">
        <f aca="false">IFERROR(VALUE(LEFT(A648,4)),"")</f>
        <v>2025</v>
      </c>
      <c r="C648" s="17" t="n">
        <f aca="false">IFERROR(VALUE(RIGHT(A648,2)),"")</f>
        <v>3</v>
      </c>
      <c r="D648" s="11" t="str">
        <f aca="false">TRIM('수출입 실적(국가별)'!B652)</f>
        <v>마카오</v>
      </c>
      <c r="E648" s="19" t="n">
        <f aca="false">IFERROR(VALUE(SUBSTITUTE(TRIM('수출입 실적(국가별)'!D652),",","")),"")</f>
        <v>599</v>
      </c>
      <c r="F648" s="19" t="n">
        <f aca="false">IFERROR(VALUE(SUBSTITUTE(TRIM('수출입 실적(국가별)'!F652),",","")),"")</f>
        <v>236</v>
      </c>
      <c r="G648" s="19" t="n">
        <f aca="false">IFERROR(VALUE(SUBSTITUTE(TRIM('수출입 실적(국가별)'!G652),",","")),"")</f>
        <v>363</v>
      </c>
    </row>
    <row r="649" customFormat="false" ht="15" hidden="false" customHeight="true" outlineLevel="0" collapsed="false">
      <c r="A649" s="11" t="str">
        <f aca="false">TRIM('수출입 실적(국가별)'!A653)</f>
        <v>2025.03</v>
      </c>
      <c r="B649" s="17" t="n">
        <f aca="false">IFERROR(VALUE(LEFT(A649,4)),"")</f>
        <v>2025</v>
      </c>
      <c r="C649" s="17" t="n">
        <f aca="false">IFERROR(VALUE(RIGHT(A649,2)),"")</f>
        <v>3</v>
      </c>
      <c r="D649" s="11" t="str">
        <f aca="false">TRIM('수출입 실적(국가별)'!B653)</f>
        <v>마티니크</v>
      </c>
      <c r="E649" s="19" t="n">
        <f aca="false">IFERROR(VALUE(SUBSTITUTE(TRIM('수출입 실적(국가별)'!D653),",","")),"")</f>
        <v>575</v>
      </c>
      <c r="F649" s="19" t="n">
        <f aca="false">IFERROR(VALUE(SUBSTITUTE(TRIM('수출입 실적(국가별)'!F653),",","")),"")</f>
        <v>0</v>
      </c>
      <c r="G649" s="19" t="n">
        <f aca="false">IFERROR(VALUE(SUBSTITUTE(TRIM('수출입 실적(국가별)'!G653),",","")),"")</f>
        <v>575</v>
      </c>
    </row>
    <row r="650" customFormat="false" ht="15" hidden="false" customHeight="true" outlineLevel="0" collapsed="false">
      <c r="A650" s="11" t="str">
        <f aca="false">TRIM('수출입 실적(국가별)'!A654)</f>
        <v>2025.03</v>
      </c>
      <c r="B650" s="17" t="n">
        <f aca="false">IFERROR(VALUE(LEFT(A650,4)),"")</f>
        <v>2025</v>
      </c>
      <c r="C650" s="17" t="n">
        <f aca="false">IFERROR(VALUE(RIGHT(A650,2)),"")</f>
        <v>3</v>
      </c>
      <c r="D650" s="11" t="str">
        <f aca="false">TRIM('수출입 실적(국가별)'!B654)</f>
        <v>뉴 칼레도니아</v>
      </c>
      <c r="E650" s="19" t="n">
        <f aca="false">IFERROR(VALUE(SUBSTITUTE(TRIM('수출입 실적(국가별)'!D654),",","")),"")</f>
        <v>542</v>
      </c>
      <c r="F650" s="19" t="n">
        <f aca="false">IFERROR(VALUE(SUBSTITUTE(TRIM('수출입 실적(국가별)'!F654),",","")),"")</f>
        <v>16743</v>
      </c>
      <c r="G650" s="19" t="n">
        <f aca="false">IFERROR(VALUE(SUBSTITUTE(TRIM('수출입 실적(국가별)'!G654),",","")),"")</f>
        <v>-16202</v>
      </c>
    </row>
    <row r="651" customFormat="false" ht="15" hidden="false" customHeight="true" outlineLevel="0" collapsed="false">
      <c r="A651" s="11" t="str">
        <f aca="false">TRIM('수출입 실적(국가별)'!A655)</f>
        <v>2025.03</v>
      </c>
      <c r="B651" s="17" t="n">
        <f aca="false">IFERROR(VALUE(LEFT(A651,4)),"")</f>
        <v>2025</v>
      </c>
      <c r="C651" s="17" t="n">
        <f aca="false">IFERROR(VALUE(RIGHT(A651,2)),"")</f>
        <v>3</v>
      </c>
      <c r="D651" s="11" t="str">
        <f aca="false">TRIM('수출입 실적(국가별)'!B655)</f>
        <v>모리타니</v>
      </c>
      <c r="E651" s="19" t="n">
        <f aca="false">IFERROR(VALUE(SUBSTITUTE(TRIM('수출입 실적(국가별)'!D655),",","")),"")</f>
        <v>527</v>
      </c>
      <c r="F651" s="19" t="n">
        <f aca="false">IFERROR(VALUE(SUBSTITUTE(TRIM('수출입 실적(국가별)'!F655),",","")),"")</f>
        <v>1383</v>
      </c>
      <c r="G651" s="19" t="n">
        <f aca="false">IFERROR(VALUE(SUBSTITUTE(TRIM('수출입 실적(국가별)'!G655),",","")),"")</f>
        <v>-855</v>
      </c>
    </row>
    <row r="652" customFormat="false" ht="15" hidden="false" customHeight="true" outlineLevel="0" collapsed="false">
      <c r="A652" s="11" t="str">
        <f aca="false">TRIM('수출입 실적(국가별)'!A656)</f>
        <v>2025.03</v>
      </c>
      <c r="B652" s="17" t="n">
        <f aca="false">IFERROR(VALUE(LEFT(A652,4)),"")</f>
        <v>2025</v>
      </c>
      <c r="C652" s="17" t="n">
        <f aca="false">IFERROR(VALUE(RIGHT(A652,2)),"")</f>
        <v>3</v>
      </c>
      <c r="D652" s="11" t="str">
        <f aca="false">TRIM('수출입 실적(국가별)'!B656)</f>
        <v>투발루</v>
      </c>
      <c r="E652" s="19" t="n">
        <f aca="false">IFERROR(VALUE(SUBSTITUTE(TRIM('수출입 실적(국가별)'!D656),",","")),"")</f>
        <v>514</v>
      </c>
      <c r="F652" s="19" t="n">
        <f aca="false">IFERROR(VALUE(SUBSTITUTE(TRIM('수출입 실적(국가별)'!F656),",","")),"")</f>
        <v>0</v>
      </c>
      <c r="G652" s="19" t="n">
        <f aca="false">IFERROR(VALUE(SUBSTITUTE(TRIM('수출입 실적(국가별)'!G656),",","")),"")</f>
        <v>514</v>
      </c>
    </row>
    <row r="653" customFormat="false" ht="15" hidden="false" customHeight="true" outlineLevel="0" collapsed="false">
      <c r="A653" s="11" t="str">
        <f aca="false">TRIM('수출입 실적(국가별)'!A657)</f>
        <v>2025.03</v>
      </c>
      <c r="B653" s="17" t="n">
        <f aca="false">IFERROR(VALUE(LEFT(A653,4)),"")</f>
        <v>2025</v>
      </c>
      <c r="C653" s="17" t="n">
        <f aca="false">IFERROR(VALUE(RIGHT(A653,2)),"")</f>
        <v>3</v>
      </c>
      <c r="D653" s="11" t="str">
        <f aca="false">TRIM('수출입 실적(국가별)'!B657)</f>
        <v>안티가 바부다</v>
      </c>
      <c r="E653" s="19" t="n">
        <f aca="false">IFERROR(VALUE(SUBSTITUTE(TRIM('수출입 실적(국가별)'!D657),",","")),"")</f>
        <v>492</v>
      </c>
      <c r="F653" s="19" t="n">
        <f aca="false">IFERROR(VALUE(SUBSTITUTE(TRIM('수출입 실적(국가별)'!F657),",","")),"")</f>
        <v>0</v>
      </c>
      <c r="G653" s="19" t="n">
        <f aca="false">IFERROR(VALUE(SUBSTITUTE(TRIM('수출입 실적(국가별)'!G657),",","")),"")</f>
        <v>492</v>
      </c>
    </row>
    <row r="654" customFormat="false" ht="15" hidden="false" customHeight="true" outlineLevel="0" collapsed="false">
      <c r="A654" s="11" t="str">
        <f aca="false">TRIM('수출입 실적(국가별)'!A658)</f>
        <v>2025.03</v>
      </c>
      <c r="B654" s="17" t="n">
        <f aca="false">IFERROR(VALUE(LEFT(A654,4)),"")</f>
        <v>2025</v>
      </c>
      <c r="C654" s="17" t="n">
        <f aca="false">IFERROR(VALUE(RIGHT(A654,2)),"")</f>
        <v>3</v>
      </c>
      <c r="D654" s="11" t="str">
        <f aca="false">TRIM('수출입 실적(국가별)'!B658)</f>
        <v>불령 가이아나</v>
      </c>
      <c r="E654" s="19" t="n">
        <f aca="false">IFERROR(VALUE(SUBSTITUTE(TRIM('수출입 실적(국가별)'!D658),",","")),"")</f>
        <v>473</v>
      </c>
      <c r="F654" s="19" t="n">
        <f aca="false">IFERROR(VALUE(SUBSTITUTE(TRIM('수출입 실적(국가별)'!F658),",","")),"")</f>
        <v>0</v>
      </c>
      <c r="G654" s="19" t="n">
        <f aca="false">IFERROR(VALUE(SUBSTITUTE(TRIM('수출입 실적(국가별)'!G658),",","")),"")</f>
        <v>473</v>
      </c>
    </row>
    <row r="655" customFormat="false" ht="15" hidden="false" customHeight="true" outlineLevel="0" collapsed="false">
      <c r="A655" s="11" t="str">
        <f aca="false">TRIM('수출입 실적(국가별)'!A659)</f>
        <v>2025.03</v>
      </c>
      <c r="B655" s="17" t="n">
        <f aca="false">IFERROR(VALUE(LEFT(A655,4)),"")</f>
        <v>2025</v>
      </c>
      <c r="C655" s="17" t="n">
        <f aca="false">IFERROR(VALUE(RIGHT(A655,2)),"")</f>
        <v>3</v>
      </c>
      <c r="D655" s="11" t="str">
        <f aca="false">TRIM('수출입 실적(국가별)'!B659)</f>
        <v>수리남</v>
      </c>
      <c r="E655" s="19" t="n">
        <f aca="false">IFERROR(VALUE(SUBSTITUTE(TRIM('수출입 실적(국가별)'!D659),",","")),"")</f>
        <v>390</v>
      </c>
      <c r="F655" s="19" t="n">
        <f aca="false">IFERROR(VALUE(SUBSTITUTE(TRIM('수출입 실적(국가별)'!F659),",","")),"")</f>
        <v>339</v>
      </c>
      <c r="G655" s="19" t="n">
        <f aca="false">IFERROR(VALUE(SUBSTITUTE(TRIM('수출입 실적(국가별)'!G659),",","")),"")</f>
        <v>51</v>
      </c>
    </row>
    <row r="656" customFormat="false" ht="15" hidden="false" customHeight="true" outlineLevel="0" collapsed="false">
      <c r="A656" s="11" t="str">
        <f aca="false">TRIM('수출입 실적(국가별)'!A660)</f>
        <v>2025.03</v>
      </c>
      <c r="B656" s="17" t="n">
        <f aca="false">IFERROR(VALUE(LEFT(A656,4)),"")</f>
        <v>2025</v>
      </c>
      <c r="C656" s="17" t="n">
        <f aca="false">IFERROR(VALUE(RIGHT(A656,2)),"")</f>
        <v>3</v>
      </c>
      <c r="D656" s="11" t="str">
        <f aca="false">TRIM('수출입 실적(국가별)'!B660)</f>
        <v>부탄</v>
      </c>
      <c r="E656" s="19" t="n">
        <f aca="false">IFERROR(VALUE(SUBSTITUTE(TRIM('수출입 실적(국가별)'!D660),",","")),"")</f>
        <v>379</v>
      </c>
      <c r="F656" s="19" t="n">
        <f aca="false">IFERROR(VALUE(SUBSTITUTE(TRIM('수출입 실적(국가별)'!F660),",","")),"")</f>
        <v>292</v>
      </c>
      <c r="G656" s="19" t="n">
        <f aca="false">IFERROR(VALUE(SUBSTITUTE(TRIM('수출입 실적(국가별)'!G660),",","")),"")</f>
        <v>87</v>
      </c>
    </row>
    <row r="657" customFormat="false" ht="15" hidden="false" customHeight="true" outlineLevel="0" collapsed="false">
      <c r="A657" s="11" t="str">
        <f aca="false">TRIM('수출입 실적(국가별)'!A661)</f>
        <v>2025.03</v>
      </c>
      <c r="B657" s="17" t="n">
        <f aca="false">IFERROR(VALUE(LEFT(A657,4)),"")</f>
        <v>2025</v>
      </c>
      <c r="C657" s="17" t="n">
        <f aca="false">IFERROR(VALUE(RIGHT(A657,2)),"")</f>
        <v>3</v>
      </c>
      <c r="D657" s="11" t="str">
        <f aca="false">TRIM('수출입 실적(국가별)'!B661)</f>
        <v>소말리아</v>
      </c>
      <c r="E657" s="19" t="n">
        <f aca="false">IFERROR(VALUE(SUBSTITUTE(TRIM('수출입 실적(국가별)'!D661),",","")),"")</f>
        <v>334</v>
      </c>
      <c r="F657" s="19" t="n">
        <f aca="false">IFERROR(VALUE(SUBSTITUTE(TRIM('수출입 실적(국가별)'!F661),",","")),"")</f>
        <v>221</v>
      </c>
      <c r="G657" s="19" t="n">
        <f aca="false">IFERROR(VALUE(SUBSTITUTE(TRIM('수출입 실적(국가별)'!G661),",","")),"")</f>
        <v>113</v>
      </c>
    </row>
    <row r="658" customFormat="false" ht="15" hidden="false" customHeight="true" outlineLevel="0" collapsed="false">
      <c r="A658" s="11" t="str">
        <f aca="false">TRIM('수출입 실적(국가별)'!A662)</f>
        <v>2025.03</v>
      </c>
      <c r="B658" s="17" t="n">
        <f aca="false">IFERROR(VALUE(LEFT(A658,4)),"")</f>
        <v>2025</v>
      </c>
      <c r="C658" s="17" t="n">
        <f aca="false">IFERROR(VALUE(RIGHT(A658,2)),"")</f>
        <v>3</v>
      </c>
      <c r="D658" s="11" t="str">
        <f aca="false">TRIM('수출입 실적(국가별)'!B662)</f>
        <v>팔라우</v>
      </c>
      <c r="E658" s="19" t="n">
        <f aca="false">IFERROR(VALUE(SUBSTITUTE(TRIM('수출입 실적(국가별)'!D662),",","")),"")</f>
        <v>331</v>
      </c>
      <c r="F658" s="19" t="n">
        <f aca="false">IFERROR(VALUE(SUBSTITUTE(TRIM('수출입 실적(국가별)'!F662),",","")),"")</f>
        <v>44</v>
      </c>
      <c r="G658" s="19" t="n">
        <f aca="false">IFERROR(VALUE(SUBSTITUTE(TRIM('수출입 실적(국가별)'!G662),",","")),"")</f>
        <v>287</v>
      </c>
    </row>
    <row r="659" customFormat="false" ht="15" hidden="false" customHeight="true" outlineLevel="0" collapsed="false">
      <c r="A659" s="11" t="str">
        <f aca="false">TRIM('수출입 실적(국가별)'!A663)</f>
        <v>2025.03</v>
      </c>
      <c r="B659" s="17" t="n">
        <f aca="false">IFERROR(VALUE(LEFT(A659,4)),"")</f>
        <v>2025</v>
      </c>
      <c r="C659" s="17" t="n">
        <f aca="false">IFERROR(VALUE(RIGHT(A659,2)),"")</f>
        <v>3</v>
      </c>
      <c r="D659" s="11" t="str">
        <f aca="false">TRIM('수출입 실적(국가별)'!B663)</f>
        <v>세인트 루시아</v>
      </c>
      <c r="E659" s="19" t="n">
        <f aca="false">IFERROR(VALUE(SUBSTITUTE(TRIM('수출입 실적(국가별)'!D663),",","")),"")</f>
        <v>317</v>
      </c>
      <c r="F659" s="19" t="n">
        <f aca="false">IFERROR(VALUE(SUBSTITUTE(TRIM('수출입 실적(국가별)'!F663),",","")),"")</f>
        <v>0</v>
      </c>
      <c r="G659" s="19" t="n">
        <f aca="false">IFERROR(VALUE(SUBSTITUTE(TRIM('수출입 실적(국가별)'!G663),",","")),"")</f>
        <v>317</v>
      </c>
    </row>
    <row r="660" customFormat="false" ht="15" hidden="false" customHeight="true" outlineLevel="0" collapsed="false">
      <c r="A660" s="11" t="str">
        <f aca="false">TRIM('수출입 실적(국가별)'!A664)</f>
        <v>2025.03</v>
      </c>
      <c r="B660" s="17" t="n">
        <f aca="false">IFERROR(VALUE(LEFT(A660,4)),"")</f>
        <v>2025</v>
      </c>
      <c r="C660" s="17" t="n">
        <f aca="false">IFERROR(VALUE(RIGHT(A660,2)),"")</f>
        <v>3</v>
      </c>
      <c r="D660" s="11" t="str">
        <f aca="false">TRIM('수출입 실적(국가별)'!B664)</f>
        <v>그레나다</v>
      </c>
      <c r="E660" s="19" t="n">
        <f aca="false">IFERROR(VALUE(SUBSTITUTE(TRIM('수출입 실적(국가별)'!D664),",","")),"")</f>
        <v>309</v>
      </c>
      <c r="F660" s="19" t="n">
        <f aca="false">IFERROR(VALUE(SUBSTITUTE(TRIM('수출입 실적(국가별)'!F664),",","")),"")</f>
        <v>0</v>
      </c>
      <c r="G660" s="19" t="n">
        <f aca="false">IFERROR(VALUE(SUBSTITUTE(TRIM('수출입 실적(국가별)'!G664),",","")),"")</f>
        <v>309</v>
      </c>
    </row>
    <row r="661" customFormat="false" ht="15" hidden="false" customHeight="true" outlineLevel="0" collapsed="false">
      <c r="A661" s="11" t="str">
        <f aca="false">TRIM('수출입 실적(국가별)'!A665)</f>
        <v>2025.03</v>
      </c>
      <c r="B661" s="17" t="n">
        <f aca="false">IFERROR(VALUE(LEFT(A661,4)),"")</f>
        <v>2025</v>
      </c>
      <c r="C661" s="17" t="n">
        <f aca="false">IFERROR(VALUE(RIGHT(A661,2)),"")</f>
        <v>3</v>
      </c>
      <c r="D661" s="11" t="str">
        <f aca="false">TRIM('수출입 실적(국가별)'!B665)</f>
        <v>솔로몬 군도</v>
      </c>
      <c r="E661" s="19" t="n">
        <f aca="false">IFERROR(VALUE(SUBSTITUTE(TRIM('수출입 실적(국가별)'!D665),",","")),"")</f>
        <v>286</v>
      </c>
      <c r="F661" s="19" t="n">
        <f aca="false">IFERROR(VALUE(SUBSTITUTE(TRIM('수출입 실적(국가별)'!F665),",","")),"")</f>
        <v>299</v>
      </c>
      <c r="G661" s="19" t="n">
        <f aca="false">IFERROR(VALUE(SUBSTITUTE(TRIM('수출입 실적(국가별)'!G665),",","")),"")</f>
        <v>-13</v>
      </c>
    </row>
    <row r="662" customFormat="false" ht="15" hidden="false" customHeight="true" outlineLevel="0" collapsed="false">
      <c r="A662" s="11" t="str">
        <f aca="false">TRIM('수출입 실적(국가별)'!A666)</f>
        <v>2025.03</v>
      </c>
      <c r="B662" s="17" t="n">
        <f aca="false">IFERROR(VALUE(LEFT(A662,4)),"")</f>
        <v>2025</v>
      </c>
      <c r="C662" s="17" t="n">
        <f aca="false">IFERROR(VALUE(RIGHT(A662,2)),"")</f>
        <v>3</v>
      </c>
      <c r="D662" s="11" t="str">
        <f aca="false">TRIM('수출입 실적(국가별)'!B666)</f>
        <v>지브랄타</v>
      </c>
      <c r="E662" s="19" t="n">
        <f aca="false">IFERROR(VALUE(SUBSTITUTE(TRIM('수출입 실적(국가별)'!D666),",","")),"")</f>
        <v>230</v>
      </c>
      <c r="F662" s="19" t="n">
        <f aca="false">IFERROR(VALUE(SUBSTITUTE(TRIM('수출입 실적(국가별)'!F666),",","")),"")</f>
        <v>0</v>
      </c>
      <c r="G662" s="19" t="n">
        <f aca="false">IFERROR(VALUE(SUBSTITUTE(TRIM('수출입 실적(국가별)'!G666),",","")),"")</f>
        <v>230</v>
      </c>
    </row>
    <row r="663" customFormat="false" ht="15" hidden="false" customHeight="true" outlineLevel="0" collapsed="false">
      <c r="A663" s="11" t="str">
        <f aca="false">TRIM('수출입 실적(국가별)'!A667)</f>
        <v>2025.03</v>
      </c>
      <c r="B663" s="17" t="n">
        <f aca="false">IFERROR(VALUE(LEFT(A663,4)),"")</f>
        <v>2025</v>
      </c>
      <c r="C663" s="17" t="n">
        <f aca="false">IFERROR(VALUE(RIGHT(A663,2)),"")</f>
        <v>3</v>
      </c>
      <c r="D663" s="11" t="str">
        <f aca="false">TRIM('수출입 실적(국가별)'!B667)</f>
        <v>영령 버진군도</v>
      </c>
      <c r="E663" s="19" t="n">
        <f aca="false">IFERROR(VALUE(SUBSTITUTE(TRIM('수출입 실적(국가별)'!D667),",","")),"")</f>
        <v>223</v>
      </c>
      <c r="F663" s="19" t="n">
        <f aca="false">IFERROR(VALUE(SUBSTITUTE(TRIM('수출입 실적(국가별)'!F667),",","")),"")</f>
        <v>0</v>
      </c>
      <c r="G663" s="19" t="n">
        <f aca="false">IFERROR(VALUE(SUBSTITUTE(TRIM('수출입 실적(국가별)'!G667),",","")),"")</f>
        <v>223</v>
      </c>
    </row>
    <row r="664" customFormat="false" ht="15" hidden="false" customHeight="true" outlineLevel="0" collapsed="false">
      <c r="A664" s="11" t="str">
        <f aca="false">TRIM('수출입 실적(국가별)'!A668)</f>
        <v>2025.03</v>
      </c>
      <c r="B664" s="17" t="n">
        <f aca="false">IFERROR(VALUE(LEFT(A664,4)),"")</f>
        <v>2025</v>
      </c>
      <c r="C664" s="17" t="n">
        <f aca="false">IFERROR(VALUE(RIGHT(A664,2)),"")</f>
        <v>3</v>
      </c>
      <c r="D664" s="11" t="str">
        <f aca="false">TRIM('수출입 실적(국가별)'!B668)</f>
        <v>마이크로네시아</v>
      </c>
      <c r="E664" s="19" t="n">
        <f aca="false">IFERROR(VALUE(SUBSTITUTE(TRIM('수출입 실적(국가별)'!D668),",","")),"")</f>
        <v>217</v>
      </c>
      <c r="F664" s="19" t="n">
        <f aca="false">IFERROR(VALUE(SUBSTITUTE(TRIM('수출입 실적(국가별)'!F668),",","")),"")</f>
        <v>285</v>
      </c>
      <c r="G664" s="19" t="n">
        <f aca="false">IFERROR(VALUE(SUBSTITUTE(TRIM('수출입 실적(국가별)'!G668),",","")),"")</f>
        <v>-67</v>
      </c>
    </row>
    <row r="665" customFormat="false" ht="15" hidden="false" customHeight="true" outlineLevel="0" collapsed="false">
      <c r="A665" s="11" t="str">
        <f aca="false">TRIM('수출입 실적(국가별)'!A669)</f>
        <v>2025.03</v>
      </c>
      <c r="B665" s="17" t="n">
        <f aca="false">IFERROR(VALUE(LEFT(A665,4)),"")</f>
        <v>2025</v>
      </c>
      <c r="C665" s="17" t="n">
        <f aca="false">IFERROR(VALUE(RIGHT(A665,2)),"")</f>
        <v>3</v>
      </c>
      <c r="D665" s="11" t="str">
        <f aca="false">TRIM('수출입 실적(국가별)'!B669)</f>
        <v>감비아</v>
      </c>
      <c r="E665" s="19" t="n">
        <f aca="false">IFERROR(VALUE(SUBSTITUTE(TRIM('수출입 실적(국가별)'!D669),",","")),"")</f>
        <v>170</v>
      </c>
      <c r="F665" s="19" t="n">
        <f aca="false">IFERROR(VALUE(SUBSTITUTE(TRIM('수출입 실적(국가별)'!F669),",","")),"")</f>
        <v>360</v>
      </c>
      <c r="G665" s="19" t="n">
        <f aca="false">IFERROR(VALUE(SUBSTITUTE(TRIM('수출입 실적(국가별)'!G669),",","")),"")</f>
        <v>-190</v>
      </c>
    </row>
    <row r="666" customFormat="false" ht="15" hidden="false" customHeight="true" outlineLevel="0" collapsed="false">
      <c r="A666" s="11" t="str">
        <f aca="false">TRIM('수출입 실적(국가별)'!A670)</f>
        <v>2025.03</v>
      </c>
      <c r="B666" s="17" t="n">
        <f aca="false">IFERROR(VALUE(LEFT(A666,4)),"")</f>
        <v>2025</v>
      </c>
      <c r="C666" s="17" t="n">
        <f aca="false">IFERROR(VALUE(RIGHT(A666,2)),"")</f>
        <v>3</v>
      </c>
      <c r="D666" s="11" t="str">
        <f aca="false">TRIM('수출입 실적(국가별)'!B670)</f>
        <v>세인트 빈센트 그레나딘</v>
      </c>
      <c r="E666" s="19" t="n">
        <f aca="false">IFERROR(VALUE(SUBSTITUTE(TRIM('수출입 실적(국가별)'!D670),",","")),"")</f>
        <v>149</v>
      </c>
      <c r="F666" s="19" t="n">
        <f aca="false">IFERROR(VALUE(SUBSTITUTE(TRIM('수출입 실적(국가별)'!F670),",","")),"")</f>
        <v>1</v>
      </c>
      <c r="G666" s="19" t="n">
        <f aca="false">IFERROR(VALUE(SUBSTITUTE(TRIM('수출입 실적(국가별)'!G670),",","")),"")</f>
        <v>148</v>
      </c>
    </row>
    <row r="667" customFormat="false" ht="15" hidden="false" customHeight="true" outlineLevel="0" collapsed="false">
      <c r="A667" s="11" t="str">
        <f aca="false">TRIM('수출입 실적(국가별)'!A671)</f>
        <v>2025.03</v>
      </c>
      <c r="B667" s="17" t="n">
        <f aca="false">IFERROR(VALUE(LEFT(A667,4)),"")</f>
        <v>2025</v>
      </c>
      <c r="C667" s="17" t="n">
        <f aca="false">IFERROR(VALUE(RIGHT(A667,2)),"")</f>
        <v>3</v>
      </c>
      <c r="D667" s="11" t="str">
        <f aca="false">TRIM('수출입 실적(국가별)'!B671)</f>
        <v>적도 기니</v>
      </c>
      <c r="E667" s="19" t="n">
        <f aca="false">IFERROR(VALUE(SUBSTITUTE(TRIM('수출입 실적(국가별)'!D671),",","")),"")</f>
        <v>136</v>
      </c>
      <c r="F667" s="19" t="n">
        <f aca="false">IFERROR(VALUE(SUBSTITUTE(TRIM('수출입 실적(국가별)'!F671),",","")),"")</f>
        <v>46</v>
      </c>
      <c r="G667" s="19" t="n">
        <f aca="false">IFERROR(VALUE(SUBSTITUTE(TRIM('수출입 실적(국가별)'!G671),",","")),"")</f>
        <v>90</v>
      </c>
    </row>
    <row r="668" customFormat="false" ht="15" hidden="false" customHeight="true" outlineLevel="0" collapsed="false">
      <c r="A668" s="11" t="str">
        <f aca="false">TRIM('수출입 실적(국가별)'!A672)</f>
        <v>2025.03</v>
      </c>
      <c r="B668" s="17" t="n">
        <f aca="false">IFERROR(VALUE(LEFT(A668,4)),"")</f>
        <v>2025</v>
      </c>
      <c r="C668" s="17" t="n">
        <f aca="false">IFERROR(VALUE(RIGHT(A668,2)),"")</f>
        <v>3</v>
      </c>
      <c r="D668" s="11" t="str">
        <f aca="false">TRIM('수출입 실적(국가별)'!B672)</f>
        <v>티모르</v>
      </c>
      <c r="E668" s="19" t="n">
        <f aca="false">IFERROR(VALUE(SUBSTITUTE(TRIM('수출입 실적(국가별)'!D672),",","")),"")</f>
        <v>128</v>
      </c>
      <c r="F668" s="19" t="n">
        <f aca="false">IFERROR(VALUE(SUBSTITUTE(TRIM('수출입 실적(국가별)'!F672),",","")),"")</f>
        <v>3</v>
      </c>
      <c r="G668" s="19" t="n">
        <f aca="false">IFERROR(VALUE(SUBSTITUTE(TRIM('수출입 실적(국가별)'!G672),",","")),"")</f>
        <v>125</v>
      </c>
    </row>
    <row r="669" customFormat="false" ht="15" hidden="false" customHeight="true" outlineLevel="0" collapsed="false">
      <c r="A669" s="11" t="str">
        <f aca="false">TRIM('수출입 실적(국가별)'!A673)</f>
        <v>2025.03</v>
      </c>
      <c r="B669" s="17" t="n">
        <f aca="false">IFERROR(VALUE(LEFT(A669,4)),"")</f>
        <v>2025</v>
      </c>
      <c r="C669" s="17" t="n">
        <f aca="false">IFERROR(VALUE(RIGHT(A669,2)),"")</f>
        <v>3</v>
      </c>
      <c r="D669" s="11" t="str">
        <f aca="false">TRIM('수출입 실적(국가별)'!B673)</f>
        <v>스와질랜드</v>
      </c>
      <c r="E669" s="19" t="n">
        <f aca="false">IFERROR(VALUE(SUBSTITUTE(TRIM('수출입 실적(국가별)'!D673),",","")),"")</f>
        <v>118</v>
      </c>
      <c r="F669" s="19" t="n">
        <f aca="false">IFERROR(VALUE(SUBSTITUTE(TRIM('수출입 실적(국가별)'!F673),",","")),"")</f>
        <v>61</v>
      </c>
      <c r="G669" s="19" t="n">
        <f aca="false">IFERROR(VALUE(SUBSTITUTE(TRIM('수출입 실적(국가별)'!G673),",","")),"")</f>
        <v>56</v>
      </c>
    </row>
    <row r="670" customFormat="false" ht="15" hidden="false" customHeight="true" outlineLevel="0" collapsed="false">
      <c r="A670" s="11" t="str">
        <f aca="false">TRIM('수출입 실적(국가별)'!A674)</f>
        <v>2025.03</v>
      </c>
      <c r="B670" s="17" t="n">
        <f aca="false">IFERROR(VALUE(LEFT(A670,4)),"")</f>
        <v>2025</v>
      </c>
      <c r="C670" s="17" t="n">
        <f aca="false">IFERROR(VALUE(RIGHT(A670,2)),"")</f>
        <v>3</v>
      </c>
      <c r="D670" s="11" t="str">
        <f aca="false">TRIM('수출입 실적(국가별)'!B674)</f>
        <v>나미비아</v>
      </c>
      <c r="E670" s="19" t="n">
        <f aca="false">IFERROR(VALUE(SUBSTITUTE(TRIM('수출입 실적(국가별)'!D674),",","")),"")</f>
        <v>114</v>
      </c>
      <c r="F670" s="19" t="n">
        <f aca="false">IFERROR(VALUE(SUBSTITUTE(TRIM('수출입 실적(국가별)'!F674),",","")),"")</f>
        <v>60</v>
      </c>
      <c r="G670" s="19" t="n">
        <f aca="false">IFERROR(VALUE(SUBSTITUTE(TRIM('수출입 실적(국가별)'!G674),",","")),"")</f>
        <v>55</v>
      </c>
    </row>
    <row r="671" customFormat="false" ht="15" hidden="false" customHeight="true" outlineLevel="0" collapsed="false">
      <c r="A671" s="11" t="str">
        <f aca="false">TRIM('수출입 실적(국가별)'!A675)</f>
        <v>2025.03</v>
      </c>
      <c r="B671" s="17" t="n">
        <f aca="false">IFERROR(VALUE(LEFT(A671,4)),"")</f>
        <v>2025</v>
      </c>
      <c r="C671" s="17" t="n">
        <f aca="false">IFERROR(VALUE(RIGHT(A671,2)),"")</f>
        <v>3</v>
      </c>
      <c r="D671" s="11" t="str">
        <f aca="false">TRIM('수출입 실적(국가별)'!B675)</f>
        <v>부룬디</v>
      </c>
      <c r="E671" s="19" t="n">
        <f aca="false">IFERROR(VALUE(SUBSTITUTE(TRIM('수출입 실적(국가별)'!D675),",","")),"")</f>
        <v>100</v>
      </c>
      <c r="F671" s="19" t="n">
        <f aca="false">IFERROR(VALUE(SUBSTITUTE(TRIM('수출입 실적(국가별)'!F675),",","")),"")</f>
        <v>0</v>
      </c>
      <c r="G671" s="19" t="n">
        <f aca="false">IFERROR(VALUE(SUBSTITUTE(TRIM('수출입 실적(국가별)'!G675),",","")),"")</f>
        <v>100</v>
      </c>
    </row>
    <row r="672" customFormat="false" ht="15" hidden="false" customHeight="true" outlineLevel="0" collapsed="false">
      <c r="A672" s="11" t="str">
        <f aca="false">TRIM('수출입 실적(국가별)'!A676)</f>
        <v>2025.03</v>
      </c>
      <c r="B672" s="17" t="n">
        <f aca="false">IFERROR(VALUE(LEFT(A672,4)),"")</f>
        <v>2025</v>
      </c>
      <c r="C672" s="17" t="n">
        <f aca="false">IFERROR(VALUE(RIGHT(A672,2)),"")</f>
        <v>3</v>
      </c>
      <c r="D672" s="11" t="str">
        <f aca="false">TRIM('수출입 실적(국가별)'!B676)</f>
        <v>투르크 &amp; 카이코스 군도</v>
      </c>
      <c r="E672" s="19" t="n">
        <f aca="false">IFERROR(VALUE(SUBSTITUTE(TRIM('수출입 실적(국가별)'!D676),",","")),"")</f>
        <v>94</v>
      </c>
      <c r="F672" s="19" t="n">
        <f aca="false">IFERROR(VALUE(SUBSTITUTE(TRIM('수출입 실적(국가별)'!F676),",","")),"")</f>
        <v>0</v>
      </c>
      <c r="G672" s="19" t="n">
        <f aca="false">IFERROR(VALUE(SUBSTITUTE(TRIM('수출입 실적(국가별)'!G676),",","")),"")</f>
        <v>94</v>
      </c>
    </row>
    <row r="673" customFormat="false" ht="15" hidden="false" customHeight="true" outlineLevel="0" collapsed="false">
      <c r="A673" s="11" t="str">
        <f aca="false">TRIM('수출입 실적(국가별)'!A677)</f>
        <v>2025.03</v>
      </c>
      <c r="B673" s="17" t="n">
        <f aca="false">IFERROR(VALUE(LEFT(A673,4)),"")</f>
        <v>2025</v>
      </c>
      <c r="C673" s="17" t="n">
        <f aca="false">IFERROR(VALUE(RIGHT(A673,2)),"")</f>
        <v>3</v>
      </c>
      <c r="D673" s="11" t="str">
        <f aca="false">TRIM('수출입 실적(국가별)'!B677)</f>
        <v>도미니카</v>
      </c>
      <c r="E673" s="19" t="n">
        <f aca="false">IFERROR(VALUE(SUBSTITUTE(TRIM('수출입 실적(국가별)'!D677),",","")),"")</f>
        <v>78</v>
      </c>
      <c r="F673" s="19" t="n">
        <f aca="false">IFERROR(VALUE(SUBSTITUTE(TRIM('수출입 실적(국가별)'!F677),",","")),"")</f>
        <v>0</v>
      </c>
      <c r="G673" s="19" t="n">
        <f aca="false">IFERROR(VALUE(SUBSTITUTE(TRIM('수출입 실적(국가별)'!G677),",","")),"")</f>
        <v>78</v>
      </c>
    </row>
    <row r="674" customFormat="false" ht="15" hidden="false" customHeight="true" outlineLevel="0" collapsed="false">
      <c r="A674" s="11" t="str">
        <f aca="false">TRIM('수출입 실적(국가별)'!A678)</f>
        <v>2025.03</v>
      </c>
      <c r="B674" s="17" t="n">
        <f aca="false">IFERROR(VALUE(LEFT(A674,4)),"")</f>
        <v>2025</v>
      </c>
      <c r="C674" s="17" t="n">
        <f aca="false">IFERROR(VALUE(RIGHT(A674,2)),"")</f>
        <v>3</v>
      </c>
      <c r="D674" s="11" t="str">
        <f aca="false">TRIM('수출입 실적(국가별)'!B678)</f>
        <v>카보 베르데</v>
      </c>
      <c r="E674" s="19" t="n">
        <f aca="false">IFERROR(VALUE(SUBSTITUTE(TRIM('수출입 실적(국가별)'!D678),",","")),"")</f>
        <v>72</v>
      </c>
      <c r="F674" s="19" t="n">
        <f aca="false">IFERROR(VALUE(SUBSTITUTE(TRIM('수출입 실적(국가별)'!F678),",","")),"")</f>
        <v>0</v>
      </c>
      <c r="G674" s="19" t="n">
        <f aca="false">IFERROR(VALUE(SUBSTITUTE(TRIM('수출입 실적(국가별)'!G678),",","")),"")</f>
        <v>72</v>
      </c>
    </row>
    <row r="675" customFormat="false" ht="15" hidden="false" customHeight="true" outlineLevel="0" collapsed="false">
      <c r="A675" s="11" t="str">
        <f aca="false">TRIM('수출입 실적(국가별)'!A679)</f>
        <v>2025.03</v>
      </c>
      <c r="B675" s="17" t="n">
        <f aca="false">IFERROR(VALUE(LEFT(A675,4)),"")</f>
        <v>2025</v>
      </c>
      <c r="C675" s="17" t="n">
        <f aca="false">IFERROR(VALUE(RIGHT(A675,2)),"")</f>
        <v>3</v>
      </c>
      <c r="D675" s="11" t="str">
        <f aca="false">TRIM('수출입 실적(국가별)'!B679)</f>
        <v>보츠와나</v>
      </c>
      <c r="E675" s="19" t="n">
        <f aca="false">IFERROR(VALUE(SUBSTITUTE(TRIM('수출입 실적(국가별)'!D679),",","")),"")</f>
        <v>49</v>
      </c>
      <c r="F675" s="19" t="n">
        <f aca="false">IFERROR(VALUE(SUBSTITUTE(TRIM('수출입 실적(국가별)'!F679),",","")),"")</f>
        <v>114</v>
      </c>
      <c r="G675" s="19" t="n">
        <f aca="false">IFERROR(VALUE(SUBSTITUTE(TRIM('수출입 실적(국가별)'!G679),",","")),"")</f>
        <v>-65</v>
      </c>
    </row>
    <row r="676" customFormat="false" ht="15" hidden="false" customHeight="true" outlineLevel="0" collapsed="false">
      <c r="A676" s="11" t="str">
        <f aca="false">TRIM('수출입 실적(국가별)'!A680)</f>
        <v>2025.03</v>
      </c>
      <c r="B676" s="17" t="n">
        <f aca="false">IFERROR(VALUE(LEFT(A676,4)),"")</f>
        <v>2025</v>
      </c>
      <c r="C676" s="17" t="n">
        <f aca="false">IFERROR(VALUE(RIGHT(A676,2)),"")</f>
        <v>3</v>
      </c>
      <c r="D676" s="11" t="str">
        <f aca="false">TRIM('수출입 실적(국가별)'!B680)</f>
        <v>모나코</v>
      </c>
      <c r="E676" s="19" t="n">
        <f aca="false">IFERROR(VALUE(SUBSTITUTE(TRIM('수출입 실적(국가별)'!D680),",","")),"")</f>
        <v>42</v>
      </c>
      <c r="F676" s="19" t="n">
        <f aca="false">IFERROR(VALUE(SUBSTITUTE(TRIM('수출입 실적(국가별)'!F680),",","")),"")</f>
        <v>446</v>
      </c>
      <c r="G676" s="19" t="n">
        <f aca="false">IFERROR(VALUE(SUBSTITUTE(TRIM('수출입 실적(국가별)'!G680),",","")),"")</f>
        <v>-404</v>
      </c>
    </row>
    <row r="677" customFormat="false" ht="15" hidden="false" customHeight="true" outlineLevel="0" collapsed="false">
      <c r="A677" s="11" t="str">
        <f aca="false">TRIM('수출입 실적(국가별)'!A681)</f>
        <v>2025.03</v>
      </c>
      <c r="B677" s="17" t="n">
        <f aca="false">IFERROR(VALUE(LEFT(A677,4)),"")</f>
        <v>2025</v>
      </c>
      <c r="C677" s="17" t="n">
        <f aca="false">IFERROR(VALUE(RIGHT(A677,2)),"")</f>
        <v>3</v>
      </c>
      <c r="D677" s="11" t="str">
        <f aca="false">TRIM('수출입 실적(국가별)'!B681)</f>
        <v>세인트 키츠 네비스</v>
      </c>
      <c r="E677" s="19" t="n">
        <f aca="false">IFERROR(VALUE(SUBSTITUTE(TRIM('수출입 실적(국가별)'!D681),",","")),"")</f>
        <v>40</v>
      </c>
      <c r="F677" s="19" t="n">
        <f aca="false">IFERROR(VALUE(SUBSTITUTE(TRIM('수출입 실적(국가별)'!F681),",","")),"")</f>
        <v>2</v>
      </c>
      <c r="G677" s="19" t="n">
        <f aca="false">IFERROR(VALUE(SUBSTITUTE(TRIM('수출입 실적(국가별)'!G681),",","")),"")</f>
        <v>38</v>
      </c>
    </row>
    <row r="678" customFormat="false" ht="15" hidden="false" customHeight="true" outlineLevel="0" collapsed="false">
      <c r="A678" s="11" t="str">
        <f aca="false">TRIM('수출입 실적(국가별)'!A682)</f>
        <v>2025.03</v>
      </c>
      <c r="B678" s="17" t="n">
        <f aca="false">IFERROR(VALUE(LEFT(A678,4)),"")</f>
        <v>2025</v>
      </c>
      <c r="C678" s="17" t="n">
        <f aca="false">IFERROR(VALUE(RIGHT(A678,2)),"")</f>
        <v>3</v>
      </c>
      <c r="D678" s="11" t="str">
        <f aca="false">TRIM('수출입 실적(국가별)'!B682)</f>
        <v>말라위</v>
      </c>
      <c r="E678" s="19" t="n">
        <f aca="false">IFERROR(VALUE(SUBSTITUTE(TRIM('수출입 실적(국가별)'!D682),",","")),"")</f>
        <v>34</v>
      </c>
      <c r="F678" s="19" t="n">
        <f aca="false">IFERROR(VALUE(SUBSTITUTE(TRIM('수출입 실적(국가별)'!F682),",","")),"")</f>
        <v>10322</v>
      </c>
      <c r="G678" s="19" t="n">
        <f aca="false">IFERROR(VALUE(SUBSTITUTE(TRIM('수출입 실적(국가별)'!G682),",","")),"")</f>
        <v>-10288</v>
      </c>
    </row>
    <row r="679" customFormat="false" ht="15" hidden="false" customHeight="true" outlineLevel="0" collapsed="false">
      <c r="A679" s="11" t="str">
        <f aca="false">TRIM('수출입 실적(국가별)'!A683)</f>
        <v>2025.03</v>
      </c>
      <c r="B679" s="17" t="n">
        <f aca="false">IFERROR(VALUE(LEFT(A679,4)),"")</f>
        <v>2025</v>
      </c>
      <c r="C679" s="17" t="n">
        <f aca="false">IFERROR(VALUE(RIGHT(A679,2)),"")</f>
        <v>3</v>
      </c>
      <c r="D679" s="11" t="str">
        <f aca="false">TRIM('수출입 실적(국가별)'!B683)</f>
        <v>메요트</v>
      </c>
      <c r="E679" s="19" t="n">
        <f aca="false">IFERROR(VALUE(SUBSTITUTE(TRIM('수출입 실적(국가별)'!D683),",","")),"")</f>
        <v>25</v>
      </c>
      <c r="F679" s="19" t="n">
        <f aca="false">IFERROR(VALUE(SUBSTITUTE(TRIM('수출입 실적(국가별)'!F683),",","")),"")</f>
        <v>0</v>
      </c>
      <c r="G679" s="19" t="n">
        <f aca="false">IFERROR(VALUE(SUBSTITUTE(TRIM('수출입 실적(국가별)'!G683),",","")),"")</f>
        <v>25</v>
      </c>
    </row>
    <row r="680" customFormat="false" ht="15" hidden="false" customHeight="true" outlineLevel="0" collapsed="false">
      <c r="A680" s="11" t="str">
        <f aca="false">TRIM('수출입 실적(국가별)'!A684)</f>
        <v>2025.03</v>
      </c>
      <c r="B680" s="17" t="n">
        <f aca="false">IFERROR(VALUE(LEFT(A680,4)),"")</f>
        <v>2025</v>
      </c>
      <c r="C680" s="17" t="n">
        <f aca="false">IFERROR(VALUE(RIGHT(A680,2)),"")</f>
        <v>3</v>
      </c>
      <c r="D680" s="11" t="str">
        <f aca="false">TRIM('수출입 실적(국가별)'!B684)</f>
        <v>앙귈라</v>
      </c>
      <c r="E680" s="19" t="n">
        <f aca="false">IFERROR(VALUE(SUBSTITUTE(TRIM('수출입 실적(국가별)'!D684),",","")),"")</f>
        <v>25</v>
      </c>
      <c r="F680" s="19" t="n">
        <f aca="false">IFERROR(VALUE(SUBSTITUTE(TRIM('수출입 실적(국가별)'!F684),",","")),"")</f>
        <v>0</v>
      </c>
      <c r="G680" s="19" t="n">
        <f aca="false">IFERROR(VALUE(SUBSTITUTE(TRIM('수출입 실적(국가별)'!G684),",","")),"")</f>
        <v>25</v>
      </c>
    </row>
    <row r="681" customFormat="false" ht="15" hidden="false" customHeight="true" outlineLevel="0" collapsed="false">
      <c r="A681" s="11" t="str">
        <f aca="false">TRIM('수출입 실적(국가별)'!A685)</f>
        <v>2025.03</v>
      </c>
      <c r="B681" s="17" t="n">
        <f aca="false">IFERROR(VALUE(LEFT(A681,4)),"")</f>
        <v>2025</v>
      </c>
      <c r="C681" s="17" t="n">
        <f aca="false">IFERROR(VALUE(RIGHT(A681,2)),"")</f>
        <v>3</v>
      </c>
      <c r="D681" s="11" t="str">
        <f aca="false">TRIM('수출입 실적(국가별)'!B685)</f>
        <v>코스 군도</v>
      </c>
      <c r="E681" s="19" t="n">
        <f aca="false">IFERROR(VALUE(SUBSTITUTE(TRIM('수출입 실적(국가별)'!D685),",","")),"")</f>
        <v>23</v>
      </c>
      <c r="F681" s="19" t="n">
        <f aca="false">IFERROR(VALUE(SUBSTITUTE(TRIM('수출입 실적(국가별)'!F685),",","")),"")</f>
        <v>1</v>
      </c>
      <c r="G681" s="19" t="n">
        <f aca="false">IFERROR(VALUE(SUBSTITUTE(TRIM('수출입 실적(국가별)'!G685),",","")),"")</f>
        <v>22</v>
      </c>
    </row>
    <row r="682" customFormat="false" ht="15" hidden="false" customHeight="true" outlineLevel="0" collapsed="false">
      <c r="A682" s="11" t="str">
        <f aca="false">TRIM('수출입 실적(국가별)'!A686)</f>
        <v>2025.03</v>
      </c>
      <c r="B682" s="17" t="n">
        <f aca="false">IFERROR(VALUE(LEFT(A682,4)),"")</f>
        <v>2025</v>
      </c>
      <c r="C682" s="17" t="n">
        <f aca="false">IFERROR(VALUE(RIGHT(A682,2)),"")</f>
        <v>3</v>
      </c>
      <c r="D682" s="11" t="str">
        <f aca="false">TRIM('수출입 실적(국가별)'!B686)</f>
        <v>네덜란드 열도</v>
      </c>
      <c r="E682" s="19" t="n">
        <f aca="false">IFERROR(VALUE(SUBSTITUTE(TRIM('수출입 실적(국가별)'!D686),",","")),"")</f>
        <v>20</v>
      </c>
      <c r="F682" s="19" t="n">
        <f aca="false">IFERROR(VALUE(SUBSTITUTE(TRIM('수출입 실적(국가별)'!F686),",","")),"")</f>
        <v>20</v>
      </c>
      <c r="G682" s="19" t="n">
        <f aca="false">IFERROR(VALUE(SUBSTITUTE(TRIM('수출입 실적(국가별)'!G686),",","")),"")</f>
        <v>0</v>
      </c>
    </row>
    <row r="683" customFormat="false" ht="15" hidden="false" customHeight="true" outlineLevel="0" collapsed="false">
      <c r="A683" s="11" t="str">
        <f aca="false">TRIM('수출입 실적(국가별)'!A687)</f>
        <v>2025.03</v>
      </c>
      <c r="B683" s="17" t="n">
        <f aca="false">IFERROR(VALUE(LEFT(A683,4)),"")</f>
        <v>2025</v>
      </c>
      <c r="C683" s="17" t="n">
        <f aca="false">IFERROR(VALUE(RIGHT(A683,2)),"")</f>
        <v>3</v>
      </c>
      <c r="D683" s="11" t="str">
        <f aca="false">TRIM('수출입 실적(국가별)'!B687)</f>
        <v>산마리노</v>
      </c>
      <c r="E683" s="19" t="n">
        <f aca="false">IFERROR(VALUE(SUBSTITUTE(TRIM('수출입 실적(국가별)'!D687),",","")),"")</f>
        <v>17</v>
      </c>
      <c r="F683" s="19" t="n">
        <f aca="false">IFERROR(VALUE(SUBSTITUTE(TRIM('수출입 실적(국가별)'!F687),",","")),"")</f>
        <v>42</v>
      </c>
      <c r="G683" s="19" t="n">
        <f aca="false">IFERROR(VALUE(SUBSTITUTE(TRIM('수출입 실적(국가별)'!G687),",","")),"")</f>
        <v>-25</v>
      </c>
    </row>
    <row r="684" customFormat="false" ht="15" hidden="false" customHeight="true" outlineLevel="0" collapsed="false">
      <c r="A684" s="11" t="str">
        <f aca="false">TRIM('수출입 실적(국가별)'!A688)</f>
        <v>2025.03</v>
      </c>
      <c r="B684" s="17" t="n">
        <f aca="false">IFERROR(VALUE(LEFT(A684,4)),"")</f>
        <v>2025</v>
      </c>
      <c r="C684" s="17" t="n">
        <f aca="false">IFERROR(VALUE(RIGHT(A684,2)),"")</f>
        <v>3</v>
      </c>
      <c r="D684" s="11" t="str">
        <f aca="false">TRIM('수출입 실적(국가별)'!B688)</f>
        <v>왈라스 &amp; 퓨투나 군도</v>
      </c>
      <c r="E684" s="19" t="n">
        <f aca="false">IFERROR(VALUE(SUBSTITUTE(TRIM('수출입 실적(국가별)'!D688),",","")),"")</f>
        <v>13</v>
      </c>
      <c r="F684" s="19" t="n">
        <f aca="false">IFERROR(VALUE(SUBSTITUTE(TRIM('수출입 실적(국가별)'!F688),",","")),"")</f>
        <v>0</v>
      </c>
      <c r="G684" s="19" t="n">
        <f aca="false">IFERROR(VALUE(SUBSTITUTE(TRIM('수출입 실적(국가별)'!G688),",","")),"")</f>
        <v>13</v>
      </c>
    </row>
    <row r="685" customFormat="false" ht="15" hidden="false" customHeight="true" outlineLevel="0" collapsed="false">
      <c r="A685" s="11" t="str">
        <f aca="false">TRIM('수출입 실적(국가별)'!A689)</f>
        <v>2025.03</v>
      </c>
      <c r="B685" s="17" t="n">
        <f aca="false">IFERROR(VALUE(LEFT(A685,4)),"")</f>
        <v>2025</v>
      </c>
      <c r="C685" s="17" t="n">
        <f aca="false">IFERROR(VALUE(RIGHT(A685,2)),"")</f>
        <v>3</v>
      </c>
      <c r="D685" s="11" t="str">
        <f aca="false">TRIM('수출입 실적(국가별)'!B689)</f>
        <v>세인트마틴(생마르탱)</v>
      </c>
      <c r="E685" s="19" t="n">
        <f aca="false">IFERROR(VALUE(SUBSTITUTE(TRIM('수출입 실적(국가별)'!D689),",","")),"")</f>
        <v>7</v>
      </c>
      <c r="F685" s="19" t="n">
        <f aca="false">IFERROR(VALUE(SUBSTITUTE(TRIM('수출입 실적(국가별)'!F689),",","")),"")</f>
        <v>0</v>
      </c>
      <c r="G685" s="19" t="n">
        <f aca="false">IFERROR(VALUE(SUBSTITUTE(TRIM('수출입 실적(국가별)'!G689),",","")),"")</f>
        <v>7</v>
      </c>
    </row>
    <row r="686" customFormat="false" ht="15" hidden="false" customHeight="true" outlineLevel="0" collapsed="false">
      <c r="A686" s="11" t="str">
        <f aca="false">TRIM('수출입 실적(국가별)'!A690)</f>
        <v>2025.03</v>
      </c>
      <c r="B686" s="17" t="n">
        <f aca="false">IFERROR(VALUE(LEFT(A686,4)),"")</f>
        <v>2025</v>
      </c>
      <c r="C686" s="17" t="n">
        <f aca="false">IFERROR(VALUE(RIGHT(A686,2)),"")</f>
        <v>3</v>
      </c>
      <c r="D686" s="11" t="str">
        <f aca="false">TRIM('수출입 실적(국가별)'!B690)</f>
        <v>세인트 바르탤르미</v>
      </c>
      <c r="E686" s="19" t="n">
        <f aca="false">IFERROR(VALUE(SUBSTITUTE(TRIM('수출입 실적(국가별)'!D690),",","")),"")</f>
        <v>7</v>
      </c>
      <c r="F686" s="19" t="n">
        <f aca="false">IFERROR(VALUE(SUBSTITUTE(TRIM('수출입 실적(국가별)'!F690),",","")),"")</f>
        <v>0</v>
      </c>
      <c r="G686" s="19" t="n">
        <f aca="false">IFERROR(VALUE(SUBSTITUTE(TRIM('수출입 실적(국가별)'!G690),",","")),"")</f>
        <v>7</v>
      </c>
    </row>
    <row r="687" customFormat="false" ht="15" hidden="false" customHeight="true" outlineLevel="0" collapsed="false">
      <c r="A687" s="11" t="str">
        <f aca="false">TRIM('수출입 실적(국가별)'!A691)</f>
        <v>2025.03</v>
      </c>
      <c r="B687" s="17" t="n">
        <f aca="false">IFERROR(VALUE(LEFT(A687,4)),"")</f>
        <v>2025</v>
      </c>
      <c r="C687" s="17" t="n">
        <f aca="false">IFERROR(VALUE(RIGHT(A687,2)),"")</f>
        <v>3</v>
      </c>
      <c r="D687" s="11" t="str">
        <f aca="false">TRIM('수출입 실적(국가별)'!B691)</f>
        <v>미령 버진군도</v>
      </c>
      <c r="E687" s="19" t="n">
        <f aca="false">IFERROR(VALUE(SUBSTITUTE(TRIM('수출입 실적(국가별)'!D691),",","")),"")</f>
        <v>6</v>
      </c>
      <c r="F687" s="19" t="n">
        <f aca="false">IFERROR(VALUE(SUBSTITUTE(TRIM('수출입 실적(국가별)'!F691),",","")),"")</f>
        <v>0</v>
      </c>
      <c r="G687" s="19" t="n">
        <f aca="false">IFERROR(VALUE(SUBSTITUTE(TRIM('수출입 실적(국가별)'!G691),",","")),"")</f>
        <v>6</v>
      </c>
    </row>
    <row r="688" customFormat="false" ht="15" hidden="false" customHeight="true" outlineLevel="0" collapsed="false">
      <c r="A688" s="11" t="str">
        <f aca="false">TRIM('수출입 실적(국가별)'!A692)</f>
        <v>2025.03</v>
      </c>
      <c r="B688" s="17" t="n">
        <f aca="false">IFERROR(VALUE(LEFT(A688,4)),"")</f>
        <v>2025</v>
      </c>
      <c r="C688" s="17" t="n">
        <f aca="false">IFERROR(VALUE(RIGHT(A688,2)),"")</f>
        <v>3</v>
      </c>
      <c r="D688" s="11" t="str">
        <f aca="false">TRIM('수출입 실적(국가별)'!B692)</f>
        <v>챠드</v>
      </c>
      <c r="E688" s="19" t="n">
        <f aca="false">IFERROR(VALUE(SUBSTITUTE(TRIM('수출입 실적(국가별)'!D692),",","")),"")</f>
        <v>5</v>
      </c>
      <c r="F688" s="19" t="n">
        <f aca="false">IFERROR(VALUE(SUBSTITUTE(TRIM('수출입 실적(국가별)'!F692),",","")),"")</f>
        <v>0</v>
      </c>
      <c r="G688" s="19" t="n">
        <f aca="false">IFERROR(VALUE(SUBSTITUTE(TRIM('수출입 실적(국가별)'!G692),",","")),"")</f>
        <v>5</v>
      </c>
    </row>
    <row r="689" customFormat="false" ht="15" hidden="false" customHeight="true" outlineLevel="0" collapsed="false">
      <c r="A689" s="11" t="str">
        <f aca="false">TRIM('수출입 실적(국가별)'!A693)</f>
        <v>2025.03</v>
      </c>
      <c r="B689" s="17" t="n">
        <f aca="false">IFERROR(VALUE(LEFT(A689,4)),"")</f>
        <v>2025</v>
      </c>
      <c r="C689" s="17" t="n">
        <f aca="false">IFERROR(VALUE(RIGHT(A689,2)),"")</f>
        <v>3</v>
      </c>
      <c r="D689" s="11" t="str">
        <f aca="false">TRIM('수출입 실적(국가별)'!B693)</f>
        <v>코모로스</v>
      </c>
      <c r="E689" s="19" t="n">
        <f aca="false">IFERROR(VALUE(SUBSTITUTE(TRIM('수출입 실적(국가별)'!D693),",","")),"")</f>
        <v>5</v>
      </c>
      <c r="F689" s="19" t="n">
        <f aca="false">IFERROR(VALUE(SUBSTITUTE(TRIM('수출입 실적(국가별)'!F693),",","")),"")</f>
        <v>0</v>
      </c>
      <c r="G689" s="19" t="n">
        <f aca="false">IFERROR(VALUE(SUBSTITUTE(TRIM('수출입 실적(국가별)'!G693),",","")),"")</f>
        <v>5</v>
      </c>
    </row>
    <row r="690" customFormat="false" ht="15" hidden="false" customHeight="true" outlineLevel="0" collapsed="false">
      <c r="A690" s="11" t="str">
        <f aca="false">TRIM('수출입 실적(국가별)'!A694)</f>
        <v>2025.03</v>
      </c>
      <c r="B690" s="17" t="n">
        <f aca="false">IFERROR(VALUE(LEFT(A690,4)),"")</f>
        <v>2025</v>
      </c>
      <c r="C690" s="17" t="n">
        <f aca="false">IFERROR(VALUE(RIGHT(A690,2)),"")</f>
        <v>3</v>
      </c>
      <c r="D690" s="11" t="str">
        <f aca="false">TRIM('수출입 실적(국가별)'!B694)</f>
        <v>그린랜드</v>
      </c>
      <c r="E690" s="19" t="n">
        <f aca="false">IFERROR(VALUE(SUBSTITUTE(TRIM('수출입 실적(국가별)'!D694),",","")),"")</f>
        <v>4</v>
      </c>
      <c r="F690" s="19" t="n">
        <f aca="false">IFERROR(VALUE(SUBSTITUTE(TRIM('수출입 실적(국가별)'!F694),",","")),"")</f>
        <v>187</v>
      </c>
      <c r="G690" s="19" t="n">
        <f aca="false">IFERROR(VALUE(SUBSTITUTE(TRIM('수출입 실적(국가별)'!G694),",","")),"")</f>
        <v>-182</v>
      </c>
    </row>
    <row r="691" customFormat="false" ht="15" hidden="false" customHeight="true" outlineLevel="0" collapsed="false">
      <c r="A691" s="11" t="str">
        <f aca="false">TRIM('수출입 실적(국가별)'!A695)</f>
        <v>2025.03</v>
      </c>
      <c r="B691" s="17" t="n">
        <f aca="false">IFERROR(VALUE(LEFT(A691,4)),"")</f>
        <v>2025</v>
      </c>
      <c r="C691" s="17" t="n">
        <f aca="false">IFERROR(VALUE(RIGHT(A691,2)),"")</f>
        <v>3</v>
      </c>
      <c r="D691" s="11" t="str">
        <f aca="false">TRIM('수출입 실적(국가별)'!B695)</f>
        <v>교황청</v>
      </c>
      <c r="E691" s="19" t="n">
        <f aca="false">IFERROR(VALUE(SUBSTITUTE(TRIM('수출입 실적(국가별)'!D695),",","")),"")</f>
        <v>2</v>
      </c>
      <c r="F691" s="19" t="n">
        <f aca="false">IFERROR(VALUE(SUBSTITUTE(TRIM('수출입 실적(국가별)'!F695),",","")),"")</f>
        <v>0</v>
      </c>
      <c r="G691" s="19" t="n">
        <f aca="false">IFERROR(VALUE(SUBSTITUTE(TRIM('수출입 실적(국가별)'!G695),",","")),"")</f>
        <v>2</v>
      </c>
    </row>
    <row r="692" customFormat="false" ht="15" hidden="false" customHeight="true" outlineLevel="0" collapsed="false">
      <c r="A692" s="11" t="str">
        <f aca="false">TRIM('수출입 실적(국가별)'!A696)</f>
        <v>2025.03</v>
      </c>
      <c r="B692" s="17" t="n">
        <f aca="false">IFERROR(VALUE(LEFT(A692,4)),"")</f>
        <v>2025</v>
      </c>
      <c r="C692" s="17" t="n">
        <f aca="false">IFERROR(VALUE(RIGHT(A692,2)),"")</f>
        <v>3</v>
      </c>
      <c r="D692" s="11" t="str">
        <f aca="false">TRIM('수출입 실적(국가별)'!B696)</f>
        <v>안도라</v>
      </c>
      <c r="E692" s="19" t="n">
        <f aca="false">IFERROR(VALUE(SUBSTITUTE(TRIM('수출입 실적(국가별)'!D696),",","")),"")</f>
        <v>1</v>
      </c>
      <c r="F692" s="19" t="n">
        <f aca="false">IFERROR(VALUE(SUBSTITUTE(TRIM('수출입 실적(국가별)'!F696),",","")),"")</f>
        <v>1</v>
      </c>
      <c r="G692" s="19" t="n">
        <f aca="false">IFERROR(VALUE(SUBSTITUTE(TRIM('수출입 실적(국가별)'!G696),",","")),"")</f>
        <v>0</v>
      </c>
    </row>
    <row r="693" customFormat="false" ht="15" hidden="false" customHeight="true" outlineLevel="0" collapsed="false">
      <c r="A693" s="11" t="str">
        <f aca="false">TRIM('수출입 실적(국가별)'!A697)</f>
        <v>2025.03</v>
      </c>
      <c r="B693" s="17" t="n">
        <f aca="false">IFERROR(VALUE(LEFT(A693,4)),"")</f>
        <v>2025</v>
      </c>
      <c r="C693" s="17" t="n">
        <f aca="false">IFERROR(VALUE(RIGHT(A693,2)),"")</f>
        <v>3</v>
      </c>
      <c r="D693" s="11" t="str">
        <f aca="false">TRIM('수출입 실적(국가별)'!B697)</f>
        <v>건지</v>
      </c>
      <c r="E693" s="19" t="n">
        <f aca="false">IFERROR(VALUE(SUBSTITUTE(TRIM('수출입 실적(국가별)'!D697),",","")),"")</f>
        <v>0</v>
      </c>
      <c r="F693" s="19" t="n">
        <f aca="false">IFERROR(VALUE(SUBSTITUTE(TRIM('수출입 실적(국가별)'!F697),",","")),"")</f>
        <v>0</v>
      </c>
      <c r="G693" s="19" t="n">
        <f aca="false">IFERROR(VALUE(SUBSTITUTE(TRIM('수출입 실적(국가별)'!G697),",","")),"")</f>
        <v>0</v>
      </c>
    </row>
    <row r="694" customFormat="false" ht="15" hidden="false" customHeight="true" outlineLevel="0" collapsed="false">
      <c r="A694" s="11" t="str">
        <f aca="false">TRIM('수출입 실적(국가별)'!A698)</f>
        <v>2025.03</v>
      </c>
      <c r="B694" s="17" t="n">
        <f aca="false">IFERROR(VALUE(LEFT(A694,4)),"")</f>
        <v>2025</v>
      </c>
      <c r="C694" s="17" t="n">
        <f aca="false">IFERROR(VALUE(RIGHT(A694,2)),"")</f>
        <v>3</v>
      </c>
      <c r="D694" s="11" t="str">
        <f aca="false">TRIM('수출입 실적(국가별)'!B698)</f>
        <v>포클랜드 군도</v>
      </c>
      <c r="E694" s="19" t="n">
        <f aca="false">IFERROR(VALUE(SUBSTITUTE(TRIM('수출입 실적(국가별)'!D698),",","")),"")</f>
        <v>0</v>
      </c>
      <c r="F694" s="19" t="n">
        <f aca="false">IFERROR(VALUE(SUBSTITUTE(TRIM('수출입 실적(국가별)'!F698),",","")),"")</f>
        <v>0</v>
      </c>
      <c r="G694" s="19" t="n">
        <f aca="false">IFERROR(VALUE(SUBSTITUTE(TRIM('수출입 실적(국가별)'!G698),",","")),"")</f>
        <v>0</v>
      </c>
    </row>
    <row r="695" customFormat="false" ht="15" hidden="false" customHeight="true" outlineLevel="0" collapsed="false">
      <c r="A695" s="11" t="str">
        <f aca="false">TRIM('수출입 실적(국가별)'!A699)</f>
        <v>2025.03</v>
      </c>
      <c r="B695" s="17" t="n">
        <f aca="false">IFERROR(VALUE(LEFT(A695,4)),"")</f>
        <v>2025</v>
      </c>
      <c r="C695" s="17" t="n">
        <f aca="false">IFERROR(VALUE(RIGHT(A695,2)),"")</f>
        <v>3</v>
      </c>
      <c r="D695" s="11" t="str">
        <f aca="false">TRIM('수출입 실적(국가별)'!B699)</f>
        <v>저어지</v>
      </c>
      <c r="E695" s="19" t="n">
        <f aca="false">IFERROR(VALUE(SUBSTITUTE(TRIM('수출입 실적(국가별)'!D699),",","")),"")</f>
        <v>0</v>
      </c>
      <c r="F695" s="19" t="n">
        <f aca="false">IFERROR(VALUE(SUBSTITUTE(TRIM('수출입 실적(국가별)'!F699),",","")),"")</f>
        <v>0</v>
      </c>
      <c r="G695" s="19" t="n">
        <f aca="false">IFERROR(VALUE(SUBSTITUTE(TRIM('수출입 실적(국가별)'!G699),",","")),"")</f>
        <v>0</v>
      </c>
    </row>
    <row r="696" customFormat="false" ht="15" hidden="false" customHeight="true" outlineLevel="0" collapsed="false">
      <c r="A696" s="11" t="str">
        <f aca="false">TRIM('수출입 실적(국가별)'!A700)</f>
        <v>2025.03</v>
      </c>
      <c r="B696" s="17" t="n">
        <f aca="false">IFERROR(VALUE(LEFT(A696,4)),"")</f>
        <v>2025</v>
      </c>
      <c r="C696" s="17" t="n">
        <f aca="false">IFERROR(VALUE(RIGHT(A696,2)),"")</f>
        <v>3</v>
      </c>
      <c r="D696" s="11" t="str">
        <f aca="false">TRIM('수출입 실적(국가별)'!B700)</f>
        <v>중앙아프리카공화국</v>
      </c>
      <c r="E696" s="19" t="n">
        <f aca="false">IFERROR(VALUE(SUBSTITUTE(TRIM('수출입 실적(국가별)'!D700),",","")),"")</f>
        <v>0</v>
      </c>
      <c r="F696" s="19" t="n">
        <f aca="false">IFERROR(VALUE(SUBSTITUTE(TRIM('수출입 실적(국가별)'!F700),",","")),"")</f>
        <v>0</v>
      </c>
      <c r="G696" s="19" t="n">
        <f aca="false">IFERROR(VALUE(SUBSTITUTE(TRIM('수출입 실적(국가별)'!G700),",","")),"")</f>
        <v>0</v>
      </c>
    </row>
    <row r="697" customFormat="false" ht="15" hidden="false" customHeight="true" outlineLevel="0" collapsed="false">
      <c r="A697" s="11" t="str">
        <f aca="false">TRIM('수출입 실적(국가별)'!A701)</f>
        <v>2025.03</v>
      </c>
      <c r="B697" s="17" t="n">
        <f aca="false">IFERROR(VALUE(LEFT(A697,4)),"")</f>
        <v>2025</v>
      </c>
      <c r="C697" s="17" t="n">
        <f aca="false">IFERROR(VALUE(RIGHT(A697,2)),"")</f>
        <v>3</v>
      </c>
      <c r="D697" s="11" t="str">
        <f aca="false">TRIM('수출입 실적(국가별)'!B701)</f>
        <v>니제르</v>
      </c>
      <c r="E697" s="19" t="n">
        <f aca="false">IFERROR(VALUE(SUBSTITUTE(TRIM('수출입 실적(국가별)'!D701),",","")),"")</f>
        <v>0</v>
      </c>
      <c r="F697" s="19" t="n">
        <f aca="false">IFERROR(VALUE(SUBSTITUTE(TRIM('수출입 실적(국가별)'!F701),",","")),"")</f>
        <v>53</v>
      </c>
      <c r="G697" s="19" t="n">
        <f aca="false">IFERROR(VALUE(SUBSTITUTE(TRIM('수출입 실적(국가별)'!G701),",","")),"")</f>
        <v>-53</v>
      </c>
    </row>
    <row r="698" customFormat="false" ht="15" hidden="false" customHeight="true" outlineLevel="0" collapsed="false">
      <c r="A698" s="11" t="str">
        <f aca="false">TRIM('수출입 실적(국가별)'!A702)</f>
        <v>2025.03</v>
      </c>
      <c r="B698" s="17" t="n">
        <f aca="false">IFERROR(VALUE(LEFT(A698,4)),"")</f>
        <v>2025</v>
      </c>
      <c r="C698" s="17" t="n">
        <f aca="false">IFERROR(VALUE(RIGHT(A698,2)),"")</f>
        <v>3</v>
      </c>
      <c r="D698" s="11" t="str">
        <f aca="false">TRIM('수출입 실적(국가별)'!B702)</f>
        <v>몬트세라트</v>
      </c>
      <c r="E698" s="19" t="n">
        <f aca="false">IFERROR(VALUE(SUBSTITUTE(TRIM('수출입 실적(국가별)'!D702),",","")),"")</f>
        <v>0</v>
      </c>
      <c r="F698" s="19" t="n">
        <f aca="false">IFERROR(VALUE(SUBSTITUTE(TRIM('수출입 실적(국가별)'!F702),",","")),"")</f>
        <v>1</v>
      </c>
      <c r="G698" s="19" t="n">
        <f aca="false">IFERROR(VALUE(SUBSTITUTE(TRIM('수출입 실적(국가별)'!G702),",","")),"")</f>
        <v>-1</v>
      </c>
    </row>
    <row r="699" customFormat="false" ht="15" hidden="false" customHeight="true" outlineLevel="0" collapsed="false">
      <c r="A699" s="11" t="str">
        <f aca="false">TRIM('수출입 실적(국가별)'!A703)</f>
        <v>2025.03</v>
      </c>
      <c r="B699" s="17" t="n">
        <f aca="false">IFERROR(VALUE(LEFT(A699,4)),"")</f>
        <v>2025</v>
      </c>
      <c r="C699" s="17" t="n">
        <f aca="false">IFERROR(VALUE(RIGHT(A699,2)),"")</f>
        <v>3</v>
      </c>
      <c r="D699" s="11" t="str">
        <f aca="false">TRIM('수출입 실적(국가별)'!B703)</f>
        <v>기네비소</v>
      </c>
      <c r="E699" s="19" t="n">
        <f aca="false">IFERROR(VALUE(SUBSTITUTE(TRIM('수출입 실적(국가별)'!D703),",","")),"")</f>
        <v>0</v>
      </c>
      <c r="F699" s="19" t="n">
        <f aca="false">IFERROR(VALUE(SUBSTITUTE(TRIM('수출입 실적(국가별)'!F703),",","")),"")</f>
        <v>0</v>
      </c>
      <c r="G699" s="19" t="n">
        <f aca="false">IFERROR(VALUE(SUBSTITUTE(TRIM('수출입 실적(국가별)'!G703),",","")),"")</f>
        <v>0</v>
      </c>
    </row>
    <row r="700" customFormat="false" ht="15" hidden="false" customHeight="true" outlineLevel="0" collapsed="false">
      <c r="A700" s="11" t="str">
        <f aca="false">TRIM('수출입 실적(국가별)'!A704)</f>
        <v>2025.03</v>
      </c>
      <c r="B700" s="17" t="n">
        <f aca="false">IFERROR(VALUE(LEFT(A700,4)),"")</f>
        <v>2025</v>
      </c>
      <c r="C700" s="17" t="n">
        <f aca="false">IFERROR(VALUE(RIGHT(A700,2)),"")</f>
        <v>3</v>
      </c>
      <c r="D700" s="11" t="str">
        <f aca="false">TRIM('수출입 실적(국가별)'!B704)</f>
        <v>안타티카</v>
      </c>
      <c r="E700" s="19" t="n">
        <f aca="false">IFERROR(VALUE(SUBSTITUTE(TRIM('수출입 실적(국가별)'!D704),",","")),"")</f>
        <v>0</v>
      </c>
      <c r="F700" s="19" t="n">
        <f aca="false">IFERROR(VALUE(SUBSTITUTE(TRIM('수출입 실적(국가별)'!F704),",","")),"")</f>
        <v>0</v>
      </c>
      <c r="G700" s="19" t="n">
        <f aca="false">IFERROR(VALUE(SUBSTITUTE(TRIM('수출입 실적(국가별)'!G704),",","")),"")</f>
        <v>0</v>
      </c>
    </row>
    <row r="701" customFormat="false" ht="15" hidden="false" customHeight="true" outlineLevel="0" collapsed="false">
      <c r="A701" s="11" t="str">
        <f aca="false">TRIM('수출입 실적(국가별)'!A705)</f>
        <v>2025.03</v>
      </c>
      <c r="B701" s="17" t="n">
        <f aca="false">IFERROR(VALUE(LEFT(A701,4)),"")</f>
        <v>2025</v>
      </c>
      <c r="C701" s="17" t="n">
        <f aca="false">IFERROR(VALUE(RIGHT(A701,2)),"")</f>
        <v>3</v>
      </c>
      <c r="D701" s="11" t="str">
        <f aca="false">TRIM('수출입 실적(국가별)'!B705)</f>
        <v>쿡 아일랜드</v>
      </c>
      <c r="E701" s="19" t="n">
        <f aca="false">IFERROR(VALUE(SUBSTITUTE(TRIM('수출입 실적(국가별)'!D705),",","")),"")</f>
        <v>0</v>
      </c>
      <c r="F701" s="19" t="n">
        <f aca="false">IFERROR(VALUE(SUBSTITUTE(TRIM('수출입 실적(국가별)'!F705),",","")),"")</f>
        <v>0</v>
      </c>
      <c r="G701" s="19" t="n">
        <f aca="false">IFERROR(VALUE(SUBSTITUTE(TRIM('수출입 실적(국가별)'!G705),",","")),"")</f>
        <v>0</v>
      </c>
    </row>
    <row r="702" customFormat="false" ht="15" hidden="false" customHeight="true" outlineLevel="0" collapsed="false">
      <c r="A702" s="11" t="str">
        <f aca="false">TRIM('수출입 실적(국가별)'!A706)</f>
        <v>2025.03</v>
      </c>
      <c r="B702" s="17" t="n">
        <f aca="false">IFERROR(VALUE(LEFT(A702,4)),"")</f>
        <v>2025</v>
      </c>
      <c r="C702" s="17" t="n">
        <f aca="false">IFERROR(VALUE(RIGHT(A702,2)),"")</f>
        <v>3</v>
      </c>
      <c r="D702" s="11" t="str">
        <f aca="false">TRIM('수출입 실적(국가별)'!B706)</f>
        <v>크리스마스 아일랜드</v>
      </c>
      <c r="E702" s="19" t="n">
        <f aca="false">IFERROR(VALUE(SUBSTITUTE(TRIM('수출입 실적(국가별)'!D706),",","")),"")</f>
        <v>0</v>
      </c>
      <c r="F702" s="19" t="n">
        <f aca="false">IFERROR(VALUE(SUBSTITUTE(TRIM('수출입 실적(국가별)'!F706),",","")),"")</f>
        <v>0</v>
      </c>
      <c r="G702" s="19" t="n">
        <f aca="false">IFERROR(VALUE(SUBSTITUTE(TRIM('수출입 실적(국가별)'!G706),",","")),"")</f>
        <v>0</v>
      </c>
    </row>
    <row r="703" customFormat="false" ht="15" hidden="false" customHeight="true" outlineLevel="0" collapsed="false">
      <c r="A703" s="11" t="str">
        <f aca="false">TRIM('수출입 실적(국가별)'!A707)</f>
        <v>2025.03</v>
      </c>
      <c r="B703" s="17" t="n">
        <f aca="false">IFERROR(VALUE(LEFT(A703,4)),"")</f>
        <v>2025</v>
      </c>
      <c r="C703" s="17" t="n">
        <f aca="false">IFERROR(VALUE(RIGHT(A703,2)),"")</f>
        <v>3</v>
      </c>
      <c r="D703" s="11" t="str">
        <f aca="false">TRIM('수출입 실적(국가별)'!B707)</f>
        <v>파로에 군도</v>
      </c>
      <c r="E703" s="19" t="n">
        <f aca="false">IFERROR(VALUE(SUBSTITUTE(TRIM('수출입 실적(국가별)'!D707),",","")),"")</f>
        <v>0</v>
      </c>
      <c r="F703" s="19" t="n">
        <f aca="false">IFERROR(VALUE(SUBSTITUTE(TRIM('수출입 실적(국가별)'!F707),",","")),"")</f>
        <v>1</v>
      </c>
      <c r="G703" s="19" t="n">
        <f aca="false">IFERROR(VALUE(SUBSTITUTE(TRIM('수출입 실적(국가별)'!G707),",","")),"")</f>
        <v>-1</v>
      </c>
    </row>
    <row r="704" customFormat="false" ht="15" hidden="false" customHeight="true" outlineLevel="0" collapsed="false">
      <c r="A704" s="11" t="str">
        <f aca="false">TRIM('수출입 실적(국가별)'!A708)</f>
        <v>2025.03</v>
      </c>
      <c r="B704" s="17" t="n">
        <f aca="false">IFERROR(VALUE(LEFT(A704,4)),"")</f>
        <v>2025</v>
      </c>
      <c r="C704" s="17" t="n">
        <f aca="false">IFERROR(VALUE(RIGHT(A704,2)),"")</f>
        <v>3</v>
      </c>
      <c r="D704" s="11" t="str">
        <f aca="false">TRIM('수출입 실적(국가별)'!B708)</f>
        <v>토켈라우</v>
      </c>
      <c r="E704" s="19" t="n">
        <f aca="false">IFERROR(VALUE(SUBSTITUTE(TRIM('수출입 실적(국가별)'!D708),",","")),"")</f>
        <v>0</v>
      </c>
      <c r="F704" s="19" t="n">
        <f aca="false">IFERROR(VALUE(SUBSTITUTE(TRIM('수출입 실적(국가별)'!F708),",","")),"")</f>
        <v>15</v>
      </c>
      <c r="G704" s="19" t="n">
        <f aca="false">IFERROR(VALUE(SUBSTITUTE(TRIM('수출입 실적(국가별)'!G708),",","")),"")</f>
        <v>-15</v>
      </c>
    </row>
    <row r="705" customFormat="false" ht="15" hidden="false" customHeight="true" outlineLevel="0" collapsed="false">
      <c r="A705" s="11" t="str">
        <f aca="false">TRIM('수출입 실적(국가별)'!A709)</f>
        <v>2025.03</v>
      </c>
      <c r="B705" s="17" t="n">
        <f aca="false">IFERROR(VALUE(LEFT(A705,4)),"")</f>
        <v>2025</v>
      </c>
      <c r="C705" s="17" t="n">
        <f aca="false">IFERROR(VALUE(RIGHT(A705,2)),"")</f>
        <v>3</v>
      </c>
      <c r="D705" s="11" t="str">
        <f aca="false">TRIM('수출입 실적(국가별)'!B709)</f>
        <v>니우에</v>
      </c>
      <c r="E705" s="19" t="n">
        <f aca="false">IFERROR(VALUE(SUBSTITUTE(TRIM('수출입 실적(국가별)'!D709),",","")),"")</f>
        <v>0</v>
      </c>
      <c r="F705" s="19" t="n">
        <f aca="false">IFERROR(VALUE(SUBSTITUTE(TRIM('수출입 실적(국가별)'!F709),",","")),"")</f>
        <v>101</v>
      </c>
      <c r="G705" s="19" t="n">
        <f aca="false">IFERROR(VALUE(SUBSTITUTE(TRIM('수출입 실적(국가별)'!G709),",","")),"")</f>
        <v>-101</v>
      </c>
    </row>
    <row r="706" customFormat="false" ht="15" hidden="false" customHeight="true" outlineLevel="0" collapsed="false">
      <c r="A706" s="11" t="str">
        <f aca="false">TRIM('수출입 실적(국가별)'!A710)</f>
        <v>2025.03</v>
      </c>
      <c r="B706" s="17" t="n">
        <f aca="false">IFERROR(VALUE(LEFT(A706,4)),"")</f>
        <v>2025</v>
      </c>
      <c r="C706" s="17" t="n">
        <f aca="false">IFERROR(VALUE(RIGHT(A706,2)),"")</f>
        <v>3</v>
      </c>
      <c r="D706" s="11" t="str">
        <f aca="false">TRIM('수출입 실적(국가별)'!B710)</f>
        <v>상토메 프린스페</v>
      </c>
      <c r="E706" s="19" t="n">
        <f aca="false">IFERROR(VALUE(SUBSTITUTE(TRIM('수출입 실적(국가별)'!D710),",","")),"")</f>
        <v>0</v>
      </c>
      <c r="F706" s="19" t="n">
        <f aca="false">IFERROR(VALUE(SUBSTITUTE(TRIM('수출입 실적(국가별)'!F710),",","")),"")</f>
        <v>0</v>
      </c>
      <c r="G706" s="19" t="n">
        <f aca="false">IFERROR(VALUE(SUBSTITUTE(TRIM('수출입 실적(국가별)'!G710),",","")),"")</f>
        <v>0</v>
      </c>
    </row>
    <row r="707" customFormat="false" ht="15" hidden="false" customHeight="true" outlineLevel="0" collapsed="false">
      <c r="A707" s="11" t="str">
        <f aca="false">TRIM('수출입 실적(국가별)'!A711)</f>
        <v>2025.03</v>
      </c>
      <c r="B707" s="17" t="n">
        <f aca="false">IFERROR(VALUE(LEFT(A707,4)),"")</f>
        <v>2025</v>
      </c>
      <c r="C707" s="17" t="n">
        <f aca="false">IFERROR(VALUE(RIGHT(A707,2)),"")</f>
        <v>3</v>
      </c>
      <c r="D707" s="11" t="str">
        <f aca="false">TRIM('수출입 실적(국가별)'!B711)</f>
        <v>불령 남부지역</v>
      </c>
      <c r="E707" s="19" t="n">
        <f aca="false">IFERROR(VALUE(SUBSTITUTE(TRIM('수출입 실적(국가별)'!D711),",","")),"")</f>
        <v>0</v>
      </c>
      <c r="F707" s="19" t="n">
        <f aca="false">IFERROR(VALUE(SUBSTITUTE(TRIM('수출입 실적(국가별)'!F711),",","")),"")</f>
        <v>1</v>
      </c>
      <c r="G707" s="19" t="n">
        <f aca="false">IFERROR(VALUE(SUBSTITUTE(TRIM('수출입 실적(국가별)'!G711),",","")),"")</f>
        <v>-1</v>
      </c>
    </row>
    <row r="708" customFormat="false" ht="15" hidden="false" customHeight="true" outlineLevel="0" collapsed="false">
      <c r="A708" s="11" t="str">
        <f aca="false">TRIM('수출입 실적(국가별)'!A712)</f>
        <v>2025.03</v>
      </c>
      <c r="B708" s="17" t="n">
        <f aca="false">IFERROR(VALUE(LEFT(A708,4)),"")</f>
        <v>2025</v>
      </c>
      <c r="C708" s="17" t="n">
        <f aca="false">IFERROR(VALUE(RIGHT(A708,2)),"")</f>
        <v>3</v>
      </c>
      <c r="D708" s="11" t="str">
        <f aca="false">TRIM('수출입 실적(국가별)'!B712)</f>
        <v>레소토</v>
      </c>
      <c r="E708" s="19" t="n">
        <f aca="false">IFERROR(VALUE(SUBSTITUTE(TRIM('수출입 실적(국가별)'!D712),",","")),"")</f>
        <v>0</v>
      </c>
      <c r="F708" s="19" t="n">
        <f aca="false">IFERROR(VALUE(SUBSTITUTE(TRIM('수출입 실적(국가별)'!F712),",","")),"")</f>
        <v>4</v>
      </c>
      <c r="G708" s="19" t="n">
        <f aca="false">IFERROR(VALUE(SUBSTITUTE(TRIM('수출입 실적(국가별)'!G712),",","")),"")</f>
        <v>-4</v>
      </c>
    </row>
    <row r="709" customFormat="false" ht="15" hidden="false" customHeight="true" outlineLevel="0" collapsed="false">
      <c r="A709" s="11" t="str">
        <f aca="false">TRIM('수출입 실적(국가별)'!A713)</f>
        <v>2025.04</v>
      </c>
      <c r="B709" s="17" t="n">
        <f aca="false">IFERROR(VALUE(LEFT(A709,4)),"")</f>
        <v>2025</v>
      </c>
      <c r="C709" s="17" t="n">
        <f aca="false">IFERROR(VALUE(RIGHT(A709,2)),"")</f>
        <v>4</v>
      </c>
      <c r="D709" s="11" t="str">
        <f aca="false">TRIM('수출입 실적(국가별)'!B713)</f>
        <v>중국</v>
      </c>
      <c r="E709" s="19" t="n">
        <f aca="false">IFERROR(VALUE(SUBSTITUTE(TRIM('수출입 실적(국가별)'!D713),",","")),"")</f>
        <v>10870289</v>
      </c>
      <c r="F709" s="19" t="n">
        <f aca="false">IFERROR(VALUE(SUBSTITUTE(TRIM('수출입 실적(국가별)'!F713),",","")),"")</f>
        <v>12504100</v>
      </c>
      <c r="G709" s="19" t="n">
        <f aca="false">IFERROR(VALUE(SUBSTITUTE(TRIM('수출입 실적(국가별)'!G713),",","")),"")</f>
        <v>-1633812</v>
      </c>
    </row>
    <row r="710" customFormat="false" ht="15" hidden="false" customHeight="true" outlineLevel="0" collapsed="false">
      <c r="A710" s="11" t="str">
        <f aca="false">TRIM('수출입 실적(국가별)'!A714)</f>
        <v>2025.04</v>
      </c>
      <c r="B710" s="17" t="n">
        <f aca="false">IFERROR(VALUE(LEFT(A710,4)),"")</f>
        <v>2025</v>
      </c>
      <c r="C710" s="17" t="n">
        <f aca="false">IFERROR(VALUE(RIGHT(A710,2)),"")</f>
        <v>4</v>
      </c>
      <c r="D710" s="11" t="str">
        <f aca="false">TRIM('수출입 실적(국가별)'!B714)</f>
        <v>미국</v>
      </c>
      <c r="E710" s="19" t="n">
        <f aca="false">IFERROR(VALUE(SUBSTITUTE(TRIM('수출입 실적(국가별)'!D714),",","")),"")</f>
        <v>10605998</v>
      </c>
      <c r="F710" s="19" t="n">
        <f aca="false">IFERROR(VALUE(SUBSTITUTE(TRIM('수출입 실적(국가별)'!F714),",","")),"")</f>
        <v>6139710</v>
      </c>
      <c r="G710" s="19" t="n">
        <f aca="false">IFERROR(VALUE(SUBSTITUTE(TRIM('수출입 실적(국가별)'!G714),",","")),"")</f>
        <v>4466288</v>
      </c>
    </row>
    <row r="711" customFormat="false" ht="15" hidden="false" customHeight="true" outlineLevel="0" collapsed="false">
      <c r="A711" s="11" t="str">
        <f aca="false">TRIM('수출입 실적(국가별)'!A715)</f>
        <v>2025.04</v>
      </c>
      <c r="B711" s="17" t="n">
        <f aca="false">IFERROR(VALUE(LEFT(A711,4)),"")</f>
        <v>2025</v>
      </c>
      <c r="C711" s="17" t="n">
        <f aca="false">IFERROR(VALUE(RIGHT(A711,2)),"")</f>
        <v>4</v>
      </c>
      <c r="D711" s="11" t="str">
        <f aca="false">TRIM('수출입 실적(국가별)'!B715)</f>
        <v>베트남</v>
      </c>
      <c r="E711" s="19" t="n">
        <f aca="false">IFERROR(VALUE(SUBSTITUTE(TRIM('수출입 실적(국가별)'!D715),",","")),"")</f>
        <v>4836983</v>
      </c>
      <c r="F711" s="19" t="n">
        <f aca="false">IFERROR(VALUE(SUBSTITUTE(TRIM('수출입 실적(국가별)'!F715),",","")),"")</f>
        <v>2496615</v>
      </c>
      <c r="G711" s="19" t="n">
        <f aca="false">IFERROR(VALUE(SUBSTITUTE(TRIM('수출입 실적(국가별)'!G715),",","")),"")</f>
        <v>2340368</v>
      </c>
    </row>
    <row r="712" customFormat="false" ht="15" hidden="false" customHeight="true" outlineLevel="0" collapsed="false">
      <c r="A712" s="11" t="str">
        <f aca="false">TRIM('수출입 실적(국가별)'!A716)</f>
        <v>2025.04</v>
      </c>
      <c r="B712" s="17" t="n">
        <f aca="false">IFERROR(VALUE(LEFT(A712,4)),"")</f>
        <v>2025</v>
      </c>
      <c r="C712" s="17" t="n">
        <f aca="false">IFERROR(VALUE(RIGHT(A712,2)),"")</f>
        <v>4</v>
      </c>
      <c r="D712" s="11" t="str">
        <f aca="false">TRIM('수출입 실적(국가별)'!B716)</f>
        <v>대만</v>
      </c>
      <c r="E712" s="19" t="n">
        <f aca="false">IFERROR(VALUE(SUBSTITUTE(TRIM('수출입 실적(국가별)'!D716),",","")),"")</f>
        <v>3302394</v>
      </c>
      <c r="F712" s="19" t="n">
        <f aca="false">IFERROR(VALUE(SUBSTITUTE(TRIM('수출입 실적(국가별)'!F716),",","")),"")</f>
        <v>2318181</v>
      </c>
      <c r="G712" s="19" t="n">
        <f aca="false">IFERROR(VALUE(SUBSTITUTE(TRIM('수출입 실적(국가별)'!G716),",","")),"")</f>
        <v>984213</v>
      </c>
    </row>
    <row r="713" customFormat="false" ht="15" hidden="false" customHeight="true" outlineLevel="0" collapsed="false">
      <c r="A713" s="11" t="str">
        <f aca="false">TRIM('수출입 실적(국가별)'!A717)</f>
        <v>2025.04</v>
      </c>
      <c r="B713" s="17" t="n">
        <f aca="false">IFERROR(VALUE(LEFT(A713,4)),"")</f>
        <v>2025</v>
      </c>
      <c r="C713" s="17" t="n">
        <f aca="false">IFERROR(VALUE(RIGHT(A713,2)),"")</f>
        <v>4</v>
      </c>
      <c r="D713" s="11" t="str">
        <f aca="false">TRIM('수출입 실적(국가별)'!B717)</f>
        <v>홍콩</v>
      </c>
      <c r="E713" s="19" t="n">
        <f aca="false">IFERROR(VALUE(SUBSTITUTE(TRIM('수출입 실적(국가별)'!D717),",","")),"")</f>
        <v>2515707</v>
      </c>
      <c r="F713" s="19" t="n">
        <f aca="false">IFERROR(VALUE(SUBSTITUTE(TRIM('수출입 실적(국가별)'!F717),",","")),"")</f>
        <v>202744</v>
      </c>
      <c r="G713" s="19" t="n">
        <f aca="false">IFERROR(VALUE(SUBSTITUTE(TRIM('수출입 실적(국가별)'!G717),",","")),"")</f>
        <v>2312963</v>
      </c>
    </row>
    <row r="714" customFormat="false" ht="15" hidden="false" customHeight="true" outlineLevel="0" collapsed="false">
      <c r="A714" s="11" t="str">
        <f aca="false">TRIM('수출입 실적(국가별)'!A718)</f>
        <v>2025.04</v>
      </c>
      <c r="B714" s="17" t="n">
        <f aca="false">IFERROR(VALUE(LEFT(A714,4)),"")</f>
        <v>2025</v>
      </c>
      <c r="C714" s="17" t="n">
        <f aca="false">IFERROR(VALUE(RIGHT(A714,2)),"")</f>
        <v>4</v>
      </c>
      <c r="D714" s="11" t="str">
        <f aca="false">TRIM('수출입 실적(국가별)'!B718)</f>
        <v>일본</v>
      </c>
      <c r="E714" s="19" t="n">
        <f aca="false">IFERROR(VALUE(SUBSTITUTE(TRIM('수출입 실적(국가별)'!D718),",","")),"")</f>
        <v>2304321</v>
      </c>
      <c r="F714" s="19" t="n">
        <f aca="false">IFERROR(VALUE(SUBSTITUTE(TRIM('수출입 실적(국가별)'!F718),",","")),"")</f>
        <v>4477625</v>
      </c>
      <c r="G714" s="19" t="n">
        <f aca="false">IFERROR(VALUE(SUBSTITUTE(TRIM('수출입 실적(국가별)'!G718),",","")),"")</f>
        <v>-2173303</v>
      </c>
    </row>
    <row r="715" customFormat="false" ht="15" hidden="false" customHeight="true" outlineLevel="0" collapsed="false">
      <c r="A715" s="11" t="str">
        <f aca="false">TRIM('수출입 실적(국가별)'!A719)</f>
        <v>2025.04</v>
      </c>
      <c r="B715" s="17" t="n">
        <f aca="false">IFERROR(VALUE(LEFT(A715,4)),"")</f>
        <v>2025</v>
      </c>
      <c r="C715" s="17" t="n">
        <f aca="false">IFERROR(VALUE(RIGHT(A715,2)),"")</f>
        <v>4</v>
      </c>
      <c r="D715" s="11" t="str">
        <f aca="false">TRIM('수출입 실적(국가별)'!B719)</f>
        <v>인도</v>
      </c>
      <c r="E715" s="19" t="n">
        <f aca="false">IFERROR(VALUE(SUBSTITUTE(TRIM('수출입 실적(국가별)'!D719),",","")),"")</f>
        <v>1702787</v>
      </c>
      <c r="F715" s="19" t="n">
        <f aca="false">IFERROR(VALUE(SUBSTITUTE(TRIM('수출입 실적(국가별)'!F719),",","")),"")</f>
        <v>504824</v>
      </c>
      <c r="G715" s="19" t="n">
        <f aca="false">IFERROR(VALUE(SUBSTITUTE(TRIM('수출입 실적(국가별)'!G719),",","")),"")</f>
        <v>1197963</v>
      </c>
    </row>
    <row r="716" customFormat="false" ht="15" hidden="false" customHeight="true" outlineLevel="0" collapsed="false">
      <c r="A716" s="11" t="str">
        <f aca="false">TRIM('수출입 실적(국가별)'!A720)</f>
        <v>2025.04</v>
      </c>
      <c r="B716" s="17" t="n">
        <f aca="false">IFERROR(VALUE(LEFT(A716,4)),"")</f>
        <v>2025</v>
      </c>
      <c r="C716" s="17" t="n">
        <f aca="false">IFERROR(VALUE(RIGHT(A716,2)),"")</f>
        <v>4</v>
      </c>
      <c r="D716" s="11" t="str">
        <f aca="false">TRIM('수출입 실적(국가별)'!B720)</f>
        <v>싱가포르</v>
      </c>
      <c r="E716" s="19" t="n">
        <f aca="false">IFERROR(VALUE(SUBSTITUTE(TRIM('수출입 실적(국가별)'!D720),",","")),"")</f>
        <v>1449396</v>
      </c>
      <c r="F716" s="19" t="n">
        <f aca="false">IFERROR(VALUE(SUBSTITUTE(TRIM('수출입 실적(국가별)'!F720),",","")),"")</f>
        <v>978755</v>
      </c>
      <c r="G716" s="19" t="n">
        <f aca="false">IFERROR(VALUE(SUBSTITUTE(TRIM('수출입 실적(국가별)'!G720),",","")),"")</f>
        <v>470640</v>
      </c>
    </row>
    <row r="717" customFormat="false" ht="15" hidden="false" customHeight="true" outlineLevel="0" collapsed="false">
      <c r="A717" s="11" t="str">
        <f aca="false">TRIM('수출입 실적(국가별)'!A721)</f>
        <v>2025.04</v>
      </c>
      <c r="B717" s="17" t="n">
        <f aca="false">IFERROR(VALUE(LEFT(A717,4)),"")</f>
        <v>2025</v>
      </c>
      <c r="C717" s="17" t="n">
        <f aca="false">IFERROR(VALUE(RIGHT(A717,2)),"")</f>
        <v>4</v>
      </c>
      <c r="D717" s="11" t="str">
        <f aca="false">TRIM('수출입 실적(국가별)'!B721)</f>
        <v>호주</v>
      </c>
      <c r="E717" s="19" t="n">
        <f aca="false">IFERROR(VALUE(SUBSTITUTE(TRIM('수출입 실적(국가별)'!D721),",","")),"")</f>
        <v>1311045</v>
      </c>
      <c r="F717" s="19" t="n">
        <f aca="false">IFERROR(VALUE(SUBSTITUTE(TRIM('수출입 실적(국가별)'!F721),",","")),"")</f>
        <v>2771097</v>
      </c>
      <c r="G717" s="19" t="n">
        <f aca="false">IFERROR(VALUE(SUBSTITUTE(TRIM('수출입 실적(국가별)'!G721),",","")),"")</f>
        <v>-1460053</v>
      </c>
    </row>
    <row r="718" customFormat="false" ht="15" hidden="false" customHeight="true" outlineLevel="0" collapsed="false">
      <c r="A718" s="11" t="str">
        <f aca="false">TRIM('수출입 실적(국가별)'!A722)</f>
        <v>2025.04</v>
      </c>
      <c r="B718" s="17" t="n">
        <f aca="false">IFERROR(VALUE(LEFT(A718,4)),"")</f>
        <v>2025</v>
      </c>
      <c r="C718" s="17" t="n">
        <f aca="false">IFERROR(VALUE(RIGHT(A718,2)),"")</f>
        <v>4</v>
      </c>
      <c r="D718" s="11" t="str">
        <f aca="false">TRIM('수출입 실적(국가별)'!B722)</f>
        <v>멕시코</v>
      </c>
      <c r="E718" s="19" t="n">
        <f aca="false">IFERROR(VALUE(SUBSTITUTE(TRIM('수출입 실적(국가별)'!D722),",","")),"")</f>
        <v>1044406</v>
      </c>
      <c r="F718" s="19" t="n">
        <f aca="false">IFERROR(VALUE(SUBSTITUTE(TRIM('수출입 실적(국가별)'!F722),",","")),"")</f>
        <v>599038</v>
      </c>
      <c r="G718" s="19" t="n">
        <f aca="false">IFERROR(VALUE(SUBSTITUTE(TRIM('수출입 실적(국가별)'!G722),",","")),"")</f>
        <v>445368</v>
      </c>
    </row>
    <row r="719" customFormat="false" ht="15" hidden="false" customHeight="true" outlineLevel="0" collapsed="false">
      <c r="A719" s="11" t="str">
        <f aca="false">TRIM('수출입 실적(국가별)'!A723)</f>
        <v>2025.04</v>
      </c>
      <c r="B719" s="17" t="n">
        <f aca="false">IFERROR(VALUE(LEFT(A719,4)),"")</f>
        <v>2025</v>
      </c>
      <c r="C719" s="17" t="n">
        <f aca="false">IFERROR(VALUE(RIGHT(A719,2)),"")</f>
        <v>4</v>
      </c>
      <c r="D719" s="11" t="str">
        <f aca="false">TRIM('수출입 실적(국가별)'!B723)</f>
        <v>폴란드</v>
      </c>
      <c r="E719" s="19" t="n">
        <f aca="false">IFERROR(VALUE(SUBSTITUTE(TRIM('수출입 실적(국가별)'!D723),",","")),"")</f>
        <v>957555</v>
      </c>
      <c r="F719" s="19" t="n">
        <f aca="false">IFERROR(VALUE(SUBSTITUTE(TRIM('수출입 실적(국가별)'!F723),",","")),"")</f>
        <v>73622</v>
      </c>
      <c r="G719" s="19" t="n">
        <f aca="false">IFERROR(VALUE(SUBSTITUTE(TRIM('수출입 실적(국가별)'!G723),",","")),"")</f>
        <v>883933</v>
      </c>
    </row>
    <row r="720" customFormat="false" ht="15" hidden="false" customHeight="true" outlineLevel="0" collapsed="false">
      <c r="A720" s="11" t="str">
        <f aca="false">TRIM('수출입 실적(국가별)'!A724)</f>
        <v>2025.04</v>
      </c>
      <c r="B720" s="17" t="n">
        <f aca="false">IFERROR(VALUE(LEFT(A720,4)),"")</f>
        <v>2025</v>
      </c>
      <c r="C720" s="17" t="n">
        <f aca="false">IFERROR(VALUE(RIGHT(A720,2)),"")</f>
        <v>4</v>
      </c>
      <c r="D720" s="11" t="str">
        <f aca="false">TRIM('수출입 실적(국가별)'!B724)</f>
        <v>캐나다</v>
      </c>
      <c r="E720" s="19" t="n">
        <f aca="false">IFERROR(VALUE(SUBSTITUTE(TRIM('수출입 실적(국가별)'!D724),",","")),"")</f>
        <v>888574</v>
      </c>
      <c r="F720" s="19" t="n">
        <f aca="false">IFERROR(VALUE(SUBSTITUTE(TRIM('수출입 실적(국가별)'!F724),",","")),"")</f>
        <v>516845</v>
      </c>
      <c r="G720" s="19" t="n">
        <f aca="false">IFERROR(VALUE(SUBSTITUTE(TRIM('수출입 실적(국가별)'!G724),",","")),"")</f>
        <v>371729</v>
      </c>
    </row>
    <row r="721" customFormat="false" ht="15" hidden="false" customHeight="true" outlineLevel="0" collapsed="false">
      <c r="A721" s="11" t="str">
        <f aca="false">TRIM('수출입 실적(국가별)'!A725)</f>
        <v>2025.04</v>
      </c>
      <c r="B721" s="17" t="n">
        <f aca="false">IFERROR(VALUE(LEFT(A721,4)),"")</f>
        <v>2025</v>
      </c>
      <c r="C721" s="17" t="n">
        <f aca="false">IFERROR(VALUE(RIGHT(A721,2)),"")</f>
        <v>4</v>
      </c>
      <c r="D721" s="11" t="str">
        <f aca="false">TRIM('수출입 실적(국가별)'!B725)</f>
        <v>독일</v>
      </c>
      <c r="E721" s="19" t="n">
        <f aca="false">IFERROR(VALUE(SUBSTITUTE(TRIM('수출입 실적(국가별)'!D725),",","")),"")</f>
        <v>882438</v>
      </c>
      <c r="F721" s="19" t="n">
        <f aca="false">IFERROR(VALUE(SUBSTITUTE(TRIM('수출입 실적(국가별)'!F725),",","")),"")</f>
        <v>1708847</v>
      </c>
      <c r="G721" s="19" t="n">
        <f aca="false">IFERROR(VALUE(SUBSTITUTE(TRIM('수출입 실적(국가별)'!G725),",","")),"")</f>
        <v>-826408</v>
      </c>
    </row>
    <row r="722" customFormat="false" ht="15" hidden="false" customHeight="true" outlineLevel="0" collapsed="false">
      <c r="A722" s="11" t="str">
        <f aca="false">TRIM('수출입 실적(국가별)'!A726)</f>
        <v>2025.04</v>
      </c>
      <c r="B722" s="17" t="n">
        <f aca="false">IFERROR(VALUE(LEFT(A722,4)),"")</f>
        <v>2025</v>
      </c>
      <c r="C722" s="17" t="n">
        <f aca="false">IFERROR(VALUE(RIGHT(A722,2)),"")</f>
        <v>4</v>
      </c>
      <c r="D722" s="11" t="str">
        <f aca="false">TRIM('수출입 실적(국가별)'!B726)</f>
        <v>말레이시아</v>
      </c>
      <c r="E722" s="19" t="n">
        <f aca="false">IFERROR(VALUE(SUBSTITUTE(TRIM('수출입 실적(국가별)'!D726),",","")),"")</f>
        <v>868690</v>
      </c>
      <c r="F722" s="19" t="n">
        <f aca="false">IFERROR(VALUE(SUBSTITUTE(TRIM('수출입 실적(국가별)'!F726),",","")),"")</f>
        <v>1308252</v>
      </c>
      <c r="G722" s="19" t="n">
        <f aca="false">IFERROR(VALUE(SUBSTITUTE(TRIM('수출입 실적(국가별)'!G726),",","")),"")</f>
        <v>-439561</v>
      </c>
    </row>
    <row r="723" customFormat="false" ht="15" hidden="false" customHeight="true" outlineLevel="0" collapsed="false">
      <c r="A723" s="11" t="str">
        <f aca="false">TRIM('수출입 실적(국가별)'!A727)</f>
        <v>2025.04</v>
      </c>
      <c r="B723" s="17" t="n">
        <f aca="false">IFERROR(VALUE(LEFT(A723,4)),"")</f>
        <v>2025</v>
      </c>
      <c r="C723" s="17" t="n">
        <f aca="false">IFERROR(VALUE(RIGHT(A723,2)),"")</f>
        <v>4</v>
      </c>
      <c r="D723" s="11" t="str">
        <f aca="false">TRIM('수출입 실적(국가별)'!B727)</f>
        <v>튀르키예</v>
      </c>
      <c r="E723" s="19" t="n">
        <f aca="false">IFERROR(VALUE(SUBSTITUTE(TRIM('수출입 실적(국가별)'!D727),",","")),"")</f>
        <v>853685</v>
      </c>
      <c r="F723" s="19" t="n">
        <f aca="false">IFERROR(VALUE(SUBSTITUTE(TRIM('수출입 실적(국가별)'!F727),",","")),"")</f>
        <v>127752</v>
      </c>
      <c r="G723" s="19" t="n">
        <f aca="false">IFERROR(VALUE(SUBSTITUTE(TRIM('수출입 실적(국가별)'!G727),",","")),"")</f>
        <v>725933</v>
      </c>
    </row>
    <row r="724" customFormat="false" ht="15" hidden="false" customHeight="true" outlineLevel="0" collapsed="false">
      <c r="A724" s="11" t="str">
        <f aca="false">TRIM('수출입 실적(국가별)'!A728)</f>
        <v>2025.04</v>
      </c>
      <c r="B724" s="17" t="n">
        <f aca="false">IFERROR(VALUE(LEFT(A724,4)),"")</f>
        <v>2025</v>
      </c>
      <c r="C724" s="17" t="n">
        <f aca="false">IFERROR(VALUE(RIGHT(A724,2)),"")</f>
        <v>4</v>
      </c>
      <c r="D724" s="11" t="str">
        <f aca="false">TRIM('수출입 실적(국가별)'!B728)</f>
        <v>네덜란드</v>
      </c>
      <c r="E724" s="19" t="n">
        <f aca="false">IFERROR(VALUE(SUBSTITUTE(TRIM('수출입 실적(국가별)'!D728),",","")),"")</f>
        <v>825085</v>
      </c>
      <c r="F724" s="19" t="n">
        <f aca="false">IFERROR(VALUE(SUBSTITUTE(TRIM('수출입 실적(국가별)'!F728),",","")),"")</f>
        <v>546848</v>
      </c>
      <c r="G724" s="19" t="n">
        <f aca="false">IFERROR(VALUE(SUBSTITUTE(TRIM('수출입 실적(국가별)'!G728),",","")),"")</f>
        <v>278237</v>
      </c>
    </row>
    <row r="725" customFormat="false" ht="15" hidden="false" customHeight="true" outlineLevel="0" collapsed="false">
      <c r="A725" s="11" t="str">
        <f aca="false">TRIM('수출입 실적(국가별)'!A729)</f>
        <v>2025.04</v>
      </c>
      <c r="B725" s="17" t="n">
        <f aca="false">IFERROR(VALUE(LEFT(A725,4)),"")</f>
        <v>2025</v>
      </c>
      <c r="C725" s="17" t="n">
        <f aca="false">IFERROR(VALUE(RIGHT(A725,2)),"")</f>
        <v>4</v>
      </c>
      <c r="D725" s="11" t="str">
        <f aca="false">TRIM('수출입 실적(국가별)'!B729)</f>
        <v>필리핀</v>
      </c>
      <c r="E725" s="19" t="n">
        <f aca="false">IFERROR(VALUE(SUBSTITUTE(TRIM('수출입 실적(국가별)'!D729),",","")),"")</f>
        <v>735015</v>
      </c>
      <c r="F725" s="19" t="n">
        <f aca="false">IFERROR(VALUE(SUBSTITUTE(TRIM('수출입 실적(국가별)'!F729),",","")),"")</f>
        <v>337085</v>
      </c>
      <c r="G725" s="19" t="n">
        <f aca="false">IFERROR(VALUE(SUBSTITUTE(TRIM('수출입 실적(국가별)'!G729),",","")),"")</f>
        <v>397930</v>
      </c>
    </row>
    <row r="726" customFormat="false" ht="15" hidden="false" customHeight="true" outlineLevel="0" collapsed="false">
      <c r="A726" s="11" t="str">
        <f aca="false">TRIM('수출입 실적(국가별)'!A730)</f>
        <v>2025.04</v>
      </c>
      <c r="B726" s="17" t="n">
        <f aca="false">IFERROR(VALUE(LEFT(A726,4)),"")</f>
        <v>2025</v>
      </c>
      <c r="C726" s="17" t="n">
        <f aca="false">IFERROR(VALUE(RIGHT(A726,2)),"")</f>
        <v>4</v>
      </c>
      <c r="D726" s="11" t="str">
        <f aca="false">TRIM('수출입 실적(국가별)'!B730)</f>
        <v>인도네시아</v>
      </c>
      <c r="E726" s="19" t="n">
        <f aca="false">IFERROR(VALUE(SUBSTITUTE(TRIM('수출입 실적(국가별)'!D730),",","")),"")</f>
        <v>708664</v>
      </c>
      <c r="F726" s="19" t="n">
        <f aca="false">IFERROR(VALUE(SUBSTITUTE(TRIM('수출입 실적(국가별)'!F730),",","")),"")</f>
        <v>881235</v>
      </c>
      <c r="G726" s="19" t="n">
        <f aca="false">IFERROR(VALUE(SUBSTITUTE(TRIM('수출입 실적(국가별)'!G730),",","")),"")</f>
        <v>-172571</v>
      </c>
    </row>
    <row r="727" customFormat="false" ht="15" hidden="false" customHeight="true" outlineLevel="0" collapsed="false">
      <c r="A727" s="11" t="str">
        <f aca="false">TRIM('수출입 실적(국가별)'!A731)</f>
        <v>2025.04</v>
      </c>
      <c r="B727" s="17" t="n">
        <f aca="false">IFERROR(VALUE(LEFT(A727,4)),"")</f>
        <v>2025</v>
      </c>
      <c r="C727" s="17" t="n">
        <f aca="false">IFERROR(VALUE(RIGHT(A727,2)),"")</f>
        <v>4</v>
      </c>
      <c r="D727" s="11" t="str">
        <f aca="false">TRIM('수출입 실적(국가별)'!B731)</f>
        <v>태국</v>
      </c>
      <c r="E727" s="19" t="n">
        <f aca="false">IFERROR(VALUE(SUBSTITUTE(TRIM('수출입 실적(국가별)'!D731),",","")),"")</f>
        <v>695984</v>
      </c>
      <c r="F727" s="19" t="n">
        <f aca="false">IFERROR(VALUE(SUBSTITUTE(TRIM('수출입 실적(국가별)'!F731),",","")),"")</f>
        <v>662585</v>
      </c>
      <c r="G727" s="19" t="n">
        <f aca="false">IFERROR(VALUE(SUBSTITUTE(TRIM('수출입 실적(국가별)'!G731),",","")),"")</f>
        <v>33398</v>
      </c>
    </row>
    <row r="728" customFormat="false" ht="15" hidden="false" customHeight="true" outlineLevel="0" collapsed="false">
      <c r="A728" s="11" t="str">
        <f aca="false">TRIM('수출입 실적(국가별)'!A732)</f>
        <v>2025.04</v>
      </c>
      <c r="B728" s="17" t="n">
        <f aca="false">IFERROR(VALUE(LEFT(A728,4)),"")</f>
        <v>2025</v>
      </c>
      <c r="C728" s="17" t="n">
        <f aca="false">IFERROR(VALUE(RIGHT(A728,2)),"")</f>
        <v>4</v>
      </c>
      <c r="D728" s="11" t="str">
        <f aca="false">TRIM('수출입 실적(국가별)'!B732)</f>
        <v>브라질</v>
      </c>
      <c r="E728" s="19" t="n">
        <f aca="false">IFERROR(VALUE(SUBSTITUTE(TRIM('수출입 실적(국가별)'!D732),",","")),"")</f>
        <v>653859</v>
      </c>
      <c r="F728" s="19" t="n">
        <f aca="false">IFERROR(VALUE(SUBSTITUTE(TRIM('수출입 실적(국가별)'!F732),",","")),"")</f>
        <v>679743</v>
      </c>
      <c r="G728" s="19" t="n">
        <f aca="false">IFERROR(VALUE(SUBSTITUTE(TRIM('수출입 실적(국가별)'!G732),",","")),"")</f>
        <v>-25884</v>
      </c>
    </row>
    <row r="729" customFormat="false" ht="15" hidden="false" customHeight="true" outlineLevel="0" collapsed="false">
      <c r="A729" s="11" t="str">
        <f aca="false">TRIM('수출입 실적(국가별)'!A733)</f>
        <v>2025.04</v>
      </c>
      <c r="B729" s="17" t="n">
        <f aca="false">IFERROR(VALUE(LEFT(A729,4)),"")</f>
        <v>2025</v>
      </c>
      <c r="C729" s="17" t="n">
        <f aca="false">IFERROR(VALUE(RIGHT(A729,2)),"")</f>
        <v>4</v>
      </c>
      <c r="D729" s="11" t="str">
        <f aca="false">TRIM('수출입 실적(국가별)'!B733)</f>
        <v>영국</v>
      </c>
      <c r="E729" s="19" t="n">
        <f aca="false">IFERROR(VALUE(SUBSTITUTE(TRIM('수출입 실적(국가별)'!D733),",","")),"")</f>
        <v>588905</v>
      </c>
      <c r="F729" s="19" t="n">
        <f aca="false">IFERROR(VALUE(SUBSTITUTE(TRIM('수출입 실적(국가별)'!F733),",","")),"")</f>
        <v>522425</v>
      </c>
      <c r="G729" s="19" t="n">
        <f aca="false">IFERROR(VALUE(SUBSTITUTE(TRIM('수출입 실적(국가별)'!G733),",","")),"")</f>
        <v>66479</v>
      </c>
    </row>
    <row r="730" customFormat="false" ht="15" hidden="false" customHeight="true" outlineLevel="0" collapsed="false">
      <c r="A730" s="11" t="str">
        <f aca="false">TRIM('수출입 실적(국가별)'!A734)</f>
        <v>2025.04</v>
      </c>
      <c r="B730" s="17" t="n">
        <f aca="false">IFERROR(VALUE(LEFT(A730,4)),"")</f>
        <v>2025</v>
      </c>
      <c r="C730" s="17" t="n">
        <f aca="false">IFERROR(VALUE(RIGHT(A730,2)),"")</f>
        <v>4</v>
      </c>
      <c r="D730" s="11" t="str">
        <f aca="false">TRIM('수출입 실적(국가별)'!B734)</f>
        <v>아랍에미리트 연합</v>
      </c>
      <c r="E730" s="19" t="n">
        <f aca="false">IFERROR(VALUE(SUBSTITUTE(TRIM('수출입 실적(국가별)'!D734),",","")),"")</f>
        <v>493853</v>
      </c>
      <c r="F730" s="19" t="n">
        <f aca="false">IFERROR(VALUE(SUBSTITUTE(TRIM('수출입 실적(국가별)'!F734),",","")),"")</f>
        <v>920934</v>
      </c>
      <c r="G730" s="19" t="n">
        <f aca="false">IFERROR(VALUE(SUBSTITUTE(TRIM('수출입 실적(국가별)'!G734),",","")),"")</f>
        <v>-427081</v>
      </c>
    </row>
    <row r="731" customFormat="false" ht="15" hidden="false" customHeight="true" outlineLevel="0" collapsed="false">
      <c r="A731" s="11" t="str">
        <f aca="false">TRIM('수출입 실적(국가별)'!A735)</f>
        <v>2025.04</v>
      </c>
      <c r="B731" s="17" t="n">
        <f aca="false">IFERROR(VALUE(LEFT(A731,4)),"")</f>
        <v>2025</v>
      </c>
      <c r="C731" s="17" t="n">
        <f aca="false">IFERROR(VALUE(RIGHT(A731,2)),"")</f>
        <v>4</v>
      </c>
      <c r="D731" s="11" t="str">
        <f aca="false">TRIM('수출입 실적(국가별)'!B735)</f>
        <v>벨기에</v>
      </c>
      <c r="E731" s="19" t="n">
        <f aca="false">IFERROR(VALUE(SUBSTITUTE(TRIM('수출입 실적(국가별)'!D735),",","")),"")</f>
        <v>448243</v>
      </c>
      <c r="F731" s="19" t="n">
        <f aca="false">IFERROR(VALUE(SUBSTITUTE(TRIM('수출입 실적(국가별)'!F735),",","")),"")</f>
        <v>120168</v>
      </c>
      <c r="G731" s="19" t="n">
        <f aca="false">IFERROR(VALUE(SUBSTITUTE(TRIM('수출입 실적(국가별)'!G735),",","")),"")</f>
        <v>328074</v>
      </c>
    </row>
    <row r="732" customFormat="false" ht="15" hidden="false" customHeight="true" outlineLevel="0" collapsed="false">
      <c r="A732" s="11" t="str">
        <f aca="false">TRIM('수출입 실적(국가별)'!A736)</f>
        <v>2025.04</v>
      </c>
      <c r="B732" s="17" t="n">
        <f aca="false">IFERROR(VALUE(LEFT(A732,4)),"")</f>
        <v>2025</v>
      </c>
      <c r="C732" s="17" t="n">
        <f aca="false">IFERROR(VALUE(RIGHT(A732,2)),"")</f>
        <v>4</v>
      </c>
      <c r="D732" s="11" t="str">
        <f aca="false">TRIM('수출입 실적(국가별)'!B736)</f>
        <v>프랑스</v>
      </c>
      <c r="E732" s="19" t="n">
        <f aca="false">IFERROR(VALUE(SUBSTITUTE(TRIM('수출입 실적(국가별)'!D736),",","")),"")</f>
        <v>448114</v>
      </c>
      <c r="F732" s="19" t="n">
        <f aca="false">IFERROR(VALUE(SUBSTITUTE(TRIM('수출입 실적(국가별)'!F736),",","")),"")</f>
        <v>733258</v>
      </c>
      <c r="G732" s="19" t="n">
        <f aca="false">IFERROR(VALUE(SUBSTITUTE(TRIM('수출입 실적(국가별)'!G736),",","")),"")</f>
        <v>-285144</v>
      </c>
    </row>
    <row r="733" customFormat="false" ht="15" hidden="false" customHeight="true" outlineLevel="0" collapsed="false">
      <c r="A733" s="11" t="str">
        <f aca="false">TRIM('수출입 실적(국가별)'!A737)</f>
        <v>2025.04</v>
      </c>
      <c r="B733" s="17" t="n">
        <f aca="false">IFERROR(VALUE(LEFT(A733,4)),"")</f>
        <v>2025</v>
      </c>
      <c r="C733" s="17" t="n">
        <f aca="false">IFERROR(VALUE(RIGHT(A733,2)),"")</f>
        <v>4</v>
      </c>
      <c r="D733" s="11" t="str">
        <f aca="false">TRIM('수출입 실적(국가별)'!B737)</f>
        <v>이탈리아</v>
      </c>
      <c r="E733" s="19" t="n">
        <f aca="false">IFERROR(VALUE(SUBSTITUTE(TRIM('수출입 실적(국가별)'!D737),",","")),"")</f>
        <v>419834</v>
      </c>
      <c r="F733" s="19" t="n">
        <f aca="false">IFERROR(VALUE(SUBSTITUTE(TRIM('수출입 실적(국가별)'!F737),",","")),"")</f>
        <v>544067</v>
      </c>
      <c r="G733" s="19" t="n">
        <f aca="false">IFERROR(VALUE(SUBSTITUTE(TRIM('수출입 실적(국가별)'!G737),",","")),"")</f>
        <v>-124233</v>
      </c>
    </row>
    <row r="734" customFormat="false" ht="15" hidden="false" customHeight="true" outlineLevel="0" collapsed="false">
      <c r="A734" s="11" t="str">
        <f aca="false">TRIM('수출입 실적(국가별)'!A738)</f>
        <v>2025.04</v>
      </c>
      <c r="B734" s="17" t="n">
        <f aca="false">IFERROR(VALUE(LEFT(A734,4)),"")</f>
        <v>2025</v>
      </c>
      <c r="C734" s="17" t="n">
        <f aca="false">IFERROR(VALUE(RIGHT(A734,2)),"")</f>
        <v>4</v>
      </c>
      <c r="D734" s="11" t="str">
        <f aca="false">TRIM('수출입 실적(국가별)'!B738)</f>
        <v>몰타</v>
      </c>
      <c r="E734" s="19" t="n">
        <f aca="false">IFERROR(VALUE(SUBSTITUTE(TRIM('수출입 실적(국가별)'!D738),",","")),"")</f>
        <v>416240</v>
      </c>
      <c r="F734" s="19" t="n">
        <f aca="false">IFERROR(VALUE(SUBSTITUTE(TRIM('수출입 실적(국가별)'!F738),",","")),"")</f>
        <v>8043</v>
      </c>
      <c r="G734" s="19" t="n">
        <f aca="false">IFERROR(VALUE(SUBSTITUTE(TRIM('수출입 실적(국가별)'!G738),",","")),"")</f>
        <v>408197</v>
      </c>
    </row>
    <row r="735" customFormat="false" ht="15" hidden="false" customHeight="true" outlineLevel="0" collapsed="false">
      <c r="A735" s="11" t="str">
        <f aca="false">TRIM('수출입 실적(국가별)'!A739)</f>
        <v>2025.04</v>
      </c>
      <c r="B735" s="17" t="n">
        <f aca="false">IFERROR(VALUE(LEFT(A735,4)),"")</f>
        <v>2025</v>
      </c>
      <c r="C735" s="17" t="n">
        <f aca="false">IFERROR(VALUE(RIGHT(A735,2)),"")</f>
        <v>4</v>
      </c>
      <c r="D735" s="11" t="str">
        <f aca="false">TRIM('수출입 실적(국가별)'!B739)</f>
        <v>스페인</v>
      </c>
      <c r="E735" s="19" t="n">
        <f aca="false">IFERROR(VALUE(SUBSTITUTE(TRIM('수출입 실적(국가별)'!D739),",","")),"")</f>
        <v>387507</v>
      </c>
      <c r="F735" s="19" t="n">
        <f aca="false">IFERROR(VALUE(SUBSTITUTE(TRIM('수출입 실적(국가별)'!F739),",","")),"")</f>
        <v>188412</v>
      </c>
      <c r="G735" s="19" t="n">
        <f aca="false">IFERROR(VALUE(SUBSTITUTE(TRIM('수출입 실적(국가별)'!G739),",","")),"")</f>
        <v>199095</v>
      </c>
    </row>
    <row r="736" customFormat="false" ht="15" hidden="false" customHeight="true" outlineLevel="0" collapsed="false">
      <c r="A736" s="11" t="str">
        <f aca="false">TRIM('수출입 실적(국가별)'!A740)</f>
        <v>2025.04</v>
      </c>
      <c r="B736" s="17" t="n">
        <f aca="false">IFERROR(VALUE(LEFT(A736,4)),"")</f>
        <v>2025</v>
      </c>
      <c r="C736" s="17" t="n">
        <f aca="false">IFERROR(VALUE(RIGHT(A736,2)),"")</f>
        <v>4</v>
      </c>
      <c r="D736" s="11" t="str">
        <f aca="false">TRIM('수출입 실적(국가별)'!B740)</f>
        <v>사우디아라비아</v>
      </c>
      <c r="E736" s="19" t="n">
        <f aca="false">IFERROR(VALUE(SUBSTITUTE(TRIM('수출입 실적(국가별)'!D740),",","")),"")</f>
        <v>372386</v>
      </c>
      <c r="F736" s="19" t="n">
        <f aca="false">IFERROR(VALUE(SUBSTITUTE(TRIM('수출입 실적(국가별)'!F740),",","")),"")</f>
        <v>2084771</v>
      </c>
      <c r="G736" s="19" t="n">
        <f aca="false">IFERROR(VALUE(SUBSTITUTE(TRIM('수출입 실적(국가별)'!G740),",","")),"")</f>
        <v>-1712384</v>
      </c>
    </row>
    <row r="737" customFormat="false" ht="15" hidden="false" customHeight="true" outlineLevel="0" collapsed="false">
      <c r="A737" s="11" t="str">
        <f aca="false">TRIM('수출입 실적(국가별)'!A741)</f>
        <v>2025.04</v>
      </c>
      <c r="B737" s="17" t="n">
        <f aca="false">IFERROR(VALUE(LEFT(A737,4)),"")</f>
        <v>2025</v>
      </c>
      <c r="C737" s="17" t="n">
        <f aca="false">IFERROR(VALUE(RIGHT(A737,2)),"")</f>
        <v>4</v>
      </c>
      <c r="D737" s="11" t="str">
        <f aca="false">TRIM('수출입 실적(국가별)'!B741)</f>
        <v>헝가리</v>
      </c>
      <c r="E737" s="19" t="n">
        <f aca="false">IFERROR(VALUE(SUBSTITUTE(TRIM('수출입 실적(국가별)'!D741),",","")),"")</f>
        <v>367086</v>
      </c>
      <c r="F737" s="19" t="n">
        <f aca="false">IFERROR(VALUE(SUBSTITUTE(TRIM('수출입 실적(국가별)'!F741),",","")),"")</f>
        <v>69188</v>
      </c>
      <c r="G737" s="19" t="n">
        <f aca="false">IFERROR(VALUE(SUBSTITUTE(TRIM('수출입 실적(국가별)'!G741),",","")),"")</f>
        <v>297898</v>
      </c>
    </row>
    <row r="738" customFormat="false" ht="15" hidden="false" customHeight="true" outlineLevel="0" collapsed="false">
      <c r="A738" s="11" t="str">
        <f aca="false">TRIM('수출입 실적(국가별)'!A742)</f>
        <v>2025.04</v>
      </c>
      <c r="B738" s="17" t="n">
        <f aca="false">IFERROR(VALUE(LEFT(A738,4)),"")</f>
        <v>2025</v>
      </c>
      <c r="C738" s="17" t="n">
        <f aca="false">IFERROR(VALUE(RIGHT(A738,2)),"")</f>
        <v>4</v>
      </c>
      <c r="D738" s="11" t="str">
        <f aca="false">TRIM('수출입 실적(국가별)'!B742)</f>
        <v>러시아 연방</v>
      </c>
      <c r="E738" s="19" t="n">
        <f aca="false">IFERROR(VALUE(SUBSTITUTE(TRIM('수출입 실적(국가별)'!D742),",","")),"")</f>
        <v>360294</v>
      </c>
      <c r="F738" s="19" t="n">
        <f aca="false">IFERROR(VALUE(SUBSTITUTE(TRIM('수출입 실적(국가별)'!F742),",","")),"")</f>
        <v>618842</v>
      </c>
      <c r="G738" s="19" t="n">
        <f aca="false">IFERROR(VALUE(SUBSTITUTE(TRIM('수출입 실적(국가별)'!G742),",","")),"")</f>
        <v>-258548</v>
      </c>
    </row>
    <row r="739" customFormat="false" ht="15" hidden="false" customHeight="true" outlineLevel="0" collapsed="false">
      <c r="A739" s="11" t="str">
        <f aca="false">TRIM('수출입 실적(국가별)'!A743)</f>
        <v>2025.04</v>
      </c>
      <c r="B739" s="17" t="n">
        <f aca="false">IFERROR(VALUE(LEFT(A739,4)),"")</f>
        <v>2025</v>
      </c>
      <c r="C739" s="17" t="n">
        <f aca="false">IFERROR(VALUE(RIGHT(A739,2)),"")</f>
        <v>4</v>
      </c>
      <c r="D739" s="11" t="str">
        <f aca="false">TRIM('수출입 실적(국가별)'!B743)</f>
        <v>체코공화국</v>
      </c>
      <c r="E739" s="19" t="n">
        <f aca="false">IFERROR(VALUE(SUBSTITUTE(TRIM('수출입 실적(국가별)'!D743),",","")),"")</f>
        <v>340865</v>
      </c>
      <c r="F739" s="19" t="n">
        <f aca="false">IFERROR(VALUE(SUBSTITUTE(TRIM('수출입 실적(국가별)'!F743),",","")),"")</f>
        <v>131787</v>
      </c>
      <c r="G739" s="19" t="n">
        <f aca="false">IFERROR(VALUE(SUBSTITUTE(TRIM('수출입 실적(국가별)'!G743),",","")),"")</f>
        <v>209078</v>
      </c>
    </row>
    <row r="740" customFormat="false" ht="15" hidden="false" customHeight="true" outlineLevel="0" collapsed="false">
      <c r="A740" s="11" t="str">
        <f aca="false">TRIM('수출입 실적(국가별)'!A744)</f>
        <v>2025.04</v>
      </c>
      <c r="B740" s="17" t="n">
        <f aca="false">IFERROR(VALUE(LEFT(A740,4)),"")</f>
        <v>2025</v>
      </c>
      <c r="C740" s="17" t="n">
        <f aca="false">IFERROR(VALUE(RIGHT(A740,2)),"")</f>
        <v>4</v>
      </c>
      <c r="D740" s="11" t="str">
        <f aca="false">TRIM('수출입 실적(국가별)'!B744)</f>
        <v>키르기스스탄</v>
      </c>
      <c r="E740" s="19" t="n">
        <f aca="false">IFERROR(VALUE(SUBSTITUTE(TRIM('수출입 실적(국가별)'!D744),",","")),"")</f>
        <v>286238</v>
      </c>
      <c r="F740" s="19" t="n">
        <f aca="false">IFERROR(VALUE(SUBSTITUTE(TRIM('수출입 실적(국가별)'!F744),",","")),"")</f>
        <v>56</v>
      </c>
      <c r="G740" s="19" t="n">
        <f aca="false">IFERROR(VALUE(SUBSTITUTE(TRIM('수출입 실적(국가별)'!G744),",","")),"")</f>
        <v>286182</v>
      </c>
    </row>
    <row r="741" customFormat="false" ht="15" hidden="false" customHeight="true" outlineLevel="0" collapsed="false">
      <c r="A741" s="11" t="str">
        <f aca="false">TRIM('수출입 실적(국가별)'!A745)</f>
        <v>2025.04</v>
      </c>
      <c r="B741" s="17" t="n">
        <f aca="false">IFERROR(VALUE(LEFT(A741,4)),"")</f>
        <v>2025</v>
      </c>
      <c r="C741" s="17" t="n">
        <f aca="false">IFERROR(VALUE(RIGHT(A741,2)),"")</f>
        <v>4</v>
      </c>
      <c r="D741" s="11" t="str">
        <f aca="false">TRIM('수출입 실적(국가별)'!B745)</f>
        <v>슬로바키아</v>
      </c>
      <c r="E741" s="19" t="n">
        <f aca="false">IFERROR(VALUE(SUBSTITUTE(TRIM('수출입 실적(국가별)'!D745),",","")),"")</f>
        <v>271689</v>
      </c>
      <c r="F741" s="19" t="n">
        <f aca="false">IFERROR(VALUE(SUBSTITUTE(TRIM('수출입 실적(국가별)'!F745),",","")),"")</f>
        <v>97690</v>
      </c>
      <c r="G741" s="19" t="n">
        <f aca="false">IFERROR(VALUE(SUBSTITUTE(TRIM('수출입 실적(국가별)'!G745),",","")),"")</f>
        <v>173999</v>
      </c>
    </row>
    <row r="742" customFormat="false" ht="15" hidden="false" customHeight="true" outlineLevel="0" collapsed="false">
      <c r="A742" s="11" t="str">
        <f aca="false">TRIM('수출입 실적(국가별)'!A746)</f>
        <v>2025.04</v>
      </c>
      <c r="B742" s="17" t="n">
        <f aca="false">IFERROR(VALUE(LEFT(A742,4)),"")</f>
        <v>2025</v>
      </c>
      <c r="C742" s="17" t="n">
        <f aca="false">IFERROR(VALUE(RIGHT(A742,2)),"")</f>
        <v>4</v>
      </c>
      <c r="D742" s="11" t="str">
        <f aca="false">TRIM('수출입 실적(국가별)'!B746)</f>
        <v>카자흐스탄</v>
      </c>
      <c r="E742" s="19" t="n">
        <f aca="false">IFERROR(VALUE(SUBSTITUTE(TRIM('수출입 실적(국가별)'!D746),",","")),"")</f>
        <v>255954</v>
      </c>
      <c r="F742" s="19" t="n">
        <f aca="false">IFERROR(VALUE(SUBSTITUTE(TRIM('수출입 실적(국가별)'!F746),",","")),"")</f>
        <v>99846</v>
      </c>
      <c r="G742" s="19" t="n">
        <f aca="false">IFERROR(VALUE(SUBSTITUTE(TRIM('수출입 실적(국가별)'!G746),",","")),"")</f>
        <v>156108</v>
      </c>
    </row>
    <row r="743" customFormat="false" ht="15" hidden="false" customHeight="true" outlineLevel="0" collapsed="false">
      <c r="A743" s="11" t="str">
        <f aca="false">TRIM('수출입 실적(국가별)'!A747)</f>
        <v>2025.04</v>
      </c>
      <c r="B743" s="17" t="n">
        <f aca="false">IFERROR(VALUE(LEFT(A743,4)),"")</f>
        <v>2025</v>
      </c>
      <c r="C743" s="17" t="n">
        <f aca="false">IFERROR(VALUE(RIGHT(A743,2)),"")</f>
        <v>4</v>
      </c>
      <c r="D743" s="11" t="str">
        <f aca="false">TRIM('수출입 실적(국가별)'!B747)</f>
        <v>뉴질랜드</v>
      </c>
      <c r="E743" s="19" t="n">
        <f aca="false">IFERROR(VALUE(SUBSTITUTE(TRIM('수출입 실적(국가별)'!D747),",","")),"")</f>
        <v>237257</v>
      </c>
      <c r="F743" s="19" t="n">
        <f aca="false">IFERROR(VALUE(SUBSTITUTE(TRIM('수출입 실적(국가별)'!F747),",","")),"")</f>
        <v>203678</v>
      </c>
      <c r="G743" s="19" t="n">
        <f aca="false">IFERROR(VALUE(SUBSTITUTE(TRIM('수출입 실적(국가별)'!G747),",","")),"")</f>
        <v>33578</v>
      </c>
    </row>
    <row r="744" customFormat="false" ht="15" hidden="false" customHeight="true" outlineLevel="0" collapsed="false">
      <c r="A744" s="11" t="str">
        <f aca="false">TRIM('수출입 실적(국가별)'!A748)</f>
        <v>2025.04</v>
      </c>
      <c r="B744" s="17" t="n">
        <f aca="false">IFERROR(VALUE(LEFT(A744,4)),"")</f>
        <v>2025</v>
      </c>
      <c r="C744" s="17" t="n">
        <f aca="false">IFERROR(VALUE(RIGHT(A744,2)),"")</f>
        <v>4</v>
      </c>
      <c r="D744" s="11" t="str">
        <f aca="false">TRIM('수출입 실적(국가별)'!B748)</f>
        <v>버뮤다</v>
      </c>
      <c r="E744" s="19" t="n">
        <f aca="false">IFERROR(VALUE(SUBSTITUTE(TRIM('수출입 실적(국가별)'!D748),",","")),"")</f>
        <v>211356</v>
      </c>
      <c r="F744" s="19" t="n">
        <f aca="false">IFERROR(VALUE(SUBSTITUTE(TRIM('수출입 실적(국가별)'!F748),",","")),"")</f>
        <v>1</v>
      </c>
      <c r="G744" s="19" t="n">
        <f aca="false">IFERROR(VALUE(SUBSTITUTE(TRIM('수출입 실적(국가별)'!G748),",","")),"")</f>
        <v>211355</v>
      </c>
    </row>
    <row r="745" customFormat="false" ht="15" hidden="false" customHeight="true" outlineLevel="0" collapsed="false">
      <c r="A745" s="11" t="str">
        <f aca="false">TRIM('수출입 실적(국가별)'!A749)</f>
        <v>2025.04</v>
      </c>
      <c r="B745" s="17" t="n">
        <f aca="false">IFERROR(VALUE(LEFT(A745,4)),"")</f>
        <v>2025</v>
      </c>
      <c r="C745" s="17" t="n">
        <f aca="false">IFERROR(VALUE(RIGHT(A745,2)),"")</f>
        <v>4</v>
      </c>
      <c r="D745" s="11" t="str">
        <f aca="false">TRIM('수출입 실적(국가별)'!B749)</f>
        <v>이스라엘</v>
      </c>
      <c r="E745" s="19" t="n">
        <f aca="false">IFERROR(VALUE(SUBSTITUTE(TRIM('수출입 실적(국가별)'!D749),",","")),"")</f>
        <v>193196</v>
      </c>
      <c r="F745" s="19" t="n">
        <f aca="false">IFERROR(VALUE(SUBSTITUTE(TRIM('수출입 실적(국가별)'!F749),",","")),"")</f>
        <v>147817</v>
      </c>
      <c r="G745" s="19" t="n">
        <f aca="false">IFERROR(VALUE(SUBSTITUTE(TRIM('수출입 실적(국가별)'!G749),",","")),"")</f>
        <v>45379</v>
      </c>
    </row>
    <row r="746" customFormat="false" ht="15" hidden="false" customHeight="true" outlineLevel="0" collapsed="false">
      <c r="A746" s="11" t="str">
        <f aca="false">TRIM('수출입 실적(국가별)'!A750)</f>
        <v>2025.04</v>
      </c>
      <c r="B746" s="17" t="n">
        <f aca="false">IFERROR(VALUE(LEFT(A746,4)),"")</f>
        <v>2025</v>
      </c>
      <c r="C746" s="17" t="n">
        <f aca="false">IFERROR(VALUE(RIGHT(A746,2)),"")</f>
        <v>4</v>
      </c>
      <c r="D746" s="11" t="str">
        <f aca="false">TRIM('수출입 실적(국가별)'!B750)</f>
        <v>라이베리아</v>
      </c>
      <c r="E746" s="19" t="n">
        <f aca="false">IFERROR(VALUE(SUBSTITUTE(TRIM('수출입 실적(국가별)'!D750),",","")),"")</f>
        <v>187460</v>
      </c>
      <c r="F746" s="19" t="n">
        <f aca="false">IFERROR(VALUE(SUBSTITUTE(TRIM('수출입 실적(국가별)'!F750),",","")),"")</f>
        <v>13</v>
      </c>
      <c r="G746" s="19" t="n">
        <f aca="false">IFERROR(VALUE(SUBSTITUTE(TRIM('수출입 실적(국가별)'!G750),",","")),"")</f>
        <v>187446</v>
      </c>
    </row>
    <row r="747" customFormat="false" ht="15" hidden="false" customHeight="true" outlineLevel="0" collapsed="false">
      <c r="A747" s="11" t="str">
        <f aca="false">TRIM('수출입 실적(국가별)'!A751)</f>
        <v>2025.04</v>
      </c>
      <c r="B747" s="17" t="n">
        <f aca="false">IFERROR(VALUE(LEFT(A747,4)),"")</f>
        <v>2025</v>
      </c>
      <c r="C747" s="17" t="n">
        <f aca="false">IFERROR(VALUE(RIGHT(A747,2)),"")</f>
        <v>4</v>
      </c>
      <c r="D747" s="11" t="str">
        <f aca="false">TRIM('수출입 실적(국가별)'!B751)</f>
        <v>마샬군도</v>
      </c>
      <c r="E747" s="19" t="n">
        <f aca="false">IFERROR(VALUE(SUBSTITUTE(TRIM('수출입 실적(국가별)'!D751),",","")),"")</f>
        <v>180050</v>
      </c>
      <c r="F747" s="19" t="n">
        <f aca="false">IFERROR(VALUE(SUBSTITUTE(TRIM('수출입 실적(국가별)'!F751),",","")),"")</f>
        <v>159</v>
      </c>
      <c r="G747" s="19" t="n">
        <f aca="false">IFERROR(VALUE(SUBSTITUTE(TRIM('수출입 실적(국가별)'!G751),",","")),"")</f>
        <v>179890</v>
      </c>
    </row>
    <row r="748" customFormat="false" ht="15" hidden="false" customHeight="true" outlineLevel="0" collapsed="false">
      <c r="A748" s="11" t="str">
        <f aca="false">TRIM('수출입 실적(국가별)'!A752)</f>
        <v>2025.04</v>
      </c>
      <c r="B748" s="17" t="n">
        <f aca="false">IFERROR(VALUE(LEFT(A748,4)),"")</f>
        <v>2025</v>
      </c>
      <c r="C748" s="17" t="n">
        <f aca="false">IFERROR(VALUE(RIGHT(A748,2)),"")</f>
        <v>4</v>
      </c>
      <c r="D748" s="11" t="str">
        <f aca="false">TRIM('수출입 실적(국가별)'!B752)</f>
        <v>우즈베키스탄</v>
      </c>
      <c r="E748" s="19" t="n">
        <f aca="false">IFERROR(VALUE(SUBSTITUTE(TRIM('수출입 실적(국가별)'!D752),",","")),"")</f>
        <v>142419</v>
      </c>
      <c r="F748" s="19" t="n">
        <f aca="false">IFERROR(VALUE(SUBSTITUTE(TRIM('수출입 실적(국가별)'!F752),",","")),"")</f>
        <v>2676</v>
      </c>
      <c r="G748" s="19" t="n">
        <f aca="false">IFERROR(VALUE(SUBSTITUTE(TRIM('수출입 실적(국가별)'!G752),",","")),"")</f>
        <v>139743</v>
      </c>
    </row>
    <row r="749" customFormat="false" ht="15" hidden="false" customHeight="true" outlineLevel="0" collapsed="false">
      <c r="A749" s="11" t="str">
        <f aca="false">TRIM('수출입 실적(국가별)'!A753)</f>
        <v>2025.04</v>
      </c>
      <c r="B749" s="17" t="n">
        <f aca="false">IFERROR(VALUE(LEFT(A749,4)),"")</f>
        <v>2025</v>
      </c>
      <c r="C749" s="17" t="n">
        <f aca="false">IFERROR(VALUE(RIGHT(A749,2)),"")</f>
        <v>4</v>
      </c>
      <c r="D749" s="11" t="str">
        <f aca="false">TRIM('수출입 실적(국가별)'!B753)</f>
        <v>칠레</v>
      </c>
      <c r="E749" s="19" t="n">
        <f aca="false">IFERROR(VALUE(SUBSTITUTE(TRIM('수출입 실적(국가별)'!D753),",","")),"")</f>
        <v>136729</v>
      </c>
      <c r="F749" s="19" t="n">
        <f aca="false">IFERROR(VALUE(SUBSTITUTE(TRIM('수출입 실적(국가별)'!F753),",","")),"")</f>
        <v>546553</v>
      </c>
      <c r="G749" s="19" t="n">
        <f aca="false">IFERROR(VALUE(SUBSTITUTE(TRIM('수출입 실적(국가별)'!G753),",","")),"")</f>
        <v>-409823</v>
      </c>
    </row>
    <row r="750" customFormat="false" ht="15" hidden="false" customHeight="true" outlineLevel="0" collapsed="false">
      <c r="A750" s="11" t="str">
        <f aca="false">TRIM('수출입 실적(국가별)'!A754)</f>
        <v>2025.04</v>
      </c>
      <c r="B750" s="17" t="n">
        <f aca="false">IFERROR(VALUE(LEFT(A750,4)),"")</f>
        <v>2025</v>
      </c>
      <c r="C750" s="17" t="n">
        <f aca="false">IFERROR(VALUE(RIGHT(A750,2)),"")</f>
        <v>4</v>
      </c>
      <c r="D750" s="11" t="str">
        <f aca="false">TRIM('수출입 실적(국가별)'!B754)</f>
        <v>스웨덴</v>
      </c>
      <c r="E750" s="19" t="n">
        <f aca="false">IFERROR(VALUE(SUBSTITUTE(TRIM('수출입 실적(국가별)'!D754),",","")),"")</f>
        <v>134104</v>
      </c>
      <c r="F750" s="19" t="n">
        <f aca="false">IFERROR(VALUE(SUBSTITUTE(TRIM('수출입 실적(국가별)'!F754),",","")),"")</f>
        <v>141673</v>
      </c>
      <c r="G750" s="19" t="n">
        <f aca="false">IFERROR(VALUE(SUBSTITUTE(TRIM('수출입 실적(국가별)'!G754),",","")),"")</f>
        <v>-7569</v>
      </c>
    </row>
    <row r="751" customFormat="false" ht="15" hidden="false" customHeight="true" outlineLevel="0" collapsed="false">
      <c r="A751" s="11" t="str">
        <f aca="false">TRIM('수출입 실적(국가별)'!A755)</f>
        <v>2025.04</v>
      </c>
      <c r="B751" s="17" t="n">
        <f aca="false">IFERROR(VALUE(LEFT(A751,4)),"")</f>
        <v>2025</v>
      </c>
      <c r="C751" s="17" t="n">
        <f aca="false">IFERROR(VALUE(RIGHT(A751,2)),"")</f>
        <v>4</v>
      </c>
      <c r="D751" s="11" t="str">
        <f aca="false">TRIM('수출입 실적(국가별)'!B755)</f>
        <v>방글라데시</v>
      </c>
      <c r="E751" s="19" t="n">
        <f aca="false">IFERROR(VALUE(SUBSTITUTE(TRIM('수출입 실적(국가별)'!D755),",","")),"")</f>
        <v>121140</v>
      </c>
      <c r="F751" s="19" t="n">
        <f aca="false">IFERROR(VALUE(SUBSTITUTE(TRIM('수출입 실적(국가별)'!F755),",","")),"")</f>
        <v>53012</v>
      </c>
      <c r="G751" s="19" t="n">
        <f aca="false">IFERROR(VALUE(SUBSTITUTE(TRIM('수출입 실적(국가별)'!G755),",","")),"")</f>
        <v>68128</v>
      </c>
    </row>
    <row r="752" customFormat="false" ht="15" hidden="false" customHeight="true" outlineLevel="0" collapsed="false">
      <c r="A752" s="11" t="str">
        <f aca="false">TRIM('수출입 실적(국가별)'!A756)</f>
        <v>2025.04</v>
      </c>
      <c r="B752" s="17" t="n">
        <f aca="false">IFERROR(VALUE(LEFT(A752,4)),"")</f>
        <v>2025</v>
      </c>
      <c r="C752" s="17" t="n">
        <f aca="false">IFERROR(VALUE(RIGHT(A752,2)),"")</f>
        <v>4</v>
      </c>
      <c r="D752" s="11" t="str">
        <f aca="false">TRIM('수출입 실적(국가별)'!B756)</f>
        <v>아일랜드</v>
      </c>
      <c r="E752" s="19" t="n">
        <f aca="false">IFERROR(VALUE(SUBSTITUTE(TRIM('수출입 실적(국가별)'!D756),",","")),"")</f>
        <v>121003</v>
      </c>
      <c r="F752" s="19" t="n">
        <f aca="false">IFERROR(VALUE(SUBSTITUTE(TRIM('수출입 실적(국가별)'!F756),",","")),"")</f>
        <v>155548</v>
      </c>
      <c r="G752" s="19" t="n">
        <f aca="false">IFERROR(VALUE(SUBSTITUTE(TRIM('수출입 실적(국가별)'!G756),",","")),"")</f>
        <v>-34545</v>
      </c>
    </row>
    <row r="753" customFormat="false" ht="15" hidden="false" customHeight="true" outlineLevel="0" collapsed="false">
      <c r="A753" s="11" t="str">
        <f aca="false">TRIM('수출입 실적(국가별)'!A757)</f>
        <v>2025.04</v>
      </c>
      <c r="B753" s="17" t="n">
        <f aca="false">IFERROR(VALUE(LEFT(A753,4)),"")</f>
        <v>2025</v>
      </c>
      <c r="C753" s="17" t="n">
        <f aca="false">IFERROR(VALUE(RIGHT(A753,2)),"")</f>
        <v>4</v>
      </c>
      <c r="D753" s="11" t="str">
        <f aca="false">TRIM('수출입 실적(국가별)'!B757)</f>
        <v>파키스탄</v>
      </c>
      <c r="E753" s="19" t="n">
        <f aca="false">IFERROR(VALUE(SUBSTITUTE(TRIM('수출입 실적(국가별)'!D757),",","")),"")</f>
        <v>115633</v>
      </c>
      <c r="F753" s="19" t="n">
        <f aca="false">IFERROR(VALUE(SUBSTITUTE(TRIM('수출입 실적(국가별)'!F757),",","")),"")</f>
        <v>27316</v>
      </c>
      <c r="G753" s="19" t="n">
        <f aca="false">IFERROR(VALUE(SUBSTITUTE(TRIM('수출입 실적(국가별)'!G757),",","")),"")</f>
        <v>88317</v>
      </c>
    </row>
    <row r="754" customFormat="false" ht="15" hidden="false" customHeight="true" outlineLevel="0" collapsed="false">
      <c r="A754" s="11" t="str">
        <f aca="false">TRIM('수출입 실적(국가별)'!A758)</f>
        <v>2025.04</v>
      </c>
      <c r="B754" s="17" t="n">
        <f aca="false">IFERROR(VALUE(LEFT(A754,4)),"")</f>
        <v>2025</v>
      </c>
      <c r="C754" s="17" t="n">
        <f aca="false">IFERROR(VALUE(RIGHT(A754,2)),"")</f>
        <v>4</v>
      </c>
      <c r="D754" s="11" t="str">
        <f aca="false">TRIM('수출입 실적(국가별)'!B758)</f>
        <v>스위스</v>
      </c>
      <c r="E754" s="19" t="n">
        <f aca="false">IFERROR(VALUE(SUBSTITUTE(TRIM('수출입 실적(국가별)'!D758),",","")),"")</f>
        <v>110611</v>
      </c>
      <c r="F754" s="19" t="n">
        <f aca="false">IFERROR(VALUE(SUBSTITUTE(TRIM('수출입 실적(국가별)'!F758),",","")),"")</f>
        <v>286047</v>
      </c>
      <c r="G754" s="19" t="n">
        <f aca="false">IFERROR(VALUE(SUBSTITUTE(TRIM('수출입 실적(국가별)'!G758),",","")),"")</f>
        <v>-175437</v>
      </c>
    </row>
    <row r="755" customFormat="false" ht="15" hidden="false" customHeight="true" outlineLevel="0" collapsed="false">
      <c r="A755" s="11" t="str">
        <f aca="false">TRIM('수출입 실적(국가별)'!A759)</f>
        <v>2025.04</v>
      </c>
      <c r="B755" s="17" t="n">
        <f aca="false">IFERROR(VALUE(LEFT(A755,4)),"")</f>
        <v>2025</v>
      </c>
      <c r="C755" s="17" t="n">
        <f aca="false">IFERROR(VALUE(RIGHT(A755,2)),"")</f>
        <v>4</v>
      </c>
      <c r="D755" s="11" t="str">
        <f aca="false">TRIM('수출입 실적(국가별)'!B759)</f>
        <v>오스트리아</v>
      </c>
      <c r="E755" s="19" t="n">
        <f aca="false">IFERROR(VALUE(SUBSTITUTE(TRIM('수출입 실적(국가별)'!D759),",","")),"")</f>
        <v>110208</v>
      </c>
      <c r="F755" s="19" t="n">
        <f aca="false">IFERROR(VALUE(SUBSTITUTE(TRIM('수출입 실적(국가별)'!F759),",","")),"")</f>
        <v>131048</v>
      </c>
      <c r="G755" s="19" t="n">
        <f aca="false">IFERROR(VALUE(SUBSTITUTE(TRIM('수출입 실적(국가별)'!G759),",","")),"")</f>
        <v>-20840</v>
      </c>
    </row>
    <row r="756" customFormat="false" ht="15" hidden="false" customHeight="true" outlineLevel="0" collapsed="false">
      <c r="A756" s="11" t="str">
        <f aca="false">TRIM('수출입 실적(국가별)'!A760)</f>
        <v>2025.04</v>
      </c>
      <c r="B756" s="17" t="n">
        <f aca="false">IFERROR(VALUE(LEFT(A756,4)),"")</f>
        <v>2025</v>
      </c>
      <c r="C756" s="17" t="n">
        <f aca="false">IFERROR(VALUE(RIGHT(A756,2)),"")</f>
        <v>4</v>
      </c>
      <c r="D756" s="11" t="str">
        <f aca="false">TRIM('수출입 실적(국가별)'!B760)</f>
        <v>콜롬비아</v>
      </c>
      <c r="E756" s="19" t="n">
        <f aca="false">IFERROR(VALUE(SUBSTITUTE(TRIM('수출입 실적(국가별)'!D760),",","")),"")</f>
        <v>109546</v>
      </c>
      <c r="F756" s="19" t="n">
        <f aca="false">IFERROR(VALUE(SUBSTITUTE(TRIM('수출입 실적(국가별)'!F760),",","")),"")</f>
        <v>39817</v>
      </c>
      <c r="G756" s="19" t="n">
        <f aca="false">IFERROR(VALUE(SUBSTITUTE(TRIM('수출입 실적(국가별)'!G760),",","")),"")</f>
        <v>69729</v>
      </c>
    </row>
    <row r="757" customFormat="false" ht="15" hidden="false" customHeight="true" outlineLevel="0" collapsed="false">
      <c r="A757" s="11" t="str">
        <f aca="false">TRIM('수출입 실적(국가별)'!A761)</f>
        <v>2025.04</v>
      </c>
      <c r="B757" s="17" t="n">
        <f aca="false">IFERROR(VALUE(LEFT(A757,4)),"")</f>
        <v>2025</v>
      </c>
      <c r="C757" s="17" t="n">
        <f aca="false">IFERROR(VALUE(RIGHT(A757,2)),"")</f>
        <v>4</v>
      </c>
      <c r="D757" s="11" t="str">
        <f aca="false">TRIM('수출입 실적(국가별)'!B761)</f>
        <v>슬로베니아</v>
      </c>
      <c r="E757" s="19" t="n">
        <f aca="false">IFERROR(VALUE(SUBSTITUTE(TRIM('수출입 실적(국가별)'!D761),",","")),"")</f>
        <v>102630</v>
      </c>
      <c r="F757" s="19" t="n">
        <f aca="false">IFERROR(VALUE(SUBSTITUTE(TRIM('수출입 실적(국가별)'!F761),",","")),"")</f>
        <v>13189</v>
      </c>
      <c r="G757" s="19" t="n">
        <f aca="false">IFERROR(VALUE(SUBSTITUTE(TRIM('수출입 실적(국가별)'!G761),",","")),"")</f>
        <v>89441</v>
      </c>
    </row>
    <row r="758" customFormat="false" ht="15" hidden="false" customHeight="true" outlineLevel="0" collapsed="false">
      <c r="A758" s="11" t="str">
        <f aca="false">TRIM('수출입 실적(국가별)'!A762)</f>
        <v>2025.04</v>
      </c>
      <c r="B758" s="17" t="n">
        <f aca="false">IFERROR(VALUE(LEFT(A758,4)),"")</f>
        <v>2025</v>
      </c>
      <c r="C758" s="17" t="n">
        <f aca="false">IFERROR(VALUE(RIGHT(A758,2)),"")</f>
        <v>4</v>
      </c>
      <c r="D758" s="11" t="str">
        <f aca="false">TRIM('수출입 실적(국가별)'!B762)</f>
        <v>이집트</v>
      </c>
      <c r="E758" s="19" t="n">
        <f aca="false">IFERROR(VALUE(SUBSTITUTE(TRIM('수출입 실적(국가별)'!D762),",","")),"")</f>
        <v>102423</v>
      </c>
      <c r="F758" s="19" t="n">
        <f aca="false">IFERROR(VALUE(SUBSTITUTE(TRIM('수출입 실적(국가별)'!F762),",","")),"")</f>
        <v>11996</v>
      </c>
      <c r="G758" s="19" t="n">
        <f aca="false">IFERROR(VALUE(SUBSTITUTE(TRIM('수출입 실적(국가별)'!G762),",","")),"")</f>
        <v>90427</v>
      </c>
    </row>
    <row r="759" customFormat="false" ht="15" hidden="false" customHeight="true" outlineLevel="0" collapsed="false">
      <c r="A759" s="11" t="str">
        <f aca="false">TRIM('수출입 실적(국가별)'!A763)</f>
        <v>2025.04</v>
      </c>
      <c r="B759" s="17" t="n">
        <f aca="false">IFERROR(VALUE(LEFT(A759,4)),"")</f>
        <v>2025</v>
      </c>
      <c r="C759" s="17" t="n">
        <f aca="false">IFERROR(VALUE(RIGHT(A759,2)),"")</f>
        <v>4</v>
      </c>
      <c r="D759" s="11" t="str">
        <f aca="false">TRIM('수출입 실적(국가별)'!B763)</f>
        <v>이라크</v>
      </c>
      <c r="E759" s="19" t="n">
        <f aca="false">IFERROR(VALUE(SUBSTITUTE(TRIM('수출입 실적(국가별)'!D763),",","")),"")</f>
        <v>99916</v>
      </c>
      <c r="F759" s="19" t="n">
        <f aca="false">IFERROR(VALUE(SUBSTITUTE(TRIM('수출입 실적(국가별)'!F763),",","")),"")</f>
        <v>918052</v>
      </c>
      <c r="G759" s="19" t="n">
        <f aca="false">IFERROR(VALUE(SUBSTITUTE(TRIM('수출입 실적(국가별)'!G763),",","")),"")</f>
        <v>-818136</v>
      </c>
    </row>
    <row r="760" customFormat="false" ht="15" hidden="false" customHeight="true" outlineLevel="0" collapsed="false">
      <c r="A760" s="11" t="str">
        <f aca="false">TRIM('수출입 실적(국가별)'!A764)</f>
        <v>2025.04</v>
      </c>
      <c r="B760" s="17" t="n">
        <f aca="false">IFERROR(VALUE(LEFT(A760,4)),"")</f>
        <v>2025</v>
      </c>
      <c r="C760" s="17" t="n">
        <f aca="false">IFERROR(VALUE(RIGHT(A760,2)),"")</f>
        <v>4</v>
      </c>
      <c r="D760" s="11" t="str">
        <f aca="false">TRIM('수출입 실적(국가별)'!B764)</f>
        <v>괌</v>
      </c>
      <c r="E760" s="19" t="n">
        <f aca="false">IFERROR(VALUE(SUBSTITUTE(TRIM('수출입 실적(국가별)'!D764),",","")),"")</f>
        <v>95760</v>
      </c>
      <c r="F760" s="19" t="n">
        <f aca="false">IFERROR(VALUE(SUBSTITUTE(TRIM('수출입 실적(국가별)'!F764),",","")),"")</f>
        <v>643</v>
      </c>
      <c r="G760" s="19" t="n">
        <f aca="false">IFERROR(VALUE(SUBSTITUTE(TRIM('수출입 실적(국가별)'!G764),",","")),"")</f>
        <v>95117</v>
      </c>
    </row>
    <row r="761" customFormat="false" ht="15" hidden="false" customHeight="true" outlineLevel="0" collapsed="false">
      <c r="A761" s="11" t="str">
        <f aca="false">TRIM('수출입 실적(국가별)'!A765)</f>
        <v>2025.04</v>
      </c>
      <c r="B761" s="17" t="n">
        <f aca="false">IFERROR(VALUE(LEFT(A761,4)),"")</f>
        <v>2025</v>
      </c>
      <c r="C761" s="17" t="n">
        <f aca="false">IFERROR(VALUE(RIGHT(A761,2)),"")</f>
        <v>4</v>
      </c>
      <c r="D761" s="11" t="str">
        <f aca="false">TRIM('수출입 실적(국가별)'!B765)</f>
        <v>파나마</v>
      </c>
      <c r="E761" s="19" t="n">
        <f aca="false">IFERROR(VALUE(SUBSTITUTE(TRIM('수출입 실적(국가별)'!D765),",","")),"")</f>
        <v>88989</v>
      </c>
      <c r="F761" s="19" t="n">
        <f aca="false">IFERROR(VALUE(SUBSTITUTE(TRIM('수출입 실적(국가별)'!F765),",","")),"")</f>
        <v>83947</v>
      </c>
      <c r="G761" s="19" t="n">
        <f aca="false">IFERROR(VALUE(SUBSTITUTE(TRIM('수출입 실적(국가별)'!G765),",","")),"")</f>
        <v>5042</v>
      </c>
    </row>
    <row r="762" customFormat="false" ht="15" hidden="false" customHeight="true" outlineLevel="0" collapsed="false">
      <c r="A762" s="11" t="str">
        <f aca="false">TRIM('수출입 실적(국가별)'!A766)</f>
        <v>2025.04</v>
      </c>
      <c r="B762" s="17" t="n">
        <f aca="false">IFERROR(VALUE(LEFT(A762,4)),"")</f>
        <v>2025</v>
      </c>
      <c r="C762" s="17" t="n">
        <f aca="false">IFERROR(VALUE(RIGHT(A762,2)),"")</f>
        <v>4</v>
      </c>
      <c r="D762" s="11" t="str">
        <f aca="false">TRIM('수출입 실적(국가별)'!B766)</f>
        <v>포루투갈</v>
      </c>
      <c r="E762" s="19" t="n">
        <f aca="false">IFERROR(VALUE(SUBSTITUTE(TRIM('수출입 실적(국가별)'!D766),",","")),"")</f>
        <v>75884</v>
      </c>
      <c r="F762" s="19" t="n">
        <f aca="false">IFERROR(VALUE(SUBSTITUTE(TRIM('수출입 실적(국가별)'!F766),",","")),"")</f>
        <v>28547</v>
      </c>
      <c r="G762" s="19" t="n">
        <f aca="false">IFERROR(VALUE(SUBSTITUTE(TRIM('수출입 실적(국가별)'!G766),",","")),"")</f>
        <v>47337</v>
      </c>
    </row>
    <row r="763" customFormat="false" ht="15" hidden="false" customHeight="true" outlineLevel="0" collapsed="false">
      <c r="A763" s="11" t="str">
        <f aca="false">TRIM('수출입 실적(국가별)'!A767)</f>
        <v>2025.04</v>
      </c>
      <c r="B763" s="17" t="n">
        <f aca="false">IFERROR(VALUE(LEFT(A763,4)),"")</f>
        <v>2025</v>
      </c>
      <c r="C763" s="17" t="n">
        <f aca="false">IFERROR(VALUE(RIGHT(A763,2)),"")</f>
        <v>4</v>
      </c>
      <c r="D763" s="11" t="str">
        <f aca="false">TRIM('수출입 실적(국가별)'!B767)</f>
        <v>남아프리카공화국</v>
      </c>
      <c r="E763" s="19" t="n">
        <f aca="false">IFERROR(VALUE(SUBSTITUTE(TRIM('수출입 실적(국가별)'!D767),",","")),"")</f>
        <v>72997</v>
      </c>
      <c r="F763" s="19" t="n">
        <f aca="false">IFERROR(VALUE(SUBSTITUTE(TRIM('수출입 실적(국가별)'!F767),",","")),"")</f>
        <v>213877</v>
      </c>
      <c r="G763" s="19" t="n">
        <f aca="false">IFERROR(VALUE(SUBSTITUTE(TRIM('수출입 실적(국가별)'!G767),",","")),"")</f>
        <v>-140880</v>
      </c>
    </row>
    <row r="764" customFormat="false" ht="15" hidden="false" customHeight="true" outlineLevel="0" collapsed="false">
      <c r="A764" s="11" t="str">
        <f aca="false">TRIM('수출입 실적(국가별)'!A768)</f>
        <v>2025.04</v>
      </c>
      <c r="B764" s="17" t="n">
        <f aca="false">IFERROR(VALUE(LEFT(A764,4)),"")</f>
        <v>2025</v>
      </c>
      <c r="C764" s="17" t="n">
        <f aca="false">IFERROR(VALUE(RIGHT(A764,2)),"")</f>
        <v>4</v>
      </c>
      <c r="D764" s="11" t="str">
        <f aca="false">TRIM('수출입 실적(국가별)'!B768)</f>
        <v>루마니아</v>
      </c>
      <c r="E764" s="19" t="n">
        <f aca="false">IFERROR(VALUE(SUBSTITUTE(TRIM('수출입 실적(국가별)'!D768),",","")),"")</f>
        <v>71398</v>
      </c>
      <c r="F764" s="19" t="n">
        <f aca="false">IFERROR(VALUE(SUBSTITUTE(TRIM('수출입 실적(국가별)'!F768),",","")),"")</f>
        <v>37620</v>
      </c>
      <c r="G764" s="19" t="n">
        <f aca="false">IFERROR(VALUE(SUBSTITUTE(TRIM('수출입 실적(국가별)'!G768),",","")),"")</f>
        <v>33778</v>
      </c>
    </row>
    <row r="765" customFormat="false" ht="15" hidden="false" customHeight="true" outlineLevel="0" collapsed="false">
      <c r="A765" s="11" t="str">
        <f aca="false">TRIM('수출입 실적(국가별)'!A769)</f>
        <v>2025.04</v>
      </c>
      <c r="B765" s="17" t="n">
        <f aca="false">IFERROR(VALUE(LEFT(A765,4)),"")</f>
        <v>2025</v>
      </c>
      <c r="C765" s="17" t="n">
        <f aca="false">IFERROR(VALUE(RIGHT(A765,2)),"")</f>
        <v>4</v>
      </c>
      <c r="D765" s="11" t="str">
        <f aca="false">TRIM('수출입 실적(국가별)'!B769)</f>
        <v>요르단</v>
      </c>
      <c r="E765" s="19" t="n">
        <f aca="false">IFERROR(VALUE(SUBSTITUTE(TRIM('수출입 실적(국가별)'!D769),",","")),"")</f>
        <v>71251</v>
      </c>
      <c r="F765" s="19" t="n">
        <f aca="false">IFERROR(VALUE(SUBSTITUTE(TRIM('수출입 실적(국가별)'!F769),",","")),"")</f>
        <v>1974</v>
      </c>
      <c r="G765" s="19" t="n">
        <f aca="false">IFERROR(VALUE(SUBSTITUTE(TRIM('수출입 실적(국가별)'!G769),",","")),"")</f>
        <v>69277</v>
      </c>
    </row>
    <row r="766" customFormat="false" ht="15" hidden="false" customHeight="true" outlineLevel="0" collapsed="false">
      <c r="A766" s="11" t="str">
        <f aca="false">TRIM('수출입 실적(국가별)'!A770)</f>
        <v>2025.04</v>
      </c>
      <c r="B766" s="17" t="n">
        <f aca="false">IFERROR(VALUE(LEFT(A766,4)),"")</f>
        <v>2025</v>
      </c>
      <c r="C766" s="17" t="n">
        <f aca="false">IFERROR(VALUE(RIGHT(A766,2)),"")</f>
        <v>4</v>
      </c>
      <c r="D766" s="11" t="str">
        <f aca="false">TRIM('수출입 실적(국가별)'!B770)</f>
        <v>앙골라</v>
      </c>
      <c r="E766" s="19" t="n">
        <f aca="false">IFERROR(VALUE(SUBSTITUTE(TRIM('수출입 실적(국가별)'!D770),",","")),"")</f>
        <v>69071</v>
      </c>
      <c r="F766" s="19" t="n">
        <f aca="false">IFERROR(VALUE(SUBSTITUTE(TRIM('수출입 실적(국가별)'!F770),",","")),"")</f>
        <v>0</v>
      </c>
      <c r="G766" s="19" t="n">
        <f aca="false">IFERROR(VALUE(SUBSTITUTE(TRIM('수출입 실적(국가별)'!G770),",","")),"")</f>
        <v>69071</v>
      </c>
    </row>
    <row r="767" customFormat="false" ht="15" hidden="false" customHeight="true" outlineLevel="0" collapsed="false">
      <c r="A767" s="11" t="str">
        <f aca="false">TRIM('수출입 실적(국가별)'!A771)</f>
        <v>2025.04</v>
      </c>
      <c r="B767" s="17" t="n">
        <f aca="false">IFERROR(VALUE(LEFT(A767,4)),"")</f>
        <v>2025</v>
      </c>
      <c r="C767" s="17" t="n">
        <f aca="false">IFERROR(VALUE(RIGHT(A767,2)),"")</f>
        <v>4</v>
      </c>
      <c r="D767" s="11" t="str">
        <f aca="false">TRIM('수출입 실적(국가별)'!B771)</f>
        <v>카타르</v>
      </c>
      <c r="E767" s="19" t="n">
        <f aca="false">IFERROR(VALUE(SUBSTITUTE(TRIM('수출입 실적(국가별)'!D771),",","")),"")</f>
        <v>66111</v>
      </c>
      <c r="F767" s="19" t="n">
        <f aca="false">IFERROR(VALUE(SUBSTITUTE(TRIM('수출입 실적(국가별)'!F771),",","")),"")</f>
        <v>940102</v>
      </c>
      <c r="G767" s="19" t="n">
        <f aca="false">IFERROR(VALUE(SUBSTITUTE(TRIM('수출입 실적(국가별)'!G771),",","")),"")</f>
        <v>-873991</v>
      </c>
    </row>
    <row r="768" customFormat="false" ht="15" hidden="false" customHeight="true" outlineLevel="0" collapsed="false">
      <c r="A768" s="11" t="str">
        <f aca="false">TRIM('수출입 실적(국가별)'!A772)</f>
        <v>2025.04</v>
      </c>
      <c r="B768" s="17" t="n">
        <f aca="false">IFERROR(VALUE(LEFT(A768,4)),"")</f>
        <v>2025</v>
      </c>
      <c r="C768" s="17" t="n">
        <f aca="false">IFERROR(VALUE(RIGHT(A768,2)),"")</f>
        <v>4</v>
      </c>
      <c r="D768" s="11" t="str">
        <f aca="false">TRIM('수출입 실적(국가별)'!B772)</f>
        <v>덴마크</v>
      </c>
      <c r="E768" s="19" t="n">
        <f aca="false">IFERROR(VALUE(SUBSTITUTE(TRIM('수출입 실적(국가별)'!D772),",","")),"")</f>
        <v>63140</v>
      </c>
      <c r="F768" s="19" t="n">
        <f aca="false">IFERROR(VALUE(SUBSTITUTE(TRIM('수출입 실적(국가별)'!F772),",","")),"")</f>
        <v>132351</v>
      </c>
      <c r="G768" s="19" t="n">
        <f aca="false">IFERROR(VALUE(SUBSTITUTE(TRIM('수출입 실적(국가별)'!G772),",","")),"")</f>
        <v>-69211</v>
      </c>
    </row>
    <row r="769" customFormat="false" ht="15" hidden="false" customHeight="true" outlineLevel="0" collapsed="false">
      <c r="A769" s="11" t="str">
        <f aca="false">TRIM('수출입 실적(국가별)'!A773)</f>
        <v>2025.04</v>
      </c>
      <c r="B769" s="17" t="n">
        <f aca="false">IFERROR(VALUE(LEFT(A769,4)),"")</f>
        <v>2025</v>
      </c>
      <c r="C769" s="17" t="n">
        <f aca="false">IFERROR(VALUE(RIGHT(A769,2)),"")</f>
        <v>4</v>
      </c>
      <c r="D769" s="11" t="str">
        <f aca="false">TRIM('수출입 실적(국가별)'!B773)</f>
        <v>페루</v>
      </c>
      <c r="E769" s="19" t="n">
        <f aca="false">IFERROR(VALUE(SUBSTITUTE(TRIM('수출입 실적(국가별)'!D773),",","")),"")</f>
        <v>61355</v>
      </c>
      <c r="F769" s="19" t="n">
        <f aca="false">IFERROR(VALUE(SUBSTITUTE(TRIM('수출입 실적(국가별)'!F773),",","")),"")</f>
        <v>346018</v>
      </c>
      <c r="G769" s="19" t="n">
        <f aca="false">IFERROR(VALUE(SUBSTITUTE(TRIM('수출입 실적(국가별)'!G773),",","")),"")</f>
        <v>-284663</v>
      </c>
    </row>
    <row r="770" customFormat="false" ht="15" hidden="false" customHeight="true" outlineLevel="0" collapsed="false">
      <c r="A770" s="11" t="str">
        <f aca="false">TRIM('수출입 실적(국가별)'!A774)</f>
        <v>2025.04</v>
      </c>
      <c r="B770" s="17" t="n">
        <f aca="false">IFERROR(VALUE(LEFT(A770,4)),"")</f>
        <v>2025</v>
      </c>
      <c r="C770" s="17" t="n">
        <f aca="false">IFERROR(VALUE(RIGHT(A770,2)),"")</f>
        <v>4</v>
      </c>
      <c r="D770" s="11" t="str">
        <f aca="false">TRIM('수출입 실적(국가별)'!B774)</f>
        <v>캄보디아</v>
      </c>
      <c r="E770" s="19" t="n">
        <f aca="false">IFERROR(VALUE(SUBSTITUTE(TRIM('수출입 실적(국가별)'!D774),",","")),"")</f>
        <v>58666</v>
      </c>
      <c r="F770" s="19" t="n">
        <f aca="false">IFERROR(VALUE(SUBSTITUTE(TRIM('수출입 실적(국가별)'!F774),",","")),"")</f>
        <v>40659</v>
      </c>
      <c r="G770" s="19" t="n">
        <f aca="false">IFERROR(VALUE(SUBSTITUTE(TRIM('수출입 실적(국가별)'!G774),",","")),"")</f>
        <v>18007</v>
      </c>
    </row>
    <row r="771" customFormat="false" ht="15" hidden="false" customHeight="true" outlineLevel="0" collapsed="false">
      <c r="A771" s="11" t="str">
        <f aca="false">TRIM('수출입 실적(국가별)'!A775)</f>
        <v>2025.04</v>
      </c>
      <c r="B771" s="17" t="n">
        <f aca="false">IFERROR(VALUE(LEFT(A771,4)),"")</f>
        <v>2025</v>
      </c>
      <c r="C771" s="17" t="n">
        <f aca="false">IFERROR(VALUE(RIGHT(A771,2)),"")</f>
        <v>4</v>
      </c>
      <c r="D771" s="11" t="str">
        <f aca="false">TRIM('수출입 실적(국가별)'!B775)</f>
        <v>쿠웨이트</v>
      </c>
      <c r="E771" s="19" t="n">
        <f aca="false">IFERROR(VALUE(SUBSTITUTE(TRIM('수출입 실적(국가별)'!D775),",","")),"")</f>
        <v>57077</v>
      </c>
      <c r="F771" s="19" t="n">
        <f aca="false">IFERROR(VALUE(SUBSTITUTE(TRIM('수출입 실적(국가별)'!F775),",","")),"")</f>
        <v>578341</v>
      </c>
      <c r="G771" s="19" t="n">
        <f aca="false">IFERROR(VALUE(SUBSTITUTE(TRIM('수출입 실적(국가별)'!G775),",","")),"")</f>
        <v>-521264</v>
      </c>
    </row>
    <row r="772" customFormat="false" ht="15" hidden="false" customHeight="true" outlineLevel="0" collapsed="false">
      <c r="A772" s="11" t="str">
        <f aca="false">TRIM('수출입 실적(국가별)'!A776)</f>
        <v>2025.04</v>
      </c>
      <c r="B772" s="17" t="n">
        <f aca="false">IFERROR(VALUE(LEFT(A772,4)),"")</f>
        <v>2025</v>
      </c>
      <c r="C772" s="17" t="n">
        <f aca="false">IFERROR(VALUE(RIGHT(A772,2)),"")</f>
        <v>4</v>
      </c>
      <c r="D772" s="11" t="str">
        <f aca="false">TRIM('수출입 실적(국가별)'!B776)</f>
        <v>몽골</v>
      </c>
      <c r="E772" s="19" t="n">
        <f aca="false">IFERROR(VALUE(SUBSTITUTE(TRIM('수출입 실적(국가별)'!D776),",","")),"")</f>
        <v>54890</v>
      </c>
      <c r="F772" s="19" t="n">
        <f aca="false">IFERROR(VALUE(SUBSTITUTE(TRIM('수출입 실적(국가별)'!F776),",","")),"")</f>
        <v>1313</v>
      </c>
      <c r="G772" s="19" t="n">
        <f aca="false">IFERROR(VALUE(SUBSTITUTE(TRIM('수출입 실적(국가별)'!G776),",","")),"")</f>
        <v>53578</v>
      </c>
    </row>
    <row r="773" customFormat="false" ht="15" hidden="false" customHeight="true" outlineLevel="0" collapsed="false">
      <c r="A773" s="11" t="str">
        <f aca="false">TRIM('수출입 실적(국가별)'!A777)</f>
        <v>2025.04</v>
      </c>
      <c r="B773" s="17" t="n">
        <f aca="false">IFERROR(VALUE(LEFT(A773,4)),"")</f>
        <v>2025</v>
      </c>
      <c r="C773" s="17" t="n">
        <f aca="false">IFERROR(VALUE(RIGHT(A773,2)),"")</f>
        <v>4</v>
      </c>
      <c r="D773" s="11" t="str">
        <f aca="false">TRIM('수출입 실적(국가별)'!B777)</f>
        <v>알제리</v>
      </c>
      <c r="E773" s="19" t="n">
        <f aca="false">IFERROR(VALUE(SUBSTITUTE(TRIM('수출입 실적(국가별)'!D777),",","")),"")</f>
        <v>54755</v>
      </c>
      <c r="F773" s="19" t="n">
        <f aca="false">IFERROR(VALUE(SUBSTITUTE(TRIM('수출입 실적(국가별)'!F777),",","")),"")</f>
        <v>229343</v>
      </c>
      <c r="G773" s="19" t="n">
        <f aca="false">IFERROR(VALUE(SUBSTITUTE(TRIM('수출입 실적(국가별)'!G777),",","")),"")</f>
        <v>-174588</v>
      </c>
    </row>
    <row r="774" customFormat="false" ht="15" hidden="false" customHeight="true" outlineLevel="0" collapsed="false">
      <c r="A774" s="11" t="str">
        <f aca="false">TRIM('수출입 실적(국가별)'!A778)</f>
        <v>2025.04</v>
      </c>
      <c r="B774" s="17" t="n">
        <f aca="false">IFERROR(VALUE(LEFT(A774,4)),"")</f>
        <v>2025</v>
      </c>
      <c r="C774" s="17" t="n">
        <f aca="false">IFERROR(VALUE(RIGHT(A774,2)),"")</f>
        <v>4</v>
      </c>
      <c r="D774" s="11" t="str">
        <f aca="false">TRIM('수출입 실적(국가별)'!B778)</f>
        <v>그리스</v>
      </c>
      <c r="E774" s="19" t="n">
        <f aca="false">IFERROR(VALUE(SUBSTITUTE(TRIM('수출입 실적(국가별)'!D778),",","")),"")</f>
        <v>53697</v>
      </c>
      <c r="F774" s="19" t="n">
        <f aca="false">IFERROR(VALUE(SUBSTITUTE(TRIM('수출입 실적(국가별)'!F778),",","")),"")</f>
        <v>30504</v>
      </c>
      <c r="G774" s="19" t="n">
        <f aca="false">IFERROR(VALUE(SUBSTITUTE(TRIM('수출입 실적(국가별)'!G778),",","")),"")</f>
        <v>23194</v>
      </c>
    </row>
    <row r="775" customFormat="false" ht="15" hidden="false" customHeight="true" outlineLevel="0" collapsed="false">
      <c r="A775" s="11" t="str">
        <f aca="false">TRIM('수출입 실적(국가별)'!A779)</f>
        <v>2025.04</v>
      </c>
      <c r="B775" s="17" t="n">
        <f aca="false">IFERROR(VALUE(LEFT(A775,4)),"")</f>
        <v>2025</v>
      </c>
      <c r="C775" s="17" t="n">
        <f aca="false">IFERROR(VALUE(RIGHT(A775,2)),"")</f>
        <v>4</v>
      </c>
      <c r="D775" s="11" t="str">
        <f aca="false">TRIM('수출입 실적(국가별)'!B779)</f>
        <v>우크라이나</v>
      </c>
      <c r="E775" s="19" t="n">
        <f aca="false">IFERROR(VALUE(SUBSTITUTE(TRIM('수출입 실적(국가별)'!D779),",","")),"")</f>
        <v>48766</v>
      </c>
      <c r="F775" s="19" t="n">
        <f aca="false">IFERROR(VALUE(SUBSTITUTE(TRIM('수출입 실적(국가별)'!F779),",","")),"")</f>
        <v>49679</v>
      </c>
      <c r="G775" s="19" t="n">
        <f aca="false">IFERROR(VALUE(SUBSTITUTE(TRIM('수출입 실적(국가별)'!G779),",","")),"")</f>
        <v>-912</v>
      </c>
    </row>
    <row r="776" customFormat="false" ht="15" hidden="false" customHeight="true" outlineLevel="0" collapsed="false">
      <c r="A776" s="11" t="str">
        <f aca="false">TRIM('수출입 실적(국가별)'!A780)</f>
        <v>2025.04</v>
      </c>
      <c r="B776" s="17" t="n">
        <f aca="false">IFERROR(VALUE(LEFT(A776,4)),"")</f>
        <v>2025</v>
      </c>
      <c r="C776" s="17" t="n">
        <f aca="false">IFERROR(VALUE(RIGHT(A776,2)),"")</f>
        <v>4</v>
      </c>
      <c r="D776" s="11" t="str">
        <f aca="false">TRIM('수출입 실적(국가별)'!B780)</f>
        <v>나이지리아</v>
      </c>
      <c r="E776" s="19" t="n">
        <f aca="false">IFERROR(VALUE(SUBSTITUTE(TRIM('수출입 실적(국가별)'!D780),",","")),"")</f>
        <v>44672</v>
      </c>
      <c r="F776" s="19" t="n">
        <f aca="false">IFERROR(VALUE(SUBSTITUTE(TRIM('수출입 실적(국가별)'!F780),",","")),"")</f>
        <v>40070</v>
      </c>
      <c r="G776" s="19" t="n">
        <f aca="false">IFERROR(VALUE(SUBSTITUTE(TRIM('수출입 실적(국가별)'!G780),",","")),"")</f>
        <v>4602</v>
      </c>
    </row>
    <row r="777" customFormat="false" ht="15" hidden="false" customHeight="true" outlineLevel="0" collapsed="false">
      <c r="A777" s="11" t="str">
        <f aca="false">TRIM('수출입 실적(국가별)'!A781)</f>
        <v>2025.04</v>
      </c>
      <c r="B777" s="17" t="n">
        <f aca="false">IFERROR(VALUE(LEFT(A777,4)),"")</f>
        <v>2025</v>
      </c>
      <c r="C777" s="17" t="n">
        <f aca="false">IFERROR(VALUE(RIGHT(A777,2)),"")</f>
        <v>4</v>
      </c>
      <c r="D777" s="11" t="str">
        <f aca="false">TRIM('수출입 실적(국가별)'!B781)</f>
        <v>노르웨이</v>
      </c>
      <c r="E777" s="19" t="n">
        <f aca="false">IFERROR(VALUE(SUBSTITUTE(TRIM('수출입 실적(국가별)'!D781),",","")),"")</f>
        <v>44553</v>
      </c>
      <c r="F777" s="19" t="n">
        <f aca="false">IFERROR(VALUE(SUBSTITUTE(TRIM('수출입 실적(국가별)'!F781),",","")),"")</f>
        <v>195420</v>
      </c>
      <c r="G777" s="19" t="n">
        <f aca="false">IFERROR(VALUE(SUBSTITUTE(TRIM('수출입 실적(국가별)'!G781),",","")),"")</f>
        <v>-150867</v>
      </c>
    </row>
    <row r="778" customFormat="false" ht="15" hidden="false" customHeight="true" outlineLevel="0" collapsed="false">
      <c r="A778" s="11" t="str">
        <f aca="false">TRIM('수출입 실적(국가별)'!A782)</f>
        <v>2025.04</v>
      </c>
      <c r="B778" s="17" t="n">
        <f aca="false">IFERROR(VALUE(LEFT(A778,4)),"")</f>
        <v>2025</v>
      </c>
      <c r="C778" s="17" t="n">
        <f aca="false">IFERROR(VALUE(RIGHT(A778,2)),"")</f>
        <v>4</v>
      </c>
      <c r="D778" s="11" t="str">
        <f aca="false">TRIM('수출입 실적(국가별)'!B782)</f>
        <v>리비아</v>
      </c>
      <c r="E778" s="19" t="n">
        <f aca="false">IFERROR(VALUE(SUBSTITUTE(TRIM('수출입 실적(국가별)'!D782),",","")),"")</f>
        <v>39849</v>
      </c>
      <c r="F778" s="19" t="n">
        <f aca="false">IFERROR(VALUE(SUBSTITUTE(TRIM('수출입 실적(국가별)'!F782),",","")),"")</f>
        <v>19578</v>
      </c>
      <c r="G778" s="19" t="n">
        <f aca="false">IFERROR(VALUE(SUBSTITUTE(TRIM('수출입 실적(국가별)'!G782),",","")),"")</f>
        <v>20272</v>
      </c>
    </row>
    <row r="779" customFormat="false" ht="15" hidden="false" customHeight="true" outlineLevel="0" collapsed="false">
      <c r="A779" s="11" t="str">
        <f aca="false">TRIM('수출입 실적(국가별)'!A783)</f>
        <v>2025.04</v>
      </c>
      <c r="B779" s="17" t="n">
        <f aca="false">IFERROR(VALUE(LEFT(A779,4)),"")</f>
        <v>2025</v>
      </c>
      <c r="C779" s="17" t="n">
        <f aca="false">IFERROR(VALUE(RIGHT(A779,2)),"")</f>
        <v>4</v>
      </c>
      <c r="D779" s="11" t="str">
        <f aca="false">TRIM('수출입 실적(국가별)'!B783)</f>
        <v>리투아니아</v>
      </c>
      <c r="E779" s="19" t="n">
        <f aca="false">IFERROR(VALUE(SUBSTITUTE(TRIM('수출입 실적(국가별)'!D783),",","")),"")</f>
        <v>39619</v>
      </c>
      <c r="F779" s="19" t="n">
        <f aca="false">IFERROR(VALUE(SUBSTITUTE(TRIM('수출입 실적(국가별)'!F783),",","")),"")</f>
        <v>8046</v>
      </c>
      <c r="G779" s="19" t="n">
        <f aca="false">IFERROR(VALUE(SUBSTITUTE(TRIM('수출입 실적(국가별)'!G783),",","")),"")</f>
        <v>31573</v>
      </c>
    </row>
    <row r="780" customFormat="false" ht="15" hidden="false" customHeight="true" outlineLevel="0" collapsed="false">
      <c r="A780" s="11" t="str">
        <f aca="false">TRIM('수출입 실적(국가별)'!A784)</f>
        <v>2025.04</v>
      </c>
      <c r="B780" s="17" t="n">
        <f aca="false">IFERROR(VALUE(LEFT(A780,4)),"")</f>
        <v>2025</v>
      </c>
      <c r="C780" s="17" t="n">
        <f aca="false">IFERROR(VALUE(RIGHT(A780,2)),"")</f>
        <v>4</v>
      </c>
      <c r="D780" s="11" t="str">
        <f aca="false">TRIM('수출입 실적(국가별)'!B784)</f>
        <v>푸에르토리코</v>
      </c>
      <c r="E780" s="19" t="n">
        <f aca="false">IFERROR(VALUE(SUBSTITUTE(TRIM('수출입 실적(국가별)'!D784),",","")),"")</f>
        <v>34906</v>
      </c>
      <c r="F780" s="19" t="n">
        <f aca="false">IFERROR(VALUE(SUBSTITUTE(TRIM('수출입 실적(국가별)'!F784),",","")),"")</f>
        <v>24441</v>
      </c>
      <c r="G780" s="19" t="n">
        <f aca="false">IFERROR(VALUE(SUBSTITUTE(TRIM('수출입 실적(국가별)'!G784),",","")),"")</f>
        <v>10465</v>
      </c>
    </row>
    <row r="781" customFormat="false" ht="15" hidden="false" customHeight="true" outlineLevel="0" collapsed="false">
      <c r="A781" s="11" t="str">
        <f aca="false">TRIM('수출입 실적(국가별)'!A785)</f>
        <v>2025.04</v>
      </c>
      <c r="B781" s="17" t="n">
        <f aca="false">IFERROR(VALUE(LEFT(A781,4)),"")</f>
        <v>2025</v>
      </c>
      <c r="C781" s="17" t="n">
        <f aca="false">IFERROR(VALUE(RIGHT(A781,2)),"")</f>
        <v>4</v>
      </c>
      <c r="D781" s="11" t="str">
        <f aca="false">TRIM('수출입 실적(국가별)'!B785)</f>
        <v>모로코</v>
      </c>
      <c r="E781" s="19" t="n">
        <f aca="false">IFERROR(VALUE(SUBSTITUTE(TRIM('수출입 실적(국가별)'!D785),",","")),"")</f>
        <v>34495</v>
      </c>
      <c r="F781" s="19" t="n">
        <f aca="false">IFERROR(VALUE(SUBSTITUTE(TRIM('수출입 실적(국가별)'!F785),",","")),"")</f>
        <v>24358</v>
      </c>
      <c r="G781" s="19" t="n">
        <f aca="false">IFERROR(VALUE(SUBSTITUTE(TRIM('수출입 실적(국가별)'!G785),",","")),"")</f>
        <v>10137</v>
      </c>
    </row>
    <row r="782" customFormat="false" ht="15" hidden="false" customHeight="true" outlineLevel="0" collapsed="false">
      <c r="A782" s="11" t="str">
        <f aca="false">TRIM('수출입 실적(국가별)'!A786)</f>
        <v>2025.04</v>
      </c>
      <c r="B782" s="17" t="n">
        <f aca="false">IFERROR(VALUE(LEFT(A782,4)),"")</f>
        <v>2025</v>
      </c>
      <c r="C782" s="17" t="n">
        <f aca="false">IFERROR(VALUE(RIGHT(A782,2)),"")</f>
        <v>4</v>
      </c>
      <c r="D782" s="11" t="str">
        <f aca="false">TRIM('수출입 실적(국가별)'!B786)</f>
        <v>도미니카 공화국</v>
      </c>
      <c r="E782" s="19" t="n">
        <f aca="false">IFERROR(VALUE(SUBSTITUTE(TRIM('수출입 실적(국가별)'!D786),",","")),"")</f>
        <v>34416</v>
      </c>
      <c r="F782" s="19" t="n">
        <f aca="false">IFERROR(VALUE(SUBSTITUTE(TRIM('수출입 실적(국가별)'!F786),",","")),"")</f>
        <v>7241</v>
      </c>
      <c r="G782" s="19" t="n">
        <f aca="false">IFERROR(VALUE(SUBSTITUTE(TRIM('수출입 실적(국가별)'!G786),",","")),"")</f>
        <v>27176</v>
      </c>
    </row>
    <row r="783" customFormat="false" ht="15" hidden="false" customHeight="true" outlineLevel="0" collapsed="false">
      <c r="A783" s="11" t="str">
        <f aca="false">TRIM('수출입 실적(국가별)'!A787)</f>
        <v>2025.04</v>
      </c>
      <c r="B783" s="17" t="n">
        <f aca="false">IFERROR(VALUE(LEFT(A783,4)),"")</f>
        <v>2025</v>
      </c>
      <c r="C783" s="17" t="n">
        <f aca="false">IFERROR(VALUE(RIGHT(A783,2)),"")</f>
        <v>4</v>
      </c>
      <c r="D783" s="11" t="str">
        <f aca="false">TRIM('수출입 실적(국가별)'!B787)</f>
        <v>오만</v>
      </c>
      <c r="E783" s="19" t="n">
        <f aca="false">IFERROR(VALUE(SUBSTITUTE(TRIM('수출입 실적(국가별)'!D787),",","")),"")</f>
        <v>33993</v>
      </c>
      <c r="F783" s="19" t="n">
        <f aca="false">IFERROR(VALUE(SUBSTITUTE(TRIM('수출입 실적(국가별)'!F787),",","")),"")</f>
        <v>359525</v>
      </c>
      <c r="G783" s="19" t="n">
        <f aca="false">IFERROR(VALUE(SUBSTITUTE(TRIM('수출입 실적(국가별)'!G787),",","")),"")</f>
        <v>-325531</v>
      </c>
    </row>
    <row r="784" customFormat="false" ht="15" hidden="false" customHeight="true" outlineLevel="0" collapsed="false">
      <c r="A784" s="11" t="str">
        <f aca="false">TRIM('수출입 실적(국가별)'!A788)</f>
        <v>2025.04</v>
      </c>
      <c r="B784" s="17" t="n">
        <f aca="false">IFERROR(VALUE(LEFT(A784,4)),"")</f>
        <v>2025</v>
      </c>
      <c r="C784" s="17" t="n">
        <f aca="false">IFERROR(VALUE(RIGHT(A784,2)),"")</f>
        <v>4</v>
      </c>
      <c r="D784" s="11" t="str">
        <f aca="false">TRIM('수출입 실적(국가별)'!B788)</f>
        <v>아르헨티나</v>
      </c>
      <c r="E784" s="19" t="n">
        <f aca="false">IFERROR(VALUE(SUBSTITUTE(TRIM('수출입 실적(국가별)'!D788),",","")),"")</f>
        <v>33540</v>
      </c>
      <c r="F784" s="19" t="n">
        <f aca="false">IFERROR(VALUE(SUBSTITUTE(TRIM('수출입 실적(국가별)'!F788),",","")),"")</f>
        <v>63448</v>
      </c>
      <c r="G784" s="19" t="n">
        <f aca="false">IFERROR(VALUE(SUBSTITUTE(TRIM('수출입 실적(국가별)'!G788),",","")),"")</f>
        <v>-29908</v>
      </c>
    </row>
    <row r="785" customFormat="false" ht="15" hidden="false" customHeight="true" outlineLevel="0" collapsed="false">
      <c r="A785" s="11" t="str">
        <f aca="false">TRIM('수출입 실적(국가별)'!A789)</f>
        <v>2025.04</v>
      </c>
      <c r="B785" s="17" t="n">
        <f aca="false">IFERROR(VALUE(LEFT(A785,4)),"")</f>
        <v>2025</v>
      </c>
      <c r="C785" s="17" t="n">
        <f aca="false">IFERROR(VALUE(RIGHT(A785,2)),"")</f>
        <v>4</v>
      </c>
      <c r="D785" s="11" t="str">
        <f aca="false">TRIM('수출입 실적(국가별)'!B789)</f>
        <v>에쿠아도르</v>
      </c>
      <c r="E785" s="19" t="n">
        <f aca="false">IFERROR(VALUE(SUBSTITUTE(TRIM('수출입 실적(국가별)'!D789),",","")),"")</f>
        <v>32935</v>
      </c>
      <c r="F785" s="19" t="n">
        <f aca="false">IFERROR(VALUE(SUBSTITUTE(TRIM('수출입 실적(국가별)'!F789),",","")),"")</f>
        <v>57396</v>
      </c>
      <c r="G785" s="19" t="n">
        <f aca="false">IFERROR(VALUE(SUBSTITUTE(TRIM('수출입 실적(국가별)'!G789),",","")),"")</f>
        <v>-24461</v>
      </c>
    </row>
    <row r="786" customFormat="false" ht="15" hidden="false" customHeight="true" outlineLevel="0" collapsed="false">
      <c r="A786" s="11" t="str">
        <f aca="false">TRIM('수출입 실적(국가별)'!A790)</f>
        <v>2025.04</v>
      </c>
      <c r="B786" s="17" t="n">
        <f aca="false">IFERROR(VALUE(LEFT(A786,4)),"")</f>
        <v>2025</v>
      </c>
      <c r="C786" s="17" t="n">
        <f aca="false">IFERROR(VALUE(RIGHT(A786,2)),"")</f>
        <v>4</v>
      </c>
      <c r="D786" s="11" t="str">
        <f aca="false">TRIM('수출입 실적(국가별)'!B790)</f>
        <v>알바니아</v>
      </c>
      <c r="E786" s="19" t="n">
        <f aca="false">IFERROR(VALUE(SUBSTITUTE(TRIM('수출입 실적(국가별)'!D790),",","")),"")</f>
        <v>31176</v>
      </c>
      <c r="F786" s="19" t="n">
        <f aca="false">IFERROR(VALUE(SUBSTITUTE(TRIM('수출입 실적(국가별)'!F790),",","")),"")</f>
        <v>1008</v>
      </c>
      <c r="G786" s="19" t="n">
        <f aca="false">IFERROR(VALUE(SUBSTITUTE(TRIM('수출입 실적(국가별)'!G790),",","")),"")</f>
        <v>30169</v>
      </c>
    </row>
    <row r="787" customFormat="false" ht="15" hidden="false" customHeight="true" outlineLevel="0" collapsed="false">
      <c r="A787" s="11" t="str">
        <f aca="false">TRIM('수출입 실적(국가별)'!A791)</f>
        <v>2025.04</v>
      </c>
      <c r="B787" s="17" t="n">
        <f aca="false">IFERROR(VALUE(LEFT(A787,4)),"")</f>
        <v>2025</v>
      </c>
      <c r="C787" s="17" t="n">
        <f aca="false">IFERROR(VALUE(RIGHT(A787,2)),"")</f>
        <v>4</v>
      </c>
      <c r="D787" s="11" t="str">
        <f aca="false">TRIM('수출입 실적(국가별)'!B791)</f>
        <v>가나</v>
      </c>
      <c r="E787" s="19" t="n">
        <f aca="false">IFERROR(VALUE(SUBSTITUTE(TRIM('수출입 실적(국가별)'!D791),",","")),"")</f>
        <v>28315</v>
      </c>
      <c r="F787" s="19" t="n">
        <f aca="false">IFERROR(VALUE(SUBSTITUTE(TRIM('수출입 실적(국가별)'!F791),",","")),"")</f>
        <v>17837</v>
      </c>
      <c r="G787" s="19" t="n">
        <f aca="false">IFERROR(VALUE(SUBSTITUTE(TRIM('수출입 실적(국가별)'!G791),",","")),"")</f>
        <v>10478</v>
      </c>
    </row>
    <row r="788" customFormat="false" ht="15" hidden="false" customHeight="true" outlineLevel="0" collapsed="false">
      <c r="A788" s="11" t="str">
        <f aca="false">TRIM('수출입 실적(국가별)'!A792)</f>
        <v>2025.04</v>
      </c>
      <c r="B788" s="17" t="n">
        <f aca="false">IFERROR(VALUE(LEFT(A788,4)),"")</f>
        <v>2025</v>
      </c>
      <c r="C788" s="17" t="n">
        <f aca="false">IFERROR(VALUE(RIGHT(A788,2)),"")</f>
        <v>4</v>
      </c>
      <c r="D788" s="11" t="str">
        <f aca="false">TRIM('수출입 실적(국가별)'!B792)</f>
        <v>미얀마</v>
      </c>
      <c r="E788" s="19" t="n">
        <f aca="false">IFERROR(VALUE(SUBSTITUTE(TRIM('수출입 실적(국가별)'!D792),",","")),"")</f>
        <v>28022</v>
      </c>
      <c r="F788" s="19" t="n">
        <f aca="false">IFERROR(VALUE(SUBSTITUTE(TRIM('수출입 실적(국가별)'!F792),",","")),"")</f>
        <v>45942</v>
      </c>
      <c r="G788" s="19" t="n">
        <f aca="false">IFERROR(VALUE(SUBSTITUTE(TRIM('수출입 실적(국가별)'!G792),",","")),"")</f>
        <v>-17921</v>
      </c>
    </row>
    <row r="789" customFormat="false" ht="15" hidden="false" customHeight="true" outlineLevel="0" collapsed="false">
      <c r="A789" s="11" t="str">
        <f aca="false">TRIM('수출입 실적(국가별)'!A793)</f>
        <v>2025.04</v>
      </c>
      <c r="B789" s="17" t="n">
        <f aca="false">IFERROR(VALUE(LEFT(A789,4)),"")</f>
        <v>2025</v>
      </c>
      <c r="C789" s="17" t="n">
        <f aca="false">IFERROR(VALUE(RIGHT(A789,2)),"")</f>
        <v>4</v>
      </c>
      <c r="D789" s="11" t="str">
        <f aca="false">TRIM('수출입 실적(국가별)'!B793)</f>
        <v>핀란드</v>
      </c>
      <c r="E789" s="19" t="n">
        <f aca="false">IFERROR(VALUE(SUBSTITUTE(TRIM('수출입 실적(국가별)'!D793),",","")),"")</f>
        <v>27825</v>
      </c>
      <c r="F789" s="19" t="n">
        <f aca="false">IFERROR(VALUE(SUBSTITUTE(TRIM('수출입 실적(국가별)'!F793),",","")),"")</f>
        <v>96895</v>
      </c>
      <c r="G789" s="19" t="n">
        <f aca="false">IFERROR(VALUE(SUBSTITUTE(TRIM('수출입 실적(국가별)'!G793),",","")),"")</f>
        <v>-69069</v>
      </c>
    </row>
    <row r="790" customFormat="false" ht="15" hidden="false" customHeight="true" outlineLevel="0" collapsed="false">
      <c r="A790" s="11" t="str">
        <f aca="false">TRIM('수출입 실적(국가별)'!A794)</f>
        <v>2025.04</v>
      </c>
      <c r="B790" s="17" t="n">
        <f aca="false">IFERROR(VALUE(LEFT(A790,4)),"")</f>
        <v>2025</v>
      </c>
      <c r="C790" s="17" t="n">
        <f aca="false">IFERROR(VALUE(RIGHT(A790,2)),"")</f>
        <v>4</v>
      </c>
      <c r="D790" s="11" t="str">
        <f aca="false">TRIM('수출입 실적(국가별)'!B794)</f>
        <v>과테말라</v>
      </c>
      <c r="E790" s="19" t="n">
        <f aca="false">IFERROR(VALUE(SUBSTITUTE(TRIM('수출입 실적(국가별)'!D794),",","")),"")</f>
        <v>27477</v>
      </c>
      <c r="F790" s="19" t="n">
        <f aca="false">IFERROR(VALUE(SUBSTITUTE(TRIM('수출입 실적(국가별)'!F794),",","")),"")</f>
        <v>11032</v>
      </c>
      <c r="G790" s="19" t="n">
        <f aca="false">IFERROR(VALUE(SUBSTITUTE(TRIM('수출입 실적(국가별)'!G794),",","")),"")</f>
        <v>16444</v>
      </c>
    </row>
    <row r="791" customFormat="false" ht="15" hidden="false" customHeight="true" outlineLevel="0" collapsed="false">
      <c r="A791" s="11" t="str">
        <f aca="false">TRIM('수출입 실적(국가별)'!A795)</f>
        <v>2025.04</v>
      </c>
      <c r="B791" s="17" t="n">
        <f aca="false">IFERROR(VALUE(LEFT(A791,4)),"")</f>
        <v>2025</v>
      </c>
      <c r="C791" s="17" t="n">
        <f aca="false">IFERROR(VALUE(RIGHT(A791,2)),"")</f>
        <v>4</v>
      </c>
      <c r="D791" s="11" t="str">
        <f aca="false">TRIM('수출입 실적(국가별)'!B795)</f>
        <v>코스타리카</v>
      </c>
      <c r="E791" s="19" t="n">
        <f aca="false">IFERROR(VALUE(SUBSTITUTE(TRIM('수출입 실적(국가별)'!D795),",","")),"")</f>
        <v>26587</v>
      </c>
      <c r="F791" s="19" t="n">
        <f aca="false">IFERROR(VALUE(SUBSTITUTE(TRIM('수출입 실적(국가별)'!F795),",","")),"")</f>
        <v>14285</v>
      </c>
      <c r="G791" s="19" t="n">
        <f aca="false">IFERROR(VALUE(SUBSTITUTE(TRIM('수출입 실적(국가별)'!G795),",","")),"")</f>
        <v>12302</v>
      </c>
    </row>
    <row r="792" customFormat="false" ht="15" hidden="false" customHeight="true" outlineLevel="0" collapsed="false">
      <c r="A792" s="11" t="str">
        <f aca="false">TRIM('수출입 실적(국가별)'!A796)</f>
        <v>2025.04</v>
      </c>
      <c r="B792" s="17" t="n">
        <f aca="false">IFERROR(VALUE(LEFT(A792,4)),"")</f>
        <v>2025</v>
      </c>
      <c r="C792" s="17" t="n">
        <f aca="false">IFERROR(VALUE(RIGHT(A792,2)),"")</f>
        <v>4</v>
      </c>
      <c r="D792" s="11" t="str">
        <f aca="false">TRIM('수출입 실적(국가별)'!B796)</f>
        <v>타지크</v>
      </c>
      <c r="E792" s="19" t="n">
        <f aca="false">IFERROR(VALUE(SUBSTITUTE(TRIM('수출입 실적(국가별)'!D796),",","")),"")</f>
        <v>22177</v>
      </c>
      <c r="F792" s="19" t="n">
        <f aca="false">IFERROR(VALUE(SUBSTITUTE(TRIM('수출입 실적(국가별)'!F796),",","")),"")</f>
        <v>5</v>
      </c>
      <c r="G792" s="19" t="n">
        <f aca="false">IFERROR(VALUE(SUBSTITUTE(TRIM('수출입 실적(국가별)'!G796),",","")),"")</f>
        <v>22172</v>
      </c>
    </row>
    <row r="793" customFormat="false" ht="15" hidden="false" customHeight="true" outlineLevel="0" collapsed="false">
      <c r="A793" s="11" t="str">
        <f aca="false">TRIM('수출입 실적(국가별)'!A797)</f>
        <v>2025.04</v>
      </c>
      <c r="B793" s="17" t="n">
        <f aca="false">IFERROR(VALUE(LEFT(A793,4)),"")</f>
        <v>2025</v>
      </c>
      <c r="C793" s="17" t="n">
        <f aca="false">IFERROR(VALUE(RIGHT(A793,2)),"")</f>
        <v>4</v>
      </c>
      <c r="D793" s="11" t="str">
        <f aca="false">TRIM('수출입 실적(국가별)'!B797)</f>
        <v>엘살바도르</v>
      </c>
      <c r="E793" s="19" t="n">
        <f aca="false">IFERROR(VALUE(SUBSTITUTE(TRIM('수출입 실적(국가별)'!D797),",","")),"")</f>
        <v>21358</v>
      </c>
      <c r="F793" s="19" t="n">
        <f aca="false">IFERROR(VALUE(SUBSTITUTE(TRIM('수출입 실적(국가별)'!F797),",","")),"")</f>
        <v>10046</v>
      </c>
      <c r="G793" s="19" t="n">
        <f aca="false">IFERROR(VALUE(SUBSTITUTE(TRIM('수출입 실적(국가별)'!G797),",","")),"")</f>
        <v>11312</v>
      </c>
    </row>
    <row r="794" customFormat="false" ht="15" hidden="false" customHeight="true" outlineLevel="0" collapsed="false">
      <c r="A794" s="11" t="str">
        <f aca="false">TRIM('수출입 실적(국가별)'!A798)</f>
        <v>2025.04</v>
      </c>
      <c r="B794" s="17" t="n">
        <f aca="false">IFERROR(VALUE(LEFT(A794,4)),"")</f>
        <v>2025</v>
      </c>
      <c r="C794" s="17" t="n">
        <f aca="false">IFERROR(VALUE(RIGHT(A794,2)),"")</f>
        <v>4</v>
      </c>
      <c r="D794" s="11" t="str">
        <f aca="false">TRIM('수출입 실적(국가별)'!B798)</f>
        <v>스리랑카</v>
      </c>
      <c r="E794" s="19" t="n">
        <f aca="false">IFERROR(VALUE(SUBSTITUTE(TRIM('수출입 실적(국가별)'!D798),",","")),"")</f>
        <v>18557</v>
      </c>
      <c r="F794" s="19" t="n">
        <f aca="false">IFERROR(VALUE(SUBSTITUTE(TRIM('수출입 실적(국가별)'!F798),",","")),"")</f>
        <v>10253</v>
      </c>
      <c r="G794" s="19" t="n">
        <f aca="false">IFERROR(VALUE(SUBSTITUTE(TRIM('수출입 실적(국가별)'!G798),",","")),"")</f>
        <v>8305</v>
      </c>
    </row>
    <row r="795" customFormat="false" ht="15" hidden="false" customHeight="true" outlineLevel="0" collapsed="false">
      <c r="A795" s="11" t="str">
        <f aca="false">TRIM('수출입 실적(국가별)'!A799)</f>
        <v>2025.04</v>
      </c>
      <c r="B795" s="17" t="n">
        <f aca="false">IFERROR(VALUE(LEFT(A795,4)),"")</f>
        <v>2025</v>
      </c>
      <c r="C795" s="17" t="n">
        <f aca="false">IFERROR(VALUE(RIGHT(A795,2)),"")</f>
        <v>4</v>
      </c>
      <c r="D795" s="11" t="str">
        <f aca="false">TRIM('수출입 실적(국가별)'!B799)</f>
        <v>불가리아</v>
      </c>
      <c r="E795" s="19" t="n">
        <f aca="false">IFERROR(VALUE(SUBSTITUTE(TRIM('수출입 실적(국가별)'!D799),",","")),"")</f>
        <v>17985</v>
      </c>
      <c r="F795" s="19" t="n">
        <f aca="false">IFERROR(VALUE(SUBSTITUTE(TRIM('수출입 실적(국가별)'!F799),",","")),"")</f>
        <v>16256</v>
      </c>
      <c r="G795" s="19" t="n">
        <f aca="false">IFERROR(VALUE(SUBSTITUTE(TRIM('수출입 실적(국가별)'!G799),",","")),"")</f>
        <v>1729</v>
      </c>
    </row>
    <row r="796" customFormat="false" ht="15" hidden="false" customHeight="true" outlineLevel="0" collapsed="false">
      <c r="A796" s="11" t="str">
        <f aca="false">TRIM('수출입 실적(국가별)'!A800)</f>
        <v>2025.04</v>
      </c>
      <c r="B796" s="17" t="n">
        <f aca="false">IFERROR(VALUE(LEFT(A796,4)),"")</f>
        <v>2025</v>
      </c>
      <c r="C796" s="17" t="n">
        <f aca="false">IFERROR(VALUE(RIGHT(A796,2)),"")</f>
        <v>4</v>
      </c>
      <c r="D796" s="11" t="str">
        <f aca="false">TRIM('수출입 실적(국가별)'!B800)</f>
        <v>아제르바이잔</v>
      </c>
      <c r="E796" s="19" t="n">
        <f aca="false">IFERROR(VALUE(SUBSTITUTE(TRIM('수출입 실적(국가별)'!D800),",","")),"")</f>
        <v>17776</v>
      </c>
      <c r="F796" s="19" t="n">
        <f aca="false">IFERROR(VALUE(SUBSTITUTE(TRIM('수출입 실적(국가별)'!F800),",","")),"")</f>
        <v>140</v>
      </c>
      <c r="G796" s="19" t="n">
        <f aca="false">IFERROR(VALUE(SUBSTITUTE(TRIM('수출입 실적(국가별)'!G800),",","")),"")</f>
        <v>17636</v>
      </c>
    </row>
    <row r="797" customFormat="false" ht="15" hidden="false" customHeight="true" outlineLevel="0" collapsed="false">
      <c r="A797" s="11" t="str">
        <f aca="false">TRIM('수출입 실적(국가별)'!A801)</f>
        <v>2025.04</v>
      </c>
      <c r="B797" s="17" t="n">
        <f aca="false">IFERROR(VALUE(LEFT(A797,4)),"")</f>
        <v>2025</v>
      </c>
      <c r="C797" s="17" t="n">
        <f aca="false">IFERROR(VALUE(RIGHT(A797,2)),"")</f>
        <v>4</v>
      </c>
      <c r="D797" s="11" t="str">
        <f aca="false">TRIM('수출입 실적(국가별)'!B801)</f>
        <v>시리아</v>
      </c>
      <c r="E797" s="19" t="n">
        <f aca="false">IFERROR(VALUE(SUBSTITUTE(TRIM('수출입 실적(국가별)'!D801),",","")),"")</f>
        <v>16688</v>
      </c>
      <c r="F797" s="19" t="n">
        <f aca="false">IFERROR(VALUE(SUBSTITUTE(TRIM('수출입 실적(국가별)'!F801),",","")),"")</f>
        <v>12</v>
      </c>
      <c r="G797" s="19" t="n">
        <f aca="false">IFERROR(VALUE(SUBSTITUTE(TRIM('수출입 실적(국가별)'!G801),",","")),"")</f>
        <v>16675</v>
      </c>
    </row>
    <row r="798" customFormat="false" ht="15" hidden="false" customHeight="true" outlineLevel="0" collapsed="false">
      <c r="A798" s="11" t="str">
        <f aca="false">TRIM('수출입 실적(국가별)'!A802)</f>
        <v>2025.04</v>
      </c>
      <c r="B798" s="17" t="n">
        <f aca="false">IFERROR(VALUE(LEFT(A798,4)),"")</f>
        <v>2025</v>
      </c>
      <c r="C798" s="17" t="n">
        <f aca="false">IFERROR(VALUE(RIGHT(A798,2)),"")</f>
        <v>4</v>
      </c>
      <c r="D798" s="11" t="str">
        <f aca="false">TRIM('수출입 실적(국가별)'!B802)</f>
        <v>세르비아</v>
      </c>
      <c r="E798" s="19" t="n">
        <f aca="false">IFERROR(VALUE(SUBSTITUTE(TRIM('수출입 실적(국가별)'!D802),",","")),"")</f>
        <v>16224</v>
      </c>
      <c r="F798" s="19" t="n">
        <f aca="false">IFERROR(VALUE(SUBSTITUTE(TRIM('수출입 실적(국가별)'!F802),",","")),"")</f>
        <v>5376</v>
      </c>
      <c r="G798" s="19" t="n">
        <f aca="false">IFERROR(VALUE(SUBSTITUTE(TRIM('수출입 실적(국가별)'!G802),",","")),"")</f>
        <v>10848</v>
      </c>
    </row>
    <row r="799" customFormat="false" ht="15" hidden="false" customHeight="true" outlineLevel="0" collapsed="false">
      <c r="A799" s="11" t="str">
        <f aca="false">TRIM('수출입 실적(국가별)'!A803)</f>
        <v>2025.04</v>
      </c>
      <c r="B799" s="17" t="n">
        <f aca="false">IFERROR(VALUE(LEFT(A799,4)),"")</f>
        <v>2025</v>
      </c>
      <c r="C799" s="17" t="n">
        <f aca="false">IFERROR(VALUE(RIGHT(A799,2)),"")</f>
        <v>4</v>
      </c>
      <c r="D799" s="11" t="str">
        <f aca="false">TRIM('수출입 실적(국가별)'!B803)</f>
        <v>케냐</v>
      </c>
      <c r="E799" s="19" t="n">
        <f aca="false">IFERROR(VALUE(SUBSTITUTE(TRIM('수출입 실적(국가별)'!D803),",","")),"")</f>
        <v>15350</v>
      </c>
      <c r="F799" s="19" t="n">
        <f aca="false">IFERROR(VALUE(SUBSTITUTE(TRIM('수출입 실적(국가별)'!F803),",","")),"")</f>
        <v>5207</v>
      </c>
      <c r="G799" s="19" t="n">
        <f aca="false">IFERROR(VALUE(SUBSTITUTE(TRIM('수출입 실적(국가별)'!G803),",","")),"")</f>
        <v>10144</v>
      </c>
    </row>
    <row r="800" customFormat="false" ht="15" hidden="false" customHeight="true" outlineLevel="0" collapsed="false">
      <c r="A800" s="11" t="str">
        <f aca="false">TRIM('수출입 실적(국가별)'!A804)</f>
        <v>2025.04</v>
      </c>
      <c r="B800" s="17" t="n">
        <f aca="false">IFERROR(VALUE(LEFT(A800,4)),"")</f>
        <v>2025</v>
      </c>
      <c r="C800" s="17" t="n">
        <f aca="false">IFERROR(VALUE(RIGHT(A800,2)),"")</f>
        <v>4</v>
      </c>
      <c r="D800" s="11" t="str">
        <f aca="false">TRIM('수출입 실적(국가별)'!B804)</f>
        <v>세네갈</v>
      </c>
      <c r="E800" s="19" t="n">
        <f aca="false">IFERROR(VALUE(SUBSTITUTE(TRIM('수출입 실적(국가별)'!D804),",","")),"")</f>
        <v>14933</v>
      </c>
      <c r="F800" s="19" t="n">
        <f aca="false">IFERROR(VALUE(SUBSTITUTE(TRIM('수출입 실적(국가별)'!F804),",","")),"")</f>
        <v>2090</v>
      </c>
      <c r="G800" s="19" t="n">
        <f aca="false">IFERROR(VALUE(SUBSTITUTE(TRIM('수출입 실적(국가별)'!G804),",","")),"")</f>
        <v>12843</v>
      </c>
    </row>
    <row r="801" customFormat="false" ht="15" hidden="false" customHeight="true" outlineLevel="0" collapsed="false">
      <c r="A801" s="11" t="str">
        <f aca="false">TRIM('수출입 실적(국가별)'!A805)</f>
        <v>2025.04</v>
      </c>
      <c r="B801" s="17" t="n">
        <f aca="false">IFERROR(VALUE(LEFT(A801,4)),"")</f>
        <v>2025</v>
      </c>
      <c r="C801" s="17" t="n">
        <f aca="false">IFERROR(VALUE(RIGHT(A801,2)),"")</f>
        <v>4</v>
      </c>
      <c r="D801" s="11" t="str">
        <f aca="false">TRIM('수출입 실적(국가별)'!B805)</f>
        <v>바레인</v>
      </c>
      <c r="E801" s="19" t="n">
        <f aca="false">IFERROR(VALUE(SUBSTITUTE(TRIM('수출입 실적(국가별)'!D805),",","")),"")</f>
        <v>14744</v>
      </c>
      <c r="F801" s="19" t="n">
        <f aca="false">IFERROR(VALUE(SUBSTITUTE(TRIM('수출입 실적(국가별)'!F805),",","")),"")</f>
        <v>25321</v>
      </c>
      <c r="G801" s="19" t="n">
        <f aca="false">IFERROR(VALUE(SUBSTITUTE(TRIM('수출입 실적(국가별)'!G805),",","")),"")</f>
        <v>-10577</v>
      </c>
    </row>
    <row r="802" customFormat="false" ht="15" hidden="false" customHeight="true" outlineLevel="0" collapsed="false">
      <c r="A802" s="11" t="str">
        <f aca="false">TRIM('수출입 실적(국가별)'!A806)</f>
        <v>2025.04</v>
      </c>
      <c r="B802" s="17" t="n">
        <f aca="false">IFERROR(VALUE(LEFT(A802,4)),"")</f>
        <v>2025</v>
      </c>
      <c r="C802" s="17" t="n">
        <f aca="false">IFERROR(VALUE(RIGHT(A802,2)),"")</f>
        <v>4</v>
      </c>
      <c r="D802" s="11" t="str">
        <f aca="false">TRIM('수출입 실적(국가별)'!B806)</f>
        <v>에티오피아</v>
      </c>
      <c r="E802" s="19" t="n">
        <f aca="false">IFERROR(VALUE(SUBSTITUTE(TRIM('수출입 실적(국가별)'!D806),",","")),"")</f>
        <v>13883</v>
      </c>
      <c r="F802" s="19" t="n">
        <f aca="false">IFERROR(VALUE(SUBSTITUTE(TRIM('수출입 실적(국가별)'!F806),",","")),"")</f>
        <v>14210</v>
      </c>
      <c r="G802" s="19" t="n">
        <f aca="false">IFERROR(VALUE(SUBSTITUTE(TRIM('수출입 실적(국가별)'!G806),",","")),"")</f>
        <v>-327</v>
      </c>
    </row>
    <row r="803" customFormat="false" ht="15" hidden="false" customHeight="true" outlineLevel="0" collapsed="false">
      <c r="A803" s="11" t="str">
        <f aca="false">TRIM('수출입 실적(국가별)'!A807)</f>
        <v>2025.04</v>
      </c>
      <c r="B803" s="17" t="n">
        <f aca="false">IFERROR(VALUE(LEFT(A803,4)),"")</f>
        <v>2025</v>
      </c>
      <c r="C803" s="17" t="n">
        <f aca="false">IFERROR(VALUE(RIGHT(A803,2)),"")</f>
        <v>4</v>
      </c>
      <c r="D803" s="11" t="str">
        <f aca="false">TRIM('수출입 실적(국가별)'!B807)</f>
        <v>온두라스</v>
      </c>
      <c r="E803" s="19" t="n">
        <f aca="false">IFERROR(VALUE(SUBSTITUTE(TRIM('수출입 실적(국가별)'!D807),",","")),"")</f>
        <v>13689</v>
      </c>
      <c r="F803" s="19" t="n">
        <f aca="false">IFERROR(VALUE(SUBSTITUTE(TRIM('수출입 실적(국가별)'!F807),",","")),"")</f>
        <v>16954</v>
      </c>
      <c r="G803" s="19" t="n">
        <f aca="false">IFERROR(VALUE(SUBSTITUTE(TRIM('수출입 실적(국가별)'!G807),",","")),"")</f>
        <v>-3265</v>
      </c>
    </row>
    <row r="804" customFormat="false" ht="15" hidden="false" customHeight="true" outlineLevel="0" collapsed="false">
      <c r="A804" s="11" t="str">
        <f aca="false">TRIM('수출입 실적(국가별)'!A808)</f>
        <v>2025.04</v>
      </c>
      <c r="B804" s="17" t="n">
        <f aca="false">IFERROR(VALUE(LEFT(A804,4)),"")</f>
        <v>2025</v>
      </c>
      <c r="C804" s="17" t="n">
        <f aca="false">IFERROR(VALUE(RIGHT(A804,2)),"")</f>
        <v>4</v>
      </c>
      <c r="D804" s="11" t="str">
        <f aca="false">TRIM('수출입 실적(국가별)'!B808)</f>
        <v>코트디봐르</v>
      </c>
      <c r="E804" s="19" t="n">
        <f aca="false">IFERROR(VALUE(SUBSTITUTE(TRIM('수출입 실적(국가별)'!D808),",","")),"")</f>
        <v>13638</v>
      </c>
      <c r="F804" s="19" t="n">
        <f aca="false">IFERROR(VALUE(SUBSTITUTE(TRIM('수출입 실적(국가별)'!F808),",","")),"")</f>
        <v>17166</v>
      </c>
      <c r="G804" s="19" t="n">
        <f aca="false">IFERROR(VALUE(SUBSTITUTE(TRIM('수출입 실적(국가별)'!G808),",","")),"")</f>
        <v>-3528</v>
      </c>
    </row>
    <row r="805" customFormat="false" ht="15" hidden="false" customHeight="true" outlineLevel="0" collapsed="false">
      <c r="A805" s="11" t="str">
        <f aca="false">TRIM('수출입 실적(국가별)'!A809)</f>
        <v>2025.04</v>
      </c>
      <c r="B805" s="17" t="n">
        <f aca="false">IFERROR(VALUE(LEFT(A805,4)),"")</f>
        <v>2025</v>
      </c>
      <c r="C805" s="17" t="n">
        <f aca="false">IFERROR(VALUE(RIGHT(A805,2)),"")</f>
        <v>4</v>
      </c>
      <c r="D805" s="11" t="str">
        <f aca="false">TRIM('수출입 실적(국가별)'!B809)</f>
        <v>탄자니아</v>
      </c>
      <c r="E805" s="19" t="n">
        <f aca="false">IFERROR(VALUE(SUBSTITUTE(TRIM('수출입 실적(국가별)'!D809),",","")),"")</f>
        <v>13088</v>
      </c>
      <c r="F805" s="19" t="n">
        <f aca="false">IFERROR(VALUE(SUBSTITUTE(TRIM('수출입 실적(국가별)'!F809),",","")),"")</f>
        <v>7610</v>
      </c>
      <c r="G805" s="19" t="n">
        <f aca="false">IFERROR(VALUE(SUBSTITUTE(TRIM('수출입 실적(국가별)'!G809),",","")),"")</f>
        <v>5478</v>
      </c>
    </row>
    <row r="806" customFormat="false" ht="15" hidden="false" customHeight="true" outlineLevel="0" collapsed="false">
      <c r="A806" s="11" t="str">
        <f aca="false">TRIM('수출입 실적(국가별)'!A810)</f>
        <v>2025.04</v>
      </c>
      <c r="B806" s="17" t="n">
        <f aca="false">IFERROR(VALUE(LEFT(A806,4)),"")</f>
        <v>2025</v>
      </c>
      <c r="C806" s="17" t="n">
        <f aca="false">IFERROR(VALUE(RIGHT(A806,2)),"")</f>
        <v>4</v>
      </c>
      <c r="D806" s="11" t="str">
        <f aca="false">TRIM('수출입 실적(국가별)'!B810)</f>
        <v>우루과이</v>
      </c>
      <c r="E806" s="19" t="n">
        <f aca="false">IFERROR(VALUE(SUBSTITUTE(TRIM('수출입 실적(국가별)'!D810),",","")),"")</f>
        <v>12262</v>
      </c>
      <c r="F806" s="19" t="n">
        <f aca="false">IFERROR(VALUE(SUBSTITUTE(TRIM('수출입 실적(국가별)'!F810),",","")),"")</f>
        <v>14574</v>
      </c>
      <c r="G806" s="19" t="n">
        <f aca="false">IFERROR(VALUE(SUBSTITUTE(TRIM('수출입 실적(국가별)'!G810),",","")),"")</f>
        <v>-2311</v>
      </c>
    </row>
    <row r="807" customFormat="false" ht="15" hidden="false" customHeight="true" outlineLevel="0" collapsed="false">
      <c r="A807" s="11" t="str">
        <f aca="false">TRIM('수출입 실적(국가별)'!A811)</f>
        <v>2025.04</v>
      </c>
      <c r="B807" s="17" t="n">
        <f aca="false">IFERROR(VALUE(LEFT(A807,4)),"")</f>
        <v>2025</v>
      </c>
      <c r="C807" s="17" t="n">
        <f aca="false">IFERROR(VALUE(RIGHT(A807,2)),"")</f>
        <v>4</v>
      </c>
      <c r="D807" s="11" t="str">
        <f aca="false">TRIM('수출입 실적(국가별)'!B811)</f>
        <v>조지아</v>
      </c>
      <c r="E807" s="19" t="n">
        <f aca="false">IFERROR(VALUE(SUBSTITUTE(TRIM('수출입 실적(국가별)'!D811),",","")),"")</f>
        <v>11826</v>
      </c>
      <c r="F807" s="19" t="n">
        <f aca="false">IFERROR(VALUE(SUBSTITUTE(TRIM('수출입 실적(국가별)'!F811),",","")),"")</f>
        <v>977</v>
      </c>
      <c r="G807" s="19" t="n">
        <f aca="false">IFERROR(VALUE(SUBSTITUTE(TRIM('수출입 실적(국가별)'!G811),",","")),"")</f>
        <v>10848</v>
      </c>
    </row>
    <row r="808" customFormat="false" ht="15" hidden="false" customHeight="true" outlineLevel="0" collapsed="false">
      <c r="A808" s="11" t="str">
        <f aca="false">TRIM('수출입 실적(국가별)'!A812)</f>
        <v>2025.04</v>
      </c>
      <c r="B808" s="17" t="n">
        <f aca="false">IFERROR(VALUE(LEFT(A808,4)),"")</f>
        <v>2025</v>
      </c>
      <c r="C808" s="17" t="n">
        <f aca="false">IFERROR(VALUE(RIGHT(A808,2)),"")</f>
        <v>4</v>
      </c>
      <c r="D808" s="11" t="str">
        <f aca="false">TRIM('수출입 실적(국가별)'!B812)</f>
        <v>모잠비크</v>
      </c>
      <c r="E808" s="19" t="n">
        <f aca="false">IFERROR(VALUE(SUBSTITUTE(TRIM('수출입 실적(국가별)'!D812),",","")),"")</f>
        <v>11481</v>
      </c>
      <c r="F808" s="19" t="n">
        <f aca="false">IFERROR(VALUE(SUBSTITUTE(TRIM('수출입 실적(국가별)'!F812),",","")),"")</f>
        <v>73646</v>
      </c>
      <c r="G808" s="19" t="n">
        <f aca="false">IFERROR(VALUE(SUBSTITUTE(TRIM('수출입 실적(국가별)'!G812),",","")),"")</f>
        <v>-62164</v>
      </c>
    </row>
    <row r="809" customFormat="false" ht="15" hidden="false" customHeight="true" outlineLevel="0" collapsed="false">
      <c r="A809" s="11" t="str">
        <f aca="false">TRIM('수출입 실적(국가별)'!A813)</f>
        <v>2025.04</v>
      </c>
      <c r="B809" s="17" t="n">
        <f aca="false">IFERROR(VALUE(LEFT(A809,4)),"")</f>
        <v>2025</v>
      </c>
      <c r="C809" s="17" t="n">
        <f aca="false">IFERROR(VALUE(RIGHT(A809,2)),"")</f>
        <v>4</v>
      </c>
      <c r="D809" s="11" t="str">
        <f aca="false">TRIM('수출입 실적(국가별)'!B813)</f>
        <v>레바논</v>
      </c>
      <c r="E809" s="19" t="n">
        <f aca="false">IFERROR(VALUE(SUBSTITUTE(TRIM('수출입 실적(국가별)'!D813),",","")),"")</f>
        <v>10737</v>
      </c>
      <c r="F809" s="19" t="n">
        <f aca="false">IFERROR(VALUE(SUBSTITUTE(TRIM('수출입 실적(국가별)'!F813),",","")),"")</f>
        <v>2110</v>
      </c>
      <c r="G809" s="19" t="n">
        <f aca="false">IFERROR(VALUE(SUBSTITUTE(TRIM('수출입 실적(국가별)'!G813),",","")),"")</f>
        <v>8627</v>
      </c>
    </row>
    <row r="810" customFormat="false" ht="15" hidden="false" customHeight="true" outlineLevel="0" collapsed="false">
      <c r="A810" s="11" t="str">
        <f aca="false">TRIM('수출입 실적(국가별)'!A814)</f>
        <v>2025.04</v>
      </c>
      <c r="B810" s="17" t="n">
        <f aca="false">IFERROR(VALUE(LEFT(A810,4)),"")</f>
        <v>2025</v>
      </c>
      <c r="C810" s="17" t="n">
        <f aca="false">IFERROR(VALUE(RIGHT(A810,2)),"")</f>
        <v>4</v>
      </c>
      <c r="D810" s="11" t="str">
        <f aca="false">TRIM('수출입 실적(국가별)'!B814)</f>
        <v>튀니지</v>
      </c>
      <c r="E810" s="19" t="n">
        <f aca="false">IFERROR(VALUE(SUBSTITUTE(TRIM('수출입 실적(국가별)'!D814),",","")),"")</f>
        <v>10530</v>
      </c>
      <c r="F810" s="19" t="n">
        <f aca="false">IFERROR(VALUE(SUBSTITUTE(TRIM('수출입 실적(국가별)'!F814),",","")),"")</f>
        <v>8409</v>
      </c>
      <c r="G810" s="19" t="n">
        <f aca="false">IFERROR(VALUE(SUBSTITUTE(TRIM('수출입 실적(국가별)'!G814),",","")),"")</f>
        <v>2120</v>
      </c>
    </row>
    <row r="811" customFormat="false" ht="15" hidden="false" customHeight="true" outlineLevel="0" collapsed="false">
      <c r="A811" s="11" t="str">
        <f aca="false">TRIM('수출입 실적(국가별)'!A815)</f>
        <v>2025.04</v>
      </c>
      <c r="B811" s="17" t="n">
        <f aca="false">IFERROR(VALUE(LEFT(A811,4)),"")</f>
        <v>2025</v>
      </c>
      <c r="C811" s="17" t="n">
        <f aca="false">IFERROR(VALUE(RIGHT(A811,2)),"")</f>
        <v>4</v>
      </c>
      <c r="D811" s="11" t="str">
        <f aca="false">TRIM('수출입 실적(국가별)'!B815)</f>
        <v>에스토니아</v>
      </c>
      <c r="E811" s="19" t="n">
        <f aca="false">IFERROR(VALUE(SUBSTITUTE(TRIM('수출입 실적(국가별)'!D815),",","")),"")</f>
        <v>10506</v>
      </c>
      <c r="F811" s="19" t="n">
        <f aca="false">IFERROR(VALUE(SUBSTITUTE(TRIM('수출입 실적(국가별)'!F815),",","")),"")</f>
        <v>7455</v>
      </c>
      <c r="G811" s="19" t="n">
        <f aca="false">IFERROR(VALUE(SUBSTITUTE(TRIM('수출입 실적(국가별)'!G815),",","")),"")</f>
        <v>3051</v>
      </c>
    </row>
    <row r="812" customFormat="false" ht="15" hidden="false" customHeight="true" outlineLevel="0" collapsed="false">
      <c r="A812" s="11" t="str">
        <f aca="false">TRIM('수출입 실적(국가별)'!A816)</f>
        <v>2025.04</v>
      </c>
      <c r="B812" s="17" t="n">
        <f aca="false">IFERROR(VALUE(LEFT(A812,4)),"")</f>
        <v>2025</v>
      </c>
      <c r="C812" s="17" t="n">
        <f aca="false">IFERROR(VALUE(RIGHT(A812,2)),"")</f>
        <v>4</v>
      </c>
      <c r="D812" s="11" t="str">
        <f aca="false">TRIM('수출입 실적(국가별)'!B816)</f>
        <v>크로아티아</v>
      </c>
      <c r="E812" s="19" t="n">
        <f aca="false">IFERROR(VALUE(SUBSTITUTE(TRIM('수출입 실적(국가별)'!D816),",","")),"")</f>
        <v>10500</v>
      </c>
      <c r="F812" s="19" t="n">
        <f aca="false">IFERROR(VALUE(SUBSTITUTE(TRIM('수출입 실적(국가별)'!F816),",","")),"")</f>
        <v>2062</v>
      </c>
      <c r="G812" s="19" t="n">
        <f aca="false">IFERROR(VALUE(SUBSTITUTE(TRIM('수출입 실적(국가별)'!G816),",","")),"")</f>
        <v>8438</v>
      </c>
    </row>
    <row r="813" customFormat="false" ht="15" hidden="false" customHeight="true" outlineLevel="0" collapsed="false">
      <c r="A813" s="11" t="str">
        <f aca="false">TRIM('수출입 실적(국가별)'!A817)</f>
        <v>2025.04</v>
      </c>
      <c r="B813" s="17" t="n">
        <f aca="false">IFERROR(VALUE(LEFT(A813,4)),"")</f>
        <v>2025</v>
      </c>
      <c r="C813" s="17" t="n">
        <f aca="false">IFERROR(VALUE(RIGHT(A813,2)),"")</f>
        <v>4</v>
      </c>
      <c r="D813" s="11" t="str">
        <f aca="false">TRIM('수출입 실적(국가별)'!B817)</f>
        <v>라오스</v>
      </c>
      <c r="E813" s="19" t="n">
        <f aca="false">IFERROR(VALUE(SUBSTITUTE(TRIM('수출입 실적(국가별)'!D817),",","")),"")</f>
        <v>10221</v>
      </c>
      <c r="F813" s="19" t="n">
        <f aca="false">IFERROR(VALUE(SUBSTITUTE(TRIM('수출입 실적(국가별)'!F817),",","")),"")</f>
        <v>6242</v>
      </c>
      <c r="G813" s="19" t="n">
        <f aca="false">IFERROR(VALUE(SUBSTITUTE(TRIM('수출입 실적(국가별)'!G817),",","")),"")</f>
        <v>3979</v>
      </c>
    </row>
    <row r="814" customFormat="false" ht="15" hidden="false" customHeight="true" outlineLevel="0" collapsed="false">
      <c r="A814" s="11" t="str">
        <f aca="false">TRIM('수출입 실적(국가별)'!A818)</f>
        <v>2025.04</v>
      </c>
      <c r="B814" s="17" t="n">
        <f aca="false">IFERROR(VALUE(LEFT(A814,4)),"")</f>
        <v>2025</v>
      </c>
      <c r="C814" s="17" t="n">
        <f aca="false">IFERROR(VALUE(RIGHT(A814,2)),"")</f>
        <v>4</v>
      </c>
      <c r="D814" s="11" t="str">
        <f aca="false">TRIM('수출입 실적(국가별)'!B818)</f>
        <v>파라과이</v>
      </c>
      <c r="E814" s="19" t="n">
        <f aca="false">IFERROR(VALUE(SUBSTITUTE(TRIM('수출입 실적(국가별)'!D818),",","")),"")</f>
        <v>9794</v>
      </c>
      <c r="F814" s="19" t="n">
        <f aca="false">IFERROR(VALUE(SUBSTITUTE(TRIM('수출입 실적(국가별)'!F818),",","")),"")</f>
        <v>451</v>
      </c>
      <c r="G814" s="19" t="n">
        <f aca="false">IFERROR(VALUE(SUBSTITUTE(TRIM('수출입 실적(국가별)'!G818),",","")),"")</f>
        <v>9343</v>
      </c>
    </row>
    <row r="815" customFormat="false" ht="15" hidden="false" customHeight="true" outlineLevel="0" collapsed="false">
      <c r="A815" s="11" t="str">
        <f aca="false">TRIM('수출입 실적(국가별)'!A819)</f>
        <v>2025.04</v>
      </c>
      <c r="B815" s="17" t="n">
        <f aca="false">IFERROR(VALUE(LEFT(A815,4)),"")</f>
        <v>2025</v>
      </c>
      <c r="C815" s="17" t="n">
        <f aca="false">IFERROR(VALUE(RIGHT(A815,2)),"")</f>
        <v>4</v>
      </c>
      <c r="D815" s="11" t="str">
        <f aca="false">TRIM('수출입 실적(국가별)'!B819)</f>
        <v>이란</v>
      </c>
      <c r="E815" s="19" t="n">
        <f aca="false">IFERROR(VALUE(SUBSTITUTE(TRIM('수출입 실적(국가별)'!D819),",","")),"")</f>
        <v>8315</v>
      </c>
      <c r="F815" s="19" t="n">
        <f aca="false">IFERROR(VALUE(SUBSTITUTE(TRIM('수출입 실적(국가별)'!F819),",","")),"")</f>
        <v>119</v>
      </c>
      <c r="G815" s="19" t="n">
        <f aca="false">IFERROR(VALUE(SUBSTITUTE(TRIM('수출입 실적(국가별)'!G819),",","")),"")</f>
        <v>8196</v>
      </c>
    </row>
    <row r="816" customFormat="false" ht="15" hidden="false" customHeight="true" outlineLevel="0" collapsed="false">
      <c r="A816" s="11" t="str">
        <f aca="false">TRIM('수출입 실적(국가별)'!A820)</f>
        <v>2025.04</v>
      </c>
      <c r="B816" s="17" t="n">
        <f aca="false">IFERROR(VALUE(LEFT(A816,4)),"")</f>
        <v>2025</v>
      </c>
      <c r="C816" s="17" t="n">
        <f aca="false">IFERROR(VALUE(RIGHT(A816,2)),"")</f>
        <v>4</v>
      </c>
      <c r="D816" s="11" t="str">
        <f aca="false">TRIM('수출입 실적(국가별)'!B820)</f>
        <v>사이프러스</v>
      </c>
      <c r="E816" s="19" t="n">
        <f aca="false">IFERROR(VALUE(SUBSTITUTE(TRIM('수출입 실적(국가별)'!D820),",","")),"")</f>
        <v>7123</v>
      </c>
      <c r="F816" s="19" t="n">
        <f aca="false">IFERROR(VALUE(SUBSTITUTE(TRIM('수출입 실적(국가별)'!F820),",","")),"")</f>
        <v>313</v>
      </c>
      <c r="G816" s="19" t="n">
        <f aca="false">IFERROR(VALUE(SUBSTITUTE(TRIM('수출입 실적(국가별)'!G820),",","")),"")</f>
        <v>6810</v>
      </c>
    </row>
    <row r="817" customFormat="false" ht="15" hidden="false" customHeight="true" outlineLevel="0" collapsed="false">
      <c r="A817" s="11" t="str">
        <f aca="false">TRIM('수출입 실적(국가별)'!A821)</f>
        <v>2025.04</v>
      </c>
      <c r="B817" s="17" t="n">
        <f aca="false">IFERROR(VALUE(LEFT(A817,4)),"")</f>
        <v>2025</v>
      </c>
      <c r="C817" s="17" t="n">
        <f aca="false">IFERROR(VALUE(RIGHT(A817,2)),"")</f>
        <v>4</v>
      </c>
      <c r="D817" s="11" t="str">
        <f aca="false">TRIM('수출입 실적(국가별)'!B821)</f>
        <v>니카라과</v>
      </c>
      <c r="E817" s="19" t="n">
        <f aca="false">IFERROR(VALUE(SUBSTITUTE(TRIM('수출입 실적(국가별)'!D821),",","")),"")</f>
        <v>6954</v>
      </c>
      <c r="F817" s="19" t="n">
        <f aca="false">IFERROR(VALUE(SUBSTITUTE(TRIM('수출입 실적(국가별)'!F821),",","")),"")</f>
        <v>3373</v>
      </c>
      <c r="G817" s="19" t="n">
        <f aca="false">IFERROR(VALUE(SUBSTITUTE(TRIM('수출입 실적(국가별)'!G821),",","")),"")</f>
        <v>3581</v>
      </c>
    </row>
    <row r="818" customFormat="false" ht="15" hidden="false" customHeight="true" outlineLevel="0" collapsed="false">
      <c r="A818" s="11" t="str">
        <f aca="false">TRIM('수출입 실적(국가별)'!A822)</f>
        <v>2025.04</v>
      </c>
      <c r="B818" s="17" t="n">
        <f aca="false">IFERROR(VALUE(LEFT(A818,4)),"")</f>
        <v>2025</v>
      </c>
      <c r="C818" s="17" t="n">
        <f aca="false">IFERROR(VALUE(RIGHT(A818,2)),"")</f>
        <v>4</v>
      </c>
      <c r="D818" s="11" t="str">
        <f aca="false">TRIM('수출입 실적(국가별)'!B822)</f>
        <v>라트비아</v>
      </c>
      <c r="E818" s="19" t="n">
        <f aca="false">IFERROR(VALUE(SUBSTITUTE(TRIM('수출입 실적(국가별)'!D822),",","")),"")</f>
        <v>6318</v>
      </c>
      <c r="F818" s="19" t="n">
        <f aca="false">IFERROR(VALUE(SUBSTITUTE(TRIM('수출입 실적(국가별)'!F822),",","")),"")</f>
        <v>6745</v>
      </c>
      <c r="G818" s="19" t="n">
        <f aca="false">IFERROR(VALUE(SUBSTITUTE(TRIM('수출입 실적(국가별)'!G822),",","")),"")</f>
        <v>-428</v>
      </c>
    </row>
    <row r="819" customFormat="false" ht="15" hidden="false" customHeight="true" outlineLevel="0" collapsed="false">
      <c r="A819" s="11" t="str">
        <f aca="false">TRIM('수출입 실적(국가별)'!A823)</f>
        <v>2025.04</v>
      </c>
      <c r="B819" s="17" t="n">
        <f aca="false">IFERROR(VALUE(LEFT(A819,4)),"")</f>
        <v>2025</v>
      </c>
      <c r="C819" s="17" t="n">
        <f aca="false">IFERROR(VALUE(RIGHT(A819,2)),"")</f>
        <v>4</v>
      </c>
      <c r="D819" s="11" t="str">
        <f aca="false">TRIM('수출입 실적(국가별)'!B823)</f>
        <v>마다카스카르</v>
      </c>
      <c r="E819" s="19" t="n">
        <f aca="false">IFERROR(VALUE(SUBSTITUTE(TRIM('수출입 실적(국가별)'!D823),",","")),"")</f>
        <v>6220</v>
      </c>
      <c r="F819" s="19" t="n">
        <f aca="false">IFERROR(VALUE(SUBSTITUTE(TRIM('수출입 실적(국가별)'!F823),",","")),"")</f>
        <v>8002</v>
      </c>
      <c r="G819" s="19" t="n">
        <f aca="false">IFERROR(VALUE(SUBSTITUTE(TRIM('수출입 실적(국가별)'!G823),",","")),"")</f>
        <v>-1782</v>
      </c>
    </row>
    <row r="820" customFormat="false" ht="15" hidden="false" customHeight="true" outlineLevel="0" collapsed="false">
      <c r="A820" s="11" t="str">
        <f aca="false">TRIM('수출입 실적(국가별)'!A824)</f>
        <v>2025.04</v>
      </c>
      <c r="B820" s="17" t="n">
        <f aca="false">IFERROR(VALUE(LEFT(A820,4)),"")</f>
        <v>2025</v>
      </c>
      <c r="C820" s="17" t="n">
        <f aca="false">IFERROR(VALUE(RIGHT(A820,2)),"")</f>
        <v>4</v>
      </c>
      <c r="D820" s="11" t="str">
        <f aca="false">TRIM('수출입 실적(국가별)'!B824)</f>
        <v>몰도바</v>
      </c>
      <c r="E820" s="19" t="n">
        <f aca="false">IFERROR(VALUE(SUBSTITUTE(TRIM('수출입 실적(국가별)'!D824),",","")),"")</f>
        <v>5399</v>
      </c>
      <c r="F820" s="19" t="n">
        <f aca="false">IFERROR(VALUE(SUBSTITUTE(TRIM('수출입 실적(국가별)'!F824),",","")),"")</f>
        <v>3070</v>
      </c>
      <c r="G820" s="19" t="n">
        <f aca="false">IFERROR(VALUE(SUBSTITUTE(TRIM('수출입 실적(국가별)'!G824),",","")),"")</f>
        <v>2329</v>
      </c>
    </row>
    <row r="821" customFormat="false" ht="15" hidden="false" customHeight="true" outlineLevel="0" collapsed="false">
      <c r="A821" s="11" t="str">
        <f aca="false">TRIM('수출입 실적(국가별)'!A825)</f>
        <v>2025.04</v>
      </c>
      <c r="B821" s="17" t="n">
        <f aca="false">IFERROR(VALUE(LEFT(A821,4)),"")</f>
        <v>2025</v>
      </c>
      <c r="C821" s="17" t="n">
        <f aca="false">IFERROR(VALUE(RIGHT(A821,2)),"")</f>
        <v>4</v>
      </c>
      <c r="D821" s="11" t="str">
        <f aca="false">TRIM('수출입 실적(국가별)'!B825)</f>
        <v>북마리아나 군도</v>
      </c>
      <c r="E821" s="19" t="n">
        <f aca="false">IFERROR(VALUE(SUBSTITUTE(TRIM('수출입 실적(국가별)'!D825),",","")),"")</f>
        <v>5303</v>
      </c>
      <c r="F821" s="19" t="n">
        <f aca="false">IFERROR(VALUE(SUBSTITUTE(TRIM('수출입 실적(국가별)'!F825),",","")),"")</f>
        <v>117</v>
      </c>
      <c r="G821" s="19" t="n">
        <f aca="false">IFERROR(VALUE(SUBSTITUTE(TRIM('수출입 실적(국가별)'!G825),",","")),"")</f>
        <v>5186</v>
      </c>
    </row>
    <row r="822" customFormat="false" ht="15" hidden="false" customHeight="true" outlineLevel="0" collapsed="false">
      <c r="A822" s="11" t="str">
        <f aca="false">TRIM('수출입 실적(국가별)'!A826)</f>
        <v>2025.04</v>
      </c>
      <c r="B822" s="17" t="n">
        <f aca="false">IFERROR(VALUE(LEFT(A822,4)),"")</f>
        <v>2025</v>
      </c>
      <c r="C822" s="17" t="n">
        <f aca="false">IFERROR(VALUE(RIGHT(A822,2)),"")</f>
        <v>4</v>
      </c>
      <c r="D822" s="11" t="str">
        <f aca="false">TRIM('수출입 실적(국가별)'!B826)</f>
        <v>파푸아 뉴기니</v>
      </c>
      <c r="E822" s="19" t="n">
        <f aca="false">IFERROR(VALUE(SUBSTITUTE(TRIM('수출입 실적(국가별)'!D826),",","")),"")</f>
        <v>5299</v>
      </c>
      <c r="F822" s="19" t="n">
        <f aca="false">IFERROR(VALUE(SUBSTITUTE(TRIM('수출입 실적(국가별)'!F826),",","")),"")</f>
        <v>220951</v>
      </c>
      <c r="G822" s="19" t="n">
        <f aca="false">IFERROR(VALUE(SUBSTITUTE(TRIM('수출입 실적(국가별)'!G826),",","")),"")</f>
        <v>-215652</v>
      </c>
    </row>
    <row r="823" customFormat="false" ht="15" hidden="false" customHeight="true" outlineLevel="0" collapsed="false">
      <c r="A823" s="11" t="str">
        <f aca="false">TRIM('수출입 실적(국가별)'!A827)</f>
        <v>2025.04</v>
      </c>
      <c r="B823" s="17" t="n">
        <f aca="false">IFERROR(VALUE(LEFT(A823,4)),"")</f>
        <v>2025</v>
      </c>
      <c r="C823" s="17" t="n">
        <f aca="false">IFERROR(VALUE(RIGHT(A823,2)),"")</f>
        <v>4</v>
      </c>
      <c r="D823" s="11" t="str">
        <f aca="false">TRIM('수출입 실적(국가별)'!B827)</f>
        <v>트리니다드 토바고</v>
      </c>
      <c r="E823" s="19" t="n">
        <f aca="false">IFERROR(VALUE(SUBSTITUTE(TRIM('수출입 실적(국가별)'!D827),",","")),"")</f>
        <v>5218</v>
      </c>
      <c r="F823" s="19" t="n">
        <f aca="false">IFERROR(VALUE(SUBSTITUTE(TRIM('수출입 실적(국가별)'!F827),",","")),"")</f>
        <v>33777</v>
      </c>
      <c r="G823" s="19" t="n">
        <f aca="false">IFERROR(VALUE(SUBSTITUTE(TRIM('수출입 실적(국가별)'!G827),",","")),"")</f>
        <v>-28559</v>
      </c>
    </row>
    <row r="824" customFormat="false" ht="15" hidden="false" customHeight="true" outlineLevel="0" collapsed="false">
      <c r="A824" s="11" t="str">
        <f aca="false">TRIM('수출입 실적(국가별)'!A828)</f>
        <v>2025.04</v>
      </c>
      <c r="B824" s="17" t="n">
        <f aca="false">IFERROR(VALUE(LEFT(A824,4)),"")</f>
        <v>2025</v>
      </c>
      <c r="C824" s="17" t="n">
        <f aca="false">IFERROR(VALUE(RIGHT(A824,2)),"")</f>
        <v>4</v>
      </c>
      <c r="D824" s="11" t="str">
        <f aca="false">TRIM('수출입 실적(국가별)'!B828)</f>
        <v>나미비아</v>
      </c>
      <c r="E824" s="19" t="n">
        <f aca="false">IFERROR(VALUE(SUBSTITUTE(TRIM('수출입 실적(국가별)'!D828),",","")),"")</f>
        <v>5104</v>
      </c>
      <c r="F824" s="19" t="n">
        <f aca="false">IFERROR(VALUE(SUBSTITUTE(TRIM('수출입 실적(국가별)'!F828),",","")),"")</f>
        <v>486</v>
      </c>
      <c r="G824" s="19" t="n">
        <f aca="false">IFERROR(VALUE(SUBSTITUTE(TRIM('수출입 실적(국가별)'!G828),",","")),"")</f>
        <v>4619</v>
      </c>
    </row>
    <row r="825" customFormat="false" ht="15" hidden="false" customHeight="true" outlineLevel="0" collapsed="false">
      <c r="A825" s="11" t="str">
        <f aca="false">TRIM('수출입 실적(국가별)'!A829)</f>
        <v>2025.04</v>
      </c>
      <c r="B825" s="17" t="n">
        <f aca="false">IFERROR(VALUE(LEFT(A825,4)),"")</f>
        <v>2025</v>
      </c>
      <c r="C825" s="17" t="n">
        <f aca="false">IFERROR(VALUE(RIGHT(A825,2)),"")</f>
        <v>4</v>
      </c>
      <c r="D825" s="11" t="str">
        <f aca="false">TRIM('수출입 실적(국가별)'!B829)</f>
        <v>모리셔스</v>
      </c>
      <c r="E825" s="19" t="n">
        <f aca="false">IFERROR(VALUE(SUBSTITUTE(TRIM('수출입 실적(국가별)'!D829),",","")),"")</f>
        <v>5097</v>
      </c>
      <c r="F825" s="19" t="n">
        <f aca="false">IFERROR(VALUE(SUBSTITUTE(TRIM('수출입 실적(국가별)'!F829),",","")),"")</f>
        <v>431</v>
      </c>
      <c r="G825" s="19" t="n">
        <f aca="false">IFERROR(VALUE(SUBSTITUTE(TRIM('수출입 실적(국가별)'!G829),",","")),"")</f>
        <v>4666</v>
      </c>
    </row>
    <row r="826" customFormat="false" ht="15" hidden="false" customHeight="true" outlineLevel="0" collapsed="false">
      <c r="A826" s="11" t="str">
        <f aca="false">TRIM('수출입 실적(국가별)'!A830)</f>
        <v>2025.04</v>
      </c>
      <c r="B826" s="17" t="n">
        <f aca="false">IFERROR(VALUE(LEFT(A826,4)),"")</f>
        <v>2025</v>
      </c>
      <c r="C826" s="17" t="n">
        <f aca="false">IFERROR(VALUE(RIGHT(A826,2)),"")</f>
        <v>4</v>
      </c>
      <c r="D826" s="11" t="str">
        <f aca="false">TRIM('수출입 실적(국가별)'!B830)</f>
        <v>모리타니</v>
      </c>
      <c r="E826" s="19" t="n">
        <f aca="false">IFERROR(VALUE(SUBSTITUTE(TRIM('수출입 실적(국가별)'!D830),",","")),"")</f>
        <v>5031</v>
      </c>
      <c r="F826" s="19" t="n">
        <f aca="false">IFERROR(VALUE(SUBSTITUTE(TRIM('수출입 실적(국가별)'!F830),",","")),"")</f>
        <v>1479</v>
      </c>
      <c r="G826" s="19" t="n">
        <f aca="false">IFERROR(VALUE(SUBSTITUTE(TRIM('수출입 실적(국가별)'!G830),",","")),"")</f>
        <v>3553</v>
      </c>
    </row>
    <row r="827" customFormat="false" ht="15" hidden="false" customHeight="true" outlineLevel="0" collapsed="false">
      <c r="A827" s="11" t="str">
        <f aca="false">TRIM('수출입 실적(국가별)'!A831)</f>
        <v>2025.04</v>
      </c>
      <c r="B827" s="17" t="n">
        <f aca="false">IFERROR(VALUE(LEFT(A827,4)),"")</f>
        <v>2025</v>
      </c>
      <c r="C827" s="17" t="n">
        <f aca="false">IFERROR(VALUE(RIGHT(A827,2)),"")</f>
        <v>4</v>
      </c>
      <c r="D827" s="11" t="str">
        <f aca="false">TRIM('수출입 실적(국가별)'!B831)</f>
        <v>룩셈부르그</v>
      </c>
      <c r="E827" s="19" t="n">
        <f aca="false">IFERROR(VALUE(SUBSTITUTE(TRIM('수출입 실적(국가별)'!D831),",","")),"")</f>
        <v>4997</v>
      </c>
      <c r="F827" s="19" t="n">
        <f aca="false">IFERROR(VALUE(SUBSTITUTE(TRIM('수출입 실적(국가별)'!F831),",","")),"")</f>
        <v>11484</v>
      </c>
      <c r="G827" s="19" t="n">
        <f aca="false">IFERROR(VALUE(SUBSTITUTE(TRIM('수출입 실적(국가별)'!G831),",","")),"")</f>
        <v>-6487</v>
      </c>
    </row>
    <row r="828" customFormat="false" ht="15" hidden="false" customHeight="true" outlineLevel="0" collapsed="false">
      <c r="A828" s="11" t="str">
        <f aca="false">TRIM('수출입 실적(국가별)'!A832)</f>
        <v>2025.04</v>
      </c>
      <c r="B828" s="17" t="n">
        <f aca="false">IFERROR(VALUE(LEFT(A828,4)),"")</f>
        <v>2025</v>
      </c>
      <c r="C828" s="17" t="n">
        <f aca="false">IFERROR(VALUE(RIGHT(A828,2)),"")</f>
        <v>4</v>
      </c>
      <c r="D828" s="11" t="str">
        <f aca="false">TRIM('수출입 실적(국가별)'!B832)</f>
        <v>브루나이</v>
      </c>
      <c r="E828" s="19" t="n">
        <f aca="false">IFERROR(VALUE(SUBSTITUTE(TRIM('수출입 실적(국가별)'!D832),",","")),"")</f>
        <v>4611</v>
      </c>
      <c r="F828" s="19" t="n">
        <f aca="false">IFERROR(VALUE(SUBSTITUTE(TRIM('수출입 실적(국가별)'!F832),",","")),"")</f>
        <v>14</v>
      </c>
      <c r="G828" s="19" t="n">
        <f aca="false">IFERROR(VALUE(SUBSTITUTE(TRIM('수출입 실적(국가별)'!G832),",","")),"")</f>
        <v>4597</v>
      </c>
    </row>
    <row r="829" customFormat="false" ht="15" hidden="false" customHeight="true" outlineLevel="0" collapsed="false">
      <c r="A829" s="11" t="str">
        <f aca="false">TRIM('수출입 실적(국가별)'!A833)</f>
        <v>2025.04</v>
      </c>
      <c r="B829" s="17" t="n">
        <f aca="false">IFERROR(VALUE(LEFT(A829,4)),"")</f>
        <v>2025</v>
      </c>
      <c r="C829" s="17" t="n">
        <f aca="false">IFERROR(VALUE(RIGHT(A829,2)),"")</f>
        <v>4</v>
      </c>
      <c r="D829" s="11" t="str">
        <f aca="false">TRIM('수출입 실적(국가별)'!B833)</f>
        <v>벨라루스</v>
      </c>
      <c r="E829" s="19" t="n">
        <f aca="false">IFERROR(VALUE(SUBSTITUTE(TRIM('수출입 실적(국가별)'!D833),",","")),"")</f>
        <v>4592</v>
      </c>
      <c r="F829" s="19" t="n">
        <f aca="false">IFERROR(VALUE(SUBSTITUTE(TRIM('수출입 실적(국가별)'!F833),",","")),"")</f>
        <v>2094</v>
      </c>
      <c r="G829" s="19" t="n">
        <f aca="false">IFERROR(VALUE(SUBSTITUTE(TRIM('수출입 실적(국가별)'!G833),",","")),"")</f>
        <v>2497</v>
      </c>
    </row>
    <row r="830" customFormat="false" ht="15" hidden="false" customHeight="true" outlineLevel="0" collapsed="false">
      <c r="A830" s="11" t="str">
        <f aca="false">TRIM('수출입 실적(국가별)'!A834)</f>
        <v>2025.04</v>
      </c>
      <c r="B830" s="17" t="n">
        <f aca="false">IFERROR(VALUE(LEFT(A830,4)),"")</f>
        <v>2025</v>
      </c>
      <c r="C830" s="17" t="n">
        <f aca="false">IFERROR(VALUE(RIGHT(A830,2)),"")</f>
        <v>4</v>
      </c>
      <c r="D830" s="11" t="str">
        <f aca="false">TRIM('수출입 실적(국가별)'!B834)</f>
        <v>사모아</v>
      </c>
      <c r="E830" s="19" t="n">
        <f aca="false">IFERROR(VALUE(SUBSTITUTE(TRIM('수출입 실적(국가별)'!D834),",","")),"")</f>
        <v>4526</v>
      </c>
      <c r="F830" s="19" t="n">
        <f aca="false">IFERROR(VALUE(SUBSTITUTE(TRIM('수출입 실적(국가별)'!F834),",","")),"")</f>
        <v>0</v>
      </c>
      <c r="G830" s="19" t="n">
        <f aca="false">IFERROR(VALUE(SUBSTITUTE(TRIM('수출입 실적(국가별)'!G834),",","")),"")</f>
        <v>4526</v>
      </c>
    </row>
    <row r="831" customFormat="false" ht="15" hidden="false" customHeight="true" outlineLevel="0" collapsed="false">
      <c r="A831" s="11" t="str">
        <f aca="false">TRIM('수출입 실적(국가별)'!A835)</f>
        <v>2025.04</v>
      </c>
      <c r="B831" s="17" t="n">
        <f aca="false">IFERROR(VALUE(LEFT(A831,4)),"")</f>
        <v>2025</v>
      </c>
      <c r="C831" s="17" t="n">
        <f aca="false">IFERROR(VALUE(RIGHT(A831,2)),"")</f>
        <v>4</v>
      </c>
      <c r="D831" s="11" t="str">
        <f aca="false">TRIM('수출입 실적(국가별)'!B835)</f>
        <v>아이슬란드</v>
      </c>
      <c r="E831" s="19" t="n">
        <f aca="false">IFERROR(VALUE(SUBSTITUTE(TRIM('수출입 실적(국가별)'!D835),",","")),"")</f>
        <v>4380</v>
      </c>
      <c r="F831" s="19" t="n">
        <f aca="false">IFERROR(VALUE(SUBSTITUTE(TRIM('수출입 실적(국가별)'!F835),",","")),"")</f>
        <v>1277</v>
      </c>
      <c r="G831" s="19" t="n">
        <f aca="false">IFERROR(VALUE(SUBSTITUTE(TRIM('수출입 실적(국가별)'!G835),",","")),"")</f>
        <v>3103</v>
      </c>
    </row>
    <row r="832" customFormat="false" ht="15" hidden="false" customHeight="true" outlineLevel="0" collapsed="false">
      <c r="A832" s="11" t="str">
        <f aca="false">TRIM('수출입 실적(국가별)'!A836)</f>
        <v>2025.04</v>
      </c>
      <c r="B832" s="17" t="n">
        <f aca="false">IFERROR(VALUE(LEFT(A832,4)),"")</f>
        <v>2025</v>
      </c>
      <c r="C832" s="17" t="n">
        <f aca="false">IFERROR(VALUE(RIGHT(A832,2)),"")</f>
        <v>4</v>
      </c>
      <c r="D832" s="11" t="str">
        <f aca="false">TRIM('수출입 실적(국가별)'!B836)</f>
        <v>팔레스타인 해방기구</v>
      </c>
      <c r="E832" s="19" t="n">
        <f aca="false">IFERROR(VALUE(SUBSTITUTE(TRIM('수출입 실적(국가별)'!D836),",","")),"")</f>
        <v>4331</v>
      </c>
      <c r="F832" s="19" t="n">
        <f aca="false">IFERROR(VALUE(SUBSTITUTE(TRIM('수출입 실적(국가별)'!F836),",","")),"")</f>
        <v>388</v>
      </c>
      <c r="G832" s="19" t="n">
        <f aca="false">IFERROR(VALUE(SUBSTITUTE(TRIM('수출입 실적(국가별)'!G836),",","")),"")</f>
        <v>3942</v>
      </c>
    </row>
    <row r="833" customFormat="false" ht="15" hidden="false" customHeight="true" outlineLevel="0" collapsed="false">
      <c r="A833" s="11" t="str">
        <f aca="false">TRIM('수출입 실적(국가별)'!A837)</f>
        <v>2025.04</v>
      </c>
      <c r="B833" s="17" t="n">
        <f aca="false">IFERROR(VALUE(LEFT(A833,4)),"")</f>
        <v>2025</v>
      </c>
      <c r="C833" s="17" t="n">
        <f aca="false">IFERROR(VALUE(RIGHT(A833,2)),"")</f>
        <v>4</v>
      </c>
      <c r="D833" s="11" t="str">
        <f aca="false">TRIM('수출입 실적(국가별)'!B837)</f>
        <v>아프카니스탄</v>
      </c>
      <c r="E833" s="19" t="n">
        <f aca="false">IFERROR(VALUE(SUBSTITUTE(TRIM('수출입 실적(국가별)'!D837),",","")),"")</f>
        <v>4129</v>
      </c>
      <c r="F833" s="19" t="n">
        <f aca="false">IFERROR(VALUE(SUBSTITUTE(TRIM('수출입 실적(국가별)'!F837),",","")),"")</f>
        <v>229</v>
      </c>
      <c r="G833" s="19" t="n">
        <f aca="false">IFERROR(VALUE(SUBSTITUTE(TRIM('수출입 실적(국가별)'!G837),",","")),"")</f>
        <v>3900</v>
      </c>
    </row>
    <row r="834" customFormat="false" ht="15" hidden="false" customHeight="true" outlineLevel="0" collapsed="false">
      <c r="A834" s="11" t="str">
        <f aca="false">TRIM('수출입 실적(국가별)'!A838)</f>
        <v>2025.04</v>
      </c>
      <c r="B834" s="17" t="n">
        <f aca="false">IFERROR(VALUE(LEFT(A834,4)),"")</f>
        <v>2025</v>
      </c>
      <c r="C834" s="17" t="n">
        <f aca="false">IFERROR(VALUE(RIGHT(A834,2)),"")</f>
        <v>4</v>
      </c>
      <c r="D834" s="11" t="str">
        <f aca="false">TRIM('수출입 실적(국가별)'!B838)</f>
        <v>수단</v>
      </c>
      <c r="E834" s="19" t="n">
        <f aca="false">IFERROR(VALUE(SUBSTITUTE(TRIM('수출입 실적(국가별)'!D838),",","")),"")</f>
        <v>4031</v>
      </c>
      <c r="F834" s="19" t="n">
        <f aca="false">IFERROR(VALUE(SUBSTITUTE(TRIM('수출입 실적(국가별)'!F838),",","")),"")</f>
        <v>0</v>
      </c>
      <c r="G834" s="19" t="n">
        <f aca="false">IFERROR(VALUE(SUBSTITUTE(TRIM('수출입 실적(국가별)'!G838),",","")),"")</f>
        <v>4031</v>
      </c>
    </row>
    <row r="835" customFormat="false" ht="15" hidden="false" customHeight="true" outlineLevel="0" collapsed="false">
      <c r="A835" s="11" t="str">
        <f aca="false">TRIM('수출입 실적(국가별)'!A839)</f>
        <v>2025.04</v>
      </c>
      <c r="B835" s="17" t="n">
        <f aca="false">IFERROR(VALUE(LEFT(A835,4)),"")</f>
        <v>2025</v>
      </c>
      <c r="C835" s="17" t="n">
        <f aca="false">IFERROR(VALUE(RIGHT(A835,2)),"")</f>
        <v>4</v>
      </c>
      <c r="D835" s="11" t="str">
        <f aca="false">TRIM('수출입 실적(국가별)'!B839)</f>
        <v>부르키나 파소</v>
      </c>
      <c r="E835" s="19" t="n">
        <f aca="false">IFERROR(VALUE(SUBSTITUTE(TRIM('수출입 실적(국가별)'!D839),",","")),"")</f>
        <v>3982</v>
      </c>
      <c r="F835" s="19" t="n">
        <f aca="false">IFERROR(VALUE(SUBSTITUTE(TRIM('수출입 실적(국가별)'!F839),",","")),"")</f>
        <v>9</v>
      </c>
      <c r="G835" s="19" t="n">
        <f aca="false">IFERROR(VALUE(SUBSTITUTE(TRIM('수출입 실적(국가별)'!G839),",","")),"")</f>
        <v>3973</v>
      </c>
    </row>
    <row r="836" customFormat="false" ht="15" hidden="false" customHeight="true" outlineLevel="0" collapsed="false">
      <c r="A836" s="11" t="str">
        <f aca="false">TRIM('수출입 실적(국가별)'!A840)</f>
        <v>2025.04</v>
      </c>
      <c r="B836" s="17" t="n">
        <f aca="false">IFERROR(VALUE(LEFT(A836,4)),"")</f>
        <v>2025</v>
      </c>
      <c r="C836" s="17" t="n">
        <f aca="false">IFERROR(VALUE(RIGHT(A836,2)),"")</f>
        <v>4</v>
      </c>
      <c r="D836" s="11" t="str">
        <f aca="false">TRIM('수출입 실적(국가별)'!B840)</f>
        <v>팔라우</v>
      </c>
      <c r="E836" s="19" t="n">
        <f aca="false">IFERROR(VALUE(SUBSTITUTE(TRIM('수출입 실적(국가별)'!D840),",","")),"")</f>
        <v>3973</v>
      </c>
      <c r="F836" s="19" t="n">
        <f aca="false">IFERROR(VALUE(SUBSTITUTE(TRIM('수출입 실적(국가별)'!F840),",","")),"")</f>
        <v>43</v>
      </c>
      <c r="G836" s="19" t="n">
        <f aca="false">IFERROR(VALUE(SUBSTITUTE(TRIM('수출입 실적(국가별)'!G840),",","")),"")</f>
        <v>3930</v>
      </c>
    </row>
    <row r="837" customFormat="false" ht="15" hidden="false" customHeight="true" outlineLevel="0" collapsed="false">
      <c r="A837" s="11" t="str">
        <f aca="false">TRIM('수출입 실적(국가별)'!A841)</f>
        <v>2025.04</v>
      </c>
      <c r="B837" s="17" t="n">
        <f aca="false">IFERROR(VALUE(LEFT(A837,4)),"")</f>
        <v>2025</v>
      </c>
      <c r="C837" s="17" t="n">
        <f aca="false">IFERROR(VALUE(RIGHT(A837,2)),"")</f>
        <v>4</v>
      </c>
      <c r="D837" s="11" t="str">
        <f aca="false">TRIM('수출입 실적(국가별)'!B841)</f>
        <v>볼리비아</v>
      </c>
      <c r="E837" s="19" t="n">
        <f aca="false">IFERROR(VALUE(SUBSTITUTE(TRIM('수출입 실적(국가별)'!D841),",","")),"")</f>
        <v>3878</v>
      </c>
      <c r="F837" s="19" t="n">
        <f aca="false">IFERROR(VALUE(SUBSTITUTE(TRIM('수출입 실적(국가별)'!F841),",","")),"")</f>
        <v>61297</v>
      </c>
      <c r="G837" s="19" t="n">
        <f aca="false">IFERROR(VALUE(SUBSTITUTE(TRIM('수출입 실적(국가별)'!G841),",","")),"")</f>
        <v>-57420</v>
      </c>
    </row>
    <row r="838" customFormat="false" ht="15" hidden="false" customHeight="true" outlineLevel="0" collapsed="false">
      <c r="A838" s="11" t="str">
        <f aca="false">TRIM('수출입 실적(국가별)'!A842)</f>
        <v>2025.04</v>
      </c>
      <c r="B838" s="17" t="n">
        <f aca="false">IFERROR(VALUE(LEFT(A838,4)),"")</f>
        <v>2025</v>
      </c>
      <c r="C838" s="17" t="n">
        <f aca="false">IFERROR(VALUE(RIGHT(A838,2)),"")</f>
        <v>4</v>
      </c>
      <c r="D838" s="11" t="str">
        <f aca="false">TRIM('수출입 실적(국가별)'!B842)</f>
        <v>기타국</v>
      </c>
      <c r="E838" s="19" t="n">
        <f aca="false">IFERROR(VALUE(SUBSTITUTE(TRIM('수출입 실적(국가별)'!D842),",","")),"")</f>
        <v>3874</v>
      </c>
      <c r="F838" s="19" t="n">
        <f aca="false">IFERROR(VALUE(SUBSTITUTE(TRIM('수출입 실적(국가별)'!F842),",","")),"")</f>
        <v>17392</v>
      </c>
      <c r="G838" s="19" t="n">
        <f aca="false">IFERROR(VALUE(SUBSTITUTE(TRIM('수출입 실적(국가별)'!G842),",","")),"")</f>
        <v>-13518</v>
      </c>
    </row>
    <row r="839" customFormat="false" ht="15" hidden="false" customHeight="true" outlineLevel="0" collapsed="false">
      <c r="A839" s="11" t="str">
        <f aca="false">TRIM('수출입 실적(국가별)'!A843)</f>
        <v>2025.04</v>
      </c>
      <c r="B839" s="17" t="n">
        <f aca="false">IFERROR(VALUE(LEFT(A839,4)),"")</f>
        <v>2025</v>
      </c>
      <c r="C839" s="17" t="n">
        <f aca="false">IFERROR(VALUE(RIGHT(A839,2)),"")</f>
        <v>4</v>
      </c>
      <c r="D839" s="11" t="str">
        <f aca="false">TRIM('수출입 실적(국가별)'!B843)</f>
        <v>투르크멘</v>
      </c>
      <c r="E839" s="19" t="n">
        <f aca="false">IFERROR(VALUE(SUBSTITUTE(TRIM('수출입 실적(국가별)'!D843),",","")),"")</f>
        <v>3803</v>
      </c>
      <c r="F839" s="19" t="n">
        <f aca="false">IFERROR(VALUE(SUBSTITUTE(TRIM('수출입 실적(국가별)'!F843),",","")),"")</f>
        <v>0</v>
      </c>
      <c r="G839" s="19" t="n">
        <f aca="false">IFERROR(VALUE(SUBSTITUTE(TRIM('수출입 실적(국가별)'!G843),",","")),"")</f>
        <v>3803</v>
      </c>
    </row>
    <row r="840" customFormat="false" ht="15" hidden="false" customHeight="true" outlineLevel="0" collapsed="false">
      <c r="A840" s="11" t="str">
        <f aca="false">TRIM('수출입 실적(국가별)'!A844)</f>
        <v>2025.04</v>
      </c>
      <c r="B840" s="17" t="n">
        <f aca="false">IFERROR(VALUE(LEFT(A840,4)),"")</f>
        <v>2025</v>
      </c>
      <c r="C840" s="17" t="n">
        <f aca="false">IFERROR(VALUE(RIGHT(A840,2)),"")</f>
        <v>4</v>
      </c>
      <c r="D840" s="11" t="str">
        <f aca="false">TRIM('수출입 실적(국가별)'!B844)</f>
        <v>예맨</v>
      </c>
      <c r="E840" s="19" t="n">
        <f aca="false">IFERROR(VALUE(SUBSTITUTE(TRIM('수출입 실적(국가별)'!D844),",","")),"")</f>
        <v>3740</v>
      </c>
      <c r="F840" s="19" t="n">
        <f aca="false">IFERROR(VALUE(SUBSTITUTE(TRIM('수출입 실적(국가별)'!F844),",","")),"")</f>
        <v>2907</v>
      </c>
      <c r="G840" s="19" t="n">
        <f aca="false">IFERROR(VALUE(SUBSTITUTE(TRIM('수출입 실적(국가별)'!G844),",","")),"")</f>
        <v>833</v>
      </c>
    </row>
    <row r="841" customFormat="false" ht="15" hidden="false" customHeight="true" outlineLevel="0" collapsed="false">
      <c r="A841" s="11" t="str">
        <f aca="false">TRIM('수출입 실적(국가별)'!A845)</f>
        <v>2025.04</v>
      </c>
      <c r="B841" s="17" t="n">
        <f aca="false">IFERROR(VALUE(LEFT(A841,4)),"")</f>
        <v>2025</v>
      </c>
      <c r="C841" s="17" t="n">
        <f aca="false">IFERROR(VALUE(RIGHT(A841,2)),"")</f>
        <v>4</v>
      </c>
      <c r="D841" s="11" t="str">
        <f aca="false">TRIM('수출입 실적(국가별)'!B845)</f>
        <v>가이아나</v>
      </c>
      <c r="E841" s="19" t="n">
        <f aca="false">IFERROR(VALUE(SUBSTITUTE(TRIM('수출입 실적(국가별)'!D845),",","")),"")</f>
        <v>3708</v>
      </c>
      <c r="F841" s="19" t="n">
        <f aca="false">IFERROR(VALUE(SUBSTITUTE(TRIM('수출입 실적(국가별)'!F845),",","")),"")</f>
        <v>47</v>
      </c>
      <c r="G841" s="19" t="n">
        <f aca="false">IFERROR(VALUE(SUBSTITUTE(TRIM('수출입 실적(국가별)'!G845),",","")),"")</f>
        <v>3661</v>
      </c>
    </row>
    <row r="842" customFormat="false" ht="15" hidden="false" customHeight="true" outlineLevel="0" collapsed="false">
      <c r="A842" s="11" t="str">
        <f aca="false">TRIM('수출입 실적(국가별)'!A846)</f>
        <v>2025.04</v>
      </c>
      <c r="B842" s="17" t="n">
        <f aca="false">IFERROR(VALUE(LEFT(A842,4)),"")</f>
        <v>2025</v>
      </c>
      <c r="C842" s="17" t="n">
        <f aca="false">IFERROR(VALUE(RIGHT(A842,2)),"")</f>
        <v>4</v>
      </c>
      <c r="D842" s="11" t="str">
        <f aca="false">TRIM('수출입 실적(국가별)'!B846)</f>
        <v>기니</v>
      </c>
      <c r="E842" s="19" t="n">
        <f aca="false">IFERROR(VALUE(SUBSTITUTE(TRIM('수출입 실적(국가별)'!D846),",","")),"")</f>
        <v>3532</v>
      </c>
      <c r="F842" s="19" t="n">
        <f aca="false">IFERROR(VALUE(SUBSTITUTE(TRIM('수출입 실적(국가별)'!F846),",","")),"")</f>
        <v>2936</v>
      </c>
      <c r="G842" s="19" t="n">
        <f aca="false">IFERROR(VALUE(SUBSTITUTE(TRIM('수출입 실적(국가별)'!G846),",","")),"")</f>
        <v>596</v>
      </c>
    </row>
    <row r="843" customFormat="false" ht="15" hidden="false" customHeight="true" outlineLevel="0" collapsed="false">
      <c r="A843" s="11" t="str">
        <f aca="false">TRIM('수출입 실적(국가별)'!A847)</f>
        <v>2025.04</v>
      </c>
      <c r="B843" s="17" t="n">
        <f aca="false">IFERROR(VALUE(LEFT(A843,4)),"")</f>
        <v>2025</v>
      </c>
      <c r="C843" s="17" t="n">
        <f aca="false">IFERROR(VALUE(RIGHT(A843,2)),"")</f>
        <v>4</v>
      </c>
      <c r="D843" s="11" t="str">
        <f aca="false">TRIM('수출입 실적(국가별)'!B847)</f>
        <v>지부티</v>
      </c>
      <c r="E843" s="19" t="n">
        <f aca="false">IFERROR(VALUE(SUBSTITUTE(TRIM('수출입 실적(국가별)'!D847),",","")),"")</f>
        <v>3496</v>
      </c>
      <c r="F843" s="19" t="n">
        <f aca="false">IFERROR(VALUE(SUBSTITUTE(TRIM('수출입 실적(국가별)'!F847),",","")),"")</f>
        <v>684</v>
      </c>
      <c r="G843" s="19" t="n">
        <f aca="false">IFERROR(VALUE(SUBSTITUTE(TRIM('수출입 실적(국가별)'!G847),",","")),"")</f>
        <v>2813</v>
      </c>
    </row>
    <row r="844" customFormat="false" ht="15" hidden="false" customHeight="true" outlineLevel="0" collapsed="false">
      <c r="A844" s="11" t="str">
        <f aca="false">TRIM('수출입 실적(국가별)'!A848)</f>
        <v>2025.04</v>
      </c>
      <c r="B844" s="17" t="n">
        <f aca="false">IFERROR(VALUE(LEFT(A844,4)),"")</f>
        <v>2025</v>
      </c>
      <c r="C844" s="17" t="n">
        <f aca="false">IFERROR(VALUE(RIGHT(A844,2)),"")</f>
        <v>4</v>
      </c>
      <c r="D844" s="11" t="str">
        <f aca="false">TRIM('수출입 실적(국가별)'!B848)</f>
        <v>베네주엘라</v>
      </c>
      <c r="E844" s="19" t="n">
        <f aca="false">IFERROR(VALUE(SUBSTITUTE(TRIM('수출입 실적(국가별)'!D848),",","")),"")</f>
        <v>3377</v>
      </c>
      <c r="F844" s="19" t="n">
        <f aca="false">IFERROR(VALUE(SUBSTITUTE(TRIM('수출입 실적(국가별)'!F848),",","")),"")</f>
        <v>89</v>
      </c>
      <c r="G844" s="19" t="n">
        <f aca="false">IFERROR(VALUE(SUBSTITUTE(TRIM('수출입 실적(국가별)'!G848),",","")),"")</f>
        <v>3288</v>
      </c>
    </row>
    <row r="845" customFormat="false" ht="15" hidden="false" customHeight="true" outlineLevel="0" collapsed="false">
      <c r="A845" s="11" t="str">
        <f aca="false">TRIM('수출입 실적(국가별)'!A849)</f>
        <v>2025.04</v>
      </c>
      <c r="B845" s="17" t="n">
        <f aca="false">IFERROR(VALUE(LEFT(A845,4)),"")</f>
        <v>2025</v>
      </c>
      <c r="C845" s="17" t="n">
        <f aca="false">IFERROR(VALUE(RIGHT(A845,2)),"")</f>
        <v>4</v>
      </c>
      <c r="D845" s="11" t="str">
        <f aca="false">TRIM('수출입 실적(국가별)'!B849)</f>
        <v>피지</v>
      </c>
      <c r="E845" s="19" t="n">
        <f aca="false">IFERROR(VALUE(SUBSTITUTE(TRIM('수출입 실적(국가별)'!D849),",","")),"")</f>
        <v>2905</v>
      </c>
      <c r="F845" s="19" t="n">
        <f aca="false">IFERROR(VALUE(SUBSTITUTE(TRIM('수출입 실적(국가별)'!F849),",","")),"")</f>
        <v>238</v>
      </c>
      <c r="G845" s="19" t="n">
        <f aca="false">IFERROR(VALUE(SUBSTITUTE(TRIM('수출입 실적(국가별)'!G849),",","")),"")</f>
        <v>2667</v>
      </c>
    </row>
    <row r="846" customFormat="false" ht="15" hidden="false" customHeight="true" outlineLevel="0" collapsed="false">
      <c r="A846" s="11" t="str">
        <f aca="false">TRIM('수출입 실적(국가별)'!A850)</f>
        <v>2025.04</v>
      </c>
      <c r="B846" s="17" t="n">
        <f aca="false">IFERROR(VALUE(LEFT(A846,4)),"")</f>
        <v>2025</v>
      </c>
      <c r="C846" s="17" t="n">
        <f aca="false">IFERROR(VALUE(RIGHT(A846,2)),"")</f>
        <v>4</v>
      </c>
      <c r="D846" s="11" t="str">
        <f aca="false">TRIM('수출입 실적(국가별)'!B850)</f>
        <v>베닝</v>
      </c>
      <c r="E846" s="19" t="n">
        <f aca="false">IFERROR(VALUE(SUBSTITUTE(TRIM('수출입 실적(국가별)'!D850),",","")),"")</f>
        <v>2865</v>
      </c>
      <c r="F846" s="19" t="n">
        <f aca="false">IFERROR(VALUE(SUBSTITUTE(TRIM('수출입 실적(국가별)'!F850),",","")),"")</f>
        <v>0</v>
      </c>
      <c r="G846" s="19" t="n">
        <f aca="false">IFERROR(VALUE(SUBSTITUTE(TRIM('수출입 실적(국가별)'!G850),",","")),"")</f>
        <v>2865</v>
      </c>
    </row>
    <row r="847" customFormat="false" ht="15" hidden="false" customHeight="true" outlineLevel="0" collapsed="false">
      <c r="A847" s="11" t="str">
        <f aca="false">TRIM('수출입 실적(국가별)'!A851)</f>
        <v>2025.04</v>
      </c>
      <c r="B847" s="17" t="n">
        <f aca="false">IFERROR(VALUE(LEFT(A847,4)),"")</f>
        <v>2025</v>
      </c>
      <c r="C847" s="17" t="n">
        <f aca="false">IFERROR(VALUE(RIGHT(A847,2)),"")</f>
        <v>4</v>
      </c>
      <c r="D847" s="11" t="str">
        <f aca="false">TRIM('수출입 실적(국가별)'!B851)</f>
        <v>르완다</v>
      </c>
      <c r="E847" s="19" t="n">
        <f aca="false">IFERROR(VALUE(SUBSTITUTE(TRIM('수출입 실적(국가별)'!D851),",","")),"")</f>
        <v>2761</v>
      </c>
      <c r="F847" s="19" t="n">
        <f aca="false">IFERROR(VALUE(SUBSTITUTE(TRIM('수출입 실적(국가별)'!F851),",","")),"")</f>
        <v>80</v>
      </c>
      <c r="G847" s="19" t="n">
        <f aca="false">IFERROR(VALUE(SUBSTITUTE(TRIM('수출입 실적(국가별)'!G851),",","")),"")</f>
        <v>2682</v>
      </c>
    </row>
    <row r="848" customFormat="false" ht="15" hidden="false" customHeight="true" outlineLevel="0" collapsed="false">
      <c r="A848" s="11" t="str">
        <f aca="false">TRIM('수출입 실적(국가별)'!A852)</f>
        <v>2025.04</v>
      </c>
      <c r="B848" s="17" t="n">
        <f aca="false">IFERROR(VALUE(LEFT(A848,4)),"")</f>
        <v>2025</v>
      </c>
      <c r="C848" s="17" t="n">
        <f aca="false">IFERROR(VALUE(RIGHT(A848,2)),"")</f>
        <v>4</v>
      </c>
      <c r="D848" s="11" t="str">
        <f aca="false">TRIM('수출입 실적(국가별)'!B852)</f>
        <v>아르메니아</v>
      </c>
      <c r="E848" s="19" t="n">
        <f aca="false">IFERROR(VALUE(SUBSTITUTE(TRIM('수출입 실적(국가별)'!D852),",","")),"")</f>
        <v>2547</v>
      </c>
      <c r="F848" s="19" t="n">
        <f aca="false">IFERROR(VALUE(SUBSTITUTE(TRIM('수출입 실적(국가별)'!F852),",","")),"")</f>
        <v>2822</v>
      </c>
      <c r="G848" s="19" t="n">
        <f aca="false">IFERROR(VALUE(SUBSTITUTE(TRIM('수출입 실적(국가별)'!G852),",","")),"")</f>
        <v>-275</v>
      </c>
    </row>
    <row r="849" customFormat="false" ht="15" hidden="false" customHeight="true" outlineLevel="0" collapsed="false">
      <c r="A849" s="11" t="str">
        <f aca="false">TRIM('수출입 실적(국가별)'!A853)</f>
        <v>2025.04</v>
      </c>
      <c r="B849" s="17" t="n">
        <f aca="false">IFERROR(VALUE(LEFT(A849,4)),"")</f>
        <v>2025</v>
      </c>
      <c r="C849" s="17" t="n">
        <f aca="false">IFERROR(VALUE(RIGHT(A849,2)),"")</f>
        <v>4</v>
      </c>
      <c r="D849" s="11" t="str">
        <f aca="false">TRIM('수출입 실적(국가별)'!B853)</f>
        <v>짐바브웨</v>
      </c>
      <c r="E849" s="19" t="n">
        <f aca="false">IFERROR(VALUE(SUBSTITUTE(TRIM('수출입 실적(국가별)'!D853),",","")),"")</f>
        <v>2540</v>
      </c>
      <c r="F849" s="19" t="n">
        <f aca="false">IFERROR(VALUE(SUBSTITUTE(TRIM('수출입 실적(국가별)'!F853),",","")),"")</f>
        <v>3611</v>
      </c>
      <c r="G849" s="19" t="n">
        <f aca="false">IFERROR(VALUE(SUBSTITUTE(TRIM('수출입 실적(국가별)'!G853),",","")),"")</f>
        <v>-1071</v>
      </c>
    </row>
    <row r="850" customFormat="false" ht="15" hidden="false" customHeight="true" outlineLevel="0" collapsed="false">
      <c r="A850" s="11" t="str">
        <f aca="false">TRIM('수출입 실적(국가별)'!A854)</f>
        <v>2025.04</v>
      </c>
      <c r="B850" s="17" t="n">
        <f aca="false">IFERROR(VALUE(LEFT(A850,4)),"")</f>
        <v>2025</v>
      </c>
      <c r="C850" s="17" t="n">
        <f aca="false">IFERROR(VALUE(RIGHT(A850,2)),"")</f>
        <v>4</v>
      </c>
      <c r="D850" s="11" t="str">
        <f aca="false">TRIM('수출입 실적(국가별)'!B854)</f>
        <v>불령 리유니온 코모도 제도</v>
      </c>
      <c r="E850" s="19" t="n">
        <f aca="false">IFERROR(VALUE(SUBSTITUTE(TRIM('수출입 실적(국가별)'!D854),",","")),"")</f>
        <v>2468</v>
      </c>
      <c r="F850" s="19" t="n">
        <f aca="false">IFERROR(VALUE(SUBSTITUTE(TRIM('수출입 실적(국가별)'!F854),",","")),"")</f>
        <v>0</v>
      </c>
      <c r="G850" s="19" t="n">
        <f aca="false">IFERROR(VALUE(SUBSTITUTE(TRIM('수출입 실적(국가별)'!G854),",","")),"")</f>
        <v>2468</v>
      </c>
    </row>
    <row r="851" customFormat="false" ht="15" hidden="false" customHeight="true" outlineLevel="0" collapsed="false">
      <c r="A851" s="11" t="str">
        <f aca="false">TRIM('수출입 실적(국가별)'!A855)</f>
        <v>2025.04</v>
      </c>
      <c r="B851" s="17" t="n">
        <f aca="false">IFERROR(VALUE(LEFT(A851,4)),"")</f>
        <v>2025</v>
      </c>
      <c r="C851" s="17" t="n">
        <f aca="false">IFERROR(VALUE(RIGHT(A851,2)),"")</f>
        <v>4</v>
      </c>
      <c r="D851" s="11" t="str">
        <f aca="false">TRIM('수출입 실적(국가별)'!B855)</f>
        <v>벨리제</v>
      </c>
      <c r="E851" s="19" t="n">
        <f aca="false">IFERROR(VALUE(SUBSTITUTE(TRIM('수출입 실적(국가별)'!D855),",","")),"")</f>
        <v>2393</v>
      </c>
      <c r="F851" s="19" t="n">
        <f aca="false">IFERROR(VALUE(SUBSTITUTE(TRIM('수출입 실적(국가별)'!F855),",","")),"")</f>
        <v>0</v>
      </c>
      <c r="G851" s="19" t="n">
        <f aca="false">IFERROR(VALUE(SUBSTITUTE(TRIM('수출입 실적(국가별)'!G855),",","")),"")</f>
        <v>2393</v>
      </c>
    </row>
    <row r="852" customFormat="false" ht="15" hidden="false" customHeight="true" outlineLevel="0" collapsed="false">
      <c r="A852" s="11" t="str">
        <f aca="false">TRIM('수출입 실적(국가별)'!A856)</f>
        <v>2025.04</v>
      </c>
      <c r="B852" s="17" t="n">
        <f aca="false">IFERROR(VALUE(LEFT(A852,4)),"")</f>
        <v>2025</v>
      </c>
      <c r="C852" s="17" t="n">
        <f aca="false">IFERROR(VALUE(RIGHT(A852,2)),"")</f>
        <v>4</v>
      </c>
      <c r="D852" s="11" t="str">
        <f aca="false">TRIM('수출입 실적(국가별)'!B856)</f>
        <v>자마이카</v>
      </c>
      <c r="E852" s="19" t="n">
        <f aca="false">IFERROR(VALUE(SUBSTITUTE(TRIM('수출입 실적(국가별)'!D856),",","")),"")</f>
        <v>2311</v>
      </c>
      <c r="F852" s="19" t="n">
        <f aca="false">IFERROR(VALUE(SUBSTITUTE(TRIM('수출입 실적(국가별)'!F856),",","")),"")</f>
        <v>117</v>
      </c>
      <c r="G852" s="19" t="n">
        <f aca="false">IFERROR(VALUE(SUBSTITUTE(TRIM('수출입 실적(국가별)'!G856),",","")),"")</f>
        <v>2194</v>
      </c>
    </row>
    <row r="853" customFormat="false" ht="15" hidden="false" customHeight="true" outlineLevel="0" collapsed="false">
      <c r="A853" s="11" t="str">
        <f aca="false">TRIM('수출입 실적(국가별)'!A857)</f>
        <v>2025.04</v>
      </c>
      <c r="B853" s="17" t="n">
        <f aca="false">IFERROR(VALUE(LEFT(A853,4)),"")</f>
        <v>2025</v>
      </c>
      <c r="C853" s="17" t="n">
        <f aca="false">IFERROR(VALUE(RIGHT(A853,2)),"")</f>
        <v>4</v>
      </c>
      <c r="D853" s="11" t="str">
        <f aca="false">TRIM('수출입 실적(국가별)'!B857)</f>
        <v>네팔</v>
      </c>
      <c r="E853" s="19" t="n">
        <f aca="false">IFERROR(VALUE(SUBSTITUTE(TRIM('수출입 실적(국가별)'!D857),",","")),"")</f>
        <v>2282</v>
      </c>
      <c r="F853" s="19" t="n">
        <f aca="false">IFERROR(VALUE(SUBSTITUTE(TRIM('수출입 실적(국가별)'!F857),",","")),"")</f>
        <v>404</v>
      </c>
      <c r="G853" s="19" t="n">
        <f aca="false">IFERROR(VALUE(SUBSTITUTE(TRIM('수출입 실적(국가별)'!G857),",","")),"")</f>
        <v>1878</v>
      </c>
    </row>
    <row r="854" customFormat="false" ht="15" hidden="false" customHeight="true" outlineLevel="0" collapsed="false">
      <c r="A854" s="11" t="str">
        <f aca="false">TRIM('수출입 실적(국가별)'!A858)</f>
        <v>2025.04</v>
      </c>
      <c r="B854" s="17" t="n">
        <f aca="false">IFERROR(VALUE(LEFT(A854,4)),"")</f>
        <v>2025</v>
      </c>
      <c r="C854" s="17" t="n">
        <f aca="false">IFERROR(VALUE(RIGHT(A854,2)),"")</f>
        <v>4</v>
      </c>
      <c r="D854" s="11" t="str">
        <f aca="false">TRIM('수출입 실적(국가별)'!B858)</f>
        <v>쿠바</v>
      </c>
      <c r="E854" s="19" t="n">
        <f aca="false">IFERROR(VALUE(SUBSTITUTE(TRIM('수출입 실적(국가별)'!D858),",","")),"")</f>
        <v>2253</v>
      </c>
      <c r="F854" s="19" t="n">
        <f aca="false">IFERROR(VALUE(SUBSTITUTE(TRIM('수출입 실적(국가별)'!F858),",","")),"")</f>
        <v>193</v>
      </c>
      <c r="G854" s="19" t="n">
        <f aca="false">IFERROR(VALUE(SUBSTITUTE(TRIM('수출입 실적(국가별)'!G858),",","")),"")</f>
        <v>2060</v>
      </c>
    </row>
    <row r="855" customFormat="false" ht="15" hidden="false" customHeight="true" outlineLevel="0" collapsed="false">
      <c r="A855" s="11" t="str">
        <f aca="false">TRIM('수출입 실적(국가별)'!A859)</f>
        <v>2025.04</v>
      </c>
      <c r="B855" s="17" t="n">
        <f aca="false">IFERROR(VALUE(LEFT(A855,4)),"")</f>
        <v>2025</v>
      </c>
      <c r="C855" s="17" t="n">
        <f aca="false">IFERROR(VALUE(RIGHT(A855,2)),"")</f>
        <v>4</v>
      </c>
      <c r="D855" s="11" t="str">
        <f aca="false">TRIM('수출입 실적(국가별)'!B859)</f>
        <v>잠비아</v>
      </c>
      <c r="E855" s="19" t="n">
        <f aca="false">IFERROR(VALUE(SUBSTITUTE(TRIM('수출입 실적(국가별)'!D859),",","")),"")</f>
        <v>2076</v>
      </c>
      <c r="F855" s="19" t="n">
        <f aca="false">IFERROR(VALUE(SUBSTITUTE(TRIM('수출입 실적(국가별)'!F859),",","")),"")</f>
        <v>6637</v>
      </c>
      <c r="G855" s="19" t="n">
        <f aca="false">IFERROR(VALUE(SUBSTITUTE(TRIM('수출입 실적(국가별)'!G859),",","")),"")</f>
        <v>-4561</v>
      </c>
    </row>
    <row r="856" customFormat="false" ht="15" hidden="false" customHeight="true" outlineLevel="0" collapsed="false">
      <c r="A856" s="11" t="str">
        <f aca="false">TRIM('수출입 실적(국가별)'!A860)</f>
        <v>2025.04</v>
      </c>
      <c r="B856" s="17" t="n">
        <f aca="false">IFERROR(VALUE(LEFT(A856,4)),"")</f>
        <v>2025</v>
      </c>
      <c r="C856" s="17" t="n">
        <f aca="false">IFERROR(VALUE(RIGHT(A856,2)),"")</f>
        <v>4</v>
      </c>
      <c r="D856" s="11" t="str">
        <f aca="false">TRIM('수출입 실적(국가별)'!B860)</f>
        <v>몬테네그로</v>
      </c>
      <c r="E856" s="19" t="n">
        <f aca="false">IFERROR(VALUE(SUBSTITUTE(TRIM('수출입 실적(국가별)'!D860),",","")),"")</f>
        <v>1888</v>
      </c>
      <c r="F856" s="19" t="n">
        <f aca="false">IFERROR(VALUE(SUBSTITUTE(TRIM('수출입 실적(국가별)'!F860),",","")),"")</f>
        <v>10</v>
      </c>
      <c r="G856" s="19" t="n">
        <f aca="false">IFERROR(VALUE(SUBSTITUTE(TRIM('수출입 실적(국가별)'!G860),",","")),"")</f>
        <v>1878</v>
      </c>
    </row>
    <row r="857" customFormat="false" ht="15" hidden="false" customHeight="true" outlineLevel="0" collapsed="false">
      <c r="A857" s="11" t="str">
        <f aca="false">TRIM('수출입 실적(국가별)'!A861)</f>
        <v>2025.04</v>
      </c>
      <c r="B857" s="17" t="n">
        <f aca="false">IFERROR(VALUE(LEFT(A857,4)),"")</f>
        <v>2025</v>
      </c>
      <c r="C857" s="17" t="n">
        <f aca="false">IFERROR(VALUE(RIGHT(A857,2)),"")</f>
        <v>4</v>
      </c>
      <c r="D857" s="11" t="str">
        <f aca="false">TRIM('수출입 실적(국가별)'!B861)</f>
        <v>가봉</v>
      </c>
      <c r="E857" s="19" t="n">
        <f aca="false">IFERROR(VALUE(SUBSTITUTE(TRIM('수출입 실적(국가별)'!D861),",","")),"")</f>
        <v>1774</v>
      </c>
      <c r="F857" s="19" t="n">
        <f aca="false">IFERROR(VALUE(SUBSTITUTE(TRIM('수출입 실적(국가별)'!F861),",","")),"")</f>
        <v>468</v>
      </c>
      <c r="G857" s="19" t="n">
        <f aca="false">IFERROR(VALUE(SUBSTITUTE(TRIM('수출입 실적(국가별)'!G861),",","")),"")</f>
        <v>1306</v>
      </c>
    </row>
    <row r="858" customFormat="false" ht="15" hidden="false" customHeight="true" outlineLevel="0" collapsed="false">
      <c r="A858" s="11" t="str">
        <f aca="false">TRIM('수출입 실적(국가별)'!A862)</f>
        <v>2025.04</v>
      </c>
      <c r="B858" s="17" t="n">
        <f aca="false">IFERROR(VALUE(LEFT(A858,4)),"")</f>
        <v>2025</v>
      </c>
      <c r="C858" s="17" t="n">
        <f aca="false">IFERROR(VALUE(RIGHT(A858,2)),"")</f>
        <v>4</v>
      </c>
      <c r="D858" s="11" t="str">
        <f aca="false">TRIM('수출입 실적(국가별)'!B862)</f>
        <v>우간다</v>
      </c>
      <c r="E858" s="19" t="n">
        <f aca="false">IFERROR(VALUE(SUBSTITUTE(TRIM('수출입 실적(국가별)'!D862),",","")),"")</f>
        <v>1769</v>
      </c>
      <c r="F858" s="19" t="n">
        <f aca="false">IFERROR(VALUE(SUBSTITUTE(TRIM('수출입 실적(국가별)'!F862),",","")),"")</f>
        <v>703</v>
      </c>
      <c r="G858" s="19" t="n">
        <f aca="false">IFERROR(VALUE(SUBSTITUTE(TRIM('수출입 실적(국가별)'!G862),",","")),"")</f>
        <v>1066</v>
      </c>
    </row>
    <row r="859" customFormat="false" ht="15" hidden="false" customHeight="true" outlineLevel="0" collapsed="false">
      <c r="A859" s="11" t="str">
        <f aca="false">TRIM('수출입 실적(국가별)'!A863)</f>
        <v>2025.04</v>
      </c>
      <c r="B859" s="17" t="n">
        <f aca="false">IFERROR(VALUE(LEFT(A859,4)),"")</f>
        <v>2025</v>
      </c>
      <c r="C859" s="17" t="n">
        <f aca="false">IFERROR(VALUE(RIGHT(A859,2)),"")</f>
        <v>4</v>
      </c>
      <c r="D859" s="11" t="str">
        <f aca="false">TRIM('수출입 실적(국가별)'!B863)</f>
        <v>카메룬</v>
      </c>
      <c r="E859" s="19" t="n">
        <f aca="false">IFERROR(VALUE(SUBSTITUTE(TRIM('수출입 실적(국가별)'!D863),",","")),"")</f>
        <v>1538</v>
      </c>
      <c r="F859" s="19" t="n">
        <f aca="false">IFERROR(VALUE(SUBSTITUTE(TRIM('수출입 실적(국가별)'!F863),",","")),"")</f>
        <v>3</v>
      </c>
      <c r="G859" s="19" t="n">
        <f aca="false">IFERROR(VALUE(SUBSTITUTE(TRIM('수출입 실적(국가별)'!G863),",","")),"")</f>
        <v>1535</v>
      </c>
    </row>
    <row r="860" customFormat="false" ht="15" hidden="false" customHeight="true" outlineLevel="0" collapsed="false">
      <c r="A860" s="11" t="str">
        <f aca="false">TRIM('수출입 실적(국가별)'!A864)</f>
        <v>2025.04</v>
      </c>
      <c r="B860" s="17" t="n">
        <f aca="false">IFERROR(VALUE(LEFT(A860,4)),"")</f>
        <v>2025</v>
      </c>
      <c r="C860" s="17" t="n">
        <f aca="false">IFERROR(VALUE(RIGHT(A860,2)),"")</f>
        <v>4</v>
      </c>
      <c r="D860" s="11" t="str">
        <f aca="false">TRIM('수출입 실적(국가별)'!B864)</f>
        <v>아루바</v>
      </c>
      <c r="E860" s="19" t="n">
        <f aca="false">IFERROR(VALUE(SUBSTITUTE(TRIM('수출입 실적(국가별)'!D864),",","")),"")</f>
        <v>1514</v>
      </c>
      <c r="F860" s="19" t="n">
        <f aca="false">IFERROR(VALUE(SUBSTITUTE(TRIM('수출입 실적(국가별)'!F864),",","")),"")</f>
        <v>0</v>
      </c>
      <c r="G860" s="19" t="n">
        <f aca="false">IFERROR(VALUE(SUBSTITUTE(TRIM('수출입 실적(국가별)'!G864),",","")),"")</f>
        <v>1514</v>
      </c>
    </row>
    <row r="861" customFormat="false" ht="15" hidden="false" customHeight="true" outlineLevel="0" collapsed="false">
      <c r="A861" s="11" t="str">
        <f aca="false">TRIM('수출입 실적(국가별)'!A865)</f>
        <v>2025.04</v>
      </c>
      <c r="B861" s="17" t="n">
        <f aca="false">IFERROR(VALUE(LEFT(A861,4)),"")</f>
        <v>2025</v>
      </c>
      <c r="C861" s="17" t="n">
        <f aca="false">IFERROR(VALUE(RIGHT(A861,2)),"")</f>
        <v>4</v>
      </c>
      <c r="D861" s="11" t="str">
        <f aca="false">TRIM('수출입 실적(국가별)'!B865)</f>
        <v>바하마</v>
      </c>
      <c r="E861" s="19" t="n">
        <f aca="false">IFERROR(VALUE(SUBSTITUTE(TRIM('수출입 실적(국가별)'!D865),",","")),"")</f>
        <v>1439</v>
      </c>
      <c r="F861" s="19" t="n">
        <f aca="false">IFERROR(VALUE(SUBSTITUTE(TRIM('수출입 실적(국가별)'!F865),",","")),"")</f>
        <v>1</v>
      </c>
      <c r="G861" s="19" t="n">
        <f aca="false">IFERROR(VALUE(SUBSTITUTE(TRIM('수출입 실적(국가별)'!G865),",","")),"")</f>
        <v>1438</v>
      </c>
    </row>
    <row r="862" customFormat="false" ht="15" hidden="false" customHeight="true" outlineLevel="0" collapsed="false">
      <c r="A862" s="11" t="str">
        <f aca="false">TRIM('수출입 실적(국가별)'!A866)</f>
        <v>2025.04</v>
      </c>
      <c r="B862" s="17" t="n">
        <f aca="false">IFERROR(VALUE(LEFT(A862,4)),"")</f>
        <v>2025</v>
      </c>
      <c r="C862" s="17" t="n">
        <f aca="false">IFERROR(VALUE(RIGHT(A862,2)),"")</f>
        <v>4</v>
      </c>
      <c r="D862" s="11" t="str">
        <f aca="false">TRIM('수출입 실적(국가별)'!B866)</f>
        <v>키리바티</v>
      </c>
      <c r="E862" s="19" t="n">
        <f aca="false">IFERROR(VALUE(SUBSTITUTE(TRIM('수출입 실적(국가별)'!D866),",","")),"")</f>
        <v>1392</v>
      </c>
      <c r="F862" s="19" t="n">
        <f aca="false">IFERROR(VALUE(SUBSTITUTE(TRIM('수출입 실적(국가별)'!F866),",","")),"")</f>
        <v>18</v>
      </c>
      <c r="G862" s="19" t="n">
        <f aca="false">IFERROR(VALUE(SUBSTITUTE(TRIM('수출입 실적(국가별)'!G866),",","")),"")</f>
        <v>1374</v>
      </c>
    </row>
    <row r="863" customFormat="false" ht="15" hidden="false" customHeight="true" outlineLevel="0" collapsed="false">
      <c r="A863" s="11" t="str">
        <f aca="false">TRIM('수출입 실적(국가별)'!A867)</f>
        <v>2025.04</v>
      </c>
      <c r="B863" s="17" t="n">
        <f aca="false">IFERROR(VALUE(LEFT(A863,4)),"")</f>
        <v>2025</v>
      </c>
      <c r="C863" s="17" t="n">
        <f aca="false">IFERROR(VALUE(RIGHT(A863,2)),"")</f>
        <v>4</v>
      </c>
      <c r="D863" s="11" t="str">
        <f aca="false">TRIM('수출입 실적(국가별)'!B867)</f>
        <v>시에라 리온</v>
      </c>
      <c r="E863" s="19" t="n">
        <f aca="false">IFERROR(VALUE(SUBSTITUTE(TRIM('수출입 실적(국가별)'!D867),",","")),"")</f>
        <v>1366</v>
      </c>
      <c r="F863" s="19" t="n">
        <f aca="false">IFERROR(VALUE(SUBSTITUTE(TRIM('수출입 실적(국가별)'!F867),",","")),"")</f>
        <v>694</v>
      </c>
      <c r="G863" s="19" t="n">
        <f aca="false">IFERROR(VALUE(SUBSTITUTE(TRIM('수출입 실적(국가별)'!G867),",","")),"")</f>
        <v>672</v>
      </c>
    </row>
    <row r="864" customFormat="false" ht="15" hidden="false" customHeight="true" outlineLevel="0" collapsed="false">
      <c r="A864" s="11" t="str">
        <f aca="false">TRIM('수출입 실적(국가별)'!A868)</f>
        <v>2025.04</v>
      </c>
      <c r="B864" s="17" t="n">
        <f aca="false">IFERROR(VALUE(LEFT(A864,4)),"")</f>
        <v>2025</v>
      </c>
      <c r="C864" s="17" t="n">
        <f aca="false">IFERROR(VALUE(RIGHT(A864,2)),"")</f>
        <v>4</v>
      </c>
      <c r="D864" s="11" t="str">
        <f aca="false">TRIM('수출입 실적(국가별)'!B868)</f>
        <v>불령 폴리네시아</v>
      </c>
      <c r="E864" s="19" t="n">
        <f aca="false">IFERROR(VALUE(SUBSTITUTE(TRIM('수출입 실적(국가별)'!D868),",","")),"")</f>
        <v>1351</v>
      </c>
      <c r="F864" s="19" t="n">
        <f aca="false">IFERROR(VALUE(SUBSTITUTE(TRIM('수출입 실적(국가별)'!F868),",","")),"")</f>
        <v>15</v>
      </c>
      <c r="G864" s="19" t="n">
        <f aca="false">IFERROR(VALUE(SUBSTITUTE(TRIM('수출입 실적(국가별)'!G868),",","")),"")</f>
        <v>1337</v>
      </c>
    </row>
    <row r="865" customFormat="false" ht="15" hidden="false" customHeight="true" outlineLevel="0" collapsed="false">
      <c r="A865" s="11" t="str">
        <f aca="false">TRIM('수출입 실적(국가별)'!A869)</f>
        <v>2025.04</v>
      </c>
      <c r="B865" s="17" t="n">
        <f aca="false">IFERROR(VALUE(LEFT(A865,4)),"")</f>
        <v>2025</v>
      </c>
      <c r="C865" s="17" t="n">
        <f aca="false">IFERROR(VALUE(RIGHT(A865,2)),"")</f>
        <v>4</v>
      </c>
      <c r="D865" s="11" t="str">
        <f aca="false">TRIM('수출입 실적(국가별)'!B869)</f>
        <v>마카오</v>
      </c>
      <c r="E865" s="19" t="n">
        <f aca="false">IFERROR(VALUE(SUBSTITUTE(TRIM('수출입 실적(국가별)'!D869),",","")),"")</f>
        <v>1315</v>
      </c>
      <c r="F865" s="19" t="n">
        <f aca="false">IFERROR(VALUE(SUBSTITUTE(TRIM('수출입 실적(국가별)'!F869),",","")),"")</f>
        <v>175</v>
      </c>
      <c r="G865" s="19" t="n">
        <f aca="false">IFERROR(VALUE(SUBSTITUTE(TRIM('수출입 실적(국가별)'!G869),",","")),"")</f>
        <v>1140</v>
      </c>
    </row>
    <row r="866" customFormat="false" ht="15" hidden="false" customHeight="true" outlineLevel="0" collapsed="false">
      <c r="A866" s="11" t="str">
        <f aca="false">TRIM('수출입 실적(국가별)'!A870)</f>
        <v>2025.04</v>
      </c>
      <c r="B866" s="17" t="n">
        <f aca="false">IFERROR(VALUE(LEFT(A866,4)),"")</f>
        <v>2025</v>
      </c>
      <c r="C866" s="17" t="n">
        <f aca="false">IFERROR(VALUE(RIGHT(A866,2)),"")</f>
        <v>4</v>
      </c>
      <c r="D866" s="11" t="str">
        <f aca="false">TRIM('수출입 실적(국가별)'!B870)</f>
        <v>소말리아</v>
      </c>
      <c r="E866" s="19" t="n">
        <f aca="false">IFERROR(VALUE(SUBSTITUTE(TRIM('수출입 실적(국가별)'!D870),",","")),"")</f>
        <v>1270</v>
      </c>
      <c r="F866" s="19" t="n">
        <f aca="false">IFERROR(VALUE(SUBSTITUTE(TRIM('수출입 실적(국가별)'!F870),",","")),"")</f>
        <v>254</v>
      </c>
      <c r="G866" s="19" t="n">
        <f aca="false">IFERROR(VALUE(SUBSTITUTE(TRIM('수출입 실적(국가별)'!G870),",","")),"")</f>
        <v>1016</v>
      </c>
    </row>
    <row r="867" customFormat="false" ht="15" hidden="false" customHeight="true" outlineLevel="0" collapsed="false">
      <c r="A867" s="11" t="str">
        <f aca="false">TRIM('수출입 실적(국가별)'!A871)</f>
        <v>2025.04</v>
      </c>
      <c r="B867" s="17" t="n">
        <f aca="false">IFERROR(VALUE(LEFT(A867,4)),"")</f>
        <v>2025</v>
      </c>
      <c r="C867" s="17" t="n">
        <f aca="false">IFERROR(VALUE(RIGHT(A867,2)),"")</f>
        <v>4</v>
      </c>
      <c r="D867" s="11" t="str">
        <f aca="false">TRIM('수출입 실적(국가별)'!B871)</f>
        <v>아이티</v>
      </c>
      <c r="E867" s="19" t="n">
        <f aca="false">IFERROR(VALUE(SUBSTITUTE(TRIM('수출입 실적(국가별)'!D871),",","")),"")</f>
        <v>1219</v>
      </c>
      <c r="F867" s="19" t="n">
        <f aca="false">IFERROR(VALUE(SUBSTITUTE(TRIM('수출입 실적(국가별)'!F871),",","")),"")</f>
        <v>6</v>
      </c>
      <c r="G867" s="19" t="n">
        <f aca="false">IFERROR(VALUE(SUBSTITUTE(TRIM('수출입 실적(국가별)'!G871),",","")),"")</f>
        <v>1214</v>
      </c>
    </row>
    <row r="868" customFormat="false" ht="15" hidden="false" customHeight="true" outlineLevel="0" collapsed="false">
      <c r="A868" s="11" t="str">
        <f aca="false">TRIM('수출입 실적(국가별)'!A872)</f>
        <v>2025.04</v>
      </c>
      <c r="B868" s="17" t="n">
        <f aca="false">IFERROR(VALUE(LEFT(A868,4)),"")</f>
        <v>2025</v>
      </c>
      <c r="C868" s="17" t="n">
        <f aca="false">IFERROR(VALUE(RIGHT(A868,2)),"")</f>
        <v>4</v>
      </c>
      <c r="D868" s="11" t="str">
        <f aca="false">TRIM('수출입 실적(국가별)'!B872)</f>
        <v>솔로몬 군도</v>
      </c>
      <c r="E868" s="19" t="n">
        <f aca="false">IFERROR(VALUE(SUBSTITUTE(TRIM('수출입 실적(국가별)'!D872),",","")),"")</f>
        <v>1145</v>
      </c>
      <c r="F868" s="19" t="n">
        <f aca="false">IFERROR(VALUE(SUBSTITUTE(TRIM('수출입 실적(국가별)'!F872),",","")),"")</f>
        <v>2367</v>
      </c>
      <c r="G868" s="19" t="n">
        <f aca="false">IFERROR(VALUE(SUBSTITUTE(TRIM('수출입 실적(국가별)'!G872),",","")),"")</f>
        <v>-1222</v>
      </c>
    </row>
    <row r="869" customFormat="false" ht="15" hidden="false" customHeight="true" outlineLevel="0" collapsed="false">
      <c r="A869" s="11" t="str">
        <f aca="false">TRIM('수출입 실적(국가별)'!A873)</f>
        <v>2025.04</v>
      </c>
      <c r="B869" s="17" t="n">
        <f aca="false">IFERROR(VALUE(LEFT(A869,4)),"")</f>
        <v>2025</v>
      </c>
      <c r="C869" s="17" t="n">
        <f aca="false">IFERROR(VALUE(RIGHT(A869,2)),"")</f>
        <v>4</v>
      </c>
      <c r="D869" s="11" t="str">
        <f aca="false">TRIM('수출입 실적(국가별)'!B873)</f>
        <v>콩고</v>
      </c>
      <c r="E869" s="19" t="n">
        <f aca="false">IFERROR(VALUE(SUBSTITUTE(TRIM('수출입 실적(국가별)'!D873),",","")),"")</f>
        <v>1129</v>
      </c>
      <c r="F869" s="19" t="n">
        <f aca="false">IFERROR(VALUE(SUBSTITUTE(TRIM('수출입 실적(국가별)'!F873),",","")),"")</f>
        <v>25</v>
      </c>
      <c r="G869" s="19" t="n">
        <f aca="false">IFERROR(VALUE(SUBSTITUTE(TRIM('수출입 실적(국가별)'!G873),",","")),"")</f>
        <v>1104</v>
      </c>
    </row>
    <row r="870" customFormat="false" ht="15" hidden="false" customHeight="true" outlineLevel="0" collapsed="false">
      <c r="A870" s="11" t="str">
        <f aca="false">TRIM('수출입 실적(국가별)'!A874)</f>
        <v>2025.04</v>
      </c>
      <c r="B870" s="17" t="n">
        <f aca="false">IFERROR(VALUE(LEFT(A870,4)),"")</f>
        <v>2025</v>
      </c>
      <c r="C870" s="17" t="n">
        <f aca="false">IFERROR(VALUE(RIGHT(A870,2)),"")</f>
        <v>4</v>
      </c>
      <c r="D870" s="11" t="str">
        <f aca="false">TRIM('수출입 실적(국가별)'!B874)</f>
        <v>토고</v>
      </c>
      <c r="E870" s="19" t="n">
        <f aca="false">IFERROR(VALUE(SUBSTITUTE(TRIM('수출입 실적(국가별)'!D874),",","")),"")</f>
        <v>1128</v>
      </c>
      <c r="F870" s="19" t="n">
        <f aca="false">IFERROR(VALUE(SUBSTITUTE(TRIM('수출입 실적(국가별)'!F874),",","")),"")</f>
        <v>144</v>
      </c>
      <c r="G870" s="19" t="n">
        <f aca="false">IFERROR(VALUE(SUBSTITUTE(TRIM('수출입 실적(국가별)'!G874),",","")),"")</f>
        <v>984</v>
      </c>
    </row>
    <row r="871" customFormat="false" ht="15" hidden="false" customHeight="true" outlineLevel="0" collapsed="false">
      <c r="A871" s="11" t="str">
        <f aca="false">TRIM('수출입 실적(국가별)'!A875)</f>
        <v>2025.04</v>
      </c>
      <c r="B871" s="17" t="n">
        <f aca="false">IFERROR(VALUE(LEFT(A871,4)),"")</f>
        <v>2025</v>
      </c>
      <c r="C871" s="17" t="n">
        <f aca="false">IFERROR(VALUE(RIGHT(A871,2)),"")</f>
        <v>4</v>
      </c>
      <c r="D871" s="11" t="str">
        <f aca="false">TRIM('수출입 실적(국가별)'!B875)</f>
        <v>과델로프</v>
      </c>
      <c r="E871" s="19" t="n">
        <f aca="false">IFERROR(VALUE(SUBSTITUTE(TRIM('수출입 실적(국가별)'!D875),",","")),"")</f>
        <v>1103</v>
      </c>
      <c r="F871" s="19" t="n">
        <f aca="false">IFERROR(VALUE(SUBSTITUTE(TRIM('수출입 실적(국가별)'!F875),",","")),"")</f>
        <v>0</v>
      </c>
      <c r="G871" s="19" t="n">
        <f aca="false">IFERROR(VALUE(SUBSTITUTE(TRIM('수출입 실적(국가별)'!G875),",","")),"")</f>
        <v>1103</v>
      </c>
    </row>
    <row r="872" customFormat="false" ht="15" hidden="false" customHeight="true" outlineLevel="0" collapsed="false">
      <c r="A872" s="11" t="str">
        <f aca="false">TRIM('수출입 실적(국가별)'!A876)</f>
        <v>2025.04</v>
      </c>
      <c r="B872" s="17" t="n">
        <f aca="false">IFERROR(VALUE(LEFT(A872,4)),"")</f>
        <v>2025</v>
      </c>
      <c r="C872" s="17" t="n">
        <f aca="false">IFERROR(VALUE(RIGHT(A872,2)),"")</f>
        <v>4</v>
      </c>
      <c r="D872" s="11" t="str">
        <f aca="false">TRIM('수출입 실적(국가별)'!B876)</f>
        <v>바누아투</v>
      </c>
      <c r="E872" s="19" t="n">
        <f aca="false">IFERROR(VALUE(SUBSTITUTE(TRIM('수출입 실적(국가별)'!D876),",","")),"")</f>
        <v>1082</v>
      </c>
      <c r="F872" s="19" t="n">
        <f aca="false">IFERROR(VALUE(SUBSTITUTE(TRIM('수출입 실적(국가별)'!F876),",","")),"")</f>
        <v>537</v>
      </c>
      <c r="G872" s="19" t="n">
        <f aca="false">IFERROR(VALUE(SUBSTITUTE(TRIM('수출입 실적(국가별)'!G876),",","")),"")</f>
        <v>544</v>
      </c>
    </row>
    <row r="873" customFormat="false" ht="15" hidden="false" customHeight="true" outlineLevel="0" collapsed="false">
      <c r="A873" s="11" t="str">
        <f aca="false">TRIM('수출입 실적(국가별)'!A877)</f>
        <v>2025.04</v>
      </c>
      <c r="B873" s="17" t="n">
        <f aca="false">IFERROR(VALUE(LEFT(A873,4)),"")</f>
        <v>2025</v>
      </c>
      <c r="C873" s="17" t="n">
        <f aca="false">IFERROR(VALUE(RIGHT(A873,2)),"")</f>
        <v>4</v>
      </c>
      <c r="D873" s="11" t="str">
        <f aca="false">TRIM('수출입 실적(국가별)'!B877)</f>
        <v>보스니아-헤르체고비나</v>
      </c>
      <c r="E873" s="19" t="n">
        <f aca="false">IFERROR(VALUE(SUBSTITUTE(TRIM('수출입 실적(국가별)'!D877),",","")),"")</f>
        <v>1058</v>
      </c>
      <c r="F873" s="19" t="n">
        <f aca="false">IFERROR(VALUE(SUBSTITUTE(TRIM('수출입 실적(국가별)'!F877),",","")),"")</f>
        <v>1041</v>
      </c>
      <c r="G873" s="19" t="n">
        <f aca="false">IFERROR(VALUE(SUBSTITUTE(TRIM('수출입 실적(국가별)'!G877),",","")),"")</f>
        <v>17</v>
      </c>
    </row>
    <row r="874" customFormat="false" ht="15" hidden="false" customHeight="true" outlineLevel="0" collapsed="false">
      <c r="A874" s="11" t="str">
        <f aca="false">TRIM('수출입 실적(국가별)'!A878)</f>
        <v>2025.04</v>
      </c>
      <c r="B874" s="17" t="n">
        <f aca="false">IFERROR(VALUE(LEFT(A874,4)),"")</f>
        <v>2025</v>
      </c>
      <c r="C874" s="17" t="n">
        <f aca="false">IFERROR(VALUE(RIGHT(A874,2)),"")</f>
        <v>4</v>
      </c>
      <c r="D874" s="11" t="str">
        <f aca="false">TRIM('수출입 실적(국가별)'!B878)</f>
        <v>세인트 마틴</v>
      </c>
      <c r="E874" s="19" t="n">
        <f aca="false">IFERROR(VALUE(SUBSTITUTE(TRIM('수출입 실적(국가별)'!D878),",","")),"")</f>
        <v>1051</v>
      </c>
      <c r="F874" s="19" t="n">
        <f aca="false">IFERROR(VALUE(SUBSTITUTE(TRIM('수출입 실적(국가별)'!F878),",","")),"")</f>
        <v>0</v>
      </c>
      <c r="G874" s="19" t="n">
        <f aca="false">IFERROR(VALUE(SUBSTITUTE(TRIM('수출입 실적(국가별)'!G878),",","")),"")</f>
        <v>1051</v>
      </c>
    </row>
    <row r="875" customFormat="false" ht="15" hidden="false" customHeight="true" outlineLevel="0" collapsed="false">
      <c r="A875" s="11" t="str">
        <f aca="false">TRIM('수출입 실적(국가별)'!A879)</f>
        <v>2025.04</v>
      </c>
      <c r="B875" s="17" t="n">
        <f aca="false">IFERROR(VALUE(LEFT(A875,4)),"")</f>
        <v>2025</v>
      </c>
      <c r="C875" s="17" t="n">
        <f aca="false">IFERROR(VALUE(RIGHT(A875,2)),"")</f>
        <v>4</v>
      </c>
      <c r="D875" s="11" t="str">
        <f aca="false">TRIM('수출입 실적(국가별)'!B879)</f>
        <v>말리</v>
      </c>
      <c r="E875" s="19" t="n">
        <f aca="false">IFERROR(VALUE(SUBSTITUTE(TRIM('수출입 실적(국가별)'!D879),",","")),"")</f>
        <v>1015</v>
      </c>
      <c r="F875" s="19" t="n">
        <f aca="false">IFERROR(VALUE(SUBSTITUTE(TRIM('수출입 실적(국가별)'!F879),",","")),"")</f>
        <v>126</v>
      </c>
      <c r="G875" s="19" t="n">
        <f aca="false">IFERROR(VALUE(SUBSTITUTE(TRIM('수출입 실적(국가별)'!G879),",","")),"")</f>
        <v>889</v>
      </c>
    </row>
    <row r="876" customFormat="false" ht="15" hidden="false" customHeight="true" outlineLevel="0" collapsed="false">
      <c r="A876" s="11" t="str">
        <f aca="false">TRIM('수출입 실적(국가별)'!A880)</f>
        <v>2025.04</v>
      </c>
      <c r="B876" s="17" t="n">
        <f aca="false">IFERROR(VALUE(LEFT(A876,4)),"")</f>
        <v>2025</v>
      </c>
      <c r="C876" s="17" t="n">
        <f aca="false">IFERROR(VALUE(RIGHT(A876,2)),"")</f>
        <v>4</v>
      </c>
      <c r="D876" s="11" t="str">
        <f aca="false">TRIM('수출입 실적(국가별)'!B880)</f>
        <v>큐라소</v>
      </c>
      <c r="E876" s="19" t="n">
        <f aca="false">IFERROR(VALUE(SUBSTITUTE(TRIM('수출입 실적(국가별)'!D880),",","")),"")</f>
        <v>997</v>
      </c>
      <c r="F876" s="19" t="n">
        <f aca="false">IFERROR(VALUE(SUBSTITUTE(TRIM('수출입 실적(국가별)'!F880),",","")),"")</f>
        <v>0</v>
      </c>
      <c r="G876" s="19" t="n">
        <f aca="false">IFERROR(VALUE(SUBSTITUTE(TRIM('수출입 실적(국가별)'!G880),",","")),"")</f>
        <v>997</v>
      </c>
    </row>
    <row r="877" customFormat="false" ht="15" hidden="false" customHeight="true" outlineLevel="0" collapsed="false">
      <c r="A877" s="11" t="str">
        <f aca="false">TRIM('수출입 실적(국가별)'!A881)</f>
        <v>2025.04</v>
      </c>
      <c r="B877" s="17" t="n">
        <f aca="false">IFERROR(VALUE(LEFT(A877,4)),"")</f>
        <v>2025</v>
      </c>
      <c r="C877" s="17" t="n">
        <f aca="false">IFERROR(VALUE(RIGHT(A877,2)),"")</f>
        <v>4</v>
      </c>
      <c r="D877" s="11" t="str">
        <f aca="false">TRIM('수출입 실적(국가별)'!B881)</f>
        <v>뉴 칼레도니아</v>
      </c>
      <c r="E877" s="19" t="n">
        <f aca="false">IFERROR(VALUE(SUBSTITUTE(TRIM('수출입 실적(국가별)'!D881),",","")),"")</f>
        <v>974</v>
      </c>
      <c r="F877" s="19" t="n">
        <f aca="false">IFERROR(VALUE(SUBSTITUTE(TRIM('수출입 실적(국가별)'!F881),",","")),"")</f>
        <v>7993</v>
      </c>
      <c r="G877" s="19" t="n">
        <f aca="false">IFERROR(VALUE(SUBSTITUTE(TRIM('수출입 실적(국가별)'!G881),",","")),"")</f>
        <v>-7020</v>
      </c>
    </row>
    <row r="878" customFormat="false" ht="15" hidden="false" customHeight="true" outlineLevel="0" collapsed="false">
      <c r="A878" s="11" t="str">
        <f aca="false">TRIM('수출입 실적(국가별)'!A882)</f>
        <v>2025.04</v>
      </c>
      <c r="B878" s="17" t="n">
        <f aca="false">IFERROR(VALUE(LEFT(A878,4)),"")</f>
        <v>2025</v>
      </c>
      <c r="C878" s="17" t="n">
        <f aca="false">IFERROR(VALUE(RIGHT(A878,2)),"")</f>
        <v>4</v>
      </c>
      <c r="D878" s="11" t="str">
        <f aca="false">TRIM('수출입 실적(국가별)'!B882)</f>
        <v>아메리칸 사모아</v>
      </c>
      <c r="E878" s="19" t="n">
        <f aca="false">IFERROR(VALUE(SUBSTITUTE(TRIM('수출입 실적(국가별)'!D882),",","")),"")</f>
        <v>967</v>
      </c>
      <c r="F878" s="19" t="n">
        <f aca="false">IFERROR(VALUE(SUBSTITUTE(TRIM('수출입 실적(국가별)'!F882),",","")),"")</f>
        <v>260</v>
      </c>
      <c r="G878" s="19" t="n">
        <f aca="false">IFERROR(VALUE(SUBSTITUTE(TRIM('수출입 실적(국가별)'!G882),",","")),"")</f>
        <v>707</v>
      </c>
    </row>
    <row r="879" customFormat="false" ht="15" hidden="false" customHeight="true" outlineLevel="0" collapsed="false">
      <c r="A879" s="11" t="str">
        <f aca="false">TRIM('수출입 실적(국가별)'!A883)</f>
        <v>2025.04</v>
      </c>
      <c r="B879" s="17" t="n">
        <f aca="false">IFERROR(VALUE(LEFT(A879,4)),"")</f>
        <v>2025</v>
      </c>
      <c r="C879" s="17" t="n">
        <f aca="false">IFERROR(VALUE(RIGHT(A879,2)),"")</f>
        <v>4</v>
      </c>
      <c r="D879" s="11" t="str">
        <f aca="false">TRIM('수출입 실적(국가별)'!B883)</f>
        <v>리히텐슈타인</v>
      </c>
      <c r="E879" s="19" t="n">
        <f aca="false">IFERROR(VALUE(SUBSTITUTE(TRIM('수출입 실적(국가별)'!D883),",","")),"")</f>
        <v>960</v>
      </c>
      <c r="F879" s="19" t="n">
        <f aca="false">IFERROR(VALUE(SUBSTITUTE(TRIM('수출입 실적(국가별)'!F883),",","")),"")</f>
        <v>1785</v>
      </c>
      <c r="G879" s="19" t="n">
        <f aca="false">IFERROR(VALUE(SUBSTITUTE(TRIM('수출입 실적(국가별)'!G883),",","")),"")</f>
        <v>-825</v>
      </c>
    </row>
    <row r="880" customFormat="false" ht="15" hidden="false" customHeight="true" outlineLevel="0" collapsed="false">
      <c r="A880" s="11" t="str">
        <f aca="false">TRIM('수출입 실적(국가별)'!A884)</f>
        <v>2025.04</v>
      </c>
      <c r="B880" s="17" t="n">
        <f aca="false">IFERROR(VALUE(LEFT(A880,4)),"")</f>
        <v>2025</v>
      </c>
      <c r="C880" s="17" t="n">
        <f aca="false">IFERROR(VALUE(RIGHT(A880,2)),"")</f>
        <v>4</v>
      </c>
      <c r="D880" s="11" t="str">
        <f aca="false">TRIM('수출입 실적(국가별)'!B884)</f>
        <v>마티니크</v>
      </c>
      <c r="E880" s="19" t="n">
        <f aca="false">IFERROR(VALUE(SUBSTITUTE(TRIM('수출입 실적(국가별)'!D884),",","")),"")</f>
        <v>865</v>
      </c>
      <c r="F880" s="19" t="n">
        <f aca="false">IFERROR(VALUE(SUBSTITUTE(TRIM('수출입 실적(국가별)'!F884),",","")),"")</f>
        <v>0</v>
      </c>
      <c r="G880" s="19" t="n">
        <f aca="false">IFERROR(VALUE(SUBSTITUTE(TRIM('수출입 실적(국가별)'!G884),",","")),"")</f>
        <v>865</v>
      </c>
    </row>
    <row r="881" customFormat="false" ht="15" hidden="false" customHeight="true" outlineLevel="0" collapsed="false">
      <c r="A881" s="11" t="str">
        <f aca="false">TRIM('수출입 실적(국가별)'!A885)</f>
        <v>2025.04</v>
      </c>
      <c r="B881" s="17" t="n">
        <f aca="false">IFERROR(VALUE(LEFT(A881,4)),"")</f>
        <v>2025</v>
      </c>
      <c r="C881" s="17" t="n">
        <f aca="false">IFERROR(VALUE(RIGHT(A881,2)),"")</f>
        <v>4</v>
      </c>
      <c r="D881" s="11" t="str">
        <f aca="false">TRIM('수출입 실적(국가별)'!B885)</f>
        <v>콩고민주공화국</v>
      </c>
      <c r="E881" s="19" t="n">
        <f aca="false">IFERROR(VALUE(SUBSTITUTE(TRIM('수출입 실적(국가별)'!D885),",","")),"")</f>
        <v>855</v>
      </c>
      <c r="F881" s="19" t="n">
        <f aca="false">IFERROR(VALUE(SUBSTITUTE(TRIM('수출입 실적(국가별)'!F885),",","")),"")</f>
        <v>111812</v>
      </c>
      <c r="G881" s="19" t="n">
        <f aca="false">IFERROR(VALUE(SUBSTITUTE(TRIM('수출입 실적(국가별)'!G885),",","")),"")</f>
        <v>-110958</v>
      </c>
    </row>
    <row r="882" customFormat="false" ht="15" hidden="false" customHeight="true" outlineLevel="0" collapsed="false">
      <c r="A882" s="11" t="str">
        <f aca="false">TRIM('수출입 실적(국가별)'!A886)</f>
        <v>2025.04</v>
      </c>
      <c r="B882" s="17" t="n">
        <f aca="false">IFERROR(VALUE(LEFT(A882,4)),"")</f>
        <v>2025</v>
      </c>
      <c r="C882" s="17" t="n">
        <f aca="false">IFERROR(VALUE(RIGHT(A882,2)),"")</f>
        <v>4</v>
      </c>
      <c r="D882" s="11" t="str">
        <f aca="false">TRIM('수출입 실적(국가별)'!B886)</f>
        <v>마세도니아</v>
      </c>
      <c r="E882" s="19" t="n">
        <f aca="false">IFERROR(VALUE(SUBSTITUTE(TRIM('수출입 실적(국가별)'!D886),",","")),"")</f>
        <v>811</v>
      </c>
      <c r="F882" s="19" t="n">
        <f aca="false">IFERROR(VALUE(SUBSTITUTE(TRIM('수출입 실적(국가별)'!F886),",","")),"")</f>
        <v>461</v>
      </c>
      <c r="G882" s="19" t="n">
        <f aca="false">IFERROR(VALUE(SUBSTITUTE(TRIM('수출입 실적(국가별)'!G886),",","")),"")</f>
        <v>350</v>
      </c>
    </row>
    <row r="883" customFormat="false" ht="15" hidden="false" customHeight="true" outlineLevel="0" collapsed="false">
      <c r="A883" s="11" t="str">
        <f aca="false">TRIM('수출입 실적(국가별)'!A887)</f>
        <v>2025.04</v>
      </c>
      <c r="B883" s="17" t="n">
        <f aca="false">IFERROR(VALUE(LEFT(A883,4)),"")</f>
        <v>2025</v>
      </c>
      <c r="C883" s="17" t="n">
        <f aca="false">IFERROR(VALUE(RIGHT(A883,2)),"")</f>
        <v>4</v>
      </c>
      <c r="D883" s="11" t="str">
        <f aca="false">TRIM('수출입 실적(국가별)'!B887)</f>
        <v>세이쉘</v>
      </c>
      <c r="E883" s="19" t="n">
        <f aca="false">IFERROR(VALUE(SUBSTITUTE(TRIM('수출입 실적(국가별)'!D887),",","")),"")</f>
        <v>802</v>
      </c>
      <c r="F883" s="19" t="n">
        <f aca="false">IFERROR(VALUE(SUBSTITUTE(TRIM('수출입 실적(국가별)'!F887),",","")),"")</f>
        <v>267</v>
      </c>
      <c r="G883" s="19" t="n">
        <f aca="false">IFERROR(VALUE(SUBSTITUTE(TRIM('수출입 실적(국가별)'!G887),",","")),"")</f>
        <v>536</v>
      </c>
    </row>
    <row r="884" customFormat="false" ht="15" hidden="false" customHeight="true" outlineLevel="0" collapsed="false">
      <c r="A884" s="11" t="str">
        <f aca="false">TRIM('수출입 실적(국가별)'!A888)</f>
        <v>2025.04</v>
      </c>
      <c r="B884" s="17" t="n">
        <f aca="false">IFERROR(VALUE(LEFT(A884,4)),"")</f>
        <v>2025</v>
      </c>
      <c r="C884" s="17" t="n">
        <f aca="false">IFERROR(VALUE(RIGHT(A884,2)),"")</f>
        <v>4</v>
      </c>
      <c r="D884" s="11" t="str">
        <f aca="false">TRIM('수출입 실적(국가별)'!B888)</f>
        <v>니제르</v>
      </c>
      <c r="E884" s="19" t="n">
        <f aca="false">IFERROR(VALUE(SUBSTITUTE(TRIM('수출입 실적(국가별)'!D888),",","")),"")</f>
        <v>786</v>
      </c>
      <c r="F884" s="19" t="n">
        <f aca="false">IFERROR(VALUE(SUBSTITUTE(TRIM('수출입 실적(국가별)'!F888),",","")),"")</f>
        <v>86</v>
      </c>
      <c r="G884" s="19" t="n">
        <f aca="false">IFERROR(VALUE(SUBSTITUTE(TRIM('수출입 실적(국가별)'!G888),",","")),"")</f>
        <v>700</v>
      </c>
    </row>
    <row r="885" customFormat="false" ht="15" hidden="false" customHeight="true" outlineLevel="0" collapsed="false">
      <c r="A885" s="11" t="str">
        <f aca="false">TRIM('수출입 실적(국가별)'!A889)</f>
        <v>2025.04</v>
      </c>
      <c r="B885" s="17" t="n">
        <f aca="false">IFERROR(VALUE(LEFT(A885,4)),"")</f>
        <v>2025</v>
      </c>
      <c r="C885" s="17" t="n">
        <f aca="false">IFERROR(VALUE(RIGHT(A885,2)),"")</f>
        <v>4</v>
      </c>
      <c r="D885" s="11" t="str">
        <f aca="false">TRIM('수출입 실적(국가별)'!B889)</f>
        <v>부탄</v>
      </c>
      <c r="E885" s="19" t="n">
        <f aca="false">IFERROR(VALUE(SUBSTITUTE(TRIM('수출입 실적(국가별)'!D889),",","")),"")</f>
        <v>782</v>
      </c>
      <c r="F885" s="19" t="n">
        <f aca="false">IFERROR(VALUE(SUBSTITUTE(TRIM('수출입 실적(국가별)'!F889),",","")),"")</f>
        <v>580</v>
      </c>
      <c r="G885" s="19" t="n">
        <f aca="false">IFERROR(VALUE(SUBSTITUTE(TRIM('수출입 실적(국가별)'!G889),",","")),"")</f>
        <v>202</v>
      </c>
    </row>
    <row r="886" customFormat="false" ht="15" hidden="false" customHeight="true" outlineLevel="0" collapsed="false">
      <c r="A886" s="11" t="str">
        <f aca="false">TRIM('수출입 실적(국가별)'!A890)</f>
        <v>2025.04</v>
      </c>
      <c r="B886" s="17" t="n">
        <f aca="false">IFERROR(VALUE(LEFT(A886,4)),"")</f>
        <v>2025</v>
      </c>
      <c r="C886" s="17" t="n">
        <f aca="false">IFERROR(VALUE(RIGHT(A886,2)),"")</f>
        <v>4</v>
      </c>
      <c r="D886" s="11" t="str">
        <f aca="false">TRIM('수출입 실적(국가별)'!B890)</f>
        <v>적도 기니</v>
      </c>
      <c r="E886" s="19" t="n">
        <f aca="false">IFERROR(VALUE(SUBSTITUTE(TRIM('수출입 실적(국가별)'!D890),",","")),"")</f>
        <v>749</v>
      </c>
      <c r="F886" s="19" t="n">
        <f aca="false">IFERROR(VALUE(SUBSTITUTE(TRIM('수출입 실적(국가별)'!F890),",","")),"")</f>
        <v>95852</v>
      </c>
      <c r="G886" s="19" t="n">
        <f aca="false">IFERROR(VALUE(SUBSTITUTE(TRIM('수출입 실적(국가별)'!G890),",","")),"")</f>
        <v>-95103</v>
      </c>
    </row>
    <row r="887" customFormat="false" ht="15" hidden="false" customHeight="true" outlineLevel="0" collapsed="false">
      <c r="A887" s="11" t="str">
        <f aca="false">TRIM('수출입 실적(국가별)'!A891)</f>
        <v>2025.04</v>
      </c>
      <c r="B887" s="17" t="n">
        <f aca="false">IFERROR(VALUE(LEFT(A887,4)),"")</f>
        <v>2025</v>
      </c>
      <c r="C887" s="17" t="n">
        <f aca="false">IFERROR(VALUE(RIGHT(A887,2)),"")</f>
        <v>4</v>
      </c>
      <c r="D887" s="11" t="str">
        <f aca="false">TRIM('수출입 실적(국가별)'!B891)</f>
        <v>카보 베르데</v>
      </c>
      <c r="E887" s="19" t="n">
        <f aca="false">IFERROR(VALUE(SUBSTITUTE(TRIM('수출입 실적(국가별)'!D891),",","")),"")</f>
        <v>741</v>
      </c>
      <c r="F887" s="19" t="n">
        <f aca="false">IFERROR(VALUE(SUBSTITUTE(TRIM('수출입 실적(국가별)'!F891),",","")),"")</f>
        <v>0</v>
      </c>
      <c r="G887" s="19" t="n">
        <f aca="false">IFERROR(VALUE(SUBSTITUTE(TRIM('수출입 실적(국가별)'!G891),",","")),"")</f>
        <v>741</v>
      </c>
    </row>
    <row r="888" customFormat="false" ht="15" hidden="false" customHeight="true" outlineLevel="0" collapsed="false">
      <c r="A888" s="11" t="str">
        <f aca="false">TRIM('수출입 실적(국가별)'!A892)</f>
        <v>2025.04</v>
      </c>
      <c r="B888" s="17" t="n">
        <f aca="false">IFERROR(VALUE(LEFT(A888,4)),"")</f>
        <v>2025</v>
      </c>
      <c r="C888" s="17" t="n">
        <f aca="false">IFERROR(VALUE(RIGHT(A888,2)),"")</f>
        <v>4</v>
      </c>
      <c r="D888" s="11" t="str">
        <f aca="false">TRIM('수출입 실적(국가별)'!B892)</f>
        <v>몰디브</v>
      </c>
      <c r="E888" s="19" t="n">
        <f aca="false">IFERROR(VALUE(SUBSTITUTE(TRIM('수출입 실적(국가별)'!D892),",","")),"")</f>
        <v>642</v>
      </c>
      <c r="F888" s="19" t="n">
        <f aca="false">IFERROR(VALUE(SUBSTITUTE(TRIM('수출입 실적(국가별)'!F892),",","")),"")</f>
        <v>1</v>
      </c>
      <c r="G888" s="19" t="n">
        <f aca="false">IFERROR(VALUE(SUBSTITUTE(TRIM('수출입 실적(국가별)'!G892),",","")),"")</f>
        <v>642</v>
      </c>
    </row>
    <row r="889" customFormat="false" ht="15" hidden="false" customHeight="true" outlineLevel="0" collapsed="false">
      <c r="A889" s="11" t="str">
        <f aca="false">TRIM('수출입 실적(국가별)'!A893)</f>
        <v>2025.04</v>
      </c>
      <c r="B889" s="17" t="n">
        <f aca="false">IFERROR(VALUE(LEFT(A889,4)),"")</f>
        <v>2025</v>
      </c>
      <c r="C889" s="17" t="n">
        <f aca="false">IFERROR(VALUE(RIGHT(A889,2)),"")</f>
        <v>4</v>
      </c>
      <c r="D889" s="11" t="str">
        <f aca="false">TRIM('수출입 실적(국가별)'!B893)</f>
        <v>기네비소</v>
      </c>
      <c r="E889" s="19" t="n">
        <f aca="false">IFERROR(VALUE(SUBSTITUTE(TRIM('수출입 실적(국가별)'!D893),",","")),"")</f>
        <v>599</v>
      </c>
      <c r="F889" s="19" t="n">
        <f aca="false">IFERROR(VALUE(SUBSTITUTE(TRIM('수출입 실적(국가별)'!F893),",","")),"")</f>
        <v>50</v>
      </c>
      <c r="G889" s="19" t="n">
        <f aca="false">IFERROR(VALUE(SUBSTITUTE(TRIM('수출입 실적(국가별)'!G893),",","")),"")</f>
        <v>549</v>
      </c>
    </row>
    <row r="890" customFormat="false" ht="15" hidden="false" customHeight="true" outlineLevel="0" collapsed="false">
      <c r="A890" s="11" t="str">
        <f aca="false">TRIM('수출입 실적(국가별)'!A894)</f>
        <v>2025.04</v>
      </c>
      <c r="B890" s="17" t="n">
        <f aca="false">IFERROR(VALUE(LEFT(A890,4)),"")</f>
        <v>2025</v>
      </c>
      <c r="C890" s="17" t="n">
        <f aca="false">IFERROR(VALUE(RIGHT(A890,2)),"")</f>
        <v>4</v>
      </c>
      <c r="D890" s="11" t="str">
        <f aca="false">TRIM('수출입 실적(국가별)'!B894)</f>
        <v>안티가 바부다</v>
      </c>
      <c r="E890" s="19" t="n">
        <f aca="false">IFERROR(VALUE(SUBSTITUTE(TRIM('수출입 실적(국가별)'!D894),",","")),"")</f>
        <v>556</v>
      </c>
      <c r="F890" s="19" t="n">
        <f aca="false">IFERROR(VALUE(SUBSTITUTE(TRIM('수출입 실적(국가별)'!F894),",","")),"")</f>
        <v>0</v>
      </c>
      <c r="G890" s="19" t="n">
        <f aca="false">IFERROR(VALUE(SUBSTITUTE(TRIM('수출입 실적(국가별)'!G894),",","")),"")</f>
        <v>556</v>
      </c>
    </row>
    <row r="891" customFormat="false" ht="15" hidden="false" customHeight="true" outlineLevel="0" collapsed="false">
      <c r="A891" s="11" t="str">
        <f aca="false">TRIM('수출입 실적(국가별)'!A895)</f>
        <v>2025.04</v>
      </c>
      <c r="B891" s="17" t="n">
        <f aca="false">IFERROR(VALUE(LEFT(A891,4)),"")</f>
        <v>2025</v>
      </c>
      <c r="C891" s="17" t="n">
        <f aca="false">IFERROR(VALUE(RIGHT(A891,2)),"")</f>
        <v>4</v>
      </c>
      <c r="D891" s="11" t="str">
        <f aca="false">TRIM('수출입 실적(국가별)'!B895)</f>
        <v>마이크로네시아</v>
      </c>
      <c r="E891" s="19" t="n">
        <f aca="false">IFERROR(VALUE(SUBSTITUTE(TRIM('수출입 실적(국가별)'!D895),",","")),"")</f>
        <v>527</v>
      </c>
      <c r="F891" s="19" t="n">
        <f aca="false">IFERROR(VALUE(SUBSTITUTE(TRIM('수출입 실적(국가별)'!F895),",","")),"")</f>
        <v>17</v>
      </c>
      <c r="G891" s="19" t="n">
        <f aca="false">IFERROR(VALUE(SUBSTITUTE(TRIM('수출입 실적(국가별)'!G895),",","")),"")</f>
        <v>510</v>
      </c>
    </row>
    <row r="892" customFormat="false" ht="15" hidden="false" customHeight="true" outlineLevel="0" collapsed="false">
      <c r="A892" s="11" t="str">
        <f aca="false">TRIM('수출입 실적(국가별)'!A896)</f>
        <v>2025.04</v>
      </c>
      <c r="B892" s="17" t="n">
        <f aca="false">IFERROR(VALUE(LEFT(A892,4)),"")</f>
        <v>2025</v>
      </c>
      <c r="C892" s="17" t="n">
        <f aca="false">IFERROR(VALUE(RIGHT(A892,2)),"")</f>
        <v>4</v>
      </c>
      <c r="D892" s="11" t="str">
        <f aca="false">TRIM('수출입 실적(국가별)'!B896)</f>
        <v>바베이도스</v>
      </c>
      <c r="E892" s="19" t="n">
        <f aca="false">IFERROR(VALUE(SUBSTITUTE(TRIM('수출입 실적(국가별)'!D896),",","")),"")</f>
        <v>497</v>
      </c>
      <c r="F892" s="19" t="n">
        <f aca="false">IFERROR(VALUE(SUBSTITUTE(TRIM('수출입 실적(국가별)'!F896),",","")),"")</f>
        <v>158</v>
      </c>
      <c r="G892" s="19" t="n">
        <f aca="false">IFERROR(VALUE(SUBSTITUTE(TRIM('수출입 실적(국가별)'!G896),",","")),"")</f>
        <v>339</v>
      </c>
    </row>
    <row r="893" customFormat="false" ht="15" hidden="false" customHeight="true" outlineLevel="0" collapsed="false">
      <c r="A893" s="11" t="str">
        <f aca="false">TRIM('수출입 실적(국가별)'!A897)</f>
        <v>2025.04</v>
      </c>
      <c r="B893" s="17" t="n">
        <f aca="false">IFERROR(VALUE(LEFT(A893,4)),"")</f>
        <v>2025</v>
      </c>
      <c r="C893" s="17" t="n">
        <f aca="false">IFERROR(VALUE(RIGHT(A893,2)),"")</f>
        <v>4</v>
      </c>
      <c r="D893" s="11" t="str">
        <f aca="false">TRIM('수출입 실적(국가별)'!B897)</f>
        <v>챠드</v>
      </c>
      <c r="E893" s="19" t="n">
        <f aca="false">IFERROR(VALUE(SUBSTITUTE(TRIM('수출입 실적(국가별)'!D897),",","")),"")</f>
        <v>397</v>
      </c>
      <c r="F893" s="19" t="n">
        <f aca="false">IFERROR(VALUE(SUBSTITUTE(TRIM('수출입 실적(국가별)'!F897),",","")),"")</f>
        <v>0</v>
      </c>
      <c r="G893" s="19" t="n">
        <f aca="false">IFERROR(VALUE(SUBSTITUTE(TRIM('수출입 실적(국가별)'!G897),",","")),"")</f>
        <v>397</v>
      </c>
    </row>
    <row r="894" customFormat="false" ht="15" hidden="false" customHeight="true" outlineLevel="0" collapsed="false">
      <c r="A894" s="11" t="str">
        <f aca="false">TRIM('수출입 실적(국가별)'!A898)</f>
        <v>2025.04</v>
      </c>
      <c r="B894" s="17" t="n">
        <f aca="false">IFERROR(VALUE(LEFT(A894,4)),"")</f>
        <v>2025</v>
      </c>
      <c r="C894" s="17" t="n">
        <f aca="false">IFERROR(VALUE(RIGHT(A894,2)),"")</f>
        <v>4</v>
      </c>
      <c r="D894" s="11" t="str">
        <f aca="false">TRIM('수출입 실적(국가별)'!B898)</f>
        <v>불령 가이아나</v>
      </c>
      <c r="E894" s="19" t="n">
        <f aca="false">IFERROR(VALUE(SUBSTITUTE(TRIM('수출입 실적(국가별)'!D898),",","")),"")</f>
        <v>371</v>
      </c>
      <c r="F894" s="19" t="n">
        <f aca="false">IFERROR(VALUE(SUBSTITUTE(TRIM('수출입 실적(국가별)'!F898),",","")),"")</f>
        <v>0</v>
      </c>
      <c r="G894" s="19" t="n">
        <f aca="false">IFERROR(VALUE(SUBSTITUTE(TRIM('수출입 실적(국가별)'!G898),",","")),"")</f>
        <v>371</v>
      </c>
    </row>
    <row r="895" customFormat="false" ht="15" hidden="false" customHeight="true" outlineLevel="0" collapsed="false">
      <c r="A895" s="11" t="str">
        <f aca="false">TRIM('수출입 실적(국가별)'!A899)</f>
        <v>2025.04</v>
      </c>
      <c r="B895" s="17" t="n">
        <f aca="false">IFERROR(VALUE(LEFT(A895,4)),"")</f>
        <v>2025</v>
      </c>
      <c r="C895" s="17" t="n">
        <f aca="false">IFERROR(VALUE(RIGHT(A895,2)),"")</f>
        <v>4</v>
      </c>
      <c r="D895" s="11" t="str">
        <f aca="false">TRIM('수출입 실적(국가별)'!B899)</f>
        <v>세인트 빈센트 그레나딘</v>
      </c>
      <c r="E895" s="19" t="n">
        <f aca="false">IFERROR(VALUE(SUBSTITUTE(TRIM('수출입 실적(국가별)'!D899),",","")),"")</f>
        <v>349</v>
      </c>
      <c r="F895" s="19" t="n">
        <f aca="false">IFERROR(VALUE(SUBSTITUTE(TRIM('수출입 실적(국가별)'!F899),",","")),"")</f>
        <v>0</v>
      </c>
      <c r="G895" s="19" t="n">
        <f aca="false">IFERROR(VALUE(SUBSTITUTE(TRIM('수출입 실적(국가별)'!G899),",","")),"")</f>
        <v>349</v>
      </c>
    </row>
    <row r="896" customFormat="false" ht="15" hidden="false" customHeight="true" outlineLevel="0" collapsed="false">
      <c r="A896" s="11" t="str">
        <f aca="false">TRIM('수출입 실적(국가별)'!A900)</f>
        <v>2025.04</v>
      </c>
      <c r="B896" s="17" t="n">
        <f aca="false">IFERROR(VALUE(LEFT(A896,4)),"")</f>
        <v>2025</v>
      </c>
      <c r="C896" s="17" t="n">
        <f aca="false">IFERROR(VALUE(RIGHT(A896,2)),"")</f>
        <v>4</v>
      </c>
      <c r="D896" s="11" t="str">
        <f aca="false">TRIM('수출입 실적(국가별)'!B900)</f>
        <v>남수단</v>
      </c>
      <c r="E896" s="19" t="n">
        <f aca="false">IFERROR(VALUE(SUBSTITUTE(TRIM('수출입 실적(국가별)'!D900),",","")),"")</f>
        <v>326</v>
      </c>
      <c r="F896" s="19" t="n">
        <f aca="false">IFERROR(VALUE(SUBSTITUTE(TRIM('수출입 실적(국가별)'!F900),",","")),"")</f>
        <v>0</v>
      </c>
      <c r="G896" s="19" t="n">
        <f aca="false">IFERROR(VALUE(SUBSTITUTE(TRIM('수출입 실적(국가별)'!G900),",","")),"")</f>
        <v>326</v>
      </c>
    </row>
    <row r="897" customFormat="false" ht="15" hidden="false" customHeight="true" outlineLevel="0" collapsed="false">
      <c r="A897" s="11" t="str">
        <f aca="false">TRIM('수출입 실적(국가별)'!A901)</f>
        <v>2025.04</v>
      </c>
      <c r="B897" s="17" t="n">
        <f aca="false">IFERROR(VALUE(LEFT(A897,4)),"")</f>
        <v>2025</v>
      </c>
      <c r="C897" s="17" t="n">
        <f aca="false">IFERROR(VALUE(RIGHT(A897,2)),"")</f>
        <v>4</v>
      </c>
      <c r="D897" s="11" t="str">
        <f aca="false">TRIM('수출입 실적(국가별)'!B901)</f>
        <v>영령 버진군도</v>
      </c>
      <c r="E897" s="19" t="n">
        <f aca="false">IFERROR(VALUE(SUBSTITUTE(TRIM('수출입 실적(국가별)'!D901),",","")),"")</f>
        <v>311</v>
      </c>
      <c r="F897" s="19" t="n">
        <f aca="false">IFERROR(VALUE(SUBSTITUTE(TRIM('수출입 실적(국가별)'!F901),",","")),"")</f>
        <v>0</v>
      </c>
      <c r="G897" s="19" t="n">
        <f aca="false">IFERROR(VALUE(SUBSTITUTE(TRIM('수출입 실적(국가별)'!G901),",","")),"")</f>
        <v>311</v>
      </c>
    </row>
    <row r="898" customFormat="false" ht="15" hidden="false" customHeight="true" outlineLevel="0" collapsed="false">
      <c r="A898" s="11" t="str">
        <f aca="false">TRIM('수출입 실적(국가별)'!A902)</f>
        <v>2025.04</v>
      </c>
      <c r="B898" s="17" t="n">
        <f aca="false">IFERROR(VALUE(LEFT(A898,4)),"")</f>
        <v>2025</v>
      </c>
      <c r="C898" s="17" t="n">
        <f aca="false">IFERROR(VALUE(RIGHT(A898,2)),"")</f>
        <v>4</v>
      </c>
      <c r="D898" s="11" t="str">
        <f aca="false">TRIM('수출입 실적(국가별)'!B902)</f>
        <v>수리남</v>
      </c>
      <c r="E898" s="19" t="n">
        <f aca="false">IFERROR(VALUE(SUBSTITUTE(TRIM('수출입 실적(국가별)'!D902),",","")),"")</f>
        <v>298</v>
      </c>
      <c r="F898" s="19" t="n">
        <f aca="false">IFERROR(VALUE(SUBSTITUTE(TRIM('수출입 실적(국가별)'!F902),",","")),"")</f>
        <v>755</v>
      </c>
      <c r="G898" s="19" t="n">
        <f aca="false">IFERROR(VALUE(SUBSTITUTE(TRIM('수출입 실적(국가별)'!G902),",","")),"")</f>
        <v>-457</v>
      </c>
    </row>
    <row r="899" customFormat="false" ht="15" hidden="false" customHeight="true" outlineLevel="0" collapsed="false">
      <c r="A899" s="11" t="str">
        <f aca="false">TRIM('수출입 실적(국가별)'!A903)</f>
        <v>2025.04</v>
      </c>
      <c r="B899" s="17" t="n">
        <f aca="false">IFERROR(VALUE(LEFT(A899,4)),"")</f>
        <v>2025</v>
      </c>
      <c r="C899" s="17" t="n">
        <f aca="false">IFERROR(VALUE(RIGHT(A899,2)),"")</f>
        <v>4</v>
      </c>
      <c r="D899" s="11" t="str">
        <f aca="false">TRIM('수출입 실적(국가별)'!B903)</f>
        <v>영령 캐이맨 군도</v>
      </c>
      <c r="E899" s="19" t="n">
        <f aca="false">IFERROR(VALUE(SUBSTITUTE(TRIM('수출입 실적(국가별)'!D903),",","")),"")</f>
        <v>290</v>
      </c>
      <c r="F899" s="19" t="n">
        <f aca="false">IFERROR(VALUE(SUBSTITUTE(TRIM('수출입 실적(국가별)'!F903),",","")),"")</f>
        <v>2</v>
      </c>
      <c r="G899" s="19" t="n">
        <f aca="false">IFERROR(VALUE(SUBSTITUTE(TRIM('수출입 실적(국가별)'!G903),",","")),"")</f>
        <v>288</v>
      </c>
    </row>
    <row r="900" customFormat="false" ht="15" hidden="false" customHeight="true" outlineLevel="0" collapsed="false">
      <c r="A900" s="11" t="str">
        <f aca="false">TRIM('수출입 실적(국가별)'!A904)</f>
        <v>2025.04</v>
      </c>
      <c r="B900" s="17" t="n">
        <f aca="false">IFERROR(VALUE(LEFT(A900,4)),"")</f>
        <v>2025</v>
      </c>
      <c r="C900" s="17" t="n">
        <f aca="false">IFERROR(VALUE(RIGHT(A900,2)),"")</f>
        <v>4</v>
      </c>
      <c r="D900" s="11" t="str">
        <f aca="false">TRIM('수출입 실적(국가별)'!B904)</f>
        <v>말라위</v>
      </c>
      <c r="E900" s="19" t="n">
        <f aca="false">IFERROR(VALUE(SUBSTITUTE(TRIM('수출입 실적(국가별)'!D904),",","")),"")</f>
        <v>280</v>
      </c>
      <c r="F900" s="19" t="n">
        <f aca="false">IFERROR(VALUE(SUBSTITUTE(TRIM('수출입 실적(국가별)'!F904),",","")),"")</f>
        <v>1831</v>
      </c>
      <c r="G900" s="19" t="n">
        <f aca="false">IFERROR(VALUE(SUBSTITUTE(TRIM('수출입 실적(국가별)'!G904),",","")),"")</f>
        <v>-1551</v>
      </c>
    </row>
    <row r="901" customFormat="false" ht="15" hidden="false" customHeight="true" outlineLevel="0" collapsed="false">
      <c r="A901" s="11" t="str">
        <f aca="false">TRIM('수출입 실적(국가별)'!A905)</f>
        <v>2025.04</v>
      </c>
      <c r="B901" s="17" t="n">
        <f aca="false">IFERROR(VALUE(LEFT(A901,4)),"")</f>
        <v>2025</v>
      </c>
      <c r="C901" s="17" t="n">
        <f aca="false">IFERROR(VALUE(RIGHT(A901,2)),"")</f>
        <v>4</v>
      </c>
      <c r="D901" s="11" t="str">
        <f aca="false">TRIM('수출입 실적(국가별)'!B905)</f>
        <v>투발루</v>
      </c>
      <c r="E901" s="19" t="n">
        <f aca="false">IFERROR(VALUE(SUBSTITUTE(TRIM('수출입 실적(국가별)'!D905),",","")),"")</f>
        <v>271</v>
      </c>
      <c r="F901" s="19" t="n">
        <f aca="false">IFERROR(VALUE(SUBSTITUTE(TRIM('수출입 실적(국가별)'!F905),",","")),"")</f>
        <v>0</v>
      </c>
      <c r="G901" s="19" t="n">
        <f aca="false">IFERROR(VALUE(SUBSTITUTE(TRIM('수출입 실적(국가별)'!G905),",","")),"")</f>
        <v>270</v>
      </c>
    </row>
    <row r="902" customFormat="false" ht="15" hidden="false" customHeight="true" outlineLevel="0" collapsed="false">
      <c r="A902" s="11" t="str">
        <f aca="false">TRIM('수출입 실적(국가별)'!A906)</f>
        <v>2025.04</v>
      </c>
      <c r="B902" s="17" t="n">
        <f aca="false">IFERROR(VALUE(LEFT(A902,4)),"")</f>
        <v>2025</v>
      </c>
      <c r="C902" s="17" t="n">
        <f aca="false">IFERROR(VALUE(RIGHT(A902,2)),"")</f>
        <v>4</v>
      </c>
      <c r="D902" s="11" t="str">
        <f aca="false">TRIM('수출입 실적(국가별)'!B906)</f>
        <v>앙귈라</v>
      </c>
      <c r="E902" s="19" t="n">
        <f aca="false">IFERROR(VALUE(SUBSTITUTE(TRIM('수출입 실적(국가별)'!D906),",","")),"")</f>
        <v>235</v>
      </c>
      <c r="F902" s="19" t="n">
        <f aca="false">IFERROR(VALUE(SUBSTITUTE(TRIM('수출입 실적(국가별)'!F906),",","")),"")</f>
        <v>0</v>
      </c>
      <c r="G902" s="19" t="n">
        <f aca="false">IFERROR(VALUE(SUBSTITUTE(TRIM('수출입 실적(국가별)'!G906),",","")),"")</f>
        <v>235</v>
      </c>
    </row>
    <row r="903" customFormat="false" ht="15" hidden="false" customHeight="true" outlineLevel="0" collapsed="false">
      <c r="A903" s="11" t="str">
        <f aca="false">TRIM('수출입 실적(국가별)'!A907)</f>
        <v>2025.04</v>
      </c>
      <c r="B903" s="17" t="n">
        <f aca="false">IFERROR(VALUE(LEFT(A903,4)),"")</f>
        <v>2025</v>
      </c>
      <c r="C903" s="17" t="n">
        <f aca="false">IFERROR(VALUE(RIGHT(A903,2)),"")</f>
        <v>4</v>
      </c>
      <c r="D903" s="11" t="str">
        <f aca="false">TRIM('수출입 실적(국가별)'!B907)</f>
        <v>티모르</v>
      </c>
      <c r="E903" s="19" t="n">
        <f aca="false">IFERROR(VALUE(SUBSTITUTE(TRIM('수출입 실적(국가별)'!D907),",","")),"")</f>
        <v>193</v>
      </c>
      <c r="F903" s="19" t="n">
        <f aca="false">IFERROR(VALUE(SUBSTITUTE(TRIM('수출입 실적(국가별)'!F907),",","")),"")</f>
        <v>17</v>
      </c>
      <c r="G903" s="19" t="n">
        <f aca="false">IFERROR(VALUE(SUBSTITUTE(TRIM('수출입 실적(국가별)'!G907),",","")),"")</f>
        <v>176</v>
      </c>
    </row>
    <row r="904" customFormat="false" ht="15" hidden="false" customHeight="true" outlineLevel="0" collapsed="false">
      <c r="A904" s="11" t="str">
        <f aca="false">TRIM('수출입 실적(국가별)'!A908)</f>
        <v>2025.04</v>
      </c>
      <c r="B904" s="17" t="n">
        <f aca="false">IFERROR(VALUE(LEFT(A904,4)),"")</f>
        <v>2025</v>
      </c>
      <c r="C904" s="17" t="n">
        <f aca="false">IFERROR(VALUE(RIGHT(A904,2)),"")</f>
        <v>4</v>
      </c>
      <c r="D904" s="11" t="str">
        <f aca="false">TRIM('수출입 실적(국가별)'!B908)</f>
        <v>감비아</v>
      </c>
      <c r="E904" s="19" t="n">
        <f aca="false">IFERROR(VALUE(SUBSTITUTE(TRIM('수출입 실적(국가별)'!D908),",","")),"")</f>
        <v>182</v>
      </c>
      <c r="F904" s="19" t="n">
        <f aca="false">IFERROR(VALUE(SUBSTITUTE(TRIM('수출입 실적(국가별)'!F908),",","")),"")</f>
        <v>924</v>
      </c>
      <c r="G904" s="19" t="n">
        <f aca="false">IFERROR(VALUE(SUBSTITUTE(TRIM('수출입 실적(국가별)'!G908),",","")),"")</f>
        <v>-743</v>
      </c>
    </row>
    <row r="905" customFormat="false" ht="15" hidden="false" customHeight="true" outlineLevel="0" collapsed="false">
      <c r="A905" s="11" t="str">
        <f aca="false">TRIM('수출입 실적(국가별)'!A909)</f>
        <v>2025.04</v>
      </c>
      <c r="B905" s="17" t="n">
        <f aca="false">IFERROR(VALUE(LEFT(A905,4)),"")</f>
        <v>2025</v>
      </c>
      <c r="C905" s="17" t="n">
        <f aca="false">IFERROR(VALUE(RIGHT(A905,2)),"")</f>
        <v>4</v>
      </c>
      <c r="D905" s="11" t="str">
        <f aca="false">TRIM('수출입 실적(국가별)'!B909)</f>
        <v>보츠와나</v>
      </c>
      <c r="E905" s="19" t="n">
        <f aca="false">IFERROR(VALUE(SUBSTITUTE(TRIM('수출입 실적(국가별)'!D909),",","")),"")</f>
        <v>161</v>
      </c>
      <c r="F905" s="19" t="n">
        <f aca="false">IFERROR(VALUE(SUBSTITUTE(TRIM('수출입 실적(국가별)'!F909),",","")),"")</f>
        <v>29</v>
      </c>
      <c r="G905" s="19" t="n">
        <f aca="false">IFERROR(VALUE(SUBSTITUTE(TRIM('수출입 실적(국가별)'!G909),",","")),"")</f>
        <v>131</v>
      </c>
    </row>
    <row r="906" customFormat="false" ht="15" hidden="false" customHeight="true" outlineLevel="0" collapsed="false">
      <c r="A906" s="11" t="str">
        <f aca="false">TRIM('수출입 실적(국가별)'!A910)</f>
        <v>2025.04</v>
      </c>
      <c r="B906" s="17" t="n">
        <f aca="false">IFERROR(VALUE(LEFT(A906,4)),"")</f>
        <v>2025</v>
      </c>
      <c r="C906" s="17" t="n">
        <f aca="false">IFERROR(VALUE(RIGHT(A906,2)),"")</f>
        <v>4</v>
      </c>
      <c r="D906" s="11" t="str">
        <f aca="false">TRIM('수출입 실적(국가별)'!B910)</f>
        <v>세인트 루시아</v>
      </c>
      <c r="E906" s="19" t="n">
        <f aca="false">IFERROR(VALUE(SUBSTITUTE(TRIM('수출입 실적(국가별)'!D910),",","")),"")</f>
        <v>148</v>
      </c>
      <c r="F906" s="19" t="n">
        <f aca="false">IFERROR(VALUE(SUBSTITUTE(TRIM('수출입 실적(국가별)'!F910),",","")),"")</f>
        <v>0</v>
      </c>
      <c r="G906" s="19" t="n">
        <f aca="false">IFERROR(VALUE(SUBSTITUTE(TRIM('수출입 실적(국가별)'!G910),",","")),"")</f>
        <v>148</v>
      </c>
    </row>
    <row r="907" customFormat="false" ht="15" hidden="false" customHeight="true" outlineLevel="0" collapsed="false">
      <c r="A907" s="11" t="str">
        <f aca="false">TRIM('수출입 실적(국가별)'!A911)</f>
        <v>2025.04</v>
      </c>
      <c r="B907" s="17" t="n">
        <f aca="false">IFERROR(VALUE(LEFT(A907,4)),"")</f>
        <v>2025</v>
      </c>
      <c r="C907" s="17" t="n">
        <f aca="false">IFERROR(VALUE(RIGHT(A907,2)),"")</f>
        <v>4</v>
      </c>
      <c r="D907" s="11" t="str">
        <f aca="false">TRIM('수출입 실적(국가별)'!B911)</f>
        <v>투르크 &amp; 카이코스 군도</v>
      </c>
      <c r="E907" s="19" t="n">
        <f aca="false">IFERROR(VALUE(SUBSTITUTE(TRIM('수출입 실적(국가별)'!D911),",","")),"")</f>
        <v>138</v>
      </c>
      <c r="F907" s="19" t="n">
        <f aca="false">IFERROR(VALUE(SUBSTITUTE(TRIM('수출입 실적(국가별)'!F911),",","")),"")</f>
        <v>0</v>
      </c>
      <c r="G907" s="19" t="n">
        <f aca="false">IFERROR(VALUE(SUBSTITUTE(TRIM('수출입 실적(국가별)'!G911),",","")),"")</f>
        <v>138</v>
      </c>
    </row>
    <row r="908" customFormat="false" ht="15" hidden="false" customHeight="true" outlineLevel="0" collapsed="false">
      <c r="A908" s="11" t="str">
        <f aca="false">TRIM('수출입 실적(국가별)'!A912)</f>
        <v>2025.04</v>
      </c>
      <c r="B908" s="17" t="n">
        <f aca="false">IFERROR(VALUE(LEFT(A908,4)),"")</f>
        <v>2025</v>
      </c>
      <c r="C908" s="17" t="n">
        <f aca="false">IFERROR(VALUE(RIGHT(A908,2)),"")</f>
        <v>4</v>
      </c>
      <c r="D908" s="11" t="str">
        <f aca="false">TRIM('수출입 실적(국가별)'!B912)</f>
        <v>그레나다</v>
      </c>
      <c r="E908" s="19" t="n">
        <f aca="false">IFERROR(VALUE(SUBSTITUTE(TRIM('수출입 실적(국가별)'!D912),",","")),"")</f>
        <v>83</v>
      </c>
      <c r="F908" s="19" t="n">
        <f aca="false">IFERROR(VALUE(SUBSTITUTE(TRIM('수출입 실적(국가별)'!F912),",","")),"")</f>
        <v>0</v>
      </c>
      <c r="G908" s="19" t="n">
        <f aca="false">IFERROR(VALUE(SUBSTITUTE(TRIM('수출입 실적(국가별)'!G912),",","")),"")</f>
        <v>83</v>
      </c>
    </row>
    <row r="909" customFormat="false" ht="15" hidden="false" customHeight="true" outlineLevel="0" collapsed="false">
      <c r="A909" s="11" t="str">
        <f aca="false">TRIM('수출입 실적(국가별)'!A913)</f>
        <v>2025.04</v>
      </c>
      <c r="B909" s="17" t="n">
        <f aca="false">IFERROR(VALUE(LEFT(A909,4)),"")</f>
        <v>2025</v>
      </c>
      <c r="C909" s="17" t="n">
        <f aca="false">IFERROR(VALUE(RIGHT(A909,2)),"")</f>
        <v>4</v>
      </c>
      <c r="D909" s="11" t="str">
        <f aca="false">TRIM('수출입 실적(국가별)'!B913)</f>
        <v>세인트 키츠 네비스</v>
      </c>
      <c r="E909" s="19" t="n">
        <f aca="false">IFERROR(VALUE(SUBSTITUTE(TRIM('수출입 실적(국가별)'!D913),",","")),"")</f>
        <v>71</v>
      </c>
      <c r="F909" s="19" t="n">
        <f aca="false">IFERROR(VALUE(SUBSTITUTE(TRIM('수출입 실적(국가별)'!F913),",","")),"")</f>
        <v>1</v>
      </c>
      <c r="G909" s="19" t="n">
        <f aca="false">IFERROR(VALUE(SUBSTITUTE(TRIM('수출입 실적(국가별)'!G913),",","")),"")</f>
        <v>71</v>
      </c>
    </row>
    <row r="910" customFormat="false" ht="15" hidden="false" customHeight="true" outlineLevel="0" collapsed="false">
      <c r="A910" s="11" t="str">
        <f aca="false">TRIM('수출입 실적(국가별)'!A914)</f>
        <v>2025.04</v>
      </c>
      <c r="B910" s="17" t="n">
        <f aca="false">IFERROR(VALUE(LEFT(A910,4)),"")</f>
        <v>2025</v>
      </c>
      <c r="C910" s="17" t="n">
        <f aca="false">IFERROR(VALUE(RIGHT(A910,2)),"")</f>
        <v>4</v>
      </c>
      <c r="D910" s="11" t="str">
        <f aca="false">TRIM('수출입 실적(국가별)'!B914)</f>
        <v>부룬디</v>
      </c>
      <c r="E910" s="19" t="n">
        <f aca="false">IFERROR(VALUE(SUBSTITUTE(TRIM('수출입 실적(국가별)'!D914),",","")),"")</f>
        <v>53</v>
      </c>
      <c r="F910" s="19" t="n">
        <f aca="false">IFERROR(VALUE(SUBSTITUTE(TRIM('수출입 실적(국가별)'!F914),",","")),"")</f>
        <v>5</v>
      </c>
      <c r="G910" s="19" t="n">
        <f aca="false">IFERROR(VALUE(SUBSTITUTE(TRIM('수출입 실적(국가별)'!G914),",","")),"")</f>
        <v>49</v>
      </c>
    </row>
    <row r="911" customFormat="false" ht="15" hidden="false" customHeight="true" outlineLevel="0" collapsed="false">
      <c r="A911" s="11" t="str">
        <f aca="false">TRIM('수출입 실적(국가별)'!A915)</f>
        <v>2025.04</v>
      </c>
      <c r="B911" s="17" t="n">
        <f aca="false">IFERROR(VALUE(LEFT(A911,4)),"")</f>
        <v>2025</v>
      </c>
      <c r="C911" s="17" t="n">
        <f aca="false">IFERROR(VALUE(RIGHT(A911,2)),"")</f>
        <v>4</v>
      </c>
      <c r="D911" s="11" t="str">
        <f aca="false">TRIM('수출입 실적(국가별)'!B915)</f>
        <v>스와질랜드</v>
      </c>
      <c r="E911" s="19" t="n">
        <f aca="false">IFERROR(VALUE(SUBSTITUTE(TRIM('수출입 실적(국가별)'!D915),",","")),"")</f>
        <v>51</v>
      </c>
      <c r="F911" s="19" t="n">
        <f aca="false">IFERROR(VALUE(SUBSTITUTE(TRIM('수출입 실적(국가별)'!F915),",","")),"")</f>
        <v>190</v>
      </c>
      <c r="G911" s="19" t="n">
        <f aca="false">IFERROR(VALUE(SUBSTITUTE(TRIM('수출입 실적(국가별)'!G915),",","")),"")</f>
        <v>-139</v>
      </c>
    </row>
    <row r="912" customFormat="false" ht="15" hidden="false" customHeight="true" outlineLevel="0" collapsed="false">
      <c r="A912" s="11" t="str">
        <f aca="false">TRIM('수출입 실적(국가별)'!A916)</f>
        <v>2025.04</v>
      </c>
      <c r="B912" s="17" t="n">
        <f aca="false">IFERROR(VALUE(LEFT(A912,4)),"")</f>
        <v>2025</v>
      </c>
      <c r="C912" s="17" t="n">
        <f aca="false">IFERROR(VALUE(RIGHT(A912,2)),"")</f>
        <v>4</v>
      </c>
      <c r="D912" s="11" t="str">
        <f aca="false">TRIM('수출입 실적(국가별)'!B916)</f>
        <v>도미니카</v>
      </c>
      <c r="E912" s="19" t="n">
        <f aca="false">IFERROR(VALUE(SUBSTITUTE(TRIM('수출입 실적(국가별)'!D916),",","")),"")</f>
        <v>37</v>
      </c>
      <c r="F912" s="19" t="n">
        <f aca="false">IFERROR(VALUE(SUBSTITUTE(TRIM('수출입 실적(국가별)'!F916),",","")),"")</f>
        <v>160</v>
      </c>
      <c r="G912" s="19" t="n">
        <f aca="false">IFERROR(VALUE(SUBSTITUTE(TRIM('수출입 실적(국가별)'!G916),",","")),"")</f>
        <v>-123</v>
      </c>
    </row>
    <row r="913" customFormat="false" ht="15" hidden="false" customHeight="true" outlineLevel="0" collapsed="false">
      <c r="A913" s="11" t="str">
        <f aca="false">TRIM('수출입 실적(국가별)'!A917)</f>
        <v>2025.04</v>
      </c>
      <c r="B913" s="17" t="n">
        <f aca="false">IFERROR(VALUE(LEFT(A913,4)),"")</f>
        <v>2025</v>
      </c>
      <c r="C913" s="17" t="n">
        <f aca="false">IFERROR(VALUE(RIGHT(A913,2)),"")</f>
        <v>4</v>
      </c>
      <c r="D913" s="11" t="str">
        <f aca="false">TRIM('수출입 실적(국가별)'!B917)</f>
        <v>네덜란드 열도</v>
      </c>
      <c r="E913" s="19" t="n">
        <f aca="false">IFERROR(VALUE(SUBSTITUTE(TRIM('수출입 실적(국가별)'!D917),",","")),"")</f>
        <v>36</v>
      </c>
      <c r="F913" s="19" t="n">
        <f aca="false">IFERROR(VALUE(SUBSTITUTE(TRIM('수출입 실적(국가별)'!F917),",","")),"")</f>
        <v>0</v>
      </c>
      <c r="G913" s="19" t="n">
        <f aca="false">IFERROR(VALUE(SUBSTITUTE(TRIM('수출입 실적(국가별)'!G917),",","")),"")</f>
        <v>36</v>
      </c>
    </row>
    <row r="914" customFormat="false" ht="15" hidden="false" customHeight="true" outlineLevel="0" collapsed="false">
      <c r="A914" s="11" t="str">
        <f aca="false">TRIM('수출입 실적(국가별)'!A918)</f>
        <v>2025.04</v>
      </c>
      <c r="B914" s="17" t="n">
        <f aca="false">IFERROR(VALUE(LEFT(A914,4)),"")</f>
        <v>2025</v>
      </c>
      <c r="C914" s="17" t="n">
        <f aca="false">IFERROR(VALUE(RIGHT(A914,2)),"")</f>
        <v>4</v>
      </c>
      <c r="D914" s="11" t="str">
        <f aca="false">TRIM('수출입 실적(국가별)'!B918)</f>
        <v>에리트리아</v>
      </c>
      <c r="E914" s="19" t="n">
        <f aca="false">IFERROR(VALUE(SUBSTITUTE(TRIM('수출입 실적(국가별)'!D918),",","")),"")</f>
        <v>30</v>
      </c>
      <c r="F914" s="19" t="n">
        <f aca="false">IFERROR(VALUE(SUBSTITUTE(TRIM('수출입 실적(국가별)'!F918),",","")),"")</f>
        <v>1</v>
      </c>
      <c r="G914" s="19" t="n">
        <f aca="false">IFERROR(VALUE(SUBSTITUTE(TRIM('수출입 실적(국가별)'!G918),",","")),"")</f>
        <v>30</v>
      </c>
    </row>
    <row r="915" customFormat="false" ht="15" hidden="false" customHeight="true" outlineLevel="0" collapsed="false">
      <c r="A915" s="11" t="str">
        <f aca="false">TRIM('수출입 실적(국가별)'!A919)</f>
        <v>2025.04</v>
      </c>
      <c r="B915" s="17" t="n">
        <f aca="false">IFERROR(VALUE(LEFT(A915,4)),"")</f>
        <v>2025</v>
      </c>
      <c r="C915" s="17" t="n">
        <f aca="false">IFERROR(VALUE(RIGHT(A915,2)),"")</f>
        <v>4</v>
      </c>
      <c r="D915" s="11" t="str">
        <f aca="false">TRIM('수출입 실적(국가별)'!B919)</f>
        <v>산마리노</v>
      </c>
      <c r="E915" s="19" t="n">
        <f aca="false">IFERROR(VALUE(SUBSTITUTE(TRIM('수출입 실적(국가별)'!D919),",","")),"")</f>
        <v>29</v>
      </c>
      <c r="F915" s="19" t="n">
        <f aca="false">IFERROR(VALUE(SUBSTITUTE(TRIM('수출입 실적(국가별)'!F919),",","")),"")</f>
        <v>421</v>
      </c>
      <c r="G915" s="19" t="n">
        <f aca="false">IFERROR(VALUE(SUBSTITUTE(TRIM('수출입 실적(국가별)'!G919),",","")),"")</f>
        <v>-392</v>
      </c>
    </row>
    <row r="916" customFormat="false" ht="15" hidden="false" customHeight="true" outlineLevel="0" collapsed="false">
      <c r="A916" s="11" t="str">
        <f aca="false">TRIM('수출입 실적(국가별)'!A920)</f>
        <v>2025.04</v>
      </c>
      <c r="B916" s="17" t="n">
        <f aca="false">IFERROR(VALUE(LEFT(A916,4)),"")</f>
        <v>2025</v>
      </c>
      <c r="C916" s="17" t="n">
        <f aca="false">IFERROR(VALUE(RIGHT(A916,2)),"")</f>
        <v>4</v>
      </c>
      <c r="D916" s="11" t="str">
        <f aca="false">TRIM('수출입 실적(국가별)'!B920)</f>
        <v>통가</v>
      </c>
      <c r="E916" s="19" t="n">
        <f aca="false">IFERROR(VALUE(SUBSTITUTE(TRIM('수출입 실적(국가별)'!D920),",","")),"")</f>
        <v>25</v>
      </c>
      <c r="F916" s="19" t="n">
        <f aca="false">IFERROR(VALUE(SUBSTITUTE(TRIM('수출입 실적(국가별)'!F920),",","")),"")</f>
        <v>15</v>
      </c>
      <c r="G916" s="19" t="n">
        <f aca="false">IFERROR(VALUE(SUBSTITUTE(TRIM('수출입 실적(국가별)'!G920),",","")),"")</f>
        <v>11</v>
      </c>
    </row>
    <row r="917" customFormat="false" ht="15" hidden="false" customHeight="true" outlineLevel="0" collapsed="false">
      <c r="A917" s="11" t="str">
        <f aca="false">TRIM('수출입 실적(국가별)'!A921)</f>
        <v>2025.04</v>
      </c>
      <c r="B917" s="17" t="n">
        <f aca="false">IFERROR(VALUE(LEFT(A917,4)),"")</f>
        <v>2025</v>
      </c>
      <c r="C917" s="17" t="n">
        <f aca="false">IFERROR(VALUE(RIGHT(A917,2)),"")</f>
        <v>4</v>
      </c>
      <c r="D917" s="11" t="str">
        <f aca="false">TRIM('수출입 실적(국가별)'!B921)</f>
        <v>나우루</v>
      </c>
      <c r="E917" s="19" t="n">
        <f aca="false">IFERROR(VALUE(SUBSTITUTE(TRIM('수출입 실적(국가별)'!D921),",","")),"")</f>
        <v>20</v>
      </c>
      <c r="F917" s="19" t="n">
        <f aca="false">IFERROR(VALUE(SUBSTITUTE(TRIM('수출입 실적(국가별)'!F921),",","")),"")</f>
        <v>6047</v>
      </c>
      <c r="G917" s="19" t="n">
        <f aca="false">IFERROR(VALUE(SUBSTITUTE(TRIM('수출입 실적(국가별)'!G921),",","")),"")</f>
        <v>-6027</v>
      </c>
    </row>
    <row r="918" customFormat="false" ht="15" hidden="false" customHeight="true" outlineLevel="0" collapsed="false">
      <c r="A918" s="11" t="str">
        <f aca="false">TRIM('수출입 실적(국가별)'!A922)</f>
        <v>2025.04</v>
      </c>
      <c r="B918" s="17" t="n">
        <f aca="false">IFERROR(VALUE(LEFT(A918,4)),"")</f>
        <v>2025</v>
      </c>
      <c r="C918" s="17" t="n">
        <f aca="false">IFERROR(VALUE(RIGHT(A918,2)),"")</f>
        <v>4</v>
      </c>
      <c r="D918" s="11" t="str">
        <f aca="false">TRIM('수출입 실적(국가별)'!B922)</f>
        <v>미령 버진군도</v>
      </c>
      <c r="E918" s="19" t="n">
        <f aca="false">IFERROR(VALUE(SUBSTITUTE(TRIM('수출입 실적(국가별)'!D922),",","")),"")</f>
        <v>14</v>
      </c>
      <c r="F918" s="19" t="n">
        <f aca="false">IFERROR(VALUE(SUBSTITUTE(TRIM('수출입 실적(국가별)'!F922),",","")),"")</f>
        <v>0</v>
      </c>
      <c r="G918" s="19" t="n">
        <f aca="false">IFERROR(VALUE(SUBSTITUTE(TRIM('수출입 실적(국가별)'!G922),",","")),"")</f>
        <v>13</v>
      </c>
    </row>
    <row r="919" customFormat="false" ht="15" hidden="false" customHeight="true" outlineLevel="0" collapsed="false">
      <c r="A919" s="11" t="str">
        <f aca="false">TRIM('수출입 실적(국가별)'!A923)</f>
        <v>2025.04</v>
      </c>
      <c r="B919" s="17" t="n">
        <f aca="false">IFERROR(VALUE(LEFT(A919,4)),"")</f>
        <v>2025</v>
      </c>
      <c r="C919" s="17" t="n">
        <f aca="false">IFERROR(VALUE(RIGHT(A919,2)),"")</f>
        <v>4</v>
      </c>
      <c r="D919" s="11" t="str">
        <f aca="false">TRIM('수출입 실적(국가별)'!B923)</f>
        <v>세인트마틴(생마르탱)</v>
      </c>
      <c r="E919" s="19" t="n">
        <f aca="false">IFERROR(VALUE(SUBSTITUTE(TRIM('수출입 실적(국가별)'!D923),",","")),"")</f>
        <v>13</v>
      </c>
      <c r="F919" s="19" t="n">
        <f aca="false">IFERROR(VALUE(SUBSTITUTE(TRIM('수출입 실적(국가별)'!F923),",","")),"")</f>
        <v>0</v>
      </c>
      <c r="G919" s="19" t="n">
        <f aca="false">IFERROR(VALUE(SUBSTITUTE(TRIM('수출입 실적(국가별)'!G923),",","")),"")</f>
        <v>13</v>
      </c>
    </row>
    <row r="920" customFormat="false" ht="15" hidden="false" customHeight="true" outlineLevel="0" collapsed="false">
      <c r="A920" s="11" t="str">
        <f aca="false">TRIM('수출입 실적(국가별)'!A924)</f>
        <v>2025.04</v>
      </c>
      <c r="B920" s="17" t="n">
        <f aca="false">IFERROR(VALUE(LEFT(A920,4)),"")</f>
        <v>2025</v>
      </c>
      <c r="C920" s="17" t="n">
        <f aca="false">IFERROR(VALUE(RIGHT(A920,2)),"")</f>
        <v>4</v>
      </c>
      <c r="D920" s="11" t="str">
        <f aca="false">TRIM('수출입 실적(국가별)'!B924)</f>
        <v>그린랜드</v>
      </c>
      <c r="E920" s="19" t="n">
        <f aca="false">IFERROR(VALUE(SUBSTITUTE(TRIM('수출입 실적(국가별)'!D924),",","")),"")</f>
        <v>12</v>
      </c>
      <c r="F920" s="19" t="n">
        <f aca="false">IFERROR(VALUE(SUBSTITUTE(TRIM('수출입 실적(국가별)'!F924),",","")),"")</f>
        <v>294</v>
      </c>
      <c r="G920" s="19" t="n">
        <f aca="false">IFERROR(VALUE(SUBSTITUTE(TRIM('수출입 실적(국가별)'!G924),",","")),"")</f>
        <v>-282</v>
      </c>
    </row>
    <row r="921" customFormat="false" ht="15" hidden="false" customHeight="true" outlineLevel="0" collapsed="false">
      <c r="A921" s="11" t="str">
        <f aca="false">TRIM('수출입 실적(국가별)'!A925)</f>
        <v>2025.04</v>
      </c>
      <c r="B921" s="17" t="n">
        <f aca="false">IFERROR(VALUE(LEFT(A921,4)),"")</f>
        <v>2025</v>
      </c>
      <c r="C921" s="17" t="n">
        <f aca="false">IFERROR(VALUE(RIGHT(A921,2)),"")</f>
        <v>4</v>
      </c>
      <c r="D921" s="11" t="str">
        <f aca="false">TRIM('수출입 실적(국가별)'!B925)</f>
        <v>코모로스</v>
      </c>
      <c r="E921" s="19" t="n">
        <f aca="false">IFERROR(VALUE(SUBSTITUTE(TRIM('수출입 실적(국가별)'!D925),",","")),"")</f>
        <v>6</v>
      </c>
      <c r="F921" s="19" t="n">
        <f aca="false">IFERROR(VALUE(SUBSTITUTE(TRIM('수출입 실적(국가별)'!F925),",","")),"")</f>
        <v>0</v>
      </c>
      <c r="G921" s="19" t="n">
        <f aca="false">IFERROR(VALUE(SUBSTITUTE(TRIM('수출입 실적(국가별)'!G925),",","")),"")</f>
        <v>6</v>
      </c>
    </row>
    <row r="922" customFormat="false" ht="15" hidden="false" customHeight="true" outlineLevel="0" collapsed="false">
      <c r="A922" s="11" t="str">
        <f aca="false">TRIM('수출입 실적(국가별)'!A926)</f>
        <v>2025.04</v>
      </c>
      <c r="B922" s="17" t="n">
        <f aca="false">IFERROR(VALUE(LEFT(A922,4)),"")</f>
        <v>2025</v>
      </c>
      <c r="C922" s="17" t="n">
        <f aca="false">IFERROR(VALUE(RIGHT(A922,2)),"")</f>
        <v>4</v>
      </c>
      <c r="D922" s="11" t="str">
        <f aca="false">TRIM('수출입 실적(국가별)'!B926)</f>
        <v>파로에 군도</v>
      </c>
      <c r="E922" s="19" t="n">
        <f aca="false">IFERROR(VALUE(SUBSTITUTE(TRIM('수출입 실적(국가별)'!D926),",","")),"")</f>
        <v>6</v>
      </c>
      <c r="F922" s="19" t="n">
        <f aca="false">IFERROR(VALUE(SUBSTITUTE(TRIM('수출입 실적(국가별)'!F926),",","")),"")</f>
        <v>0</v>
      </c>
      <c r="G922" s="19" t="n">
        <f aca="false">IFERROR(VALUE(SUBSTITUTE(TRIM('수출입 실적(국가별)'!G926),",","")),"")</f>
        <v>6</v>
      </c>
    </row>
    <row r="923" customFormat="false" ht="15" hidden="false" customHeight="true" outlineLevel="0" collapsed="false">
      <c r="A923" s="11" t="str">
        <f aca="false">TRIM('수출입 실적(국가별)'!A927)</f>
        <v>2025.04</v>
      </c>
      <c r="B923" s="17" t="n">
        <f aca="false">IFERROR(VALUE(LEFT(A923,4)),"")</f>
        <v>2025</v>
      </c>
      <c r="C923" s="17" t="n">
        <f aca="false">IFERROR(VALUE(RIGHT(A923,2)),"")</f>
        <v>4</v>
      </c>
      <c r="D923" s="11" t="str">
        <f aca="false">TRIM('수출입 실적(국가별)'!B927)</f>
        <v>안도라</v>
      </c>
      <c r="E923" s="19" t="n">
        <f aca="false">IFERROR(VALUE(SUBSTITUTE(TRIM('수출입 실적(국가별)'!D927),",","")),"")</f>
        <v>5</v>
      </c>
      <c r="F923" s="19" t="n">
        <f aca="false">IFERROR(VALUE(SUBSTITUTE(TRIM('수출입 실적(국가별)'!F927),",","")),"")</f>
        <v>1</v>
      </c>
      <c r="G923" s="19" t="n">
        <f aca="false">IFERROR(VALUE(SUBSTITUTE(TRIM('수출입 실적(국가별)'!G927),",","")),"")</f>
        <v>4</v>
      </c>
    </row>
    <row r="924" customFormat="false" ht="15" hidden="false" customHeight="true" outlineLevel="0" collapsed="false">
      <c r="A924" s="11" t="str">
        <f aca="false">TRIM('수출입 실적(국가별)'!A928)</f>
        <v>2025.04</v>
      </c>
      <c r="B924" s="17" t="n">
        <f aca="false">IFERROR(VALUE(LEFT(A924,4)),"")</f>
        <v>2025</v>
      </c>
      <c r="C924" s="17" t="n">
        <f aca="false">IFERROR(VALUE(RIGHT(A924,2)),"")</f>
        <v>4</v>
      </c>
      <c r="D924" s="11" t="str">
        <f aca="false">TRIM('수출입 실적(국가별)'!B928)</f>
        <v>상토메 프린스페</v>
      </c>
      <c r="E924" s="19" t="n">
        <f aca="false">IFERROR(VALUE(SUBSTITUTE(TRIM('수출입 실적(국가별)'!D928),",","")),"")</f>
        <v>2</v>
      </c>
      <c r="F924" s="19" t="n">
        <f aca="false">IFERROR(VALUE(SUBSTITUTE(TRIM('수출입 실적(국가별)'!F928),",","")),"")</f>
        <v>0</v>
      </c>
      <c r="G924" s="19" t="n">
        <f aca="false">IFERROR(VALUE(SUBSTITUTE(TRIM('수출입 실적(국가별)'!G928),",","")),"")</f>
        <v>2</v>
      </c>
    </row>
    <row r="925" customFormat="false" ht="15" hidden="false" customHeight="true" outlineLevel="0" collapsed="false">
      <c r="A925" s="11" t="str">
        <f aca="false">TRIM('수출입 실적(국가별)'!A929)</f>
        <v>2025.04</v>
      </c>
      <c r="B925" s="17" t="n">
        <f aca="false">IFERROR(VALUE(LEFT(A925,4)),"")</f>
        <v>2025</v>
      </c>
      <c r="C925" s="17" t="n">
        <f aca="false">IFERROR(VALUE(RIGHT(A925,2)),"")</f>
        <v>4</v>
      </c>
      <c r="D925" s="11" t="str">
        <f aca="false">TRIM('수출입 실적(국가별)'!B929)</f>
        <v>지브랄타</v>
      </c>
      <c r="E925" s="19" t="n">
        <f aca="false">IFERROR(VALUE(SUBSTITUTE(TRIM('수출입 실적(국가별)'!D929),",","")),"")</f>
        <v>2</v>
      </c>
      <c r="F925" s="19" t="n">
        <f aca="false">IFERROR(VALUE(SUBSTITUTE(TRIM('수출입 실적(국가별)'!F929),",","")),"")</f>
        <v>0</v>
      </c>
      <c r="G925" s="19" t="n">
        <f aca="false">IFERROR(VALUE(SUBSTITUTE(TRIM('수출입 실적(국가별)'!G929),",","")),"")</f>
        <v>2</v>
      </c>
    </row>
    <row r="926" customFormat="false" ht="15" hidden="false" customHeight="true" outlineLevel="0" collapsed="false">
      <c r="A926" s="11" t="str">
        <f aca="false">TRIM('수출입 실적(국가별)'!A930)</f>
        <v>2025.04</v>
      </c>
      <c r="B926" s="17" t="n">
        <f aca="false">IFERROR(VALUE(LEFT(A926,4)),"")</f>
        <v>2025</v>
      </c>
      <c r="C926" s="17" t="n">
        <f aca="false">IFERROR(VALUE(RIGHT(A926,2)),"")</f>
        <v>4</v>
      </c>
      <c r="D926" s="11" t="str">
        <f aca="false">TRIM('수출입 실적(국가별)'!B930)</f>
        <v>교황청</v>
      </c>
      <c r="E926" s="19" t="n">
        <f aca="false">IFERROR(VALUE(SUBSTITUTE(TRIM('수출입 실적(국가별)'!D930),",","")),"")</f>
        <v>1</v>
      </c>
      <c r="F926" s="19" t="n">
        <f aca="false">IFERROR(VALUE(SUBSTITUTE(TRIM('수출입 실적(국가별)'!F930),",","")),"")</f>
        <v>0</v>
      </c>
      <c r="G926" s="19" t="n">
        <f aca="false">IFERROR(VALUE(SUBSTITUTE(TRIM('수출입 실적(국가별)'!G930),",","")),"")</f>
        <v>1</v>
      </c>
    </row>
    <row r="927" customFormat="false" ht="15" hidden="false" customHeight="true" outlineLevel="0" collapsed="false">
      <c r="A927" s="11" t="str">
        <f aca="false">TRIM('수출입 실적(국가별)'!A931)</f>
        <v>2025.04</v>
      </c>
      <c r="B927" s="17" t="n">
        <f aca="false">IFERROR(VALUE(LEFT(A927,4)),"")</f>
        <v>2025</v>
      </c>
      <c r="C927" s="17" t="n">
        <f aca="false">IFERROR(VALUE(RIGHT(A927,2)),"")</f>
        <v>4</v>
      </c>
      <c r="D927" s="11" t="str">
        <f aca="false">TRIM('수출입 실적(국가별)'!B931)</f>
        <v>중앙아프리카공화국</v>
      </c>
      <c r="E927" s="19" t="n">
        <f aca="false">IFERROR(VALUE(SUBSTITUTE(TRIM('수출입 실적(국가별)'!D931),",","")),"")</f>
        <v>1</v>
      </c>
      <c r="F927" s="19" t="n">
        <f aca="false">IFERROR(VALUE(SUBSTITUTE(TRIM('수출입 실적(국가별)'!F931),",","")),"")</f>
        <v>0</v>
      </c>
      <c r="G927" s="19" t="n">
        <f aca="false">IFERROR(VALUE(SUBSTITUTE(TRIM('수출입 실적(국가별)'!G931),",","")),"")</f>
        <v>1</v>
      </c>
    </row>
    <row r="928" customFormat="false" ht="15" hidden="false" customHeight="true" outlineLevel="0" collapsed="false">
      <c r="A928" s="11" t="str">
        <f aca="false">TRIM('수출입 실적(국가별)'!A932)</f>
        <v>2025.04</v>
      </c>
      <c r="B928" s="17" t="n">
        <f aca="false">IFERROR(VALUE(LEFT(A928,4)),"")</f>
        <v>2025</v>
      </c>
      <c r="C928" s="17" t="n">
        <f aca="false">IFERROR(VALUE(RIGHT(A928,2)),"")</f>
        <v>4</v>
      </c>
      <c r="D928" s="11" t="str">
        <f aca="false">TRIM('수출입 실적(국가별)'!B932)</f>
        <v>건지</v>
      </c>
      <c r="E928" s="19" t="n">
        <f aca="false">IFERROR(VALUE(SUBSTITUTE(TRIM('수출입 실적(국가별)'!D932),",","")),"")</f>
        <v>1</v>
      </c>
      <c r="F928" s="19" t="n">
        <f aca="false">IFERROR(VALUE(SUBSTITUTE(TRIM('수출입 실적(국가별)'!F932),",","")),"")</f>
        <v>0</v>
      </c>
      <c r="G928" s="19" t="n">
        <f aca="false">IFERROR(VALUE(SUBSTITUTE(TRIM('수출입 실적(국가별)'!G932),",","")),"")</f>
        <v>1</v>
      </c>
    </row>
    <row r="929" customFormat="false" ht="15" hidden="false" customHeight="true" outlineLevel="0" collapsed="false">
      <c r="A929" s="11" t="str">
        <f aca="false">TRIM('수출입 실적(국가별)'!A933)</f>
        <v>2025.04</v>
      </c>
      <c r="B929" s="17" t="n">
        <f aca="false">IFERROR(VALUE(LEFT(A929,4)),"")</f>
        <v>2025</v>
      </c>
      <c r="C929" s="17" t="n">
        <f aca="false">IFERROR(VALUE(RIGHT(A929,2)),"")</f>
        <v>4</v>
      </c>
      <c r="D929" s="11" t="str">
        <f aca="false">TRIM('수출입 실적(국가별)'!B933)</f>
        <v>저어지</v>
      </c>
      <c r="E929" s="19" t="n">
        <f aca="false">IFERROR(VALUE(SUBSTITUTE(TRIM('수출입 실적(국가별)'!D933),",","")),"")</f>
        <v>0</v>
      </c>
      <c r="F929" s="19" t="n">
        <f aca="false">IFERROR(VALUE(SUBSTITUTE(TRIM('수출입 실적(국가별)'!F933),",","")),"")</f>
        <v>0</v>
      </c>
      <c r="G929" s="19" t="n">
        <f aca="false">IFERROR(VALUE(SUBSTITUTE(TRIM('수출입 실적(국가별)'!G933),",","")),"")</f>
        <v>0</v>
      </c>
    </row>
    <row r="930" customFormat="false" ht="15" hidden="false" customHeight="true" outlineLevel="0" collapsed="false">
      <c r="A930" s="11" t="str">
        <f aca="false">TRIM('수출입 실적(국가별)'!A934)</f>
        <v>2025.04</v>
      </c>
      <c r="B930" s="17" t="n">
        <f aca="false">IFERROR(VALUE(LEFT(A930,4)),"")</f>
        <v>2025</v>
      </c>
      <c r="C930" s="17" t="n">
        <f aca="false">IFERROR(VALUE(RIGHT(A930,2)),"")</f>
        <v>4</v>
      </c>
      <c r="D930" s="11" t="str">
        <f aca="false">TRIM('수출입 실적(국가별)'!B934)</f>
        <v>모나코</v>
      </c>
      <c r="E930" s="19" t="n">
        <f aca="false">IFERROR(VALUE(SUBSTITUTE(TRIM('수출입 실적(국가별)'!D934),",","")),"")</f>
        <v>0</v>
      </c>
      <c r="F930" s="19" t="n">
        <f aca="false">IFERROR(VALUE(SUBSTITUTE(TRIM('수출입 실적(국가별)'!F934),",","")),"")</f>
        <v>51</v>
      </c>
      <c r="G930" s="19" t="n">
        <f aca="false">IFERROR(VALUE(SUBSTITUTE(TRIM('수출입 실적(국가별)'!G934),",","")),"")</f>
        <v>-51</v>
      </c>
    </row>
    <row r="931" customFormat="false" ht="15" hidden="false" customHeight="true" outlineLevel="0" collapsed="false">
      <c r="A931" s="11" t="str">
        <f aca="false">TRIM('수출입 실적(국가별)'!A935)</f>
        <v>2025.04</v>
      </c>
      <c r="B931" s="17" t="n">
        <f aca="false">IFERROR(VALUE(LEFT(A931,4)),"")</f>
        <v>2025</v>
      </c>
      <c r="C931" s="17" t="n">
        <f aca="false">IFERROR(VALUE(RIGHT(A931,2)),"")</f>
        <v>4</v>
      </c>
      <c r="D931" s="11" t="str">
        <f aca="false">TRIM('수출입 실적(국가별)'!B935)</f>
        <v>세인트 바르탤르미</v>
      </c>
      <c r="E931" s="19" t="n">
        <f aca="false">IFERROR(VALUE(SUBSTITUTE(TRIM('수출입 실적(국가별)'!D935),",","")),"")</f>
        <v>0</v>
      </c>
      <c r="F931" s="19" t="n">
        <f aca="false">IFERROR(VALUE(SUBSTITUTE(TRIM('수출입 실적(국가별)'!F935),",","")),"")</f>
        <v>9</v>
      </c>
      <c r="G931" s="19" t="n">
        <f aca="false">IFERROR(VALUE(SUBSTITUTE(TRIM('수출입 실적(국가별)'!G935),",","")),"")</f>
        <v>-9</v>
      </c>
    </row>
    <row r="932" customFormat="false" ht="15" hidden="false" customHeight="true" outlineLevel="0" collapsed="false">
      <c r="A932" s="11" t="str">
        <f aca="false">TRIM('수출입 실적(국가별)'!A936)</f>
        <v>2025.04</v>
      </c>
      <c r="B932" s="17" t="n">
        <f aca="false">IFERROR(VALUE(LEFT(A932,4)),"")</f>
        <v>2025</v>
      </c>
      <c r="C932" s="17" t="n">
        <f aca="false">IFERROR(VALUE(RIGHT(A932,2)),"")</f>
        <v>4</v>
      </c>
      <c r="D932" s="11" t="str">
        <f aca="false">TRIM('수출입 실적(국가별)'!B936)</f>
        <v>코스 군도</v>
      </c>
      <c r="E932" s="19" t="n">
        <f aca="false">IFERROR(VALUE(SUBSTITUTE(TRIM('수출입 실적(국가별)'!D936),",","")),"")</f>
        <v>0</v>
      </c>
      <c r="F932" s="19" t="n">
        <f aca="false">IFERROR(VALUE(SUBSTITUTE(TRIM('수출입 실적(국가별)'!F936),",","")),"")</f>
        <v>3</v>
      </c>
      <c r="G932" s="19" t="n">
        <f aca="false">IFERROR(VALUE(SUBSTITUTE(TRIM('수출입 실적(국가별)'!G936),",","")),"")</f>
        <v>-3</v>
      </c>
    </row>
    <row r="933" customFormat="false" ht="15" hidden="false" customHeight="true" outlineLevel="0" collapsed="false">
      <c r="A933" s="11" t="str">
        <f aca="false">TRIM('수출입 실적(국가별)'!A937)</f>
        <v>2025.04</v>
      </c>
      <c r="B933" s="17" t="n">
        <f aca="false">IFERROR(VALUE(LEFT(A933,4)),"")</f>
        <v>2025</v>
      </c>
      <c r="C933" s="17" t="n">
        <f aca="false">IFERROR(VALUE(RIGHT(A933,2)),"")</f>
        <v>4</v>
      </c>
      <c r="D933" s="11" t="str">
        <f aca="false">TRIM('수출입 실적(국가별)'!B937)</f>
        <v>쿡 아일랜드</v>
      </c>
      <c r="E933" s="19" t="n">
        <f aca="false">IFERROR(VALUE(SUBSTITUTE(TRIM('수출입 실적(국가별)'!D937),",","")),"")</f>
        <v>0</v>
      </c>
      <c r="F933" s="19" t="n">
        <f aca="false">IFERROR(VALUE(SUBSTITUTE(TRIM('수출입 실적(국가별)'!F937),",","")),"")</f>
        <v>0</v>
      </c>
      <c r="G933" s="19" t="n">
        <f aca="false">IFERROR(VALUE(SUBSTITUTE(TRIM('수출입 실적(국가별)'!G937),",","")),"")</f>
        <v>0</v>
      </c>
    </row>
    <row r="934" customFormat="false" ht="15" hidden="false" customHeight="true" outlineLevel="0" collapsed="false">
      <c r="A934" s="11" t="str">
        <f aca="false">TRIM('수출입 실적(국가별)'!A938)</f>
        <v>2025.04</v>
      </c>
      <c r="B934" s="17" t="n">
        <f aca="false">IFERROR(VALUE(LEFT(A934,4)),"")</f>
        <v>2025</v>
      </c>
      <c r="C934" s="17" t="n">
        <f aca="false">IFERROR(VALUE(RIGHT(A934,2)),"")</f>
        <v>4</v>
      </c>
      <c r="D934" s="11" t="str">
        <f aca="false">TRIM('수출입 실적(국가별)'!B938)</f>
        <v>크리스마스 아일랜드</v>
      </c>
      <c r="E934" s="19" t="n">
        <f aca="false">IFERROR(VALUE(SUBSTITUTE(TRIM('수출입 실적(국가별)'!D938),",","")),"")</f>
        <v>0</v>
      </c>
      <c r="F934" s="19" t="n">
        <f aca="false">IFERROR(VALUE(SUBSTITUTE(TRIM('수출입 실적(국가별)'!F938),",","")),"")</f>
        <v>0</v>
      </c>
      <c r="G934" s="19" t="n">
        <f aca="false">IFERROR(VALUE(SUBSTITUTE(TRIM('수출입 실적(국가별)'!G938),",","")),"")</f>
        <v>0</v>
      </c>
    </row>
    <row r="935" customFormat="false" ht="15" hidden="false" customHeight="true" outlineLevel="0" collapsed="false">
      <c r="A935" s="11" t="str">
        <f aca="false">TRIM('수출입 실적(국가별)'!A939)</f>
        <v>2025.04</v>
      </c>
      <c r="B935" s="17" t="n">
        <f aca="false">IFERROR(VALUE(LEFT(A935,4)),"")</f>
        <v>2025</v>
      </c>
      <c r="C935" s="17" t="n">
        <f aca="false">IFERROR(VALUE(RIGHT(A935,2)),"")</f>
        <v>4</v>
      </c>
      <c r="D935" s="11" t="str">
        <f aca="false">TRIM('수출입 실적(국가별)'!B939)</f>
        <v>허드 앤 맥도날드 군도</v>
      </c>
      <c r="E935" s="19" t="n">
        <f aca="false">IFERROR(VALUE(SUBSTITUTE(TRIM('수출입 실적(국가별)'!D939),",","")),"")</f>
        <v>0</v>
      </c>
      <c r="F935" s="19" t="n">
        <f aca="false">IFERROR(VALUE(SUBSTITUTE(TRIM('수출입 실적(국가별)'!F939),",","")),"")</f>
        <v>0</v>
      </c>
      <c r="G935" s="19" t="n">
        <f aca="false">IFERROR(VALUE(SUBSTITUTE(TRIM('수출입 실적(국가별)'!G939),",","")),"")</f>
        <v>0</v>
      </c>
    </row>
    <row r="936" customFormat="false" ht="15" hidden="false" customHeight="true" outlineLevel="0" collapsed="false">
      <c r="A936" s="11" t="str">
        <f aca="false">TRIM('수출입 실적(국가별)'!A940)</f>
        <v>2025.04</v>
      </c>
      <c r="B936" s="17" t="n">
        <f aca="false">IFERROR(VALUE(LEFT(A936,4)),"")</f>
        <v>2025</v>
      </c>
      <c r="C936" s="17" t="n">
        <f aca="false">IFERROR(VALUE(RIGHT(A936,2)),"")</f>
        <v>4</v>
      </c>
      <c r="D936" s="11" t="str">
        <f aca="false">TRIM('수출입 실적(국가별)'!B940)</f>
        <v>맨섬</v>
      </c>
      <c r="E936" s="19" t="n">
        <f aca="false">IFERROR(VALUE(SUBSTITUTE(TRIM('수출입 실적(국가별)'!D940),",","")),"")</f>
        <v>0</v>
      </c>
      <c r="F936" s="19" t="n">
        <f aca="false">IFERROR(VALUE(SUBSTITUTE(TRIM('수출입 실적(국가별)'!F940),",","")),"")</f>
        <v>42</v>
      </c>
      <c r="G936" s="19" t="n">
        <f aca="false">IFERROR(VALUE(SUBSTITUTE(TRIM('수출입 실적(국가별)'!G940),",","")),"")</f>
        <v>-42</v>
      </c>
    </row>
    <row r="937" customFormat="false" ht="15" hidden="false" customHeight="true" outlineLevel="0" collapsed="false">
      <c r="A937" s="11" t="str">
        <f aca="false">TRIM('수출입 실적(국가별)'!A941)</f>
        <v>2025.04</v>
      </c>
      <c r="B937" s="17" t="n">
        <f aca="false">IFERROR(VALUE(LEFT(A937,4)),"")</f>
        <v>2025</v>
      </c>
      <c r="C937" s="17" t="n">
        <f aca="false">IFERROR(VALUE(RIGHT(A937,2)),"")</f>
        <v>4</v>
      </c>
      <c r="D937" s="11" t="str">
        <f aca="false">TRIM('수출입 실적(국가별)'!B941)</f>
        <v>마이너 아우틀링 합중국 군도</v>
      </c>
      <c r="E937" s="19" t="n">
        <f aca="false">IFERROR(VALUE(SUBSTITUTE(TRIM('수출입 실적(국가별)'!D941),",","")),"")</f>
        <v>0</v>
      </c>
      <c r="F937" s="19" t="n">
        <f aca="false">IFERROR(VALUE(SUBSTITUTE(TRIM('수출입 실적(국가별)'!F941),",","")),"")</f>
        <v>10</v>
      </c>
      <c r="G937" s="19" t="n">
        <f aca="false">IFERROR(VALUE(SUBSTITUTE(TRIM('수출입 실적(국가별)'!G941),",","")),"")</f>
        <v>-10</v>
      </c>
    </row>
    <row r="938" customFormat="false" ht="15" hidden="false" customHeight="true" outlineLevel="0" collapsed="false">
      <c r="A938" s="11" t="str">
        <f aca="false">TRIM('수출입 실적(국가별)'!A942)</f>
        <v>2025.04</v>
      </c>
      <c r="B938" s="17" t="n">
        <f aca="false">IFERROR(VALUE(LEFT(A938,4)),"")</f>
        <v>2025</v>
      </c>
      <c r="C938" s="17" t="n">
        <f aca="false">IFERROR(VALUE(RIGHT(A938,2)),"")</f>
        <v>4</v>
      </c>
      <c r="D938" s="11" t="str">
        <f aca="false">TRIM('수출입 실적(국가별)'!B942)</f>
        <v>안타티카</v>
      </c>
      <c r="E938" s="19" t="n">
        <f aca="false">IFERROR(VALUE(SUBSTITUTE(TRIM('수출입 실적(국가별)'!D942),",","")),"")</f>
        <v>0</v>
      </c>
      <c r="F938" s="19" t="n">
        <f aca="false">IFERROR(VALUE(SUBSTITUTE(TRIM('수출입 실적(국가별)'!F942),",","")),"")</f>
        <v>487</v>
      </c>
      <c r="G938" s="19" t="n">
        <f aca="false">IFERROR(VALUE(SUBSTITUTE(TRIM('수출입 실적(국가별)'!G942),",","")),"")</f>
        <v>-487</v>
      </c>
    </row>
    <row r="939" customFormat="false" ht="15" hidden="false" customHeight="true" outlineLevel="0" collapsed="false">
      <c r="A939" s="11" t="str">
        <f aca="false">TRIM('수출입 실적(국가별)'!A943)</f>
        <v>2025.04</v>
      </c>
      <c r="B939" s="17" t="n">
        <f aca="false">IFERROR(VALUE(LEFT(A939,4)),"")</f>
        <v>2025</v>
      </c>
      <c r="C939" s="17" t="n">
        <f aca="false">IFERROR(VALUE(RIGHT(A939,2)),"")</f>
        <v>4</v>
      </c>
      <c r="D939" s="11" t="str">
        <f aca="false">TRIM('수출입 실적(국가별)'!B943)</f>
        <v>니우에</v>
      </c>
      <c r="E939" s="19" t="n">
        <f aca="false">IFERROR(VALUE(SUBSTITUTE(TRIM('수출입 실적(국가별)'!D943),",","")),"")</f>
        <v>0</v>
      </c>
      <c r="F939" s="19" t="n">
        <f aca="false">IFERROR(VALUE(SUBSTITUTE(TRIM('수출입 실적(국가별)'!F943),",","")),"")</f>
        <v>21</v>
      </c>
      <c r="G939" s="19" t="n">
        <f aca="false">IFERROR(VALUE(SUBSTITUTE(TRIM('수출입 실적(국가별)'!G943),",","")),"")</f>
        <v>-21</v>
      </c>
    </row>
    <row r="940" customFormat="false" ht="15" hidden="false" customHeight="true" outlineLevel="0" collapsed="false">
      <c r="A940" s="11" t="str">
        <f aca="false">TRIM('수출입 실적(국가별)'!A944)</f>
        <v>2025.04</v>
      </c>
      <c r="B940" s="17" t="n">
        <f aca="false">IFERROR(VALUE(LEFT(A940,4)),"")</f>
        <v>2025</v>
      </c>
      <c r="C940" s="17" t="n">
        <f aca="false">IFERROR(VALUE(RIGHT(A940,2)),"")</f>
        <v>4</v>
      </c>
      <c r="D940" s="11" t="str">
        <f aca="false">TRIM('수출입 실적(국가별)'!B944)</f>
        <v>세인트 헬레나</v>
      </c>
      <c r="E940" s="19" t="n">
        <f aca="false">IFERROR(VALUE(SUBSTITUTE(TRIM('수출입 실적(국가별)'!D944),",","")),"")</f>
        <v>0</v>
      </c>
      <c r="F940" s="19" t="n">
        <f aca="false">IFERROR(VALUE(SUBSTITUTE(TRIM('수출입 실적(국가별)'!F944),",","")),"")</f>
        <v>13</v>
      </c>
      <c r="G940" s="19" t="n">
        <f aca="false">IFERROR(VALUE(SUBSTITUTE(TRIM('수출입 실적(국가별)'!G944),",","")),"")</f>
        <v>-13</v>
      </c>
    </row>
    <row r="941" customFormat="false" ht="15" hidden="false" customHeight="true" outlineLevel="0" collapsed="false">
      <c r="A941" s="11" t="str">
        <f aca="false">TRIM('수출입 실적(국가별)'!A945)</f>
        <v>2025.04</v>
      </c>
      <c r="B941" s="17" t="n">
        <f aca="false">IFERROR(VALUE(LEFT(A941,4)),"")</f>
        <v>2025</v>
      </c>
      <c r="C941" s="17" t="n">
        <f aca="false">IFERROR(VALUE(RIGHT(A941,2)),"")</f>
        <v>4</v>
      </c>
      <c r="D941" s="11" t="str">
        <f aca="false">TRIM('수출입 실적(국가별)'!B945)</f>
        <v>불령 남부지역</v>
      </c>
      <c r="E941" s="19" t="n">
        <f aca="false">IFERROR(VALUE(SUBSTITUTE(TRIM('수출입 실적(국가별)'!D945),",","")),"")</f>
        <v>0</v>
      </c>
      <c r="F941" s="19" t="n">
        <f aca="false">IFERROR(VALUE(SUBSTITUTE(TRIM('수출입 실적(국가별)'!F945),",","")),"")</f>
        <v>3</v>
      </c>
      <c r="G941" s="19" t="n">
        <f aca="false">IFERROR(VALUE(SUBSTITUTE(TRIM('수출입 실적(국가별)'!G945),",","")),"")</f>
        <v>-3</v>
      </c>
    </row>
    <row r="942" customFormat="false" ht="15" hidden="false" customHeight="true" outlineLevel="0" collapsed="false">
      <c r="A942" s="11" t="str">
        <f aca="false">TRIM('수출입 실적(국가별)'!A946)</f>
        <v>2025.04</v>
      </c>
      <c r="B942" s="17" t="n">
        <f aca="false">IFERROR(VALUE(LEFT(A942,4)),"")</f>
        <v>2025</v>
      </c>
      <c r="C942" s="17" t="n">
        <f aca="false">IFERROR(VALUE(RIGHT(A942,2)),"")</f>
        <v>4</v>
      </c>
      <c r="D942" s="11" t="str">
        <f aca="false">TRIM('수출입 실적(국가별)'!B946)</f>
        <v>토켈라우</v>
      </c>
      <c r="E942" s="19" t="n">
        <f aca="false">IFERROR(VALUE(SUBSTITUTE(TRIM('수출입 실적(국가별)'!D946),",","")),"")</f>
        <v>0</v>
      </c>
      <c r="F942" s="19" t="n">
        <f aca="false">IFERROR(VALUE(SUBSTITUTE(TRIM('수출입 실적(국가별)'!F946),",","")),"")</f>
        <v>14</v>
      </c>
      <c r="G942" s="19" t="n">
        <f aca="false">IFERROR(VALUE(SUBSTITUTE(TRIM('수출입 실적(국가별)'!G946),",","")),"")</f>
        <v>-14</v>
      </c>
    </row>
    <row r="943" customFormat="false" ht="15" hidden="false" customHeight="true" outlineLevel="0" collapsed="false">
      <c r="A943" s="11" t="str">
        <f aca="false">TRIM('수출입 실적(국가별)'!A947)</f>
        <v>2025.04</v>
      </c>
      <c r="B943" s="17" t="n">
        <f aca="false">IFERROR(VALUE(LEFT(A943,4)),"")</f>
        <v>2025</v>
      </c>
      <c r="C943" s="17" t="n">
        <f aca="false">IFERROR(VALUE(RIGHT(A943,2)),"")</f>
        <v>4</v>
      </c>
      <c r="D943" s="11" t="str">
        <f aca="false">TRIM('수출입 실적(국가별)'!B947)</f>
        <v>레소토</v>
      </c>
      <c r="E943" s="19" t="n">
        <f aca="false">IFERROR(VALUE(SUBSTITUTE(TRIM('수출입 실적(국가별)'!D947),",","")),"")</f>
        <v>0</v>
      </c>
      <c r="F943" s="19" t="n">
        <f aca="false">IFERROR(VALUE(SUBSTITUTE(TRIM('수출입 실적(국가별)'!F947),",","")),"")</f>
        <v>10</v>
      </c>
      <c r="G943" s="19" t="n">
        <f aca="false">IFERROR(VALUE(SUBSTITUTE(TRIM('수출입 실적(국가별)'!G947),",","")),"")</f>
        <v>-10</v>
      </c>
    </row>
    <row r="944" customFormat="false" ht="15" hidden="false" customHeight="true" outlineLevel="0" collapsed="false">
      <c r="A944" s="11" t="str">
        <f aca="false">TRIM('수출입 실적(국가별)'!A948)</f>
        <v>2025.05</v>
      </c>
      <c r="B944" s="17" t="n">
        <f aca="false">IFERROR(VALUE(LEFT(A944,4)),"")</f>
        <v>2025</v>
      </c>
      <c r="C944" s="17" t="n">
        <f aca="false">IFERROR(VALUE(RIGHT(A944,2)),"")</f>
        <v>5</v>
      </c>
      <c r="D944" s="11" t="str">
        <f aca="false">TRIM('수출입 실적(국가별)'!B948)</f>
        <v>중국</v>
      </c>
      <c r="E944" s="19" t="n">
        <f aca="false">IFERROR(VALUE(SUBSTITUTE(TRIM('수출입 실적(국가별)'!D948),",","")),"")</f>
        <v>10446428</v>
      </c>
      <c r="F944" s="19" t="n">
        <f aca="false">IFERROR(VALUE(SUBSTITUTE(TRIM('수출입 실적(국가별)'!F948),",","")),"")</f>
        <v>11339130</v>
      </c>
      <c r="G944" s="19" t="n">
        <f aca="false">IFERROR(VALUE(SUBSTITUTE(TRIM('수출입 실적(국가별)'!G948),",","")),"")</f>
        <v>-892702</v>
      </c>
    </row>
    <row r="945" customFormat="false" ht="15" hidden="false" customHeight="true" outlineLevel="0" collapsed="false">
      <c r="A945" s="11" t="str">
        <f aca="false">TRIM('수출입 실적(국가별)'!A949)</f>
        <v>2025.05</v>
      </c>
      <c r="B945" s="17" t="n">
        <f aca="false">IFERROR(VALUE(LEFT(A945,4)),"")</f>
        <v>2025</v>
      </c>
      <c r="C945" s="17" t="n">
        <f aca="false">IFERROR(VALUE(RIGHT(A945,2)),"")</f>
        <v>5</v>
      </c>
      <c r="D945" s="11" t="str">
        <f aca="false">TRIM('수출입 실적(국가별)'!B949)</f>
        <v>미국</v>
      </c>
      <c r="E945" s="19" t="n">
        <f aca="false">IFERROR(VALUE(SUBSTITUTE(TRIM('수출입 실적(국가별)'!D949),",","")),"")</f>
        <v>10036995</v>
      </c>
      <c r="F945" s="19" t="n">
        <f aca="false">IFERROR(VALUE(SUBSTITUTE(TRIM('수출입 실적(국가별)'!F949),",","")),"")</f>
        <v>6773649</v>
      </c>
      <c r="G945" s="19" t="n">
        <f aca="false">IFERROR(VALUE(SUBSTITUTE(TRIM('수출입 실적(국가별)'!G949),",","")),"")</f>
        <v>3263346</v>
      </c>
    </row>
    <row r="946" customFormat="false" ht="15" hidden="false" customHeight="true" outlineLevel="0" collapsed="false">
      <c r="A946" s="11" t="str">
        <f aca="false">TRIM('수출입 실적(국가별)'!A950)</f>
        <v>2025.05</v>
      </c>
      <c r="B946" s="17" t="n">
        <f aca="false">IFERROR(VALUE(LEFT(A946,4)),"")</f>
        <v>2025</v>
      </c>
      <c r="C946" s="17" t="n">
        <f aca="false">IFERROR(VALUE(RIGHT(A946,2)),"")</f>
        <v>5</v>
      </c>
      <c r="D946" s="11" t="str">
        <f aca="false">TRIM('수출입 실적(국가별)'!B950)</f>
        <v>베트남</v>
      </c>
      <c r="E946" s="19" t="n">
        <f aca="false">IFERROR(VALUE(SUBSTITUTE(TRIM('수출입 실적(국가별)'!D950),",","")),"")</f>
        <v>5236200</v>
      </c>
      <c r="F946" s="19" t="n">
        <f aca="false">IFERROR(VALUE(SUBSTITUTE(TRIM('수출입 실적(국가별)'!F950),",","")),"")</f>
        <v>2366380</v>
      </c>
      <c r="G946" s="19" t="n">
        <f aca="false">IFERROR(VALUE(SUBSTITUTE(TRIM('수출입 실적(국가별)'!G950),",","")),"")</f>
        <v>2869820</v>
      </c>
    </row>
    <row r="947" customFormat="false" ht="15" hidden="false" customHeight="true" outlineLevel="0" collapsed="false">
      <c r="A947" s="11" t="str">
        <f aca="false">TRIM('수출입 실적(국가별)'!A951)</f>
        <v>2025.05</v>
      </c>
      <c r="B947" s="17" t="n">
        <f aca="false">IFERROR(VALUE(LEFT(A947,4)),"")</f>
        <v>2025</v>
      </c>
      <c r="C947" s="17" t="n">
        <f aca="false">IFERROR(VALUE(RIGHT(A947,2)),"")</f>
        <v>5</v>
      </c>
      <c r="D947" s="11" t="str">
        <f aca="false">TRIM('수출입 실적(국가별)'!B951)</f>
        <v>대만</v>
      </c>
      <c r="E947" s="19" t="n">
        <f aca="false">IFERROR(VALUE(SUBSTITUTE(TRIM('수출입 실적(국가별)'!D951),",","")),"")</f>
        <v>3773435</v>
      </c>
      <c r="F947" s="19" t="n">
        <f aca="false">IFERROR(VALUE(SUBSTITUTE(TRIM('수출입 실적(국가별)'!F951),",","")),"")</f>
        <v>2436079</v>
      </c>
      <c r="G947" s="19" t="n">
        <f aca="false">IFERROR(VALUE(SUBSTITUTE(TRIM('수출입 실적(국가별)'!G951),",","")),"")</f>
        <v>1337356</v>
      </c>
    </row>
    <row r="948" customFormat="false" ht="15" hidden="false" customHeight="true" outlineLevel="0" collapsed="false">
      <c r="A948" s="11" t="str">
        <f aca="false">TRIM('수출입 실적(국가별)'!A952)</f>
        <v>2025.05</v>
      </c>
      <c r="B948" s="17" t="n">
        <f aca="false">IFERROR(VALUE(LEFT(A948,4)),"")</f>
        <v>2025</v>
      </c>
      <c r="C948" s="17" t="n">
        <f aca="false">IFERROR(VALUE(RIGHT(A948,2)),"")</f>
        <v>5</v>
      </c>
      <c r="D948" s="11" t="str">
        <f aca="false">TRIM('수출입 실적(국가별)'!B952)</f>
        <v>홍콩</v>
      </c>
      <c r="E948" s="19" t="n">
        <f aca="false">IFERROR(VALUE(SUBSTITUTE(TRIM('수출입 실적(국가별)'!D952),",","")),"")</f>
        <v>2855506</v>
      </c>
      <c r="F948" s="19" t="n">
        <f aca="false">IFERROR(VALUE(SUBSTITUTE(TRIM('수출입 실적(국가별)'!F952),",","")),"")</f>
        <v>121523</v>
      </c>
      <c r="G948" s="19" t="n">
        <f aca="false">IFERROR(VALUE(SUBSTITUTE(TRIM('수출입 실적(국가별)'!G952),",","")),"")</f>
        <v>2733983</v>
      </c>
    </row>
    <row r="949" customFormat="false" ht="15" hidden="false" customHeight="true" outlineLevel="0" collapsed="false">
      <c r="A949" s="11" t="str">
        <f aca="false">TRIM('수출입 실적(국가별)'!A953)</f>
        <v>2025.05</v>
      </c>
      <c r="B949" s="17" t="n">
        <f aca="false">IFERROR(VALUE(LEFT(A949,4)),"")</f>
        <v>2025</v>
      </c>
      <c r="C949" s="17" t="n">
        <f aca="false">IFERROR(VALUE(RIGHT(A949,2)),"")</f>
        <v>5</v>
      </c>
      <c r="D949" s="11" t="str">
        <f aca="false">TRIM('수출입 실적(국가별)'!B953)</f>
        <v>일본</v>
      </c>
      <c r="E949" s="19" t="n">
        <f aca="false">IFERROR(VALUE(SUBSTITUTE(TRIM('수출입 실적(국가별)'!D953),",","")),"")</f>
        <v>2372099</v>
      </c>
      <c r="F949" s="19" t="n">
        <f aca="false">IFERROR(VALUE(SUBSTITUTE(TRIM('수출입 실적(국가별)'!F953),",","")),"")</f>
        <v>3558731</v>
      </c>
      <c r="G949" s="19" t="n">
        <f aca="false">IFERROR(VALUE(SUBSTITUTE(TRIM('수출입 실적(국가별)'!G953),",","")),"")</f>
        <v>-1186633</v>
      </c>
    </row>
    <row r="950" customFormat="false" ht="15" hidden="false" customHeight="true" outlineLevel="0" collapsed="false">
      <c r="A950" s="11" t="str">
        <f aca="false">TRIM('수출입 실적(국가별)'!A954)</f>
        <v>2025.05</v>
      </c>
      <c r="B950" s="17" t="n">
        <f aca="false">IFERROR(VALUE(LEFT(A950,4)),"")</f>
        <v>2025</v>
      </c>
      <c r="C950" s="17" t="n">
        <f aca="false">IFERROR(VALUE(RIGHT(A950,2)),"")</f>
        <v>5</v>
      </c>
      <c r="D950" s="11" t="str">
        <f aca="false">TRIM('수출입 실적(국가별)'!B954)</f>
        <v>인도</v>
      </c>
      <c r="E950" s="19" t="n">
        <f aca="false">IFERROR(VALUE(SUBSTITUTE(TRIM('수출입 실적(국가별)'!D954),",","")),"")</f>
        <v>1615438</v>
      </c>
      <c r="F950" s="19" t="n">
        <f aca="false">IFERROR(VALUE(SUBSTITUTE(TRIM('수출입 실적(국가별)'!F954),",","")),"")</f>
        <v>628280</v>
      </c>
      <c r="G950" s="19" t="n">
        <f aca="false">IFERROR(VALUE(SUBSTITUTE(TRIM('수출입 실적(국가별)'!G954),",","")),"")</f>
        <v>987158</v>
      </c>
    </row>
    <row r="951" customFormat="false" ht="15" hidden="false" customHeight="true" outlineLevel="0" collapsed="false">
      <c r="A951" s="11" t="str">
        <f aca="false">TRIM('수출입 실적(국가별)'!A955)</f>
        <v>2025.05</v>
      </c>
      <c r="B951" s="17" t="n">
        <f aca="false">IFERROR(VALUE(LEFT(A951,4)),"")</f>
        <v>2025</v>
      </c>
      <c r="C951" s="17" t="n">
        <f aca="false">IFERROR(VALUE(RIGHT(A951,2)),"")</f>
        <v>5</v>
      </c>
      <c r="D951" s="11" t="str">
        <f aca="false">TRIM('수출입 실적(국가별)'!B955)</f>
        <v>싱가포르</v>
      </c>
      <c r="E951" s="19" t="n">
        <f aca="false">IFERROR(VALUE(SUBSTITUTE(TRIM('수출입 실적(국가별)'!D955),",","")),"")</f>
        <v>1587493</v>
      </c>
      <c r="F951" s="19" t="n">
        <f aca="false">IFERROR(VALUE(SUBSTITUTE(TRIM('수출입 실적(국가별)'!F955),",","")),"")</f>
        <v>861460</v>
      </c>
      <c r="G951" s="19" t="n">
        <f aca="false">IFERROR(VALUE(SUBSTITUTE(TRIM('수출입 실적(국가별)'!G955),",","")),"")</f>
        <v>726033</v>
      </c>
    </row>
    <row r="952" customFormat="false" ht="15" hidden="false" customHeight="true" outlineLevel="0" collapsed="false">
      <c r="A952" s="11" t="str">
        <f aca="false">TRIM('수출입 실적(국가별)'!A956)</f>
        <v>2025.05</v>
      </c>
      <c r="B952" s="17" t="n">
        <f aca="false">IFERROR(VALUE(LEFT(A952,4)),"")</f>
        <v>2025</v>
      </c>
      <c r="C952" s="17" t="n">
        <f aca="false">IFERROR(VALUE(RIGHT(A952,2)),"")</f>
        <v>5</v>
      </c>
      <c r="D952" s="11" t="str">
        <f aca="false">TRIM('수출입 실적(국가별)'!B956)</f>
        <v>호주</v>
      </c>
      <c r="E952" s="19" t="n">
        <f aca="false">IFERROR(VALUE(SUBSTITUTE(TRIM('수출입 실적(국가별)'!D956),",","")),"")</f>
        <v>1136166</v>
      </c>
      <c r="F952" s="19" t="n">
        <f aca="false">IFERROR(VALUE(SUBSTITUTE(TRIM('수출입 실적(국가별)'!F956),",","")),"")</f>
        <v>2473402</v>
      </c>
      <c r="G952" s="19" t="n">
        <f aca="false">IFERROR(VALUE(SUBSTITUTE(TRIM('수출입 실적(국가별)'!G956),",","")),"")</f>
        <v>-1337236</v>
      </c>
    </row>
    <row r="953" customFormat="false" ht="15" hidden="false" customHeight="true" outlineLevel="0" collapsed="false">
      <c r="A953" s="11" t="str">
        <f aca="false">TRIM('수출입 실적(국가별)'!A957)</f>
        <v>2025.05</v>
      </c>
      <c r="B953" s="17" t="n">
        <f aca="false">IFERROR(VALUE(LEFT(A953,4)),"")</f>
        <v>2025</v>
      </c>
      <c r="C953" s="17" t="n">
        <f aca="false">IFERROR(VALUE(RIGHT(A953,2)),"")</f>
        <v>5</v>
      </c>
      <c r="D953" s="11" t="str">
        <f aca="false">TRIM('수출입 실적(국가별)'!B957)</f>
        <v>독일</v>
      </c>
      <c r="E953" s="19" t="n">
        <f aca="false">IFERROR(VALUE(SUBSTITUTE(TRIM('수출입 실적(국가별)'!D957),",","")),"")</f>
        <v>1075108</v>
      </c>
      <c r="F953" s="19" t="n">
        <f aca="false">IFERROR(VALUE(SUBSTITUTE(TRIM('수출입 실적(국가별)'!F957),",","")),"")</f>
        <v>1975432</v>
      </c>
      <c r="G953" s="19" t="n">
        <f aca="false">IFERROR(VALUE(SUBSTITUTE(TRIM('수출입 실적(국가별)'!G957),",","")),"")</f>
        <v>-900324</v>
      </c>
    </row>
    <row r="954" customFormat="false" ht="15" hidden="false" customHeight="true" outlineLevel="0" collapsed="false">
      <c r="A954" s="11" t="str">
        <f aca="false">TRIM('수출입 실적(국가별)'!A958)</f>
        <v>2025.05</v>
      </c>
      <c r="B954" s="17" t="n">
        <f aca="false">IFERROR(VALUE(LEFT(A954,4)),"")</f>
        <v>2025</v>
      </c>
      <c r="C954" s="17" t="n">
        <f aca="false">IFERROR(VALUE(RIGHT(A954,2)),"")</f>
        <v>5</v>
      </c>
      <c r="D954" s="11" t="str">
        <f aca="false">TRIM('수출입 실적(국가별)'!B958)</f>
        <v>멕시코</v>
      </c>
      <c r="E954" s="19" t="n">
        <f aca="false">IFERROR(VALUE(SUBSTITUTE(TRIM('수출입 실적(국가별)'!D958),",","")),"")</f>
        <v>1067191</v>
      </c>
      <c r="F954" s="19" t="n">
        <f aca="false">IFERROR(VALUE(SUBSTITUTE(TRIM('수출입 실적(국가별)'!F958),",","")),"")</f>
        <v>702788</v>
      </c>
      <c r="G954" s="19" t="n">
        <f aca="false">IFERROR(VALUE(SUBSTITUTE(TRIM('수출입 실적(국가별)'!G958),",","")),"")</f>
        <v>364403</v>
      </c>
    </row>
    <row r="955" customFormat="false" ht="15" hidden="false" customHeight="true" outlineLevel="0" collapsed="false">
      <c r="A955" s="11" t="str">
        <f aca="false">TRIM('수출입 실적(국가별)'!A959)</f>
        <v>2025.05</v>
      </c>
      <c r="B955" s="17" t="n">
        <f aca="false">IFERROR(VALUE(LEFT(A955,4)),"")</f>
        <v>2025</v>
      </c>
      <c r="C955" s="17" t="n">
        <f aca="false">IFERROR(VALUE(RIGHT(A955,2)),"")</f>
        <v>5</v>
      </c>
      <c r="D955" s="11" t="str">
        <f aca="false">TRIM('수출입 실적(국가별)'!B959)</f>
        <v>말레이시아</v>
      </c>
      <c r="E955" s="19" t="n">
        <f aca="false">IFERROR(VALUE(SUBSTITUTE(TRIM('수출입 실적(국가별)'!D959),",","")),"")</f>
        <v>1026452</v>
      </c>
      <c r="F955" s="19" t="n">
        <f aca="false">IFERROR(VALUE(SUBSTITUTE(TRIM('수출입 실적(국가별)'!F959),",","")),"")</f>
        <v>1103601</v>
      </c>
      <c r="G955" s="19" t="n">
        <f aca="false">IFERROR(VALUE(SUBSTITUTE(TRIM('수출입 실적(국가별)'!G959),",","")),"")</f>
        <v>-77149</v>
      </c>
    </row>
    <row r="956" customFormat="false" ht="15" hidden="false" customHeight="true" outlineLevel="0" collapsed="false">
      <c r="A956" s="11" t="str">
        <f aca="false">TRIM('수출입 실적(국가별)'!A960)</f>
        <v>2025.05</v>
      </c>
      <c r="B956" s="17" t="n">
        <f aca="false">IFERROR(VALUE(LEFT(A956,4)),"")</f>
        <v>2025</v>
      </c>
      <c r="C956" s="17" t="n">
        <f aca="false">IFERROR(VALUE(RIGHT(A956,2)),"")</f>
        <v>5</v>
      </c>
      <c r="D956" s="11" t="str">
        <f aca="false">TRIM('수출입 실적(국가별)'!B960)</f>
        <v>캐나다</v>
      </c>
      <c r="E956" s="19" t="n">
        <f aca="false">IFERROR(VALUE(SUBSTITUTE(TRIM('수출입 실적(국가별)'!D960),",","")),"")</f>
        <v>959682</v>
      </c>
      <c r="F956" s="19" t="n">
        <f aca="false">IFERROR(VALUE(SUBSTITUTE(TRIM('수출입 실적(국가별)'!F960),",","")),"")</f>
        <v>550473</v>
      </c>
      <c r="G956" s="19" t="n">
        <f aca="false">IFERROR(VALUE(SUBSTITUTE(TRIM('수출입 실적(국가별)'!G960),",","")),"")</f>
        <v>409209</v>
      </c>
    </row>
    <row r="957" customFormat="false" ht="15" hidden="false" customHeight="true" outlineLevel="0" collapsed="false">
      <c r="A957" s="11" t="str">
        <f aca="false">TRIM('수출입 실적(국가별)'!A961)</f>
        <v>2025.05</v>
      </c>
      <c r="B957" s="17" t="n">
        <f aca="false">IFERROR(VALUE(LEFT(A957,4)),"")</f>
        <v>2025</v>
      </c>
      <c r="C957" s="17" t="n">
        <f aca="false">IFERROR(VALUE(RIGHT(A957,2)),"")</f>
        <v>5</v>
      </c>
      <c r="D957" s="11" t="str">
        <f aca="false">TRIM('수출입 실적(국가별)'!B961)</f>
        <v>필리핀</v>
      </c>
      <c r="E957" s="19" t="n">
        <f aca="false">IFERROR(VALUE(SUBSTITUTE(TRIM('수출입 실적(국가별)'!D961),",","")),"")</f>
        <v>863479</v>
      </c>
      <c r="F957" s="19" t="n">
        <f aca="false">IFERROR(VALUE(SUBSTITUTE(TRIM('수출입 실적(국가별)'!F961),",","")),"")</f>
        <v>278120</v>
      </c>
      <c r="G957" s="19" t="n">
        <f aca="false">IFERROR(VALUE(SUBSTITUTE(TRIM('수출입 실적(국가별)'!G961),",","")),"")</f>
        <v>585359</v>
      </c>
    </row>
    <row r="958" customFormat="false" ht="15" hidden="false" customHeight="true" outlineLevel="0" collapsed="false">
      <c r="A958" s="11" t="str">
        <f aca="false">TRIM('수출입 실적(국가별)'!A962)</f>
        <v>2025.05</v>
      </c>
      <c r="B958" s="17" t="n">
        <f aca="false">IFERROR(VALUE(LEFT(A958,4)),"")</f>
        <v>2025</v>
      </c>
      <c r="C958" s="17" t="n">
        <f aca="false">IFERROR(VALUE(RIGHT(A958,2)),"")</f>
        <v>5</v>
      </c>
      <c r="D958" s="11" t="str">
        <f aca="false">TRIM('수출입 실적(국가별)'!B962)</f>
        <v>네덜란드</v>
      </c>
      <c r="E958" s="19" t="n">
        <f aca="false">IFERROR(VALUE(SUBSTITUTE(TRIM('수출입 실적(국가별)'!D962),",","")),"")</f>
        <v>838724</v>
      </c>
      <c r="F958" s="19" t="n">
        <f aca="false">IFERROR(VALUE(SUBSTITUTE(TRIM('수출입 실적(국가별)'!F962),",","")),"")</f>
        <v>633220</v>
      </c>
      <c r="G958" s="19" t="n">
        <f aca="false">IFERROR(VALUE(SUBSTITUTE(TRIM('수출입 실적(국가별)'!G962),",","")),"")</f>
        <v>205504</v>
      </c>
    </row>
    <row r="959" customFormat="false" ht="15" hidden="false" customHeight="true" outlineLevel="0" collapsed="false">
      <c r="A959" s="11" t="str">
        <f aca="false">TRIM('수출입 실적(국가별)'!A963)</f>
        <v>2025.05</v>
      </c>
      <c r="B959" s="17" t="n">
        <f aca="false">IFERROR(VALUE(LEFT(A959,4)),"")</f>
        <v>2025</v>
      </c>
      <c r="C959" s="17" t="n">
        <f aca="false">IFERROR(VALUE(RIGHT(A959,2)),"")</f>
        <v>5</v>
      </c>
      <c r="D959" s="11" t="str">
        <f aca="false">TRIM('수출입 실적(국가별)'!B963)</f>
        <v>튀르키예</v>
      </c>
      <c r="E959" s="19" t="n">
        <f aca="false">IFERROR(VALUE(SUBSTITUTE(TRIM('수출입 실적(국가별)'!D963),",","")),"")</f>
        <v>682920</v>
      </c>
      <c r="F959" s="19" t="n">
        <f aca="false">IFERROR(VALUE(SUBSTITUTE(TRIM('수출입 실적(국가별)'!F963),",","")),"")</f>
        <v>145076</v>
      </c>
      <c r="G959" s="19" t="n">
        <f aca="false">IFERROR(VALUE(SUBSTITUTE(TRIM('수출입 실적(국가별)'!G963),",","")),"")</f>
        <v>537844</v>
      </c>
    </row>
    <row r="960" customFormat="false" ht="15" hidden="false" customHeight="true" outlineLevel="0" collapsed="false">
      <c r="A960" s="11" t="str">
        <f aca="false">TRIM('수출입 실적(국가별)'!A964)</f>
        <v>2025.05</v>
      </c>
      <c r="B960" s="17" t="n">
        <f aca="false">IFERROR(VALUE(LEFT(A960,4)),"")</f>
        <v>2025</v>
      </c>
      <c r="C960" s="17" t="n">
        <f aca="false">IFERROR(VALUE(RIGHT(A960,2)),"")</f>
        <v>5</v>
      </c>
      <c r="D960" s="11" t="str">
        <f aca="false">TRIM('수출입 실적(국가별)'!B964)</f>
        <v>폴란드</v>
      </c>
      <c r="E960" s="19" t="n">
        <f aca="false">IFERROR(VALUE(SUBSTITUTE(TRIM('수출입 실적(국가별)'!D964),",","")),"")</f>
        <v>654533</v>
      </c>
      <c r="F960" s="19" t="n">
        <f aca="false">IFERROR(VALUE(SUBSTITUTE(TRIM('수출입 실적(국가별)'!F964),",","")),"")</f>
        <v>82451</v>
      </c>
      <c r="G960" s="19" t="n">
        <f aca="false">IFERROR(VALUE(SUBSTITUTE(TRIM('수출입 실적(국가별)'!G964),",","")),"")</f>
        <v>572082</v>
      </c>
    </row>
    <row r="961" customFormat="false" ht="15" hidden="false" customHeight="true" outlineLevel="0" collapsed="false">
      <c r="A961" s="11" t="str">
        <f aca="false">TRIM('수출입 실적(국가별)'!A965)</f>
        <v>2025.05</v>
      </c>
      <c r="B961" s="17" t="n">
        <f aca="false">IFERROR(VALUE(LEFT(A961,4)),"")</f>
        <v>2025</v>
      </c>
      <c r="C961" s="17" t="n">
        <f aca="false">IFERROR(VALUE(RIGHT(A961,2)),"")</f>
        <v>5</v>
      </c>
      <c r="D961" s="11" t="str">
        <f aca="false">TRIM('수출입 실적(국가별)'!B965)</f>
        <v>태국</v>
      </c>
      <c r="E961" s="19" t="n">
        <f aca="false">IFERROR(VALUE(SUBSTITUTE(TRIM('수출입 실적(국가별)'!D965),",","")),"")</f>
        <v>636381</v>
      </c>
      <c r="F961" s="19" t="n">
        <f aca="false">IFERROR(VALUE(SUBSTITUTE(TRIM('수출입 실적(국가별)'!F965),",","")),"")</f>
        <v>565187</v>
      </c>
      <c r="G961" s="19" t="n">
        <f aca="false">IFERROR(VALUE(SUBSTITUTE(TRIM('수출입 실적(국가별)'!G965),",","")),"")</f>
        <v>71193</v>
      </c>
    </row>
    <row r="962" customFormat="false" ht="15" hidden="false" customHeight="true" outlineLevel="0" collapsed="false">
      <c r="A962" s="11" t="str">
        <f aca="false">TRIM('수출입 실적(국가별)'!A966)</f>
        <v>2025.05</v>
      </c>
      <c r="B962" s="17" t="n">
        <f aca="false">IFERROR(VALUE(LEFT(A962,4)),"")</f>
        <v>2025</v>
      </c>
      <c r="C962" s="17" t="n">
        <f aca="false">IFERROR(VALUE(RIGHT(A962,2)),"")</f>
        <v>5</v>
      </c>
      <c r="D962" s="11" t="str">
        <f aca="false">TRIM('수출입 실적(국가별)'!B966)</f>
        <v>영국</v>
      </c>
      <c r="E962" s="19" t="n">
        <f aca="false">IFERROR(VALUE(SUBSTITUTE(TRIM('수출입 실적(국가별)'!D966),",","")),"")</f>
        <v>605684</v>
      </c>
      <c r="F962" s="19" t="n">
        <f aca="false">IFERROR(VALUE(SUBSTITUTE(TRIM('수출입 실적(국가별)'!F966),",","")),"")</f>
        <v>341631</v>
      </c>
      <c r="G962" s="19" t="n">
        <f aca="false">IFERROR(VALUE(SUBSTITUTE(TRIM('수출입 실적(국가별)'!G966),",","")),"")</f>
        <v>264053</v>
      </c>
    </row>
    <row r="963" customFormat="false" ht="15" hidden="false" customHeight="true" outlineLevel="0" collapsed="false">
      <c r="A963" s="11" t="str">
        <f aca="false">TRIM('수출입 실적(국가별)'!A967)</f>
        <v>2025.05</v>
      </c>
      <c r="B963" s="17" t="n">
        <f aca="false">IFERROR(VALUE(LEFT(A963,4)),"")</f>
        <v>2025</v>
      </c>
      <c r="C963" s="17" t="n">
        <f aca="false">IFERROR(VALUE(RIGHT(A963,2)),"")</f>
        <v>5</v>
      </c>
      <c r="D963" s="11" t="str">
        <f aca="false">TRIM('수출입 실적(국가별)'!B967)</f>
        <v>인도네시아</v>
      </c>
      <c r="E963" s="19" t="n">
        <f aca="false">IFERROR(VALUE(SUBSTITUTE(TRIM('수출입 실적(국가별)'!D967),",","")),"")</f>
        <v>567590</v>
      </c>
      <c r="F963" s="19" t="n">
        <f aca="false">IFERROR(VALUE(SUBSTITUTE(TRIM('수출입 실적(국가별)'!F967),",","")),"")</f>
        <v>863718</v>
      </c>
      <c r="G963" s="19" t="n">
        <f aca="false">IFERROR(VALUE(SUBSTITUTE(TRIM('수출입 실적(국가별)'!G967),",","")),"")</f>
        <v>-296128</v>
      </c>
    </row>
    <row r="964" customFormat="false" ht="15" hidden="false" customHeight="true" outlineLevel="0" collapsed="false">
      <c r="A964" s="11" t="str">
        <f aca="false">TRIM('수출입 실적(국가별)'!A968)</f>
        <v>2025.05</v>
      </c>
      <c r="B964" s="17" t="n">
        <f aca="false">IFERROR(VALUE(LEFT(A964,4)),"")</f>
        <v>2025</v>
      </c>
      <c r="C964" s="17" t="n">
        <f aca="false">IFERROR(VALUE(RIGHT(A964,2)),"")</f>
        <v>5</v>
      </c>
      <c r="D964" s="11" t="str">
        <f aca="false">TRIM('수출입 실적(국가별)'!B968)</f>
        <v>프랑스</v>
      </c>
      <c r="E964" s="19" t="n">
        <f aca="false">IFERROR(VALUE(SUBSTITUTE(TRIM('수출입 실적(국가별)'!D968),",","")),"")</f>
        <v>500967</v>
      </c>
      <c r="F964" s="19" t="n">
        <f aca="false">IFERROR(VALUE(SUBSTITUTE(TRIM('수출입 실적(국가별)'!F968),",","")),"")</f>
        <v>604025</v>
      </c>
      <c r="G964" s="19" t="n">
        <f aca="false">IFERROR(VALUE(SUBSTITUTE(TRIM('수출입 실적(국가별)'!G968),",","")),"")</f>
        <v>-103058</v>
      </c>
    </row>
    <row r="965" customFormat="false" ht="15" hidden="false" customHeight="true" outlineLevel="0" collapsed="false">
      <c r="A965" s="11" t="str">
        <f aca="false">TRIM('수출입 실적(국가별)'!A969)</f>
        <v>2025.05</v>
      </c>
      <c r="B965" s="17" t="n">
        <f aca="false">IFERROR(VALUE(LEFT(A965,4)),"")</f>
        <v>2025</v>
      </c>
      <c r="C965" s="17" t="n">
        <f aca="false">IFERROR(VALUE(RIGHT(A965,2)),"")</f>
        <v>5</v>
      </c>
      <c r="D965" s="11" t="str">
        <f aca="false">TRIM('수출입 실적(국가별)'!B969)</f>
        <v>아랍에미리트 연합</v>
      </c>
      <c r="E965" s="19" t="n">
        <f aca="false">IFERROR(VALUE(SUBSTITUTE(TRIM('수출입 실적(국가별)'!D969),",","")),"")</f>
        <v>410029</v>
      </c>
      <c r="F965" s="19" t="n">
        <f aca="false">IFERROR(VALUE(SUBSTITUTE(TRIM('수출입 실적(국가별)'!F969),",","")),"")</f>
        <v>790575</v>
      </c>
      <c r="G965" s="19" t="n">
        <f aca="false">IFERROR(VALUE(SUBSTITUTE(TRIM('수출입 실적(국가별)'!G969),",","")),"")</f>
        <v>-380545</v>
      </c>
    </row>
    <row r="966" customFormat="false" ht="15" hidden="false" customHeight="true" outlineLevel="0" collapsed="false">
      <c r="A966" s="11" t="str">
        <f aca="false">TRIM('수출입 실적(국가별)'!A970)</f>
        <v>2025.05</v>
      </c>
      <c r="B966" s="17" t="n">
        <f aca="false">IFERROR(VALUE(LEFT(A966,4)),"")</f>
        <v>2025</v>
      </c>
      <c r="C966" s="17" t="n">
        <f aca="false">IFERROR(VALUE(RIGHT(A966,2)),"")</f>
        <v>5</v>
      </c>
      <c r="D966" s="11" t="str">
        <f aca="false">TRIM('수출입 실적(국가별)'!B970)</f>
        <v>브라질</v>
      </c>
      <c r="E966" s="19" t="n">
        <f aca="false">IFERROR(VALUE(SUBSTITUTE(TRIM('수출입 실적(국가별)'!D970),",","")),"")</f>
        <v>405682</v>
      </c>
      <c r="F966" s="19" t="n">
        <f aca="false">IFERROR(VALUE(SUBSTITUTE(TRIM('수출입 실적(국가별)'!F970),",","")),"")</f>
        <v>530884</v>
      </c>
      <c r="G966" s="19" t="n">
        <f aca="false">IFERROR(VALUE(SUBSTITUTE(TRIM('수출입 실적(국가별)'!G970),",","")),"")</f>
        <v>-125202</v>
      </c>
    </row>
    <row r="967" customFormat="false" ht="15" hidden="false" customHeight="true" outlineLevel="0" collapsed="false">
      <c r="A967" s="11" t="str">
        <f aca="false">TRIM('수출입 실적(국가별)'!A971)</f>
        <v>2025.05</v>
      </c>
      <c r="B967" s="17" t="n">
        <f aca="false">IFERROR(VALUE(LEFT(A967,4)),"")</f>
        <v>2025</v>
      </c>
      <c r="C967" s="17" t="n">
        <f aca="false">IFERROR(VALUE(RIGHT(A967,2)),"")</f>
        <v>5</v>
      </c>
      <c r="D967" s="11" t="str">
        <f aca="false">TRIM('수출입 실적(국가별)'!B971)</f>
        <v>라이베리아</v>
      </c>
      <c r="E967" s="19" t="n">
        <f aca="false">IFERROR(VALUE(SUBSTITUTE(TRIM('수출입 실적(국가별)'!D971),",","")),"")</f>
        <v>392060</v>
      </c>
      <c r="F967" s="19" t="n">
        <f aca="false">IFERROR(VALUE(SUBSTITUTE(TRIM('수출입 실적(국가별)'!F971),",","")),"")</f>
        <v>8</v>
      </c>
      <c r="G967" s="19" t="n">
        <f aca="false">IFERROR(VALUE(SUBSTITUTE(TRIM('수출입 실적(국가별)'!G971),",","")),"")</f>
        <v>392051</v>
      </c>
    </row>
    <row r="968" customFormat="false" ht="15" hidden="false" customHeight="true" outlineLevel="0" collapsed="false">
      <c r="A968" s="11" t="str">
        <f aca="false">TRIM('수출입 실적(국가별)'!A972)</f>
        <v>2025.05</v>
      </c>
      <c r="B968" s="17" t="n">
        <f aca="false">IFERROR(VALUE(LEFT(A968,4)),"")</f>
        <v>2025</v>
      </c>
      <c r="C968" s="17" t="n">
        <f aca="false">IFERROR(VALUE(RIGHT(A968,2)),"")</f>
        <v>5</v>
      </c>
      <c r="D968" s="11" t="str">
        <f aca="false">TRIM('수출입 실적(국가별)'!B972)</f>
        <v>헝가리</v>
      </c>
      <c r="E968" s="19" t="n">
        <f aca="false">IFERROR(VALUE(SUBSTITUTE(TRIM('수출입 실적(국가별)'!D972),",","")),"")</f>
        <v>390046</v>
      </c>
      <c r="F968" s="19" t="n">
        <f aca="false">IFERROR(VALUE(SUBSTITUTE(TRIM('수출입 실적(국가별)'!F972),",","")),"")</f>
        <v>54205</v>
      </c>
      <c r="G968" s="19" t="n">
        <f aca="false">IFERROR(VALUE(SUBSTITUTE(TRIM('수출입 실적(국가별)'!G972),",","")),"")</f>
        <v>335841</v>
      </c>
    </row>
    <row r="969" customFormat="false" ht="15" hidden="false" customHeight="true" outlineLevel="0" collapsed="false">
      <c r="A969" s="11" t="str">
        <f aca="false">TRIM('수출입 실적(국가별)'!A973)</f>
        <v>2025.05</v>
      </c>
      <c r="B969" s="17" t="n">
        <f aca="false">IFERROR(VALUE(LEFT(A969,4)),"")</f>
        <v>2025</v>
      </c>
      <c r="C969" s="17" t="n">
        <f aca="false">IFERROR(VALUE(RIGHT(A969,2)),"")</f>
        <v>5</v>
      </c>
      <c r="D969" s="11" t="str">
        <f aca="false">TRIM('수출입 실적(국가별)'!B973)</f>
        <v>이탈리아</v>
      </c>
      <c r="E969" s="19" t="n">
        <f aca="false">IFERROR(VALUE(SUBSTITUTE(TRIM('수출입 실적(국가별)'!D973),",","")),"")</f>
        <v>388095</v>
      </c>
      <c r="F969" s="19" t="n">
        <f aca="false">IFERROR(VALUE(SUBSTITUTE(TRIM('수출입 실적(국가별)'!F973),",","")),"")</f>
        <v>579325</v>
      </c>
      <c r="G969" s="19" t="n">
        <f aca="false">IFERROR(VALUE(SUBSTITUTE(TRIM('수출입 실적(국가별)'!G973),",","")),"")</f>
        <v>-191231</v>
      </c>
    </row>
    <row r="970" customFormat="false" ht="15" hidden="false" customHeight="true" outlineLevel="0" collapsed="false">
      <c r="A970" s="11" t="str">
        <f aca="false">TRIM('수출입 실적(국가별)'!A974)</f>
        <v>2025.05</v>
      </c>
      <c r="B970" s="17" t="n">
        <f aca="false">IFERROR(VALUE(LEFT(A970,4)),"")</f>
        <v>2025</v>
      </c>
      <c r="C970" s="17" t="n">
        <f aca="false">IFERROR(VALUE(RIGHT(A970,2)),"")</f>
        <v>5</v>
      </c>
      <c r="D970" s="11" t="str">
        <f aca="false">TRIM('수출입 실적(국가별)'!B974)</f>
        <v>러시아 연방</v>
      </c>
      <c r="E970" s="19" t="n">
        <f aca="false">IFERROR(VALUE(SUBSTITUTE(TRIM('수출입 실적(국가별)'!D974),",","")),"")</f>
        <v>373712</v>
      </c>
      <c r="F970" s="19" t="n">
        <f aca="false">IFERROR(VALUE(SUBSTITUTE(TRIM('수출입 실적(국가별)'!F974),",","")),"")</f>
        <v>510577</v>
      </c>
      <c r="G970" s="19" t="n">
        <f aca="false">IFERROR(VALUE(SUBSTITUTE(TRIM('수출입 실적(국가별)'!G974),",","")),"")</f>
        <v>-136866</v>
      </c>
    </row>
    <row r="971" customFormat="false" ht="15" hidden="false" customHeight="true" outlineLevel="0" collapsed="false">
      <c r="A971" s="11" t="str">
        <f aca="false">TRIM('수출입 실적(국가별)'!A975)</f>
        <v>2025.05</v>
      </c>
      <c r="B971" s="17" t="n">
        <f aca="false">IFERROR(VALUE(LEFT(A971,4)),"")</f>
        <v>2025</v>
      </c>
      <c r="C971" s="17" t="n">
        <f aca="false">IFERROR(VALUE(RIGHT(A971,2)),"")</f>
        <v>5</v>
      </c>
      <c r="D971" s="11" t="str">
        <f aca="false">TRIM('수출입 실적(국가별)'!B975)</f>
        <v>벨기에</v>
      </c>
      <c r="E971" s="19" t="n">
        <f aca="false">IFERROR(VALUE(SUBSTITUTE(TRIM('수출입 실적(국가별)'!D975),",","")),"")</f>
        <v>311616</v>
      </c>
      <c r="F971" s="19" t="n">
        <f aca="false">IFERROR(VALUE(SUBSTITUTE(TRIM('수출입 실적(국가별)'!F975),",","")),"")</f>
        <v>93165</v>
      </c>
      <c r="G971" s="19" t="n">
        <f aca="false">IFERROR(VALUE(SUBSTITUTE(TRIM('수출입 실적(국가별)'!G975),",","")),"")</f>
        <v>218451</v>
      </c>
    </row>
    <row r="972" customFormat="false" ht="15" hidden="false" customHeight="true" outlineLevel="0" collapsed="false">
      <c r="A972" s="11" t="str">
        <f aca="false">TRIM('수출입 실적(국가별)'!A976)</f>
        <v>2025.05</v>
      </c>
      <c r="B972" s="17" t="n">
        <f aca="false">IFERROR(VALUE(LEFT(A972,4)),"")</f>
        <v>2025</v>
      </c>
      <c r="C972" s="17" t="n">
        <f aca="false">IFERROR(VALUE(RIGHT(A972,2)),"")</f>
        <v>5</v>
      </c>
      <c r="D972" s="11" t="str">
        <f aca="false">TRIM('수출입 실적(국가별)'!B976)</f>
        <v>사우디아라비아</v>
      </c>
      <c r="E972" s="19" t="n">
        <f aca="false">IFERROR(VALUE(SUBSTITUTE(TRIM('수출입 실적(국가별)'!D976),",","")),"")</f>
        <v>293128</v>
      </c>
      <c r="F972" s="19" t="n">
        <f aca="false">IFERROR(VALUE(SUBSTITUTE(TRIM('수출입 실적(국가별)'!F976),",","")),"")</f>
        <v>2054506</v>
      </c>
      <c r="G972" s="19" t="n">
        <f aca="false">IFERROR(VALUE(SUBSTITUTE(TRIM('수출입 실적(국가별)'!G976),",","")),"")</f>
        <v>-1761378</v>
      </c>
    </row>
    <row r="973" customFormat="false" ht="15" hidden="false" customHeight="true" outlineLevel="0" collapsed="false">
      <c r="A973" s="11" t="str">
        <f aca="false">TRIM('수출입 실적(국가별)'!A977)</f>
        <v>2025.05</v>
      </c>
      <c r="B973" s="17" t="n">
        <f aca="false">IFERROR(VALUE(LEFT(A973,4)),"")</f>
        <v>2025</v>
      </c>
      <c r="C973" s="17" t="n">
        <f aca="false">IFERROR(VALUE(RIGHT(A973,2)),"")</f>
        <v>5</v>
      </c>
      <c r="D973" s="11" t="str">
        <f aca="false">TRIM('수출입 실적(국가별)'!B977)</f>
        <v>마샬군도</v>
      </c>
      <c r="E973" s="19" t="n">
        <f aca="false">IFERROR(VALUE(SUBSTITUTE(TRIM('수출입 실적(국가별)'!D977),",","")),"")</f>
        <v>278004</v>
      </c>
      <c r="F973" s="19" t="n">
        <f aca="false">IFERROR(VALUE(SUBSTITUTE(TRIM('수출입 실적(국가별)'!F977),",","")),"")</f>
        <v>85</v>
      </c>
      <c r="G973" s="19" t="n">
        <f aca="false">IFERROR(VALUE(SUBSTITUTE(TRIM('수출입 실적(국가별)'!G977),",","")),"")</f>
        <v>277919</v>
      </c>
    </row>
    <row r="974" customFormat="false" ht="15" hidden="false" customHeight="true" outlineLevel="0" collapsed="false">
      <c r="A974" s="11" t="str">
        <f aca="false">TRIM('수출입 실적(국가별)'!A978)</f>
        <v>2025.05</v>
      </c>
      <c r="B974" s="17" t="n">
        <f aca="false">IFERROR(VALUE(LEFT(A974,4)),"")</f>
        <v>2025</v>
      </c>
      <c r="C974" s="17" t="n">
        <f aca="false">IFERROR(VALUE(RIGHT(A974,2)),"")</f>
        <v>5</v>
      </c>
      <c r="D974" s="11" t="str">
        <f aca="false">TRIM('수출입 실적(국가별)'!B978)</f>
        <v>카자흐스탄</v>
      </c>
      <c r="E974" s="19" t="n">
        <f aca="false">IFERROR(VALUE(SUBSTITUTE(TRIM('수출입 실적(국가별)'!D978),",","")),"")</f>
        <v>273139</v>
      </c>
      <c r="F974" s="19" t="n">
        <f aca="false">IFERROR(VALUE(SUBSTITUTE(TRIM('수출입 실적(국가별)'!F978),",","")),"")</f>
        <v>319592</v>
      </c>
      <c r="G974" s="19" t="n">
        <f aca="false">IFERROR(VALUE(SUBSTITUTE(TRIM('수출입 실적(국가별)'!G978),",","")),"")</f>
        <v>-46452</v>
      </c>
    </row>
    <row r="975" customFormat="false" ht="15" hidden="false" customHeight="true" outlineLevel="0" collapsed="false">
      <c r="A975" s="11" t="str">
        <f aca="false">TRIM('수출입 실적(국가별)'!A979)</f>
        <v>2025.05</v>
      </c>
      <c r="B975" s="17" t="n">
        <f aca="false">IFERROR(VALUE(LEFT(A975,4)),"")</f>
        <v>2025</v>
      </c>
      <c r="C975" s="17" t="n">
        <f aca="false">IFERROR(VALUE(RIGHT(A975,2)),"")</f>
        <v>5</v>
      </c>
      <c r="D975" s="11" t="str">
        <f aca="false">TRIM('수출입 실적(국가별)'!B979)</f>
        <v>스페인</v>
      </c>
      <c r="E975" s="19" t="n">
        <f aca="false">IFERROR(VALUE(SUBSTITUTE(TRIM('수출입 실적(국가별)'!D979),",","")),"")</f>
        <v>265978</v>
      </c>
      <c r="F975" s="19" t="n">
        <f aca="false">IFERROR(VALUE(SUBSTITUTE(TRIM('수출입 실적(국가별)'!F979),",","")),"")</f>
        <v>228581</v>
      </c>
      <c r="G975" s="19" t="n">
        <f aca="false">IFERROR(VALUE(SUBSTITUTE(TRIM('수출입 실적(국가별)'!G979),",","")),"")</f>
        <v>37397</v>
      </c>
    </row>
    <row r="976" customFormat="false" ht="15" hidden="false" customHeight="true" outlineLevel="0" collapsed="false">
      <c r="A976" s="11" t="str">
        <f aca="false">TRIM('수출입 실적(국가별)'!A980)</f>
        <v>2025.05</v>
      </c>
      <c r="B976" s="17" t="n">
        <f aca="false">IFERROR(VALUE(LEFT(A976,4)),"")</f>
        <v>2025</v>
      </c>
      <c r="C976" s="17" t="n">
        <f aca="false">IFERROR(VALUE(RIGHT(A976,2)),"")</f>
        <v>5</v>
      </c>
      <c r="D976" s="11" t="str">
        <f aca="false">TRIM('수출입 실적(국가별)'!B980)</f>
        <v>키르기스스탄</v>
      </c>
      <c r="E976" s="19" t="n">
        <f aca="false">IFERROR(VALUE(SUBSTITUTE(TRIM('수출입 실적(국가별)'!D980),",","")),"")</f>
        <v>264348</v>
      </c>
      <c r="F976" s="19" t="n">
        <f aca="false">IFERROR(VALUE(SUBSTITUTE(TRIM('수출입 실적(국가별)'!F980),",","")),"")</f>
        <v>78</v>
      </c>
      <c r="G976" s="19" t="n">
        <f aca="false">IFERROR(VALUE(SUBSTITUTE(TRIM('수출입 실적(국가별)'!G980),",","")),"")</f>
        <v>264270</v>
      </c>
    </row>
    <row r="977" customFormat="false" ht="15" hidden="false" customHeight="true" outlineLevel="0" collapsed="false">
      <c r="A977" s="11" t="str">
        <f aca="false">TRIM('수출입 실적(국가별)'!A981)</f>
        <v>2025.05</v>
      </c>
      <c r="B977" s="17" t="n">
        <f aca="false">IFERROR(VALUE(LEFT(A977,4)),"")</f>
        <v>2025</v>
      </c>
      <c r="C977" s="17" t="n">
        <f aca="false">IFERROR(VALUE(RIGHT(A977,2)),"")</f>
        <v>5</v>
      </c>
      <c r="D977" s="11" t="str">
        <f aca="false">TRIM('수출입 실적(국가별)'!B981)</f>
        <v>뉴질랜드</v>
      </c>
      <c r="E977" s="19" t="n">
        <f aca="false">IFERROR(VALUE(SUBSTITUTE(TRIM('수출입 실적(국가별)'!D981),",","")),"")</f>
        <v>253753</v>
      </c>
      <c r="F977" s="19" t="n">
        <f aca="false">IFERROR(VALUE(SUBSTITUTE(TRIM('수출입 실적(국가별)'!F981),",","")),"")</f>
        <v>191358</v>
      </c>
      <c r="G977" s="19" t="n">
        <f aca="false">IFERROR(VALUE(SUBSTITUTE(TRIM('수출입 실적(국가별)'!G981),",","")),"")</f>
        <v>62395</v>
      </c>
    </row>
    <row r="978" customFormat="false" ht="15" hidden="false" customHeight="true" outlineLevel="0" collapsed="false">
      <c r="A978" s="11" t="str">
        <f aca="false">TRIM('수출입 실적(국가별)'!A982)</f>
        <v>2025.05</v>
      </c>
      <c r="B978" s="17" t="n">
        <f aca="false">IFERROR(VALUE(LEFT(A978,4)),"")</f>
        <v>2025</v>
      </c>
      <c r="C978" s="17" t="n">
        <f aca="false">IFERROR(VALUE(RIGHT(A978,2)),"")</f>
        <v>5</v>
      </c>
      <c r="D978" s="11" t="str">
        <f aca="false">TRIM('수출입 실적(국가별)'!B982)</f>
        <v>덴마크</v>
      </c>
      <c r="E978" s="19" t="n">
        <f aca="false">IFERROR(VALUE(SUBSTITUTE(TRIM('수출입 실적(국가별)'!D982),",","")),"")</f>
        <v>252896</v>
      </c>
      <c r="F978" s="19" t="n">
        <f aca="false">IFERROR(VALUE(SUBSTITUTE(TRIM('수출입 실적(국가별)'!F982),",","")),"")</f>
        <v>99364</v>
      </c>
      <c r="G978" s="19" t="n">
        <f aca="false">IFERROR(VALUE(SUBSTITUTE(TRIM('수출입 실적(국가별)'!G982),",","")),"")</f>
        <v>153532</v>
      </c>
    </row>
    <row r="979" customFormat="false" ht="15" hidden="false" customHeight="true" outlineLevel="0" collapsed="false">
      <c r="A979" s="11" t="str">
        <f aca="false">TRIM('수출입 실적(국가별)'!A983)</f>
        <v>2025.05</v>
      </c>
      <c r="B979" s="17" t="n">
        <f aca="false">IFERROR(VALUE(LEFT(A979,4)),"")</f>
        <v>2025</v>
      </c>
      <c r="C979" s="17" t="n">
        <f aca="false">IFERROR(VALUE(RIGHT(A979,2)),"")</f>
        <v>5</v>
      </c>
      <c r="D979" s="11" t="str">
        <f aca="false">TRIM('수출입 실적(국가별)'!B983)</f>
        <v>슬로바키아</v>
      </c>
      <c r="E979" s="19" t="n">
        <f aca="false">IFERROR(VALUE(SUBSTITUTE(TRIM('수출입 실적(국가별)'!D983),",","")),"")</f>
        <v>243201</v>
      </c>
      <c r="F979" s="19" t="n">
        <f aca="false">IFERROR(VALUE(SUBSTITUTE(TRIM('수출입 실적(국가별)'!F983),",","")),"")</f>
        <v>78578</v>
      </c>
      <c r="G979" s="19" t="n">
        <f aca="false">IFERROR(VALUE(SUBSTITUTE(TRIM('수출입 실적(국가별)'!G983),",","")),"")</f>
        <v>164622</v>
      </c>
    </row>
    <row r="980" customFormat="false" ht="15" hidden="false" customHeight="true" outlineLevel="0" collapsed="false">
      <c r="A980" s="11" t="str">
        <f aca="false">TRIM('수출입 실적(국가별)'!A984)</f>
        <v>2025.05</v>
      </c>
      <c r="B980" s="17" t="n">
        <f aca="false">IFERROR(VALUE(LEFT(A980,4)),"")</f>
        <v>2025</v>
      </c>
      <c r="C980" s="17" t="n">
        <f aca="false">IFERROR(VALUE(RIGHT(A980,2)),"")</f>
        <v>5</v>
      </c>
      <c r="D980" s="11" t="str">
        <f aca="false">TRIM('수출입 실적(국가별)'!B984)</f>
        <v>체코공화국</v>
      </c>
      <c r="E980" s="19" t="n">
        <f aca="false">IFERROR(VALUE(SUBSTITUTE(TRIM('수출입 실적(국가별)'!D984),",","")),"")</f>
        <v>231881</v>
      </c>
      <c r="F980" s="19" t="n">
        <f aca="false">IFERROR(VALUE(SUBSTITUTE(TRIM('수출입 실적(국가별)'!F984),",","")),"")</f>
        <v>97173</v>
      </c>
      <c r="G980" s="19" t="n">
        <f aca="false">IFERROR(VALUE(SUBSTITUTE(TRIM('수출입 실적(국가별)'!G984),",","")),"")</f>
        <v>134707</v>
      </c>
    </row>
    <row r="981" customFormat="false" ht="15" hidden="false" customHeight="true" outlineLevel="0" collapsed="false">
      <c r="A981" s="11" t="str">
        <f aca="false">TRIM('수출입 실적(국가별)'!A985)</f>
        <v>2025.05</v>
      </c>
      <c r="B981" s="17" t="n">
        <f aca="false">IFERROR(VALUE(LEFT(A981,4)),"")</f>
        <v>2025</v>
      </c>
      <c r="C981" s="17" t="n">
        <f aca="false">IFERROR(VALUE(RIGHT(A981,2)),"")</f>
        <v>5</v>
      </c>
      <c r="D981" s="11" t="str">
        <f aca="false">TRIM('수출입 실적(국가별)'!B985)</f>
        <v>파나마</v>
      </c>
      <c r="E981" s="19" t="n">
        <f aca="false">IFERROR(VALUE(SUBSTITUTE(TRIM('수출입 실적(국가별)'!D985),",","")),"")</f>
        <v>194375</v>
      </c>
      <c r="F981" s="19" t="n">
        <f aca="false">IFERROR(VALUE(SUBSTITUTE(TRIM('수출입 실적(국가별)'!F985),",","")),"")</f>
        <v>1611</v>
      </c>
      <c r="G981" s="19" t="n">
        <f aca="false">IFERROR(VALUE(SUBSTITUTE(TRIM('수출입 실적(국가별)'!G985),",","")),"")</f>
        <v>192764</v>
      </c>
    </row>
    <row r="982" customFormat="false" ht="15" hidden="false" customHeight="true" outlineLevel="0" collapsed="false">
      <c r="A982" s="11" t="str">
        <f aca="false">TRIM('수출입 실적(국가별)'!A986)</f>
        <v>2025.05</v>
      </c>
      <c r="B982" s="17" t="n">
        <f aca="false">IFERROR(VALUE(LEFT(A982,4)),"")</f>
        <v>2025</v>
      </c>
      <c r="C982" s="17" t="n">
        <f aca="false">IFERROR(VALUE(RIGHT(A982,2)),"")</f>
        <v>5</v>
      </c>
      <c r="D982" s="11" t="str">
        <f aca="false">TRIM('수출입 실적(국가별)'!B986)</f>
        <v>스위스</v>
      </c>
      <c r="E982" s="19" t="n">
        <f aca="false">IFERROR(VALUE(SUBSTITUTE(TRIM('수출입 실적(국가별)'!D986),",","")),"")</f>
        <v>164444</v>
      </c>
      <c r="F982" s="19" t="n">
        <f aca="false">IFERROR(VALUE(SUBSTITUTE(TRIM('수출입 실적(국가별)'!F986),",","")),"")</f>
        <v>340040</v>
      </c>
      <c r="G982" s="19" t="n">
        <f aca="false">IFERROR(VALUE(SUBSTITUTE(TRIM('수출입 실적(국가별)'!G986),",","")),"")</f>
        <v>-175597</v>
      </c>
    </row>
    <row r="983" customFormat="false" ht="15" hidden="false" customHeight="true" outlineLevel="0" collapsed="false">
      <c r="A983" s="11" t="str">
        <f aca="false">TRIM('수출입 실적(국가별)'!A987)</f>
        <v>2025.05</v>
      </c>
      <c r="B983" s="17" t="n">
        <f aca="false">IFERROR(VALUE(LEFT(A983,4)),"")</f>
        <v>2025</v>
      </c>
      <c r="C983" s="17" t="n">
        <f aca="false">IFERROR(VALUE(RIGHT(A983,2)),"")</f>
        <v>5</v>
      </c>
      <c r="D983" s="11" t="str">
        <f aca="false">TRIM('수출입 실적(국가별)'!B987)</f>
        <v>몽골</v>
      </c>
      <c r="E983" s="19" t="n">
        <f aca="false">IFERROR(VALUE(SUBSTITUTE(TRIM('수출입 실적(국가별)'!D987),",","")),"")</f>
        <v>144208</v>
      </c>
      <c r="F983" s="19" t="n">
        <f aca="false">IFERROR(VALUE(SUBSTITUTE(TRIM('수출입 실적(국가별)'!F987),",","")),"")</f>
        <v>1157</v>
      </c>
      <c r="G983" s="19" t="n">
        <f aca="false">IFERROR(VALUE(SUBSTITUTE(TRIM('수출입 실적(국가별)'!G987),",","")),"")</f>
        <v>143051</v>
      </c>
    </row>
    <row r="984" customFormat="false" ht="15" hidden="false" customHeight="true" outlineLevel="0" collapsed="false">
      <c r="A984" s="11" t="str">
        <f aca="false">TRIM('수출입 실적(국가별)'!A988)</f>
        <v>2025.05</v>
      </c>
      <c r="B984" s="17" t="n">
        <f aca="false">IFERROR(VALUE(LEFT(A984,4)),"")</f>
        <v>2025</v>
      </c>
      <c r="C984" s="17" t="n">
        <f aca="false">IFERROR(VALUE(RIGHT(A984,2)),"")</f>
        <v>5</v>
      </c>
      <c r="D984" s="11" t="str">
        <f aca="false">TRIM('수출입 실적(국가별)'!B988)</f>
        <v>방글라데시</v>
      </c>
      <c r="E984" s="19" t="n">
        <f aca="false">IFERROR(VALUE(SUBSTITUTE(TRIM('수출입 실적(국가별)'!D988),",","")),"")</f>
        <v>143311</v>
      </c>
      <c r="F984" s="19" t="n">
        <f aca="false">IFERROR(VALUE(SUBSTITUTE(TRIM('수출입 실적(국가별)'!F988),",","")),"")</f>
        <v>30324</v>
      </c>
      <c r="G984" s="19" t="n">
        <f aca="false">IFERROR(VALUE(SUBSTITUTE(TRIM('수출입 실적(국가별)'!G988),",","")),"")</f>
        <v>112988</v>
      </c>
    </row>
    <row r="985" customFormat="false" ht="15" hidden="false" customHeight="true" outlineLevel="0" collapsed="false">
      <c r="A985" s="11" t="str">
        <f aca="false">TRIM('수출입 실적(국가별)'!A989)</f>
        <v>2025.05</v>
      </c>
      <c r="B985" s="17" t="n">
        <f aca="false">IFERROR(VALUE(LEFT(A985,4)),"")</f>
        <v>2025</v>
      </c>
      <c r="C985" s="17" t="n">
        <f aca="false">IFERROR(VALUE(RIGHT(A985,2)),"")</f>
        <v>5</v>
      </c>
      <c r="D985" s="11" t="str">
        <f aca="false">TRIM('수출입 실적(국가별)'!B989)</f>
        <v>이스라엘</v>
      </c>
      <c r="E985" s="19" t="n">
        <f aca="false">IFERROR(VALUE(SUBSTITUTE(TRIM('수출입 실적(국가별)'!D989),",","")),"")</f>
        <v>140594</v>
      </c>
      <c r="F985" s="19" t="n">
        <f aca="false">IFERROR(VALUE(SUBSTITUTE(TRIM('수출입 실적(국가별)'!F989),",","")),"")</f>
        <v>149157</v>
      </c>
      <c r="G985" s="19" t="n">
        <f aca="false">IFERROR(VALUE(SUBSTITUTE(TRIM('수출입 실적(국가별)'!G989),",","")),"")</f>
        <v>-8563</v>
      </c>
    </row>
    <row r="986" customFormat="false" ht="15" hidden="false" customHeight="true" outlineLevel="0" collapsed="false">
      <c r="A986" s="11" t="str">
        <f aca="false">TRIM('수출입 실적(국가별)'!A990)</f>
        <v>2025.05</v>
      </c>
      <c r="B986" s="17" t="n">
        <f aca="false">IFERROR(VALUE(LEFT(A986,4)),"")</f>
        <v>2025</v>
      </c>
      <c r="C986" s="17" t="n">
        <f aca="false">IFERROR(VALUE(RIGHT(A986,2)),"")</f>
        <v>5</v>
      </c>
      <c r="D986" s="11" t="str">
        <f aca="false">TRIM('수출입 실적(국가별)'!B990)</f>
        <v>그리스</v>
      </c>
      <c r="E986" s="19" t="n">
        <f aca="false">IFERROR(VALUE(SUBSTITUTE(TRIM('수출입 실적(국가별)'!D990),",","")),"")</f>
        <v>139403</v>
      </c>
      <c r="F986" s="19" t="n">
        <f aca="false">IFERROR(VALUE(SUBSTITUTE(TRIM('수출입 실적(국가별)'!F990),",","")),"")</f>
        <v>7830</v>
      </c>
      <c r="G986" s="19" t="n">
        <f aca="false">IFERROR(VALUE(SUBSTITUTE(TRIM('수출입 실적(국가별)'!G990),",","")),"")</f>
        <v>131573</v>
      </c>
    </row>
    <row r="987" customFormat="false" ht="15" hidden="false" customHeight="true" outlineLevel="0" collapsed="false">
      <c r="A987" s="11" t="str">
        <f aca="false">TRIM('수출입 실적(국가별)'!A991)</f>
        <v>2025.05</v>
      </c>
      <c r="B987" s="17" t="n">
        <f aca="false">IFERROR(VALUE(LEFT(A987,4)),"")</f>
        <v>2025</v>
      </c>
      <c r="C987" s="17" t="n">
        <f aca="false">IFERROR(VALUE(RIGHT(A987,2)),"")</f>
        <v>5</v>
      </c>
      <c r="D987" s="11" t="str">
        <f aca="false">TRIM('수출입 실적(국가별)'!B991)</f>
        <v>몰타</v>
      </c>
      <c r="E987" s="19" t="n">
        <f aca="false">IFERROR(VALUE(SUBSTITUTE(TRIM('수출입 실적(국가별)'!D991),",","")),"")</f>
        <v>138300</v>
      </c>
      <c r="F987" s="19" t="n">
        <f aca="false">IFERROR(VALUE(SUBSTITUTE(TRIM('수출입 실적(국가별)'!F991),",","")),"")</f>
        <v>8119</v>
      </c>
      <c r="G987" s="19" t="n">
        <f aca="false">IFERROR(VALUE(SUBSTITUTE(TRIM('수출입 실적(국가별)'!G991),",","")),"")</f>
        <v>130182</v>
      </c>
    </row>
    <row r="988" customFormat="false" ht="15" hidden="false" customHeight="true" outlineLevel="0" collapsed="false">
      <c r="A988" s="11" t="str">
        <f aca="false">TRIM('수출입 실적(국가별)'!A992)</f>
        <v>2025.05</v>
      </c>
      <c r="B988" s="17" t="n">
        <f aca="false">IFERROR(VALUE(LEFT(A988,4)),"")</f>
        <v>2025</v>
      </c>
      <c r="C988" s="17" t="n">
        <f aca="false">IFERROR(VALUE(RIGHT(A988,2)),"")</f>
        <v>5</v>
      </c>
      <c r="D988" s="11" t="str">
        <f aca="false">TRIM('수출입 실적(국가별)'!B992)</f>
        <v>콜롬비아</v>
      </c>
      <c r="E988" s="19" t="n">
        <f aca="false">IFERROR(VALUE(SUBSTITUTE(TRIM('수출입 실적(국가별)'!D992),",","")),"")</f>
        <v>127519</v>
      </c>
      <c r="F988" s="19" t="n">
        <f aca="false">IFERROR(VALUE(SUBSTITUTE(TRIM('수출입 실적(국가별)'!F992),",","")),"")</f>
        <v>95433</v>
      </c>
      <c r="G988" s="19" t="n">
        <f aca="false">IFERROR(VALUE(SUBSTITUTE(TRIM('수출입 실적(국가별)'!G992),",","")),"")</f>
        <v>32086</v>
      </c>
    </row>
    <row r="989" customFormat="false" ht="15" hidden="false" customHeight="true" outlineLevel="0" collapsed="false">
      <c r="A989" s="11" t="str">
        <f aca="false">TRIM('수출입 실적(국가별)'!A993)</f>
        <v>2025.05</v>
      </c>
      <c r="B989" s="17" t="n">
        <f aca="false">IFERROR(VALUE(LEFT(A989,4)),"")</f>
        <v>2025</v>
      </c>
      <c r="C989" s="17" t="n">
        <f aca="false">IFERROR(VALUE(RIGHT(A989,2)),"")</f>
        <v>5</v>
      </c>
      <c r="D989" s="11" t="str">
        <f aca="false">TRIM('수출입 실적(국가별)'!B993)</f>
        <v>우즈베키스탄</v>
      </c>
      <c r="E989" s="19" t="n">
        <f aca="false">IFERROR(VALUE(SUBSTITUTE(TRIM('수출입 실적(국가별)'!D993),",","")),"")</f>
        <v>122760</v>
      </c>
      <c r="F989" s="19" t="n">
        <f aca="false">IFERROR(VALUE(SUBSTITUTE(TRIM('수출입 실적(국가별)'!F993),",","")),"")</f>
        <v>1049</v>
      </c>
      <c r="G989" s="19" t="n">
        <f aca="false">IFERROR(VALUE(SUBSTITUTE(TRIM('수출입 실적(국가별)'!G993),",","")),"")</f>
        <v>121711</v>
      </c>
    </row>
    <row r="990" customFormat="false" ht="15" hidden="false" customHeight="true" outlineLevel="0" collapsed="false">
      <c r="A990" s="11" t="str">
        <f aca="false">TRIM('수출입 실적(국가별)'!A994)</f>
        <v>2025.05</v>
      </c>
      <c r="B990" s="17" t="n">
        <f aca="false">IFERROR(VALUE(LEFT(A990,4)),"")</f>
        <v>2025</v>
      </c>
      <c r="C990" s="17" t="n">
        <f aca="false">IFERROR(VALUE(RIGHT(A990,2)),"")</f>
        <v>5</v>
      </c>
      <c r="D990" s="11" t="str">
        <f aca="false">TRIM('수출입 실적(국가별)'!B994)</f>
        <v>칠레</v>
      </c>
      <c r="E990" s="19" t="n">
        <f aca="false">IFERROR(VALUE(SUBSTITUTE(TRIM('수출입 실적(국가별)'!D994),",","")),"")</f>
        <v>107525</v>
      </c>
      <c r="F990" s="19" t="n">
        <f aca="false">IFERROR(VALUE(SUBSTITUTE(TRIM('수출입 실적(국가별)'!F994),",","")),"")</f>
        <v>362960</v>
      </c>
      <c r="G990" s="19" t="n">
        <f aca="false">IFERROR(VALUE(SUBSTITUTE(TRIM('수출입 실적(국가별)'!G994),",","")),"")</f>
        <v>-255436</v>
      </c>
    </row>
    <row r="991" customFormat="false" ht="15" hidden="false" customHeight="true" outlineLevel="0" collapsed="false">
      <c r="A991" s="11" t="str">
        <f aca="false">TRIM('수출입 실적(국가별)'!A995)</f>
        <v>2025.05</v>
      </c>
      <c r="B991" s="17" t="n">
        <f aca="false">IFERROR(VALUE(LEFT(A991,4)),"")</f>
        <v>2025</v>
      </c>
      <c r="C991" s="17" t="n">
        <f aca="false">IFERROR(VALUE(RIGHT(A991,2)),"")</f>
        <v>5</v>
      </c>
      <c r="D991" s="11" t="str">
        <f aca="false">TRIM('수출입 실적(국가별)'!B995)</f>
        <v>스웨덴</v>
      </c>
      <c r="E991" s="19" t="n">
        <f aca="false">IFERROR(VALUE(SUBSTITUTE(TRIM('수출입 실적(국가별)'!D995),",","")),"")</f>
        <v>100411</v>
      </c>
      <c r="F991" s="19" t="n">
        <f aca="false">IFERROR(VALUE(SUBSTITUTE(TRIM('수출입 실적(국가별)'!F995),",","")),"")</f>
        <v>168821</v>
      </c>
      <c r="G991" s="19" t="n">
        <f aca="false">IFERROR(VALUE(SUBSTITUTE(TRIM('수출입 실적(국가별)'!G995),",","")),"")</f>
        <v>-68410</v>
      </c>
    </row>
    <row r="992" customFormat="false" ht="15" hidden="false" customHeight="true" outlineLevel="0" collapsed="false">
      <c r="A992" s="11" t="str">
        <f aca="false">TRIM('수출입 실적(국가별)'!A996)</f>
        <v>2025.05</v>
      </c>
      <c r="B992" s="17" t="n">
        <f aca="false">IFERROR(VALUE(LEFT(A992,4)),"")</f>
        <v>2025</v>
      </c>
      <c r="C992" s="17" t="n">
        <f aca="false">IFERROR(VALUE(RIGHT(A992,2)),"")</f>
        <v>5</v>
      </c>
      <c r="D992" s="11" t="str">
        <f aca="false">TRIM('수출입 실적(국가별)'!B996)</f>
        <v>이라크</v>
      </c>
      <c r="E992" s="19" t="n">
        <f aca="false">IFERROR(VALUE(SUBSTITUTE(TRIM('수출입 실적(국가별)'!D996),",","")),"")</f>
        <v>97966</v>
      </c>
      <c r="F992" s="19" t="n">
        <f aca="false">IFERROR(VALUE(SUBSTITUTE(TRIM('수출입 실적(국가별)'!F996),",","")),"")</f>
        <v>802670</v>
      </c>
      <c r="G992" s="19" t="n">
        <f aca="false">IFERROR(VALUE(SUBSTITUTE(TRIM('수출입 실적(국가별)'!G996),",","")),"")</f>
        <v>-704704</v>
      </c>
    </row>
    <row r="993" customFormat="false" ht="15" hidden="false" customHeight="true" outlineLevel="0" collapsed="false">
      <c r="A993" s="11" t="str">
        <f aca="false">TRIM('수출입 실적(국가별)'!A997)</f>
        <v>2025.05</v>
      </c>
      <c r="B993" s="17" t="n">
        <f aca="false">IFERROR(VALUE(LEFT(A993,4)),"")</f>
        <v>2025</v>
      </c>
      <c r="C993" s="17" t="n">
        <f aca="false">IFERROR(VALUE(RIGHT(A993,2)),"")</f>
        <v>5</v>
      </c>
      <c r="D993" s="11" t="str">
        <f aca="false">TRIM('수출입 실적(국가별)'!B997)</f>
        <v>파키스탄</v>
      </c>
      <c r="E993" s="19" t="n">
        <f aca="false">IFERROR(VALUE(SUBSTITUTE(TRIM('수출입 실적(국가별)'!D997),",","")),"")</f>
        <v>93441</v>
      </c>
      <c r="F993" s="19" t="n">
        <f aca="false">IFERROR(VALUE(SUBSTITUTE(TRIM('수출입 실적(국가별)'!F997),",","")),"")</f>
        <v>12919</v>
      </c>
      <c r="G993" s="19" t="n">
        <f aca="false">IFERROR(VALUE(SUBSTITUTE(TRIM('수출입 실적(국가별)'!G997),",","")),"")</f>
        <v>80523</v>
      </c>
    </row>
    <row r="994" customFormat="false" ht="15" hidden="false" customHeight="true" outlineLevel="0" collapsed="false">
      <c r="A994" s="11" t="str">
        <f aca="false">TRIM('수출입 실적(국가별)'!A998)</f>
        <v>2025.05</v>
      </c>
      <c r="B994" s="17" t="n">
        <f aca="false">IFERROR(VALUE(LEFT(A994,4)),"")</f>
        <v>2025</v>
      </c>
      <c r="C994" s="17" t="n">
        <f aca="false">IFERROR(VALUE(RIGHT(A994,2)),"")</f>
        <v>5</v>
      </c>
      <c r="D994" s="11" t="str">
        <f aca="false">TRIM('수출입 실적(국가별)'!B998)</f>
        <v>오스트리아</v>
      </c>
      <c r="E994" s="19" t="n">
        <f aca="false">IFERROR(VALUE(SUBSTITUTE(TRIM('수출입 실적(국가별)'!D998),",","")),"")</f>
        <v>90307</v>
      </c>
      <c r="F994" s="19" t="n">
        <f aca="false">IFERROR(VALUE(SUBSTITUTE(TRIM('수출입 실적(국가별)'!F998),",","")),"")</f>
        <v>150361</v>
      </c>
      <c r="G994" s="19" t="n">
        <f aca="false">IFERROR(VALUE(SUBSTITUTE(TRIM('수출입 실적(국가별)'!G998),",","")),"")</f>
        <v>-60054</v>
      </c>
    </row>
    <row r="995" customFormat="false" ht="15" hidden="false" customHeight="true" outlineLevel="0" collapsed="false">
      <c r="A995" s="11" t="str">
        <f aca="false">TRIM('수출입 실적(국가별)'!A999)</f>
        <v>2025.05</v>
      </c>
      <c r="B995" s="17" t="n">
        <f aca="false">IFERROR(VALUE(LEFT(A995,4)),"")</f>
        <v>2025</v>
      </c>
      <c r="C995" s="17" t="n">
        <f aca="false">IFERROR(VALUE(RIGHT(A995,2)),"")</f>
        <v>5</v>
      </c>
      <c r="D995" s="11" t="str">
        <f aca="false">TRIM('수출입 실적(국가별)'!B999)</f>
        <v>슬로베니아</v>
      </c>
      <c r="E995" s="19" t="n">
        <f aca="false">IFERROR(VALUE(SUBSTITUTE(TRIM('수출입 실적(국가별)'!D999),",","")),"")</f>
        <v>88291</v>
      </c>
      <c r="F995" s="19" t="n">
        <f aca="false">IFERROR(VALUE(SUBSTITUTE(TRIM('수출입 실적(국가별)'!F999),",","")),"")</f>
        <v>12133</v>
      </c>
      <c r="G995" s="19" t="n">
        <f aca="false">IFERROR(VALUE(SUBSTITUTE(TRIM('수출입 실적(국가별)'!G999),",","")),"")</f>
        <v>76158</v>
      </c>
    </row>
    <row r="996" customFormat="false" ht="15" hidden="false" customHeight="true" outlineLevel="0" collapsed="false">
      <c r="A996" s="11" t="str">
        <f aca="false">TRIM('수출입 실적(국가별)'!A1000)</f>
        <v>2025.05</v>
      </c>
      <c r="B996" s="17" t="n">
        <f aca="false">IFERROR(VALUE(LEFT(A996,4)),"")</f>
        <v>2025</v>
      </c>
      <c r="C996" s="17" t="n">
        <f aca="false">IFERROR(VALUE(RIGHT(A996,2)),"")</f>
        <v>5</v>
      </c>
      <c r="D996" s="11" t="str">
        <f aca="false">TRIM('수출입 실적(국가별)'!B1000)</f>
        <v>이집트</v>
      </c>
      <c r="E996" s="19" t="n">
        <f aca="false">IFERROR(VALUE(SUBSTITUTE(TRIM('수출입 실적(국가별)'!D1000),",","")),"")</f>
        <v>87295</v>
      </c>
      <c r="F996" s="19" t="n">
        <f aca="false">IFERROR(VALUE(SUBSTITUTE(TRIM('수출입 실적(국가별)'!F1000),",","")),"")</f>
        <v>4849</v>
      </c>
      <c r="G996" s="19" t="n">
        <f aca="false">IFERROR(VALUE(SUBSTITUTE(TRIM('수출입 실적(국가별)'!G1000),",","")),"")</f>
        <v>82446</v>
      </c>
    </row>
    <row r="997" customFormat="false" ht="15" hidden="false" customHeight="true" outlineLevel="0" collapsed="false">
      <c r="A997" s="11" t="str">
        <f aca="false">TRIM('수출입 실적(국가별)'!A1001)</f>
        <v>2025.05</v>
      </c>
      <c r="B997" s="17" t="n">
        <f aca="false">IFERROR(VALUE(LEFT(A997,4)),"")</f>
        <v>2025</v>
      </c>
      <c r="C997" s="17" t="n">
        <f aca="false">IFERROR(VALUE(RIGHT(A997,2)),"")</f>
        <v>5</v>
      </c>
      <c r="D997" s="11" t="str">
        <f aca="false">TRIM('수출입 실적(국가별)'!B1001)</f>
        <v>아일랜드</v>
      </c>
      <c r="E997" s="19" t="n">
        <f aca="false">IFERROR(VALUE(SUBSTITUTE(TRIM('수출입 실적(국가별)'!D1001),",","")),"")</f>
        <v>86904</v>
      </c>
      <c r="F997" s="19" t="n">
        <f aca="false">IFERROR(VALUE(SUBSTITUTE(TRIM('수출입 실적(국가별)'!F1001),",","")),"")</f>
        <v>140578</v>
      </c>
      <c r="G997" s="19" t="n">
        <f aca="false">IFERROR(VALUE(SUBSTITUTE(TRIM('수출입 실적(국가별)'!G1001),",","")),"")</f>
        <v>-53675</v>
      </c>
    </row>
    <row r="998" customFormat="false" ht="15" hidden="false" customHeight="true" outlineLevel="0" collapsed="false">
      <c r="A998" s="11" t="str">
        <f aca="false">TRIM('수출입 실적(국가별)'!A1002)</f>
        <v>2025.05</v>
      </c>
      <c r="B998" s="17" t="n">
        <f aca="false">IFERROR(VALUE(LEFT(A998,4)),"")</f>
        <v>2025</v>
      </c>
      <c r="C998" s="17" t="n">
        <f aca="false">IFERROR(VALUE(RIGHT(A998,2)),"")</f>
        <v>5</v>
      </c>
      <c r="D998" s="11" t="str">
        <f aca="false">TRIM('수출입 실적(국가별)'!B1002)</f>
        <v>앙골라</v>
      </c>
      <c r="E998" s="19" t="n">
        <f aca="false">IFERROR(VALUE(SUBSTITUTE(TRIM('수출입 실적(국가별)'!D1002),",","")),"")</f>
        <v>62442</v>
      </c>
      <c r="F998" s="19" t="n">
        <f aca="false">IFERROR(VALUE(SUBSTITUTE(TRIM('수출입 실적(국가별)'!F1002),",","")),"")</f>
        <v>0</v>
      </c>
      <c r="G998" s="19" t="n">
        <f aca="false">IFERROR(VALUE(SUBSTITUTE(TRIM('수출입 실적(국가별)'!G1002),",","")),"")</f>
        <v>62442</v>
      </c>
    </row>
    <row r="999" customFormat="false" ht="15" hidden="false" customHeight="true" outlineLevel="0" collapsed="false">
      <c r="A999" s="11" t="str">
        <f aca="false">TRIM('수출입 실적(국가별)'!A1003)</f>
        <v>2025.05</v>
      </c>
      <c r="B999" s="17" t="n">
        <f aca="false">IFERROR(VALUE(LEFT(A999,4)),"")</f>
        <v>2025</v>
      </c>
      <c r="C999" s="17" t="n">
        <f aca="false">IFERROR(VALUE(RIGHT(A999,2)),"")</f>
        <v>5</v>
      </c>
      <c r="D999" s="11" t="str">
        <f aca="false">TRIM('수출입 실적(국가별)'!B1003)</f>
        <v>포루투갈</v>
      </c>
      <c r="E999" s="19" t="n">
        <f aca="false">IFERROR(VALUE(SUBSTITUTE(TRIM('수출입 실적(국가별)'!D1003),",","")),"")</f>
        <v>61925</v>
      </c>
      <c r="F999" s="19" t="n">
        <f aca="false">IFERROR(VALUE(SUBSTITUTE(TRIM('수출입 실적(국가별)'!F1003),",","")),"")</f>
        <v>26783</v>
      </c>
      <c r="G999" s="19" t="n">
        <f aca="false">IFERROR(VALUE(SUBSTITUTE(TRIM('수출입 실적(국가별)'!G1003),",","")),"")</f>
        <v>35142</v>
      </c>
    </row>
    <row r="1000" customFormat="false" ht="15" hidden="false" customHeight="true" outlineLevel="0" collapsed="false">
      <c r="A1000" s="11" t="str">
        <f aca="false">TRIM('수출입 실적(국가별)'!A1004)</f>
        <v>2025.05</v>
      </c>
      <c r="B1000" s="17" t="n">
        <f aca="false">IFERROR(VALUE(LEFT(A1000,4)),"")</f>
        <v>2025</v>
      </c>
      <c r="C1000" s="17" t="n">
        <f aca="false">IFERROR(VALUE(RIGHT(A1000,2)),"")</f>
        <v>5</v>
      </c>
      <c r="D1000" s="11" t="str">
        <f aca="false">TRIM('수출입 실적(국가별)'!B1004)</f>
        <v>노르웨이</v>
      </c>
      <c r="E1000" s="19" t="n">
        <f aca="false">IFERROR(VALUE(SUBSTITUTE(TRIM('수출입 실적(국가별)'!D1004),",","")),"")</f>
        <v>57180</v>
      </c>
      <c r="F1000" s="19" t="n">
        <f aca="false">IFERROR(VALUE(SUBSTITUTE(TRIM('수출입 실적(국가별)'!F1004),",","")),"")</f>
        <v>118544</v>
      </c>
      <c r="G1000" s="19" t="n">
        <f aca="false">IFERROR(VALUE(SUBSTITUTE(TRIM('수출입 실적(국가별)'!G1004),",","")),"")</f>
        <v>-61364</v>
      </c>
    </row>
    <row r="1001" customFormat="false" ht="15" hidden="false" customHeight="true" outlineLevel="0" collapsed="false">
      <c r="A1001" s="11" t="str">
        <f aca="false">TRIM('수출입 실적(국가별)'!A1005)</f>
        <v>2025.05</v>
      </c>
      <c r="B1001" s="17" t="n">
        <f aca="false">IFERROR(VALUE(LEFT(A1001,4)),"")</f>
        <v>2025</v>
      </c>
      <c r="C1001" s="17" t="n">
        <f aca="false">IFERROR(VALUE(RIGHT(A1001,2)),"")</f>
        <v>5</v>
      </c>
      <c r="D1001" s="11" t="str">
        <f aca="false">TRIM('수출입 실적(국가별)'!B1005)</f>
        <v>우크라이나</v>
      </c>
      <c r="E1001" s="19" t="n">
        <f aca="false">IFERROR(VALUE(SUBSTITUTE(TRIM('수출입 실적(국가별)'!D1005),",","")),"")</f>
        <v>56256</v>
      </c>
      <c r="F1001" s="19" t="n">
        <f aca="false">IFERROR(VALUE(SUBSTITUTE(TRIM('수출입 실적(국가별)'!F1005),",","")),"")</f>
        <v>14173</v>
      </c>
      <c r="G1001" s="19" t="n">
        <f aca="false">IFERROR(VALUE(SUBSTITUTE(TRIM('수출입 실적(국가별)'!G1005),",","")),"")</f>
        <v>42083</v>
      </c>
    </row>
    <row r="1002" customFormat="false" ht="15" hidden="false" customHeight="true" outlineLevel="0" collapsed="false">
      <c r="A1002" s="11" t="str">
        <f aca="false">TRIM('수출입 실적(국가별)'!A1006)</f>
        <v>2025.05</v>
      </c>
      <c r="B1002" s="17" t="n">
        <f aca="false">IFERROR(VALUE(LEFT(A1002,4)),"")</f>
        <v>2025</v>
      </c>
      <c r="C1002" s="17" t="n">
        <f aca="false">IFERROR(VALUE(RIGHT(A1002,2)),"")</f>
        <v>5</v>
      </c>
      <c r="D1002" s="11" t="str">
        <f aca="false">TRIM('수출입 실적(국가별)'!B1006)</f>
        <v>남아프리카공화국</v>
      </c>
      <c r="E1002" s="19" t="n">
        <f aca="false">IFERROR(VALUE(SUBSTITUTE(TRIM('수출입 실적(국가별)'!D1006),",","")),"")</f>
        <v>56249</v>
      </c>
      <c r="F1002" s="19" t="n">
        <f aca="false">IFERROR(VALUE(SUBSTITUTE(TRIM('수출입 실적(국가별)'!F1006),",","")),"")</f>
        <v>129707</v>
      </c>
      <c r="G1002" s="19" t="n">
        <f aca="false">IFERROR(VALUE(SUBSTITUTE(TRIM('수출입 실적(국가별)'!G1006),",","")),"")</f>
        <v>-73458</v>
      </c>
    </row>
    <row r="1003" customFormat="false" ht="15" hidden="false" customHeight="true" outlineLevel="0" collapsed="false">
      <c r="A1003" s="11" t="str">
        <f aca="false">TRIM('수출입 실적(국가별)'!A1007)</f>
        <v>2025.05</v>
      </c>
      <c r="B1003" s="17" t="n">
        <f aca="false">IFERROR(VALUE(LEFT(A1003,4)),"")</f>
        <v>2025</v>
      </c>
      <c r="C1003" s="17" t="n">
        <f aca="false">IFERROR(VALUE(RIGHT(A1003,2)),"")</f>
        <v>5</v>
      </c>
      <c r="D1003" s="11" t="str">
        <f aca="false">TRIM('수출입 실적(국가별)'!B1007)</f>
        <v>루마니아</v>
      </c>
      <c r="E1003" s="19" t="n">
        <f aca="false">IFERROR(VALUE(SUBSTITUTE(TRIM('수출입 실적(국가별)'!D1007),",","")),"")</f>
        <v>52840</v>
      </c>
      <c r="F1003" s="19" t="n">
        <f aca="false">IFERROR(VALUE(SUBSTITUTE(TRIM('수출입 실적(국가별)'!F1007),",","")),"")</f>
        <v>37395</v>
      </c>
      <c r="G1003" s="19" t="n">
        <f aca="false">IFERROR(VALUE(SUBSTITUTE(TRIM('수출입 실적(국가별)'!G1007),",","")),"")</f>
        <v>15445</v>
      </c>
    </row>
    <row r="1004" customFormat="false" ht="15" hidden="false" customHeight="true" outlineLevel="0" collapsed="false">
      <c r="A1004" s="11" t="str">
        <f aca="false">TRIM('수출입 실적(국가별)'!A1008)</f>
        <v>2025.05</v>
      </c>
      <c r="B1004" s="17" t="n">
        <f aca="false">IFERROR(VALUE(LEFT(A1004,4)),"")</f>
        <v>2025</v>
      </c>
      <c r="C1004" s="17" t="n">
        <f aca="false">IFERROR(VALUE(RIGHT(A1004,2)),"")</f>
        <v>5</v>
      </c>
      <c r="D1004" s="11" t="str">
        <f aca="false">TRIM('수출입 실적(국가별)'!B1008)</f>
        <v>오만</v>
      </c>
      <c r="E1004" s="19" t="n">
        <f aca="false">IFERROR(VALUE(SUBSTITUTE(TRIM('수출입 실적(국가별)'!D1008),",","")),"")</f>
        <v>50621</v>
      </c>
      <c r="F1004" s="19" t="n">
        <f aca="false">IFERROR(VALUE(SUBSTITUTE(TRIM('수출입 실적(국가별)'!F1008),",","")),"")</f>
        <v>102160</v>
      </c>
      <c r="G1004" s="19" t="n">
        <f aca="false">IFERROR(VALUE(SUBSTITUTE(TRIM('수출입 실적(국가별)'!G1008),",","")),"")</f>
        <v>-51539</v>
      </c>
    </row>
    <row r="1005" customFormat="false" ht="15" hidden="false" customHeight="true" outlineLevel="0" collapsed="false">
      <c r="A1005" s="11" t="str">
        <f aca="false">TRIM('수출입 실적(국가별)'!A1009)</f>
        <v>2025.05</v>
      </c>
      <c r="B1005" s="17" t="n">
        <f aca="false">IFERROR(VALUE(LEFT(A1005,4)),"")</f>
        <v>2025</v>
      </c>
      <c r="C1005" s="17" t="n">
        <f aca="false">IFERROR(VALUE(RIGHT(A1005,2)),"")</f>
        <v>5</v>
      </c>
      <c r="D1005" s="11" t="str">
        <f aca="false">TRIM('수출입 실적(국가별)'!B1009)</f>
        <v>캄보디아</v>
      </c>
      <c r="E1005" s="19" t="n">
        <f aca="false">IFERROR(VALUE(SUBSTITUTE(TRIM('수출입 실적(국가별)'!D1009),",","")),"")</f>
        <v>49816</v>
      </c>
      <c r="F1005" s="19" t="n">
        <f aca="false">IFERROR(VALUE(SUBSTITUTE(TRIM('수출입 실적(국가별)'!F1009),",","")),"")</f>
        <v>32400</v>
      </c>
      <c r="G1005" s="19" t="n">
        <f aca="false">IFERROR(VALUE(SUBSTITUTE(TRIM('수출입 실적(국가별)'!G1009),",","")),"")</f>
        <v>17415</v>
      </c>
    </row>
    <row r="1006" customFormat="false" ht="15" hidden="false" customHeight="true" outlineLevel="0" collapsed="false">
      <c r="A1006" s="11" t="str">
        <f aca="false">TRIM('수출입 실적(국가별)'!A1010)</f>
        <v>2025.05</v>
      </c>
      <c r="B1006" s="17" t="n">
        <f aca="false">IFERROR(VALUE(LEFT(A1006,4)),"")</f>
        <v>2025</v>
      </c>
      <c r="C1006" s="17" t="n">
        <f aca="false">IFERROR(VALUE(RIGHT(A1006,2)),"")</f>
        <v>5</v>
      </c>
      <c r="D1006" s="11" t="str">
        <f aca="false">TRIM('수출입 실적(국가별)'!B1010)</f>
        <v>페루</v>
      </c>
      <c r="E1006" s="19" t="n">
        <f aca="false">IFERROR(VALUE(SUBSTITUTE(TRIM('수출입 실적(국가별)'!D1010),",","")),"")</f>
        <v>49138</v>
      </c>
      <c r="F1006" s="19" t="n">
        <f aca="false">IFERROR(VALUE(SUBSTITUTE(TRIM('수출입 실적(국가별)'!F1010),",","")),"")</f>
        <v>178407</v>
      </c>
      <c r="G1006" s="19" t="n">
        <f aca="false">IFERROR(VALUE(SUBSTITUTE(TRIM('수출입 실적(국가별)'!G1010),",","")),"")</f>
        <v>-129268</v>
      </c>
    </row>
    <row r="1007" customFormat="false" ht="15" hidden="false" customHeight="true" outlineLevel="0" collapsed="false">
      <c r="A1007" s="11" t="str">
        <f aca="false">TRIM('수출입 실적(국가별)'!A1011)</f>
        <v>2025.05</v>
      </c>
      <c r="B1007" s="17" t="n">
        <f aca="false">IFERROR(VALUE(LEFT(A1007,4)),"")</f>
        <v>2025</v>
      </c>
      <c r="C1007" s="17" t="n">
        <f aca="false">IFERROR(VALUE(RIGHT(A1007,2)),"")</f>
        <v>5</v>
      </c>
      <c r="D1007" s="11" t="str">
        <f aca="false">TRIM('수출입 실적(국가별)'!B1011)</f>
        <v>쿠웨이트</v>
      </c>
      <c r="E1007" s="19" t="n">
        <f aca="false">IFERROR(VALUE(SUBSTITUTE(TRIM('수출입 실적(국가별)'!D1011),",","")),"")</f>
        <v>48410</v>
      </c>
      <c r="F1007" s="19" t="n">
        <f aca="false">IFERROR(VALUE(SUBSTITUTE(TRIM('수출입 실적(국가별)'!F1011),",","")),"")</f>
        <v>799690</v>
      </c>
      <c r="G1007" s="19" t="n">
        <f aca="false">IFERROR(VALUE(SUBSTITUTE(TRIM('수출입 실적(국가별)'!G1011),",","")),"")</f>
        <v>-751279</v>
      </c>
    </row>
    <row r="1008" customFormat="false" ht="15" hidden="false" customHeight="true" outlineLevel="0" collapsed="false">
      <c r="A1008" s="11" t="str">
        <f aca="false">TRIM('수출입 실적(국가별)'!A1012)</f>
        <v>2025.05</v>
      </c>
      <c r="B1008" s="17" t="n">
        <f aca="false">IFERROR(VALUE(LEFT(A1008,4)),"")</f>
        <v>2025</v>
      </c>
      <c r="C1008" s="17" t="n">
        <f aca="false">IFERROR(VALUE(RIGHT(A1008,2)),"")</f>
        <v>5</v>
      </c>
      <c r="D1008" s="11" t="str">
        <f aca="false">TRIM('수출입 실적(국가별)'!B1012)</f>
        <v>아르헨티나</v>
      </c>
      <c r="E1008" s="19" t="n">
        <f aca="false">IFERROR(VALUE(SUBSTITUTE(TRIM('수출입 실적(국가별)'!D1012),",","")),"")</f>
        <v>45410</v>
      </c>
      <c r="F1008" s="19" t="n">
        <f aca="false">IFERROR(VALUE(SUBSTITUTE(TRIM('수출입 실적(국가별)'!F1012),",","")),"")</f>
        <v>39652</v>
      </c>
      <c r="G1008" s="19" t="n">
        <f aca="false">IFERROR(VALUE(SUBSTITUTE(TRIM('수출입 실적(국가별)'!G1012),",","")),"")</f>
        <v>5758</v>
      </c>
    </row>
    <row r="1009" customFormat="false" ht="15" hidden="false" customHeight="true" outlineLevel="0" collapsed="false">
      <c r="A1009" s="11" t="str">
        <f aca="false">TRIM('수출입 실적(국가별)'!A1013)</f>
        <v>2025.05</v>
      </c>
      <c r="B1009" s="17" t="n">
        <f aca="false">IFERROR(VALUE(LEFT(A1009,4)),"")</f>
        <v>2025</v>
      </c>
      <c r="C1009" s="17" t="n">
        <f aca="false">IFERROR(VALUE(RIGHT(A1009,2)),"")</f>
        <v>5</v>
      </c>
      <c r="D1009" s="11" t="str">
        <f aca="false">TRIM('수출입 실적(국가별)'!B1013)</f>
        <v>요르단</v>
      </c>
      <c r="E1009" s="19" t="n">
        <f aca="false">IFERROR(VALUE(SUBSTITUTE(TRIM('수출입 실적(국가별)'!D1013),",","")),"")</f>
        <v>43232</v>
      </c>
      <c r="F1009" s="19" t="n">
        <f aca="false">IFERROR(VALUE(SUBSTITUTE(TRIM('수출입 실적(국가별)'!F1013),",","")),"")</f>
        <v>7752</v>
      </c>
      <c r="G1009" s="19" t="n">
        <f aca="false">IFERROR(VALUE(SUBSTITUTE(TRIM('수출입 실적(국가별)'!G1013),",","")),"")</f>
        <v>35480</v>
      </c>
    </row>
    <row r="1010" customFormat="false" ht="15" hidden="false" customHeight="true" outlineLevel="0" collapsed="false">
      <c r="A1010" s="11" t="str">
        <f aca="false">TRIM('수출입 실적(국가별)'!A1014)</f>
        <v>2025.05</v>
      </c>
      <c r="B1010" s="17" t="n">
        <f aca="false">IFERROR(VALUE(LEFT(A1010,4)),"")</f>
        <v>2025</v>
      </c>
      <c r="C1010" s="17" t="n">
        <f aca="false">IFERROR(VALUE(RIGHT(A1010,2)),"")</f>
        <v>5</v>
      </c>
      <c r="D1010" s="11" t="str">
        <f aca="false">TRIM('수출입 실적(국가별)'!B1014)</f>
        <v>나이지리아</v>
      </c>
      <c r="E1010" s="19" t="n">
        <f aca="false">IFERROR(VALUE(SUBSTITUTE(TRIM('수출입 실적(국가별)'!D1014),",","")),"")</f>
        <v>41614</v>
      </c>
      <c r="F1010" s="19" t="n">
        <f aca="false">IFERROR(VALUE(SUBSTITUTE(TRIM('수출입 실적(국가별)'!F1014),",","")),"")</f>
        <v>47410</v>
      </c>
      <c r="G1010" s="19" t="n">
        <f aca="false">IFERROR(VALUE(SUBSTITUTE(TRIM('수출입 실적(국가별)'!G1014),",","")),"")</f>
        <v>-5796</v>
      </c>
    </row>
    <row r="1011" customFormat="false" ht="15" hidden="false" customHeight="true" outlineLevel="0" collapsed="false">
      <c r="A1011" s="11" t="str">
        <f aca="false">TRIM('수출입 실적(국가별)'!A1015)</f>
        <v>2025.05</v>
      </c>
      <c r="B1011" s="17" t="n">
        <f aca="false">IFERROR(VALUE(LEFT(A1011,4)),"")</f>
        <v>2025</v>
      </c>
      <c r="C1011" s="17" t="n">
        <f aca="false">IFERROR(VALUE(RIGHT(A1011,2)),"")</f>
        <v>5</v>
      </c>
      <c r="D1011" s="11" t="str">
        <f aca="false">TRIM('수출입 실적(국가별)'!B1015)</f>
        <v>핀란드</v>
      </c>
      <c r="E1011" s="19" t="n">
        <f aca="false">IFERROR(VALUE(SUBSTITUTE(TRIM('수출입 실적(국가별)'!D1015),",","")),"")</f>
        <v>40946</v>
      </c>
      <c r="F1011" s="19" t="n">
        <f aca="false">IFERROR(VALUE(SUBSTITUTE(TRIM('수출입 실적(국가별)'!F1015),",","")),"")</f>
        <v>113143</v>
      </c>
      <c r="G1011" s="19" t="n">
        <f aca="false">IFERROR(VALUE(SUBSTITUTE(TRIM('수출입 실적(국가별)'!G1015),",","")),"")</f>
        <v>-72197</v>
      </c>
    </row>
    <row r="1012" customFormat="false" ht="15" hidden="false" customHeight="true" outlineLevel="0" collapsed="false">
      <c r="A1012" s="11" t="str">
        <f aca="false">TRIM('수출입 실적(국가별)'!A1016)</f>
        <v>2025.05</v>
      </c>
      <c r="B1012" s="17" t="n">
        <f aca="false">IFERROR(VALUE(LEFT(A1012,4)),"")</f>
        <v>2025</v>
      </c>
      <c r="C1012" s="17" t="n">
        <f aca="false">IFERROR(VALUE(RIGHT(A1012,2)),"")</f>
        <v>5</v>
      </c>
      <c r="D1012" s="11" t="str">
        <f aca="false">TRIM('수출입 실적(국가별)'!B1016)</f>
        <v>리비아</v>
      </c>
      <c r="E1012" s="19" t="n">
        <f aca="false">IFERROR(VALUE(SUBSTITUTE(TRIM('수출입 실적(국가별)'!D1016),",","")),"")</f>
        <v>40636</v>
      </c>
      <c r="F1012" s="19" t="n">
        <f aca="false">IFERROR(VALUE(SUBSTITUTE(TRIM('수출입 실적(국가별)'!F1016),",","")),"")</f>
        <v>1773</v>
      </c>
      <c r="G1012" s="19" t="n">
        <f aca="false">IFERROR(VALUE(SUBSTITUTE(TRIM('수출입 실적(국가별)'!G1016),",","")),"")</f>
        <v>38863</v>
      </c>
    </row>
    <row r="1013" customFormat="false" ht="15" hidden="false" customHeight="true" outlineLevel="0" collapsed="false">
      <c r="A1013" s="11" t="str">
        <f aca="false">TRIM('수출입 실적(국가별)'!A1017)</f>
        <v>2025.05</v>
      </c>
      <c r="B1013" s="17" t="n">
        <f aca="false">IFERROR(VALUE(LEFT(A1013,4)),"")</f>
        <v>2025</v>
      </c>
      <c r="C1013" s="17" t="n">
        <f aca="false">IFERROR(VALUE(RIGHT(A1013,2)),"")</f>
        <v>5</v>
      </c>
      <c r="D1013" s="11" t="str">
        <f aca="false">TRIM('수출입 실적(국가별)'!B1017)</f>
        <v>모로코</v>
      </c>
      <c r="E1013" s="19" t="n">
        <f aca="false">IFERROR(VALUE(SUBSTITUTE(TRIM('수출입 실적(국가별)'!D1017),",","")),"")</f>
        <v>36887</v>
      </c>
      <c r="F1013" s="19" t="n">
        <f aca="false">IFERROR(VALUE(SUBSTITUTE(TRIM('수출입 실적(국가별)'!F1017),",","")),"")</f>
        <v>21523</v>
      </c>
      <c r="G1013" s="19" t="n">
        <f aca="false">IFERROR(VALUE(SUBSTITUTE(TRIM('수출입 실적(국가별)'!G1017),",","")),"")</f>
        <v>15364</v>
      </c>
    </row>
    <row r="1014" customFormat="false" ht="15" hidden="false" customHeight="true" outlineLevel="0" collapsed="false">
      <c r="A1014" s="11" t="str">
        <f aca="false">TRIM('수출입 실적(국가별)'!A1018)</f>
        <v>2025.05</v>
      </c>
      <c r="B1014" s="17" t="n">
        <f aca="false">IFERROR(VALUE(LEFT(A1014,4)),"")</f>
        <v>2025</v>
      </c>
      <c r="C1014" s="17" t="n">
        <f aca="false">IFERROR(VALUE(RIGHT(A1014,2)),"")</f>
        <v>5</v>
      </c>
      <c r="D1014" s="11" t="str">
        <f aca="false">TRIM('수출입 실적(국가별)'!B1018)</f>
        <v>푸에르토리코</v>
      </c>
      <c r="E1014" s="19" t="n">
        <f aca="false">IFERROR(VALUE(SUBSTITUTE(TRIM('수출입 실적(국가별)'!D1018),",","")),"")</f>
        <v>32915</v>
      </c>
      <c r="F1014" s="19" t="n">
        <f aca="false">IFERROR(VALUE(SUBSTITUTE(TRIM('수출입 실적(국가별)'!F1018),",","")),"")</f>
        <v>28051</v>
      </c>
      <c r="G1014" s="19" t="n">
        <f aca="false">IFERROR(VALUE(SUBSTITUTE(TRIM('수출입 실적(국가별)'!G1018),",","")),"")</f>
        <v>4864</v>
      </c>
    </row>
    <row r="1015" customFormat="false" ht="15" hidden="false" customHeight="true" outlineLevel="0" collapsed="false">
      <c r="A1015" s="11" t="str">
        <f aca="false">TRIM('수출입 실적(국가별)'!A1019)</f>
        <v>2025.05</v>
      </c>
      <c r="B1015" s="17" t="n">
        <f aca="false">IFERROR(VALUE(LEFT(A1015,4)),"")</f>
        <v>2025</v>
      </c>
      <c r="C1015" s="17" t="n">
        <f aca="false">IFERROR(VALUE(RIGHT(A1015,2)),"")</f>
        <v>5</v>
      </c>
      <c r="D1015" s="11" t="str">
        <f aca="false">TRIM('수출입 실적(국가별)'!B1019)</f>
        <v>알바니아</v>
      </c>
      <c r="E1015" s="19" t="n">
        <f aca="false">IFERROR(VALUE(SUBSTITUTE(TRIM('수출입 실적(국가별)'!D1019),",","")),"")</f>
        <v>31868</v>
      </c>
      <c r="F1015" s="19" t="n">
        <f aca="false">IFERROR(VALUE(SUBSTITUTE(TRIM('수출입 실적(국가별)'!F1019),",","")),"")</f>
        <v>337</v>
      </c>
      <c r="G1015" s="19" t="n">
        <f aca="false">IFERROR(VALUE(SUBSTITUTE(TRIM('수출입 실적(국가별)'!G1019),",","")),"")</f>
        <v>31531</v>
      </c>
    </row>
    <row r="1016" customFormat="false" ht="15" hidden="false" customHeight="true" outlineLevel="0" collapsed="false">
      <c r="A1016" s="11" t="str">
        <f aca="false">TRIM('수출입 실적(국가별)'!A1020)</f>
        <v>2025.05</v>
      </c>
      <c r="B1016" s="17" t="n">
        <f aca="false">IFERROR(VALUE(LEFT(A1016,4)),"")</f>
        <v>2025</v>
      </c>
      <c r="C1016" s="17" t="n">
        <f aca="false">IFERROR(VALUE(RIGHT(A1016,2)),"")</f>
        <v>5</v>
      </c>
      <c r="D1016" s="11" t="str">
        <f aca="false">TRIM('수출입 실적(국가별)'!B1020)</f>
        <v>리투아니아</v>
      </c>
      <c r="E1016" s="19" t="n">
        <f aca="false">IFERROR(VALUE(SUBSTITUTE(TRIM('수출입 실적(국가별)'!D1020),",","")),"")</f>
        <v>31587</v>
      </c>
      <c r="F1016" s="19" t="n">
        <f aca="false">IFERROR(VALUE(SUBSTITUTE(TRIM('수출입 실적(국가별)'!F1020),",","")),"")</f>
        <v>7976</v>
      </c>
      <c r="G1016" s="19" t="n">
        <f aca="false">IFERROR(VALUE(SUBSTITUTE(TRIM('수출입 실적(국가별)'!G1020),",","")),"")</f>
        <v>23611</v>
      </c>
    </row>
    <row r="1017" customFormat="false" ht="15" hidden="false" customHeight="true" outlineLevel="0" collapsed="false">
      <c r="A1017" s="11" t="str">
        <f aca="false">TRIM('수출입 실적(국가별)'!A1021)</f>
        <v>2025.05</v>
      </c>
      <c r="B1017" s="17" t="n">
        <f aca="false">IFERROR(VALUE(LEFT(A1017,4)),"")</f>
        <v>2025</v>
      </c>
      <c r="C1017" s="17" t="n">
        <f aca="false">IFERROR(VALUE(RIGHT(A1017,2)),"")</f>
        <v>5</v>
      </c>
      <c r="D1017" s="11" t="str">
        <f aca="false">TRIM('수출입 실적(국가별)'!B1021)</f>
        <v>미얀마</v>
      </c>
      <c r="E1017" s="19" t="n">
        <f aca="false">IFERROR(VALUE(SUBSTITUTE(TRIM('수출입 실적(국가별)'!D1021),",","")),"")</f>
        <v>28779</v>
      </c>
      <c r="F1017" s="19" t="n">
        <f aca="false">IFERROR(VALUE(SUBSTITUTE(TRIM('수출입 실적(국가별)'!F1021),",","")),"")</f>
        <v>18771</v>
      </c>
      <c r="G1017" s="19" t="n">
        <f aca="false">IFERROR(VALUE(SUBSTITUTE(TRIM('수출입 실적(국가별)'!G1021),",","")),"")</f>
        <v>10008</v>
      </c>
    </row>
    <row r="1018" customFormat="false" ht="15" hidden="false" customHeight="true" outlineLevel="0" collapsed="false">
      <c r="A1018" s="11" t="str">
        <f aca="false">TRIM('수출입 실적(국가별)'!A1022)</f>
        <v>2025.05</v>
      </c>
      <c r="B1018" s="17" t="n">
        <f aca="false">IFERROR(VALUE(LEFT(A1018,4)),"")</f>
        <v>2025</v>
      </c>
      <c r="C1018" s="17" t="n">
        <f aca="false">IFERROR(VALUE(RIGHT(A1018,2)),"")</f>
        <v>5</v>
      </c>
      <c r="D1018" s="11" t="str">
        <f aca="false">TRIM('수출입 실적(국가별)'!B1022)</f>
        <v>카타르</v>
      </c>
      <c r="E1018" s="19" t="n">
        <f aca="false">IFERROR(VALUE(SUBSTITUTE(TRIM('수출입 실적(국가별)'!D1022),",","")),"")</f>
        <v>28107</v>
      </c>
      <c r="F1018" s="19" t="n">
        <f aca="false">IFERROR(VALUE(SUBSTITUTE(TRIM('수출입 실적(국가별)'!F1022),",","")),"")</f>
        <v>855805</v>
      </c>
      <c r="G1018" s="19" t="n">
        <f aca="false">IFERROR(VALUE(SUBSTITUTE(TRIM('수출입 실적(국가별)'!G1022),",","")),"")</f>
        <v>-827699</v>
      </c>
    </row>
    <row r="1019" customFormat="false" ht="15" hidden="false" customHeight="true" outlineLevel="0" collapsed="false">
      <c r="A1019" s="11" t="str">
        <f aca="false">TRIM('수출입 실적(국가별)'!A1023)</f>
        <v>2025.05</v>
      </c>
      <c r="B1019" s="17" t="n">
        <f aca="false">IFERROR(VALUE(LEFT(A1019,4)),"")</f>
        <v>2025</v>
      </c>
      <c r="C1019" s="17" t="n">
        <f aca="false">IFERROR(VALUE(RIGHT(A1019,2)),"")</f>
        <v>5</v>
      </c>
      <c r="D1019" s="11" t="str">
        <f aca="false">TRIM('수출입 실적(국가별)'!B1023)</f>
        <v>에쿠아도르</v>
      </c>
      <c r="E1019" s="19" t="n">
        <f aca="false">IFERROR(VALUE(SUBSTITUTE(TRIM('수출입 실적(국가별)'!D1023),",","")),"")</f>
        <v>25397</v>
      </c>
      <c r="F1019" s="19" t="n">
        <f aca="false">IFERROR(VALUE(SUBSTITUTE(TRIM('수출입 실적(국가별)'!F1023),",","")),"")</f>
        <v>8261</v>
      </c>
      <c r="G1019" s="19" t="n">
        <f aca="false">IFERROR(VALUE(SUBSTITUTE(TRIM('수출입 실적(국가별)'!G1023),",","")),"")</f>
        <v>17136</v>
      </c>
    </row>
    <row r="1020" customFormat="false" ht="15" hidden="false" customHeight="true" outlineLevel="0" collapsed="false">
      <c r="A1020" s="11" t="str">
        <f aca="false">TRIM('수출입 실적(국가별)'!A1024)</f>
        <v>2025.05</v>
      </c>
      <c r="B1020" s="17" t="n">
        <f aca="false">IFERROR(VALUE(LEFT(A1020,4)),"")</f>
        <v>2025</v>
      </c>
      <c r="C1020" s="17" t="n">
        <f aca="false">IFERROR(VALUE(RIGHT(A1020,2)),"")</f>
        <v>5</v>
      </c>
      <c r="D1020" s="11" t="str">
        <f aca="false">TRIM('수출입 실적(국가별)'!B1024)</f>
        <v>피지</v>
      </c>
      <c r="E1020" s="19" t="n">
        <f aca="false">IFERROR(VALUE(SUBSTITUTE(TRIM('수출입 실적(국가별)'!D1024),",","")),"")</f>
        <v>24521</v>
      </c>
      <c r="F1020" s="19" t="n">
        <f aca="false">IFERROR(VALUE(SUBSTITUTE(TRIM('수출입 실적(국가별)'!F1024),",","")),"")</f>
        <v>305</v>
      </c>
      <c r="G1020" s="19" t="n">
        <f aca="false">IFERROR(VALUE(SUBSTITUTE(TRIM('수출입 실적(국가별)'!G1024),",","")),"")</f>
        <v>24216</v>
      </c>
    </row>
    <row r="1021" customFormat="false" ht="15" hidden="false" customHeight="true" outlineLevel="0" collapsed="false">
      <c r="A1021" s="11" t="str">
        <f aca="false">TRIM('수출입 실적(국가별)'!A1025)</f>
        <v>2025.05</v>
      </c>
      <c r="B1021" s="17" t="n">
        <f aca="false">IFERROR(VALUE(LEFT(A1021,4)),"")</f>
        <v>2025</v>
      </c>
      <c r="C1021" s="17" t="n">
        <f aca="false">IFERROR(VALUE(RIGHT(A1021,2)),"")</f>
        <v>5</v>
      </c>
      <c r="D1021" s="11" t="str">
        <f aca="false">TRIM('수출입 실적(국가별)'!B1025)</f>
        <v>알제리</v>
      </c>
      <c r="E1021" s="19" t="n">
        <f aca="false">IFERROR(VALUE(SUBSTITUTE(TRIM('수출입 실적(국가별)'!D1025),",","")),"")</f>
        <v>23792</v>
      </c>
      <c r="F1021" s="19" t="n">
        <f aca="false">IFERROR(VALUE(SUBSTITUTE(TRIM('수출입 실적(국가별)'!F1025),",","")),"")</f>
        <v>452098</v>
      </c>
      <c r="G1021" s="19" t="n">
        <f aca="false">IFERROR(VALUE(SUBSTITUTE(TRIM('수출입 실적(국가별)'!G1025),",","")),"")</f>
        <v>-428307</v>
      </c>
    </row>
    <row r="1022" customFormat="false" ht="15" hidden="false" customHeight="true" outlineLevel="0" collapsed="false">
      <c r="A1022" s="11" t="str">
        <f aca="false">TRIM('수출입 실적(국가별)'!A1026)</f>
        <v>2025.05</v>
      </c>
      <c r="B1022" s="17" t="n">
        <f aca="false">IFERROR(VALUE(LEFT(A1022,4)),"")</f>
        <v>2025</v>
      </c>
      <c r="C1022" s="17" t="n">
        <f aca="false">IFERROR(VALUE(RIGHT(A1022,2)),"")</f>
        <v>5</v>
      </c>
      <c r="D1022" s="11" t="str">
        <f aca="false">TRIM('수출입 실적(국가별)'!B1026)</f>
        <v>코스타리카</v>
      </c>
      <c r="E1022" s="19" t="n">
        <f aca="false">IFERROR(VALUE(SUBSTITUTE(TRIM('수출입 실적(국가별)'!D1026),",","")),"")</f>
        <v>23225</v>
      </c>
      <c r="F1022" s="19" t="n">
        <f aca="false">IFERROR(VALUE(SUBSTITUTE(TRIM('수출입 실적(국가별)'!F1026),",","")),"")</f>
        <v>20862</v>
      </c>
      <c r="G1022" s="19" t="n">
        <f aca="false">IFERROR(VALUE(SUBSTITUTE(TRIM('수출입 실적(국가별)'!G1026),",","")),"")</f>
        <v>2363</v>
      </c>
    </row>
    <row r="1023" customFormat="false" ht="15" hidden="false" customHeight="true" outlineLevel="0" collapsed="false">
      <c r="A1023" s="11" t="str">
        <f aca="false">TRIM('수출입 실적(국가별)'!A1027)</f>
        <v>2025.05</v>
      </c>
      <c r="B1023" s="17" t="n">
        <f aca="false">IFERROR(VALUE(LEFT(A1023,4)),"")</f>
        <v>2025</v>
      </c>
      <c r="C1023" s="17" t="n">
        <f aca="false">IFERROR(VALUE(RIGHT(A1023,2)),"")</f>
        <v>5</v>
      </c>
      <c r="D1023" s="11" t="str">
        <f aca="false">TRIM('수출입 실적(국가별)'!B1027)</f>
        <v>케냐</v>
      </c>
      <c r="E1023" s="19" t="n">
        <f aca="false">IFERROR(VALUE(SUBSTITUTE(TRIM('수출입 실적(국가별)'!D1027),",","")),"")</f>
        <v>21977</v>
      </c>
      <c r="F1023" s="19" t="n">
        <f aca="false">IFERROR(VALUE(SUBSTITUTE(TRIM('수출입 실적(국가별)'!F1027),",","")),"")</f>
        <v>4333</v>
      </c>
      <c r="G1023" s="19" t="n">
        <f aca="false">IFERROR(VALUE(SUBSTITUTE(TRIM('수출입 실적(국가별)'!G1027),",","")),"")</f>
        <v>17644</v>
      </c>
    </row>
    <row r="1024" customFormat="false" ht="15" hidden="false" customHeight="true" outlineLevel="0" collapsed="false">
      <c r="A1024" s="11" t="str">
        <f aca="false">TRIM('수출입 실적(국가별)'!A1028)</f>
        <v>2025.05</v>
      </c>
      <c r="B1024" s="17" t="n">
        <f aca="false">IFERROR(VALUE(LEFT(A1024,4)),"")</f>
        <v>2025</v>
      </c>
      <c r="C1024" s="17" t="n">
        <f aca="false">IFERROR(VALUE(RIGHT(A1024,2)),"")</f>
        <v>5</v>
      </c>
      <c r="D1024" s="11" t="str">
        <f aca="false">TRIM('수출입 실적(국가별)'!B1028)</f>
        <v>엘살바도르</v>
      </c>
      <c r="E1024" s="19" t="n">
        <f aca="false">IFERROR(VALUE(SUBSTITUTE(TRIM('수출입 실적(국가별)'!D1028),",","")),"")</f>
        <v>21146</v>
      </c>
      <c r="F1024" s="19" t="n">
        <f aca="false">IFERROR(VALUE(SUBSTITUTE(TRIM('수출입 실적(국가별)'!F1028),",","")),"")</f>
        <v>4841</v>
      </c>
      <c r="G1024" s="19" t="n">
        <f aca="false">IFERROR(VALUE(SUBSTITUTE(TRIM('수출입 실적(국가별)'!G1028),",","")),"")</f>
        <v>16305</v>
      </c>
    </row>
    <row r="1025" customFormat="false" ht="15" hidden="false" customHeight="true" outlineLevel="0" collapsed="false">
      <c r="A1025" s="11" t="str">
        <f aca="false">TRIM('수출입 실적(국가별)'!A1029)</f>
        <v>2025.05</v>
      </c>
      <c r="B1025" s="17" t="n">
        <f aca="false">IFERROR(VALUE(LEFT(A1025,4)),"")</f>
        <v>2025</v>
      </c>
      <c r="C1025" s="17" t="n">
        <f aca="false">IFERROR(VALUE(RIGHT(A1025,2)),"")</f>
        <v>5</v>
      </c>
      <c r="D1025" s="11" t="str">
        <f aca="false">TRIM('수출입 실적(국가별)'!B1029)</f>
        <v>불가리아</v>
      </c>
      <c r="E1025" s="19" t="n">
        <f aca="false">IFERROR(VALUE(SUBSTITUTE(TRIM('수출입 실적(국가별)'!D1029),",","")),"")</f>
        <v>20557</v>
      </c>
      <c r="F1025" s="19" t="n">
        <f aca="false">IFERROR(VALUE(SUBSTITUTE(TRIM('수출입 실적(국가별)'!F1029),",","")),"")</f>
        <v>18632</v>
      </c>
      <c r="G1025" s="19" t="n">
        <f aca="false">IFERROR(VALUE(SUBSTITUTE(TRIM('수출입 실적(국가별)'!G1029),",","")),"")</f>
        <v>1925</v>
      </c>
    </row>
    <row r="1026" customFormat="false" ht="15" hidden="false" customHeight="true" outlineLevel="0" collapsed="false">
      <c r="A1026" s="11" t="str">
        <f aca="false">TRIM('수출입 실적(국가별)'!A1030)</f>
        <v>2025.05</v>
      </c>
      <c r="B1026" s="17" t="n">
        <f aca="false">IFERROR(VALUE(LEFT(A1026,4)),"")</f>
        <v>2025</v>
      </c>
      <c r="C1026" s="17" t="n">
        <f aca="false">IFERROR(VALUE(RIGHT(A1026,2)),"")</f>
        <v>5</v>
      </c>
      <c r="D1026" s="11" t="str">
        <f aca="false">TRIM('수출입 실적(국가별)'!B1030)</f>
        <v>타지크</v>
      </c>
      <c r="E1026" s="19" t="n">
        <f aca="false">IFERROR(VALUE(SUBSTITUTE(TRIM('수출입 실적(국가별)'!D1030),",","")),"")</f>
        <v>19845</v>
      </c>
      <c r="F1026" s="19" t="n">
        <f aca="false">IFERROR(VALUE(SUBSTITUTE(TRIM('수출입 실적(국가별)'!F1030),",","")),"")</f>
        <v>56</v>
      </c>
      <c r="G1026" s="19" t="n">
        <f aca="false">IFERROR(VALUE(SUBSTITUTE(TRIM('수출입 실적(국가별)'!G1030),",","")),"")</f>
        <v>19789</v>
      </c>
    </row>
    <row r="1027" customFormat="false" ht="15" hidden="false" customHeight="true" outlineLevel="0" collapsed="false">
      <c r="A1027" s="11" t="str">
        <f aca="false">TRIM('수출입 실적(국가별)'!A1031)</f>
        <v>2025.05</v>
      </c>
      <c r="B1027" s="17" t="n">
        <f aca="false">IFERROR(VALUE(LEFT(A1027,4)),"")</f>
        <v>2025</v>
      </c>
      <c r="C1027" s="17" t="n">
        <f aca="false">IFERROR(VALUE(RIGHT(A1027,2)),"")</f>
        <v>5</v>
      </c>
      <c r="D1027" s="11" t="str">
        <f aca="false">TRIM('수출입 실적(국가별)'!B1031)</f>
        <v>시리아</v>
      </c>
      <c r="E1027" s="19" t="n">
        <f aca="false">IFERROR(VALUE(SUBSTITUTE(TRIM('수출입 실적(국가별)'!D1031),",","")),"")</f>
        <v>18568</v>
      </c>
      <c r="F1027" s="19" t="n">
        <f aca="false">IFERROR(VALUE(SUBSTITUTE(TRIM('수출입 실적(국가별)'!F1031),",","")),"")</f>
        <v>0</v>
      </c>
      <c r="G1027" s="19" t="n">
        <f aca="false">IFERROR(VALUE(SUBSTITUTE(TRIM('수출입 실적(국가별)'!G1031),",","")),"")</f>
        <v>18568</v>
      </c>
    </row>
    <row r="1028" customFormat="false" ht="15" hidden="false" customHeight="true" outlineLevel="0" collapsed="false">
      <c r="A1028" s="11" t="str">
        <f aca="false">TRIM('수출입 실적(국가별)'!A1032)</f>
        <v>2025.05</v>
      </c>
      <c r="B1028" s="17" t="n">
        <f aca="false">IFERROR(VALUE(LEFT(A1028,4)),"")</f>
        <v>2025</v>
      </c>
      <c r="C1028" s="17" t="n">
        <f aca="false">IFERROR(VALUE(RIGHT(A1028,2)),"")</f>
        <v>5</v>
      </c>
      <c r="D1028" s="11" t="str">
        <f aca="false">TRIM('수출입 실적(국가별)'!B1032)</f>
        <v>과테말라</v>
      </c>
      <c r="E1028" s="19" t="n">
        <f aca="false">IFERROR(VALUE(SUBSTITUTE(TRIM('수출입 실적(국가별)'!D1032),",","")),"")</f>
        <v>17543</v>
      </c>
      <c r="F1028" s="19" t="n">
        <f aca="false">IFERROR(VALUE(SUBSTITUTE(TRIM('수출입 실적(국가별)'!F1032),",","")),"")</f>
        <v>15937</v>
      </c>
      <c r="G1028" s="19" t="n">
        <f aca="false">IFERROR(VALUE(SUBSTITUTE(TRIM('수출입 실적(국가별)'!G1032),",","")),"")</f>
        <v>1605</v>
      </c>
    </row>
    <row r="1029" customFormat="false" ht="15" hidden="false" customHeight="true" outlineLevel="0" collapsed="false">
      <c r="A1029" s="11" t="str">
        <f aca="false">TRIM('수출입 실적(국가별)'!A1033)</f>
        <v>2025.05</v>
      </c>
      <c r="B1029" s="17" t="n">
        <f aca="false">IFERROR(VALUE(LEFT(A1029,4)),"")</f>
        <v>2025</v>
      </c>
      <c r="C1029" s="17" t="n">
        <f aca="false">IFERROR(VALUE(RIGHT(A1029,2)),"")</f>
        <v>5</v>
      </c>
      <c r="D1029" s="11" t="str">
        <f aca="false">TRIM('수출입 실적(국가별)'!B1033)</f>
        <v>코트디봐르</v>
      </c>
      <c r="E1029" s="19" t="n">
        <f aca="false">IFERROR(VALUE(SUBSTITUTE(TRIM('수출입 실적(국가별)'!D1033),",","")),"")</f>
        <v>16961</v>
      </c>
      <c r="F1029" s="19" t="n">
        <f aca="false">IFERROR(VALUE(SUBSTITUTE(TRIM('수출입 실적(국가별)'!F1033),",","")),"")</f>
        <v>26187</v>
      </c>
      <c r="G1029" s="19" t="n">
        <f aca="false">IFERROR(VALUE(SUBSTITUTE(TRIM('수출입 실적(국가별)'!G1033),",","")),"")</f>
        <v>-9226</v>
      </c>
    </row>
    <row r="1030" customFormat="false" ht="15" hidden="false" customHeight="true" outlineLevel="0" collapsed="false">
      <c r="A1030" s="11" t="str">
        <f aca="false">TRIM('수출입 실적(국가별)'!A1034)</f>
        <v>2025.05</v>
      </c>
      <c r="B1030" s="17" t="n">
        <f aca="false">IFERROR(VALUE(LEFT(A1030,4)),"")</f>
        <v>2025</v>
      </c>
      <c r="C1030" s="17" t="n">
        <f aca="false">IFERROR(VALUE(RIGHT(A1030,2)),"")</f>
        <v>5</v>
      </c>
      <c r="D1030" s="11" t="str">
        <f aca="false">TRIM('수출입 실적(국가별)'!B1034)</f>
        <v>도미니카 공화국</v>
      </c>
      <c r="E1030" s="19" t="n">
        <f aca="false">IFERROR(VALUE(SUBSTITUTE(TRIM('수출입 실적(국가별)'!D1034),",","")),"")</f>
        <v>16359</v>
      </c>
      <c r="F1030" s="19" t="n">
        <f aca="false">IFERROR(VALUE(SUBSTITUTE(TRIM('수출입 실적(국가별)'!F1034),",","")),"")</f>
        <v>8425</v>
      </c>
      <c r="G1030" s="19" t="n">
        <f aca="false">IFERROR(VALUE(SUBSTITUTE(TRIM('수출입 실적(국가별)'!G1034),",","")),"")</f>
        <v>7934</v>
      </c>
    </row>
    <row r="1031" customFormat="false" ht="15" hidden="false" customHeight="true" outlineLevel="0" collapsed="false">
      <c r="A1031" s="11" t="str">
        <f aca="false">TRIM('수출입 실적(국가별)'!A1035)</f>
        <v>2025.05</v>
      </c>
      <c r="B1031" s="17" t="n">
        <f aca="false">IFERROR(VALUE(LEFT(A1031,4)),"")</f>
        <v>2025</v>
      </c>
      <c r="C1031" s="17" t="n">
        <f aca="false">IFERROR(VALUE(RIGHT(A1031,2)),"")</f>
        <v>5</v>
      </c>
      <c r="D1031" s="11" t="str">
        <f aca="false">TRIM('수출입 실적(국가별)'!B1035)</f>
        <v>튀니지</v>
      </c>
      <c r="E1031" s="19" t="n">
        <f aca="false">IFERROR(VALUE(SUBSTITUTE(TRIM('수출입 실적(국가별)'!D1035),",","")),"")</f>
        <v>16087</v>
      </c>
      <c r="F1031" s="19" t="n">
        <f aca="false">IFERROR(VALUE(SUBSTITUTE(TRIM('수출입 실적(국가별)'!F1035),",","")),"")</f>
        <v>6547</v>
      </c>
      <c r="G1031" s="19" t="n">
        <f aca="false">IFERROR(VALUE(SUBSTITUTE(TRIM('수출입 실적(국가별)'!G1035),",","")),"")</f>
        <v>9540</v>
      </c>
    </row>
    <row r="1032" customFormat="false" ht="15" hidden="false" customHeight="true" outlineLevel="0" collapsed="false">
      <c r="A1032" s="11" t="str">
        <f aca="false">TRIM('수출입 실적(국가별)'!A1036)</f>
        <v>2025.05</v>
      </c>
      <c r="B1032" s="17" t="n">
        <f aca="false">IFERROR(VALUE(LEFT(A1032,4)),"")</f>
        <v>2025</v>
      </c>
      <c r="C1032" s="17" t="n">
        <f aca="false">IFERROR(VALUE(RIGHT(A1032,2)),"")</f>
        <v>5</v>
      </c>
      <c r="D1032" s="11" t="str">
        <f aca="false">TRIM('수출입 실적(국가별)'!B1036)</f>
        <v>탄자니아</v>
      </c>
      <c r="E1032" s="19" t="n">
        <f aca="false">IFERROR(VALUE(SUBSTITUTE(TRIM('수출입 실적(국가별)'!D1036),",","")),"")</f>
        <v>15812</v>
      </c>
      <c r="F1032" s="19" t="n">
        <f aca="false">IFERROR(VALUE(SUBSTITUTE(TRIM('수출입 실적(국가별)'!F1036),",","")),"")</f>
        <v>3240</v>
      </c>
      <c r="G1032" s="19" t="n">
        <f aca="false">IFERROR(VALUE(SUBSTITUTE(TRIM('수출입 실적(국가별)'!G1036),",","")),"")</f>
        <v>12571</v>
      </c>
    </row>
    <row r="1033" customFormat="false" ht="15" hidden="false" customHeight="true" outlineLevel="0" collapsed="false">
      <c r="A1033" s="11" t="str">
        <f aca="false">TRIM('수출입 실적(국가별)'!A1037)</f>
        <v>2025.05</v>
      </c>
      <c r="B1033" s="17" t="n">
        <f aca="false">IFERROR(VALUE(LEFT(A1033,4)),"")</f>
        <v>2025</v>
      </c>
      <c r="C1033" s="17" t="n">
        <f aca="false">IFERROR(VALUE(RIGHT(A1033,2)),"")</f>
        <v>5</v>
      </c>
      <c r="D1033" s="11" t="str">
        <f aca="false">TRIM('수출입 실적(국가별)'!B1037)</f>
        <v>아제르바이잔</v>
      </c>
      <c r="E1033" s="19" t="n">
        <f aca="false">IFERROR(VALUE(SUBSTITUTE(TRIM('수출입 실적(국가별)'!D1037),",","")),"")</f>
        <v>15469</v>
      </c>
      <c r="F1033" s="19" t="n">
        <f aca="false">IFERROR(VALUE(SUBSTITUTE(TRIM('수출입 실적(국가별)'!F1037),",","")),"")</f>
        <v>152</v>
      </c>
      <c r="G1033" s="19" t="n">
        <f aca="false">IFERROR(VALUE(SUBSTITUTE(TRIM('수출입 실적(국가별)'!G1037),",","")),"")</f>
        <v>15317</v>
      </c>
    </row>
    <row r="1034" customFormat="false" ht="15" hidden="false" customHeight="true" outlineLevel="0" collapsed="false">
      <c r="A1034" s="11" t="str">
        <f aca="false">TRIM('수출입 실적(국가별)'!A1038)</f>
        <v>2025.05</v>
      </c>
      <c r="B1034" s="17" t="n">
        <f aca="false">IFERROR(VALUE(LEFT(A1034,4)),"")</f>
        <v>2025</v>
      </c>
      <c r="C1034" s="17" t="n">
        <f aca="false">IFERROR(VALUE(RIGHT(A1034,2)),"")</f>
        <v>5</v>
      </c>
      <c r="D1034" s="11" t="str">
        <f aca="false">TRIM('수출입 실적(국가별)'!B1038)</f>
        <v>세르비아</v>
      </c>
      <c r="E1034" s="19" t="n">
        <f aca="false">IFERROR(VALUE(SUBSTITUTE(TRIM('수출입 실적(국가별)'!D1038),",","")),"")</f>
        <v>14977</v>
      </c>
      <c r="F1034" s="19" t="n">
        <f aca="false">IFERROR(VALUE(SUBSTITUTE(TRIM('수출입 실적(국가별)'!F1038),",","")),"")</f>
        <v>9396</v>
      </c>
      <c r="G1034" s="19" t="n">
        <f aca="false">IFERROR(VALUE(SUBSTITUTE(TRIM('수출입 실적(국가별)'!G1038),",","")),"")</f>
        <v>5581</v>
      </c>
    </row>
    <row r="1035" customFormat="false" ht="15" hidden="false" customHeight="true" outlineLevel="0" collapsed="false">
      <c r="A1035" s="11" t="str">
        <f aca="false">TRIM('수출입 실적(국가별)'!A1039)</f>
        <v>2025.05</v>
      </c>
      <c r="B1035" s="17" t="n">
        <f aca="false">IFERROR(VALUE(LEFT(A1035,4)),"")</f>
        <v>2025</v>
      </c>
      <c r="C1035" s="17" t="n">
        <f aca="false">IFERROR(VALUE(RIGHT(A1035,2)),"")</f>
        <v>5</v>
      </c>
      <c r="D1035" s="11" t="str">
        <f aca="false">TRIM('수출입 실적(국가별)'!B1039)</f>
        <v>스리랑카</v>
      </c>
      <c r="E1035" s="19" t="n">
        <f aca="false">IFERROR(VALUE(SUBSTITUTE(TRIM('수출입 실적(국가별)'!D1039),",","")),"")</f>
        <v>14180</v>
      </c>
      <c r="F1035" s="19" t="n">
        <f aca="false">IFERROR(VALUE(SUBSTITUTE(TRIM('수출입 실적(국가별)'!F1039),",","")),"")</f>
        <v>8336</v>
      </c>
      <c r="G1035" s="19" t="n">
        <f aca="false">IFERROR(VALUE(SUBSTITUTE(TRIM('수출입 실적(국가별)'!G1039),",","")),"")</f>
        <v>5844</v>
      </c>
    </row>
    <row r="1036" customFormat="false" ht="15" hidden="false" customHeight="true" outlineLevel="0" collapsed="false">
      <c r="A1036" s="11" t="str">
        <f aca="false">TRIM('수출입 실적(국가별)'!A1040)</f>
        <v>2025.05</v>
      </c>
      <c r="B1036" s="17" t="n">
        <f aca="false">IFERROR(VALUE(LEFT(A1036,4)),"")</f>
        <v>2025</v>
      </c>
      <c r="C1036" s="17" t="n">
        <f aca="false">IFERROR(VALUE(RIGHT(A1036,2)),"")</f>
        <v>5</v>
      </c>
      <c r="D1036" s="11" t="str">
        <f aca="false">TRIM('수출입 실적(국가별)'!B1040)</f>
        <v>이란</v>
      </c>
      <c r="E1036" s="19" t="n">
        <f aca="false">IFERROR(VALUE(SUBSTITUTE(TRIM('수출입 실적(국가별)'!D1040),",","")),"")</f>
        <v>13821</v>
      </c>
      <c r="F1036" s="19" t="n">
        <f aca="false">IFERROR(VALUE(SUBSTITUTE(TRIM('수출입 실적(국가별)'!F1040),",","")),"")</f>
        <v>234</v>
      </c>
      <c r="G1036" s="19" t="n">
        <f aca="false">IFERROR(VALUE(SUBSTITUTE(TRIM('수출입 실적(국가별)'!G1040),",","")),"")</f>
        <v>13587</v>
      </c>
    </row>
    <row r="1037" customFormat="false" ht="15" hidden="false" customHeight="true" outlineLevel="0" collapsed="false">
      <c r="A1037" s="11" t="str">
        <f aca="false">TRIM('수출입 실적(국가별)'!A1041)</f>
        <v>2025.05</v>
      </c>
      <c r="B1037" s="17" t="n">
        <f aca="false">IFERROR(VALUE(LEFT(A1037,4)),"")</f>
        <v>2025</v>
      </c>
      <c r="C1037" s="17" t="n">
        <f aca="false">IFERROR(VALUE(RIGHT(A1037,2)),"")</f>
        <v>5</v>
      </c>
      <c r="D1037" s="11" t="str">
        <f aca="false">TRIM('수출입 실적(국가별)'!B1041)</f>
        <v>가나</v>
      </c>
      <c r="E1037" s="19" t="n">
        <f aca="false">IFERROR(VALUE(SUBSTITUTE(TRIM('수출입 실적(국가별)'!D1041),",","")),"")</f>
        <v>13751</v>
      </c>
      <c r="F1037" s="19" t="n">
        <f aca="false">IFERROR(VALUE(SUBSTITUTE(TRIM('수출입 실적(국가별)'!F1041),",","")),"")</f>
        <v>10619</v>
      </c>
      <c r="G1037" s="19" t="n">
        <f aca="false">IFERROR(VALUE(SUBSTITUTE(TRIM('수출입 실적(국가별)'!G1041),",","")),"")</f>
        <v>3132</v>
      </c>
    </row>
    <row r="1038" customFormat="false" ht="15" hidden="false" customHeight="true" outlineLevel="0" collapsed="false">
      <c r="A1038" s="11" t="str">
        <f aca="false">TRIM('수출입 실적(국가별)'!A1042)</f>
        <v>2025.05</v>
      </c>
      <c r="B1038" s="17" t="n">
        <f aca="false">IFERROR(VALUE(LEFT(A1038,4)),"")</f>
        <v>2025</v>
      </c>
      <c r="C1038" s="17" t="n">
        <f aca="false">IFERROR(VALUE(RIGHT(A1038,2)),"")</f>
        <v>5</v>
      </c>
      <c r="D1038" s="11" t="str">
        <f aca="false">TRIM('수출입 실적(국가별)'!B1042)</f>
        <v>크로아티아</v>
      </c>
      <c r="E1038" s="19" t="n">
        <f aca="false">IFERROR(VALUE(SUBSTITUTE(TRIM('수출입 실적(국가별)'!D1042),",","")),"")</f>
        <v>13737</v>
      </c>
      <c r="F1038" s="19" t="n">
        <f aca="false">IFERROR(VALUE(SUBSTITUTE(TRIM('수출입 실적(국가별)'!F1042),",","")),"")</f>
        <v>1573</v>
      </c>
      <c r="G1038" s="19" t="n">
        <f aca="false">IFERROR(VALUE(SUBSTITUTE(TRIM('수출입 실적(국가별)'!G1042),",","")),"")</f>
        <v>12164</v>
      </c>
    </row>
    <row r="1039" customFormat="false" ht="15" hidden="false" customHeight="true" outlineLevel="0" collapsed="false">
      <c r="A1039" s="11" t="str">
        <f aca="false">TRIM('수출입 실적(국가별)'!A1043)</f>
        <v>2025.05</v>
      </c>
      <c r="B1039" s="17" t="n">
        <f aca="false">IFERROR(VALUE(LEFT(A1039,4)),"")</f>
        <v>2025</v>
      </c>
      <c r="C1039" s="17" t="n">
        <f aca="false">IFERROR(VALUE(RIGHT(A1039,2)),"")</f>
        <v>5</v>
      </c>
      <c r="D1039" s="11" t="str">
        <f aca="false">TRIM('수출입 실적(국가별)'!B1043)</f>
        <v>기니</v>
      </c>
      <c r="E1039" s="19" t="n">
        <f aca="false">IFERROR(VALUE(SUBSTITUTE(TRIM('수출입 실적(국가별)'!D1043),",","")),"")</f>
        <v>13176</v>
      </c>
      <c r="F1039" s="19" t="n">
        <f aca="false">IFERROR(VALUE(SUBSTITUTE(TRIM('수출입 실적(국가별)'!F1043),",","")),"")</f>
        <v>1688</v>
      </c>
      <c r="G1039" s="19" t="n">
        <f aca="false">IFERROR(VALUE(SUBSTITUTE(TRIM('수출입 실적(국가별)'!G1043),",","")),"")</f>
        <v>11489</v>
      </c>
    </row>
    <row r="1040" customFormat="false" ht="15" hidden="false" customHeight="true" outlineLevel="0" collapsed="false">
      <c r="A1040" s="11" t="str">
        <f aca="false">TRIM('수출입 실적(국가별)'!A1044)</f>
        <v>2025.05</v>
      </c>
      <c r="B1040" s="17" t="n">
        <f aca="false">IFERROR(VALUE(LEFT(A1040,4)),"")</f>
        <v>2025</v>
      </c>
      <c r="C1040" s="17" t="n">
        <f aca="false">IFERROR(VALUE(RIGHT(A1040,2)),"")</f>
        <v>5</v>
      </c>
      <c r="D1040" s="11" t="str">
        <f aca="false">TRIM('수출입 실적(국가별)'!B1044)</f>
        <v>괌</v>
      </c>
      <c r="E1040" s="19" t="n">
        <f aca="false">IFERROR(VALUE(SUBSTITUTE(TRIM('수출입 실적(국가별)'!D1044),",","")),"")</f>
        <v>13076</v>
      </c>
      <c r="F1040" s="19" t="n">
        <f aca="false">IFERROR(VALUE(SUBSTITUTE(TRIM('수출입 실적(국가별)'!F1044),",","")),"")</f>
        <v>363</v>
      </c>
      <c r="G1040" s="19" t="n">
        <f aca="false">IFERROR(VALUE(SUBSTITUTE(TRIM('수출입 실적(국가별)'!G1044),",","")),"")</f>
        <v>12713</v>
      </c>
    </row>
    <row r="1041" customFormat="false" ht="15" hidden="false" customHeight="true" outlineLevel="0" collapsed="false">
      <c r="A1041" s="11" t="str">
        <f aca="false">TRIM('수출입 실적(국가별)'!A1045)</f>
        <v>2025.05</v>
      </c>
      <c r="B1041" s="17" t="n">
        <f aca="false">IFERROR(VALUE(LEFT(A1041,4)),"")</f>
        <v>2025</v>
      </c>
      <c r="C1041" s="17" t="n">
        <f aca="false">IFERROR(VALUE(RIGHT(A1041,2)),"")</f>
        <v>5</v>
      </c>
      <c r="D1041" s="11" t="str">
        <f aca="false">TRIM('수출입 실적(국가별)'!B1045)</f>
        <v>세네갈</v>
      </c>
      <c r="E1041" s="19" t="n">
        <f aca="false">IFERROR(VALUE(SUBSTITUTE(TRIM('수출입 실적(국가별)'!D1045),",","")),"")</f>
        <v>13033</v>
      </c>
      <c r="F1041" s="19" t="n">
        <f aca="false">IFERROR(VALUE(SUBSTITUTE(TRIM('수출입 실적(국가별)'!F1045),",","")),"")</f>
        <v>1740</v>
      </c>
      <c r="G1041" s="19" t="n">
        <f aca="false">IFERROR(VALUE(SUBSTITUTE(TRIM('수출입 실적(국가별)'!G1045),",","")),"")</f>
        <v>11293</v>
      </c>
    </row>
    <row r="1042" customFormat="false" ht="15" hidden="false" customHeight="true" outlineLevel="0" collapsed="false">
      <c r="A1042" s="11" t="str">
        <f aca="false">TRIM('수출입 실적(국가별)'!A1046)</f>
        <v>2025.05</v>
      </c>
      <c r="B1042" s="17" t="n">
        <f aca="false">IFERROR(VALUE(LEFT(A1042,4)),"")</f>
        <v>2025</v>
      </c>
      <c r="C1042" s="17" t="n">
        <f aca="false">IFERROR(VALUE(RIGHT(A1042,2)),"")</f>
        <v>5</v>
      </c>
      <c r="D1042" s="11" t="str">
        <f aca="false">TRIM('수출입 실적(국가별)'!B1046)</f>
        <v>에스토니아</v>
      </c>
      <c r="E1042" s="19" t="n">
        <f aca="false">IFERROR(VALUE(SUBSTITUTE(TRIM('수출입 실적(국가별)'!D1046),",","")),"")</f>
        <v>12515</v>
      </c>
      <c r="F1042" s="19" t="n">
        <f aca="false">IFERROR(VALUE(SUBSTITUTE(TRIM('수출입 실적(국가별)'!F1046),",","")),"")</f>
        <v>7435</v>
      </c>
      <c r="G1042" s="19" t="n">
        <f aca="false">IFERROR(VALUE(SUBSTITUTE(TRIM('수출입 실적(국가별)'!G1046),",","")),"")</f>
        <v>5079</v>
      </c>
    </row>
    <row r="1043" customFormat="false" ht="15" hidden="false" customHeight="true" outlineLevel="0" collapsed="false">
      <c r="A1043" s="11" t="str">
        <f aca="false">TRIM('수출입 실적(국가별)'!A1047)</f>
        <v>2025.05</v>
      </c>
      <c r="B1043" s="17" t="n">
        <f aca="false">IFERROR(VALUE(LEFT(A1043,4)),"")</f>
        <v>2025</v>
      </c>
      <c r="C1043" s="17" t="n">
        <f aca="false">IFERROR(VALUE(RIGHT(A1043,2)),"")</f>
        <v>5</v>
      </c>
      <c r="D1043" s="11" t="str">
        <f aca="false">TRIM('수출입 실적(국가별)'!B1047)</f>
        <v>지부티</v>
      </c>
      <c r="E1043" s="19" t="n">
        <f aca="false">IFERROR(VALUE(SUBSTITUTE(TRIM('수출입 실적(국가별)'!D1047),",","")),"")</f>
        <v>12402</v>
      </c>
      <c r="F1043" s="19" t="n">
        <f aca="false">IFERROR(VALUE(SUBSTITUTE(TRIM('수출입 실적(국가별)'!F1047),",","")),"")</f>
        <v>707</v>
      </c>
      <c r="G1043" s="19" t="n">
        <f aca="false">IFERROR(VALUE(SUBSTITUTE(TRIM('수출입 실적(국가별)'!G1047),",","")),"")</f>
        <v>11695</v>
      </c>
    </row>
    <row r="1044" customFormat="false" ht="15" hidden="false" customHeight="true" outlineLevel="0" collapsed="false">
      <c r="A1044" s="11" t="str">
        <f aca="false">TRIM('수출입 실적(국가별)'!A1048)</f>
        <v>2025.05</v>
      </c>
      <c r="B1044" s="17" t="n">
        <f aca="false">IFERROR(VALUE(LEFT(A1044,4)),"")</f>
        <v>2025</v>
      </c>
      <c r="C1044" s="17" t="n">
        <f aca="false">IFERROR(VALUE(RIGHT(A1044,2)),"")</f>
        <v>5</v>
      </c>
      <c r="D1044" s="11" t="str">
        <f aca="false">TRIM('수출입 실적(국가별)'!B1048)</f>
        <v>우루과이</v>
      </c>
      <c r="E1044" s="19" t="n">
        <f aca="false">IFERROR(VALUE(SUBSTITUTE(TRIM('수출입 실적(국가별)'!D1048),",","")),"")</f>
        <v>12222</v>
      </c>
      <c r="F1044" s="19" t="n">
        <f aca="false">IFERROR(VALUE(SUBSTITUTE(TRIM('수출입 실적(국가별)'!F1048),",","")),"")</f>
        <v>12471</v>
      </c>
      <c r="G1044" s="19" t="n">
        <f aca="false">IFERROR(VALUE(SUBSTITUTE(TRIM('수출입 실적(국가별)'!G1048),",","")),"")</f>
        <v>-249</v>
      </c>
    </row>
    <row r="1045" customFormat="false" ht="15" hidden="false" customHeight="true" outlineLevel="0" collapsed="false">
      <c r="A1045" s="11" t="str">
        <f aca="false">TRIM('수출입 실적(국가별)'!A1049)</f>
        <v>2025.05</v>
      </c>
      <c r="B1045" s="17" t="n">
        <f aca="false">IFERROR(VALUE(LEFT(A1045,4)),"")</f>
        <v>2025</v>
      </c>
      <c r="C1045" s="17" t="n">
        <f aca="false">IFERROR(VALUE(RIGHT(A1045,2)),"")</f>
        <v>5</v>
      </c>
      <c r="D1045" s="11" t="str">
        <f aca="false">TRIM('수출입 실적(국가별)'!B1049)</f>
        <v>온두라스</v>
      </c>
      <c r="E1045" s="19" t="n">
        <f aca="false">IFERROR(VALUE(SUBSTITUTE(TRIM('수출입 실적(국가별)'!D1049),",","")),"")</f>
        <v>11789</v>
      </c>
      <c r="F1045" s="19" t="n">
        <f aca="false">IFERROR(VALUE(SUBSTITUTE(TRIM('수출입 실적(국가별)'!F1049),",","")),"")</f>
        <v>9395</v>
      </c>
      <c r="G1045" s="19" t="n">
        <f aca="false">IFERROR(VALUE(SUBSTITUTE(TRIM('수출입 실적(국가별)'!G1049),",","")),"")</f>
        <v>2393</v>
      </c>
    </row>
    <row r="1046" customFormat="false" ht="15" hidden="false" customHeight="true" outlineLevel="0" collapsed="false">
      <c r="A1046" s="11" t="str">
        <f aca="false">TRIM('수출입 실적(국가별)'!A1050)</f>
        <v>2025.05</v>
      </c>
      <c r="B1046" s="17" t="n">
        <f aca="false">IFERROR(VALUE(LEFT(A1046,4)),"")</f>
        <v>2025</v>
      </c>
      <c r="C1046" s="17" t="n">
        <f aca="false">IFERROR(VALUE(RIGHT(A1046,2)),"")</f>
        <v>5</v>
      </c>
      <c r="D1046" s="11" t="str">
        <f aca="false">TRIM('수출입 실적(국가별)'!B1050)</f>
        <v>조지아</v>
      </c>
      <c r="E1046" s="19" t="n">
        <f aca="false">IFERROR(VALUE(SUBSTITUTE(TRIM('수출입 실적(국가별)'!D1050),",","")),"")</f>
        <v>11096</v>
      </c>
      <c r="F1046" s="19" t="n">
        <f aca="false">IFERROR(VALUE(SUBSTITUTE(TRIM('수출입 실적(국가별)'!F1050),",","")),"")</f>
        <v>506</v>
      </c>
      <c r="G1046" s="19" t="n">
        <f aca="false">IFERROR(VALUE(SUBSTITUTE(TRIM('수출입 실적(국가별)'!G1050),",","")),"")</f>
        <v>10590</v>
      </c>
    </row>
    <row r="1047" customFormat="false" ht="15" hidden="false" customHeight="true" outlineLevel="0" collapsed="false">
      <c r="A1047" s="11" t="str">
        <f aca="false">TRIM('수출입 실적(국가별)'!A1051)</f>
        <v>2025.05</v>
      </c>
      <c r="B1047" s="17" t="n">
        <f aca="false">IFERROR(VALUE(LEFT(A1047,4)),"")</f>
        <v>2025</v>
      </c>
      <c r="C1047" s="17" t="n">
        <f aca="false">IFERROR(VALUE(RIGHT(A1047,2)),"")</f>
        <v>5</v>
      </c>
      <c r="D1047" s="11" t="str">
        <f aca="false">TRIM('수출입 실적(국가별)'!B1051)</f>
        <v>라오스</v>
      </c>
      <c r="E1047" s="19" t="n">
        <f aca="false">IFERROR(VALUE(SUBSTITUTE(TRIM('수출입 실적(국가별)'!D1051),",","")),"")</f>
        <v>9229</v>
      </c>
      <c r="F1047" s="19" t="n">
        <f aca="false">IFERROR(VALUE(SUBSTITUTE(TRIM('수출입 실적(국가별)'!F1051),",","")),"")</f>
        <v>7643</v>
      </c>
      <c r="G1047" s="19" t="n">
        <f aca="false">IFERROR(VALUE(SUBSTITUTE(TRIM('수출입 실적(국가별)'!G1051),",","")),"")</f>
        <v>1586</v>
      </c>
    </row>
    <row r="1048" customFormat="false" ht="15" hidden="false" customHeight="true" outlineLevel="0" collapsed="false">
      <c r="A1048" s="11" t="str">
        <f aca="false">TRIM('수출입 실적(국가별)'!A1052)</f>
        <v>2025.05</v>
      </c>
      <c r="B1048" s="17" t="n">
        <f aca="false">IFERROR(VALUE(LEFT(A1048,4)),"")</f>
        <v>2025</v>
      </c>
      <c r="C1048" s="17" t="n">
        <f aca="false">IFERROR(VALUE(RIGHT(A1048,2)),"")</f>
        <v>5</v>
      </c>
      <c r="D1048" s="11" t="str">
        <f aca="false">TRIM('수출입 실적(국가별)'!B1052)</f>
        <v>레바논</v>
      </c>
      <c r="E1048" s="19" t="n">
        <f aca="false">IFERROR(VALUE(SUBSTITUTE(TRIM('수출입 실적(국가별)'!D1052),",","")),"")</f>
        <v>9105</v>
      </c>
      <c r="F1048" s="19" t="n">
        <f aca="false">IFERROR(VALUE(SUBSTITUTE(TRIM('수출입 실적(국가별)'!F1052),",","")),"")</f>
        <v>1708</v>
      </c>
      <c r="G1048" s="19" t="n">
        <f aca="false">IFERROR(VALUE(SUBSTITUTE(TRIM('수출입 실적(국가별)'!G1052),",","")),"")</f>
        <v>7396</v>
      </c>
    </row>
    <row r="1049" customFormat="false" ht="15" hidden="false" customHeight="true" outlineLevel="0" collapsed="false">
      <c r="A1049" s="11" t="str">
        <f aca="false">TRIM('수출입 실적(국가별)'!A1053)</f>
        <v>2025.05</v>
      </c>
      <c r="B1049" s="17" t="n">
        <f aca="false">IFERROR(VALUE(LEFT(A1049,4)),"")</f>
        <v>2025</v>
      </c>
      <c r="C1049" s="17" t="n">
        <f aca="false">IFERROR(VALUE(RIGHT(A1049,2)),"")</f>
        <v>5</v>
      </c>
      <c r="D1049" s="11" t="str">
        <f aca="false">TRIM('수출입 실적(국가별)'!B1053)</f>
        <v>에티오피아</v>
      </c>
      <c r="E1049" s="19" t="n">
        <f aca="false">IFERROR(VALUE(SUBSTITUTE(TRIM('수출입 실적(국가별)'!D1053),",","")),"")</f>
        <v>8330</v>
      </c>
      <c r="F1049" s="19" t="n">
        <f aca="false">IFERROR(VALUE(SUBSTITUTE(TRIM('수출입 실적(국가별)'!F1053),",","")),"")</f>
        <v>12237</v>
      </c>
      <c r="G1049" s="19" t="n">
        <f aca="false">IFERROR(VALUE(SUBSTITUTE(TRIM('수출입 실적(국가별)'!G1053),",","")),"")</f>
        <v>-3908</v>
      </c>
    </row>
    <row r="1050" customFormat="false" ht="15" hidden="false" customHeight="true" outlineLevel="0" collapsed="false">
      <c r="A1050" s="11" t="str">
        <f aca="false">TRIM('수출입 실적(국가별)'!A1054)</f>
        <v>2025.05</v>
      </c>
      <c r="B1050" s="17" t="n">
        <f aca="false">IFERROR(VALUE(LEFT(A1050,4)),"")</f>
        <v>2025</v>
      </c>
      <c r="C1050" s="17" t="n">
        <f aca="false">IFERROR(VALUE(RIGHT(A1050,2)),"")</f>
        <v>5</v>
      </c>
      <c r="D1050" s="11" t="str">
        <f aca="false">TRIM('수출입 실적(국가별)'!B1054)</f>
        <v>파라과이</v>
      </c>
      <c r="E1050" s="19" t="n">
        <f aca="false">IFERROR(VALUE(SUBSTITUTE(TRIM('수출입 실적(국가별)'!D1054),",","")),"")</f>
        <v>8187</v>
      </c>
      <c r="F1050" s="19" t="n">
        <f aca="false">IFERROR(VALUE(SUBSTITUTE(TRIM('수출입 실적(국가별)'!F1054),",","")),"")</f>
        <v>1507</v>
      </c>
      <c r="G1050" s="19" t="n">
        <f aca="false">IFERROR(VALUE(SUBSTITUTE(TRIM('수출입 실적(국가별)'!G1054),",","")),"")</f>
        <v>6680</v>
      </c>
    </row>
    <row r="1051" customFormat="false" ht="15" hidden="false" customHeight="true" outlineLevel="0" collapsed="false">
      <c r="A1051" s="11" t="str">
        <f aca="false">TRIM('수출입 실적(국가별)'!A1055)</f>
        <v>2025.05</v>
      </c>
      <c r="B1051" s="17" t="n">
        <f aca="false">IFERROR(VALUE(LEFT(A1051,4)),"")</f>
        <v>2025</v>
      </c>
      <c r="C1051" s="17" t="n">
        <f aca="false">IFERROR(VALUE(RIGHT(A1051,2)),"")</f>
        <v>5</v>
      </c>
      <c r="D1051" s="11" t="str">
        <f aca="false">TRIM('수출입 실적(국가별)'!B1055)</f>
        <v>수단</v>
      </c>
      <c r="E1051" s="19" t="n">
        <f aca="false">IFERROR(VALUE(SUBSTITUTE(TRIM('수출입 실적(국가별)'!D1055),",","")),"")</f>
        <v>7772</v>
      </c>
      <c r="F1051" s="19" t="n">
        <f aca="false">IFERROR(VALUE(SUBSTITUTE(TRIM('수출입 실적(국가별)'!F1055),",","")),"")</f>
        <v>0</v>
      </c>
      <c r="G1051" s="19" t="n">
        <f aca="false">IFERROR(VALUE(SUBSTITUTE(TRIM('수출입 실적(국가별)'!G1055),",","")),"")</f>
        <v>7772</v>
      </c>
    </row>
    <row r="1052" customFormat="false" ht="15" hidden="false" customHeight="true" outlineLevel="0" collapsed="false">
      <c r="A1052" s="11" t="str">
        <f aca="false">TRIM('수출입 실적(국가별)'!A1056)</f>
        <v>2025.05</v>
      </c>
      <c r="B1052" s="17" t="n">
        <f aca="false">IFERROR(VALUE(LEFT(A1052,4)),"")</f>
        <v>2025</v>
      </c>
      <c r="C1052" s="17" t="n">
        <f aca="false">IFERROR(VALUE(RIGHT(A1052,2)),"")</f>
        <v>5</v>
      </c>
      <c r="D1052" s="11" t="str">
        <f aca="false">TRIM('수출입 실적(국가별)'!B1056)</f>
        <v>기타국</v>
      </c>
      <c r="E1052" s="19" t="n">
        <f aca="false">IFERROR(VALUE(SUBSTITUTE(TRIM('수출입 실적(국가별)'!D1056),",","")),"")</f>
        <v>7466</v>
      </c>
      <c r="F1052" s="19" t="n">
        <f aca="false">IFERROR(VALUE(SUBSTITUTE(TRIM('수출입 실적(국가별)'!F1056),",","")),"")</f>
        <v>5820</v>
      </c>
      <c r="G1052" s="19" t="n">
        <f aca="false">IFERROR(VALUE(SUBSTITUTE(TRIM('수출입 실적(국가별)'!G1056),",","")),"")</f>
        <v>1646</v>
      </c>
    </row>
    <row r="1053" customFormat="false" ht="15" hidden="false" customHeight="true" outlineLevel="0" collapsed="false">
      <c r="A1053" s="11" t="str">
        <f aca="false">TRIM('수출입 실적(국가별)'!A1057)</f>
        <v>2025.05</v>
      </c>
      <c r="B1053" s="17" t="n">
        <f aca="false">IFERROR(VALUE(LEFT(A1053,4)),"")</f>
        <v>2025</v>
      </c>
      <c r="C1053" s="17" t="n">
        <f aca="false">IFERROR(VALUE(RIGHT(A1053,2)),"")</f>
        <v>5</v>
      </c>
      <c r="D1053" s="11" t="str">
        <f aca="false">TRIM('수출입 실적(국가별)'!B1057)</f>
        <v>모잠비크</v>
      </c>
      <c r="E1053" s="19" t="n">
        <f aca="false">IFERROR(VALUE(SUBSTITUTE(TRIM('수출입 실적(국가별)'!D1057),",","")),"")</f>
        <v>6877</v>
      </c>
      <c r="F1053" s="19" t="n">
        <f aca="false">IFERROR(VALUE(SUBSTITUTE(TRIM('수출입 실적(국가별)'!F1057),",","")),"")</f>
        <v>41515</v>
      </c>
      <c r="G1053" s="19" t="n">
        <f aca="false">IFERROR(VALUE(SUBSTITUTE(TRIM('수출입 실적(국가별)'!G1057),",","")),"")</f>
        <v>-34638</v>
      </c>
    </row>
    <row r="1054" customFormat="false" ht="15" hidden="false" customHeight="true" outlineLevel="0" collapsed="false">
      <c r="A1054" s="11" t="str">
        <f aca="false">TRIM('수출입 실적(국가별)'!A1058)</f>
        <v>2025.05</v>
      </c>
      <c r="B1054" s="17" t="n">
        <f aca="false">IFERROR(VALUE(LEFT(A1054,4)),"")</f>
        <v>2025</v>
      </c>
      <c r="C1054" s="17" t="n">
        <f aca="false">IFERROR(VALUE(RIGHT(A1054,2)),"")</f>
        <v>5</v>
      </c>
      <c r="D1054" s="11" t="str">
        <f aca="false">TRIM('수출입 실적(국가별)'!B1058)</f>
        <v>트리니다드 토바고</v>
      </c>
      <c r="E1054" s="19" t="n">
        <f aca="false">IFERROR(VALUE(SUBSTITUTE(TRIM('수출입 실적(국가별)'!D1058),",","")),"")</f>
        <v>6769</v>
      </c>
      <c r="F1054" s="19" t="n">
        <f aca="false">IFERROR(VALUE(SUBSTITUTE(TRIM('수출입 실적(국가별)'!F1058),",","")),"")</f>
        <v>30320</v>
      </c>
      <c r="G1054" s="19" t="n">
        <f aca="false">IFERROR(VALUE(SUBSTITUTE(TRIM('수출입 실적(국가별)'!G1058),",","")),"")</f>
        <v>-23552</v>
      </c>
    </row>
    <row r="1055" customFormat="false" ht="15" hidden="false" customHeight="true" outlineLevel="0" collapsed="false">
      <c r="A1055" s="11" t="str">
        <f aca="false">TRIM('수출입 실적(국가별)'!A1059)</f>
        <v>2025.05</v>
      </c>
      <c r="B1055" s="17" t="n">
        <f aca="false">IFERROR(VALUE(LEFT(A1055,4)),"")</f>
        <v>2025</v>
      </c>
      <c r="C1055" s="17" t="n">
        <f aca="false">IFERROR(VALUE(RIGHT(A1055,2)),"")</f>
        <v>5</v>
      </c>
      <c r="D1055" s="11" t="str">
        <f aca="false">TRIM('수출입 실적(국가별)'!B1059)</f>
        <v>벨라루스</v>
      </c>
      <c r="E1055" s="19" t="n">
        <f aca="false">IFERROR(VALUE(SUBSTITUTE(TRIM('수출입 실적(국가별)'!D1059),",","")),"")</f>
        <v>6340</v>
      </c>
      <c r="F1055" s="19" t="n">
        <f aca="false">IFERROR(VALUE(SUBSTITUTE(TRIM('수출입 실적(국가별)'!F1059),",","")),"")</f>
        <v>2728</v>
      </c>
      <c r="G1055" s="19" t="n">
        <f aca="false">IFERROR(VALUE(SUBSTITUTE(TRIM('수출입 실적(국가별)'!G1059),",","")),"")</f>
        <v>3612</v>
      </c>
    </row>
    <row r="1056" customFormat="false" ht="15" hidden="false" customHeight="true" outlineLevel="0" collapsed="false">
      <c r="A1056" s="11" t="str">
        <f aca="false">TRIM('수출입 실적(국가별)'!A1060)</f>
        <v>2025.05</v>
      </c>
      <c r="B1056" s="17" t="n">
        <f aca="false">IFERROR(VALUE(LEFT(A1056,4)),"")</f>
        <v>2025</v>
      </c>
      <c r="C1056" s="17" t="n">
        <f aca="false">IFERROR(VALUE(RIGHT(A1056,2)),"")</f>
        <v>5</v>
      </c>
      <c r="D1056" s="11" t="str">
        <f aca="false">TRIM('수출입 실적(국가별)'!B1060)</f>
        <v>니카라과</v>
      </c>
      <c r="E1056" s="19" t="n">
        <f aca="false">IFERROR(VALUE(SUBSTITUTE(TRIM('수출입 실적(국가별)'!D1060),",","")),"")</f>
        <v>5826</v>
      </c>
      <c r="F1056" s="19" t="n">
        <f aca="false">IFERROR(VALUE(SUBSTITUTE(TRIM('수출입 실적(국가별)'!F1060),",","")),"")</f>
        <v>20053</v>
      </c>
      <c r="G1056" s="19" t="n">
        <f aca="false">IFERROR(VALUE(SUBSTITUTE(TRIM('수출입 실적(국가별)'!G1060),",","")),"")</f>
        <v>-14227</v>
      </c>
    </row>
    <row r="1057" customFormat="false" ht="15" hidden="false" customHeight="true" outlineLevel="0" collapsed="false">
      <c r="A1057" s="11" t="str">
        <f aca="false">TRIM('수출입 실적(국가별)'!A1061)</f>
        <v>2025.05</v>
      </c>
      <c r="B1057" s="17" t="n">
        <f aca="false">IFERROR(VALUE(LEFT(A1057,4)),"")</f>
        <v>2025</v>
      </c>
      <c r="C1057" s="17" t="n">
        <f aca="false">IFERROR(VALUE(RIGHT(A1057,2)),"")</f>
        <v>5</v>
      </c>
      <c r="D1057" s="11" t="str">
        <f aca="false">TRIM('수출입 실적(국가별)'!B1061)</f>
        <v>룩셈부르그</v>
      </c>
      <c r="E1057" s="19" t="n">
        <f aca="false">IFERROR(VALUE(SUBSTITUTE(TRIM('수출입 실적(국가별)'!D1061),",","")),"")</f>
        <v>5249</v>
      </c>
      <c r="F1057" s="19" t="n">
        <f aca="false">IFERROR(VALUE(SUBSTITUTE(TRIM('수출입 실적(국가별)'!F1061),",","")),"")</f>
        <v>10828</v>
      </c>
      <c r="G1057" s="19" t="n">
        <f aca="false">IFERROR(VALUE(SUBSTITUTE(TRIM('수출입 실적(국가별)'!G1061),",","")),"")</f>
        <v>-5579</v>
      </c>
    </row>
    <row r="1058" customFormat="false" ht="15" hidden="false" customHeight="true" outlineLevel="0" collapsed="false">
      <c r="A1058" s="11" t="str">
        <f aca="false">TRIM('수출입 실적(국가별)'!A1062)</f>
        <v>2025.05</v>
      </c>
      <c r="B1058" s="17" t="n">
        <f aca="false">IFERROR(VALUE(LEFT(A1058,4)),"")</f>
        <v>2025</v>
      </c>
      <c r="C1058" s="17" t="n">
        <f aca="false">IFERROR(VALUE(RIGHT(A1058,2)),"")</f>
        <v>5</v>
      </c>
      <c r="D1058" s="11" t="str">
        <f aca="false">TRIM('수출입 실적(국가별)'!B1062)</f>
        <v>몰도바</v>
      </c>
      <c r="E1058" s="19" t="n">
        <f aca="false">IFERROR(VALUE(SUBSTITUTE(TRIM('수출입 실적(국가별)'!D1062),",","")),"")</f>
        <v>5039</v>
      </c>
      <c r="F1058" s="19" t="n">
        <f aca="false">IFERROR(VALUE(SUBSTITUTE(TRIM('수출입 실적(국가별)'!F1062),",","")),"")</f>
        <v>2750</v>
      </c>
      <c r="G1058" s="19" t="n">
        <f aca="false">IFERROR(VALUE(SUBSTITUTE(TRIM('수출입 실적(국가별)'!G1062),",","")),"")</f>
        <v>2288</v>
      </c>
    </row>
    <row r="1059" customFormat="false" ht="15" hidden="false" customHeight="true" outlineLevel="0" collapsed="false">
      <c r="A1059" s="11" t="str">
        <f aca="false">TRIM('수출입 실적(국가별)'!A1063)</f>
        <v>2025.05</v>
      </c>
      <c r="B1059" s="17" t="n">
        <f aca="false">IFERROR(VALUE(LEFT(A1059,4)),"")</f>
        <v>2025</v>
      </c>
      <c r="C1059" s="17" t="n">
        <f aca="false">IFERROR(VALUE(RIGHT(A1059,2)),"")</f>
        <v>5</v>
      </c>
      <c r="D1059" s="11" t="str">
        <f aca="false">TRIM('수출입 실적(국가별)'!B1063)</f>
        <v>사모아</v>
      </c>
      <c r="E1059" s="19" t="n">
        <f aca="false">IFERROR(VALUE(SUBSTITUTE(TRIM('수출입 실적(국가별)'!D1063),",","")),"")</f>
        <v>4523</v>
      </c>
      <c r="F1059" s="19" t="n">
        <f aca="false">IFERROR(VALUE(SUBSTITUTE(TRIM('수출입 실적(국가별)'!F1063),",","")),"")</f>
        <v>18</v>
      </c>
      <c r="G1059" s="19" t="n">
        <f aca="false">IFERROR(VALUE(SUBSTITUTE(TRIM('수출입 실적(국가별)'!G1063),",","")),"")</f>
        <v>4506</v>
      </c>
    </row>
    <row r="1060" customFormat="false" ht="15" hidden="false" customHeight="true" outlineLevel="0" collapsed="false">
      <c r="A1060" s="11" t="str">
        <f aca="false">TRIM('수출입 실적(국가별)'!A1064)</f>
        <v>2025.05</v>
      </c>
      <c r="B1060" s="17" t="n">
        <f aca="false">IFERROR(VALUE(LEFT(A1060,4)),"")</f>
        <v>2025</v>
      </c>
      <c r="C1060" s="17" t="n">
        <f aca="false">IFERROR(VALUE(RIGHT(A1060,2)),"")</f>
        <v>5</v>
      </c>
      <c r="D1060" s="11" t="str">
        <f aca="false">TRIM('수출입 실적(국가별)'!B1064)</f>
        <v>콩고</v>
      </c>
      <c r="E1060" s="19" t="n">
        <f aca="false">IFERROR(VALUE(SUBSTITUTE(TRIM('수출입 실적(국가별)'!D1064),",","")),"")</f>
        <v>4200</v>
      </c>
      <c r="F1060" s="19" t="n">
        <f aca="false">IFERROR(VALUE(SUBSTITUTE(TRIM('수출입 실적(국가별)'!F1064),",","")),"")</f>
        <v>375</v>
      </c>
      <c r="G1060" s="19" t="n">
        <f aca="false">IFERROR(VALUE(SUBSTITUTE(TRIM('수출입 실적(국가별)'!G1064),",","")),"")</f>
        <v>3825</v>
      </c>
    </row>
    <row r="1061" customFormat="false" ht="15" hidden="false" customHeight="true" outlineLevel="0" collapsed="false">
      <c r="A1061" s="11" t="str">
        <f aca="false">TRIM('수출입 실적(국가별)'!A1065)</f>
        <v>2025.05</v>
      </c>
      <c r="B1061" s="17" t="n">
        <f aca="false">IFERROR(VALUE(LEFT(A1061,4)),"")</f>
        <v>2025</v>
      </c>
      <c r="C1061" s="17" t="n">
        <f aca="false">IFERROR(VALUE(RIGHT(A1061,2)),"")</f>
        <v>5</v>
      </c>
      <c r="D1061" s="11" t="str">
        <f aca="false">TRIM('수출입 실적(국가별)'!B1065)</f>
        <v>아프카니스탄</v>
      </c>
      <c r="E1061" s="19" t="n">
        <f aca="false">IFERROR(VALUE(SUBSTITUTE(TRIM('수출입 실적(국가별)'!D1065),",","")),"")</f>
        <v>4099</v>
      </c>
      <c r="F1061" s="19" t="n">
        <f aca="false">IFERROR(VALUE(SUBSTITUTE(TRIM('수출입 실적(국가별)'!F1065),",","")),"")</f>
        <v>143</v>
      </c>
      <c r="G1061" s="19" t="n">
        <f aca="false">IFERROR(VALUE(SUBSTITUTE(TRIM('수출입 실적(국가별)'!G1065),",","")),"")</f>
        <v>3955</v>
      </c>
    </row>
    <row r="1062" customFormat="false" ht="15" hidden="false" customHeight="true" outlineLevel="0" collapsed="false">
      <c r="A1062" s="11" t="str">
        <f aca="false">TRIM('수출입 실적(국가별)'!A1066)</f>
        <v>2025.05</v>
      </c>
      <c r="B1062" s="17" t="n">
        <f aca="false">IFERROR(VALUE(LEFT(A1062,4)),"")</f>
        <v>2025</v>
      </c>
      <c r="C1062" s="17" t="n">
        <f aca="false">IFERROR(VALUE(RIGHT(A1062,2)),"")</f>
        <v>5</v>
      </c>
      <c r="D1062" s="11" t="str">
        <f aca="false">TRIM('수출입 실적(국가별)'!B1066)</f>
        <v>라트비아</v>
      </c>
      <c r="E1062" s="19" t="n">
        <f aca="false">IFERROR(VALUE(SUBSTITUTE(TRIM('수출입 실적(국가별)'!D1066),",","")),"")</f>
        <v>4091</v>
      </c>
      <c r="F1062" s="19" t="n">
        <f aca="false">IFERROR(VALUE(SUBSTITUTE(TRIM('수출입 실적(국가별)'!F1066),",","")),"")</f>
        <v>9502</v>
      </c>
      <c r="G1062" s="19" t="n">
        <f aca="false">IFERROR(VALUE(SUBSTITUTE(TRIM('수출입 실적(국가별)'!G1066),",","")),"")</f>
        <v>-5411</v>
      </c>
    </row>
    <row r="1063" customFormat="false" ht="15" hidden="false" customHeight="true" outlineLevel="0" collapsed="false">
      <c r="A1063" s="11" t="str">
        <f aca="false">TRIM('수출입 실적(국가별)'!A1067)</f>
        <v>2025.05</v>
      </c>
      <c r="B1063" s="17" t="n">
        <f aca="false">IFERROR(VALUE(LEFT(A1063,4)),"")</f>
        <v>2025</v>
      </c>
      <c r="C1063" s="17" t="n">
        <f aca="false">IFERROR(VALUE(RIGHT(A1063,2)),"")</f>
        <v>5</v>
      </c>
      <c r="D1063" s="11" t="str">
        <f aca="false">TRIM('수출입 실적(국가별)'!B1067)</f>
        <v>사이프러스</v>
      </c>
      <c r="E1063" s="19" t="n">
        <f aca="false">IFERROR(VALUE(SUBSTITUTE(TRIM('수출입 실적(국가별)'!D1067),",","")),"")</f>
        <v>4090</v>
      </c>
      <c r="F1063" s="19" t="n">
        <f aca="false">IFERROR(VALUE(SUBSTITUTE(TRIM('수출입 실적(국가별)'!F1067),",","")),"")</f>
        <v>258</v>
      </c>
      <c r="G1063" s="19" t="n">
        <f aca="false">IFERROR(VALUE(SUBSTITUTE(TRIM('수출입 실적(국가별)'!G1067),",","")),"")</f>
        <v>3833</v>
      </c>
    </row>
    <row r="1064" customFormat="false" ht="15" hidden="false" customHeight="true" outlineLevel="0" collapsed="false">
      <c r="A1064" s="11" t="str">
        <f aca="false">TRIM('수출입 실적(국가별)'!A1068)</f>
        <v>2025.05</v>
      </c>
      <c r="B1064" s="17" t="n">
        <f aca="false">IFERROR(VALUE(LEFT(A1064,4)),"")</f>
        <v>2025</v>
      </c>
      <c r="C1064" s="17" t="n">
        <f aca="false">IFERROR(VALUE(RIGHT(A1064,2)),"")</f>
        <v>5</v>
      </c>
      <c r="D1064" s="11" t="str">
        <f aca="false">TRIM('수출입 실적(국가별)'!B1068)</f>
        <v>벨리제</v>
      </c>
      <c r="E1064" s="19" t="n">
        <f aca="false">IFERROR(VALUE(SUBSTITUTE(TRIM('수출입 실적(국가별)'!D1068),",","")),"")</f>
        <v>3977</v>
      </c>
      <c r="F1064" s="19" t="n">
        <f aca="false">IFERROR(VALUE(SUBSTITUTE(TRIM('수출입 실적(국가별)'!F1068),",","")),"")</f>
        <v>0</v>
      </c>
      <c r="G1064" s="19" t="n">
        <f aca="false">IFERROR(VALUE(SUBSTITUTE(TRIM('수출입 실적(국가별)'!G1068),",","")),"")</f>
        <v>3976</v>
      </c>
    </row>
    <row r="1065" customFormat="false" ht="15" hidden="false" customHeight="true" outlineLevel="0" collapsed="false">
      <c r="A1065" s="11" t="str">
        <f aca="false">TRIM('수출입 실적(국가별)'!A1069)</f>
        <v>2025.05</v>
      </c>
      <c r="B1065" s="17" t="n">
        <f aca="false">IFERROR(VALUE(LEFT(A1065,4)),"")</f>
        <v>2025</v>
      </c>
      <c r="C1065" s="17" t="n">
        <f aca="false">IFERROR(VALUE(RIGHT(A1065,2)),"")</f>
        <v>5</v>
      </c>
      <c r="D1065" s="11" t="str">
        <f aca="false">TRIM('수출입 실적(국가별)'!B1069)</f>
        <v>파푸아 뉴기니</v>
      </c>
      <c r="E1065" s="19" t="n">
        <f aca="false">IFERROR(VALUE(SUBSTITUTE(TRIM('수출입 실적(국가별)'!D1069),",","")),"")</f>
        <v>3904</v>
      </c>
      <c r="F1065" s="19" t="n">
        <f aca="false">IFERROR(VALUE(SUBSTITUTE(TRIM('수출입 실적(국가별)'!F1069),",","")),"")</f>
        <v>117440</v>
      </c>
      <c r="G1065" s="19" t="n">
        <f aca="false">IFERROR(VALUE(SUBSTITUTE(TRIM('수출입 실적(국가별)'!G1069),",","")),"")</f>
        <v>-113537</v>
      </c>
    </row>
    <row r="1066" customFormat="false" ht="15" hidden="false" customHeight="true" outlineLevel="0" collapsed="false">
      <c r="A1066" s="11" t="str">
        <f aca="false">TRIM('수출입 실적(국가별)'!A1070)</f>
        <v>2025.05</v>
      </c>
      <c r="B1066" s="17" t="n">
        <f aca="false">IFERROR(VALUE(LEFT(A1066,4)),"")</f>
        <v>2025</v>
      </c>
      <c r="C1066" s="17" t="n">
        <f aca="false">IFERROR(VALUE(RIGHT(A1066,2)),"")</f>
        <v>5</v>
      </c>
      <c r="D1066" s="11" t="str">
        <f aca="false">TRIM('수출입 실적(국가별)'!B1070)</f>
        <v>브루나이</v>
      </c>
      <c r="E1066" s="19" t="n">
        <f aca="false">IFERROR(VALUE(SUBSTITUTE(TRIM('수출입 실적(국가별)'!D1070),",","")),"")</f>
        <v>3742</v>
      </c>
      <c r="F1066" s="19" t="n">
        <f aca="false">IFERROR(VALUE(SUBSTITUTE(TRIM('수출입 실적(국가별)'!F1070),",","")),"")</f>
        <v>114961</v>
      </c>
      <c r="G1066" s="19" t="n">
        <f aca="false">IFERROR(VALUE(SUBSTITUTE(TRIM('수출입 실적(국가별)'!G1070),",","")),"")</f>
        <v>-111220</v>
      </c>
    </row>
    <row r="1067" customFormat="false" ht="15" hidden="false" customHeight="true" outlineLevel="0" collapsed="false">
      <c r="A1067" s="11" t="str">
        <f aca="false">TRIM('수출입 실적(국가별)'!A1071)</f>
        <v>2025.05</v>
      </c>
      <c r="B1067" s="17" t="n">
        <f aca="false">IFERROR(VALUE(LEFT(A1067,4)),"")</f>
        <v>2025</v>
      </c>
      <c r="C1067" s="17" t="n">
        <f aca="false">IFERROR(VALUE(RIGHT(A1067,2)),"")</f>
        <v>5</v>
      </c>
      <c r="D1067" s="11" t="str">
        <f aca="false">TRIM('수출입 실적(국가별)'!B1071)</f>
        <v>예맨</v>
      </c>
      <c r="E1067" s="19" t="n">
        <f aca="false">IFERROR(VALUE(SUBSTITUTE(TRIM('수출입 실적(국가별)'!D1071),",","")),"")</f>
        <v>3572</v>
      </c>
      <c r="F1067" s="19" t="n">
        <f aca="false">IFERROR(VALUE(SUBSTITUTE(TRIM('수출입 실적(국가별)'!F1071),",","")),"")</f>
        <v>2109</v>
      </c>
      <c r="G1067" s="19" t="n">
        <f aca="false">IFERROR(VALUE(SUBSTITUTE(TRIM('수출입 실적(국가별)'!G1071),",","")),"")</f>
        <v>1464</v>
      </c>
    </row>
    <row r="1068" customFormat="false" ht="15" hidden="false" customHeight="true" outlineLevel="0" collapsed="false">
      <c r="A1068" s="11" t="str">
        <f aca="false">TRIM('수출입 실적(국가별)'!A1072)</f>
        <v>2025.05</v>
      </c>
      <c r="B1068" s="17" t="n">
        <f aca="false">IFERROR(VALUE(LEFT(A1068,4)),"")</f>
        <v>2025</v>
      </c>
      <c r="C1068" s="17" t="n">
        <f aca="false">IFERROR(VALUE(RIGHT(A1068,2)),"")</f>
        <v>5</v>
      </c>
      <c r="D1068" s="11" t="str">
        <f aca="false">TRIM('수출입 실적(국가별)'!B1072)</f>
        <v>베닝</v>
      </c>
      <c r="E1068" s="19" t="n">
        <f aca="false">IFERROR(VALUE(SUBSTITUTE(TRIM('수출입 실적(국가별)'!D1072),",","")),"")</f>
        <v>3568</v>
      </c>
      <c r="F1068" s="19" t="n">
        <f aca="false">IFERROR(VALUE(SUBSTITUTE(TRIM('수출입 실적(국가별)'!F1072),",","")),"")</f>
        <v>0</v>
      </c>
      <c r="G1068" s="19" t="n">
        <f aca="false">IFERROR(VALUE(SUBSTITUTE(TRIM('수출입 실적(국가별)'!G1072),",","")),"")</f>
        <v>3568</v>
      </c>
    </row>
    <row r="1069" customFormat="false" ht="15" hidden="false" customHeight="true" outlineLevel="0" collapsed="false">
      <c r="A1069" s="11" t="str">
        <f aca="false">TRIM('수출입 실적(국가별)'!A1073)</f>
        <v>2025.05</v>
      </c>
      <c r="B1069" s="17" t="n">
        <f aca="false">IFERROR(VALUE(LEFT(A1069,4)),"")</f>
        <v>2025</v>
      </c>
      <c r="C1069" s="17" t="n">
        <f aca="false">IFERROR(VALUE(RIGHT(A1069,2)),"")</f>
        <v>5</v>
      </c>
      <c r="D1069" s="11" t="str">
        <f aca="false">TRIM('수출입 실적(국가별)'!B1073)</f>
        <v>가이아나</v>
      </c>
      <c r="E1069" s="19" t="n">
        <f aca="false">IFERROR(VALUE(SUBSTITUTE(TRIM('수출입 실적(국가별)'!D1073),",","")),"")</f>
        <v>3511</v>
      </c>
      <c r="F1069" s="19" t="n">
        <f aca="false">IFERROR(VALUE(SUBSTITUTE(TRIM('수출입 실적(국가별)'!F1073),",","")),"")</f>
        <v>2</v>
      </c>
      <c r="G1069" s="19" t="n">
        <f aca="false">IFERROR(VALUE(SUBSTITUTE(TRIM('수출입 실적(국가별)'!G1073),",","")),"")</f>
        <v>3509</v>
      </c>
    </row>
    <row r="1070" customFormat="false" ht="15" hidden="false" customHeight="true" outlineLevel="0" collapsed="false">
      <c r="A1070" s="11" t="str">
        <f aca="false">TRIM('수출입 실적(국가별)'!A1074)</f>
        <v>2025.05</v>
      </c>
      <c r="B1070" s="17" t="n">
        <f aca="false">IFERROR(VALUE(LEFT(A1070,4)),"")</f>
        <v>2025</v>
      </c>
      <c r="C1070" s="17" t="n">
        <f aca="false">IFERROR(VALUE(RIGHT(A1070,2)),"")</f>
        <v>5</v>
      </c>
      <c r="D1070" s="11" t="str">
        <f aca="false">TRIM('수출입 실적(국가별)'!B1074)</f>
        <v>바레인</v>
      </c>
      <c r="E1070" s="19" t="n">
        <f aca="false">IFERROR(VALUE(SUBSTITUTE(TRIM('수출입 실적(국가별)'!D1074),",","")),"")</f>
        <v>3455</v>
      </c>
      <c r="F1070" s="19" t="n">
        <f aca="false">IFERROR(VALUE(SUBSTITUTE(TRIM('수출입 실적(국가별)'!F1074),",","")),"")</f>
        <v>100783</v>
      </c>
      <c r="G1070" s="19" t="n">
        <f aca="false">IFERROR(VALUE(SUBSTITUTE(TRIM('수출입 실적(국가별)'!G1074),",","")),"")</f>
        <v>-97328</v>
      </c>
    </row>
    <row r="1071" customFormat="false" ht="15" hidden="false" customHeight="true" outlineLevel="0" collapsed="false">
      <c r="A1071" s="11" t="str">
        <f aca="false">TRIM('수출입 실적(국가별)'!A1075)</f>
        <v>2025.05</v>
      </c>
      <c r="B1071" s="17" t="n">
        <f aca="false">IFERROR(VALUE(LEFT(A1071,4)),"")</f>
        <v>2025</v>
      </c>
      <c r="C1071" s="17" t="n">
        <f aca="false">IFERROR(VALUE(RIGHT(A1071,2)),"")</f>
        <v>5</v>
      </c>
      <c r="D1071" s="11" t="str">
        <f aca="false">TRIM('수출입 실적(국가별)'!B1075)</f>
        <v>팔레스타인 해방기구</v>
      </c>
      <c r="E1071" s="19" t="n">
        <f aca="false">IFERROR(VALUE(SUBSTITUTE(TRIM('수출입 실적(국가별)'!D1075),",","")),"")</f>
        <v>3442</v>
      </c>
      <c r="F1071" s="19" t="n">
        <f aca="false">IFERROR(VALUE(SUBSTITUTE(TRIM('수출입 실적(국가별)'!F1075),",","")),"")</f>
        <v>91</v>
      </c>
      <c r="G1071" s="19" t="n">
        <f aca="false">IFERROR(VALUE(SUBSTITUTE(TRIM('수출입 실적(국가별)'!G1075),",","")),"")</f>
        <v>3351</v>
      </c>
    </row>
    <row r="1072" customFormat="false" ht="15" hidden="false" customHeight="true" outlineLevel="0" collapsed="false">
      <c r="A1072" s="11" t="str">
        <f aca="false">TRIM('수출입 실적(국가별)'!A1076)</f>
        <v>2025.05</v>
      </c>
      <c r="B1072" s="17" t="n">
        <f aca="false">IFERROR(VALUE(LEFT(A1072,4)),"")</f>
        <v>2025</v>
      </c>
      <c r="C1072" s="17" t="n">
        <f aca="false">IFERROR(VALUE(RIGHT(A1072,2)),"")</f>
        <v>5</v>
      </c>
      <c r="D1072" s="11" t="str">
        <f aca="false">TRIM('수출입 실적(국가별)'!B1076)</f>
        <v>불령 리유니온 코모도 제도</v>
      </c>
      <c r="E1072" s="19" t="n">
        <f aca="false">IFERROR(VALUE(SUBSTITUTE(TRIM('수출입 실적(국가별)'!D1076),",","")),"")</f>
        <v>3434</v>
      </c>
      <c r="F1072" s="19" t="n">
        <f aca="false">IFERROR(VALUE(SUBSTITUTE(TRIM('수출입 실적(국가별)'!F1076),",","")),"")</f>
        <v>0</v>
      </c>
      <c r="G1072" s="19" t="n">
        <f aca="false">IFERROR(VALUE(SUBSTITUTE(TRIM('수출입 실적(국가별)'!G1076),",","")),"")</f>
        <v>3434</v>
      </c>
    </row>
    <row r="1073" customFormat="false" ht="15" hidden="false" customHeight="true" outlineLevel="0" collapsed="false">
      <c r="A1073" s="11" t="str">
        <f aca="false">TRIM('수출입 실적(국가별)'!A1077)</f>
        <v>2025.05</v>
      </c>
      <c r="B1073" s="17" t="n">
        <f aca="false">IFERROR(VALUE(LEFT(A1073,4)),"")</f>
        <v>2025</v>
      </c>
      <c r="C1073" s="17" t="n">
        <f aca="false">IFERROR(VALUE(RIGHT(A1073,2)),"")</f>
        <v>5</v>
      </c>
      <c r="D1073" s="11" t="str">
        <f aca="false">TRIM('수출입 실적(국가별)'!B1077)</f>
        <v>모리셔스</v>
      </c>
      <c r="E1073" s="19" t="n">
        <f aca="false">IFERROR(VALUE(SUBSTITUTE(TRIM('수출입 실적(국가별)'!D1077),",","")),"")</f>
        <v>3296</v>
      </c>
      <c r="F1073" s="19" t="n">
        <f aca="false">IFERROR(VALUE(SUBSTITUTE(TRIM('수출입 실적(국가별)'!F1077),",","")),"")</f>
        <v>98</v>
      </c>
      <c r="G1073" s="19" t="n">
        <f aca="false">IFERROR(VALUE(SUBSTITUTE(TRIM('수출입 실적(국가별)'!G1077),",","")),"")</f>
        <v>3198</v>
      </c>
    </row>
    <row r="1074" customFormat="false" ht="15" hidden="false" customHeight="true" outlineLevel="0" collapsed="false">
      <c r="A1074" s="11" t="str">
        <f aca="false">TRIM('수출입 실적(국가별)'!A1078)</f>
        <v>2025.05</v>
      </c>
      <c r="B1074" s="17" t="n">
        <f aca="false">IFERROR(VALUE(LEFT(A1074,4)),"")</f>
        <v>2025</v>
      </c>
      <c r="C1074" s="17" t="n">
        <f aca="false">IFERROR(VALUE(RIGHT(A1074,2)),"")</f>
        <v>5</v>
      </c>
      <c r="D1074" s="11" t="str">
        <f aca="false">TRIM('수출입 실적(국가별)'!B1078)</f>
        <v>볼리비아</v>
      </c>
      <c r="E1074" s="19" t="n">
        <f aca="false">IFERROR(VALUE(SUBSTITUTE(TRIM('수출입 실적(국가별)'!D1078),",","")),"")</f>
        <v>3242</v>
      </c>
      <c r="F1074" s="19" t="n">
        <f aca="false">IFERROR(VALUE(SUBSTITUTE(TRIM('수출입 실적(국가별)'!F1078),",","")),"")</f>
        <v>70365</v>
      </c>
      <c r="G1074" s="19" t="n">
        <f aca="false">IFERROR(VALUE(SUBSTITUTE(TRIM('수출입 실적(국가별)'!G1078),",","")),"")</f>
        <v>-67123</v>
      </c>
    </row>
    <row r="1075" customFormat="false" ht="15" hidden="false" customHeight="true" outlineLevel="0" collapsed="false">
      <c r="A1075" s="11" t="str">
        <f aca="false">TRIM('수출입 실적(국가별)'!A1079)</f>
        <v>2025.05</v>
      </c>
      <c r="B1075" s="17" t="n">
        <f aca="false">IFERROR(VALUE(LEFT(A1075,4)),"")</f>
        <v>2025</v>
      </c>
      <c r="C1075" s="17" t="n">
        <f aca="false">IFERROR(VALUE(RIGHT(A1075,2)),"")</f>
        <v>5</v>
      </c>
      <c r="D1075" s="11" t="str">
        <f aca="false">TRIM('수출입 실적(국가별)'!B1079)</f>
        <v>우간다</v>
      </c>
      <c r="E1075" s="19" t="n">
        <f aca="false">IFERROR(VALUE(SUBSTITUTE(TRIM('수출입 실적(국가별)'!D1079),",","")),"")</f>
        <v>3145</v>
      </c>
      <c r="F1075" s="19" t="n">
        <f aca="false">IFERROR(VALUE(SUBSTITUTE(TRIM('수출입 실적(국가별)'!F1079),",","")),"")</f>
        <v>578</v>
      </c>
      <c r="G1075" s="19" t="n">
        <f aca="false">IFERROR(VALUE(SUBSTITUTE(TRIM('수출입 실적(국가별)'!G1079),",","")),"")</f>
        <v>2567</v>
      </c>
    </row>
    <row r="1076" customFormat="false" ht="15" hidden="false" customHeight="true" outlineLevel="0" collapsed="false">
      <c r="A1076" s="11" t="str">
        <f aca="false">TRIM('수출입 실적(국가별)'!A1080)</f>
        <v>2025.05</v>
      </c>
      <c r="B1076" s="17" t="n">
        <f aca="false">IFERROR(VALUE(LEFT(A1076,4)),"")</f>
        <v>2025</v>
      </c>
      <c r="C1076" s="17" t="n">
        <f aca="false">IFERROR(VALUE(RIGHT(A1076,2)),"")</f>
        <v>5</v>
      </c>
      <c r="D1076" s="11" t="str">
        <f aca="false">TRIM('수출입 실적(국가별)'!B1080)</f>
        <v>네팔</v>
      </c>
      <c r="E1076" s="19" t="n">
        <f aca="false">IFERROR(VALUE(SUBSTITUTE(TRIM('수출입 실적(국가별)'!D1080),",","")),"")</f>
        <v>2996</v>
      </c>
      <c r="F1076" s="19" t="n">
        <f aca="false">IFERROR(VALUE(SUBSTITUTE(TRIM('수출입 실적(국가별)'!F1080),",","")),"")</f>
        <v>612</v>
      </c>
      <c r="G1076" s="19" t="n">
        <f aca="false">IFERROR(VALUE(SUBSTITUTE(TRIM('수출입 실적(국가별)'!G1080),",","")),"")</f>
        <v>2384</v>
      </c>
    </row>
    <row r="1077" customFormat="false" ht="15" hidden="false" customHeight="true" outlineLevel="0" collapsed="false">
      <c r="A1077" s="11" t="str">
        <f aca="false">TRIM('수출입 실적(국가별)'!A1081)</f>
        <v>2025.05</v>
      </c>
      <c r="B1077" s="17" t="n">
        <f aca="false">IFERROR(VALUE(LEFT(A1077,4)),"")</f>
        <v>2025</v>
      </c>
      <c r="C1077" s="17" t="n">
        <f aca="false">IFERROR(VALUE(RIGHT(A1077,2)),"")</f>
        <v>5</v>
      </c>
      <c r="D1077" s="11" t="str">
        <f aca="false">TRIM('수출입 실적(국가별)'!B1081)</f>
        <v>토고</v>
      </c>
      <c r="E1077" s="19" t="n">
        <f aca="false">IFERROR(VALUE(SUBSTITUTE(TRIM('수출입 실적(국가별)'!D1081),",","")),"")</f>
        <v>2787</v>
      </c>
      <c r="F1077" s="19" t="n">
        <f aca="false">IFERROR(VALUE(SUBSTITUTE(TRIM('수출입 실적(국가별)'!F1081),",","")),"")</f>
        <v>419</v>
      </c>
      <c r="G1077" s="19" t="n">
        <f aca="false">IFERROR(VALUE(SUBSTITUTE(TRIM('수출입 실적(국가별)'!G1081),",","")),"")</f>
        <v>2368</v>
      </c>
    </row>
    <row r="1078" customFormat="false" ht="15" hidden="false" customHeight="true" outlineLevel="0" collapsed="false">
      <c r="A1078" s="11" t="str">
        <f aca="false">TRIM('수출입 실적(국가별)'!A1082)</f>
        <v>2025.05</v>
      </c>
      <c r="B1078" s="17" t="n">
        <f aca="false">IFERROR(VALUE(LEFT(A1078,4)),"")</f>
        <v>2025</v>
      </c>
      <c r="C1078" s="17" t="n">
        <f aca="false">IFERROR(VALUE(RIGHT(A1078,2)),"")</f>
        <v>5</v>
      </c>
      <c r="D1078" s="11" t="str">
        <f aca="false">TRIM('수출입 실적(국가별)'!B1082)</f>
        <v>마다카스카르</v>
      </c>
      <c r="E1078" s="19" t="n">
        <f aca="false">IFERROR(VALUE(SUBSTITUTE(TRIM('수출입 실적(국가별)'!D1082),",","")),"")</f>
        <v>2555</v>
      </c>
      <c r="F1078" s="19" t="n">
        <f aca="false">IFERROR(VALUE(SUBSTITUTE(TRIM('수출입 실적(국가별)'!F1082),",","")),"")</f>
        <v>7860</v>
      </c>
      <c r="G1078" s="19" t="n">
        <f aca="false">IFERROR(VALUE(SUBSTITUTE(TRIM('수출입 실적(국가별)'!G1082),",","")),"")</f>
        <v>-5305</v>
      </c>
    </row>
    <row r="1079" customFormat="false" ht="15" hidden="false" customHeight="true" outlineLevel="0" collapsed="false">
      <c r="A1079" s="11" t="str">
        <f aca="false">TRIM('수출입 실적(국가별)'!A1083)</f>
        <v>2025.05</v>
      </c>
      <c r="B1079" s="17" t="n">
        <f aca="false">IFERROR(VALUE(LEFT(A1079,4)),"")</f>
        <v>2025</v>
      </c>
      <c r="C1079" s="17" t="n">
        <f aca="false">IFERROR(VALUE(RIGHT(A1079,2)),"")</f>
        <v>5</v>
      </c>
      <c r="D1079" s="11" t="str">
        <f aca="false">TRIM('수출입 실적(국가별)'!B1083)</f>
        <v>투르크멘</v>
      </c>
      <c r="E1079" s="19" t="n">
        <f aca="false">IFERROR(VALUE(SUBSTITUTE(TRIM('수출입 실적(국가별)'!D1083),",","")),"")</f>
        <v>2522</v>
      </c>
      <c r="F1079" s="19" t="n">
        <f aca="false">IFERROR(VALUE(SUBSTITUTE(TRIM('수출입 실적(국가별)'!F1083),",","")),"")</f>
        <v>0</v>
      </c>
      <c r="G1079" s="19" t="n">
        <f aca="false">IFERROR(VALUE(SUBSTITUTE(TRIM('수출입 실적(국가별)'!G1083),",","")),"")</f>
        <v>2522</v>
      </c>
    </row>
    <row r="1080" customFormat="false" ht="15" hidden="false" customHeight="true" outlineLevel="0" collapsed="false">
      <c r="A1080" s="11" t="str">
        <f aca="false">TRIM('수출입 실적(국가별)'!A1084)</f>
        <v>2025.05</v>
      </c>
      <c r="B1080" s="17" t="n">
        <f aca="false">IFERROR(VALUE(LEFT(A1080,4)),"")</f>
        <v>2025</v>
      </c>
      <c r="C1080" s="17" t="n">
        <f aca="false">IFERROR(VALUE(RIGHT(A1080,2)),"")</f>
        <v>5</v>
      </c>
      <c r="D1080" s="11" t="str">
        <f aca="false">TRIM('수출입 실적(국가별)'!B1084)</f>
        <v>베네주엘라</v>
      </c>
      <c r="E1080" s="19" t="n">
        <f aca="false">IFERROR(VALUE(SUBSTITUTE(TRIM('수출입 실적(국가별)'!D1084),",","")),"")</f>
        <v>2495</v>
      </c>
      <c r="F1080" s="19" t="n">
        <f aca="false">IFERROR(VALUE(SUBSTITUTE(TRIM('수출입 실적(국가별)'!F1084),",","")),"")</f>
        <v>487</v>
      </c>
      <c r="G1080" s="19" t="n">
        <f aca="false">IFERROR(VALUE(SUBSTITUTE(TRIM('수출입 실적(국가별)'!G1084),",","")),"")</f>
        <v>2007</v>
      </c>
    </row>
    <row r="1081" customFormat="false" ht="15" hidden="false" customHeight="true" outlineLevel="0" collapsed="false">
      <c r="A1081" s="11" t="str">
        <f aca="false">TRIM('수출입 실적(국가별)'!A1085)</f>
        <v>2025.05</v>
      </c>
      <c r="B1081" s="17" t="n">
        <f aca="false">IFERROR(VALUE(LEFT(A1081,4)),"")</f>
        <v>2025</v>
      </c>
      <c r="C1081" s="17" t="n">
        <f aca="false">IFERROR(VALUE(RIGHT(A1081,2)),"")</f>
        <v>5</v>
      </c>
      <c r="D1081" s="11" t="str">
        <f aca="false">TRIM('수출입 실적(국가별)'!B1085)</f>
        <v>자마이카</v>
      </c>
      <c r="E1081" s="19" t="n">
        <f aca="false">IFERROR(VALUE(SUBSTITUTE(TRIM('수출입 실적(국가별)'!D1085),",","")),"")</f>
        <v>2348</v>
      </c>
      <c r="F1081" s="19" t="n">
        <f aca="false">IFERROR(VALUE(SUBSTITUTE(TRIM('수출입 실적(국가별)'!F1085),",","")),"")</f>
        <v>1047</v>
      </c>
      <c r="G1081" s="19" t="n">
        <f aca="false">IFERROR(VALUE(SUBSTITUTE(TRIM('수출입 실적(국가별)'!G1085),",","")),"")</f>
        <v>1301</v>
      </c>
    </row>
    <row r="1082" customFormat="false" ht="15" hidden="false" customHeight="true" outlineLevel="0" collapsed="false">
      <c r="A1082" s="11" t="str">
        <f aca="false">TRIM('수출입 실적(국가별)'!A1086)</f>
        <v>2025.05</v>
      </c>
      <c r="B1082" s="17" t="n">
        <f aca="false">IFERROR(VALUE(LEFT(A1082,4)),"")</f>
        <v>2025</v>
      </c>
      <c r="C1082" s="17" t="n">
        <f aca="false">IFERROR(VALUE(RIGHT(A1082,2)),"")</f>
        <v>5</v>
      </c>
      <c r="D1082" s="11" t="str">
        <f aca="false">TRIM('수출입 실적(국가별)'!B1086)</f>
        <v>짐바브웨</v>
      </c>
      <c r="E1082" s="19" t="n">
        <f aca="false">IFERROR(VALUE(SUBSTITUTE(TRIM('수출입 실적(국가별)'!D1086),",","")),"")</f>
        <v>2283</v>
      </c>
      <c r="F1082" s="19" t="n">
        <f aca="false">IFERROR(VALUE(SUBSTITUTE(TRIM('수출입 실적(국가별)'!F1086),",","")),"")</f>
        <v>652</v>
      </c>
      <c r="G1082" s="19" t="n">
        <f aca="false">IFERROR(VALUE(SUBSTITUTE(TRIM('수출입 실적(국가별)'!G1086),",","")),"")</f>
        <v>1630</v>
      </c>
    </row>
    <row r="1083" customFormat="false" ht="15" hidden="false" customHeight="true" outlineLevel="0" collapsed="false">
      <c r="A1083" s="11" t="str">
        <f aca="false">TRIM('수출입 실적(국가별)'!A1087)</f>
        <v>2025.05</v>
      </c>
      <c r="B1083" s="17" t="n">
        <f aca="false">IFERROR(VALUE(LEFT(A1083,4)),"")</f>
        <v>2025</v>
      </c>
      <c r="C1083" s="17" t="n">
        <f aca="false">IFERROR(VALUE(RIGHT(A1083,2)),"")</f>
        <v>5</v>
      </c>
      <c r="D1083" s="11" t="str">
        <f aca="false">TRIM('수출입 실적(국가별)'!B1087)</f>
        <v>부르키나 파소</v>
      </c>
      <c r="E1083" s="19" t="n">
        <f aca="false">IFERROR(VALUE(SUBSTITUTE(TRIM('수출입 실적(국가별)'!D1087),",","")),"")</f>
        <v>2248</v>
      </c>
      <c r="F1083" s="19" t="n">
        <f aca="false">IFERROR(VALUE(SUBSTITUTE(TRIM('수출입 실적(국가별)'!F1087),",","")),"")</f>
        <v>1464</v>
      </c>
      <c r="G1083" s="19" t="n">
        <f aca="false">IFERROR(VALUE(SUBSTITUTE(TRIM('수출입 실적(국가별)'!G1087),",","")),"")</f>
        <v>784</v>
      </c>
    </row>
    <row r="1084" customFormat="false" ht="15" hidden="false" customHeight="true" outlineLevel="0" collapsed="false">
      <c r="A1084" s="11" t="str">
        <f aca="false">TRIM('수출입 실적(국가별)'!A1088)</f>
        <v>2025.05</v>
      </c>
      <c r="B1084" s="17" t="n">
        <f aca="false">IFERROR(VALUE(LEFT(A1084,4)),"")</f>
        <v>2025</v>
      </c>
      <c r="C1084" s="17" t="n">
        <f aca="false">IFERROR(VALUE(RIGHT(A1084,2)),"")</f>
        <v>5</v>
      </c>
      <c r="D1084" s="11" t="str">
        <f aca="false">TRIM('수출입 실적(국가별)'!B1088)</f>
        <v>르완다</v>
      </c>
      <c r="E1084" s="19" t="n">
        <f aca="false">IFERROR(VALUE(SUBSTITUTE(TRIM('수출입 실적(국가별)'!D1088),",","")),"")</f>
        <v>2212</v>
      </c>
      <c r="F1084" s="19" t="n">
        <f aca="false">IFERROR(VALUE(SUBSTITUTE(TRIM('수출입 실적(국가별)'!F1088),",","")),"")</f>
        <v>121</v>
      </c>
      <c r="G1084" s="19" t="n">
        <f aca="false">IFERROR(VALUE(SUBSTITUTE(TRIM('수출입 실적(국가별)'!G1088),",","")),"")</f>
        <v>2090</v>
      </c>
    </row>
    <row r="1085" customFormat="false" ht="15" hidden="false" customHeight="true" outlineLevel="0" collapsed="false">
      <c r="A1085" s="11" t="str">
        <f aca="false">TRIM('수출입 실적(국가별)'!A1089)</f>
        <v>2025.05</v>
      </c>
      <c r="B1085" s="17" t="n">
        <f aca="false">IFERROR(VALUE(LEFT(A1085,4)),"")</f>
        <v>2025</v>
      </c>
      <c r="C1085" s="17" t="n">
        <f aca="false">IFERROR(VALUE(RIGHT(A1085,2)),"")</f>
        <v>5</v>
      </c>
      <c r="D1085" s="11" t="str">
        <f aca="false">TRIM('수출입 실적(국가별)'!B1089)</f>
        <v>아르메니아</v>
      </c>
      <c r="E1085" s="19" t="n">
        <f aca="false">IFERROR(VALUE(SUBSTITUTE(TRIM('수출입 실적(국가별)'!D1089),",","")),"")</f>
        <v>1997</v>
      </c>
      <c r="F1085" s="19" t="n">
        <f aca="false">IFERROR(VALUE(SUBSTITUTE(TRIM('수출입 실적(국가별)'!F1089),",","")),"")</f>
        <v>5671</v>
      </c>
      <c r="G1085" s="19" t="n">
        <f aca="false">IFERROR(VALUE(SUBSTITUTE(TRIM('수출입 실적(국가별)'!G1089),",","")),"")</f>
        <v>-3673</v>
      </c>
    </row>
    <row r="1086" customFormat="false" ht="15" hidden="false" customHeight="true" outlineLevel="0" collapsed="false">
      <c r="A1086" s="11" t="str">
        <f aca="false">TRIM('수출입 실적(국가별)'!A1090)</f>
        <v>2025.05</v>
      </c>
      <c r="B1086" s="17" t="n">
        <f aca="false">IFERROR(VALUE(LEFT(A1086,4)),"")</f>
        <v>2025</v>
      </c>
      <c r="C1086" s="17" t="n">
        <f aca="false">IFERROR(VALUE(RIGHT(A1086,2)),"")</f>
        <v>5</v>
      </c>
      <c r="D1086" s="11" t="str">
        <f aca="false">TRIM('수출입 실적(국가별)'!B1090)</f>
        <v>콩고민주공화국</v>
      </c>
      <c r="E1086" s="19" t="n">
        <f aca="false">IFERROR(VALUE(SUBSTITUTE(TRIM('수출입 실적(국가별)'!D1090),",","")),"")</f>
        <v>1705</v>
      </c>
      <c r="F1086" s="19" t="n">
        <f aca="false">IFERROR(VALUE(SUBSTITUTE(TRIM('수출입 실적(국가별)'!F1090),",","")),"")</f>
        <v>112578</v>
      </c>
      <c r="G1086" s="19" t="n">
        <f aca="false">IFERROR(VALUE(SUBSTITUTE(TRIM('수출입 실적(국가별)'!G1090),",","")),"")</f>
        <v>-110874</v>
      </c>
    </row>
    <row r="1087" customFormat="false" ht="15" hidden="false" customHeight="true" outlineLevel="0" collapsed="false">
      <c r="A1087" s="11" t="str">
        <f aca="false">TRIM('수출입 실적(국가별)'!A1091)</f>
        <v>2025.05</v>
      </c>
      <c r="B1087" s="17" t="n">
        <f aca="false">IFERROR(VALUE(LEFT(A1087,4)),"")</f>
        <v>2025</v>
      </c>
      <c r="C1087" s="17" t="n">
        <f aca="false">IFERROR(VALUE(RIGHT(A1087,2)),"")</f>
        <v>5</v>
      </c>
      <c r="D1087" s="11" t="str">
        <f aca="false">TRIM('수출입 실적(국가별)'!B1091)</f>
        <v>마카오</v>
      </c>
      <c r="E1087" s="19" t="n">
        <f aca="false">IFERROR(VALUE(SUBSTITUTE(TRIM('수출입 실적(국가별)'!D1091),",","")),"")</f>
        <v>1603</v>
      </c>
      <c r="F1087" s="19" t="n">
        <f aca="false">IFERROR(VALUE(SUBSTITUTE(TRIM('수출입 실적(국가별)'!F1091),",","")),"")</f>
        <v>125</v>
      </c>
      <c r="G1087" s="19" t="n">
        <f aca="false">IFERROR(VALUE(SUBSTITUTE(TRIM('수출입 실적(국가별)'!G1091),",","")),"")</f>
        <v>1477</v>
      </c>
    </row>
    <row r="1088" customFormat="false" ht="15" hidden="false" customHeight="true" outlineLevel="0" collapsed="false">
      <c r="A1088" s="11" t="str">
        <f aca="false">TRIM('수출입 실적(국가별)'!A1092)</f>
        <v>2025.05</v>
      </c>
      <c r="B1088" s="17" t="n">
        <f aca="false">IFERROR(VALUE(LEFT(A1088,4)),"")</f>
        <v>2025</v>
      </c>
      <c r="C1088" s="17" t="n">
        <f aca="false">IFERROR(VALUE(RIGHT(A1088,2)),"")</f>
        <v>5</v>
      </c>
      <c r="D1088" s="11" t="str">
        <f aca="false">TRIM('수출입 실적(국가별)'!B1092)</f>
        <v>가봉</v>
      </c>
      <c r="E1088" s="19" t="n">
        <f aca="false">IFERROR(VALUE(SUBSTITUTE(TRIM('수출입 실적(국가별)'!D1092),",","")),"")</f>
        <v>1602</v>
      </c>
      <c r="F1088" s="19" t="n">
        <f aca="false">IFERROR(VALUE(SUBSTITUTE(TRIM('수출입 실적(국가별)'!F1092),",","")),"")</f>
        <v>70122</v>
      </c>
      <c r="G1088" s="19" t="n">
        <f aca="false">IFERROR(VALUE(SUBSTITUTE(TRIM('수출입 실적(국가별)'!G1092),",","")),"")</f>
        <v>-68520</v>
      </c>
    </row>
    <row r="1089" customFormat="false" ht="15" hidden="false" customHeight="true" outlineLevel="0" collapsed="false">
      <c r="A1089" s="11" t="str">
        <f aca="false">TRIM('수출입 실적(국가별)'!A1093)</f>
        <v>2025.05</v>
      </c>
      <c r="B1089" s="17" t="n">
        <f aca="false">IFERROR(VALUE(LEFT(A1089,4)),"")</f>
        <v>2025</v>
      </c>
      <c r="C1089" s="17" t="n">
        <f aca="false">IFERROR(VALUE(RIGHT(A1089,2)),"")</f>
        <v>5</v>
      </c>
      <c r="D1089" s="11" t="str">
        <f aca="false">TRIM('수출입 실적(국가별)'!B1093)</f>
        <v>아루바</v>
      </c>
      <c r="E1089" s="19" t="n">
        <f aca="false">IFERROR(VALUE(SUBSTITUTE(TRIM('수출입 실적(국가별)'!D1093),",","")),"")</f>
        <v>1571</v>
      </c>
      <c r="F1089" s="19" t="n">
        <f aca="false">IFERROR(VALUE(SUBSTITUTE(TRIM('수출입 실적(국가별)'!F1093),",","")),"")</f>
        <v>12</v>
      </c>
      <c r="G1089" s="19" t="n">
        <f aca="false">IFERROR(VALUE(SUBSTITUTE(TRIM('수출입 실적(국가별)'!G1093),",","")),"")</f>
        <v>1558</v>
      </c>
    </row>
    <row r="1090" customFormat="false" ht="15" hidden="false" customHeight="true" outlineLevel="0" collapsed="false">
      <c r="A1090" s="11" t="str">
        <f aca="false">TRIM('수출입 실적(국가별)'!A1094)</f>
        <v>2025.05</v>
      </c>
      <c r="B1090" s="17" t="n">
        <f aca="false">IFERROR(VALUE(LEFT(A1090,4)),"")</f>
        <v>2025</v>
      </c>
      <c r="C1090" s="17" t="n">
        <f aca="false">IFERROR(VALUE(RIGHT(A1090,2)),"")</f>
        <v>5</v>
      </c>
      <c r="D1090" s="11" t="str">
        <f aca="false">TRIM('수출입 실적(국가별)'!B1094)</f>
        <v>아이티</v>
      </c>
      <c r="E1090" s="19" t="n">
        <f aca="false">IFERROR(VALUE(SUBSTITUTE(TRIM('수출입 실적(국가별)'!D1094),",","")),"")</f>
        <v>1465</v>
      </c>
      <c r="F1090" s="19" t="n">
        <f aca="false">IFERROR(VALUE(SUBSTITUTE(TRIM('수출입 실적(국가별)'!F1094),",","")),"")</f>
        <v>95</v>
      </c>
      <c r="G1090" s="19" t="n">
        <f aca="false">IFERROR(VALUE(SUBSTITUTE(TRIM('수출입 실적(국가별)'!G1094),",","")),"")</f>
        <v>1370</v>
      </c>
    </row>
    <row r="1091" customFormat="false" ht="15" hidden="false" customHeight="true" outlineLevel="0" collapsed="false">
      <c r="A1091" s="11" t="str">
        <f aca="false">TRIM('수출입 실적(국가별)'!A1095)</f>
        <v>2025.05</v>
      </c>
      <c r="B1091" s="17" t="n">
        <f aca="false">IFERROR(VALUE(LEFT(A1091,4)),"")</f>
        <v>2025</v>
      </c>
      <c r="C1091" s="17" t="n">
        <f aca="false">IFERROR(VALUE(RIGHT(A1091,2)),"")</f>
        <v>5</v>
      </c>
      <c r="D1091" s="11" t="str">
        <f aca="false">TRIM('수출입 실적(국가별)'!B1095)</f>
        <v>잠비아</v>
      </c>
      <c r="E1091" s="19" t="n">
        <f aca="false">IFERROR(VALUE(SUBSTITUTE(TRIM('수출입 실적(국가별)'!D1095),",","")),"")</f>
        <v>1306</v>
      </c>
      <c r="F1091" s="19" t="n">
        <f aca="false">IFERROR(VALUE(SUBSTITUTE(TRIM('수출입 실적(국가별)'!F1095),",","")),"")</f>
        <v>10533</v>
      </c>
      <c r="G1091" s="19" t="n">
        <f aca="false">IFERROR(VALUE(SUBSTITUTE(TRIM('수출입 실적(국가별)'!G1095),",","")),"")</f>
        <v>-9227</v>
      </c>
    </row>
    <row r="1092" customFormat="false" ht="15" hidden="false" customHeight="true" outlineLevel="0" collapsed="false">
      <c r="A1092" s="11" t="str">
        <f aca="false">TRIM('수출입 실적(국가별)'!A1096)</f>
        <v>2025.05</v>
      </c>
      <c r="B1092" s="17" t="n">
        <f aca="false">IFERROR(VALUE(LEFT(A1092,4)),"")</f>
        <v>2025</v>
      </c>
      <c r="C1092" s="17" t="n">
        <f aca="false">IFERROR(VALUE(RIGHT(A1092,2)),"")</f>
        <v>5</v>
      </c>
      <c r="D1092" s="11" t="str">
        <f aca="false">TRIM('수출입 실적(국가별)'!B1096)</f>
        <v>뉴 칼레도니아</v>
      </c>
      <c r="E1092" s="19" t="n">
        <f aca="false">IFERROR(VALUE(SUBSTITUTE(TRIM('수출입 실적(국가별)'!D1096),",","")),"")</f>
        <v>1204</v>
      </c>
      <c r="F1092" s="19" t="n">
        <f aca="false">IFERROR(VALUE(SUBSTITUTE(TRIM('수출입 실적(국가별)'!F1096),",","")),"")</f>
        <v>17117</v>
      </c>
      <c r="G1092" s="19" t="n">
        <f aca="false">IFERROR(VALUE(SUBSTITUTE(TRIM('수출입 실적(국가별)'!G1096),",","")),"")</f>
        <v>-15913</v>
      </c>
    </row>
    <row r="1093" customFormat="false" ht="15" hidden="false" customHeight="true" outlineLevel="0" collapsed="false">
      <c r="A1093" s="11" t="str">
        <f aca="false">TRIM('수출입 실적(국가별)'!A1097)</f>
        <v>2025.05</v>
      </c>
      <c r="B1093" s="17" t="n">
        <f aca="false">IFERROR(VALUE(LEFT(A1093,4)),"")</f>
        <v>2025</v>
      </c>
      <c r="C1093" s="17" t="n">
        <f aca="false">IFERROR(VALUE(RIGHT(A1093,2)),"")</f>
        <v>5</v>
      </c>
      <c r="D1093" s="11" t="str">
        <f aca="false">TRIM('수출입 실적(국가별)'!B1097)</f>
        <v>몬테네그로</v>
      </c>
      <c r="E1093" s="19" t="n">
        <f aca="false">IFERROR(VALUE(SUBSTITUTE(TRIM('수출입 실적(국가별)'!D1097),",","")),"")</f>
        <v>1202</v>
      </c>
      <c r="F1093" s="19" t="n">
        <f aca="false">IFERROR(VALUE(SUBSTITUTE(TRIM('수출입 실적(국가별)'!F1097),",","")),"")</f>
        <v>1</v>
      </c>
      <c r="G1093" s="19" t="n">
        <f aca="false">IFERROR(VALUE(SUBSTITUTE(TRIM('수출입 실적(국가별)'!G1097),",","")),"")</f>
        <v>1201</v>
      </c>
    </row>
    <row r="1094" customFormat="false" ht="15" hidden="false" customHeight="true" outlineLevel="0" collapsed="false">
      <c r="A1094" s="11" t="str">
        <f aca="false">TRIM('수출입 실적(국가별)'!A1098)</f>
        <v>2025.05</v>
      </c>
      <c r="B1094" s="17" t="n">
        <f aca="false">IFERROR(VALUE(LEFT(A1094,4)),"")</f>
        <v>2025</v>
      </c>
      <c r="C1094" s="17" t="n">
        <f aca="false">IFERROR(VALUE(RIGHT(A1094,2)),"")</f>
        <v>5</v>
      </c>
      <c r="D1094" s="11" t="str">
        <f aca="false">TRIM('수출입 실적(국가별)'!B1098)</f>
        <v>아이슬란드</v>
      </c>
      <c r="E1094" s="19" t="n">
        <f aca="false">IFERROR(VALUE(SUBSTITUTE(TRIM('수출입 실적(국가별)'!D1098),",","")),"")</f>
        <v>1158</v>
      </c>
      <c r="F1094" s="19" t="n">
        <f aca="false">IFERROR(VALUE(SUBSTITUTE(TRIM('수출입 실적(국가별)'!F1098),",","")),"")</f>
        <v>1539</v>
      </c>
      <c r="G1094" s="19" t="n">
        <f aca="false">IFERROR(VALUE(SUBSTITUTE(TRIM('수출입 실적(국가별)'!G1098),",","")),"")</f>
        <v>-381</v>
      </c>
    </row>
    <row r="1095" customFormat="false" ht="15" hidden="false" customHeight="true" outlineLevel="0" collapsed="false">
      <c r="A1095" s="11" t="str">
        <f aca="false">TRIM('수출입 실적(국가별)'!A1099)</f>
        <v>2025.05</v>
      </c>
      <c r="B1095" s="17" t="n">
        <f aca="false">IFERROR(VALUE(LEFT(A1095,4)),"")</f>
        <v>2025</v>
      </c>
      <c r="C1095" s="17" t="n">
        <f aca="false">IFERROR(VALUE(RIGHT(A1095,2)),"")</f>
        <v>5</v>
      </c>
      <c r="D1095" s="11" t="str">
        <f aca="false">TRIM('수출입 실적(국가별)'!B1099)</f>
        <v>챠드</v>
      </c>
      <c r="E1095" s="19" t="n">
        <f aca="false">IFERROR(VALUE(SUBSTITUTE(TRIM('수출입 실적(국가별)'!D1099),",","")),"")</f>
        <v>1142</v>
      </c>
      <c r="F1095" s="19" t="n">
        <f aca="false">IFERROR(VALUE(SUBSTITUTE(TRIM('수출입 실적(국가별)'!F1099),",","")),"")</f>
        <v>0</v>
      </c>
      <c r="G1095" s="19" t="n">
        <f aca="false">IFERROR(VALUE(SUBSTITUTE(TRIM('수출입 실적(국가별)'!G1099),",","")),"")</f>
        <v>1142</v>
      </c>
    </row>
    <row r="1096" customFormat="false" ht="15" hidden="false" customHeight="true" outlineLevel="0" collapsed="false">
      <c r="A1096" s="11" t="str">
        <f aca="false">TRIM('수출입 실적(국가별)'!A1100)</f>
        <v>2025.05</v>
      </c>
      <c r="B1096" s="17" t="n">
        <f aca="false">IFERROR(VALUE(LEFT(A1096,4)),"")</f>
        <v>2025</v>
      </c>
      <c r="C1096" s="17" t="n">
        <f aca="false">IFERROR(VALUE(RIGHT(A1096,2)),"")</f>
        <v>5</v>
      </c>
      <c r="D1096" s="11" t="str">
        <f aca="false">TRIM('수출입 실적(국가별)'!B1100)</f>
        <v>모리타니</v>
      </c>
      <c r="E1096" s="19" t="n">
        <f aca="false">IFERROR(VALUE(SUBSTITUTE(TRIM('수출입 실적(국가별)'!D1100),",","")),"")</f>
        <v>1113</v>
      </c>
      <c r="F1096" s="19" t="n">
        <f aca="false">IFERROR(VALUE(SUBSTITUTE(TRIM('수출입 실적(국가별)'!F1100),",","")),"")</f>
        <v>741</v>
      </c>
      <c r="G1096" s="19" t="n">
        <f aca="false">IFERROR(VALUE(SUBSTITUTE(TRIM('수출입 실적(국가별)'!G1100),",","")),"")</f>
        <v>372</v>
      </c>
    </row>
    <row r="1097" customFormat="false" ht="15" hidden="false" customHeight="true" outlineLevel="0" collapsed="false">
      <c r="A1097" s="11" t="str">
        <f aca="false">TRIM('수출입 실적(국가별)'!A1101)</f>
        <v>2025.05</v>
      </c>
      <c r="B1097" s="17" t="n">
        <f aca="false">IFERROR(VALUE(LEFT(A1097,4)),"")</f>
        <v>2025</v>
      </c>
      <c r="C1097" s="17" t="n">
        <f aca="false">IFERROR(VALUE(RIGHT(A1097,2)),"")</f>
        <v>5</v>
      </c>
      <c r="D1097" s="11" t="str">
        <f aca="false">TRIM('수출입 실적(국가별)'!B1101)</f>
        <v>보스니아-헤르체고비나</v>
      </c>
      <c r="E1097" s="19" t="n">
        <f aca="false">IFERROR(VALUE(SUBSTITUTE(TRIM('수출입 실적(국가별)'!D1101),",","")),"")</f>
        <v>1075</v>
      </c>
      <c r="F1097" s="19" t="n">
        <f aca="false">IFERROR(VALUE(SUBSTITUTE(TRIM('수출입 실적(국가별)'!F1101),",","")),"")</f>
        <v>3780</v>
      </c>
      <c r="G1097" s="19" t="n">
        <f aca="false">IFERROR(VALUE(SUBSTITUTE(TRIM('수출입 실적(국가별)'!G1101),",","")),"")</f>
        <v>-2705</v>
      </c>
    </row>
    <row r="1098" customFormat="false" ht="15" hidden="false" customHeight="true" outlineLevel="0" collapsed="false">
      <c r="A1098" s="11" t="str">
        <f aca="false">TRIM('수출입 실적(국가별)'!A1102)</f>
        <v>2025.05</v>
      </c>
      <c r="B1098" s="17" t="n">
        <f aca="false">IFERROR(VALUE(LEFT(A1098,4)),"")</f>
        <v>2025</v>
      </c>
      <c r="C1098" s="17" t="n">
        <f aca="false">IFERROR(VALUE(RIGHT(A1098,2)),"")</f>
        <v>5</v>
      </c>
      <c r="D1098" s="11" t="str">
        <f aca="false">TRIM('수출입 실적(국가별)'!B1102)</f>
        <v>큐라소</v>
      </c>
      <c r="E1098" s="19" t="n">
        <f aca="false">IFERROR(VALUE(SUBSTITUTE(TRIM('수출입 실적(국가별)'!D1102),",","")),"")</f>
        <v>1038</v>
      </c>
      <c r="F1098" s="19" t="n">
        <f aca="false">IFERROR(VALUE(SUBSTITUTE(TRIM('수출입 실적(국가별)'!F1102),",","")),"")</f>
        <v>356</v>
      </c>
      <c r="G1098" s="19" t="n">
        <f aca="false">IFERROR(VALUE(SUBSTITUTE(TRIM('수출입 실적(국가별)'!G1102),",","")),"")</f>
        <v>682</v>
      </c>
    </row>
    <row r="1099" customFormat="false" ht="15" hidden="false" customHeight="true" outlineLevel="0" collapsed="false">
      <c r="A1099" s="11" t="str">
        <f aca="false">TRIM('수출입 실적(국가별)'!A1103)</f>
        <v>2025.05</v>
      </c>
      <c r="B1099" s="17" t="n">
        <f aca="false">IFERROR(VALUE(LEFT(A1099,4)),"")</f>
        <v>2025</v>
      </c>
      <c r="C1099" s="17" t="n">
        <f aca="false">IFERROR(VALUE(RIGHT(A1099,2)),"")</f>
        <v>5</v>
      </c>
      <c r="D1099" s="11" t="str">
        <f aca="false">TRIM('수출입 실적(국가별)'!B1103)</f>
        <v>마티니크</v>
      </c>
      <c r="E1099" s="19" t="n">
        <f aca="false">IFERROR(VALUE(SUBSTITUTE(TRIM('수출입 실적(국가별)'!D1103),",","")),"")</f>
        <v>1011</v>
      </c>
      <c r="F1099" s="19" t="n">
        <f aca="false">IFERROR(VALUE(SUBSTITUTE(TRIM('수출입 실적(국가별)'!F1103),",","")),"")</f>
        <v>0</v>
      </c>
      <c r="G1099" s="19" t="n">
        <f aca="false">IFERROR(VALUE(SUBSTITUTE(TRIM('수출입 실적(국가별)'!G1103),",","")),"")</f>
        <v>1011</v>
      </c>
    </row>
    <row r="1100" customFormat="false" ht="15" hidden="false" customHeight="true" outlineLevel="0" collapsed="false">
      <c r="A1100" s="11" t="str">
        <f aca="false">TRIM('수출입 실적(국가별)'!A1104)</f>
        <v>2025.05</v>
      </c>
      <c r="B1100" s="17" t="n">
        <f aca="false">IFERROR(VALUE(LEFT(A1100,4)),"")</f>
        <v>2025</v>
      </c>
      <c r="C1100" s="17" t="n">
        <f aca="false">IFERROR(VALUE(RIGHT(A1100,2)),"")</f>
        <v>5</v>
      </c>
      <c r="D1100" s="11" t="str">
        <f aca="false">TRIM('수출입 실적(국가별)'!B1104)</f>
        <v>바하마</v>
      </c>
      <c r="E1100" s="19" t="n">
        <f aca="false">IFERROR(VALUE(SUBSTITUTE(TRIM('수출입 실적(국가별)'!D1104),",","")),"")</f>
        <v>959</v>
      </c>
      <c r="F1100" s="19" t="n">
        <f aca="false">IFERROR(VALUE(SUBSTITUTE(TRIM('수출입 실적(국가별)'!F1104),",","")),"")</f>
        <v>4</v>
      </c>
      <c r="G1100" s="19" t="n">
        <f aca="false">IFERROR(VALUE(SUBSTITUTE(TRIM('수출입 실적(국가별)'!G1104),",","")),"")</f>
        <v>956</v>
      </c>
    </row>
    <row r="1101" customFormat="false" ht="15" hidden="false" customHeight="true" outlineLevel="0" collapsed="false">
      <c r="A1101" s="11" t="str">
        <f aca="false">TRIM('수출입 실적(국가별)'!A1105)</f>
        <v>2025.05</v>
      </c>
      <c r="B1101" s="17" t="n">
        <f aca="false">IFERROR(VALUE(LEFT(A1101,4)),"")</f>
        <v>2025</v>
      </c>
      <c r="C1101" s="17" t="n">
        <f aca="false">IFERROR(VALUE(RIGHT(A1101,2)),"")</f>
        <v>5</v>
      </c>
      <c r="D1101" s="11" t="str">
        <f aca="false">TRIM('수출입 실적(국가별)'!B1105)</f>
        <v>바베이도스</v>
      </c>
      <c r="E1101" s="19" t="n">
        <f aca="false">IFERROR(VALUE(SUBSTITUTE(TRIM('수출입 실적(국가별)'!D1105),",","")),"")</f>
        <v>943</v>
      </c>
      <c r="F1101" s="19" t="n">
        <f aca="false">IFERROR(VALUE(SUBSTITUTE(TRIM('수출입 실적(국가별)'!F1105),",","")),"")</f>
        <v>20</v>
      </c>
      <c r="G1101" s="19" t="n">
        <f aca="false">IFERROR(VALUE(SUBSTITUTE(TRIM('수출입 실적(국가별)'!G1105),",","")),"")</f>
        <v>923</v>
      </c>
    </row>
    <row r="1102" customFormat="false" ht="15" hidden="false" customHeight="true" outlineLevel="0" collapsed="false">
      <c r="A1102" s="11" t="str">
        <f aca="false">TRIM('수출입 실적(국가별)'!A1106)</f>
        <v>2025.05</v>
      </c>
      <c r="B1102" s="17" t="n">
        <f aca="false">IFERROR(VALUE(LEFT(A1102,4)),"")</f>
        <v>2025</v>
      </c>
      <c r="C1102" s="17" t="n">
        <f aca="false">IFERROR(VALUE(RIGHT(A1102,2)),"")</f>
        <v>5</v>
      </c>
      <c r="D1102" s="11" t="str">
        <f aca="false">TRIM('수출입 실적(국가별)'!B1106)</f>
        <v>투발루</v>
      </c>
      <c r="E1102" s="19" t="n">
        <f aca="false">IFERROR(VALUE(SUBSTITUTE(TRIM('수출입 실적(국가별)'!D1106),",","")),"")</f>
        <v>879</v>
      </c>
      <c r="F1102" s="19" t="n">
        <f aca="false">IFERROR(VALUE(SUBSTITUTE(TRIM('수출입 실적(국가별)'!F1106),",","")),"")</f>
        <v>2</v>
      </c>
      <c r="G1102" s="19" t="n">
        <f aca="false">IFERROR(VALUE(SUBSTITUTE(TRIM('수출입 실적(국가별)'!G1106),",","")),"")</f>
        <v>877</v>
      </c>
    </row>
    <row r="1103" customFormat="false" ht="15" hidden="false" customHeight="true" outlineLevel="0" collapsed="false">
      <c r="A1103" s="11" t="str">
        <f aca="false">TRIM('수출입 실적(국가별)'!A1107)</f>
        <v>2025.05</v>
      </c>
      <c r="B1103" s="17" t="n">
        <f aca="false">IFERROR(VALUE(LEFT(A1103,4)),"")</f>
        <v>2025</v>
      </c>
      <c r="C1103" s="17" t="n">
        <f aca="false">IFERROR(VALUE(RIGHT(A1103,2)),"")</f>
        <v>5</v>
      </c>
      <c r="D1103" s="11" t="str">
        <f aca="false">TRIM('수출입 실적(국가별)'!B1107)</f>
        <v>마세도니아</v>
      </c>
      <c r="E1103" s="19" t="n">
        <f aca="false">IFERROR(VALUE(SUBSTITUTE(TRIM('수출입 실적(국가별)'!D1107),",","")),"")</f>
        <v>867</v>
      </c>
      <c r="F1103" s="19" t="n">
        <f aca="false">IFERROR(VALUE(SUBSTITUTE(TRIM('수출입 실적(국가별)'!F1107),",","")),"")</f>
        <v>599</v>
      </c>
      <c r="G1103" s="19" t="n">
        <f aca="false">IFERROR(VALUE(SUBSTITUTE(TRIM('수출입 실적(국가별)'!G1107),",","")),"")</f>
        <v>268</v>
      </c>
    </row>
    <row r="1104" customFormat="false" ht="15" hidden="false" customHeight="true" outlineLevel="0" collapsed="false">
      <c r="A1104" s="11" t="str">
        <f aca="false">TRIM('수출입 실적(국가별)'!A1108)</f>
        <v>2025.05</v>
      </c>
      <c r="B1104" s="17" t="n">
        <f aca="false">IFERROR(VALUE(LEFT(A1104,4)),"")</f>
        <v>2025</v>
      </c>
      <c r="C1104" s="17" t="n">
        <f aca="false">IFERROR(VALUE(RIGHT(A1104,2)),"")</f>
        <v>5</v>
      </c>
      <c r="D1104" s="11" t="str">
        <f aca="false">TRIM('수출입 실적(국가별)'!B1108)</f>
        <v>북마리아나 군도</v>
      </c>
      <c r="E1104" s="19" t="n">
        <f aca="false">IFERROR(VALUE(SUBSTITUTE(TRIM('수출입 실적(국가별)'!D1108),",","")),"")</f>
        <v>866</v>
      </c>
      <c r="F1104" s="19" t="n">
        <f aca="false">IFERROR(VALUE(SUBSTITUTE(TRIM('수출입 실적(국가별)'!F1108),",","")),"")</f>
        <v>80</v>
      </c>
      <c r="G1104" s="19" t="n">
        <f aca="false">IFERROR(VALUE(SUBSTITUTE(TRIM('수출입 실적(국가별)'!G1108),",","")),"")</f>
        <v>786</v>
      </c>
    </row>
    <row r="1105" customFormat="false" ht="15" hidden="false" customHeight="true" outlineLevel="0" collapsed="false">
      <c r="A1105" s="11" t="str">
        <f aca="false">TRIM('수출입 실적(국가별)'!A1109)</f>
        <v>2025.05</v>
      </c>
      <c r="B1105" s="17" t="n">
        <f aca="false">IFERROR(VALUE(LEFT(A1105,4)),"")</f>
        <v>2025</v>
      </c>
      <c r="C1105" s="17" t="n">
        <f aca="false">IFERROR(VALUE(RIGHT(A1105,2)),"")</f>
        <v>5</v>
      </c>
      <c r="D1105" s="11" t="str">
        <f aca="false">TRIM('수출입 실적(국가별)'!B1109)</f>
        <v>쿠바</v>
      </c>
      <c r="E1105" s="19" t="n">
        <f aca="false">IFERROR(VALUE(SUBSTITUTE(TRIM('수출입 실적(국가별)'!D1109),",","")),"")</f>
        <v>866</v>
      </c>
      <c r="F1105" s="19" t="n">
        <f aca="false">IFERROR(VALUE(SUBSTITUTE(TRIM('수출입 실적(국가별)'!F1109),",","")),"")</f>
        <v>965</v>
      </c>
      <c r="G1105" s="19" t="n">
        <f aca="false">IFERROR(VALUE(SUBSTITUTE(TRIM('수출입 실적(국가별)'!G1109),",","")),"")</f>
        <v>-99</v>
      </c>
    </row>
    <row r="1106" customFormat="false" ht="15" hidden="false" customHeight="true" outlineLevel="0" collapsed="false">
      <c r="A1106" s="11" t="str">
        <f aca="false">TRIM('수출입 실적(국가별)'!A1110)</f>
        <v>2025.05</v>
      </c>
      <c r="B1106" s="17" t="n">
        <f aca="false">IFERROR(VALUE(LEFT(A1106,4)),"")</f>
        <v>2025</v>
      </c>
      <c r="C1106" s="17" t="n">
        <f aca="false">IFERROR(VALUE(RIGHT(A1106,2)),"")</f>
        <v>5</v>
      </c>
      <c r="D1106" s="11" t="str">
        <f aca="false">TRIM('수출입 실적(국가별)'!B1110)</f>
        <v>세이쉘</v>
      </c>
      <c r="E1106" s="19" t="n">
        <f aca="false">IFERROR(VALUE(SUBSTITUTE(TRIM('수출입 실적(국가별)'!D1110),",","")),"")</f>
        <v>825</v>
      </c>
      <c r="F1106" s="19" t="n">
        <f aca="false">IFERROR(VALUE(SUBSTITUTE(TRIM('수출입 실적(국가별)'!F1110),",","")),"")</f>
        <v>288</v>
      </c>
      <c r="G1106" s="19" t="n">
        <f aca="false">IFERROR(VALUE(SUBSTITUTE(TRIM('수출입 실적(국가별)'!G1110),",","")),"")</f>
        <v>537</v>
      </c>
    </row>
    <row r="1107" customFormat="false" ht="15" hidden="false" customHeight="true" outlineLevel="0" collapsed="false">
      <c r="A1107" s="11" t="str">
        <f aca="false">TRIM('수출입 실적(국가별)'!A1111)</f>
        <v>2025.05</v>
      </c>
      <c r="B1107" s="17" t="n">
        <f aca="false">IFERROR(VALUE(LEFT(A1107,4)),"")</f>
        <v>2025</v>
      </c>
      <c r="C1107" s="17" t="n">
        <f aca="false">IFERROR(VALUE(RIGHT(A1107,2)),"")</f>
        <v>5</v>
      </c>
      <c r="D1107" s="11" t="str">
        <f aca="false">TRIM('수출입 실적(국가별)'!B1111)</f>
        <v>마이크로네시아</v>
      </c>
      <c r="E1107" s="19" t="n">
        <f aca="false">IFERROR(VALUE(SUBSTITUTE(TRIM('수출입 실적(국가별)'!D1111),",","")),"")</f>
        <v>810</v>
      </c>
      <c r="F1107" s="19" t="n">
        <f aca="false">IFERROR(VALUE(SUBSTITUTE(TRIM('수출입 실적(국가별)'!F1111),",","")),"")</f>
        <v>74</v>
      </c>
      <c r="G1107" s="19" t="n">
        <f aca="false">IFERROR(VALUE(SUBSTITUTE(TRIM('수출입 실적(국가별)'!G1111),",","")),"")</f>
        <v>737</v>
      </c>
    </row>
    <row r="1108" customFormat="false" ht="15" hidden="false" customHeight="true" outlineLevel="0" collapsed="false">
      <c r="A1108" s="11" t="str">
        <f aca="false">TRIM('수출입 실적(국가별)'!A1112)</f>
        <v>2025.05</v>
      </c>
      <c r="B1108" s="17" t="n">
        <f aca="false">IFERROR(VALUE(LEFT(A1108,4)),"")</f>
        <v>2025</v>
      </c>
      <c r="C1108" s="17" t="n">
        <f aca="false">IFERROR(VALUE(RIGHT(A1108,2)),"")</f>
        <v>5</v>
      </c>
      <c r="D1108" s="11" t="str">
        <f aca="false">TRIM('수출입 실적(국가별)'!B1112)</f>
        <v>부탄</v>
      </c>
      <c r="E1108" s="19" t="n">
        <f aca="false">IFERROR(VALUE(SUBSTITUTE(TRIM('수출입 실적(국가별)'!D1112),",","")),"")</f>
        <v>794</v>
      </c>
      <c r="F1108" s="19" t="n">
        <f aca="false">IFERROR(VALUE(SUBSTITUTE(TRIM('수출입 실적(국가별)'!F1112),",","")),"")</f>
        <v>598</v>
      </c>
      <c r="G1108" s="19" t="n">
        <f aca="false">IFERROR(VALUE(SUBSTITUTE(TRIM('수출입 실적(국가별)'!G1112),",","")),"")</f>
        <v>196</v>
      </c>
    </row>
    <row r="1109" customFormat="false" ht="15" hidden="false" customHeight="true" outlineLevel="0" collapsed="false">
      <c r="A1109" s="11" t="str">
        <f aca="false">TRIM('수출입 실적(국가별)'!A1113)</f>
        <v>2025.05</v>
      </c>
      <c r="B1109" s="17" t="n">
        <f aca="false">IFERROR(VALUE(LEFT(A1109,4)),"")</f>
        <v>2025</v>
      </c>
      <c r="C1109" s="17" t="n">
        <f aca="false">IFERROR(VALUE(RIGHT(A1109,2)),"")</f>
        <v>5</v>
      </c>
      <c r="D1109" s="11" t="str">
        <f aca="false">TRIM('수출입 실적(국가별)'!B1113)</f>
        <v>불령 폴리네시아</v>
      </c>
      <c r="E1109" s="19" t="n">
        <f aca="false">IFERROR(VALUE(SUBSTITUTE(TRIM('수출입 실적(국가별)'!D1113),",","")),"")</f>
        <v>792</v>
      </c>
      <c r="F1109" s="19" t="n">
        <f aca="false">IFERROR(VALUE(SUBSTITUTE(TRIM('수출입 실적(국가별)'!F1113),",","")),"")</f>
        <v>185</v>
      </c>
      <c r="G1109" s="19" t="n">
        <f aca="false">IFERROR(VALUE(SUBSTITUTE(TRIM('수출입 실적(국가별)'!G1113),",","")),"")</f>
        <v>607</v>
      </c>
    </row>
    <row r="1110" customFormat="false" ht="15" hidden="false" customHeight="true" outlineLevel="0" collapsed="false">
      <c r="A1110" s="11" t="str">
        <f aca="false">TRIM('수출입 실적(국가별)'!A1114)</f>
        <v>2025.05</v>
      </c>
      <c r="B1110" s="17" t="n">
        <f aca="false">IFERROR(VALUE(LEFT(A1110,4)),"")</f>
        <v>2025</v>
      </c>
      <c r="C1110" s="17" t="n">
        <f aca="false">IFERROR(VALUE(RIGHT(A1110,2)),"")</f>
        <v>5</v>
      </c>
      <c r="D1110" s="11" t="str">
        <f aca="false">TRIM('수출입 실적(국가별)'!B1114)</f>
        <v>적도 기니</v>
      </c>
      <c r="E1110" s="19" t="n">
        <f aca="false">IFERROR(VALUE(SUBSTITUTE(TRIM('수출입 실적(국가별)'!D1114),",","")),"")</f>
        <v>778</v>
      </c>
      <c r="F1110" s="19" t="n">
        <f aca="false">IFERROR(VALUE(SUBSTITUTE(TRIM('수출입 실적(국가별)'!F1114),",","")),"")</f>
        <v>18</v>
      </c>
      <c r="G1110" s="19" t="n">
        <f aca="false">IFERROR(VALUE(SUBSTITUTE(TRIM('수출입 실적(국가별)'!G1114),",","")),"")</f>
        <v>759</v>
      </c>
    </row>
    <row r="1111" customFormat="false" ht="15" hidden="false" customHeight="true" outlineLevel="0" collapsed="false">
      <c r="A1111" s="11" t="str">
        <f aca="false">TRIM('수출입 실적(국가별)'!A1115)</f>
        <v>2025.05</v>
      </c>
      <c r="B1111" s="17" t="n">
        <f aca="false">IFERROR(VALUE(LEFT(A1111,4)),"")</f>
        <v>2025</v>
      </c>
      <c r="C1111" s="17" t="n">
        <f aca="false">IFERROR(VALUE(RIGHT(A1111,2)),"")</f>
        <v>5</v>
      </c>
      <c r="D1111" s="11" t="str">
        <f aca="false">TRIM('수출입 실적(국가별)'!B1115)</f>
        <v>과델로프</v>
      </c>
      <c r="E1111" s="19" t="n">
        <f aca="false">IFERROR(VALUE(SUBSTITUTE(TRIM('수출입 실적(국가별)'!D1115),",","")),"")</f>
        <v>769</v>
      </c>
      <c r="F1111" s="19" t="n">
        <f aca="false">IFERROR(VALUE(SUBSTITUTE(TRIM('수출입 실적(국가별)'!F1115),",","")),"")</f>
        <v>0</v>
      </c>
      <c r="G1111" s="19" t="n">
        <f aca="false">IFERROR(VALUE(SUBSTITUTE(TRIM('수출입 실적(국가별)'!G1115),",","")),"")</f>
        <v>769</v>
      </c>
    </row>
    <row r="1112" customFormat="false" ht="15" hidden="false" customHeight="true" outlineLevel="0" collapsed="false">
      <c r="A1112" s="11" t="str">
        <f aca="false">TRIM('수출입 실적(국가별)'!A1116)</f>
        <v>2025.05</v>
      </c>
      <c r="B1112" s="17" t="n">
        <f aca="false">IFERROR(VALUE(LEFT(A1112,4)),"")</f>
        <v>2025</v>
      </c>
      <c r="C1112" s="17" t="n">
        <f aca="false">IFERROR(VALUE(RIGHT(A1112,2)),"")</f>
        <v>5</v>
      </c>
      <c r="D1112" s="11" t="str">
        <f aca="false">TRIM('수출입 실적(국가별)'!B1116)</f>
        <v>몰디브</v>
      </c>
      <c r="E1112" s="19" t="n">
        <f aca="false">IFERROR(VALUE(SUBSTITUTE(TRIM('수출입 실적(국가별)'!D1116),",","")),"")</f>
        <v>759</v>
      </c>
      <c r="F1112" s="19" t="n">
        <f aca="false">IFERROR(VALUE(SUBSTITUTE(TRIM('수출입 실적(국가별)'!F1116),",","")),"")</f>
        <v>0</v>
      </c>
      <c r="G1112" s="19" t="n">
        <f aca="false">IFERROR(VALUE(SUBSTITUTE(TRIM('수출입 실적(국가별)'!G1116),",","")),"")</f>
        <v>759</v>
      </c>
    </row>
    <row r="1113" customFormat="false" ht="15" hidden="false" customHeight="true" outlineLevel="0" collapsed="false">
      <c r="A1113" s="11" t="str">
        <f aca="false">TRIM('수출입 실적(국가별)'!A1117)</f>
        <v>2025.05</v>
      </c>
      <c r="B1113" s="17" t="n">
        <f aca="false">IFERROR(VALUE(LEFT(A1113,4)),"")</f>
        <v>2025</v>
      </c>
      <c r="C1113" s="17" t="n">
        <f aca="false">IFERROR(VALUE(RIGHT(A1113,2)),"")</f>
        <v>5</v>
      </c>
      <c r="D1113" s="11" t="str">
        <f aca="false">TRIM('수출입 실적(국가별)'!B1117)</f>
        <v>카메룬</v>
      </c>
      <c r="E1113" s="19" t="n">
        <f aca="false">IFERROR(VALUE(SUBSTITUTE(TRIM('수출입 실적(국가별)'!D1117),",","")),"")</f>
        <v>712</v>
      </c>
      <c r="F1113" s="19" t="n">
        <f aca="false">IFERROR(VALUE(SUBSTITUTE(TRIM('수출입 실적(국가별)'!F1117),",","")),"")</f>
        <v>124</v>
      </c>
      <c r="G1113" s="19" t="n">
        <f aca="false">IFERROR(VALUE(SUBSTITUTE(TRIM('수출입 실적(국가별)'!G1117),",","")),"")</f>
        <v>588</v>
      </c>
    </row>
    <row r="1114" customFormat="false" ht="15" hidden="false" customHeight="true" outlineLevel="0" collapsed="false">
      <c r="A1114" s="11" t="str">
        <f aca="false">TRIM('수출입 실적(국가별)'!A1118)</f>
        <v>2025.05</v>
      </c>
      <c r="B1114" s="17" t="n">
        <f aca="false">IFERROR(VALUE(LEFT(A1114,4)),"")</f>
        <v>2025</v>
      </c>
      <c r="C1114" s="17" t="n">
        <f aca="false">IFERROR(VALUE(RIGHT(A1114,2)),"")</f>
        <v>5</v>
      </c>
      <c r="D1114" s="11" t="str">
        <f aca="false">TRIM('수출입 실적(국가별)'!B1118)</f>
        <v>키리바티</v>
      </c>
      <c r="E1114" s="19" t="n">
        <f aca="false">IFERROR(VALUE(SUBSTITUTE(TRIM('수출입 실적(국가별)'!D1118),",","")),"")</f>
        <v>664</v>
      </c>
      <c r="F1114" s="19" t="n">
        <f aca="false">IFERROR(VALUE(SUBSTITUTE(TRIM('수출입 실적(국가별)'!F1118),",","")),"")</f>
        <v>1</v>
      </c>
      <c r="G1114" s="19" t="n">
        <f aca="false">IFERROR(VALUE(SUBSTITUTE(TRIM('수출입 실적(국가별)'!G1118),",","")),"")</f>
        <v>662</v>
      </c>
    </row>
    <row r="1115" customFormat="false" ht="15" hidden="false" customHeight="true" outlineLevel="0" collapsed="false">
      <c r="A1115" s="11" t="str">
        <f aca="false">TRIM('수출입 실적(국가별)'!A1119)</f>
        <v>2025.05</v>
      </c>
      <c r="B1115" s="17" t="n">
        <f aca="false">IFERROR(VALUE(LEFT(A1115,4)),"")</f>
        <v>2025</v>
      </c>
      <c r="C1115" s="17" t="n">
        <f aca="false">IFERROR(VALUE(RIGHT(A1115,2)),"")</f>
        <v>5</v>
      </c>
      <c r="D1115" s="11" t="str">
        <f aca="false">TRIM('수출입 실적(국가별)'!B1119)</f>
        <v>리히텐슈타인</v>
      </c>
      <c r="E1115" s="19" t="n">
        <f aca="false">IFERROR(VALUE(SUBSTITUTE(TRIM('수출입 실적(국가별)'!D1119),",","")),"")</f>
        <v>643</v>
      </c>
      <c r="F1115" s="19" t="n">
        <f aca="false">IFERROR(VALUE(SUBSTITUTE(TRIM('수출입 실적(국가별)'!F1119),",","")),"")</f>
        <v>1899</v>
      </c>
      <c r="G1115" s="19" t="n">
        <f aca="false">IFERROR(VALUE(SUBSTITUTE(TRIM('수출입 실적(국가별)'!G1119),",","")),"")</f>
        <v>-1256</v>
      </c>
    </row>
    <row r="1116" customFormat="false" ht="15" hidden="false" customHeight="true" outlineLevel="0" collapsed="false">
      <c r="A1116" s="11" t="str">
        <f aca="false">TRIM('수출입 실적(국가별)'!A1120)</f>
        <v>2025.05</v>
      </c>
      <c r="B1116" s="17" t="n">
        <f aca="false">IFERROR(VALUE(LEFT(A1116,4)),"")</f>
        <v>2025</v>
      </c>
      <c r="C1116" s="17" t="n">
        <f aca="false">IFERROR(VALUE(RIGHT(A1116,2)),"")</f>
        <v>5</v>
      </c>
      <c r="D1116" s="11" t="str">
        <f aca="false">TRIM('수출입 실적(국가별)'!B1120)</f>
        <v>바누아투</v>
      </c>
      <c r="E1116" s="19" t="n">
        <f aca="false">IFERROR(VALUE(SUBSTITUTE(TRIM('수출입 실적(국가별)'!D1120),",","")),"")</f>
        <v>622</v>
      </c>
      <c r="F1116" s="19" t="n">
        <f aca="false">IFERROR(VALUE(SUBSTITUTE(TRIM('수출입 실적(국가별)'!F1120),",","")),"")</f>
        <v>3556</v>
      </c>
      <c r="G1116" s="19" t="n">
        <f aca="false">IFERROR(VALUE(SUBSTITUTE(TRIM('수출입 실적(국가별)'!G1120),",","")),"")</f>
        <v>-2933</v>
      </c>
    </row>
    <row r="1117" customFormat="false" ht="15" hidden="false" customHeight="true" outlineLevel="0" collapsed="false">
      <c r="A1117" s="11" t="str">
        <f aca="false">TRIM('수출입 실적(국가별)'!A1121)</f>
        <v>2025.05</v>
      </c>
      <c r="B1117" s="17" t="n">
        <f aca="false">IFERROR(VALUE(LEFT(A1117,4)),"")</f>
        <v>2025</v>
      </c>
      <c r="C1117" s="17" t="n">
        <f aca="false">IFERROR(VALUE(RIGHT(A1117,2)),"")</f>
        <v>5</v>
      </c>
      <c r="D1117" s="11" t="str">
        <f aca="false">TRIM('수출입 실적(국가별)'!B1121)</f>
        <v>아메리칸 사모아</v>
      </c>
      <c r="E1117" s="19" t="n">
        <f aca="false">IFERROR(VALUE(SUBSTITUTE(TRIM('수출입 실적(국가별)'!D1121),",","")),"")</f>
        <v>622</v>
      </c>
      <c r="F1117" s="19" t="n">
        <f aca="false">IFERROR(VALUE(SUBSTITUTE(TRIM('수출입 실적(국가별)'!F1121),",","")),"")</f>
        <v>78</v>
      </c>
      <c r="G1117" s="19" t="n">
        <f aca="false">IFERROR(VALUE(SUBSTITUTE(TRIM('수출입 실적(국가별)'!G1121),",","")),"")</f>
        <v>544</v>
      </c>
    </row>
    <row r="1118" customFormat="false" ht="15" hidden="false" customHeight="true" outlineLevel="0" collapsed="false">
      <c r="A1118" s="11" t="str">
        <f aca="false">TRIM('수출입 실적(국가별)'!A1122)</f>
        <v>2025.05</v>
      </c>
      <c r="B1118" s="17" t="n">
        <f aca="false">IFERROR(VALUE(LEFT(A1118,4)),"")</f>
        <v>2025</v>
      </c>
      <c r="C1118" s="17" t="n">
        <f aca="false">IFERROR(VALUE(RIGHT(A1118,2)),"")</f>
        <v>5</v>
      </c>
      <c r="D1118" s="11" t="str">
        <f aca="false">TRIM('수출입 실적(국가별)'!B1122)</f>
        <v>세인트 마틴</v>
      </c>
      <c r="E1118" s="19" t="n">
        <f aca="false">IFERROR(VALUE(SUBSTITUTE(TRIM('수출입 실적(국가별)'!D1122),",","")),"")</f>
        <v>568</v>
      </c>
      <c r="F1118" s="19" t="n">
        <f aca="false">IFERROR(VALUE(SUBSTITUTE(TRIM('수출입 실적(국가별)'!F1122),",","")),"")</f>
        <v>0</v>
      </c>
      <c r="G1118" s="19" t="n">
        <f aca="false">IFERROR(VALUE(SUBSTITUTE(TRIM('수출입 실적(국가별)'!G1122),",","")),"")</f>
        <v>568</v>
      </c>
    </row>
    <row r="1119" customFormat="false" ht="15" hidden="false" customHeight="true" outlineLevel="0" collapsed="false">
      <c r="A1119" s="11" t="str">
        <f aca="false">TRIM('수출입 실적(국가별)'!A1123)</f>
        <v>2025.05</v>
      </c>
      <c r="B1119" s="17" t="n">
        <f aca="false">IFERROR(VALUE(LEFT(A1119,4)),"")</f>
        <v>2025</v>
      </c>
      <c r="C1119" s="17" t="n">
        <f aca="false">IFERROR(VALUE(RIGHT(A1119,2)),"")</f>
        <v>5</v>
      </c>
      <c r="D1119" s="11" t="str">
        <f aca="false">TRIM('수출입 실적(국가별)'!B1123)</f>
        <v>영령 캐이맨 군도</v>
      </c>
      <c r="E1119" s="19" t="n">
        <f aca="false">IFERROR(VALUE(SUBSTITUTE(TRIM('수출입 실적(국가별)'!D1123),",","")),"")</f>
        <v>549</v>
      </c>
      <c r="F1119" s="19" t="n">
        <f aca="false">IFERROR(VALUE(SUBSTITUTE(TRIM('수출입 실적(국가별)'!F1123),",","")),"")</f>
        <v>1</v>
      </c>
      <c r="G1119" s="19" t="n">
        <f aca="false">IFERROR(VALUE(SUBSTITUTE(TRIM('수출입 실적(국가별)'!G1123),",","")),"")</f>
        <v>548</v>
      </c>
    </row>
    <row r="1120" customFormat="false" ht="15" hidden="false" customHeight="true" outlineLevel="0" collapsed="false">
      <c r="A1120" s="11" t="str">
        <f aca="false">TRIM('수출입 실적(국가별)'!A1124)</f>
        <v>2025.05</v>
      </c>
      <c r="B1120" s="17" t="n">
        <f aca="false">IFERROR(VALUE(LEFT(A1120,4)),"")</f>
        <v>2025</v>
      </c>
      <c r="C1120" s="17" t="n">
        <f aca="false">IFERROR(VALUE(RIGHT(A1120,2)),"")</f>
        <v>5</v>
      </c>
      <c r="D1120" s="11" t="str">
        <f aca="false">TRIM('수출입 실적(국가별)'!B1124)</f>
        <v>버뮤다</v>
      </c>
      <c r="E1120" s="19" t="n">
        <f aca="false">IFERROR(VALUE(SUBSTITUTE(TRIM('수출입 실적(국가별)'!D1124),",","")),"")</f>
        <v>539</v>
      </c>
      <c r="F1120" s="19" t="n">
        <f aca="false">IFERROR(VALUE(SUBSTITUTE(TRIM('수출입 실적(국가별)'!F1124),",","")),"")</f>
        <v>2</v>
      </c>
      <c r="G1120" s="19" t="n">
        <f aca="false">IFERROR(VALUE(SUBSTITUTE(TRIM('수출입 실적(국가별)'!G1124),",","")),"")</f>
        <v>537</v>
      </c>
    </row>
    <row r="1121" customFormat="false" ht="15" hidden="false" customHeight="true" outlineLevel="0" collapsed="false">
      <c r="A1121" s="11" t="str">
        <f aca="false">TRIM('수출입 실적(국가별)'!A1125)</f>
        <v>2025.05</v>
      </c>
      <c r="B1121" s="17" t="n">
        <f aca="false">IFERROR(VALUE(LEFT(A1121,4)),"")</f>
        <v>2025</v>
      </c>
      <c r="C1121" s="17" t="n">
        <f aca="false">IFERROR(VALUE(RIGHT(A1121,2)),"")</f>
        <v>5</v>
      </c>
      <c r="D1121" s="11" t="str">
        <f aca="false">TRIM('수출입 실적(국가별)'!B1125)</f>
        <v>메요트</v>
      </c>
      <c r="E1121" s="19" t="n">
        <f aca="false">IFERROR(VALUE(SUBSTITUTE(TRIM('수출입 실적(국가별)'!D1125),",","")),"")</f>
        <v>534</v>
      </c>
      <c r="F1121" s="19" t="n">
        <f aca="false">IFERROR(VALUE(SUBSTITUTE(TRIM('수출입 실적(국가별)'!F1125),",","")),"")</f>
        <v>0</v>
      </c>
      <c r="G1121" s="19" t="n">
        <f aca="false">IFERROR(VALUE(SUBSTITUTE(TRIM('수출입 실적(국가별)'!G1125),",","")),"")</f>
        <v>534</v>
      </c>
    </row>
    <row r="1122" customFormat="false" ht="15" hidden="false" customHeight="true" outlineLevel="0" collapsed="false">
      <c r="A1122" s="11" t="str">
        <f aca="false">TRIM('수출입 실적(국가별)'!A1126)</f>
        <v>2025.05</v>
      </c>
      <c r="B1122" s="17" t="n">
        <f aca="false">IFERROR(VALUE(LEFT(A1122,4)),"")</f>
        <v>2025</v>
      </c>
      <c r="C1122" s="17" t="n">
        <f aca="false">IFERROR(VALUE(RIGHT(A1122,2)),"")</f>
        <v>5</v>
      </c>
      <c r="D1122" s="11" t="str">
        <f aca="false">TRIM('수출입 실적(국가별)'!B1126)</f>
        <v>남수단</v>
      </c>
      <c r="E1122" s="19" t="n">
        <f aca="false">IFERROR(VALUE(SUBSTITUTE(TRIM('수출입 실적(국가별)'!D1126),",","")),"")</f>
        <v>513</v>
      </c>
      <c r="F1122" s="19" t="n">
        <f aca="false">IFERROR(VALUE(SUBSTITUTE(TRIM('수출입 실적(국가별)'!F1126),",","")),"")</f>
        <v>68</v>
      </c>
      <c r="G1122" s="19" t="n">
        <f aca="false">IFERROR(VALUE(SUBSTITUTE(TRIM('수출입 실적(국가별)'!G1126),",","")),"")</f>
        <v>445</v>
      </c>
    </row>
    <row r="1123" customFormat="false" ht="15" hidden="false" customHeight="true" outlineLevel="0" collapsed="false">
      <c r="A1123" s="11" t="str">
        <f aca="false">TRIM('수출입 실적(국가별)'!A1127)</f>
        <v>2025.05</v>
      </c>
      <c r="B1123" s="17" t="n">
        <f aca="false">IFERROR(VALUE(LEFT(A1123,4)),"")</f>
        <v>2025</v>
      </c>
      <c r="C1123" s="17" t="n">
        <f aca="false">IFERROR(VALUE(RIGHT(A1123,2)),"")</f>
        <v>5</v>
      </c>
      <c r="D1123" s="11" t="str">
        <f aca="false">TRIM('수출입 실적(국가별)'!B1127)</f>
        <v>솔로몬 군도</v>
      </c>
      <c r="E1123" s="19" t="n">
        <f aca="false">IFERROR(VALUE(SUBSTITUTE(TRIM('수출입 실적(국가별)'!D1127),",","")),"")</f>
        <v>480</v>
      </c>
      <c r="F1123" s="19" t="n">
        <f aca="false">IFERROR(VALUE(SUBSTITUTE(TRIM('수출입 실적(국가별)'!F1127),",","")),"")</f>
        <v>146</v>
      </c>
      <c r="G1123" s="19" t="n">
        <f aca="false">IFERROR(VALUE(SUBSTITUTE(TRIM('수출입 실적(국가별)'!G1127),",","")),"")</f>
        <v>334</v>
      </c>
    </row>
    <row r="1124" customFormat="false" ht="15" hidden="false" customHeight="true" outlineLevel="0" collapsed="false">
      <c r="A1124" s="11" t="str">
        <f aca="false">TRIM('수출입 실적(국가별)'!A1128)</f>
        <v>2025.05</v>
      </c>
      <c r="B1124" s="17" t="n">
        <f aca="false">IFERROR(VALUE(LEFT(A1124,4)),"")</f>
        <v>2025</v>
      </c>
      <c r="C1124" s="17" t="n">
        <f aca="false">IFERROR(VALUE(RIGHT(A1124,2)),"")</f>
        <v>5</v>
      </c>
      <c r="D1124" s="11" t="str">
        <f aca="false">TRIM('수출입 실적(국가별)'!B1128)</f>
        <v>투르크 &amp; 카이코스 군도</v>
      </c>
      <c r="E1124" s="19" t="n">
        <f aca="false">IFERROR(VALUE(SUBSTITUTE(TRIM('수출입 실적(국가별)'!D1128),",","")),"")</f>
        <v>369</v>
      </c>
      <c r="F1124" s="19" t="n">
        <f aca="false">IFERROR(VALUE(SUBSTITUTE(TRIM('수출입 실적(국가별)'!F1128),",","")),"")</f>
        <v>0</v>
      </c>
      <c r="G1124" s="19" t="n">
        <f aca="false">IFERROR(VALUE(SUBSTITUTE(TRIM('수출입 실적(국가별)'!G1128),",","")),"")</f>
        <v>369</v>
      </c>
    </row>
    <row r="1125" customFormat="false" ht="15" hidden="false" customHeight="true" outlineLevel="0" collapsed="false">
      <c r="A1125" s="11" t="str">
        <f aca="false">TRIM('수출입 실적(국가별)'!A1129)</f>
        <v>2025.05</v>
      </c>
      <c r="B1125" s="17" t="n">
        <f aca="false">IFERROR(VALUE(LEFT(A1125,4)),"")</f>
        <v>2025</v>
      </c>
      <c r="C1125" s="17" t="n">
        <f aca="false">IFERROR(VALUE(RIGHT(A1125,2)),"")</f>
        <v>5</v>
      </c>
      <c r="D1125" s="11" t="str">
        <f aca="false">TRIM('수출입 실적(국가별)'!B1129)</f>
        <v>나미비아</v>
      </c>
      <c r="E1125" s="19" t="n">
        <f aca="false">IFERROR(VALUE(SUBSTITUTE(TRIM('수출입 실적(국가별)'!D1129),",","")),"")</f>
        <v>352</v>
      </c>
      <c r="F1125" s="19" t="n">
        <f aca="false">IFERROR(VALUE(SUBSTITUTE(TRIM('수출입 실적(국가별)'!F1129),",","")),"")</f>
        <v>72</v>
      </c>
      <c r="G1125" s="19" t="n">
        <f aca="false">IFERROR(VALUE(SUBSTITUTE(TRIM('수출입 실적(국가별)'!G1129),",","")),"")</f>
        <v>279</v>
      </c>
    </row>
    <row r="1126" customFormat="false" ht="15" hidden="false" customHeight="true" outlineLevel="0" collapsed="false">
      <c r="A1126" s="11" t="str">
        <f aca="false">TRIM('수출입 실적(국가별)'!A1130)</f>
        <v>2025.05</v>
      </c>
      <c r="B1126" s="17" t="n">
        <f aca="false">IFERROR(VALUE(LEFT(A1126,4)),"")</f>
        <v>2025</v>
      </c>
      <c r="C1126" s="17" t="n">
        <f aca="false">IFERROR(VALUE(RIGHT(A1126,2)),"")</f>
        <v>5</v>
      </c>
      <c r="D1126" s="11" t="str">
        <f aca="false">TRIM('수출입 실적(국가별)'!B1130)</f>
        <v>영령 버진군도</v>
      </c>
      <c r="E1126" s="19" t="n">
        <f aca="false">IFERROR(VALUE(SUBSTITUTE(TRIM('수출입 실적(국가별)'!D1130),",","")),"")</f>
        <v>296</v>
      </c>
      <c r="F1126" s="19" t="n">
        <f aca="false">IFERROR(VALUE(SUBSTITUTE(TRIM('수출입 실적(국가별)'!F1130),",","")),"")</f>
        <v>0</v>
      </c>
      <c r="G1126" s="19" t="n">
        <f aca="false">IFERROR(VALUE(SUBSTITUTE(TRIM('수출입 실적(국가별)'!G1130),",","")),"")</f>
        <v>296</v>
      </c>
    </row>
    <row r="1127" customFormat="false" ht="15" hidden="false" customHeight="true" outlineLevel="0" collapsed="false">
      <c r="A1127" s="11" t="str">
        <f aca="false">TRIM('수출입 실적(국가별)'!A1131)</f>
        <v>2025.05</v>
      </c>
      <c r="B1127" s="17" t="n">
        <f aca="false">IFERROR(VALUE(LEFT(A1127,4)),"")</f>
        <v>2025</v>
      </c>
      <c r="C1127" s="17" t="n">
        <f aca="false">IFERROR(VALUE(RIGHT(A1127,2)),"")</f>
        <v>5</v>
      </c>
      <c r="D1127" s="11" t="str">
        <f aca="false">TRIM('수출입 실적(국가별)'!B1131)</f>
        <v>시에라 리온</v>
      </c>
      <c r="E1127" s="19" t="n">
        <f aca="false">IFERROR(VALUE(SUBSTITUTE(TRIM('수출입 실적(국가별)'!D1131),",","")),"")</f>
        <v>277</v>
      </c>
      <c r="F1127" s="19" t="n">
        <f aca="false">IFERROR(VALUE(SUBSTITUTE(TRIM('수출입 실적(국가별)'!F1131),",","")),"")</f>
        <v>709</v>
      </c>
      <c r="G1127" s="19" t="n">
        <f aca="false">IFERROR(VALUE(SUBSTITUTE(TRIM('수출입 실적(국가별)'!G1131),",","")),"")</f>
        <v>-431</v>
      </c>
    </row>
    <row r="1128" customFormat="false" ht="15" hidden="false" customHeight="true" outlineLevel="0" collapsed="false">
      <c r="A1128" s="11" t="str">
        <f aca="false">TRIM('수출입 실적(국가별)'!A1132)</f>
        <v>2025.05</v>
      </c>
      <c r="B1128" s="17" t="n">
        <f aca="false">IFERROR(VALUE(LEFT(A1128,4)),"")</f>
        <v>2025</v>
      </c>
      <c r="C1128" s="17" t="n">
        <f aca="false">IFERROR(VALUE(RIGHT(A1128,2)),"")</f>
        <v>5</v>
      </c>
      <c r="D1128" s="11" t="str">
        <f aca="false">TRIM('수출입 실적(국가별)'!B1132)</f>
        <v>중앙아프리카공화국</v>
      </c>
      <c r="E1128" s="19" t="n">
        <f aca="false">IFERROR(VALUE(SUBSTITUTE(TRIM('수출입 실적(국가별)'!D1132),",","")),"")</f>
        <v>248</v>
      </c>
      <c r="F1128" s="19" t="n">
        <f aca="false">IFERROR(VALUE(SUBSTITUTE(TRIM('수출입 실적(국가별)'!F1132),",","")),"")</f>
        <v>1</v>
      </c>
      <c r="G1128" s="19" t="n">
        <f aca="false">IFERROR(VALUE(SUBSTITUTE(TRIM('수출입 실적(국가별)'!G1132),",","")),"")</f>
        <v>247</v>
      </c>
    </row>
    <row r="1129" customFormat="false" ht="15" hidden="false" customHeight="true" outlineLevel="0" collapsed="false">
      <c r="A1129" s="11" t="str">
        <f aca="false">TRIM('수출입 실적(국가별)'!A1133)</f>
        <v>2025.05</v>
      </c>
      <c r="B1129" s="17" t="n">
        <f aca="false">IFERROR(VALUE(LEFT(A1129,4)),"")</f>
        <v>2025</v>
      </c>
      <c r="C1129" s="17" t="n">
        <f aca="false">IFERROR(VALUE(RIGHT(A1129,2)),"")</f>
        <v>5</v>
      </c>
      <c r="D1129" s="11" t="str">
        <f aca="false">TRIM('수출입 실적(국가별)'!B1133)</f>
        <v>감비아</v>
      </c>
      <c r="E1129" s="19" t="n">
        <f aca="false">IFERROR(VALUE(SUBSTITUTE(TRIM('수출입 실적(국가별)'!D1133),",","")),"")</f>
        <v>231</v>
      </c>
      <c r="F1129" s="19" t="n">
        <f aca="false">IFERROR(VALUE(SUBSTITUTE(TRIM('수출입 실적(국가별)'!F1133),",","")),"")</f>
        <v>1627</v>
      </c>
      <c r="G1129" s="19" t="n">
        <f aca="false">IFERROR(VALUE(SUBSTITUTE(TRIM('수출입 실적(국가별)'!G1133),",","")),"")</f>
        <v>-1397</v>
      </c>
    </row>
    <row r="1130" customFormat="false" ht="15" hidden="false" customHeight="true" outlineLevel="0" collapsed="false">
      <c r="A1130" s="11" t="str">
        <f aca="false">TRIM('수출입 실적(국가별)'!A1134)</f>
        <v>2025.05</v>
      </c>
      <c r="B1130" s="17" t="n">
        <f aca="false">IFERROR(VALUE(LEFT(A1130,4)),"")</f>
        <v>2025</v>
      </c>
      <c r="C1130" s="17" t="n">
        <f aca="false">IFERROR(VALUE(RIGHT(A1130,2)),"")</f>
        <v>5</v>
      </c>
      <c r="D1130" s="11" t="str">
        <f aca="false">TRIM('수출입 실적(국가별)'!B1134)</f>
        <v>티모르</v>
      </c>
      <c r="E1130" s="19" t="n">
        <f aca="false">IFERROR(VALUE(SUBSTITUTE(TRIM('수출입 실적(국가별)'!D1134),",","")),"")</f>
        <v>228</v>
      </c>
      <c r="F1130" s="19" t="n">
        <f aca="false">IFERROR(VALUE(SUBSTITUTE(TRIM('수출입 실적(국가별)'!F1134),",","")),"")</f>
        <v>0</v>
      </c>
      <c r="G1130" s="19" t="n">
        <f aca="false">IFERROR(VALUE(SUBSTITUTE(TRIM('수출입 실적(국가별)'!G1134),",","")),"")</f>
        <v>228</v>
      </c>
    </row>
    <row r="1131" customFormat="false" ht="15" hidden="false" customHeight="true" outlineLevel="0" collapsed="false">
      <c r="A1131" s="11" t="str">
        <f aca="false">TRIM('수출입 실적(국가별)'!A1135)</f>
        <v>2025.05</v>
      </c>
      <c r="B1131" s="17" t="n">
        <f aca="false">IFERROR(VALUE(LEFT(A1131,4)),"")</f>
        <v>2025</v>
      </c>
      <c r="C1131" s="17" t="n">
        <f aca="false">IFERROR(VALUE(RIGHT(A1131,2)),"")</f>
        <v>5</v>
      </c>
      <c r="D1131" s="11" t="str">
        <f aca="false">TRIM('수출입 실적(국가별)'!B1135)</f>
        <v>세인트 루시아</v>
      </c>
      <c r="E1131" s="19" t="n">
        <f aca="false">IFERROR(VALUE(SUBSTITUTE(TRIM('수출입 실적(국가별)'!D1135),",","")),"")</f>
        <v>223</v>
      </c>
      <c r="F1131" s="19" t="n">
        <f aca="false">IFERROR(VALUE(SUBSTITUTE(TRIM('수출입 실적(국가별)'!F1135),",","")),"")</f>
        <v>0</v>
      </c>
      <c r="G1131" s="19" t="n">
        <f aca="false">IFERROR(VALUE(SUBSTITUTE(TRIM('수출입 실적(국가별)'!G1135),",","")),"")</f>
        <v>223</v>
      </c>
    </row>
    <row r="1132" customFormat="false" ht="15" hidden="false" customHeight="true" outlineLevel="0" collapsed="false">
      <c r="A1132" s="11" t="str">
        <f aca="false">TRIM('수출입 실적(국가별)'!A1136)</f>
        <v>2025.05</v>
      </c>
      <c r="B1132" s="17" t="n">
        <f aca="false">IFERROR(VALUE(LEFT(A1132,4)),"")</f>
        <v>2025</v>
      </c>
      <c r="C1132" s="17" t="n">
        <f aca="false">IFERROR(VALUE(RIGHT(A1132,2)),"")</f>
        <v>5</v>
      </c>
      <c r="D1132" s="11" t="str">
        <f aca="false">TRIM('수출입 실적(국가별)'!B1136)</f>
        <v>팔라우</v>
      </c>
      <c r="E1132" s="19" t="n">
        <f aca="false">IFERROR(VALUE(SUBSTITUTE(TRIM('수출입 실적(국가별)'!D1136),",","")),"")</f>
        <v>207</v>
      </c>
      <c r="F1132" s="19" t="n">
        <f aca="false">IFERROR(VALUE(SUBSTITUTE(TRIM('수출입 실적(국가별)'!F1136),",","")),"")</f>
        <v>47</v>
      </c>
      <c r="G1132" s="19" t="n">
        <f aca="false">IFERROR(VALUE(SUBSTITUTE(TRIM('수출입 실적(국가별)'!G1136),",","")),"")</f>
        <v>160</v>
      </c>
    </row>
    <row r="1133" customFormat="false" ht="15" hidden="false" customHeight="true" outlineLevel="0" collapsed="false">
      <c r="A1133" s="11" t="str">
        <f aca="false">TRIM('수출입 실적(국가별)'!A1137)</f>
        <v>2025.05</v>
      </c>
      <c r="B1133" s="17" t="n">
        <f aca="false">IFERROR(VALUE(LEFT(A1133,4)),"")</f>
        <v>2025</v>
      </c>
      <c r="C1133" s="17" t="n">
        <f aca="false">IFERROR(VALUE(RIGHT(A1133,2)),"")</f>
        <v>5</v>
      </c>
      <c r="D1133" s="11" t="str">
        <f aca="false">TRIM('수출입 실적(국가별)'!B1137)</f>
        <v>카보 베르데</v>
      </c>
      <c r="E1133" s="19" t="n">
        <f aca="false">IFERROR(VALUE(SUBSTITUTE(TRIM('수출입 실적(국가별)'!D1137),",","")),"")</f>
        <v>184</v>
      </c>
      <c r="F1133" s="19" t="n">
        <f aca="false">IFERROR(VALUE(SUBSTITUTE(TRIM('수출입 실적(국가별)'!F1137),",","")),"")</f>
        <v>0</v>
      </c>
      <c r="G1133" s="19" t="n">
        <f aca="false">IFERROR(VALUE(SUBSTITUTE(TRIM('수출입 실적(국가별)'!G1137),",","")),"")</f>
        <v>184</v>
      </c>
    </row>
    <row r="1134" customFormat="false" ht="15" hidden="false" customHeight="true" outlineLevel="0" collapsed="false">
      <c r="A1134" s="11" t="str">
        <f aca="false">TRIM('수출입 실적(국가별)'!A1138)</f>
        <v>2025.05</v>
      </c>
      <c r="B1134" s="17" t="n">
        <f aca="false">IFERROR(VALUE(LEFT(A1134,4)),"")</f>
        <v>2025</v>
      </c>
      <c r="C1134" s="17" t="n">
        <f aca="false">IFERROR(VALUE(RIGHT(A1134,2)),"")</f>
        <v>5</v>
      </c>
      <c r="D1134" s="11" t="str">
        <f aca="false">TRIM('수출입 실적(국가별)'!B1138)</f>
        <v>도미니카</v>
      </c>
      <c r="E1134" s="19" t="n">
        <f aca="false">IFERROR(VALUE(SUBSTITUTE(TRIM('수출입 실적(국가별)'!D1138),",","")),"")</f>
        <v>183</v>
      </c>
      <c r="F1134" s="19" t="n">
        <f aca="false">IFERROR(VALUE(SUBSTITUTE(TRIM('수출입 실적(국가별)'!F1138),",","")),"")</f>
        <v>519</v>
      </c>
      <c r="G1134" s="19" t="n">
        <f aca="false">IFERROR(VALUE(SUBSTITUTE(TRIM('수출입 실적(국가별)'!G1138),",","")),"")</f>
        <v>-336</v>
      </c>
    </row>
    <row r="1135" customFormat="false" ht="15" hidden="false" customHeight="true" outlineLevel="0" collapsed="false">
      <c r="A1135" s="11" t="str">
        <f aca="false">TRIM('수출입 실적(국가별)'!A1139)</f>
        <v>2025.05</v>
      </c>
      <c r="B1135" s="17" t="n">
        <f aca="false">IFERROR(VALUE(LEFT(A1135,4)),"")</f>
        <v>2025</v>
      </c>
      <c r="C1135" s="17" t="n">
        <f aca="false">IFERROR(VALUE(RIGHT(A1135,2)),"")</f>
        <v>5</v>
      </c>
      <c r="D1135" s="11" t="str">
        <f aca="false">TRIM('수출입 실적(국가별)'!B1139)</f>
        <v>수리남</v>
      </c>
      <c r="E1135" s="19" t="n">
        <f aca="false">IFERROR(VALUE(SUBSTITUTE(TRIM('수출입 실적(국가별)'!D1139),",","")),"")</f>
        <v>181</v>
      </c>
      <c r="F1135" s="19" t="n">
        <f aca="false">IFERROR(VALUE(SUBSTITUTE(TRIM('수출입 실적(국가별)'!F1139),",","")),"")</f>
        <v>703</v>
      </c>
      <c r="G1135" s="19" t="n">
        <f aca="false">IFERROR(VALUE(SUBSTITUTE(TRIM('수출입 실적(국가별)'!G1139),",","")),"")</f>
        <v>-522</v>
      </c>
    </row>
    <row r="1136" customFormat="false" ht="15" hidden="false" customHeight="true" outlineLevel="0" collapsed="false">
      <c r="A1136" s="11" t="str">
        <f aca="false">TRIM('수출입 실적(국가별)'!A1140)</f>
        <v>2025.05</v>
      </c>
      <c r="B1136" s="17" t="n">
        <f aca="false">IFERROR(VALUE(LEFT(A1136,4)),"")</f>
        <v>2025</v>
      </c>
      <c r="C1136" s="17" t="n">
        <f aca="false">IFERROR(VALUE(RIGHT(A1136,2)),"")</f>
        <v>5</v>
      </c>
      <c r="D1136" s="11" t="str">
        <f aca="false">TRIM('수출입 실적(국가별)'!B1140)</f>
        <v>지브랄타</v>
      </c>
      <c r="E1136" s="19" t="n">
        <f aca="false">IFERROR(VALUE(SUBSTITUTE(TRIM('수출입 실적(국가별)'!D1140),",","")),"")</f>
        <v>179</v>
      </c>
      <c r="F1136" s="19" t="n">
        <f aca="false">IFERROR(VALUE(SUBSTITUTE(TRIM('수출입 실적(국가별)'!F1140),",","")),"")</f>
        <v>0</v>
      </c>
      <c r="G1136" s="19" t="n">
        <f aca="false">IFERROR(VALUE(SUBSTITUTE(TRIM('수출입 실적(국가별)'!G1140),",","")),"")</f>
        <v>179</v>
      </c>
    </row>
    <row r="1137" customFormat="false" ht="15" hidden="false" customHeight="true" outlineLevel="0" collapsed="false">
      <c r="A1137" s="11" t="str">
        <f aca="false">TRIM('수출입 실적(국가별)'!A1141)</f>
        <v>2025.05</v>
      </c>
      <c r="B1137" s="17" t="n">
        <f aca="false">IFERROR(VALUE(LEFT(A1137,4)),"")</f>
        <v>2025</v>
      </c>
      <c r="C1137" s="17" t="n">
        <f aca="false">IFERROR(VALUE(RIGHT(A1137,2)),"")</f>
        <v>5</v>
      </c>
      <c r="D1137" s="11" t="str">
        <f aca="false">TRIM('수출입 실적(국가별)'!B1141)</f>
        <v>그레나다</v>
      </c>
      <c r="E1137" s="19" t="n">
        <f aca="false">IFERROR(VALUE(SUBSTITUTE(TRIM('수출입 실적(국가별)'!D1141),",","")),"")</f>
        <v>175</v>
      </c>
      <c r="F1137" s="19" t="n">
        <f aca="false">IFERROR(VALUE(SUBSTITUTE(TRIM('수출입 실적(국가별)'!F1141),",","")),"")</f>
        <v>0</v>
      </c>
      <c r="G1137" s="19" t="n">
        <f aca="false">IFERROR(VALUE(SUBSTITUTE(TRIM('수출입 실적(국가별)'!G1141),",","")),"")</f>
        <v>175</v>
      </c>
    </row>
    <row r="1138" customFormat="false" ht="15" hidden="false" customHeight="true" outlineLevel="0" collapsed="false">
      <c r="A1138" s="11" t="str">
        <f aca="false">TRIM('수출입 실적(국가별)'!A1142)</f>
        <v>2025.05</v>
      </c>
      <c r="B1138" s="17" t="n">
        <f aca="false">IFERROR(VALUE(LEFT(A1138,4)),"")</f>
        <v>2025</v>
      </c>
      <c r="C1138" s="17" t="n">
        <f aca="false">IFERROR(VALUE(RIGHT(A1138,2)),"")</f>
        <v>5</v>
      </c>
      <c r="D1138" s="11" t="str">
        <f aca="false">TRIM('수출입 실적(국가별)'!B1142)</f>
        <v>모나코</v>
      </c>
      <c r="E1138" s="19" t="n">
        <f aca="false">IFERROR(VALUE(SUBSTITUTE(TRIM('수출입 실적(국가별)'!D1142),",","")),"")</f>
        <v>167</v>
      </c>
      <c r="F1138" s="19" t="n">
        <f aca="false">IFERROR(VALUE(SUBSTITUTE(TRIM('수출입 실적(국가별)'!F1142),",","")),"")</f>
        <v>295</v>
      </c>
      <c r="G1138" s="19" t="n">
        <f aca="false">IFERROR(VALUE(SUBSTITUTE(TRIM('수출입 실적(국가별)'!G1142),",","")),"")</f>
        <v>-128</v>
      </c>
    </row>
    <row r="1139" customFormat="false" ht="15" hidden="false" customHeight="true" outlineLevel="0" collapsed="false">
      <c r="A1139" s="11" t="str">
        <f aca="false">TRIM('수출입 실적(국가별)'!A1143)</f>
        <v>2025.05</v>
      </c>
      <c r="B1139" s="17" t="n">
        <f aca="false">IFERROR(VALUE(LEFT(A1139,4)),"")</f>
        <v>2025</v>
      </c>
      <c r="C1139" s="17" t="n">
        <f aca="false">IFERROR(VALUE(RIGHT(A1139,2)),"")</f>
        <v>5</v>
      </c>
      <c r="D1139" s="11" t="str">
        <f aca="false">TRIM('수출입 실적(국가별)'!B1143)</f>
        <v>스와질랜드</v>
      </c>
      <c r="E1139" s="19" t="n">
        <f aca="false">IFERROR(VALUE(SUBSTITUTE(TRIM('수출입 실적(국가별)'!D1143),",","")),"")</f>
        <v>159</v>
      </c>
      <c r="F1139" s="19" t="n">
        <f aca="false">IFERROR(VALUE(SUBSTITUTE(TRIM('수출입 실적(국가별)'!F1143),",","")),"")</f>
        <v>3193</v>
      </c>
      <c r="G1139" s="19" t="n">
        <f aca="false">IFERROR(VALUE(SUBSTITUTE(TRIM('수출입 실적(국가별)'!G1143),",","")),"")</f>
        <v>-3033</v>
      </c>
    </row>
    <row r="1140" customFormat="false" ht="15" hidden="false" customHeight="true" outlineLevel="0" collapsed="false">
      <c r="A1140" s="11" t="str">
        <f aca="false">TRIM('수출입 실적(국가별)'!A1144)</f>
        <v>2025.05</v>
      </c>
      <c r="B1140" s="17" t="n">
        <f aca="false">IFERROR(VALUE(LEFT(A1140,4)),"")</f>
        <v>2025</v>
      </c>
      <c r="C1140" s="17" t="n">
        <f aca="false">IFERROR(VALUE(RIGHT(A1140,2)),"")</f>
        <v>5</v>
      </c>
      <c r="D1140" s="11" t="str">
        <f aca="false">TRIM('수출입 실적(국가별)'!B1144)</f>
        <v>소말리아</v>
      </c>
      <c r="E1140" s="19" t="n">
        <f aca="false">IFERROR(VALUE(SUBSTITUTE(TRIM('수출입 실적(국가별)'!D1144),",","")),"")</f>
        <v>146</v>
      </c>
      <c r="F1140" s="19" t="n">
        <f aca="false">IFERROR(VALUE(SUBSTITUTE(TRIM('수출입 실적(국가별)'!F1144),",","")),"")</f>
        <v>302</v>
      </c>
      <c r="G1140" s="19" t="n">
        <f aca="false">IFERROR(VALUE(SUBSTITUTE(TRIM('수출입 실적(국가별)'!G1144),",","")),"")</f>
        <v>-156</v>
      </c>
    </row>
    <row r="1141" customFormat="false" ht="15" hidden="false" customHeight="true" outlineLevel="0" collapsed="false">
      <c r="A1141" s="11" t="str">
        <f aca="false">TRIM('수출입 실적(국가별)'!A1145)</f>
        <v>2025.05</v>
      </c>
      <c r="B1141" s="17" t="n">
        <f aca="false">IFERROR(VALUE(LEFT(A1141,4)),"")</f>
        <v>2025</v>
      </c>
      <c r="C1141" s="17" t="n">
        <f aca="false">IFERROR(VALUE(RIGHT(A1141,2)),"")</f>
        <v>5</v>
      </c>
      <c r="D1141" s="11" t="str">
        <f aca="false">TRIM('수출입 실적(국가별)'!B1145)</f>
        <v>안티가 바부다</v>
      </c>
      <c r="E1141" s="19" t="n">
        <f aca="false">IFERROR(VALUE(SUBSTITUTE(TRIM('수출입 실적(국가별)'!D1145),",","")),"")</f>
        <v>102</v>
      </c>
      <c r="F1141" s="19" t="n">
        <f aca="false">IFERROR(VALUE(SUBSTITUTE(TRIM('수출입 실적(국가별)'!F1145),",","")),"")</f>
        <v>44</v>
      </c>
      <c r="G1141" s="19" t="n">
        <f aca="false">IFERROR(VALUE(SUBSTITUTE(TRIM('수출입 실적(국가별)'!G1145),",","")),"")</f>
        <v>58</v>
      </c>
    </row>
    <row r="1142" customFormat="false" ht="15" hidden="false" customHeight="true" outlineLevel="0" collapsed="false">
      <c r="A1142" s="11" t="str">
        <f aca="false">TRIM('수출입 실적(국가별)'!A1146)</f>
        <v>2025.05</v>
      </c>
      <c r="B1142" s="17" t="n">
        <f aca="false">IFERROR(VALUE(LEFT(A1142,4)),"")</f>
        <v>2025</v>
      </c>
      <c r="C1142" s="17" t="n">
        <f aca="false">IFERROR(VALUE(RIGHT(A1142,2)),"")</f>
        <v>5</v>
      </c>
      <c r="D1142" s="11" t="str">
        <f aca="false">TRIM('수출입 실적(국가별)'!B1146)</f>
        <v>말라위</v>
      </c>
      <c r="E1142" s="19" t="n">
        <f aca="false">IFERROR(VALUE(SUBSTITUTE(TRIM('수출입 실적(국가별)'!D1146),",","")),"")</f>
        <v>97</v>
      </c>
      <c r="F1142" s="19" t="n">
        <f aca="false">IFERROR(VALUE(SUBSTITUTE(TRIM('수출입 실적(국가별)'!F1146),",","")),"")</f>
        <v>443</v>
      </c>
      <c r="G1142" s="19" t="n">
        <f aca="false">IFERROR(VALUE(SUBSTITUTE(TRIM('수출입 실적(국가별)'!G1146),",","")),"")</f>
        <v>-346</v>
      </c>
    </row>
    <row r="1143" customFormat="false" ht="15" hidden="false" customHeight="true" outlineLevel="0" collapsed="false">
      <c r="A1143" s="11" t="str">
        <f aca="false">TRIM('수출입 실적(국가별)'!A1147)</f>
        <v>2025.05</v>
      </c>
      <c r="B1143" s="17" t="n">
        <f aca="false">IFERROR(VALUE(LEFT(A1143,4)),"")</f>
        <v>2025</v>
      </c>
      <c r="C1143" s="17" t="n">
        <f aca="false">IFERROR(VALUE(RIGHT(A1143,2)),"")</f>
        <v>5</v>
      </c>
      <c r="D1143" s="11" t="str">
        <f aca="false">TRIM('수출입 실적(국가별)'!B1147)</f>
        <v>네덜란드 열도</v>
      </c>
      <c r="E1143" s="19" t="n">
        <f aca="false">IFERROR(VALUE(SUBSTITUTE(TRIM('수출입 실적(국가별)'!D1147),",","")),"")</f>
        <v>81</v>
      </c>
      <c r="F1143" s="19" t="n">
        <f aca="false">IFERROR(VALUE(SUBSTITUTE(TRIM('수출입 실적(국가별)'!F1147),",","")),"")</f>
        <v>0</v>
      </c>
      <c r="G1143" s="19" t="n">
        <f aca="false">IFERROR(VALUE(SUBSTITUTE(TRIM('수출입 실적(국가별)'!G1147),",","")),"")</f>
        <v>81</v>
      </c>
    </row>
    <row r="1144" customFormat="false" ht="15" hidden="false" customHeight="true" outlineLevel="0" collapsed="false">
      <c r="A1144" s="11" t="str">
        <f aca="false">TRIM('수출입 실적(국가별)'!A1148)</f>
        <v>2025.05</v>
      </c>
      <c r="B1144" s="17" t="n">
        <f aca="false">IFERROR(VALUE(LEFT(A1144,4)),"")</f>
        <v>2025</v>
      </c>
      <c r="C1144" s="17" t="n">
        <f aca="false">IFERROR(VALUE(RIGHT(A1144,2)),"")</f>
        <v>5</v>
      </c>
      <c r="D1144" s="11" t="str">
        <f aca="false">TRIM('수출입 실적(국가별)'!B1148)</f>
        <v>불령 가이아나</v>
      </c>
      <c r="E1144" s="19" t="n">
        <f aca="false">IFERROR(VALUE(SUBSTITUTE(TRIM('수출입 실적(국가별)'!D1148),",","")),"")</f>
        <v>76</v>
      </c>
      <c r="F1144" s="19" t="n">
        <f aca="false">IFERROR(VALUE(SUBSTITUTE(TRIM('수출입 실적(국가별)'!F1148),",","")),"")</f>
        <v>0</v>
      </c>
      <c r="G1144" s="19" t="n">
        <f aca="false">IFERROR(VALUE(SUBSTITUTE(TRIM('수출입 실적(국가별)'!G1148),",","")),"")</f>
        <v>76</v>
      </c>
    </row>
    <row r="1145" customFormat="false" ht="15" hidden="false" customHeight="true" outlineLevel="0" collapsed="false">
      <c r="A1145" s="11" t="str">
        <f aca="false">TRIM('수출입 실적(국가별)'!A1149)</f>
        <v>2025.05</v>
      </c>
      <c r="B1145" s="17" t="n">
        <f aca="false">IFERROR(VALUE(LEFT(A1145,4)),"")</f>
        <v>2025</v>
      </c>
      <c r="C1145" s="17" t="n">
        <f aca="false">IFERROR(VALUE(RIGHT(A1145,2)),"")</f>
        <v>5</v>
      </c>
      <c r="D1145" s="11" t="str">
        <f aca="false">TRIM('수출입 실적(국가별)'!B1149)</f>
        <v>세인트 빈센트 그레나딘</v>
      </c>
      <c r="E1145" s="19" t="n">
        <f aca="false">IFERROR(VALUE(SUBSTITUTE(TRIM('수출입 실적(국가별)'!D1149),",","")),"")</f>
        <v>72</v>
      </c>
      <c r="F1145" s="19" t="n">
        <f aca="false">IFERROR(VALUE(SUBSTITUTE(TRIM('수출입 실적(국가별)'!F1149),",","")),"")</f>
        <v>0</v>
      </c>
      <c r="G1145" s="19" t="n">
        <f aca="false">IFERROR(VALUE(SUBSTITUTE(TRIM('수출입 실적(국가별)'!G1149),",","")),"")</f>
        <v>72</v>
      </c>
    </row>
    <row r="1146" customFormat="false" ht="15" hidden="false" customHeight="true" outlineLevel="0" collapsed="false">
      <c r="A1146" s="11" t="str">
        <f aca="false">TRIM('수출입 실적(국가별)'!A1150)</f>
        <v>2025.05</v>
      </c>
      <c r="B1146" s="17" t="n">
        <f aca="false">IFERROR(VALUE(LEFT(A1146,4)),"")</f>
        <v>2025</v>
      </c>
      <c r="C1146" s="17" t="n">
        <f aca="false">IFERROR(VALUE(RIGHT(A1146,2)),"")</f>
        <v>5</v>
      </c>
      <c r="D1146" s="11" t="str">
        <f aca="false">TRIM('수출입 실적(국가별)'!B1150)</f>
        <v>에리트리아</v>
      </c>
      <c r="E1146" s="19" t="n">
        <f aca="false">IFERROR(VALUE(SUBSTITUTE(TRIM('수출입 실적(국가별)'!D1150),",","")),"")</f>
        <v>64</v>
      </c>
      <c r="F1146" s="19" t="n">
        <f aca="false">IFERROR(VALUE(SUBSTITUTE(TRIM('수출입 실적(국가별)'!F1150),",","")),"")</f>
        <v>0</v>
      </c>
      <c r="G1146" s="19" t="n">
        <f aca="false">IFERROR(VALUE(SUBSTITUTE(TRIM('수출입 실적(국가별)'!G1150),",","")),"")</f>
        <v>64</v>
      </c>
    </row>
    <row r="1147" customFormat="false" ht="15" hidden="false" customHeight="true" outlineLevel="0" collapsed="false">
      <c r="A1147" s="11" t="str">
        <f aca="false">TRIM('수출입 실적(국가별)'!A1151)</f>
        <v>2025.05</v>
      </c>
      <c r="B1147" s="17" t="n">
        <f aca="false">IFERROR(VALUE(LEFT(A1147,4)),"")</f>
        <v>2025</v>
      </c>
      <c r="C1147" s="17" t="n">
        <f aca="false">IFERROR(VALUE(RIGHT(A1147,2)),"")</f>
        <v>5</v>
      </c>
      <c r="D1147" s="11" t="str">
        <f aca="false">TRIM('수출입 실적(국가별)'!B1151)</f>
        <v>니제르</v>
      </c>
      <c r="E1147" s="19" t="n">
        <f aca="false">IFERROR(VALUE(SUBSTITUTE(TRIM('수출입 실적(국가별)'!D1151),",","")),"")</f>
        <v>59</v>
      </c>
      <c r="F1147" s="19" t="n">
        <f aca="false">IFERROR(VALUE(SUBSTITUTE(TRIM('수출입 실적(국가별)'!F1151),",","")),"")</f>
        <v>3</v>
      </c>
      <c r="G1147" s="19" t="n">
        <f aca="false">IFERROR(VALUE(SUBSTITUTE(TRIM('수출입 실적(국가별)'!G1151),",","")),"")</f>
        <v>57</v>
      </c>
    </row>
    <row r="1148" customFormat="false" ht="15" hidden="false" customHeight="true" outlineLevel="0" collapsed="false">
      <c r="A1148" s="11" t="str">
        <f aca="false">TRIM('수출입 실적(국가별)'!A1152)</f>
        <v>2025.05</v>
      </c>
      <c r="B1148" s="17" t="n">
        <f aca="false">IFERROR(VALUE(LEFT(A1148,4)),"")</f>
        <v>2025</v>
      </c>
      <c r="C1148" s="17" t="n">
        <f aca="false">IFERROR(VALUE(RIGHT(A1148,2)),"")</f>
        <v>5</v>
      </c>
      <c r="D1148" s="11" t="str">
        <f aca="false">TRIM('수출입 실적(국가별)'!B1152)</f>
        <v>말리</v>
      </c>
      <c r="E1148" s="19" t="n">
        <f aca="false">IFERROR(VALUE(SUBSTITUTE(TRIM('수출입 실적(국가별)'!D1152),",","")),"")</f>
        <v>55</v>
      </c>
      <c r="F1148" s="19" t="n">
        <f aca="false">IFERROR(VALUE(SUBSTITUTE(TRIM('수출입 실적(국가별)'!F1152),",","")),"")</f>
        <v>127</v>
      </c>
      <c r="G1148" s="19" t="n">
        <f aca="false">IFERROR(VALUE(SUBSTITUTE(TRIM('수출입 실적(국가별)'!G1152),",","")),"")</f>
        <v>-72</v>
      </c>
    </row>
    <row r="1149" customFormat="false" ht="15" hidden="false" customHeight="true" outlineLevel="0" collapsed="false">
      <c r="A1149" s="11" t="str">
        <f aca="false">TRIM('수출입 실적(국가별)'!A1153)</f>
        <v>2025.05</v>
      </c>
      <c r="B1149" s="17" t="n">
        <f aca="false">IFERROR(VALUE(LEFT(A1149,4)),"")</f>
        <v>2025</v>
      </c>
      <c r="C1149" s="17" t="n">
        <f aca="false">IFERROR(VALUE(RIGHT(A1149,2)),"")</f>
        <v>5</v>
      </c>
      <c r="D1149" s="11" t="str">
        <f aca="false">TRIM('수출입 실적(국가별)'!B1153)</f>
        <v>부룬디</v>
      </c>
      <c r="E1149" s="19" t="n">
        <f aca="false">IFERROR(VALUE(SUBSTITUTE(TRIM('수출입 실적(국가별)'!D1153),",","")),"")</f>
        <v>29</v>
      </c>
      <c r="F1149" s="19" t="n">
        <f aca="false">IFERROR(VALUE(SUBSTITUTE(TRIM('수출입 실적(국가별)'!F1153),",","")),"")</f>
        <v>1</v>
      </c>
      <c r="G1149" s="19" t="n">
        <f aca="false">IFERROR(VALUE(SUBSTITUTE(TRIM('수출입 실적(국가별)'!G1153),",","")),"")</f>
        <v>29</v>
      </c>
    </row>
    <row r="1150" customFormat="false" ht="15" hidden="false" customHeight="true" outlineLevel="0" collapsed="false">
      <c r="A1150" s="11" t="str">
        <f aca="false">TRIM('수출입 실적(국가별)'!A1154)</f>
        <v>2025.05</v>
      </c>
      <c r="B1150" s="17" t="n">
        <f aca="false">IFERROR(VALUE(LEFT(A1150,4)),"")</f>
        <v>2025</v>
      </c>
      <c r="C1150" s="17" t="n">
        <f aca="false">IFERROR(VALUE(RIGHT(A1150,2)),"")</f>
        <v>5</v>
      </c>
      <c r="D1150" s="11" t="str">
        <f aca="false">TRIM('수출입 실적(국가별)'!B1154)</f>
        <v>산마리노</v>
      </c>
      <c r="E1150" s="19" t="n">
        <f aca="false">IFERROR(VALUE(SUBSTITUTE(TRIM('수출입 실적(국가별)'!D1154),",","")),"")</f>
        <v>23</v>
      </c>
      <c r="F1150" s="19" t="n">
        <f aca="false">IFERROR(VALUE(SUBSTITUTE(TRIM('수출입 실적(국가별)'!F1154),",","")),"")</f>
        <v>418</v>
      </c>
      <c r="G1150" s="19" t="n">
        <f aca="false">IFERROR(VALUE(SUBSTITUTE(TRIM('수출입 실적(국가별)'!G1154),",","")),"")</f>
        <v>-394</v>
      </c>
    </row>
    <row r="1151" customFormat="false" ht="15" hidden="false" customHeight="true" outlineLevel="0" collapsed="false">
      <c r="A1151" s="11" t="str">
        <f aca="false">TRIM('수출입 실적(국가별)'!A1155)</f>
        <v>2025.05</v>
      </c>
      <c r="B1151" s="17" t="n">
        <f aca="false">IFERROR(VALUE(LEFT(A1151,4)),"")</f>
        <v>2025</v>
      </c>
      <c r="C1151" s="17" t="n">
        <f aca="false">IFERROR(VALUE(RIGHT(A1151,2)),"")</f>
        <v>5</v>
      </c>
      <c r="D1151" s="11" t="str">
        <f aca="false">TRIM('수출입 실적(국가별)'!B1155)</f>
        <v>토켈라우</v>
      </c>
      <c r="E1151" s="19" t="n">
        <f aca="false">IFERROR(VALUE(SUBSTITUTE(TRIM('수출입 실적(국가별)'!D1155),",","")),"")</f>
        <v>22</v>
      </c>
      <c r="F1151" s="19" t="n">
        <f aca="false">IFERROR(VALUE(SUBSTITUTE(TRIM('수출입 실적(국가별)'!F1155),",","")),"")</f>
        <v>0</v>
      </c>
      <c r="G1151" s="19" t="n">
        <f aca="false">IFERROR(VALUE(SUBSTITUTE(TRIM('수출입 실적(국가별)'!G1155),",","")),"")</f>
        <v>22</v>
      </c>
    </row>
    <row r="1152" customFormat="false" ht="15" hidden="false" customHeight="true" outlineLevel="0" collapsed="false">
      <c r="A1152" s="11" t="str">
        <f aca="false">TRIM('수출입 실적(국가별)'!A1156)</f>
        <v>2025.05</v>
      </c>
      <c r="B1152" s="17" t="n">
        <f aca="false">IFERROR(VALUE(LEFT(A1152,4)),"")</f>
        <v>2025</v>
      </c>
      <c r="C1152" s="17" t="n">
        <f aca="false">IFERROR(VALUE(RIGHT(A1152,2)),"")</f>
        <v>5</v>
      </c>
      <c r="D1152" s="11" t="str">
        <f aca="false">TRIM('수출입 실적(국가별)'!B1156)</f>
        <v>세인트마틴(생마르탱)</v>
      </c>
      <c r="E1152" s="19" t="n">
        <f aca="false">IFERROR(VALUE(SUBSTITUTE(TRIM('수출입 실적(국가별)'!D1156),",","")),"")</f>
        <v>21</v>
      </c>
      <c r="F1152" s="19" t="n">
        <f aca="false">IFERROR(VALUE(SUBSTITUTE(TRIM('수출입 실적(국가별)'!F1156),",","")),"")</f>
        <v>0</v>
      </c>
      <c r="G1152" s="19" t="n">
        <f aca="false">IFERROR(VALUE(SUBSTITUTE(TRIM('수출입 실적(국가별)'!G1156),",","")),"")</f>
        <v>21</v>
      </c>
    </row>
    <row r="1153" customFormat="false" ht="15" hidden="false" customHeight="true" outlineLevel="0" collapsed="false">
      <c r="A1153" s="11" t="str">
        <f aca="false">TRIM('수출입 실적(국가별)'!A1157)</f>
        <v>2025.05</v>
      </c>
      <c r="B1153" s="17" t="n">
        <f aca="false">IFERROR(VALUE(LEFT(A1153,4)),"")</f>
        <v>2025</v>
      </c>
      <c r="C1153" s="17" t="n">
        <f aca="false">IFERROR(VALUE(RIGHT(A1153,2)),"")</f>
        <v>5</v>
      </c>
      <c r="D1153" s="11" t="str">
        <f aca="false">TRIM('수출입 실적(국가별)'!B1157)</f>
        <v>레소토</v>
      </c>
      <c r="E1153" s="19" t="n">
        <f aca="false">IFERROR(VALUE(SUBSTITUTE(TRIM('수출입 실적(국가별)'!D1157),",","")),"")</f>
        <v>19</v>
      </c>
      <c r="F1153" s="19" t="n">
        <f aca="false">IFERROR(VALUE(SUBSTITUTE(TRIM('수출입 실적(국가별)'!F1157),",","")),"")</f>
        <v>1</v>
      </c>
      <c r="G1153" s="19" t="n">
        <f aca="false">IFERROR(VALUE(SUBSTITUTE(TRIM('수출입 실적(국가별)'!G1157),",","")),"")</f>
        <v>18</v>
      </c>
    </row>
    <row r="1154" customFormat="false" ht="15" hidden="false" customHeight="true" outlineLevel="0" collapsed="false">
      <c r="A1154" s="11" t="str">
        <f aca="false">TRIM('수출입 실적(국가별)'!A1158)</f>
        <v>2025.05</v>
      </c>
      <c r="B1154" s="17" t="n">
        <f aca="false">IFERROR(VALUE(LEFT(A1154,4)),"")</f>
        <v>2025</v>
      </c>
      <c r="C1154" s="17" t="n">
        <f aca="false">IFERROR(VALUE(RIGHT(A1154,2)),"")</f>
        <v>5</v>
      </c>
      <c r="D1154" s="11" t="str">
        <f aca="false">TRIM('수출입 실적(국가별)'!B1158)</f>
        <v>상토메 프린스페</v>
      </c>
      <c r="E1154" s="19" t="n">
        <f aca="false">IFERROR(VALUE(SUBSTITUTE(TRIM('수출입 실적(국가별)'!D1158),",","")),"")</f>
        <v>17</v>
      </c>
      <c r="F1154" s="19" t="n">
        <f aca="false">IFERROR(VALUE(SUBSTITUTE(TRIM('수출입 실적(국가별)'!F1158),",","")),"")</f>
        <v>0</v>
      </c>
      <c r="G1154" s="19" t="n">
        <f aca="false">IFERROR(VALUE(SUBSTITUTE(TRIM('수출입 실적(국가별)'!G1158),",","")),"")</f>
        <v>17</v>
      </c>
    </row>
    <row r="1155" customFormat="false" ht="15" hidden="false" customHeight="true" outlineLevel="0" collapsed="false">
      <c r="A1155" s="11" t="str">
        <f aca="false">TRIM('수출입 실적(국가별)'!A1159)</f>
        <v>2025.05</v>
      </c>
      <c r="B1155" s="17" t="n">
        <f aca="false">IFERROR(VALUE(LEFT(A1155,4)),"")</f>
        <v>2025</v>
      </c>
      <c r="C1155" s="17" t="n">
        <f aca="false">IFERROR(VALUE(RIGHT(A1155,2)),"")</f>
        <v>5</v>
      </c>
      <c r="D1155" s="11" t="str">
        <f aca="false">TRIM('수출입 실적(국가별)'!B1159)</f>
        <v>세인트 바르탤르미</v>
      </c>
      <c r="E1155" s="19" t="n">
        <f aca="false">IFERROR(VALUE(SUBSTITUTE(TRIM('수출입 실적(국가별)'!D1159),",","")),"")</f>
        <v>14</v>
      </c>
      <c r="F1155" s="19" t="n">
        <f aca="false">IFERROR(VALUE(SUBSTITUTE(TRIM('수출입 실적(국가별)'!F1159),",","")),"")</f>
        <v>4</v>
      </c>
      <c r="G1155" s="19" t="n">
        <f aca="false">IFERROR(VALUE(SUBSTITUTE(TRIM('수출입 실적(국가별)'!G1159),",","")),"")</f>
        <v>10</v>
      </c>
    </row>
    <row r="1156" customFormat="false" ht="15" hidden="false" customHeight="true" outlineLevel="0" collapsed="false">
      <c r="A1156" s="11" t="str">
        <f aca="false">TRIM('수출입 실적(국가별)'!A1160)</f>
        <v>2025.05</v>
      </c>
      <c r="B1156" s="17" t="n">
        <f aca="false">IFERROR(VALUE(LEFT(A1156,4)),"")</f>
        <v>2025</v>
      </c>
      <c r="C1156" s="17" t="n">
        <f aca="false">IFERROR(VALUE(RIGHT(A1156,2)),"")</f>
        <v>5</v>
      </c>
      <c r="D1156" s="11" t="str">
        <f aca="false">TRIM('수출입 실적(국가별)'!B1160)</f>
        <v>보츠와나</v>
      </c>
      <c r="E1156" s="19" t="n">
        <f aca="false">IFERROR(VALUE(SUBSTITUTE(TRIM('수출입 실적(국가별)'!D1160),",","")),"")</f>
        <v>12</v>
      </c>
      <c r="F1156" s="19" t="n">
        <f aca="false">IFERROR(VALUE(SUBSTITUTE(TRIM('수출입 실적(국가별)'!F1160),",","")),"")</f>
        <v>52</v>
      </c>
      <c r="G1156" s="19" t="n">
        <f aca="false">IFERROR(VALUE(SUBSTITUTE(TRIM('수출입 실적(국가별)'!G1160),",","")),"")</f>
        <v>-40</v>
      </c>
    </row>
    <row r="1157" customFormat="false" ht="15" hidden="false" customHeight="true" outlineLevel="0" collapsed="false">
      <c r="A1157" s="11" t="str">
        <f aca="false">TRIM('수출입 실적(국가별)'!A1161)</f>
        <v>2025.05</v>
      </c>
      <c r="B1157" s="17" t="n">
        <f aca="false">IFERROR(VALUE(LEFT(A1157,4)),"")</f>
        <v>2025</v>
      </c>
      <c r="C1157" s="17" t="n">
        <f aca="false">IFERROR(VALUE(RIGHT(A1157,2)),"")</f>
        <v>5</v>
      </c>
      <c r="D1157" s="11" t="str">
        <f aca="false">TRIM('수출입 실적(국가별)'!B1161)</f>
        <v>코모로스</v>
      </c>
      <c r="E1157" s="19" t="n">
        <f aca="false">IFERROR(VALUE(SUBSTITUTE(TRIM('수출입 실적(국가별)'!D1161),",","")),"")</f>
        <v>9</v>
      </c>
      <c r="F1157" s="19" t="n">
        <f aca="false">IFERROR(VALUE(SUBSTITUTE(TRIM('수출입 실적(국가별)'!F1161),",","")),"")</f>
        <v>0</v>
      </c>
      <c r="G1157" s="19" t="n">
        <f aca="false">IFERROR(VALUE(SUBSTITUTE(TRIM('수출입 실적(국가별)'!G1161),",","")),"")</f>
        <v>9</v>
      </c>
    </row>
    <row r="1158" customFormat="false" ht="15" hidden="false" customHeight="true" outlineLevel="0" collapsed="false">
      <c r="A1158" s="11" t="str">
        <f aca="false">TRIM('수출입 실적(국가별)'!A1162)</f>
        <v>2025.05</v>
      </c>
      <c r="B1158" s="17" t="n">
        <f aca="false">IFERROR(VALUE(LEFT(A1158,4)),"")</f>
        <v>2025</v>
      </c>
      <c r="C1158" s="17" t="n">
        <f aca="false">IFERROR(VALUE(RIGHT(A1158,2)),"")</f>
        <v>5</v>
      </c>
      <c r="D1158" s="11" t="str">
        <f aca="false">TRIM('수출입 실적(국가별)'!B1162)</f>
        <v>안도라</v>
      </c>
      <c r="E1158" s="19" t="n">
        <f aca="false">IFERROR(VALUE(SUBSTITUTE(TRIM('수출입 실적(국가별)'!D1162),",","")),"")</f>
        <v>7</v>
      </c>
      <c r="F1158" s="19" t="n">
        <f aca="false">IFERROR(VALUE(SUBSTITUTE(TRIM('수출입 실적(국가별)'!F1162),",","")),"")</f>
        <v>6</v>
      </c>
      <c r="G1158" s="19" t="n">
        <f aca="false">IFERROR(VALUE(SUBSTITUTE(TRIM('수출입 실적(국가별)'!G1162),",","")),"")</f>
        <v>1</v>
      </c>
    </row>
    <row r="1159" customFormat="false" ht="15" hidden="false" customHeight="true" outlineLevel="0" collapsed="false">
      <c r="A1159" s="11" t="str">
        <f aca="false">TRIM('수출입 실적(국가별)'!A1163)</f>
        <v>2025.05</v>
      </c>
      <c r="B1159" s="17" t="n">
        <f aca="false">IFERROR(VALUE(LEFT(A1159,4)),"")</f>
        <v>2025</v>
      </c>
      <c r="C1159" s="17" t="n">
        <f aca="false">IFERROR(VALUE(RIGHT(A1159,2)),"")</f>
        <v>5</v>
      </c>
      <c r="D1159" s="11" t="str">
        <f aca="false">TRIM('수출입 실적(국가별)'!B1163)</f>
        <v>기네비소</v>
      </c>
      <c r="E1159" s="19" t="n">
        <f aca="false">IFERROR(VALUE(SUBSTITUTE(TRIM('수출입 실적(국가별)'!D1163),",","")),"")</f>
        <v>6</v>
      </c>
      <c r="F1159" s="19" t="n">
        <f aca="false">IFERROR(VALUE(SUBSTITUTE(TRIM('수출입 실적(국가별)'!F1163),",","")),"")</f>
        <v>44</v>
      </c>
      <c r="G1159" s="19" t="n">
        <f aca="false">IFERROR(VALUE(SUBSTITUTE(TRIM('수출입 실적(국가별)'!G1163),",","")),"")</f>
        <v>-38</v>
      </c>
    </row>
    <row r="1160" customFormat="false" ht="15" hidden="false" customHeight="true" outlineLevel="0" collapsed="false">
      <c r="A1160" s="11" t="str">
        <f aca="false">TRIM('수출입 실적(국가별)'!A1164)</f>
        <v>2025.05</v>
      </c>
      <c r="B1160" s="17" t="n">
        <f aca="false">IFERROR(VALUE(LEFT(A1160,4)),"")</f>
        <v>2025</v>
      </c>
      <c r="C1160" s="17" t="n">
        <f aca="false">IFERROR(VALUE(RIGHT(A1160,2)),"")</f>
        <v>5</v>
      </c>
      <c r="D1160" s="11" t="str">
        <f aca="false">TRIM('수출입 실적(국가별)'!B1164)</f>
        <v>세인트 키츠 네비스</v>
      </c>
      <c r="E1160" s="19" t="n">
        <f aca="false">IFERROR(VALUE(SUBSTITUTE(TRIM('수출입 실적(국가별)'!D1164),",","")),"")</f>
        <v>5</v>
      </c>
      <c r="F1160" s="19" t="n">
        <f aca="false">IFERROR(VALUE(SUBSTITUTE(TRIM('수출입 실적(국가별)'!F1164),",","")),"")</f>
        <v>1</v>
      </c>
      <c r="G1160" s="19" t="n">
        <f aca="false">IFERROR(VALUE(SUBSTITUTE(TRIM('수출입 실적(국가별)'!G1164),",","")),"")</f>
        <v>4</v>
      </c>
    </row>
    <row r="1161" customFormat="false" ht="15" hidden="false" customHeight="true" outlineLevel="0" collapsed="false">
      <c r="A1161" s="11" t="str">
        <f aca="false">TRIM('수출입 실적(국가별)'!A1165)</f>
        <v>2025.05</v>
      </c>
      <c r="B1161" s="17" t="n">
        <f aca="false">IFERROR(VALUE(LEFT(A1161,4)),"")</f>
        <v>2025</v>
      </c>
      <c r="C1161" s="17" t="n">
        <f aca="false">IFERROR(VALUE(RIGHT(A1161,2)),"")</f>
        <v>5</v>
      </c>
      <c r="D1161" s="11" t="str">
        <f aca="false">TRIM('수출입 실적(국가별)'!B1165)</f>
        <v>건지</v>
      </c>
      <c r="E1161" s="19" t="n">
        <f aca="false">IFERROR(VALUE(SUBSTITUTE(TRIM('수출입 실적(국가별)'!D1165),",","")),"")</f>
        <v>4</v>
      </c>
      <c r="F1161" s="19" t="n">
        <f aca="false">IFERROR(VALUE(SUBSTITUTE(TRIM('수출입 실적(국가별)'!F1165),",","")),"")</f>
        <v>0</v>
      </c>
      <c r="G1161" s="19" t="n">
        <f aca="false">IFERROR(VALUE(SUBSTITUTE(TRIM('수출입 실적(국가별)'!G1165),",","")),"")</f>
        <v>4</v>
      </c>
    </row>
    <row r="1162" customFormat="false" ht="15" hidden="false" customHeight="true" outlineLevel="0" collapsed="false">
      <c r="A1162" s="11" t="str">
        <f aca="false">TRIM('수출입 실적(국가별)'!A1166)</f>
        <v>2025.05</v>
      </c>
      <c r="B1162" s="17" t="n">
        <f aca="false">IFERROR(VALUE(LEFT(A1162,4)),"")</f>
        <v>2025</v>
      </c>
      <c r="C1162" s="17" t="n">
        <f aca="false">IFERROR(VALUE(RIGHT(A1162,2)),"")</f>
        <v>5</v>
      </c>
      <c r="D1162" s="11" t="str">
        <f aca="false">TRIM('수출입 실적(국가별)'!B1166)</f>
        <v>미령 버진군도</v>
      </c>
      <c r="E1162" s="19" t="n">
        <f aca="false">IFERROR(VALUE(SUBSTITUTE(TRIM('수출입 실적(국가별)'!D1166),",","")),"")</f>
        <v>4</v>
      </c>
      <c r="F1162" s="19" t="n">
        <f aca="false">IFERROR(VALUE(SUBSTITUTE(TRIM('수출입 실적(국가별)'!F1166),",","")),"")</f>
        <v>0</v>
      </c>
      <c r="G1162" s="19" t="n">
        <f aca="false">IFERROR(VALUE(SUBSTITUTE(TRIM('수출입 실적(국가별)'!G1166),",","")),"")</f>
        <v>4</v>
      </c>
    </row>
    <row r="1163" customFormat="false" ht="15" hidden="false" customHeight="true" outlineLevel="0" collapsed="false">
      <c r="A1163" s="11" t="str">
        <f aca="false">TRIM('수출입 실적(국가별)'!A1167)</f>
        <v>2025.05</v>
      </c>
      <c r="B1163" s="17" t="n">
        <f aca="false">IFERROR(VALUE(LEFT(A1163,4)),"")</f>
        <v>2025</v>
      </c>
      <c r="C1163" s="17" t="n">
        <f aca="false">IFERROR(VALUE(RIGHT(A1163,2)),"")</f>
        <v>5</v>
      </c>
      <c r="D1163" s="11" t="str">
        <f aca="false">TRIM('수출입 실적(국가별)'!B1167)</f>
        <v>그린랜드</v>
      </c>
      <c r="E1163" s="19" t="n">
        <f aca="false">IFERROR(VALUE(SUBSTITUTE(TRIM('수출입 실적(국가별)'!D1167),",","")),"")</f>
        <v>4</v>
      </c>
      <c r="F1163" s="19" t="n">
        <f aca="false">IFERROR(VALUE(SUBSTITUTE(TRIM('수출입 실적(국가별)'!F1167),",","")),"")</f>
        <v>263</v>
      </c>
      <c r="G1163" s="19" t="n">
        <f aca="false">IFERROR(VALUE(SUBSTITUTE(TRIM('수출입 실적(국가별)'!G1167),",","")),"")</f>
        <v>-259</v>
      </c>
    </row>
    <row r="1164" customFormat="false" ht="15" hidden="false" customHeight="true" outlineLevel="0" collapsed="false">
      <c r="A1164" s="11" t="str">
        <f aca="false">TRIM('수출입 실적(국가별)'!A1168)</f>
        <v>2025.05</v>
      </c>
      <c r="B1164" s="17" t="n">
        <f aca="false">IFERROR(VALUE(LEFT(A1164,4)),"")</f>
        <v>2025</v>
      </c>
      <c r="C1164" s="17" t="n">
        <f aca="false">IFERROR(VALUE(RIGHT(A1164,2)),"")</f>
        <v>5</v>
      </c>
      <c r="D1164" s="11" t="str">
        <f aca="false">TRIM('수출입 실적(국가별)'!B1168)</f>
        <v>교황청</v>
      </c>
      <c r="E1164" s="19" t="n">
        <f aca="false">IFERROR(VALUE(SUBSTITUTE(TRIM('수출입 실적(국가별)'!D1168),",","")),"")</f>
        <v>2</v>
      </c>
      <c r="F1164" s="19" t="n">
        <f aca="false">IFERROR(VALUE(SUBSTITUTE(TRIM('수출입 실적(국가별)'!F1168),",","")),"")</f>
        <v>0</v>
      </c>
      <c r="G1164" s="19" t="n">
        <f aca="false">IFERROR(VALUE(SUBSTITUTE(TRIM('수출입 실적(국가별)'!G1168),",","")),"")</f>
        <v>2</v>
      </c>
    </row>
    <row r="1165" customFormat="false" ht="15" hidden="false" customHeight="true" outlineLevel="0" collapsed="false">
      <c r="A1165" s="11" t="str">
        <f aca="false">TRIM('수출입 실적(국가별)'!A1169)</f>
        <v>2025.05</v>
      </c>
      <c r="B1165" s="17" t="n">
        <f aca="false">IFERROR(VALUE(LEFT(A1165,4)),"")</f>
        <v>2025</v>
      </c>
      <c r="C1165" s="17" t="n">
        <f aca="false">IFERROR(VALUE(RIGHT(A1165,2)),"")</f>
        <v>5</v>
      </c>
      <c r="D1165" s="11" t="str">
        <f aca="false">TRIM('수출입 실적(국가별)'!B1169)</f>
        <v>앙귈라</v>
      </c>
      <c r="E1165" s="19" t="n">
        <f aca="false">IFERROR(VALUE(SUBSTITUTE(TRIM('수출입 실적(국가별)'!D1169),",","")),"")</f>
        <v>2</v>
      </c>
      <c r="F1165" s="19" t="n">
        <f aca="false">IFERROR(VALUE(SUBSTITUTE(TRIM('수출입 실적(국가별)'!F1169),",","")),"")</f>
        <v>0</v>
      </c>
      <c r="G1165" s="19" t="n">
        <f aca="false">IFERROR(VALUE(SUBSTITUTE(TRIM('수출입 실적(국가별)'!G1169),",","")),"")</f>
        <v>2</v>
      </c>
    </row>
    <row r="1166" customFormat="false" ht="15" hidden="false" customHeight="true" outlineLevel="0" collapsed="false">
      <c r="A1166" s="11" t="str">
        <f aca="false">TRIM('수출입 실적(국가별)'!A1170)</f>
        <v>2025.05</v>
      </c>
      <c r="B1166" s="17" t="n">
        <f aca="false">IFERROR(VALUE(LEFT(A1166,4)),"")</f>
        <v>2025</v>
      </c>
      <c r="C1166" s="17" t="n">
        <f aca="false">IFERROR(VALUE(RIGHT(A1166,2)),"")</f>
        <v>5</v>
      </c>
      <c r="D1166" s="11" t="str">
        <f aca="false">TRIM('수출입 실적(국가별)'!B1170)</f>
        <v>저어지</v>
      </c>
      <c r="E1166" s="19" t="n">
        <f aca="false">IFERROR(VALUE(SUBSTITUTE(TRIM('수출입 실적(국가별)'!D1170),",","")),"")</f>
        <v>0</v>
      </c>
      <c r="F1166" s="19" t="n">
        <f aca="false">IFERROR(VALUE(SUBSTITUTE(TRIM('수출입 실적(국가별)'!F1170),",","")),"")</f>
        <v>0</v>
      </c>
      <c r="G1166" s="19" t="n">
        <f aca="false">IFERROR(VALUE(SUBSTITUTE(TRIM('수출입 실적(국가별)'!G1170),",","")),"")</f>
        <v>0</v>
      </c>
    </row>
    <row r="1167" customFormat="false" ht="15" hidden="false" customHeight="true" outlineLevel="0" collapsed="false">
      <c r="A1167" s="11" t="str">
        <f aca="false">TRIM('수출입 실적(국가별)'!A1171)</f>
        <v>2025.05</v>
      </c>
      <c r="B1167" s="17" t="n">
        <f aca="false">IFERROR(VALUE(LEFT(A1167,4)),"")</f>
        <v>2025</v>
      </c>
      <c r="C1167" s="17" t="n">
        <f aca="false">IFERROR(VALUE(RIGHT(A1167,2)),"")</f>
        <v>5</v>
      </c>
      <c r="D1167" s="11" t="str">
        <f aca="false">TRIM('수출입 실적(국가별)'!B1171)</f>
        <v>파로에 군도</v>
      </c>
      <c r="E1167" s="19" t="n">
        <f aca="false">IFERROR(VALUE(SUBSTITUTE(TRIM('수출입 실적(국가별)'!D1171),",","")),"")</f>
        <v>0</v>
      </c>
      <c r="F1167" s="19" t="n">
        <f aca="false">IFERROR(VALUE(SUBSTITUTE(TRIM('수출입 실적(국가별)'!F1171),",","")),"")</f>
        <v>0</v>
      </c>
      <c r="G1167" s="19" t="n">
        <f aca="false">IFERROR(VALUE(SUBSTITUTE(TRIM('수출입 실적(국가별)'!G1171),",","")),"")</f>
        <v>0</v>
      </c>
    </row>
    <row r="1168" customFormat="false" ht="15" hidden="false" customHeight="true" outlineLevel="0" collapsed="false">
      <c r="A1168" s="11" t="str">
        <f aca="false">TRIM('수출입 실적(국가별)'!A1172)</f>
        <v>2025.05</v>
      </c>
      <c r="B1168" s="17" t="n">
        <f aca="false">IFERROR(VALUE(LEFT(A1168,4)),"")</f>
        <v>2025</v>
      </c>
      <c r="C1168" s="17" t="n">
        <f aca="false">IFERROR(VALUE(RIGHT(A1168,2)),"")</f>
        <v>5</v>
      </c>
      <c r="D1168" s="11" t="str">
        <f aca="false">TRIM('수출입 실적(국가별)'!B1172)</f>
        <v>몬트세라트</v>
      </c>
      <c r="E1168" s="19" t="n">
        <f aca="false">IFERROR(VALUE(SUBSTITUTE(TRIM('수출입 실적(국가별)'!D1172),",","")),"")</f>
        <v>0</v>
      </c>
      <c r="F1168" s="19" t="n">
        <f aca="false">IFERROR(VALUE(SUBSTITUTE(TRIM('수출입 실적(국가별)'!F1172),",","")),"")</f>
        <v>8</v>
      </c>
      <c r="G1168" s="19" t="n">
        <f aca="false">IFERROR(VALUE(SUBSTITUTE(TRIM('수출입 실적(국가별)'!G1172),",","")),"")</f>
        <v>-8</v>
      </c>
    </row>
    <row r="1169" customFormat="false" ht="15" hidden="false" customHeight="true" outlineLevel="0" collapsed="false">
      <c r="A1169" s="11" t="str">
        <f aca="false">TRIM('수출입 실적(국가별)'!A1173)</f>
        <v>2025.05</v>
      </c>
      <c r="B1169" s="17" t="n">
        <f aca="false">IFERROR(VALUE(LEFT(A1169,4)),"")</f>
        <v>2025</v>
      </c>
      <c r="C1169" s="17" t="n">
        <f aca="false">IFERROR(VALUE(RIGHT(A1169,2)),"")</f>
        <v>5</v>
      </c>
      <c r="D1169" s="11" t="str">
        <f aca="false">TRIM('수출입 실적(국가별)'!B1173)</f>
        <v>코스 군도</v>
      </c>
      <c r="E1169" s="19" t="n">
        <f aca="false">IFERROR(VALUE(SUBSTITUTE(TRIM('수출입 실적(국가별)'!D1173),",","")),"")</f>
        <v>0</v>
      </c>
      <c r="F1169" s="19" t="n">
        <f aca="false">IFERROR(VALUE(SUBSTITUTE(TRIM('수출입 실적(국가별)'!F1173),",","")),"")</f>
        <v>1</v>
      </c>
      <c r="G1169" s="19" t="n">
        <f aca="false">IFERROR(VALUE(SUBSTITUTE(TRIM('수출입 실적(국가별)'!G1173),",","")),"")</f>
        <v>-1</v>
      </c>
    </row>
    <row r="1170" customFormat="false" ht="15" hidden="false" customHeight="true" outlineLevel="0" collapsed="false">
      <c r="A1170" s="11" t="str">
        <f aca="false">TRIM('수출입 실적(국가별)'!A1174)</f>
        <v>2025.05</v>
      </c>
      <c r="B1170" s="17" t="n">
        <f aca="false">IFERROR(VALUE(LEFT(A1170,4)),"")</f>
        <v>2025</v>
      </c>
      <c r="C1170" s="17" t="n">
        <f aca="false">IFERROR(VALUE(RIGHT(A1170,2)),"")</f>
        <v>5</v>
      </c>
      <c r="D1170" s="11" t="str">
        <f aca="false">TRIM('수출입 실적(국가별)'!B1174)</f>
        <v>쿡 아일랜드</v>
      </c>
      <c r="E1170" s="19" t="n">
        <f aca="false">IFERROR(VALUE(SUBSTITUTE(TRIM('수출입 실적(국가별)'!D1174),",","")),"")</f>
        <v>0</v>
      </c>
      <c r="F1170" s="19" t="n">
        <f aca="false">IFERROR(VALUE(SUBSTITUTE(TRIM('수출입 실적(국가별)'!F1174),",","")),"")</f>
        <v>0</v>
      </c>
      <c r="G1170" s="19" t="n">
        <f aca="false">IFERROR(VALUE(SUBSTITUTE(TRIM('수출입 실적(국가별)'!G1174),",","")),"")</f>
        <v>0</v>
      </c>
    </row>
    <row r="1171" customFormat="false" ht="15" hidden="false" customHeight="true" outlineLevel="0" collapsed="false">
      <c r="A1171" s="11" t="str">
        <f aca="false">TRIM('수출입 실적(국가별)'!A1175)</f>
        <v>2025.05</v>
      </c>
      <c r="B1171" s="17" t="n">
        <f aca="false">IFERROR(VALUE(LEFT(A1171,4)),"")</f>
        <v>2025</v>
      </c>
      <c r="C1171" s="17" t="n">
        <f aca="false">IFERROR(VALUE(RIGHT(A1171,2)),"")</f>
        <v>5</v>
      </c>
      <c r="D1171" s="11" t="str">
        <f aca="false">TRIM('수출입 실적(국가별)'!B1175)</f>
        <v>크리스마스 아일랜드</v>
      </c>
      <c r="E1171" s="19" t="n">
        <f aca="false">IFERROR(VALUE(SUBSTITUTE(TRIM('수출입 실적(국가별)'!D1175),",","")),"")</f>
        <v>0</v>
      </c>
      <c r="F1171" s="19" t="n">
        <f aca="false">IFERROR(VALUE(SUBSTITUTE(TRIM('수출입 실적(국가별)'!F1175),",","")),"")</f>
        <v>64</v>
      </c>
      <c r="G1171" s="19" t="n">
        <f aca="false">IFERROR(VALUE(SUBSTITUTE(TRIM('수출입 실적(국가별)'!G1175),",","")),"")</f>
        <v>-64</v>
      </c>
    </row>
    <row r="1172" customFormat="false" ht="15" hidden="false" customHeight="true" outlineLevel="0" collapsed="false">
      <c r="A1172" s="11" t="str">
        <f aca="false">TRIM('수출입 실적(국가별)'!A1176)</f>
        <v>2025.05</v>
      </c>
      <c r="B1172" s="17" t="n">
        <f aca="false">IFERROR(VALUE(LEFT(A1172,4)),"")</f>
        <v>2025</v>
      </c>
      <c r="C1172" s="17" t="n">
        <f aca="false">IFERROR(VALUE(RIGHT(A1172,2)),"")</f>
        <v>5</v>
      </c>
      <c r="D1172" s="11" t="str">
        <f aca="false">TRIM('수출입 실적(국가별)'!B1176)</f>
        <v>포클랜드 군도</v>
      </c>
      <c r="E1172" s="19" t="n">
        <f aca="false">IFERROR(VALUE(SUBSTITUTE(TRIM('수출입 실적(국가별)'!D1176),",","")),"")</f>
        <v>0</v>
      </c>
      <c r="F1172" s="19" t="n">
        <f aca="false">IFERROR(VALUE(SUBSTITUTE(TRIM('수출입 실적(국가별)'!F1176),",","")),"")</f>
        <v>0</v>
      </c>
      <c r="G1172" s="19" t="n">
        <f aca="false">IFERROR(VALUE(SUBSTITUTE(TRIM('수출입 실적(국가별)'!G1176),",","")),"")</f>
        <v>0</v>
      </c>
    </row>
    <row r="1173" customFormat="false" ht="15" hidden="false" customHeight="true" outlineLevel="0" collapsed="false">
      <c r="A1173" s="11" t="str">
        <f aca="false">TRIM('수출입 실적(국가별)'!A1177)</f>
        <v>2025.05</v>
      </c>
      <c r="B1173" s="17" t="n">
        <f aca="false">IFERROR(VALUE(LEFT(A1173,4)),"")</f>
        <v>2025</v>
      </c>
      <c r="C1173" s="17" t="n">
        <f aca="false">IFERROR(VALUE(RIGHT(A1173,2)),"")</f>
        <v>5</v>
      </c>
      <c r="D1173" s="11" t="str">
        <f aca="false">TRIM('수출입 실적(국가별)'!B1177)</f>
        <v>통가</v>
      </c>
      <c r="E1173" s="19" t="n">
        <f aca="false">IFERROR(VALUE(SUBSTITUTE(TRIM('수출입 실적(국가별)'!D1177),",","")),"")</f>
        <v>0</v>
      </c>
      <c r="F1173" s="19" t="n">
        <f aca="false">IFERROR(VALUE(SUBSTITUTE(TRIM('수출입 실적(국가별)'!F1177),",","")),"")</f>
        <v>15</v>
      </c>
      <c r="G1173" s="19" t="n">
        <f aca="false">IFERROR(VALUE(SUBSTITUTE(TRIM('수출입 실적(국가별)'!G1177),",","")),"")</f>
        <v>-15</v>
      </c>
    </row>
    <row r="1174" customFormat="false" ht="15" hidden="false" customHeight="true" outlineLevel="0" collapsed="false">
      <c r="A1174" s="11" t="str">
        <f aca="false">TRIM('수출입 실적(국가별)'!A1178)</f>
        <v>2025.05</v>
      </c>
      <c r="B1174" s="17" t="n">
        <f aca="false">IFERROR(VALUE(LEFT(A1174,4)),"")</f>
        <v>2025</v>
      </c>
      <c r="C1174" s="17" t="n">
        <f aca="false">IFERROR(VALUE(RIGHT(A1174,2)),"")</f>
        <v>5</v>
      </c>
      <c r="D1174" s="11" t="str">
        <f aca="false">TRIM('수출입 실적(국가별)'!B1178)</f>
        <v>남조지아 &amp; 남샌드위치 군도</v>
      </c>
      <c r="E1174" s="19" t="n">
        <f aca="false">IFERROR(VALUE(SUBSTITUTE(TRIM('수출입 실적(국가별)'!D1178),",","")),"")</f>
        <v>0</v>
      </c>
      <c r="F1174" s="19" t="n">
        <f aca="false">IFERROR(VALUE(SUBSTITUTE(TRIM('수출입 실적(국가별)'!F1178),",","")),"")</f>
        <v>2</v>
      </c>
      <c r="G1174" s="19" t="n">
        <f aca="false">IFERROR(VALUE(SUBSTITUTE(TRIM('수출입 실적(국가별)'!G1178),",","")),"")</f>
        <v>-2</v>
      </c>
    </row>
    <row r="1175" customFormat="false" ht="15" hidden="false" customHeight="true" outlineLevel="0" collapsed="false">
      <c r="A1175" s="11" t="str">
        <f aca="false">TRIM('수출입 실적(국가별)'!A1179)</f>
        <v>2025.05</v>
      </c>
      <c r="B1175" s="17" t="n">
        <f aca="false">IFERROR(VALUE(LEFT(A1175,4)),"")</f>
        <v>2025</v>
      </c>
      <c r="C1175" s="17" t="n">
        <f aca="false">IFERROR(VALUE(RIGHT(A1175,2)),"")</f>
        <v>5</v>
      </c>
      <c r="D1175" s="11" t="str">
        <f aca="false">TRIM('수출입 실적(국가별)'!B1179)</f>
        <v>국제통화기금</v>
      </c>
      <c r="E1175" s="19" t="n">
        <f aca="false">IFERROR(VALUE(SUBSTITUTE(TRIM('수출입 실적(국가별)'!D1179),",","")),"")</f>
        <v>0</v>
      </c>
      <c r="F1175" s="19" t="n">
        <f aca="false">IFERROR(VALUE(SUBSTITUTE(TRIM('수출입 실적(국가별)'!F1179),",","")),"")</f>
        <v>0</v>
      </c>
      <c r="G1175" s="19" t="n">
        <f aca="false">IFERROR(VALUE(SUBSTITUTE(TRIM('수출입 실적(국가별)'!G1179),",","")),"")</f>
        <v>0</v>
      </c>
    </row>
    <row r="1176" customFormat="false" ht="15" hidden="false" customHeight="true" outlineLevel="0" collapsed="false">
      <c r="A1176" s="11" t="str">
        <f aca="false">TRIM('수출입 실적(국가별)'!A1180)</f>
        <v>2025.05</v>
      </c>
      <c r="B1176" s="17" t="n">
        <f aca="false">IFERROR(VALUE(LEFT(A1176,4)),"")</f>
        <v>2025</v>
      </c>
      <c r="C1176" s="17" t="n">
        <f aca="false">IFERROR(VALUE(RIGHT(A1176,2)),"")</f>
        <v>5</v>
      </c>
      <c r="D1176" s="11" t="str">
        <f aca="false">TRIM('수출입 실적(국가별)'!B1180)</f>
        <v>니우에</v>
      </c>
      <c r="E1176" s="19" t="n">
        <f aca="false">IFERROR(VALUE(SUBSTITUTE(TRIM('수출입 실적(국가별)'!D1180),",","")),"")</f>
        <v>0</v>
      </c>
      <c r="F1176" s="19" t="n">
        <f aca="false">IFERROR(VALUE(SUBSTITUTE(TRIM('수출입 실적(국가별)'!F1180),",","")),"")</f>
        <v>7</v>
      </c>
      <c r="G1176" s="19" t="n">
        <f aca="false">IFERROR(VALUE(SUBSTITUTE(TRIM('수출입 실적(국가별)'!G1180),",","")),"")</f>
        <v>-7</v>
      </c>
    </row>
    <row r="1177" customFormat="false" ht="15" hidden="false" customHeight="true" outlineLevel="0" collapsed="false">
      <c r="A1177" s="11" t="str">
        <f aca="false">TRIM('수출입 실적(국가별)'!A1181)</f>
        <v>2025.05</v>
      </c>
      <c r="B1177" s="17" t="n">
        <f aca="false">IFERROR(VALUE(LEFT(A1177,4)),"")</f>
        <v>2025</v>
      </c>
      <c r="C1177" s="17" t="n">
        <f aca="false">IFERROR(VALUE(RIGHT(A1177,2)),"")</f>
        <v>5</v>
      </c>
      <c r="D1177" s="11" t="str">
        <f aca="false">TRIM('수출입 실적(국가별)'!B1181)</f>
        <v>해외교포</v>
      </c>
      <c r="E1177" s="19" t="n">
        <f aca="false">IFERROR(VALUE(SUBSTITUTE(TRIM('수출입 실적(국가별)'!D1181),",","")),"")</f>
        <v>0</v>
      </c>
      <c r="F1177" s="19" t="n">
        <f aca="false">IFERROR(VALUE(SUBSTITUTE(TRIM('수출입 실적(국가별)'!F1181),",","")),"")</f>
        <v>2</v>
      </c>
      <c r="G1177" s="19" t="n">
        <f aca="false">IFERROR(VALUE(SUBSTITUTE(TRIM('수출입 실적(국가별)'!G1181),",","")),"")</f>
        <v>-2</v>
      </c>
    </row>
    <row r="1178" customFormat="false" ht="15" hidden="false" customHeight="true" outlineLevel="0" collapsed="false">
      <c r="A1178" s="11" t="str">
        <f aca="false">TRIM('수출입 실적(국가별)'!A1182)</f>
        <v>2025.05</v>
      </c>
      <c r="B1178" s="17" t="n">
        <f aca="false">IFERROR(VALUE(LEFT(A1178,4)),"")</f>
        <v>2025</v>
      </c>
      <c r="C1178" s="17" t="n">
        <f aca="false">IFERROR(VALUE(RIGHT(A1178,2)),"")</f>
        <v>5</v>
      </c>
      <c r="D1178" s="11" t="str">
        <f aca="false">TRIM('수출입 실적(국가별)'!B1182)</f>
        <v>세인트 헬레나</v>
      </c>
      <c r="E1178" s="19" t="n">
        <f aca="false">IFERROR(VALUE(SUBSTITUTE(TRIM('수출입 실적(국가별)'!D1182),",","")),"")</f>
        <v>0</v>
      </c>
      <c r="F1178" s="19" t="n">
        <f aca="false">IFERROR(VALUE(SUBSTITUTE(TRIM('수출입 실적(국가별)'!F1182),",","")),"")</f>
        <v>50</v>
      </c>
      <c r="G1178" s="19" t="n">
        <f aca="false">IFERROR(VALUE(SUBSTITUTE(TRIM('수출입 실적(국가별)'!G1182),",","")),"")</f>
        <v>-50</v>
      </c>
    </row>
    <row r="1179" customFormat="false" ht="15" hidden="false" customHeight="true" outlineLevel="0" collapsed="false">
      <c r="A1179" s="11" t="str">
        <f aca="false">TRIM('수출입 실적(국가별)'!A1183)</f>
        <v>2025.05</v>
      </c>
      <c r="B1179" s="17" t="n">
        <f aca="false">IFERROR(VALUE(LEFT(A1179,4)),"")</f>
        <v>2025</v>
      </c>
      <c r="C1179" s="17" t="n">
        <f aca="false">IFERROR(VALUE(RIGHT(A1179,2)),"")</f>
        <v>5</v>
      </c>
      <c r="D1179" s="11" t="str">
        <f aca="false">TRIM('수출입 실적(국가별)'!B1183)</f>
        <v>스발비드 군도</v>
      </c>
      <c r="E1179" s="19" t="n">
        <f aca="false">IFERROR(VALUE(SUBSTITUTE(TRIM('수출입 실적(국가별)'!D1183),",","")),"")</f>
        <v>0</v>
      </c>
      <c r="F1179" s="19" t="n">
        <f aca="false">IFERROR(VALUE(SUBSTITUTE(TRIM('수출입 실적(국가별)'!F1183),",","")),"")</f>
        <v>0</v>
      </c>
      <c r="G1179" s="19" t="n">
        <f aca="false">IFERROR(VALUE(SUBSTITUTE(TRIM('수출입 실적(국가별)'!G1183),",","")),"")</f>
        <v>0</v>
      </c>
    </row>
    <row r="1180" customFormat="false" ht="15" hidden="false" customHeight="true" outlineLevel="0" collapsed="false">
      <c r="A1180" s="11" t="str">
        <f aca="false">TRIM('수출입 실적(국가별)'!A1184)</f>
        <v>2025.05</v>
      </c>
      <c r="B1180" s="17" t="n">
        <f aca="false">IFERROR(VALUE(LEFT(A1180,4)),"")</f>
        <v>2025</v>
      </c>
      <c r="C1180" s="17" t="n">
        <f aca="false">IFERROR(VALUE(RIGHT(A1180,2)),"")</f>
        <v>5</v>
      </c>
      <c r="D1180" s="11" t="str">
        <f aca="false">TRIM('수출입 실적(국가별)'!B1184)</f>
        <v>불령 남부지역</v>
      </c>
      <c r="E1180" s="19" t="n">
        <f aca="false">IFERROR(VALUE(SUBSTITUTE(TRIM('수출입 실적(국가별)'!D1184),",","")),"")</f>
        <v>0</v>
      </c>
      <c r="F1180" s="19" t="n">
        <f aca="false">IFERROR(VALUE(SUBSTITUTE(TRIM('수출입 실적(국가별)'!F1184),",","")),"")</f>
        <v>0</v>
      </c>
      <c r="G1180" s="19" t="n">
        <f aca="false">IFERROR(VALUE(SUBSTITUTE(TRIM('수출입 실적(국가별)'!G1184),",","")),"")</f>
        <v>0</v>
      </c>
    </row>
    <row r="1181" customFormat="false" ht="15" hidden="false" customHeight="true" outlineLevel="0" collapsed="false">
      <c r="A1181" s="11" t="str">
        <f aca="false">TRIM('수출입 실적(국가별)'!A1185)</f>
        <v>2025.05</v>
      </c>
      <c r="B1181" s="17" t="n">
        <f aca="false">IFERROR(VALUE(LEFT(A1181,4)),"")</f>
        <v>2025</v>
      </c>
      <c r="C1181" s="17" t="n">
        <f aca="false">IFERROR(VALUE(RIGHT(A1181,2)),"")</f>
        <v>5</v>
      </c>
      <c r="D1181" s="11" t="str">
        <f aca="false">TRIM('수출입 실적(국가별)'!B1185)</f>
        <v>마이너 아우틀링 합중국 군도</v>
      </c>
      <c r="E1181" s="19" t="n">
        <f aca="false">IFERROR(VALUE(SUBSTITUTE(TRIM('수출입 실적(국가별)'!D1185),",","")),"")</f>
        <v>0</v>
      </c>
      <c r="F1181" s="19" t="n">
        <f aca="false">IFERROR(VALUE(SUBSTITUTE(TRIM('수출입 실적(국가별)'!F1185),",","")),"")</f>
        <v>0</v>
      </c>
      <c r="G1181" s="19" t="n">
        <f aca="false">IFERROR(VALUE(SUBSTITUTE(TRIM('수출입 실적(국가별)'!G1185),",","")),"")</f>
        <v>0</v>
      </c>
    </row>
    <row r="1182" customFormat="false" ht="15" hidden="false" customHeight="true" outlineLevel="0" collapsed="false">
      <c r="A1182" s="11" t="str">
        <f aca="false">TRIM('수출입 실적(국가별)'!A1186)</f>
        <v>2025.06</v>
      </c>
      <c r="B1182" s="17" t="n">
        <f aca="false">IFERROR(VALUE(LEFT(A1182,4)),"")</f>
        <v>2025</v>
      </c>
      <c r="C1182" s="17" t="n">
        <f aca="false">IFERROR(VALUE(RIGHT(A1182,2)),"")</f>
        <v>6</v>
      </c>
      <c r="D1182" s="11" t="str">
        <f aca="false">TRIM('수출입 실적(국가별)'!B1186)</f>
        <v>미국</v>
      </c>
      <c r="E1182" s="19" t="n">
        <f aca="false">IFERROR(VALUE(SUBSTITUTE(TRIM('수출입 실적(국가별)'!D1186),",","")),"")</f>
        <v>11208004</v>
      </c>
      <c r="F1182" s="19" t="n">
        <f aca="false">IFERROR(VALUE(SUBSTITUTE(TRIM('수출입 실적(국가별)'!F1186),",","")),"")</f>
        <v>5986429</v>
      </c>
      <c r="G1182" s="19" t="n">
        <f aca="false">IFERROR(VALUE(SUBSTITUTE(TRIM('수출입 실적(국가별)'!G1186),",","")),"")</f>
        <v>5221576</v>
      </c>
    </row>
    <row r="1183" customFormat="false" ht="15" hidden="false" customHeight="true" outlineLevel="0" collapsed="false">
      <c r="A1183" s="11" t="str">
        <f aca="false">TRIM('수출입 실적(국가별)'!A1187)</f>
        <v>2025.06</v>
      </c>
      <c r="B1183" s="17" t="n">
        <f aca="false">IFERROR(VALUE(LEFT(A1183,4)),"")</f>
        <v>2025</v>
      </c>
      <c r="C1183" s="17" t="n">
        <f aca="false">IFERROR(VALUE(RIGHT(A1183,2)),"")</f>
        <v>6</v>
      </c>
      <c r="D1183" s="11" t="str">
        <f aca="false">TRIM('수출입 실적(국가별)'!B1187)</f>
        <v>중국</v>
      </c>
      <c r="E1183" s="19" t="n">
        <f aca="false">IFERROR(VALUE(SUBSTITUTE(TRIM('수출입 실적(국가별)'!D1187),",","")),"")</f>
        <v>10424044</v>
      </c>
      <c r="F1183" s="19" t="n">
        <f aca="false">IFERROR(VALUE(SUBSTITUTE(TRIM('수출입 실적(국가별)'!F1187),",","")),"")</f>
        <v>11498332</v>
      </c>
      <c r="G1183" s="19" t="n">
        <f aca="false">IFERROR(VALUE(SUBSTITUTE(TRIM('수출입 실적(국가별)'!G1187),",","")),"")</f>
        <v>-1074288</v>
      </c>
    </row>
    <row r="1184" customFormat="false" ht="15" hidden="false" customHeight="true" outlineLevel="0" collapsed="false">
      <c r="A1184" s="11" t="str">
        <f aca="false">TRIM('수출입 실적(국가별)'!A1188)</f>
        <v>2025.06</v>
      </c>
      <c r="B1184" s="17" t="n">
        <f aca="false">IFERROR(VALUE(LEFT(A1184,4)),"")</f>
        <v>2025</v>
      </c>
      <c r="C1184" s="17" t="n">
        <f aca="false">IFERROR(VALUE(RIGHT(A1184,2)),"")</f>
        <v>6</v>
      </c>
      <c r="D1184" s="11" t="str">
        <f aca="false">TRIM('수출입 실적(국가별)'!B1188)</f>
        <v>베트남</v>
      </c>
      <c r="E1184" s="19" t="n">
        <f aca="false">IFERROR(VALUE(SUBSTITUTE(TRIM('수출입 실적(국가별)'!D1188),",","")),"")</f>
        <v>4936225</v>
      </c>
      <c r="F1184" s="19" t="n">
        <f aca="false">IFERROR(VALUE(SUBSTITUTE(TRIM('수출입 실적(국가별)'!F1188),",","")),"")</f>
        <v>2545012</v>
      </c>
      <c r="G1184" s="19" t="n">
        <f aca="false">IFERROR(VALUE(SUBSTITUTE(TRIM('수출입 실적(국가별)'!G1188),",","")),"")</f>
        <v>2391213</v>
      </c>
    </row>
    <row r="1185" customFormat="false" ht="15" hidden="false" customHeight="true" outlineLevel="0" collapsed="false">
      <c r="A1185" s="11" t="str">
        <f aca="false">TRIM('수출입 실적(국가별)'!A1189)</f>
        <v>2025.06</v>
      </c>
      <c r="B1185" s="17" t="n">
        <f aca="false">IFERROR(VALUE(LEFT(A1185,4)),"")</f>
        <v>2025</v>
      </c>
      <c r="C1185" s="17" t="n">
        <f aca="false">IFERROR(VALUE(RIGHT(A1185,2)),"")</f>
        <v>6</v>
      </c>
      <c r="D1185" s="11" t="str">
        <f aca="false">TRIM('수출입 실적(국가별)'!B1189)</f>
        <v>대만</v>
      </c>
      <c r="E1185" s="19" t="n">
        <f aca="false">IFERROR(VALUE(SUBSTITUTE(TRIM('수출입 실적(국가별)'!D1189),",","")),"")</f>
        <v>4348540</v>
      </c>
      <c r="F1185" s="19" t="n">
        <f aca="false">IFERROR(VALUE(SUBSTITUTE(TRIM('수출입 실적(국가별)'!F1189),",","")),"")</f>
        <v>2829567</v>
      </c>
      <c r="G1185" s="19" t="n">
        <f aca="false">IFERROR(VALUE(SUBSTITUTE(TRIM('수출입 실적(국가별)'!G1189),",","")),"")</f>
        <v>1518973</v>
      </c>
    </row>
    <row r="1186" customFormat="false" ht="15" hidden="false" customHeight="true" outlineLevel="0" collapsed="false">
      <c r="A1186" s="11" t="str">
        <f aca="false">TRIM('수출입 실적(국가별)'!A1190)</f>
        <v>2025.06</v>
      </c>
      <c r="B1186" s="17" t="n">
        <f aca="false">IFERROR(VALUE(LEFT(A1186,4)),"")</f>
        <v>2025</v>
      </c>
      <c r="C1186" s="17" t="n">
        <f aca="false">IFERROR(VALUE(RIGHT(A1186,2)),"")</f>
        <v>6</v>
      </c>
      <c r="D1186" s="11" t="str">
        <f aca="false">TRIM('수출입 실적(국가별)'!B1190)</f>
        <v>홍콩</v>
      </c>
      <c r="E1186" s="19" t="n">
        <f aca="false">IFERROR(VALUE(SUBSTITUTE(TRIM('수출입 실적(국가별)'!D1190),",","")),"")</f>
        <v>3181149</v>
      </c>
      <c r="F1186" s="19" t="n">
        <f aca="false">IFERROR(VALUE(SUBSTITUTE(TRIM('수출입 실적(국가별)'!F1190),",","")),"")</f>
        <v>130331</v>
      </c>
      <c r="G1186" s="19" t="n">
        <f aca="false">IFERROR(VALUE(SUBSTITUTE(TRIM('수출입 실적(국가별)'!G1190),",","")),"")</f>
        <v>3050817</v>
      </c>
    </row>
    <row r="1187" customFormat="false" ht="15" hidden="false" customHeight="true" outlineLevel="0" collapsed="false">
      <c r="A1187" s="11" t="str">
        <f aca="false">TRIM('수출입 실적(국가별)'!A1191)</f>
        <v>2025.06</v>
      </c>
      <c r="B1187" s="17" t="n">
        <f aca="false">IFERROR(VALUE(LEFT(A1187,4)),"")</f>
        <v>2025</v>
      </c>
      <c r="C1187" s="17" t="n">
        <f aca="false">IFERROR(VALUE(RIGHT(A1187,2)),"")</f>
        <v>6</v>
      </c>
      <c r="D1187" s="11" t="str">
        <f aca="false">TRIM('수출입 실적(국가별)'!B1191)</f>
        <v>일본</v>
      </c>
      <c r="E1187" s="19" t="n">
        <f aca="false">IFERROR(VALUE(SUBSTITUTE(TRIM('수출입 실적(국가별)'!D1191),",","")),"")</f>
        <v>2440273</v>
      </c>
      <c r="F1187" s="19" t="n">
        <f aca="false">IFERROR(VALUE(SUBSTITUTE(TRIM('수출입 실적(국가별)'!F1191),",","")),"")</f>
        <v>4054965</v>
      </c>
      <c r="G1187" s="19" t="n">
        <f aca="false">IFERROR(VALUE(SUBSTITUTE(TRIM('수출입 실적(국가별)'!G1191),",","")),"")</f>
        <v>-1614693</v>
      </c>
    </row>
    <row r="1188" customFormat="false" ht="15" hidden="false" customHeight="true" outlineLevel="0" collapsed="false">
      <c r="A1188" s="11" t="str">
        <f aca="false">TRIM('수출입 실적(국가별)'!A1192)</f>
        <v>2025.06</v>
      </c>
      <c r="B1188" s="17" t="n">
        <f aca="false">IFERROR(VALUE(LEFT(A1188,4)),"")</f>
        <v>2025</v>
      </c>
      <c r="C1188" s="17" t="n">
        <f aca="false">IFERROR(VALUE(RIGHT(A1188,2)),"")</f>
        <v>6</v>
      </c>
      <c r="D1188" s="11" t="str">
        <f aca="false">TRIM('수출입 실적(국가별)'!B1192)</f>
        <v>인도</v>
      </c>
      <c r="E1188" s="19" t="n">
        <f aca="false">IFERROR(VALUE(SUBSTITUTE(TRIM('수출입 실적(국가별)'!D1192),",","")),"")</f>
        <v>1582585</v>
      </c>
      <c r="F1188" s="19" t="n">
        <f aca="false">IFERROR(VALUE(SUBSTITUTE(TRIM('수출입 실적(국가별)'!F1192),",","")),"")</f>
        <v>480172</v>
      </c>
      <c r="G1188" s="19" t="n">
        <f aca="false">IFERROR(VALUE(SUBSTITUTE(TRIM('수출입 실적(국가별)'!G1192),",","")),"")</f>
        <v>1102413</v>
      </c>
    </row>
    <row r="1189" customFormat="false" ht="15" hidden="false" customHeight="true" outlineLevel="0" collapsed="false">
      <c r="A1189" s="11" t="str">
        <f aca="false">TRIM('수출입 실적(국가별)'!A1193)</f>
        <v>2025.06</v>
      </c>
      <c r="B1189" s="17" t="n">
        <f aca="false">IFERROR(VALUE(LEFT(A1189,4)),"")</f>
        <v>2025</v>
      </c>
      <c r="C1189" s="17" t="n">
        <f aca="false">IFERROR(VALUE(RIGHT(A1189,2)),"")</f>
        <v>6</v>
      </c>
      <c r="D1189" s="11" t="str">
        <f aca="false">TRIM('수출입 실적(국가별)'!B1193)</f>
        <v>싱가포르</v>
      </c>
      <c r="E1189" s="19" t="n">
        <f aca="false">IFERROR(VALUE(SUBSTITUTE(TRIM('수출입 실적(국가별)'!D1193),",","")),"")</f>
        <v>1529376</v>
      </c>
      <c r="F1189" s="19" t="n">
        <f aca="false">IFERROR(VALUE(SUBSTITUTE(TRIM('수출입 실적(국가별)'!F1193),",","")),"")</f>
        <v>849317</v>
      </c>
      <c r="G1189" s="19" t="n">
        <f aca="false">IFERROR(VALUE(SUBSTITUTE(TRIM('수출입 실적(국가별)'!G1193),",","")),"")</f>
        <v>680060</v>
      </c>
    </row>
    <row r="1190" customFormat="false" ht="15" hidden="false" customHeight="true" outlineLevel="0" collapsed="false">
      <c r="A1190" s="11" t="str">
        <f aca="false">TRIM('수출입 실적(국가별)'!A1194)</f>
        <v>2025.06</v>
      </c>
      <c r="B1190" s="17" t="n">
        <f aca="false">IFERROR(VALUE(LEFT(A1190,4)),"")</f>
        <v>2025</v>
      </c>
      <c r="C1190" s="17" t="n">
        <f aca="false">IFERROR(VALUE(RIGHT(A1190,2)),"")</f>
        <v>6</v>
      </c>
      <c r="D1190" s="11" t="str">
        <f aca="false">TRIM('수출입 실적(국가별)'!B1194)</f>
        <v>호주</v>
      </c>
      <c r="E1190" s="19" t="n">
        <f aca="false">IFERROR(VALUE(SUBSTITUTE(TRIM('수출입 실적(국가별)'!D1194),",","")),"")</f>
        <v>1205201</v>
      </c>
      <c r="F1190" s="19" t="n">
        <f aca="false">IFERROR(VALUE(SUBSTITUTE(TRIM('수출입 실적(국가별)'!F1194),",","")),"")</f>
        <v>2103128</v>
      </c>
      <c r="G1190" s="19" t="n">
        <f aca="false">IFERROR(VALUE(SUBSTITUTE(TRIM('수출입 실적(국가별)'!G1194),",","")),"")</f>
        <v>-897927</v>
      </c>
    </row>
    <row r="1191" customFormat="false" ht="15" hidden="false" customHeight="true" outlineLevel="0" collapsed="false">
      <c r="A1191" s="11" t="str">
        <f aca="false">TRIM('수출입 실적(국가별)'!A1195)</f>
        <v>2025.06</v>
      </c>
      <c r="B1191" s="17" t="n">
        <f aca="false">IFERROR(VALUE(LEFT(A1191,4)),"")</f>
        <v>2025</v>
      </c>
      <c r="C1191" s="17" t="n">
        <f aca="false">IFERROR(VALUE(RIGHT(A1191,2)),"")</f>
        <v>6</v>
      </c>
      <c r="D1191" s="11" t="str">
        <f aca="false">TRIM('수출입 실적(국가별)'!B1195)</f>
        <v>말레이시아</v>
      </c>
      <c r="E1191" s="19" t="n">
        <f aca="false">IFERROR(VALUE(SUBSTITUTE(TRIM('수출입 실적(국가별)'!D1195),",","")),"")</f>
        <v>1031925</v>
      </c>
      <c r="F1191" s="19" t="n">
        <f aca="false">IFERROR(VALUE(SUBSTITUTE(TRIM('수출입 실적(국가별)'!F1195),",","")),"")</f>
        <v>1242515</v>
      </c>
      <c r="G1191" s="19" t="n">
        <f aca="false">IFERROR(VALUE(SUBSTITUTE(TRIM('수출입 실적(국가별)'!G1195),",","")),"")</f>
        <v>-210589</v>
      </c>
    </row>
    <row r="1192" customFormat="false" ht="15" hidden="false" customHeight="true" outlineLevel="0" collapsed="false">
      <c r="A1192" s="11" t="str">
        <f aca="false">TRIM('수출입 실적(국가별)'!A1196)</f>
        <v>2025.06</v>
      </c>
      <c r="B1192" s="17" t="n">
        <f aca="false">IFERROR(VALUE(LEFT(A1192,4)),"")</f>
        <v>2025</v>
      </c>
      <c r="C1192" s="17" t="n">
        <f aca="false">IFERROR(VALUE(RIGHT(A1192,2)),"")</f>
        <v>6</v>
      </c>
      <c r="D1192" s="11" t="str">
        <f aca="false">TRIM('수출입 실적(국가별)'!B1196)</f>
        <v>필리핀</v>
      </c>
      <c r="E1192" s="19" t="n">
        <f aca="false">IFERROR(VALUE(SUBSTITUTE(TRIM('수출입 실적(국가별)'!D1196),",","")),"")</f>
        <v>1026685</v>
      </c>
      <c r="F1192" s="19" t="n">
        <f aca="false">IFERROR(VALUE(SUBSTITUTE(TRIM('수출입 실적(국가별)'!F1196),",","")),"")</f>
        <v>315402</v>
      </c>
      <c r="G1192" s="19" t="n">
        <f aca="false">IFERROR(VALUE(SUBSTITUTE(TRIM('수출입 실적(국가별)'!G1196),",","")),"")</f>
        <v>711283</v>
      </c>
    </row>
    <row r="1193" customFormat="false" ht="15" hidden="false" customHeight="true" outlineLevel="0" collapsed="false">
      <c r="A1193" s="11" t="str">
        <f aca="false">TRIM('수출입 실적(국가별)'!A1197)</f>
        <v>2025.06</v>
      </c>
      <c r="B1193" s="17" t="n">
        <f aca="false">IFERROR(VALUE(LEFT(A1193,4)),"")</f>
        <v>2025</v>
      </c>
      <c r="C1193" s="17" t="n">
        <f aca="false">IFERROR(VALUE(RIGHT(A1193,2)),"")</f>
        <v>6</v>
      </c>
      <c r="D1193" s="11" t="str">
        <f aca="false">TRIM('수출입 실적(국가별)'!B1197)</f>
        <v>멕시코</v>
      </c>
      <c r="E1193" s="19" t="n">
        <f aca="false">IFERROR(VALUE(SUBSTITUTE(TRIM('수출입 실적(국가별)'!D1197),",","")),"")</f>
        <v>978440</v>
      </c>
      <c r="F1193" s="19" t="n">
        <f aca="false">IFERROR(VALUE(SUBSTITUTE(TRIM('수출입 실적(국가별)'!F1197),",","")),"")</f>
        <v>1101780</v>
      </c>
      <c r="G1193" s="19" t="n">
        <f aca="false">IFERROR(VALUE(SUBSTITUTE(TRIM('수출입 실적(국가별)'!G1197),",","")),"")</f>
        <v>-123340</v>
      </c>
    </row>
    <row r="1194" customFormat="false" ht="15" hidden="false" customHeight="true" outlineLevel="0" collapsed="false">
      <c r="A1194" s="11" t="str">
        <f aca="false">TRIM('수출입 실적(국가별)'!A1198)</f>
        <v>2025.06</v>
      </c>
      <c r="B1194" s="17" t="n">
        <f aca="false">IFERROR(VALUE(LEFT(A1194,4)),"")</f>
        <v>2025</v>
      </c>
      <c r="C1194" s="17" t="n">
        <f aca="false">IFERROR(VALUE(RIGHT(A1194,2)),"")</f>
        <v>6</v>
      </c>
      <c r="D1194" s="11" t="str">
        <f aca="false">TRIM('수출입 실적(국가별)'!B1198)</f>
        <v>캐나다</v>
      </c>
      <c r="E1194" s="19" t="n">
        <f aca="false">IFERROR(VALUE(SUBSTITUTE(TRIM('수출입 실적(국가별)'!D1198),",","")),"")</f>
        <v>936157</v>
      </c>
      <c r="F1194" s="19" t="n">
        <f aca="false">IFERROR(VALUE(SUBSTITUTE(TRIM('수출입 실적(국가별)'!F1198),",","")),"")</f>
        <v>543683</v>
      </c>
      <c r="G1194" s="19" t="n">
        <f aca="false">IFERROR(VALUE(SUBSTITUTE(TRIM('수출입 실적(국가별)'!G1198),",","")),"")</f>
        <v>392474</v>
      </c>
    </row>
    <row r="1195" customFormat="false" ht="15" hidden="false" customHeight="true" outlineLevel="0" collapsed="false">
      <c r="A1195" s="11" t="str">
        <f aca="false">TRIM('수출입 실적(국가별)'!A1199)</f>
        <v>2025.06</v>
      </c>
      <c r="B1195" s="17" t="n">
        <f aca="false">IFERROR(VALUE(LEFT(A1195,4)),"")</f>
        <v>2025</v>
      </c>
      <c r="C1195" s="17" t="n">
        <f aca="false">IFERROR(VALUE(RIGHT(A1195,2)),"")</f>
        <v>6</v>
      </c>
      <c r="D1195" s="11" t="str">
        <f aca="false">TRIM('수출입 실적(국가별)'!B1199)</f>
        <v>폴란드</v>
      </c>
      <c r="E1195" s="19" t="n">
        <f aca="false">IFERROR(VALUE(SUBSTITUTE(TRIM('수출입 실적(국가별)'!D1199),",","")),"")</f>
        <v>933260</v>
      </c>
      <c r="F1195" s="19" t="n">
        <f aca="false">IFERROR(VALUE(SUBSTITUTE(TRIM('수출입 실적(국가별)'!F1199),",","")),"")</f>
        <v>97083</v>
      </c>
      <c r="G1195" s="19" t="n">
        <f aca="false">IFERROR(VALUE(SUBSTITUTE(TRIM('수출입 실적(국가별)'!G1199),",","")),"")</f>
        <v>836177</v>
      </c>
    </row>
    <row r="1196" customFormat="false" ht="15" hidden="false" customHeight="true" outlineLevel="0" collapsed="false">
      <c r="A1196" s="11" t="str">
        <f aca="false">TRIM('수출입 실적(국가별)'!A1200)</f>
        <v>2025.06</v>
      </c>
      <c r="B1196" s="17" t="n">
        <f aca="false">IFERROR(VALUE(LEFT(A1196,4)),"")</f>
        <v>2025</v>
      </c>
      <c r="C1196" s="17" t="n">
        <f aca="false">IFERROR(VALUE(RIGHT(A1196,2)),"")</f>
        <v>6</v>
      </c>
      <c r="D1196" s="11" t="str">
        <f aca="false">TRIM('수출입 실적(국가별)'!B1200)</f>
        <v>네덜란드</v>
      </c>
      <c r="E1196" s="19" t="n">
        <f aca="false">IFERROR(VALUE(SUBSTITUTE(TRIM('수출입 실적(국가별)'!D1200),",","")),"")</f>
        <v>758376</v>
      </c>
      <c r="F1196" s="19" t="n">
        <f aca="false">IFERROR(VALUE(SUBSTITUTE(TRIM('수출입 실적(국가별)'!F1200),",","")),"")</f>
        <v>810402</v>
      </c>
      <c r="G1196" s="19" t="n">
        <f aca="false">IFERROR(VALUE(SUBSTITUTE(TRIM('수출입 실적(국가별)'!G1200),",","")),"")</f>
        <v>-52026</v>
      </c>
    </row>
    <row r="1197" customFormat="false" ht="15" hidden="false" customHeight="true" outlineLevel="0" collapsed="false">
      <c r="A1197" s="11" t="str">
        <f aca="false">TRIM('수출입 실적(국가별)'!A1201)</f>
        <v>2025.06</v>
      </c>
      <c r="B1197" s="17" t="n">
        <f aca="false">IFERROR(VALUE(LEFT(A1197,4)),"")</f>
        <v>2025</v>
      </c>
      <c r="C1197" s="17" t="n">
        <f aca="false">IFERROR(VALUE(RIGHT(A1197,2)),"")</f>
        <v>6</v>
      </c>
      <c r="D1197" s="11" t="str">
        <f aca="false">TRIM('수출입 실적(국가별)'!B1201)</f>
        <v>튀르키예</v>
      </c>
      <c r="E1197" s="19" t="n">
        <f aca="false">IFERROR(VALUE(SUBSTITUTE(TRIM('수출입 실적(국가별)'!D1201),",","")),"")</f>
        <v>682947</v>
      </c>
      <c r="F1197" s="19" t="n">
        <f aca="false">IFERROR(VALUE(SUBSTITUTE(TRIM('수출입 실적(국가별)'!F1201),",","")),"")</f>
        <v>94388</v>
      </c>
      <c r="G1197" s="19" t="n">
        <f aca="false">IFERROR(VALUE(SUBSTITUTE(TRIM('수출입 실적(국가별)'!G1201),",","")),"")</f>
        <v>588559</v>
      </c>
    </row>
    <row r="1198" customFormat="false" ht="15" hidden="false" customHeight="true" outlineLevel="0" collapsed="false">
      <c r="A1198" s="11" t="str">
        <f aca="false">TRIM('수출입 실적(국가별)'!A1202)</f>
        <v>2025.06</v>
      </c>
      <c r="B1198" s="17" t="n">
        <f aca="false">IFERROR(VALUE(LEFT(A1198,4)),"")</f>
        <v>2025</v>
      </c>
      <c r="C1198" s="17" t="n">
        <f aca="false">IFERROR(VALUE(RIGHT(A1198,2)),"")</f>
        <v>6</v>
      </c>
      <c r="D1198" s="11" t="str">
        <f aca="false">TRIM('수출입 실적(국가별)'!B1202)</f>
        <v>태국</v>
      </c>
      <c r="E1198" s="19" t="n">
        <f aca="false">IFERROR(VALUE(SUBSTITUTE(TRIM('수출입 실적(국가별)'!D1202),",","")),"")</f>
        <v>648696</v>
      </c>
      <c r="F1198" s="19" t="n">
        <f aca="false">IFERROR(VALUE(SUBSTITUTE(TRIM('수출입 실적(국가별)'!F1202),",","")),"")</f>
        <v>640720</v>
      </c>
      <c r="G1198" s="19" t="n">
        <f aca="false">IFERROR(VALUE(SUBSTITUTE(TRIM('수출입 실적(국가별)'!G1202),",","")),"")</f>
        <v>7976</v>
      </c>
    </row>
    <row r="1199" customFormat="false" ht="15" hidden="false" customHeight="true" outlineLevel="0" collapsed="false">
      <c r="A1199" s="11" t="str">
        <f aca="false">TRIM('수출입 실적(국가별)'!A1203)</f>
        <v>2025.06</v>
      </c>
      <c r="B1199" s="17" t="n">
        <f aca="false">IFERROR(VALUE(LEFT(A1199,4)),"")</f>
        <v>2025</v>
      </c>
      <c r="C1199" s="17" t="n">
        <f aca="false">IFERROR(VALUE(RIGHT(A1199,2)),"")</f>
        <v>6</v>
      </c>
      <c r="D1199" s="11" t="str">
        <f aca="false">TRIM('수출입 실적(국가별)'!B1203)</f>
        <v>독일</v>
      </c>
      <c r="E1199" s="19" t="n">
        <f aca="false">IFERROR(VALUE(SUBSTITUTE(TRIM('수출입 실적(국가별)'!D1203),",","")),"")</f>
        <v>648527</v>
      </c>
      <c r="F1199" s="19" t="n">
        <f aca="false">IFERROR(VALUE(SUBSTITUTE(TRIM('수출입 실적(국가별)'!F1203),",","")),"")</f>
        <v>1715779</v>
      </c>
      <c r="G1199" s="19" t="n">
        <f aca="false">IFERROR(VALUE(SUBSTITUTE(TRIM('수출입 실적(국가별)'!G1203),",","")),"")</f>
        <v>-1067251</v>
      </c>
    </row>
    <row r="1200" customFormat="false" ht="15" hidden="false" customHeight="true" outlineLevel="0" collapsed="false">
      <c r="A1200" s="11" t="str">
        <f aca="false">TRIM('수출입 실적(국가별)'!A1204)</f>
        <v>2025.06</v>
      </c>
      <c r="B1200" s="17" t="n">
        <f aca="false">IFERROR(VALUE(LEFT(A1200,4)),"")</f>
        <v>2025</v>
      </c>
      <c r="C1200" s="17" t="n">
        <f aca="false">IFERROR(VALUE(RIGHT(A1200,2)),"")</f>
        <v>6</v>
      </c>
      <c r="D1200" s="11" t="str">
        <f aca="false">TRIM('수출입 실적(국가별)'!B1204)</f>
        <v>영국</v>
      </c>
      <c r="E1200" s="19" t="n">
        <f aca="false">IFERROR(VALUE(SUBSTITUTE(TRIM('수출입 실적(국가별)'!D1204),",","")),"")</f>
        <v>608661</v>
      </c>
      <c r="F1200" s="19" t="n">
        <f aca="false">IFERROR(VALUE(SUBSTITUTE(TRIM('수출입 실적(국가별)'!F1204),",","")),"")</f>
        <v>415130</v>
      </c>
      <c r="G1200" s="19" t="n">
        <f aca="false">IFERROR(VALUE(SUBSTITUTE(TRIM('수출입 실적(국가별)'!G1204),",","")),"")</f>
        <v>193531</v>
      </c>
    </row>
    <row r="1201" customFormat="false" ht="15" hidden="false" customHeight="true" outlineLevel="0" collapsed="false">
      <c r="A1201" s="11" t="str">
        <f aca="false">TRIM('수출입 실적(국가별)'!A1205)</f>
        <v>2025.06</v>
      </c>
      <c r="B1201" s="17" t="n">
        <f aca="false">IFERROR(VALUE(LEFT(A1201,4)),"")</f>
        <v>2025</v>
      </c>
      <c r="C1201" s="17" t="n">
        <f aca="false">IFERROR(VALUE(RIGHT(A1201,2)),"")</f>
        <v>6</v>
      </c>
      <c r="D1201" s="11" t="str">
        <f aca="false">TRIM('수출입 실적(국가별)'!B1205)</f>
        <v>라이베리아</v>
      </c>
      <c r="E1201" s="19" t="n">
        <f aca="false">IFERROR(VALUE(SUBSTITUTE(TRIM('수출입 실적(국가별)'!D1205),",","")),"")</f>
        <v>596392</v>
      </c>
      <c r="F1201" s="19" t="n">
        <f aca="false">IFERROR(VALUE(SUBSTITUTE(TRIM('수출입 실적(국가별)'!F1205),",","")),"")</f>
        <v>8</v>
      </c>
      <c r="G1201" s="19" t="n">
        <f aca="false">IFERROR(VALUE(SUBSTITUTE(TRIM('수출입 실적(국가별)'!G1205),",","")),"")</f>
        <v>596384</v>
      </c>
    </row>
    <row r="1202" customFormat="false" ht="15" hidden="false" customHeight="true" outlineLevel="0" collapsed="false">
      <c r="A1202" s="11" t="str">
        <f aca="false">TRIM('수출입 실적(국가별)'!A1206)</f>
        <v>2025.06</v>
      </c>
      <c r="B1202" s="17" t="n">
        <f aca="false">IFERROR(VALUE(LEFT(A1202,4)),"")</f>
        <v>2025</v>
      </c>
      <c r="C1202" s="17" t="n">
        <f aca="false">IFERROR(VALUE(RIGHT(A1202,2)),"")</f>
        <v>6</v>
      </c>
      <c r="D1202" s="11" t="str">
        <f aca="false">TRIM('수출입 실적(국가별)'!B1206)</f>
        <v>프랑스</v>
      </c>
      <c r="E1202" s="19" t="n">
        <f aca="false">IFERROR(VALUE(SUBSTITUTE(TRIM('수출입 실적(국가별)'!D1206),",","")),"")</f>
        <v>595846</v>
      </c>
      <c r="F1202" s="19" t="n">
        <f aca="false">IFERROR(VALUE(SUBSTITUTE(TRIM('수출입 실적(국가별)'!F1206),",","")),"")</f>
        <v>736976</v>
      </c>
      <c r="G1202" s="19" t="n">
        <f aca="false">IFERROR(VALUE(SUBSTITUTE(TRIM('수출입 실적(국가별)'!G1206),",","")),"")</f>
        <v>-141130</v>
      </c>
    </row>
    <row r="1203" customFormat="false" ht="15" hidden="false" customHeight="true" outlineLevel="0" collapsed="false">
      <c r="A1203" s="11" t="str">
        <f aca="false">TRIM('수출입 실적(국가별)'!A1207)</f>
        <v>2025.06</v>
      </c>
      <c r="B1203" s="17" t="n">
        <f aca="false">IFERROR(VALUE(LEFT(A1203,4)),"")</f>
        <v>2025</v>
      </c>
      <c r="C1203" s="17" t="n">
        <f aca="false">IFERROR(VALUE(RIGHT(A1203,2)),"")</f>
        <v>6</v>
      </c>
      <c r="D1203" s="11" t="str">
        <f aca="false">TRIM('수출입 실적(국가별)'!B1207)</f>
        <v>인도네시아</v>
      </c>
      <c r="E1203" s="19" t="n">
        <f aca="false">IFERROR(VALUE(SUBSTITUTE(TRIM('수출입 실적(국가별)'!D1207),",","")),"")</f>
        <v>531999</v>
      </c>
      <c r="F1203" s="19" t="n">
        <f aca="false">IFERROR(VALUE(SUBSTITUTE(TRIM('수출입 실적(국가별)'!F1207),",","")),"")</f>
        <v>958923</v>
      </c>
      <c r="G1203" s="19" t="n">
        <f aca="false">IFERROR(VALUE(SUBSTITUTE(TRIM('수출입 실적(국가별)'!G1207),",","")),"")</f>
        <v>-426924</v>
      </c>
    </row>
    <row r="1204" customFormat="false" ht="15" hidden="false" customHeight="true" outlineLevel="0" collapsed="false">
      <c r="A1204" s="11" t="str">
        <f aca="false">TRIM('수출입 실적(국가별)'!A1208)</f>
        <v>2025.06</v>
      </c>
      <c r="B1204" s="17" t="n">
        <f aca="false">IFERROR(VALUE(LEFT(A1204,4)),"")</f>
        <v>2025</v>
      </c>
      <c r="C1204" s="17" t="n">
        <f aca="false">IFERROR(VALUE(RIGHT(A1204,2)),"")</f>
        <v>6</v>
      </c>
      <c r="D1204" s="11" t="str">
        <f aca="false">TRIM('수출입 실적(국가별)'!B1208)</f>
        <v>아랍에미리트 연합</v>
      </c>
      <c r="E1204" s="19" t="n">
        <f aca="false">IFERROR(VALUE(SUBSTITUTE(TRIM('수출입 실적(국가별)'!D1208),",","")),"")</f>
        <v>527053</v>
      </c>
      <c r="F1204" s="19" t="n">
        <f aca="false">IFERROR(VALUE(SUBSTITUTE(TRIM('수출입 실적(국가별)'!F1208),",","")),"")</f>
        <v>1215952</v>
      </c>
      <c r="G1204" s="19" t="n">
        <f aca="false">IFERROR(VALUE(SUBSTITUTE(TRIM('수출입 실적(국가별)'!G1208),",","")),"")</f>
        <v>-688899</v>
      </c>
    </row>
    <row r="1205" customFormat="false" ht="15" hidden="false" customHeight="true" outlineLevel="0" collapsed="false">
      <c r="A1205" s="11" t="str">
        <f aca="false">TRIM('수출입 실적(국가별)'!A1209)</f>
        <v>2025.06</v>
      </c>
      <c r="B1205" s="17" t="n">
        <f aca="false">IFERROR(VALUE(LEFT(A1205,4)),"")</f>
        <v>2025</v>
      </c>
      <c r="C1205" s="17" t="n">
        <f aca="false">IFERROR(VALUE(RIGHT(A1205,2)),"")</f>
        <v>6</v>
      </c>
      <c r="D1205" s="11" t="str">
        <f aca="false">TRIM('수출입 실적(국가별)'!B1209)</f>
        <v>사우디아라비아</v>
      </c>
      <c r="E1205" s="19" t="n">
        <f aca="false">IFERROR(VALUE(SUBSTITUTE(TRIM('수출입 실적(국가별)'!D1209),",","")),"")</f>
        <v>464237</v>
      </c>
      <c r="F1205" s="19" t="n">
        <f aca="false">IFERROR(VALUE(SUBSTITUTE(TRIM('수출입 실적(국가별)'!F1209),",","")),"")</f>
        <v>2313436</v>
      </c>
      <c r="G1205" s="19" t="n">
        <f aca="false">IFERROR(VALUE(SUBSTITUTE(TRIM('수출입 실적(국가별)'!G1209),",","")),"")</f>
        <v>-1849199</v>
      </c>
    </row>
    <row r="1206" customFormat="false" ht="15" hidden="false" customHeight="true" outlineLevel="0" collapsed="false">
      <c r="A1206" s="11" t="str">
        <f aca="false">TRIM('수출입 실적(국가별)'!A1210)</f>
        <v>2025.06</v>
      </c>
      <c r="B1206" s="17" t="n">
        <f aca="false">IFERROR(VALUE(LEFT(A1206,4)),"")</f>
        <v>2025</v>
      </c>
      <c r="C1206" s="17" t="n">
        <f aca="false">IFERROR(VALUE(RIGHT(A1206,2)),"")</f>
        <v>6</v>
      </c>
      <c r="D1206" s="11" t="str">
        <f aca="false">TRIM('수출입 실적(국가별)'!B1210)</f>
        <v>브라질</v>
      </c>
      <c r="E1206" s="19" t="n">
        <f aca="false">IFERROR(VALUE(SUBSTITUTE(TRIM('수출입 실적(국가별)'!D1210),",","")),"")</f>
        <v>402034</v>
      </c>
      <c r="F1206" s="19" t="n">
        <f aca="false">IFERROR(VALUE(SUBSTITUTE(TRIM('수출입 실적(국가별)'!F1210),",","")),"")</f>
        <v>487962</v>
      </c>
      <c r="G1206" s="19" t="n">
        <f aca="false">IFERROR(VALUE(SUBSTITUTE(TRIM('수출입 실적(국가별)'!G1210),",","")),"")</f>
        <v>-85928</v>
      </c>
    </row>
    <row r="1207" customFormat="false" ht="15" hidden="false" customHeight="true" outlineLevel="0" collapsed="false">
      <c r="A1207" s="11" t="str">
        <f aca="false">TRIM('수출입 실적(국가별)'!A1211)</f>
        <v>2025.06</v>
      </c>
      <c r="B1207" s="17" t="n">
        <f aca="false">IFERROR(VALUE(LEFT(A1207,4)),"")</f>
        <v>2025</v>
      </c>
      <c r="C1207" s="17" t="n">
        <f aca="false">IFERROR(VALUE(RIGHT(A1207,2)),"")</f>
        <v>6</v>
      </c>
      <c r="D1207" s="11" t="str">
        <f aca="false">TRIM('수출입 실적(국가별)'!B1211)</f>
        <v>헝가리</v>
      </c>
      <c r="E1207" s="19" t="n">
        <f aca="false">IFERROR(VALUE(SUBSTITUTE(TRIM('수출입 실적(국가별)'!D1211),",","")),"")</f>
        <v>379769</v>
      </c>
      <c r="F1207" s="19" t="n">
        <f aca="false">IFERROR(VALUE(SUBSTITUTE(TRIM('수출입 실적(국가별)'!F1211),",","")),"")</f>
        <v>82207</v>
      </c>
      <c r="G1207" s="19" t="n">
        <f aca="false">IFERROR(VALUE(SUBSTITUTE(TRIM('수출입 실적(국가별)'!G1211),",","")),"")</f>
        <v>297562</v>
      </c>
    </row>
    <row r="1208" customFormat="false" ht="15" hidden="false" customHeight="true" outlineLevel="0" collapsed="false">
      <c r="A1208" s="11" t="str">
        <f aca="false">TRIM('수출입 실적(국가별)'!A1212)</f>
        <v>2025.06</v>
      </c>
      <c r="B1208" s="17" t="n">
        <f aca="false">IFERROR(VALUE(LEFT(A1208,4)),"")</f>
        <v>2025</v>
      </c>
      <c r="C1208" s="17" t="n">
        <f aca="false">IFERROR(VALUE(RIGHT(A1208,2)),"")</f>
        <v>6</v>
      </c>
      <c r="D1208" s="11" t="str">
        <f aca="false">TRIM('수출입 실적(국가별)'!B1212)</f>
        <v>이탈리아</v>
      </c>
      <c r="E1208" s="19" t="n">
        <f aca="false">IFERROR(VALUE(SUBSTITUTE(TRIM('수출입 실적(국가별)'!D1212),",","")),"")</f>
        <v>356274</v>
      </c>
      <c r="F1208" s="19" t="n">
        <f aca="false">IFERROR(VALUE(SUBSTITUTE(TRIM('수출입 실적(국가별)'!F1212),",","")),"")</f>
        <v>903353</v>
      </c>
      <c r="G1208" s="19" t="n">
        <f aca="false">IFERROR(VALUE(SUBSTITUTE(TRIM('수출입 실적(국가별)'!G1212),",","")),"")</f>
        <v>-547078</v>
      </c>
    </row>
    <row r="1209" customFormat="false" ht="15" hidden="false" customHeight="true" outlineLevel="0" collapsed="false">
      <c r="A1209" s="11" t="str">
        <f aca="false">TRIM('수출입 실적(국가별)'!A1213)</f>
        <v>2025.06</v>
      </c>
      <c r="B1209" s="17" t="n">
        <f aca="false">IFERROR(VALUE(LEFT(A1209,4)),"")</f>
        <v>2025</v>
      </c>
      <c r="C1209" s="17" t="n">
        <f aca="false">IFERROR(VALUE(RIGHT(A1209,2)),"")</f>
        <v>6</v>
      </c>
      <c r="D1209" s="11" t="str">
        <f aca="false">TRIM('수출입 실적(국가별)'!B1213)</f>
        <v>러시아 연방</v>
      </c>
      <c r="E1209" s="19" t="n">
        <f aca="false">IFERROR(VALUE(SUBSTITUTE(TRIM('수출입 실적(국가별)'!D1213),",","")),"")</f>
        <v>339619</v>
      </c>
      <c r="F1209" s="19" t="n">
        <f aca="false">IFERROR(VALUE(SUBSTITUTE(TRIM('수출입 실적(국가별)'!F1213),",","")),"")</f>
        <v>410072</v>
      </c>
      <c r="G1209" s="19" t="n">
        <f aca="false">IFERROR(VALUE(SUBSTITUTE(TRIM('수출입 실적(국가별)'!G1213),",","")),"")</f>
        <v>-70453</v>
      </c>
    </row>
    <row r="1210" customFormat="false" ht="15" hidden="false" customHeight="true" outlineLevel="0" collapsed="false">
      <c r="A1210" s="11" t="str">
        <f aca="false">TRIM('수출입 실적(국가별)'!A1214)</f>
        <v>2025.06</v>
      </c>
      <c r="B1210" s="17" t="n">
        <f aca="false">IFERROR(VALUE(LEFT(A1210,4)),"")</f>
        <v>2025</v>
      </c>
      <c r="C1210" s="17" t="n">
        <f aca="false">IFERROR(VALUE(RIGHT(A1210,2)),"")</f>
        <v>6</v>
      </c>
      <c r="D1210" s="11" t="str">
        <f aca="false">TRIM('수출입 실적(국가별)'!B1214)</f>
        <v>벨기에</v>
      </c>
      <c r="E1210" s="19" t="n">
        <f aca="false">IFERROR(VALUE(SUBSTITUTE(TRIM('수출입 실적(국가별)'!D1214),",","")),"")</f>
        <v>300420</v>
      </c>
      <c r="F1210" s="19" t="n">
        <f aca="false">IFERROR(VALUE(SUBSTITUTE(TRIM('수출입 실적(국가별)'!F1214),",","")),"")</f>
        <v>116758</v>
      </c>
      <c r="G1210" s="19" t="n">
        <f aca="false">IFERROR(VALUE(SUBSTITUTE(TRIM('수출입 실적(국가별)'!G1214),",","")),"")</f>
        <v>183662</v>
      </c>
    </row>
    <row r="1211" customFormat="false" ht="15" hidden="false" customHeight="true" outlineLevel="0" collapsed="false">
      <c r="A1211" s="11" t="str">
        <f aca="false">TRIM('수출입 실적(국가별)'!A1215)</f>
        <v>2025.06</v>
      </c>
      <c r="B1211" s="17" t="n">
        <f aca="false">IFERROR(VALUE(LEFT(A1211,4)),"")</f>
        <v>2025</v>
      </c>
      <c r="C1211" s="17" t="n">
        <f aca="false">IFERROR(VALUE(RIGHT(A1211,2)),"")</f>
        <v>6</v>
      </c>
      <c r="D1211" s="11" t="str">
        <f aca="false">TRIM('수출입 실적(국가별)'!B1215)</f>
        <v>뉴질랜드</v>
      </c>
      <c r="E1211" s="19" t="n">
        <f aca="false">IFERROR(VALUE(SUBSTITUTE(TRIM('수출입 실적(국가별)'!D1215),",","")),"")</f>
        <v>284637</v>
      </c>
      <c r="F1211" s="19" t="n">
        <f aca="false">IFERROR(VALUE(SUBSTITUTE(TRIM('수출입 실적(국가별)'!F1215),",","")),"")</f>
        <v>123306</v>
      </c>
      <c r="G1211" s="19" t="n">
        <f aca="false">IFERROR(VALUE(SUBSTITUTE(TRIM('수출입 실적(국가별)'!G1215),",","")),"")</f>
        <v>161331</v>
      </c>
    </row>
    <row r="1212" customFormat="false" ht="15" hidden="false" customHeight="true" outlineLevel="0" collapsed="false">
      <c r="A1212" s="11" t="str">
        <f aca="false">TRIM('수출입 실적(국가별)'!A1216)</f>
        <v>2025.06</v>
      </c>
      <c r="B1212" s="17" t="n">
        <f aca="false">IFERROR(VALUE(LEFT(A1212,4)),"")</f>
        <v>2025</v>
      </c>
      <c r="C1212" s="17" t="n">
        <f aca="false">IFERROR(VALUE(RIGHT(A1212,2)),"")</f>
        <v>6</v>
      </c>
      <c r="D1212" s="11" t="str">
        <f aca="false">TRIM('수출입 실적(국가별)'!B1216)</f>
        <v>체코공화국</v>
      </c>
      <c r="E1212" s="19" t="n">
        <f aca="false">IFERROR(VALUE(SUBSTITUTE(TRIM('수출입 실적(국가별)'!D1216),",","")),"")</f>
        <v>274760</v>
      </c>
      <c r="F1212" s="19" t="n">
        <f aca="false">IFERROR(VALUE(SUBSTITUTE(TRIM('수출입 실적(국가별)'!F1216),",","")),"")</f>
        <v>129231</v>
      </c>
      <c r="G1212" s="19" t="n">
        <f aca="false">IFERROR(VALUE(SUBSTITUTE(TRIM('수출입 실적(국가별)'!G1216),",","")),"")</f>
        <v>145528</v>
      </c>
    </row>
    <row r="1213" customFormat="false" ht="15" hidden="false" customHeight="true" outlineLevel="0" collapsed="false">
      <c r="A1213" s="11" t="str">
        <f aca="false">TRIM('수출입 실적(국가별)'!A1217)</f>
        <v>2025.06</v>
      </c>
      <c r="B1213" s="17" t="n">
        <f aca="false">IFERROR(VALUE(LEFT(A1213,4)),"")</f>
        <v>2025</v>
      </c>
      <c r="C1213" s="17" t="n">
        <f aca="false">IFERROR(VALUE(RIGHT(A1213,2)),"")</f>
        <v>6</v>
      </c>
      <c r="D1213" s="11" t="str">
        <f aca="false">TRIM('수출입 실적(국가별)'!B1217)</f>
        <v>파나마</v>
      </c>
      <c r="E1213" s="19" t="n">
        <f aca="false">IFERROR(VALUE(SUBSTITUTE(TRIM('수출입 실적(국가별)'!D1217),",","")),"")</f>
        <v>272342</v>
      </c>
      <c r="F1213" s="19" t="n">
        <f aca="false">IFERROR(VALUE(SUBSTITUTE(TRIM('수출입 실적(국가별)'!F1217),",","")),"")</f>
        <v>2379</v>
      </c>
      <c r="G1213" s="19" t="n">
        <f aca="false">IFERROR(VALUE(SUBSTITUTE(TRIM('수출입 실적(국가별)'!G1217),",","")),"")</f>
        <v>269963</v>
      </c>
    </row>
    <row r="1214" customFormat="false" ht="15" hidden="false" customHeight="true" outlineLevel="0" collapsed="false">
      <c r="A1214" s="11" t="str">
        <f aca="false">TRIM('수출입 실적(국가별)'!A1218)</f>
        <v>2025.06</v>
      </c>
      <c r="B1214" s="17" t="n">
        <f aca="false">IFERROR(VALUE(LEFT(A1214,4)),"")</f>
        <v>2025</v>
      </c>
      <c r="C1214" s="17" t="n">
        <f aca="false">IFERROR(VALUE(RIGHT(A1214,2)),"")</f>
        <v>6</v>
      </c>
      <c r="D1214" s="11" t="str">
        <f aca="false">TRIM('수출입 실적(국가별)'!B1218)</f>
        <v>카자흐스탄</v>
      </c>
      <c r="E1214" s="19" t="n">
        <f aca="false">IFERROR(VALUE(SUBSTITUTE(TRIM('수출입 실적(국가별)'!D1218),",","")),"")</f>
        <v>259895</v>
      </c>
      <c r="F1214" s="19" t="n">
        <f aca="false">IFERROR(VALUE(SUBSTITUTE(TRIM('수출입 실적(국가별)'!F1218),",","")),"")</f>
        <v>215268</v>
      </c>
      <c r="G1214" s="19" t="n">
        <f aca="false">IFERROR(VALUE(SUBSTITUTE(TRIM('수출입 실적(국가별)'!G1218),",","")),"")</f>
        <v>44627</v>
      </c>
    </row>
    <row r="1215" customFormat="false" ht="15" hidden="false" customHeight="true" outlineLevel="0" collapsed="false">
      <c r="A1215" s="11" t="str">
        <f aca="false">TRIM('수출입 실적(국가별)'!A1219)</f>
        <v>2025.06</v>
      </c>
      <c r="B1215" s="17" t="n">
        <f aca="false">IFERROR(VALUE(LEFT(A1215,4)),"")</f>
        <v>2025</v>
      </c>
      <c r="C1215" s="17" t="n">
        <f aca="false">IFERROR(VALUE(RIGHT(A1215,2)),"")</f>
        <v>6</v>
      </c>
      <c r="D1215" s="11" t="str">
        <f aca="false">TRIM('수출입 실적(국가별)'!B1219)</f>
        <v>스페인</v>
      </c>
      <c r="E1215" s="19" t="n">
        <f aca="false">IFERROR(VALUE(SUBSTITUTE(TRIM('수출입 실적(국가별)'!D1219),",","")),"")</f>
        <v>258211</v>
      </c>
      <c r="F1215" s="19" t="n">
        <f aca="false">IFERROR(VALUE(SUBSTITUTE(TRIM('수출입 실적(국가별)'!F1219),",","")),"")</f>
        <v>223762</v>
      </c>
      <c r="G1215" s="19" t="n">
        <f aca="false">IFERROR(VALUE(SUBSTITUTE(TRIM('수출입 실적(국가별)'!G1219),",","")),"")</f>
        <v>34449</v>
      </c>
    </row>
    <row r="1216" customFormat="false" ht="15" hidden="false" customHeight="true" outlineLevel="0" collapsed="false">
      <c r="A1216" s="11" t="str">
        <f aca="false">TRIM('수출입 실적(국가별)'!A1220)</f>
        <v>2025.06</v>
      </c>
      <c r="B1216" s="17" t="n">
        <f aca="false">IFERROR(VALUE(LEFT(A1216,4)),"")</f>
        <v>2025</v>
      </c>
      <c r="C1216" s="17" t="n">
        <f aca="false">IFERROR(VALUE(RIGHT(A1216,2)),"")</f>
        <v>6</v>
      </c>
      <c r="D1216" s="11" t="str">
        <f aca="false">TRIM('수출입 실적(국가별)'!B1220)</f>
        <v>키르기스스탄</v>
      </c>
      <c r="E1216" s="19" t="n">
        <f aca="false">IFERROR(VALUE(SUBSTITUTE(TRIM('수출입 실적(국가별)'!D1220),",","")),"")</f>
        <v>254724</v>
      </c>
      <c r="F1216" s="19" t="n">
        <f aca="false">IFERROR(VALUE(SUBSTITUTE(TRIM('수출입 실적(국가별)'!F1220),",","")),"")</f>
        <v>138</v>
      </c>
      <c r="G1216" s="19" t="n">
        <f aca="false">IFERROR(VALUE(SUBSTITUTE(TRIM('수출입 실적(국가별)'!G1220),",","")),"")</f>
        <v>254586</v>
      </c>
    </row>
    <row r="1217" customFormat="false" ht="15" hidden="false" customHeight="true" outlineLevel="0" collapsed="false">
      <c r="A1217" s="11" t="str">
        <f aca="false">TRIM('수출입 실적(국가별)'!A1221)</f>
        <v>2025.06</v>
      </c>
      <c r="B1217" s="17" t="n">
        <f aca="false">IFERROR(VALUE(LEFT(A1217,4)),"")</f>
        <v>2025</v>
      </c>
      <c r="C1217" s="17" t="n">
        <f aca="false">IFERROR(VALUE(RIGHT(A1217,2)),"")</f>
        <v>6</v>
      </c>
      <c r="D1217" s="11" t="str">
        <f aca="false">TRIM('수출입 실적(국가별)'!B1221)</f>
        <v>덴마크</v>
      </c>
      <c r="E1217" s="19" t="n">
        <f aca="false">IFERROR(VALUE(SUBSTITUTE(TRIM('수출입 실적(국가별)'!D1221),",","")),"")</f>
        <v>241419</v>
      </c>
      <c r="F1217" s="19" t="n">
        <f aca="false">IFERROR(VALUE(SUBSTITUTE(TRIM('수출입 실적(국가별)'!F1221),",","")),"")</f>
        <v>146350</v>
      </c>
      <c r="G1217" s="19" t="n">
        <f aca="false">IFERROR(VALUE(SUBSTITUTE(TRIM('수출입 실적(국가별)'!G1221),",","")),"")</f>
        <v>95069</v>
      </c>
    </row>
    <row r="1218" customFormat="false" ht="15" hidden="false" customHeight="true" outlineLevel="0" collapsed="false">
      <c r="A1218" s="11" t="str">
        <f aca="false">TRIM('수출입 실적(국가별)'!A1222)</f>
        <v>2025.06</v>
      </c>
      <c r="B1218" s="17" t="n">
        <f aca="false">IFERROR(VALUE(LEFT(A1218,4)),"")</f>
        <v>2025</v>
      </c>
      <c r="C1218" s="17" t="n">
        <f aca="false">IFERROR(VALUE(RIGHT(A1218,2)),"")</f>
        <v>6</v>
      </c>
      <c r="D1218" s="11" t="str">
        <f aca="false">TRIM('수출입 실적(국가별)'!B1222)</f>
        <v>스위스</v>
      </c>
      <c r="E1218" s="19" t="n">
        <f aca="false">IFERROR(VALUE(SUBSTITUTE(TRIM('수출입 실적(국가별)'!D1222),",","")),"")</f>
        <v>232491</v>
      </c>
      <c r="F1218" s="19" t="n">
        <f aca="false">IFERROR(VALUE(SUBSTITUTE(TRIM('수출입 실적(국가별)'!F1222),",","")),"")</f>
        <v>309164</v>
      </c>
      <c r="G1218" s="19" t="n">
        <f aca="false">IFERROR(VALUE(SUBSTITUTE(TRIM('수출입 실적(국가별)'!G1222),",","")),"")</f>
        <v>-76673</v>
      </c>
    </row>
    <row r="1219" customFormat="false" ht="15" hidden="false" customHeight="true" outlineLevel="0" collapsed="false">
      <c r="A1219" s="11" t="str">
        <f aca="false">TRIM('수출입 실적(국가별)'!A1223)</f>
        <v>2025.06</v>
      </c>
      <c r="B1219" s="17" t="n">
        <f aca="false">IFERROR(VALUE(LEFT(A1219,4)),"")</f>
        <v>2025</v>
      </c>
      <c r="C1219" s="17" t="n">
        <f aca="false">IFERROR(VALUE(RIGHT(A1219,2)),"")</f>
        <v>6</v>
      </c>
      <c r="D1219" s="11" t="str">
        <f aca="false">TRIM('수출입 실적(국가별)'!B1223)</f>
        <v>슬로바키아</v>
      </c>
      <c r="E1219" s="19" t="n">
        <f aca="false">IFERROR(VALUE(SUBSTITUTE(TRIM('수출입 실적(국가별)'!D1223),",","")),"")</f>
        <v>220550</v>
      </c>
      <c r="F1219" s="19" t="n">
        <f aca="false">IFERROR(VALUE(SUBSTITUTE(TRIM('수출입 실적(국가별)'!F1223),",","")),"")</f>
        <v>72515</v>
      </c>
      <c r="G1219" s="19" t="n">
        <f aca="false">IFERROR(VALUE(SUBSTITUTE(TRIM('수출입 실적(국가별)'!G1223),",","")),"")</f>
        <v>148034</v>
      </c>
    </row>
    <row r="1220" customFormat="false" ht="15" hidden="false" customHeight="true" outlineLevel="0" collapsed="false">
      <c r="A1220" s="11" t="str">
        <f aca="false">TRIM('수출입 실적(국가별)'!A1224)</f>
        <v>2025.06</v>
      </c>
      <c r="B1220" s="17" t="n">
        <f aca="false">IFERROR(VALUE(LEFT(A1220,4)),"")</f>
        <v>2025</v>
      </c>
      <c r="C1220" s="17" t="n">
        <f aca="false">IFERROR(VALUE(RIGHT(A1220,2)),"")</f>
        <v>6</v>
      </c>
      <c r="D1220" s="11" t="str">
        <f aca="false">TRIM('수출입 실적(국가별)'!B1224)</f>
        <v>버뮤다</v>
      </c>
      <c r="E1220" s="19" t="n">
        <f aca="false">IFERROR(VALUE(SUBSTITUTE(TRIM('수출입 실적(국가별)'!D1224),",","")),"")</f>
        <v>212796</v>
      </c>
      <c r="F1220" s="19" t="n">
        <f aca="false">IFERROR(VALUE(SUBSTITUTE(TRIM('수출입 실적(국가별)'!F1224),",","")),"")</f>
        <v>1</v>
      </c>
      <c r="G1220" s="19" t="n">
        <f aca="false">IFERROR(VALUE(SUBSTITUTE(TRIM('수출입 실적(국가별)'!G1224),",","")),"")</f>
        <v>212795</v>
      </c>
    </row>
    <row r="1221" customFormat="false" ht="15" hidden="false" customHeight="true" outlineLevel="0" collapsed="false">
      <c r="A1221" s="11" t="str">
        <f aca="false">TRIM('수출입 실적(국가별)'!A1225)</f>
        <v>2025.06</v>
      </c>
      <c r="B1221" s="17" t="n">
        <f aca="false">IFERROR(VALUE(LEFT(A1221,4)),"")</f>
        <v>2025</v>
      </c>
      <c r="C1221" s="17" t="n">
        <f aca="false">IFERROR(VALUE(RIGHT(A1221,2)),"")</f>
        <v>6</v>
      </c>
      <c r="D1221" s="11" t="str">
        <f aca="false">TRIM('수출입 실적(국가별)'!B1225)</f>
        <v>몰타</v>
      </c>
      <c r="E1221" s="19" t="n">
        <f aca="false">IFERROR(VALUE(SUBSTITUTE(TRIM('수출입 실적(국가별)'!D1225),",","")),"")</f>
        <v>184032</v>
      </c>
      <c r="F1221" s="19" t="n">
        <f aca="false">IFERROR(VALUE(SUBSTITUTE(TRIM('수출입 실적(국가별)'!F1225),",","")),"")</f>
        <v>7881</v>
      </c>
      <c r="G1221" s="19" t="n">
        <f aca="false">IFERROR(VALUE(SUBSTITUTE(TRIM('수출입 실적(국가별)'!G1225),",","")),"")</f>
        <v>176151</v>
      </c>
    </row>
    <row r="1222" customFormat="false" ht="15" hidden="false" customHeight="true" outlineLevel="0" collapsed="false">
      <c r="A1222" s="11" t="str">
        <f aca="false">TRIM('수출입 실적(국가별)'!A1226)</f>
        <v>2025.06</v>
      </c>
      <c r="B1222" s="17" t="n">
        <f aca="false">IFERROR(VALUE(LEFT(A1222,4)),"")</f>
        <v>2025</v>
      </c>
      <c r="C1222" s="17" t="n">
        <f aca="false">IFERROR(VALUE(RIGHT(A1222,2)),"")</f>
        <v>6</v>
      </c>
      <c r="D1222" s="11" t="str">
        <f aca="false">TRIM('수출입 실적(국가별)'!B1226)</f>
        <v>이집트</v>
      </c>
      <c r="E1222" s="19" t="n">
        <f aca="false">IFERROR(VALUE(SUBSTITUTE(TRIM('수출입 실적(국가별)'!D1226),",","")),"")</f>
        <v>182463</v>
      </c>
      <c r="F1222" s="19" t="n">
        <f aca="false">IFERROR(VALUE(SUBSTITUTE(TRIM('수출입 실적(국가별)'!F1226),",","")),"")</f>
        <v>3900</v>
      </c>
      <c r="G1222" s="19" t="n">
        <f aca="false">IFERROR(VALUE(SUBSTITUTE(TRIM('수출입 실적(국가별)'!G1226),",","")),"")</f>
        <v>178563</v>
      </c>
    </row>
    <row r="1223" customFormat="false" ht="15" hidden="false" customHeight="true" outlineLevel="0" collapsed="false">
      <c r="A1223" s="11" t="str">
        <f aca="false">TRIM('수출입 실적(국가별)'!A1227)</f>
        <v>2025.06</v>
      </c>
      <c r="B1223" s="17" t="n">
        <f aca="false">IFERROR(VALUE(LEFT(A1223,4)),"")</f>
        <v>2025</v>
      </c>
      <c r="C1223" s="17" t="n">
        <f aca="false">IFERROR(VALUE(RIGHT(A1223,2)),"")</f>
        <v>6</v>
      </c>
      <c r="D1223" s="11" t="str">
        <f aca="false">TRIM('수출입 실적(국가별)'!B1227)</f>
        <v>이스라엘</v>
      </c>
      <c r="E1223" s="19" t="n">
        <f aca="false">IFERROR(VALUE(SUBSTITUTE(TRIM('수출입 실적(국가별)'!D1227),",","")),"")</f>
        <v>151189</v>
      </c>
      <c r="F1223" s="19" t="n">
        <f aca="false">IFERROR(VALUE(SUBSTITUTE(TRIM('수출입 실적(국가별)'!F1227),",","")),"")</f>
        <v>83455</v>
      </c>
      <c r="G1223" s="19" t="n">
        <f aca="false">IFERROR(VALUE(SUBSTITUTE(TRIM('수출입 실적(국가별)'!G1227),",","")),"")</f>
        <v>67734</v>
      </c>
    </row>
    <row r="1224" customFormat="false" ht="15" hidden="false" customHeight="true" outlineLevel="0" collapsed="false">
      <c r="A1224" s="11" t="str">
        <f aca="false">TRIM('수출입 실적(국가별)'!A1228)</f>
        <v>2025.06</v>
      </c>
      <c r="B1224" s="17" t="n">
        <f aca="false">IFERROR(VALUE(LEFT(A1224,4)),"")</f>
        <v>2025</v>
      </c>
      <c r="C1224" s="17" t="n">
        <f aca="false">IFERROR(VALUE(RIGHT(A1224,2)),"")</f>
        <v>6</v>
      </c>
      <c r="D1224" s="11" t="str">
        <f aca="false">TRIM('수출입 실적(국가별)'!B1228)</f>
        <v>마샬군도</v>
      </c>
      <c r="E1224" s="19" t="n">
        <f aca="false">IFERROR(VALUE(SUBSTITUTE(TRIM('수출입 실적(국가별)'!D1228),",","")),"")</f>
        <v>150341</v>
      </c>
      <c r="F1224" s="19" t="n">
        <f aca="false">IFERROR(VALUE(SUBSTITUTE(TRIM('수출입 실적(국가별)'!F1228),",","")),"")</f>
        <v>30054</v>
      </c>
      <c r="G1224" s="19" t="n">
        <f aca="false">IFERROR(VALUE(SUBSTITUTE(TRIM('수출입 실적(국가별)'!G1228),",","")),"")</f>
        <v>120287</v>
      </c>
    </row>
    <row r="1225" customFormat="false" ht="15" hidden="false" customHeight="true" outlineLevel="0" collapsed="false">
      <c r="A1225" s="11" t="str">
        <f aca="false">TRIM('수출입 실적(국가별)'!A1229)</f>
        <v>2025.06</v>
      </c>
      <c r="B1225" s="17" t="n">
        <f aca="false">IFERROR(VALUE(LEFT(A1225,4)),"")</f>
        <v>2025</v>
      </c>
      <c r="C1225" s="17" t="n">
        <f aca="false">IFERROR(VALUE(RIGHT(A1225,2)),"")</f>
        <v>6</v>
      </c>
      <c r="D1225" s="11" t="str">
        <f aca="false">TRIM('수출입 실적(국가별)'!B1229)</f>
        <v>콜롬비아</v>
      </c>
      <c r="E1225" s="19" t="n">
        <f aca="false">IFERROR(VALUE(SUBSTITUTE(TRIM('수출입 실적(국가별)'!D1229),",","")),"")</f>
        <v>143499</v>
      </c>
      <c r="F1225" s="19" t="n">
        <f aca="false">IFERROR(VALUE(SUBSTITUTE(TRIM('수출입 실적(국가별)'!F1229),",","")),"")</f>
        <v>152989</v>
      </c>
      <c r="G1225" s="19" t="n">
        <f aca="false">IFERROR(VALUE(SUBSTITUTE(TRIM('수출입 실적(국가별)'!G1229),",","")),"")</f>
        <v>-9490</v>
      </c>
    </row>
    <row r="1226" customFormat="false" ht="15" hidden="false" customHeight="true" outlineLevel="0" collapsed="false">
      <c r="A1226" s="11" t="str">
        <f aca="false">TRIM('수출입 실적(국가별)'!A1230)</f>
        <v>2025.06</v>
      </c>
      <c r="B1226" s="17" t="n">
        <f aca="false">IFERROR(VALUE(LEFT(A1226,4)),"")</f>
        <v>2025</v>
      </c>
      <c r="C1226" s="17" t="n">
        <f aca="false">IFERROR(VALUE(RIGHT(A1226,2)),"")</f>
        <v>6</v>
      </c>
      <c r="D1226" s="11" t="str">
        <f aca="false">TRIM('수출입 실적(국가별)'!B1230)</f>
        <v>우즈베키스탄</v>
      </c>
      <c r="E1226" s="19" t="n">
        <f aca="false">IFERROR(VALUE(SUBSTITUTE(TRIM('수출입 실적(국가별)'!D1230),",","")),"")</f>
        <v>134090</v>
      </c>
      <c r="F1226" s="19" t="n">
        <f aca="false">IFERROR(VALUE(SUBSTITUTE(TRIM('수출입 실적(국가별)'!F1230),",","")),"")</f>
        <v>1487</v>
      </c>
      <c r="G1226" s="19" t="n">
        <f aca="false">IFERROR(VALUE(SUBSTITUTE(TRIM('수출입 실적(국가별)'!G1230),",","")),"")</f>
        <v>132603</v>
      </c>
    </row>
    <row r="1227" customFormat="false" ht="15" hidden="false" customHeight="true" outlineLevel="0" collapsed="false">
      <c r="A1227" s="11" t="str">
        <f aca="false">TRIM('수출입 실적(국가별)'!A1231)</f>
        <v>2025.06</v>
      </c>
      <c r="B1227" s="17" t="n">
        <f aca="false">IFERROR(VALUE(LEFT(A1227,4)),"")</f>
        <v>2025</v>
      </c>
      <c r="C1227" s="17" t="n">
        <f aca="false">IFERROR(VALUE(RIGHT(A1227,2)),"")</f>
        <v>6</v>
      </c>
      <c r="D1227" s="11" t="str">
        <f aca="false">TRIM('수출입 실적(국가별)'!B1231)</f>
        <v>이라크</v>
      </c>
      <c r="E1227" s="19" t="n">
        <f aca="false">IFERROR(VALUE(SUBSTITUTE(TRIM('수출입 실적(국가별)'!D1231),",","")),"")</f>
        <v>126616</v>
      </c>
      <c r="F1227" s="19" t="n">
        <f aca="false">IFERROR(VALUE(SUBSTITUTE(TRIM('수출입 실적(국가별)'!F1231),",","")),"")</f>
        <v>469173</v>
      </c>
      <c r="G1227" s="19" t="n">
        <f aca="false">IFERROR(VALUE(SUBSTITUTE(TRIM('수출입 실적(국가별)'!G1231),",","")),"")</f>
        <v>-342557</v>
      </c>
    </row>
    <row r="1228" customFormat="false" ht="15" hidden="false" customHeight="true" outlineLevel="0" collapsed="false">
      <c r="A1228" s="11" t="str">
        <f aca="false">TRIM('수출입 실적(국가별)'!A1232)</f>
        <v>2025.06</v>
      </c>
      <c r="B1228" s="17" t="n">
        <f aca="false">IFERROR(VALUE(LEFT(A1228,4)),"")</f>
        <v>2025</v>
      </c>
      <c r="C1228" s="17" t="n">
        <f aca="false">IFERROR(VALUE(RIGHT(A1228,2)),"")</f>
        <v>6</v>
      </c>
      <c r="D1228" s="11" t="str">
        <f aca="false">TRIM('수출입 실적(국가별)'!B1232)</f>
        <v>방글라데시</v>
      </c>
      <c r="E1228" s="19" t="n">
        <f aca="false">IFERROR(VALUE(SUBSTITUTE(TRIM('수출입 실적(국가별)'!D1232),",","")),"")</f>
        <v>126377</v>
      </c>
      <c r="F1228" s="19" t="n">
        <f aca="false">IFERROR(VALUE(SUBSTITUTE(TRIM('수출입 실적(국가별)'!F1232),",","")),"")</f>
        <v>37705</v>
      </c>
      <c r="G1228" s="19" t="n">
        <f aca="false">IFERROR(VALUE(SUBSTITUTE(TRIM('수출입 실적(국가별)'!G1232),",","")),"")</f>
        <v>88672</v>
      </c>
    </row>
    <row r="1229" customFormat="false" ht="15" hidden="false" customHeight="true" outlineLevel="0" collapsed="false">
      <c r="A1229" s="11" t="str">
        <f aca="false">TRIM('수출입 실적(국가별)'!A1233)</f>
        <v>2025.06</v>
      </c>
      <c r="B1229" s="17" t="n">
        <f aca="false">IFERROR(VALUE(LEFT(A1229,4)),"")</f>
        <v>2025</v>
      </c>
      <c r="C1229" s="17" t="n">
        <f aca="false">IFERROR(VALUE(RIGHT(A1229,2)),"")</f>
        <v>6</v>
      </c>
      <c r="D1229" s="11" t="str">
        <f aca="false">TRIM('수출입 실적(국가별)'!B1233)</f>
        <v>카타르</v>
      </c>
      <c r="E1229" s="19" t="n">
        <f aca="false">IFERROR(VALUE(SUBSTITUTE(TRIM('수출입 실적(국가별)'!D1233),",","")),"")</f>
        <v>119947</v>
      </c>
      <c r="F1229" s="19" t="n">
        <f aca="false">IFERROR(VALUE(SUBSTITUTE(TRIM('수출입 실적(국가별)'!F1233),",","")),"")</f>
        <v>733490</v>
      </c>
      <c r="G1229" s="19" t="n">
        <f aca="false">IFERROR(VALUE(SUBSTITUTE(TRIM('수출입 실적(국가별)'!G1233),",","")),"")</f>
        <v>-613544</v>
      </c>
    </row>
    <row r="1230" customFormat="false" ht="15" hidden="false" customHeight="true" outlineLevel="0" collapsed="false">
      <c r="A1230" s="11" t="str">
        <f aca="false">TRIM('수출입 실적(국가별)'!A1234)</f>
        <v>2025.06</v>
      </c>
      <c r="B1230" s="17" t="n">
        <f aca="false">IFERROR(VALUE(LEFT(A1230,4)),"")</f>
        <v>2025</v>
      </c>
      <c r="C1230" s="17" t="n">
        <f aca="false">IFERROR(VALUE(RIGHT(A1230,2)),"")</f>
        <v>6</v>
      </c>
      <c r="D1230" s="11" t="str">
        <f aca="false">TRIM('수출입 실적(국가별)'!B1234)</f>
        <v>슬로베니아</v>
      </c>
      <c r="E1230" s="19" t="n">
        <f aca="false">IFERROR(VALUE(SUBSTITUTE(TRIM('수출입 실적(국가별)'!D1234),",","")),"")</f>
        <v>103375</v>
      </c>
      <c r="F1230" s="19" t="n">
        <f aca="false">IFERROR(VALUE(SUBSTITUTE(TRIM('수출입 실적(국가별)'!F1234),",","")),"")</f>
        <v>15698</v>
      </c>
      <c r="G1230" s="19" t="n">
        <f aca="false">IFERROR(VALUE(SUBSTITUTE(TRIM('수출입 실적(국가별)'!G1234),",","")),"")</f>
        <v>87677</v>
      </c>
    </row>
    <row r="1231" customFormat="false" ht="15" hidden="false" customHeight="true" outlineLevel="0" collapsed="false">
      <c r="A1231" s="11" t="str">
        <f aca="false">TRIM('수출입 실적(국가별)'!A1235)</f>
        <v>2025.06</v>
      </c>
      <c r="B1231" s="17" t="n">
        <f aca="false">IFERROR(VALUE(LEFT(A1231,4)),"")</f>
        <v>2025</v>
      </c>
      <c r="C1231" s="17" t="n">
        <f aca="false">IFERROR(VALUE(RIGHT(A1231,2)),"")</f>
        <v>6</v>
      </c>
      <c r="D1231" s="11" t="str">
        <f aca="false">TRIM('수출입 실적(국가별)'!B1235)</f>
        <v>스웨덴</v>
      </c>
      <c r="E1231" s="19" t="n">
        <f aca="false">IFERROR(VALUE(SUBSTITUTE(TRIM('수출입 실적(국가별)'!D1235),",","")),"")</f>
        <v>101042</v>
      </c>
      <c r="F1231" s="19" t="n">
        <f aca="false">IFERROR(VALUE(SUBSTITUTE(TRIM('수출입 실적(국가별)'!F1235),",","")),"")</f>
        <v>154113</v>
      </c>
      <c r="G1231" s="19" t="n">
        <f aca="false">IFERROR(VALUE(SUBSTITUTE(TRIM('수출입 실적(국가별)'!G1235),",","")),"")</f>
        <v>-53071</v>
      </c>
    </row>
    <row r="1232" customFormat="false" ht="15" hidden="false" customHeight="true" outlineLevel="0" collapsed="false">
      <c r="A1232" s="11" t="str">
        <f aca="false">TRIM('수출입 실적(국가별)'!A1236)</f>
        <v>2025.06</v>
      </c>
      <c r="B1232" s="17" t="n">
        <f aca="false">IFERROR(VALUE(LEFT(A1232,4)),"")</f>
        <v>2025</v>
      </c>
      <c r="C1232" s="17" t="n">
        <f aca="false">IFERROR(VALUE(RIGHT(A1232,2)),"")</f>
        <v>6</v>
      </c>
      <c r="D1232" s="11" t="str">
        <f aca="false">TRIM('수출입 실적(국가별)'!B1236)</f>
        <v>칠레</v>
      </c>
      <c r="E1232" s="19" t="n">
        <f aca="false">IFERROR(VALUE(SUBSTITUTE(TRIM('수출입 실적(국가별)'!D1236),",","")),"")</f>
        <v>95302</v>
      </c>
      <c r="F1232" s="19" t="n">
        <f aca="false">IFERROR(VALUE(SUBSTITUTE(TRIM('수출입 실적(국가별)'!F1236),",","")),"")</f>
        <v>367184</v>
      </c>
      <c r="G1232" s="19" t="n">
        <f aca="false">IFERROR(VALUE(SUBSTITUTE(TRIM('수출입 실적(국가별)'!G1236),",","")),"")</f>
        <v>-271881</v>
      </c>
    </row>
    <row r="1233" customFormat="false" ht="15" hidden="false" customHeight="true" outlineLevel="0" collapsed="false">
      <c r="A1233" s="11" t="str">
        <f aca="false">TRIM('수출입 실적(국가별)'!A1237)</f>
        <v>2025.06</v>
      </c>
      <c r="B1233" s="17" t="n">
        <f aca="false">IFERROR(VALUE(LEFT(A1233,4)),"")</f>
        <v>2025</v>
      </c>
      <c r="C1233" s="17" t="n">
        <f aca="false">IFERROR(VALUE(RIGHT(A1233,2)),"")</f>
        <v>6</v>
      </c>
      <c r="D1233" s="11" t="str">
        <f aca="false">TRIM('수출입 실적(국가별)'!B1237)</f>
        <v>오스트리아</v>
      </c>
      <c r="E1233" s="19" t="n">
        <f aca="false">IFERROR(VALUE(SUBSTITUTE(TRIM('수출입 실적(국가별)'!D1237),",","")),"")</f>
        <v>94039</v>
      </c>
      <c r="F1233" s="19" t="n">
        <f aca="false">IFERROR(VALUE(SUBSTITUTE(TRIM('수출입 실적(국가별)'!F1237),",","")),"")</f>
        <v>161403</v>
      </c>
      <c r="G1233" s="19" t="n">
        <f aca="false">IFERROR(VALUE(SUBSTITUTE(TRIM('수출입 실적(국가별)'!G1237),",","")),"")</f>
        <v>-67365</v>
      </c>
    </row>
    <row r="1234" customFormat="false" ht="15" hidden="false" customHeight="true" outlineLevel="0" collapsed="false">
      <c r="A1234" s="11" t="str">
        <f aca="false">TRIM('수출입 실적(국가별)'!A1238)</f>
        <v>2025.06</v>
      </c>
      <c r="B1234" s="17" t="n">
        <f aca="false">IFERROR(VALUE(LEFT(A1234,4)),"")</f>
        <v>2025</v>
      </c>
      <c r="C1234" s="17" t="n">
        <f aca="false">IFERROR(VALUE(RIGHT(A1234,2)),"")</f>
        <v>6</v>
      </c>
      <c r="D1234" s="11" t="str">
        <f aca="false">TRIM('수출입 실적(국가별)'!B1238)</f>
        <v>파키스탄</v>
      </c>
      <c r="E1234" s="19" t="n">
        <f aca="false">IFERROR(VALUE(SUBSTITUTE(TRIM('수출입 실적(국가별)'!D1238),",","")),"")</f>
        <v>92755</v>
      </c>
      <c r="F1234" s="19" t="n">
        <f aca="false">IFERROR(VALUE(SUBSTITUTE(TRIM('수출입 실적(국가별)'!F1238),",","")),"")</f>
        <v>23489</v>
      </c>
      <c r="G1234" s="19" t="n">
        <f aca="false">IFERROR(VALUE(SUBSTITUTE(TRIM('수출입 실적(국가별)'!G1238),",","")),"")</f>
        <v>69266</v>
      </c>
    </row>
    <row r="1235" customFormat="false" ht="15" hidden="false" customHeight="true" outlineLevel="0" collapsed="false">
      <c r="A1235" s="11" t="str">
        <f aca="false">TRIM('수출입 실적(국가별)'!A1239)</f>
        <v>2025.06</v>
      </c>
      <c r="B1235" s="17" t="n">
        <f aca="false">IFERROR(VALUE(LEFT(A1235,4)),"")</f>
        <v>2025</v>
      </c>
      <c r="C1235" s="17" t="n">
        <f aca="false">IFERROR(VALUE(RIGHT(A1235,2)),"")</f>
        <v>6</v>
      </c>
      <c r="D1235" s="11" t="str">
        <f aca="false">TRIM('수출입 실적(국가별)'!B1239)</f>
        <v>쿠웨이트</v>
      </c>
      <c r="E1235" s="19" t="n">
        <f aca="false">IFERROR(VALUE(SUBSTITUTE(TRIM('수출입 실적(국가별)'!D1239),",","")),"")</f>
        <v>85661</v>
      </c>
      <c r="F1235" s="19" t="n">
        <f aca="false">IFERROR(VALUE(SUBSTITUTE(TRIM('수출입 실적(국가별)'!F1239),",","")),"")</f>
        <v>526735</v>
      </c>
      <c r="G1235" s="19" t="n">
        <f aca="false">IFERROR(VALUE(SUBSTITUTE(TRIM('수출입 실적(국가별)'!G1239),",","")),"")</f>
        <v>-441075</v>
      </c>
    </row>
    <row r="1236" customFormat="false" ht="15" hidden="false" customHeight="true" outlineLevel="0" collapsed="false">
      <c r="A1236" s="11" t="str">
        <f aca="false">TRIM('수출입 실적(국가별)'!A1240)</f>
        <v>2025.06</v>
      </c>
      <c r="B1236" s="17" t="n">
        <f aca="false">IFERROR(VALUE(LEFT(A1236,4)),"")</f>
        <v>2025</v>
      </c>
      <c r="C1236" s="17" t="n">
        <f aca="false">IFERROR(VALUE(RIGHT(A1236,2)),"")</f>
        <v>6</v>
      </c>
      <c r="D1236" s="11" t="str">
        <f aca="false">TRIM('수출입 실적(국가별)'!B1240)</f>
        <v>괌</v>
      </c>
      <c r="E1236" s="19" t="n">
        <f aca="false">IFERROR(VALUE(SUBSTITUTE(TRIM('수출입 실적(국가별)'!D1240),",","")),"")</f>
        <v>70959</v>
      </c>
      <c r="F1236" s="19" t="n">
        <f aca="false">IFERROR(VALUE(SUBSTITUTE(TRIM('수출입 실적(국가별)'!F1240),",","")),"")</f>
        <v>561</v>
      </c>
      <c r="G1236" s="19" t="n">
        <f aca="false">IFERROR(VALUE(SUBSTITUTE(TRIM('수출입 실적(국가별)'!G1240),",","")),"")</f>
        <v>70398</v>
      </c>
    </row>
    <row r="1237" customFormat="false" ht="15" hidden="false" customHeight="true" outlineLevel="0" collapsed="false">
      <c r="A1237" s="11" t="str">
        <f aca="false">TRIM('수출입 실적(국가별)'!A1241)</f>
        <v>2025.06</v>
      </c>
      <c r="B1237" s="17" t="n">
        <f aca="false">IFERROR(VALUE(LEFT(A1237,4)),"")</f>
        <v>2025</v>
      </c>
      <c r="C1237" s="17" t="n">
        <f aca="false">IFERROR(VALUE(RIGHT(A1237,2)),"")</f>
        <v>6</v>
      </c>
      <c r="D1237" s="11" t="str">
        <f aca="false">TRIM('수출입 실적(국가별)'!B1241)</f>
        <v>앙골라</v>
      </c>
      <c r="E1237" s="19" t="n">
        <f aca="false">IFERROR(VALUE(SUBSTITUTE(TRIM('수출입 실적(국가별)'!D1241),",","")),"")</f>
        <v>69568</v>
      </c>
      <c r="F1237" s="19" t="n">
        <f aca="false">IFERROR(VALUE(SUBSTITUTE(TRIM('수출입 실적(국가별)'!F1241),",","")),"")</f>
        <v>2</v>
      </c>
      <c r="G1237" s="19" t="n">
        <f aca="false">IFERROR(VALUE(SUBSTITUTE(TRIM('수출입 실적(국가별)'!G1241),",","")),"")</f>
        <v>69565</v>
      </c>
    </row>
    <row r="1238" customFormat="false" ht="15" hidden="false" customHeight="true" outlineLevel="0" collapsed="false">
      <c r="A1238" s="11" t="str">
        <f aca="false">TRIM('수출입 실적(국가별)'!A1242)</f>
        <v>2025.06</v>
      </c>
      <c r="B1238" s="17" t="n">
        <f aca="false">IFERROR(VALUE(LEFT(A1238,4)),"")</f>
        <v>2025</v>
      </c>
      <c r="C1238" s="17" t="n">
        <f aca="false">IFERROR(VALUE(RIGHT(A1238,2)),"")</f>
        <v>6</v>
      </c>
      <c r="D1238" s="11" t="str">
        <f aca="false">TRIM('수출입 실적(국가별)'!B1242)</f>
        <v>포루투갈</v>
      </c>
      <c r="E1238" s="19" t="n">
        <f aca="false">IFERROR(VALUE(SUBSTITUTE(TRIM('수출입 실적(국가별)'!D1242),",","")),"")</f>
        <v>67731</v>
      </c>
      <c r="F1238" s="19" t="n">
        <f aca="false">IFERROR(VALUE(SUBSTITUTE(TRIM('수출입 실적(국가별)'!F1242),",","")),"")</f>
        <v>33177</v>
      </c>
      <c r="G1238" s="19" t="n">
        <f aca="false">IFERROR(VALUE(SUBSTITUTE(TRIM('수출입 실적(국가별)'!G1242),",","")),"")</f>
        <v>34555</v>
      </c>
    </row>
    <row r="1239" customFormat="false" ht="15" hidden="false" customHeight="true" outlineLevel="0" collapsed="false">
      <c r="A1239" s="11" t="str">
        <f aca="false">TRIM('수출입 실적(국가별)'!A1243)</f>
        <v>2025.06</v>
      </c>
      <c r="B1239" s="17" t="n">
        <f aca="false">IFERROR(VALUE(LEFT(A1239,4)),"")</f>
        <v>2025</v>
      </c>
      <c r="C1239" s="17" t="n">
        <f aca="false">IFERROR(VALUE(RIGHT(A1239,2)),"")</f>
        <v>6</v>
      </c>
      <c r="D1239" s="11" t="str">
        <f aca="false">TRIM('수출입 실적(국가별)'!B1243)</f>
        <v>오만</v>
      </c>
      <c r="E1239" s="19" t="n">
        <f aca="false">IFERROR(VALUE(SUBSTITUTE(TRIM('수출입 실적(국가별)'!D1243),",","")),"")</f>
        <v>63096</v>
      </c>
      <c r="F1239" s="19" t="n">
        <f aca="false">IFERROR(VALUE(SUBSTITUTE(TRIM('수출입 실적(국가별)'!F1243),",","")),"")</f>
        <v>202583</v>
      </c>
      <c r="G1239" s="19" t="n">
        <f aca="false">IFERROR(VALUE(SUBSTITUTE(TRIM('수출입 실적(국가별)'!G1243),",","")),"")</f>
        <v>-139487</v>
      </c>
    </row>
    <row r="1240" customFormat="false" ht="15" hidden="false" customHeight="true" outlineLevel="0" collapsed="false">
      <c r="A1240" s="11" t="str">
        <f aca="false">TRIM('수출입 실적(국가별)'!A1244)</f>
        <v>2025.06</v>
      </c>
      <c r="B1240" s="17" t="n">
        <f aca="false">IFERROR(VALUE(LEFT(A1240,4)),"")</f>
        <v>2025</v>
      </c>
      <c r="C1240" s="17" t="n">
        <f aca="false">IFERROR(VALUE(RIGHT(A1240,2)),"")</f>
        <v>6</v>
      </c>
      <c r="D1240" s="11" t="str">
        <f aca="false">TRIM('수출입 실적(국가별)'!B1244)</f>
        <v>남아프리카공화국</v>
      </c>
      <c r="E1240" s="19" t="n">
        <f aca="false">IFERROR(VALUE(SUBSTITUTE(TRIM('수출입 실적(국가별)'!D1244),",","")),"")</f>
        <v>62352</v>
      </c>
      <c r="F1240" s="19" t="n">
        <f aca="false">IFERROR(VALUE(SUBSTITUTE(TRIM('수출입 실적(국가별)'!F1244),",","")),"")</f>
        <v>121807</v>
      </c>
      <c r="G1240" s="19" t="n">
        <f aca="false">IFERROR(VALUE(SUBSTITUTE(TRIM('수출입 실적(국가별)'!G1244),",","")),"")</f>
        <v>-59455</v>
      </c>
    </row>
    <row r="1241" customFormat="false" ht="15" hidden="false" customHeight="true" outlineLevel="0" collapsed="false">
      <c r="A1241" s="11" t="str">
        <f aca="false">TRIM('수출입 실적(국가별)'!A1245)</f>
        <v>2025.06</v>
      </c>
      <c r="B1241" s="17" t="n">
        <f aca="false">IFERROR(VALUE(LEFT(A1241,4)),"")</f>
        <v>2025</v>
      </c>
      <c r="C1241" s="17" t="n">
        <f aca="false">IFERROR(VALUE(RIGHT(A1241,2)),"")</f>
        <v>6</v>
      </c>
      <c r="D1241" s="11" t="str">
        <f aca="false">TRIM('수출입 실적(국가별)'!B1245)</f>
        <v>몽골</v>
      </c>
      <c r="E1241" s="19" t="n">
        <f aca="false">IFERROR(VALUE(SUBSTITUTE(TRIM('수출입 실적(국가별)'!D1245),",","")),"")</f>
        <v>56641</v>
      </c>
      <c r="F1241" s="19" t="n">
        <f aca="false">IFERROR(VALUE(SUBSTITUTE(TRIM('수출입 실적(국가별)'!F1245),",","")),"")</f>
        <v>1614</v>
      </c>
      <c r="G1241" s="19" t="n">
        <f aca="false">IFERROR(VALUE(SUBSTITUTE(TRIM('수출입 실적(국가별)'!G1245),",","")),"")</f>
        <v>55027</v>
      </c>
    </row>
    <row r="1242" customFormat="false" ht="15" hidden="false" customHeight="true" outlineLevel="0" collapsed="false">
      <c r="A1242" s="11" t="str">
        <f aca="false">TRIM('수출입 실적(국가별)'!A1246)</f>
        <v>2025.06</v>
      </c>
      <c r="B1242" s="17" t="n">
        <f aca="false">IFERROR(VALUE(LEFT(A1242,4)),"")</f>
        <v>2025</v>
      </c>
      <c r="C1242" s="17" t="n">
        <f aca="false">IFERROR(VALUE(RIGHT(A1242,2)),"")</f>
        <v>6</v>
      </c>
      <c r="D1242" s="11" t="str">
        <f aca="false">TRIM('수출입 실적(국가별)'!B1246)</f>
        <v>캄보디아</v>
      </c>
      <c r="E1242" s="19" t="n">
        <f aca="false">IFERROR(VALUE(SUBSTITUTE(TRIM('수출입 실적(국가별)'!D1246),",","")),"")</f>
        <v>56339</v>
      </c>
      <c r="F1242" s="19" t="n">
        <f aca="false">IFERROR(VALUE(SUBSTITUTE(TRIM('수출입 실적(국가별)'!F1246),",","")),"")</f>
        <v>36068</v>
      </c>
      <c r="G1242" s="19" t="n">
        <f aca="false">IFERROR(VALUE(SUBSTITUTE(TRIM('수출입 실적(국가별)'!G1246),",","")),"")</f>
        <v>20271</v>
      </c>
    </row>
    <row r="1243" customFormat="false" ht="15" hidden="false" customHeight="true" outlineLevel="0" collapsed="false">
      <c r="A1243" s="11" t="str">
        <f aca="false">TRIM('수출입 실적(국가별)'!A1247)</f>
        <v>2025.06</v>
      </c>
      <c r="B1243" s="17" t="n">
        <f aca="false">IFERROR(VALUE(LEFT(A1243,4)),"")</f>
        <v>2025</v>
      </c>
      <c r="C1243" s="17" t="n">
        <f aca="false">IFERROR(VALUE(RIGHT(A1243,2)),"")</f>
        <v>6</v>
      </c>
      <c r="D1243" s="11" t="str">
        <f aca="false">TRIM('수출입 실적(국가별)'!B1247)</f>
        <v>아일랜드</v>
      </c>
      <c r="E1243" s="19" t="n">
        <f aca="false">IFERROR(VALUE(SUBSTITUTE(TRIM('수출입 실적(국가별)'!D1247),",","")),"")</f>
        <v>50927</v>
      </c>
      <c r="F1243" s="19" t="n">
        <f aca="false">IFERROR(VALUE(SUBSTITUTE(TRIM('수출입 실적(국가별)'!F1247),",","")),"")</f>
        <v>83876</v>
      </c>
      <c r="G1243" s="19" t="n">
        <f aca="false">IFERROR(VALUE(SUBSTITUTE(TRIM('수출입 실적(국가별)'!G1247),",","")),"")</f>
        <v>-32948</v>
      </c>
    </row>
    <row r="1244" customFormat="false" ht="15" hidden="false" customHeight="true" outlineLevel="0" collapsed="false">
      <c r="A1244" s="11" t="str">
        <f aca="false">TRIM('수출입 실적(국가별)'!A1248)</f>
        <v>2025.06</v>
      </c>
      <c r="B1244" s="17" t="n">
        <f aca="false">IFERROR(VALUE(LEFT(A1244,4)),"")</f>
        <v>2025</v>
      </c>
      <c r="C1244" s="17" t="n">
        <f aca="false">IFERROR(VALUE(RIGHT(A1244,2)),"")</f>
        <v>6</v>
      </c>
      <c r="D1244" s="11" t="str">
        <f aca="false">TRIM('수출입 실적(국가별)'!B1248)</f>
        <v>아르헨티나</v>
      </c>
      <c r="E1244" s="19" t="n">
        <f aca="false">IFERROR(VALUE(SUBSTITUTE(TRIM('수출입 실적(국가별)'!D1248),",","")),"")</f>
        <v>49357</v>
      </c>
      <c r="F1244" s="19" t="n">
        <f aca="false">IFERROR(VALUE(SUBSTITUTE(TRIM('수출입 실적(국가별)'!F1248),",","")),"")</f>
        <v>78611</v>
      </c>
      <c r="G1244" s="19" t="n">
        <f aca="false">IFERROR(VALUE(SUBSTITUTE(TRIM('수출입 실적(국가별)'!G1248),",","")),"")</f>
        <v>-29254</v>
      </c>
    </row>
    <row r="1245" customFormat="false" ht="15" hidden="false" customHeight="true" outlineLevel="0" collapsed="false">
      <c r="A1245" s="11" t="str">
        <f aca="false">TRIM('수출입 실적(국가별)'!A1249)</f>
        <v>2025.06</v>
      </c>
      <c r="B1245" s="17" t="n">
        <f aca="false">IFERROR(VALUE(LEFT(A1245,4)),"")</f>
        <v>2025</v>
      </c>
      <c r="C1245" s="17" t="n">
        <f aca="false">IFERROR(VALUE(RIGHT(A1245,2)),"")</f>
        <v>6</v>
      </c>
      <c r="D1245" s="11" t="str">
        <f aca="false">TRIM('수출입 실적(국가별)'!B1249)</f>
        <v>페루</v>
      </c>
      <c r="E1245" s="19" t="n">
        <f aca="false">IFERROR(VALUE(SUBSTITUTE(TRIM('수출입 실적(국가별)'!D1249),",","")),"")</f>
        <v>49164</v>
      </c>
      <c r="F1245" s="19" t="n">
        <f aca="false">IFERROR(VALUE(SUBSTITUTE(TRIM('수출입 실적(국가별)'!F1249),",","")),"")</f>
        <v>214777</v>
      </c>
      <c r="G1245" s="19" t="n">
        <f aca="false">IFERROR(VALUE(SUBSTITUTE(TRIM('수출입 실적(국가별)'!G1249),",","")),"")</f>
        <v>-165612</v>
      </c>
    </row>
    <row r="1246" customFormat="false" ht="15" hidden="false" customHeight="true" outlineLevel="0" collapsed="false">
      <c r="A1246" s="11" t="str">
        <f aca="false">TRIM('수출입 실적(국가별)'!A1250)</f>
        <v>2025.06</v>
      </c>
      <c r="B1246" s="17" t="n">
        <f aca="false">IFERROR(VALUE(LEFT(A1246,4)),"")</f>
        <v>2025</v>
      </c>
      <c r="C1246" s="17" t="n">
        <f aca="false">IFERROR(VALUE(RIGHT(A1246,2)),"")</f>
        <v>6</v>
      </c>
      <c r="D1246" s="11" t="str">
        <f aca="false">TRIM('수출입 실적(국가별)'!B1250)</f>
        <v>우크라이나</v>
      </c>
      <c r="E1246" s="19" t="n">
        <f aca="false">IFERROR(VALUE(SUBSTITUTE(TRIM('수출입 실적(국가별)'!D1250),",","")),"")</f>
        <v>48224</v>
      </c>
      <c r="F1246" s="19" t="n">
        <f aca="false">IFERROR(VALUE(SUBSTITUTE(TRIM('수출입 실적(국가별)'!F1250),",","")),"")</f>
        <v>18277</v>
      </c>
      <c r="G1246" s="19" t="n">
        <f aca="false">IFERROR(VALUE(SUBSTITUTE(TRIM('수출입 실적(국가별)'!G1250),",","")),"")</f>
        <v>29947</v>
      </c>
    </row>
    <row r="1247" customFormat="false" ht="15" hidden="false" customHeight="true" outlineLevel="0" collapsed="false">
      <c r="A1247" s="11" t="str">
        <f aca="false">TRIM('수출입 실적(국가별)'!A1251)</f>
        <v>2025.06</v>
      </c>
      <c r="B1247" s="17" t="n">
        <f aca="false">IFERROR(VALUE(LEFT(A1247,4)),"")</f>
        <v>2025</v>
      </c>
      <c r="C1247" s="17" t="n">
        <f aca="false">IFERROR(VALUE(RIGHT(A1247,2)),"")</f>
        <v>6</v>
      </c>
      <c r="D1247" s="11" t="str">
        <f aca="false">TRIM('수출입 실적(국가별)'!B1251)</f>
        <v>루마니아</v>
      </c>
      <c r="E1247" s="19" t="n">
        <f aca="false">IFERROR(VALUE(SUBSTITUTE(TRIM('수출입 실적(국가별)'!D1251),",","")),"")</f>
        <v>42929</v>
      </c>
      <c r="F1247" s="19" t="n">
        <f aca="false">IFERROR(VALUE(SUBSTITUTE(TRIM('수출입 실적(국가별)'!F1251),",","")),"")</f>
        <v>38135</v>
      </c>
      <c r="G1247" s="19" t="n">
        <f aca="false">IFERROR(VALUE(SUBSTITUTE(TRIM('수출입 실적(국가별)'!G1251),",","")),"")</f>
        <v>4794</v>
      </c>
    </row>
    <row r="1248" customFormat="false" ht="15" hidden="false" customHeight="true" outlineLevel="0" collapsed="false">
      <c r="A1248" s="11" t="str">
        <f aca="false">TRIM('수출입 실적(국가별)'!A1252)</f>
        <v>2025.06</v>
      </c>
      <c r="B1248" s="17" t="n">
        <f aca="false">IFERROR(VALUE(LEFT(A1248,4)),"")</f>
        <v>2025</v>
      </c>
      <c r="C1248" s="17" t="n">
        <f aca="false">IFERROR(VALUE(RIGHT(A1248,2)),"")</f>
        <v>6</v>
      </c>
      <c r="D1248" s="11" t="str">
        <f aca="false">TRIM('수출입 실적(국가별)'!B1252)</f>
        <v>요르단</v>
      </c>
      <c r="E1248" s="19" t="n">
        <f aca="false">IFERROR(VALUE(SUBSTITUTE(TRIM('수출입 실적(국가별)'!D1252),",","")),"")</f>
        <v>42921</v>
      </c>
      <c r="F1248" s="19" t="n">
        <f aca="false">IFERROR(VALUE(SUBSTITUTE(TRIM('수출입 실적(국가별)'!F1252),",","")),"")</f>
        <v>3808</v>
      </c>
      <c r="G1248" s="19" t="n">
        <f aca="false">IFERROR(VALUE(SUBSTITUTE(TRIM('수출입 실적(국가별)'!G1252),",","")),"")</f>
        <v>39113</v>
      </c>
    </row>
    <row r="1249" customFormat="false" ht="15" hidden="false" customHeight="true" outlineLevel="0" collapsed="false">
      <c r="A1249" s="11" t="str">
        <f aca="false">TRIM('수출입 실적(국가별)'!A1253)</f>
        <v>2025.06</v>
      </c>
      <c r="B1249" s="17" t="n">
        <f aca="false">IFERROR(VALUE(LEFT(A1249,4)),"")</f>
        <v>2025</v>
      </c>
      <c r="C1249" s="17" t="n">
        <f aca="false">IFERROR(VALUE(RIGHT(A1249,2)),"")</f>
        <v>6</v>
      </c>
      <c r="D1249" s="11" t="str">
        <f aca="false">TRIM('수출입 실적(국가별)'!B1253)</f>
        <v>그리스</v>
      </c>
      <c r="E1249" s="19" t="n">
        <f aca="false">IFERROR(VALUE(SUBSTITUTE(TRIM('수출입 실적(국가별)'!D1253),",","")),"")</f>
        <v>41743</v>
      </c>
      <c r="F1249" s="19" t="n">
        <f aca="false">IFERROR(VALUE(SUBSTITUTE(TRIM('수출입 실적(국가별)'!F1253),",","")),"")</f>
        <v>21012</v>
      </c>
      <c r="G1249" s="19" t="n">
        <f aca="false">IFERROR(VALUE(SUBSTITUTE(TRIM('수출입 실적(국가별)'!G1253),",","")),"")</f>
        <v>20731</v>
      </c>
    </row>
    <row r="1250" customFormat="false" ht="15" hidden="false" customHeight="true" outlineLevel="0" collapsed="false">
      <c r="A1250" s="11" t="str">
        <f aca="false">TRIM('수출입 실적(국가별)'!A1254)</f>
        <v>2025.06</v>
      </c>
      <c r="B1250" s="17" t="n">
        <f aca="false">IFERROR(VALUE(LEFT(A1250,4)),"")</f>
        <v>2025</v>
      </c>
      <c r="C1250" s="17" t="n">
        <f aca="false">IFERROR(VALUE(RIGHT(A1250,2)),"")</f>
        <v>6</v>
      </c>
      <c r="D1250" s="11" t="str">
        <f aca="false">TRIM('수출입 실적(국가별)'!B1254)</f>
        <v>노르웨이</v>
      </c>
      <c r="E1250" s="19" t="n">
        <f aca="false">IFERROR(VALUE(SUBSTITUTE(TRIM('수출입 실적(국가별)'!D1254),",","")),"")</f>
        <v>41251</v>
      </c>
      <c r="F1250" s="19" t="n">
        <f aca="false">IFERROR(VALUE(SUBSTITUTE(TRIM('수출입 실적(국가별)'!F1254),",","")),"")</f>
        <v>96901</v>
      </c>
      <c r="G1250" s="19" t="n">
        <f aca="false">IFERROR(VALUE(SUBSTITUTE(TRIM('수출입 실적(국가별)'!G1254),",","")),"")</f>
        <v>-55650</v>
      </c>
    </row>
    <row r="1251" customFormat="false" ht="15" hidden="false" customHeight="true" outlineLevel="0" collapsed="false">
      <c r="A1251" s="11" t="str">
        <f aca="false">TRIM('수출입 실적(국가별)'!A1255)</f>
        <v>2025.06</v>
      </c>
      <c r="B1251" s="17" t="n">
        <f aca="false">IFERROR(VALUE(LEFT(A1251,4)),"")</f>
        <v>2025</v>
      </c>
      <c r="C1251" s="17" t="n">
        <f aca="false">IFERROR(VALUE(RIGHT(A1251,2)),"")</f>
        <v>6</v>
      </c>
      <c r="D1251" s="11" t="str">
        <f aca="false">TRIM('수출입 실적(국가별)'!B1255)</f>
        <v>나이지리아</v>
      </c>
      <c r="E1251" s="19" t="n">
        <f aca="false">IFERROR(VALUE(SUBSTITUTE(TRIM('수출입 실적(국가별)'!D1255),",","")),"")</f>
        <v>39519</v>
      </c>
      <c r="F1251" s="19" t="n">
        <f aca="false">IFERROR(VALUE(SUBSTITUTE(TRIM('수출입 실적(국가별)'!F1255),",","")),"")</f>
        <v>38446</v>
      </c>
      <c r="G1251" s="19" t="n">
        <f aca="false">IFERROR(VALUE(SUBSTITUTE(TRIM('수출입 실적(국가별)'!G1255),",","")),"")</f>
        <v>1073</v>
      </c>
    </row>
    <row r="1252" customFormat="false" ht="15" hidden="false" customHeight="true" outlineLevel="0" collapsed="false">
      <c r="A1252" s="11" t="str">
        <f aca="false">TRIM('수출입 실적(국가별)'!A1256)</f>
        <v>2025.06</v>
      </c>
      <c r="B1252" s="17" t="n">
        <f aca="false">IFERROR(VALUE(LEFT(A1252,4)),"")</f>
        <v>2025</v>
      </c>
      <c r="C1252" s="17" t="n">
        <f aca="false">IFERROR(VALUE(RIGHT(A1252,2)),"")</f>
        <v>6</v>
      </c>
      <c r="D1252" s="11" t="str">
        <f aca="false">TRIM('수출입 실적(국가별)'!B1256)</f>
        <v>모로코</v>
      </c>
      <c r="E1252" s="19" t="n">
        <f aca="false">IFERROR(VALUE(SUBSTITUTE(TRIM('수출입 실적(국가별)'!D1256),",","")),"")</f>
        <v>39439</v>
      </c>
      <c r="F1252" s="19" t="n">
        <f aca="false">IFERROR(VALUE(SUBSTITUTE(TRIM('수출입 실적(국가별)'!F1256),",","")),"")</f>
        <v>18189</v>
      </c>
      <c r="G1252" s="19" t="n">
        <f aca="false">IFERROR(VALUE(SUBSTITUTE(TRIM('수출입 실적(국가별)'!G1256),",","")),"")</f>
        <v>21250</v>
      </c>
    </row>
    <row r="1253" customFormat="false" ht="15" hidden="false" customHeight="true" outlineLevel="0" collapsed="false">
      <c r="A1253" s="11" t="str">
        <f aca="false">TRIM('수출입 실적(국가별)'!A1257)</f>
        <v>2025.06</v>
      </c>
      <c r="B1253" s="17" t="n">
        <f aca="false">IFERROR(VALUE(LEFT(A1253,4)),"")</f>
        <v>2025</v>
      </c>
      <c r="C1253" s="17" t="n">
        <f aca="false">IFERROR(VALUE(RIGHT(A1253,2)),"")</f>
        <v>6</v>
      </c>
      <c r="D1253" s="11" t="str">
        <f aca="false">TRIM('수출입 실적(국가별)'!B1257)</f>
        <v>알제리</v>
      </c>
      <c r="E1253" s="19" t="n">
        <f aca="false">IFERROR(VALUE(SUBSTITUTE(TRIM('수출입 실적(국가별)'!D1257),",","")),"")</f>
        <v>38286</v>
      </c>
      <c r="F1253" s="19" t="n">
        <f aca="false">IFERROR(VALUE(SUBSTITUTE(TRIM('수출입 실적(국가별)'!F1257),",","")),"")</f>
        <v>117468</v>
      </c>
      <c r="G1253" s="19" t="n">
        <f aca="false">IFERROR(VALUE(SUBSTITUTE(TRIM('수출입 실적(국가별)'!G1257),",","")),"")</f>
        <v>-79182</v>
      </c>
    </row>
    <row r="1254" customFormat="false" ht="15" hidden="false" customHeight="true" outlineLevel="0" collapsed="false">
      <c r="A1254" s="11" t="str">
        <f aca="false">TRIM('수출입 실적(국가별)'!A1258)</f>
        <v>2025.06</v>
      </c>
      <c r="B1254" s="17" t="n">
        <f aca="false">IFERROR(VALUE(LEFT(A1254,4)),"")</f>
        <v>2025</v>
      </c>
      <c r="C1254" s="17" t="n">
        <f aca="false">IFERROR(VALUE(RIGHT(A1254,2)),"")</f>
        <v>6</v>
      </c>
      <c r="D1254" s="11" t="str">
        <f aca="false">TRIM('수출입 실적(국가별)'!B1258)</f>
        <v>탄자니아</v>
      </c>
      <c r="E1254" s="19" t="n">
        <f aca="false">IFERROR(VALUE(SUBSTITUTE(TRIM('수출입 실적(국가별)'!D1258),",","")),"")</f>
        <v>37738</v>
      </c>
      <c r="F1254" s="19" t="n">
        <f aca="false">IFERROR(VALUE(SUBSTITUTE(TRIM('수출입 실적(국가별)'!F1258),",","")),"")</f>
        <v>38</v>
      </c>
      <c r="G1254" s="19" t="n">
        <f aca="false">IFERROR(VALUE(SUBSTITUTE(TRIM('수출입 실적(국가별)'!G1258),",","")),"")</f>
        <v>37699</v>
      </c>
    </row>
    <row r="1255" customFormat="false" ht="15" hidden="false" customHeight="true" outlineLevel="0" collapsed="false">
      <c r="A1255" s="11" t="str">
        <f aca="false">TRIM('수출입 실적(국가별)'!A1259)</f>
        <v>2025.06</v>
      </c>
      <c r="B1255" s="17" t="n">
        <f aca="false">IFERROR(VALUE(LEFT(A1255,4)),"")</f>
        <v>2025</v>
      </c>
      <c r="C1255" s="17" t="n">
        <f aca="false">IFERROR(VALUE(RIGHT(A1255,2)),"")</f>
        <v>6</v>
      </c>
      <c r="D1255" s="11" t="str">
        <f aca="false">TRIM('수출입 실적(국가별)'!B1259)</f>
        <v>핀란드</v>
      </c>
      <c r="E1255" s="19" t="n">
        <f aca="false">IFERROR(VALUE(SUBSTITUTE(TRIM('수출입 실적(국가별)'!D1259),",","")),"")</f>
        <v>35047</v>
      </c>
      <c r="F1255" s="19" t="n">
        <f aca="false">IFERROR(VALUE(SUBSTITUTE(TRIM('수출입 실적(국가별)'!F1259),",","")),"")</f>
        <v>105573</v>
      </c>
      <c r="G1255" s="19" t="n">
        <f aca="false">IFERROR(VALUE(SUBSTITUTE(TRIM('수출입 실적(국가별)'!G1259),",","")),"")</f>
        <v>-70526</v>
      </c>
    </row>
    <row r="1256" customFormat="false" ht="15" hidden="false" customHeight="true" outlineLevel="0" collapsed="false">
      <c r="A1256" s="11" t="str">
        <f aca="false">TRIM('수출입 실적(국가별)'!A1260)</f>
        <v>2025.06</v>
      </c>
      <c r="B1256" s="17" t="n">
        <f aca="false">IFERROR(VALUE(LEFT(A1256,4)),"")</f>
        <v>2025</v>
      </c>
      <c r="C1256" s="17" t="n">
        <f aca="false">IFERROR(VALUE(RIGHT(A1256,2)),"")</f>
        <v>6</v>
      </c>
      <c r="D1256" s="11" t="str">
        <f aca="false">TRIM('수출입 실적(국가별)'!B1260)</f>
        <v>미얀마</v>
      </c>
      <c r="E1256" s="19" t="n">
        <f aca="false">IFERROR(VALUE(SUBSTITUTE(TRIM('수출입 실적(국가별)'!D1260),",","")),"")</f>
        <v>31779</v>
      </c>
      <c r="F1256" s="19" t="n">
        <f aca="false">IFERROR(VALUE(SUBSTITUTE(TRIM('수출입 실적(국가별)'!F1260),",","")),"")</f>
        <v>22392</v>
      </c>
      <c r="G1256" s="19" t="n">
        <f aca="false">IFERROR(VALUE(SUBSTITUTE(TRIM('수출입 실적(국가별)'!G1260),",","")),"")</f>
        <v>9388</v>
      </c>
    </row>
    <row r="1257" customFormat="false" ht="15" hidden="false" customHeight="true" outlineLevel="0" collapsed="false">
      <c r="A1257" s="11" t="str">
        <f aca="false">TRIM('수출입 실적(국가별)'!A1261)</f>
        <v>2025.06</v>
      </c>
      <c r="B1257" s="17" t="n">
        <f aca="false">IFERROR(VALUE(LEFT(A1257,4)),"")</f>
        <v>2025</v>
      </c>
      <c r="C1257" s="17" t="n">
        <f aca="false">IFERROR(VALUE(RIGHT(A1257,2)),"")</f>
        <v>6</v>
      </c>
      <c r="D1257" s="11" t="str">
        <f aca="false">TRIM('수출입 실적(국가별)'!B1261)</f>
        <v>에쿠아도르</v>
      </c>
      <c r="E1257" s="19" t="n">
        <f aca="false">IFERROR(VALUE(SUBSTITUTE(TRIM('수출입 실적(국가별)'!D1261),",","")),"")</f>
        <v>29372</v>
      </c>
      <c r="F1257" s="19" t="n">
        <f aca="false">IFERROR(VALUE(SUBSTITUTE(TRIM('수출입 실적(국가별)'!F1261),",","")),"")</f>
        <v>9737</v>
      </c>
      <c r="G1257" s="19" t="n">
        <f aca="false">IFERROR(VALUE(SUBSTITUTE(TRIM('수출입 실적(국가별)'!G1261),",","")),"")</f>
        <v>19635</v>
      </c>
    </row>
    <row r="1258" customFormat="false" ht="15" hidden="false" customHeight="true" outlineLevel="0" collapsed="false">
      <c r="A1258" s="11" t="str">
        <f aca="false">TRIM('수출입 실적(국가별)'!A1262)</f>
        <v>2025.06</v>
      </c>
      <c r="B1258" s="17" t="n">
        <f aca="false">IFERROR(VALUE(LEFT(A1258,4)),"")</f>
        <v>2025</v>
      </c>
      <c r="C1258" s="17" t="n">
        <f aca="false">IFERROR(VALUE(RIGHT(A1258,2)),"")</f>
        <v>6</v>
      </c>
      <c r="D1258" s="11" t="str">
        <f aca="false">TRIM('수출입 실적(국가별)'!B1262)</f>
        <v>리비아</v>
      </c>
      <c r="E1258" s="19" t="n">
        <f aca="false">IFERROR(VALUE(SUBSTITUTE(TRIM('수출입 실적(국가별)'!D1262),",","")),"")</f>
        <v>28913</v>
      </c>
      <c r="F1258" s="19" t="n">
        <f aca="false">IFERROR(VALUE(SUBSTITUTE(TRIM('수출입 실적(국가별)'!F1262),",","")),"")</f>
        <v>4447</v>
      </c>
      <c r="G1258" s="19" t="n">
        <f aca="false">IFERROR(VALUE(SUBSTITUTE(TRIM('수출입 실적(국가별)'!G1262),",","")),"")</f>
        <v>24466</v>
      </c>
    </row>
    <row r="1259" customFormat="false" ht="15" hidden="false" customHeight="true" outlineLevel="0" collapsed="false">
      <c r="A1259" s="11" t="str">
        <f aca="false">TRIM('수출입 실적(국가별)'!A1263)</f>
        <v>2025.06</v>
      </c>
      <c r="B1259" s="17" t="n">
        <f aca="false">IFERROR(VALUE(LEFT(A1259,4)),"")</f>
        <v>2025</v>
      </c>
      <c r="C1259" s="17" t="n">
        <f aca="false">IFERROR(VALUE(RIGHT(A1259,2)),"")</f>
        <v>6</v>
      </c>
      <c r="D1259" s="11" t="str">
        <f aca="false">TRIM('수출입 실적(국가별)'!B1263)</f>
        <v>푸에르토리코</v>
      </c>
      <c r="E1259" s="19" t="n">
        <f aca="false">IFERROR(VALUE(SUBSTITUTE(TRIM('수출입 실적(국가별)'!D1263),",","")),"")</f>
        <v>28181</v>
      </c>
      <c r="F1259" s="19" t="n">
        <f aca="false">IFERROR(VALUE(SUBSTITUTE(TRIM('수출입 실적(국가별)'!F1263),",","")),"")</f>
        <v>24550</v>
      </c>
      <c r="G1259" s="19" t="n">
        <f aca="false">IFERROR(VALUE(SUBSTITUTE(TRIM('수출입 실적(국가별)'!G1263),",","")),"")</f>
        <v>3631</v>
      </c>
    </row>
    <row r="1260" customFormat="false" ht="15" hidden="false" customHeight="true" outlineLevel="0" collapsed="false">
      <c r="A1260" s="11" t="str">
        <f aca="false">TRIM('수출입 실적(국가별)'!A1264)</f>
        <v>2025.06</v>
      </c>
      <c r="B1260" s="17" t="n">
        <f aca="false">IFERROR(VALUE(LEFT(A1260,4)),"")</f>
        <v>2025</v>
      </c>
      <c r="C1260" s="17" t="n">
        <f aca="false">IFERROR(VALUE(RIGHT(A1260,2)),"")</f>
        <v>6</v>
      </c>
      <c r="D1260" s="11" t="str">
        <f aca="false">TRIM('수출입 실적(국가별)'!B1264)</f>
        <v>알바니아</v>
      </c>
      <c r="E1260" s="19" t="n">
        <f aca="false">IFERROR(VALUE(SUBSTITUTE(TRIM('수출입 실적(국가별)'!D1264),",","")),"")</f>
        <v>27452</v>
      </c>
      <c r="F1260" s="19" t="n">
        <f aca="false">IFERROR(VALUE(SUBSTITUTE(TRIM('수출입 실적(국가별)'!F1264),",","")),"")</f>
        <v>497</v>
      </c>
      <c r="G1260" s="19" t="n">
        <f aca="false">IFERROR(VALUE(SUBSTITUTE(TRIM('수출입 실적(국가별)'!G1264),",","")),"")</f>
        <v>26955</v>
      </c>
    </row>
    <row r="1261" customFormat="false" ht="15" hidden="false" customHeight="true" outlineLevel="0" collapsed="false">
      <c r="A1261" s="11" t="str">
        <f aca="false">TRIM('수출입 실적(국가별)'!A1265)</f>
        <v>2025.06</v>
      </c>
      <c r="B1261" s="17" t="n">
        <f aca="false">IFERROR(VALUE(LEFT(A1261,4)),"")</f>
        <v>2025</v>
      </c>
      <c r="C1261" s="17" t="n">
        <f aca="false">IFERROR(VALUE(RIGHT(A1261,2)),"")</f>
        <v>6</v>
      </c>
      <c r="D1261" s="11" t="str">
        <f aca="false">TRIM('수출입 실적(국가별)'!B1265)</f>
        <v>시리아</v>
      </c>
      <c r="E1261" s="19" t="n">
        <f aca="false">IFERROR(VALUE(SUBSTITUTE(TRIM('수출입 실적(국가별)'!D1265),",","")),"")</f>
        <v>25752</v>
      </c>
      <c r="F1261" s="19" t="n">
        <f aca="false">IFERROR(VALUE(SUBSTITUTE(TRIM('수출입 실적(국가별)'!F1265),",","")),"")</f>
        <v>11</v>
      </c>
      <c r="G1261" s="19" t="n">
        <f aca="false">IFERROR(VALUE(SUBSTITUTE(TRIM('수출입 실적(국가별)'!G1265),",","")),"")</f>
        <v>25741</v>
      </c>
    </row>
    <row r="1262" customFormat="false" ht="15" hidden="false" customHeight="true" outlineLevel="0" collapsed="false">
      <c r="A1262" s="11" t="str">
        <f aca="false">TRIM('수출입 실적(국가별)'!A1266)</f>
        <v>2025.06</v>
      </c>
      <c r="B1262" s="17" t="n">
        <f aca="false">IFERROR(VALUE(LEFT(A1262,4)),"")</f>
        <v>2025</v>
      </c>
      <c r="C1262" s="17" t="n">
        <f aca="false">IFERROR(VALUE(RIGHT(A1262,2)),"")</f>
        <v>6</v>
      </c>
      <c r="D1262" s="11" t="str">
        <f aca="false">TRIM('수출입 실적(국가별)'!B1266)</f>
        <v>도미니카 공화국</v>
      </c>
      <c r="E1262" s="19" t="n">
        <f aca="false">IFERROR(VALUE(SUBSTITUTE(TRIM('수출입 실적(국가별)'!D1266),",","")),"")</f>
        <v>23798</v>
      </c>
      <c r="F1262" s="19" t="n">
        <f aca="false">IFERROR(VALUE(SUBSTITUTE(TRIM('수출입 실적(국가별)'!F1266),",","")),"")</f>
        <v>8314</v>
      </c>
      <c r="G1262" s="19" t="n">
        <f aca="false">IFERROR(VALUE(SUBSTITUTE(TRIM('수출입 실적(국가별)'!G1266),",","")),"")</f>
        <v>15483</v>
      </c>
    </row>
    <row r="1263" customFormat="false" ht="15" hidden="false" customHeight="true" outlineLevel="0" collapsed="false">
      <c r="A1263" s="11" t="str">
        <f aca="false">TRIM('수출입 실적(국가별)'!A1267)</f>
        <v>2025.06</v>
      </c>
      <c r="B1263" s="17" t="n">
        <f aca="false">IFERROR(VALUE(LEFT(A1263,4)),"")</f>
        <v>2025</v>
      </c>
      <c r="C1263" s="17" t="n">
        <f aca="false">IFERROR(VALUE(RIGHT(A1263,2)),"")</f>
        <v>6</v>
      </c>
      <c r="D1263" s="11" t="str">
        <f aca="false">TRIM('수출입 실적(국가별)'!B1267)</f>
        <v>과테말라</v>
      </c>
      <c r="E1263" s="19" t="n">
        <f aca="false">IFERROR(VALUE(SUBSTITUTE(TRIM('수출입 실적(국가별)'!D1267),",","")),"")</f>
        <v>23793</v>
      </c>
      <c r="F1263" s="19" t="n">
        <f aca="false">IFERROR(VALUE(SUBSTITUTE(TRIM('수출입 실적(국가별)'!F1267),",","")),"")</f>
        <v>10150</v>
      </c>
      <c r="G1263" s="19" t="n">
        <f aca="false">IFERROR(VALUE(SUBSTITUTE(TRIM('수출입 실적(국가별)'!G1267),",","")),"")</f>
        <v>13643</v>
      </c>
    </row>
    <row r="1264" customFormat="false" ht="15" hidden="false" customHeight="true" outlineLevel="0" collapsed="false">
      <c r="A1264" s="11" t="str">
        <f aca="false">TRIM('수출입 실적(국가별)'!A1268)</f>
        <v>2025.06</v>
      </c>
      <c r="B1264" s="17" t="n">
        <f aca="false">IFERROR(VALUE(LEFT(A1264,4)),"")</f>
        <v>2025</v>
      </c>
      <c r="C1264" s="17" t="n">
        <f aca="false">IFERROR(VALUE(RIGHT(A1264,2)),"")</f>
        <v>6</v>
      </c>
      <c r="D1264" s="11" t="str">
        <f aca="false">TRIM('수출입 실적(국가별)'!B1268)</f>
        <v>리투아니아</v>
      </c>
      <c r="E1264" s="19" t="n">
        <f aca="false">IFERROR(VALUE(SUBSTITUTE(TRIM('수출입 실적(국가별)'!D1268),",","")),"")</f>
        <v>23644</v>
      </c>
      <c r="F1264" s="19" t="n">
        <f aca="false">IFERROR(VALUE(SUBSTITUTE(TRIM('수출입 실적(국가별)'!F1268),",","")),"")</f>
        <v>13033</v>
      </c>
      <c r="G1264" s="19" t="n">
        <f aca="false">IFERROR(VALUE(SUBSTITUTE(TRIM('수출입 실적(국가별)'!G1268),",","")),"")</f>
        <v>10611</v>
      </c>
    </row>
    <row r="1265" customFormat="false" ht="15" hidden="false" customHeight="true" outlineLevel="0" collapsed="false">
      <c r="A1265" s="11" t="str">
        <f aca="false">TRIM('수출입 실적(국가별)'!A1269)</f>
        <v>2025.06</v>
      </c>
      <c r="B1265" s="17" t="n">
        <f aca="false">IFERROR(VALUE(LEFT(A1265,4)),"")</f>
        <v>2025</v>
      </c>
      <c r="C1265" s="17" t="n">
        <f aca="false">IFERROR(VALUE(RIGHT(A1265,2)),"")</f>
        <v>6</v>
      </c>
      <c r="D1265" s="11" t="str">
        <f aca="false">TRIM('수출입 실적(국가별)'!B1269)</f>
        <v>타지크</v>
      </c>
      <c r="E1265" s="19" t="n">
        <f aca="false">IFERROR(VALUE(SUBSTITUTE(TRIM('수출입 실적(국가별)'!D1269),",","")),"")</f>
        <v>21992</v>
      </c>
      <c r="F1265" s="19" t="n">
        <f aca="false">IFERROR(VALUE(SUBSTITUTE(TRIM('수출입 실적(국가별)'!F1269),",","")),"")</f>
        <v>0</v>
      </c>
      <c r="G1265" s="19" t="n">
        <f aca="false">IFERROR(VALUE(SUBSTITUTE(TRIM('수출입 실적(국가별)'!G1269),",","")),"")</f>
        <v>21992</v>
      </c>
    </row>
    <row r="1266" customFormat="false" ht="15" hidden="false" customHeight="true" outlineLevel="0" collapsed="false">
      <c r="A1266" s="11" t="str">
        <f aca="false">TRIM('수출입 실적(국가별)'!A1270)</f>
        <v>2025.06</v>
      </c>
      <c r="B1266" s="17" t="n">
        <f aca="false">IFERROR(VALUE(LEFT(A1266,4)),"")</f>
        <v>2025</v>
      </c>
      <c r="C1266" s="17" t="n">
        <f aca="false">IFERROR(VALUE(RIGHT(A1266,2)),"")</f>
        <v>6</v>
      </c>
      <c r="D1266" s="11" t="str">
        <f aca="false">TRIM('수출입 실적(국가별)'!B1270)</f>
        <v>불가리아</v>
      </c>
      <c r="E1266" s="19" t="n">
        <f aca="false">IFERROR(VALUE(SUBSTITUTE(TRIM('수출입 실적(국가별)'!D1270),",","")),"")</f>
        <v>21567</v>
      </c>
      <c r="F1266" s="19" t="n">
        <f aca="false">IFERROR(VALUE(SUBSTITUTE(TRIM('수출입 실적(국가별)'!F1270),",","")),"")</f>
        <v>15245</v>
      </c>
      <c r="G1266" s="19" t="n">
        <f aca="false">IFERROR(VALUE(SUBSTITUTE(TRIM('수출입 실적(국가별)'!G1270),",","")),"")</f>
        <v>6322</v>
      </c>
    </row>
    <row r="1267" customFormat="false" ht="15" hidden="false" customHeight="true" outlineLevel="0" collapsed="false">
      <c r="A1267" s="11" t="str">
        <f aca="false">TRIM('수출입 실적(국가별)'!A1271)</f>
        <v>2025.06</v>
      </c>
      <c r="B1267" s="17" t="n">
        <f aca="false">IFERROR(VALUE(LEFT(A1267,4)),"")</f>
        <v>2025</v>
      </c>
      <c r="C1267" s="17" t="n">
        <f aca="false">IFERROR(VALUE(RIGHT(A1267,2)),"")</f>
        <v>6</v>
      </c>
      <c r="D1267" s="11" t="str">
        <f aca="false">TRIM('수출입 실적(국가별)'!B1271)</f>
        <v>피지</v>
      </c>
      <c r="E1267" s="19" t="n">
        <f aca="false">IFERROR(VALUE(SUBSTITUTE(TRIM('수출입 실적(국가별)'!D1271),",","")),"")</f>
        <v>18925</v>
      </c>
      <c r="F1267" s="19" t="n">
        <f aca="false">IFERROR(VALUE(SUBSTITUTE(TRIM('수출입 실적(국가별)'!F1271),",","")),"")</f>
        <v>429</v>
      </c>
      <c r="G1267" s="19" t="n">
        <f aca="false">IFERROR(VALUE(SUBSTITUTE(TRIM('수출입 실적(국가별)'!G1271),",","")),"")</f>
        <v>18496</v>
      </c>
    </row>
    <row r="1268" customFormat="false" ht="15" hidden="false" customHeight="true" outlineLevel="0" collapsed="false">
      <c r="A1268" s="11" t="str">
        <f aca="false">TRIM('수출입 실적(국가별)'!A1272)</f>
        <v>2025.06</v>
      </c>
      <c r="B1268" s="17" t="n">
        <f aca="false">IFERROR(VALUE(LEFT(A1268,4)),"")</f>
        <v>2025</v>
      </c>
      <c r="C1268" s="17" t="n">
        <f aca="false">IFERROR(VALUE(RIGHT(A1268,2)),"")</f>
        <v>6</v>
      </c>
      <c r="D1268" s="11" t="str">
        <f aca="false">TRIM('수출입 실적(국가별)'!B1272)</f>
        <v>코스타리카</v>
      </c>
      <c r="E1268" s="19" t="n">
        <f aca="false">IFERROR(VALUE(SUBSTITUTE(TRIM('수출입 실적(국가별)'!D1272),",","")),"")</f>
        <v>17791</v>
      </c>
      <c r="F1268" s="19" t="n">
        <f aca="false">IFERROR(VALUE(SUBSTITUTE(TRIM('수출입 실적(국가별)'!F1272),",","")),"")</f>
        <v>18818</v>
      </c>
      <c r="G1268" s="19" t="n">
        <f aca="false">IFERROR(VALUE(SUBSTITUTE(TRIM('수출입 실적(국가별)'!G1272),",","")),"")</f>
        <v>-1027</v>
      </c>
    </row>
    <row r="1269" customFormat="false" ht="15" hidden="false" customHeight="true" outlineLevel="0" collapsed="false">
      <c r="A1269" s="11" t="str">
        <f aca="false">TRIM('수출입 실적(국가별)'!A1273)</f>
        <v>2025.06</v>
      </c>
      <c r="B1269" s="17" t="n">
        <f aca="false">IFERROR(VALUE(LEFT(A1269,4)),"")</f>
        <v>2025</v>
      </c>
      <c r="C1269" s="17" t="n">
        <f aca="false">IFERROR(VALUE(RIGHT(A1269,2)),"")</f>
        <v>6</v>
      </c>
      <c r="D1269" s="11" t="str">
        <f aca="false">TRIM('수출입 실적(국가별)'!B1273)</f>
        <v>가나</v>
      </c>
      <c r="E1269" s="19" t="n">
        <f aca="false">IFERROR(VALUE(SUBSTITUTE(TRIM('수출입 실적(국가별)'!D1273),",","")),"")</f>
        <v>17430</v>
      </c>
      <c r="F1269" s="19" t="n">
        <f aca="false">IFERROR(VALUE(SUBSTITUTE(TRIM('수출입 실적(국가별)'!F1273),",","")),"")</f>
        <v>11894</v>
      </c>
      <c r="G1269" s="19" t="n">
        <f aca="false">IFERROR(VALUE(SUBSTITUTE(TRIM('수출입 실적(국가별)'!G1273),",","")),"")</f>
        <v>5535</v>
      </c>
    </row>
    <row r="1270" customFormat="false" ht="15" hidden="false" customHeight="true" outlineLevel="0" collapsed="false">
      <c r="A1270" s="11" t="str">
        <f aca="false">TRIM('수출입 실적(국가별)'!A1274)</f>
        <v>2025.06</v>
      </c>
      <c r="B1270" s="17" t="n">
        <f aca="false">IFERROR(VALUE(LEFT(A1270,4)),"")</f>
        <v>2025</v>
      </c>
      <c r="C1270" s="17" t="n">
        <f aca="false">IFERROR(VALUE(RIGHT(A1270,2)),"")</f>
        <v>6</v>
      </c>
      <c r="D1270" s="11" t="str">
        <f aca="false">TRIM('수출입 실적(국가별)'!B1274)</f>
        <v>튀니지</v>
      </c>
      <c r="E1270" s="19" t="n">
        <f aca="false">IFERROR(VALUE(SUBSTITUTE(TRIM('수출입 실적(국가별)'!D1274),",","")),"")</f>
        <v>16929</v>
      </c>
      <c r="F1270" s="19" t="n">
        <f aca="false">IFERROR(VALUE(SUBSTITUTE(TRIM('수출입 실적(국가별)'!F1274),",","")),"")</f>
        <v>6599</v>
      </c>
      <c r="G1270" s="19" t="n">
        <f aca="false">IFERROR(VALUE(SUBSTITUTE(TRIM('수출입 실적(국가별)'!G1274),",","")),"")</f>
        <v>10330</v>
      </c>
    </row>
    <row r="1271" customFormat="false" ht="15" hidden="false" customHeight="true" outlineLevel="0" collapsed="false">
      <c r="A1271" s="11" t="str">
        <f aca="false">TRIM('수출입 실적(국가별)'!A1275)</f>
        <v>2025.06</v>
      </c>
      <c r="B1271" s="17" t="n">
        <f aca="false">IFERROR(VALUE(LEFT(A1271,4)),"")</f>
        <v>2025</v>
      </c>
      <c r="C1271" s="17" t="n">
        <f aca="false">IFERROR(VALUE(RIGHT(A1271,2)),"")</f>
        <v>6</v>
      </c>
      <c r="D1271" s="11" t="str">
        <f aca="false">TRIM('수출입 실적(국가별)'!B1275)</f>
        <v>에스토니아</v>
      </c>
      <c r="E1271" s="19" t="n">
        <f aca="false">IFERROR(VALUE(SUBSTITUTE(TRIM('수출입 실적(국가별)'!D1275),",","")),"")</f>
        <v>16758</v>
      </c>
      <c r="F1271" s="19" t="n">
        <f aca="false">IFERROR(VALUE(SUBSTITUTE(TRIM('수출입 실적(국가별)'!F1275),",","")),"")</f>
        <v>11733</v>
      </c>
      <c r="G1271" s="19" t="n">
        <f aca="false">IFERROR(VALUE(SUBSTITUTE(TRIM('수출입 실적(국가별)'!G1275),",","")),"")</f>
        <v>5025</v>
      </c>
    </row>
    <row r="1272" customFormat="false" ht="15" hidden="false" customHeight="true" outlineLevel="0" collapsed="false">
      <c r="A1272" s="11" t="str">
        <f aca="false">TRIM('수출입 실적(국가별)'!A1276)</f>
        <v>2025.06</v>
      </c>
      <c r="B1272" s="17" t="n">
        <f aca="false">IFERROR(VALUE(LEFT(A1272,4)),"")</f>
        <v>2025</v>
      </c>
      <c r="C1272" s="17" t="n">
        <f aca="false">IFERROR(VALUE(RIGHT(A1272,2)),"")</f>
        <v>6</v>
      </c>
      <c r="D1272" s="11" t="str">
        <f aca="false">TRIM('수출입 실적(국가별)'!B1276)</f>
        <v>크로아티아</v>
      </c>
      <c r="E1272" s="19" t="n">
        <f aca="false">IFERROR(VALUE(SUBSTITUTE(TRIM('수출입 실적(국가별)'!D1276),",","")),"")</f>
        <v>16629</v>
      </c>
      <c r="F1272" s="19" t="n">
        <f aca="false">IFERROR(VALUE(SUBSTITUTE(TRIM('수출입 실적(국가별)'!F1276),",","")),"")</f>
        <v>1312</v>
      </c>
      <c r="G1272" s="19" t="n">
        <f aca="false">IFERROR(VALUE(SUBSTITUTE(TRIM('수출입 실적(국가별)'!G1276),",","")),"")</f>
        <v>15317</v>
      </c>
    </row>
    <row r="1273" customFormat="false" ht="15" hidden="false" customHeight="true" outlineLevel="0" collapsed="false">
      <c r="A1273" s="11" t="str">
        <f aca="false">TRIM('수출입 실적(국가별)'!A1277)</f>
        <v>2025.06</v>
      </c>
      <c r="B1273" s="17" t="n">
        <f aca="false">IFERROR(VALUE(LEFT(A1273,4)),"")</f>
        <v>2025</v>
      </c>
      <c r="C1273" s="17" t="n">
        <f aca="false">IFERROR(VALUE(RIGHT(A1273,2)),"")</f>
        <v>6</v>
      </c>
      <c r="D1273" s="11" t="str">
        <f aca="false">TRIM('수출입 실적(국가별)'!B1277)</f>
        <v>바레인</v>
      </c>
      <c r="E1273" s="19" t="n">
        <f aca="false">IFERROR(VALUE(SUBSTITUTE(TRIM('수출입 실적(국가별)'!D1277),",","")),"")</f>
        <v>15775</v>
      </c>
      <c r="F1273" s="19" t="n">
        <f aca="false">IFERROR(VALUE(SUBSTITUTE(TRIM('수출입 실적(국가별)'!F1277),",","")),"")</f>
        <v>44174</v>
      </c>
      <c r="G1273" s="19" t="n">
        <f aca="false">IFERROR(VALUE(SUBSTITUTE(TRIM('수출입 실적(국가별)'!G1277),",","")),"")</f>
        <v>-28399</v>
      </c>
    </row>
    <row r="1274" customFormat="false" ht="15" hidden="false" customHeight="true" outlineLevel="0" collapsed="false">
      <c r="A1274" s="11" t="str">
        <f aca="false">TRIM('수출입 실적(국가별)'!A1278)</f>
        <v>2025.06</v>
      </c>
      <c r="B1274" s="17" t="n">
        <f aca="false">IFERROR(VALUE(LEFT(A1274,4)),"")</f>
        <v>2025</v>
      </c>
      <c r="C1274" s="17" t="n">
        <f aca="false">IFERROR(VALUE(RIGHT(A1274,2)),"")</f>
        <v>6</v>
      </c>
      <c r="D1274" s="11" t="str">
        <f aca="false">TRIM('수출입 실적(국가별)'!B1278)</f>
        <v>코트디봐르</v>
      </c>
      <c r="E1274" s="19" t="n">
        <f aca="false">IFERROR(VALUE(SUBSTITUTE(TRIM('수출입 실적(국가별)'!D1278),",","")),"")</f>
        <v>15027</v>
      </c>
      <c r="F1274" s="19" t="n">
        <f aca="false">IFERROR(VALUE(SUBSTITUTE(TRIM('수출입 실적(국가별)'!F1278),",","")),"")</f>
        <v>14449</v>
      </c>
      <c r="G1274" s="19" t="n">
        <f aca="false">IFERROR(VALUE(SUBSTITUTE(TRIM('수출입 실적(국가별)'!G1278),",","")),"")</f>
        <v>578</v>
      </c>
    </row>
    <row r="1275" customFormat="false" ht="15" hidden="false" customHeight="true" outlineLevel="0" collapsed="false">
      <c r="A1275" s="11" t="str">
        <f aca="false">TRIM('수출입 실적(국가별)'!A1279)</f>
        <v>2025.06</v>
      </c>
      <c r="B1275" s="17" t="n">
        <f aca="false">IFERROR(VALUE(LEFT(A1275,4)),"")</f>
        <v>2025</v>
      </c>
      <c r="C1275" s="17" t="n">
        <f aca="false">IFERROR(VALUE(RIGHT(A1275,2)),"")</f>
        <v>6</v>
      </c>
      <c r="D1275" s="11" t="str">
        <f aca="false">TRIM('수출입 실적(국가별)'!B1279)</f>
        <v>엘살바도르</v>
      </c>
      <c r="E1275" s="19" t="n">
        <f aca="false">IFERROR(VALUE(SUBSTITUTE(TRIM('수출입 실적(국가별)'!D1279),",","")),"")</f>
        <v>14380</v>
      </c>
      <c r="F1275" s="19" t="n">
        <f aca="false">IFERROR(VALUE(SUBSTITUTE(TRIM('수출입 실적(국가별)'!F1279),",","")),"")</f>
        <v>4391</v>
      </c>
      <c r="G1275" s="19" t="n">
        <f aca="false">IFERROR(VALUE(SUBSTITUTE(TRIM('수출입 실적(국가별)'!G1279),",","")),"")</f>
        <v>9989</v>
      </c>
    </row>
    <row r="1276" customFormat="false" ht="15" hidden="false" customHeight="true" outlineLevel="0" collapsed="false">
      <c r="A1276" s="11" t="str">
        <f aca="false">TRIM('수출입 실적(국가별)'!A1280)</f>
        <v>2025.06</v>
      </c>
      <c r="B1276" s="17" t="n">
        <f aca="false">IFERROR(VALUE(LEFT(A1276,4)),"")</f>
        <v>2025</v>
      </c>
      <c r="C1276" s="17" t="n">
        <f aca="false">IFERROR(VALUE(RIGHT(A1276,2)),"")</f>
        <v>6</v>
      </c>
      <c r="D1276" s="11" t="str">
        <f aca="false">TRIM('수출입 실적(국가별)'!B1280)</f>
        <v>스리랑카</v>
      </c>
      <c r="E1276" s="19" t="n">
        <f aca="false">IFERROR(VALUE(SUBSTITUTE(TRIM('수출입 실적(국가별)'!D1280),",","")),"")</f>
        <v>14263</v>
      </c>
      <c r="F1276" s="19" t="n">
        <f aca="false">IFERROR(VALUE(SUBSTITUTE(TRIM('수출입 실적(국가별)'!F1280),",","")),"")</f>
        <v>6797</v>
      </c>
      <c r="G1276" s="19" t="n">
        <f aca="false">IFERROR(VALUE(SUBSTITUTE(TRIM('수출입 실적(국가별)'!G1280),",","")),"")</f>
        <v>7466</v>
      </c>
    </row>
    <row r="1277" customFormat="false" ht="15" hidden="false" customHeight="true" outlineLevel="0" collapsed="false">
      <c r="A1277" s="11" t="str">
        <f aca="false">TRIM('수출입 실적(국가별)'!A1281)</f>
        <v>2025.06</v>
      </c>
      <c r="B1277" s="17" t="n">
        <f aca="false">IFERROR(VALUE(LEFT(A1277,4)),"")</f>
        <v>2025</v>
      </c>
      <c r="C1277" s="17" t="n">
        <f aca="false">IFERROR(VALUE(RIGHT(A1277,2)),"")</f>
        <v>6</v>
      </c>
      <c r="D1277" s="11" t="str">
        <f aca="false">TRIM('수출입 실적(국가별)'!B1281)</f>
        <v>모잠비크</v>
      </c>
      <c r="E1277" s="19" t="n">
        <f aca="false">IFERROR(VALUE(SUBSTITUTE(TRIM('수출입 실적(국가별)'!D1281),",","")),"")</f>
        <v>13961</v>
      </c>
      <c r="F1277" s="19" t="n">
        <f aca="false">IFERROR(VALUE(SUBSTITUTE(TRIM('수출입 실적(국가별)'!F1281),",","")),"")</f>
        <v>53503</v>
      </c>
      <c r="G1277" s="19" t="n">
        <f aca="false">IFERROR(VALUE(SUBSTITUTE(TRIM('수출입 실적(국가별)'!G1281),",","")),"")</f>
        <v>-39542</v>
      </c>
    </row>
    <row r="1278" customFormat="false" ht="15" hidden="false" customHeight="true" outlineLevel="0" collapsed="false">
      <c r="A1278" s="11" t="str">
        <f aca="false">TRIM('수출입 실적(국가별)'!A1282)</f>
        <v>2025.06</v>
      </c>
      <c r="B1278" s="17" t="n">
        <f aca="false">IFERROR(VALUE(LEFT(A1278,4)),"")</f>
        <v>2025</v>
      </c>
      <c r="C1278" s="17" t="n">
        <f aca="false">IFERROR(VALUE(RIGHT(A1278,2)),"")</f>
        <v>6</v>
      </c>
      <c r="D1278" s="11" t="str">
        <f aca="false">TRIM('수출입 실적(국가별)'!B1282)</f>
        <v>에티오피아</v>
      </c>
      <c r="E1278" s="19" t="n">
        <f aca="false">IFERROR(VALUE(SUBSTITUTE(TRIM('수출입 실적(국가별)'!D1282),",","")),"")</f>
        <v>13292</v>
      </c>
      <c r="F1278" s="19" t="n">
        <f aca="false">IFERROR(VALUE(SUBSTITUTE(TRIM('수출입 실적(국가별)'!F1282),",","")),"")</f>
        <v>15083</v>
      </c>
      <c r="G1278" s="19" t="n">
        <f aca="false">IFERROR(VALUE(SUBSTITUTE(TRIM('수출입 실적(국가별)'!G1282),",","")),"")</f>
        <v>-1790</v>
      </c>
    </row>
    <row r="1279" customFormat="false" ht="15" hidden="false" customHeight="true" outlineLevel="0" collapsed="false">
      <c r="A1279" s="11" t="str">
        <f aca="false">TRIM('수출입 실적(국가별)'!A1283)</f>
        <v>2025.06</v>
      </c>
      <c r="B1279" s="17" t="n">
        <f aca="false">IFERROR(VALUE(LEFT(A1279,4)),"")</f>
        <v>2025</v>
      </c>
      <c r="C1279" s="17" t="n">
        <f aca="false">IFERROR(VALUE(RIGHT(A1279,2)),"")</f>
        <v>6</v>
      </c>
      <c r="D1279" s="11" t="str">
        <f aca="false">TRIM('수출입 실적(국가별)'!B1283)</f>
        <v>온두라스</v>
      </c>
      <c r="E1279" s="19" t="n">
        <f aca="false">IFERROR(VALUE(SUBSTITUTE(TRIM('수출입 실적(국가별)'!D1283),",","")),"")</f>
        <v>12219</v>
      </c>
      <c r="F1279" s="19" t="n">
        <f aca="false">IFERROR(VALUE(SUBSTITUTE(TRIM('수출입 실적(국가별)'!F1283),",","")),"")</f>
        <v>9475</v>
      </c>
      <c r="G1279" s="19" t="n">
        <f aca="false">IFERROR(VALUE(SUBSTITUTE(TRIM('수출입 실적(국가별)'!G1283),",","")),"")</f>
        <v>2744</v>
      </c>
    </row>
    <row r="1280" customFormat="false" ht="15" hidden="false" customHeight="true" outlineLevel="0" collapsed="false">
      <c r="A1280" s="11" t="str">
        <f aca="false">TRIM('수출입 실적(국가별)'!A1284)</f>
        <v>2025.06</v>
      </c>
      <c r="B1280" s="17" t="n">
        <f aca="false">IFERROR(VALUE(LEFT(A1280,4)),"")</f>
        <v>2025</v>
      </c>
      <c r="C1280" s="17" t="n">
        <f aca="false">IFERROR(VALUE(RIGHT(A1280,2)),"")</f>
        <v>6</v>
      </c>
      <c r="D1280" s="11" t="str">
        <f aca="false">TRIM('수출입 실적(국가별)'!B1284)</f>
        <v>기타국</v>
      </c>
      <c r="E1280" s="19" t="n">
        <f aca="false">IFERROR(VALUE(SUBSTITUTE(TRIM('수출입 실적(국가별)'!D1284),",","")),"")</f>
        <v>12158</v>
      </c>
      <c r="F1280" s="19" t="n">
        <f aca="false">IFERROR(VALUE(SUBSTITUTE(TRIM('수출입 실적(국가별)'!F1284),",","")),"")</f>
        <v>4116</v>
      </c>
      <c r="G1280" s="19" t="n">
        <f aca="false">IFERROR(VALUE(SUBSTITUTE(TRIM('수출입 실적(국가별)'!G1284),",","")),"")</f>
        <v>8042</v>
      </c>
    </row>
    <row r="1281" customFormat="false" ht="15" hidden="false" customHeight="true" outlineLevel="0" collapsed="false">
      <c r="A1281" s="11" t="str">
        <f aca="false">TRIM('수출입 실적(국가별)'!A1285)</f>
        <v>2025.06</v>
      </c>
      <c r="B1281" s="17" t="n">
        <f aca="false">IFERROR(VALUE(LEFT(A1281,4)),"")</f>
        <v>2025</v>
      </c>
      <c r="C1281" s="17" t="n">
        <f aca="false">IFERROR(VALUE(RIGHT(A1281,2)),"")</f>
        <v>6</v>
      </c>
      <c r="D1281" s="11" t="str">
        <f aca="false">TRIM('수출입 실적(국가별)'!B1285)</f>
        <v>우루과이</v>
      </c>
      <c r="E1281" s="19" t="n">
        <f aca="false">IFERROR(VALUE(SUBSTITUTE(TRIM('수출입 실적(국가별)'!D1285),",","")),"")</f>
        <v>11791</v>
      </c>
      <c r="F1281" s="19" t="n">
        <f aca="false">IFERROR(VALUE(SUBSTITUTE(TRIM('수출입 실적(국가별)'!F1285),",","")),"")</f>
        <v>10998</v>
      </c>
      <c r="G1281" s="19" t="n">
        <f aca="false">IFERROR(VALUE(SUBSTITUTE(TRIM('수출입 실적(국가별)'!G1285),",","")),"")</f>
        <v>793</v>
      </c>
    </row>
    <row r="1282" customFormat="false" ht="15" hidden="false" customHeight="true" outlineLevel="0" collapsed="false">
      <c r="A1282" s="11" t="str">
        <f aca="false">TRIM('수출입 실적(국가별)'!A1286)</f>
        <v>2025.06</v>
      </c>
      <c r="B1282" s="17" t="n">
        <f aca="false">IFERROR(VALUE(LEFT(A1282,4)),"")</f>
        <v>2025</v>
      </c>
      <c r="C1282" s="17" t="n">
        <f aca="false">IFERROR(VALUE(RIGHT(A1282,2)),"")</f>
        <v>6</v>
      </c>
      <c r="D1282" s="11" t="str">
        <f aca="false">TRIM('수출입 실적(국가별)'!B1286)</f>
        <v>불령 폴리네시아</v>
      </c>
      <c r="E1282" s="19" t="n">
        <f aca="false">IFERROR(VALUE(SUBSTITUTE(TRIM('수출입 실적(국가별)'!D1286),",","")),"")</f>
        <v>11784</v>
      </c>
      <c r="F1282" s="19" t="n">
        <f aca="false">IFERROR(VALUE(SUBSTITUTE(TRIM('수출입 실적(국가별)'!F1286),",","")),"")</f>
        <v>112</v>
      </c>
      <c r="G1282" s="19" t="n">
        <f aca="false">IFERROR(VALUE(SUBSTITUTE(TRIM('수출입 실적(국가별)'!G1286),",","")),"")</f>
        <v>11672</v>
      </c>
    </row>
    <row r="1283" customFormat="false" ht="15" hidden="false" customHeight="true" outlineLevel="0" collapsed="false">
      <c r="A1283" s="11" t="str">
        <f aca="false">TRIM('수출입 실적(국가별)'!A1287)</f>
        <v>2025.06</v>
      </c>
      <c r="B1283" s="17" t="n">
        <f aca="false">IFERROR(VALUE(LEFT(A1283,4)),"")</f>
        <v>2025</v>
      </c>
      <c r="C1283" s="17" t="n">
        <f aca="false">IFERROR(VALUE(RIGHT(A1283,2)),"")</f>
        <v>6</v>
      </c>
      <c r="D1283" s="11" t="str">
        <f aca="false">TRIM('수출입 실적(국가별)'!B1287)</f>
        <v>세르비아</v>
      </c>
      <c r="E1283" s="19" t="n">
        <f aca="false">IFERROR(VALUE(SUBSTITUTE(TRIM('수출입 실적(국가별)'!D1287),",","")),"")</f>
        <v>11735</v>
      </c>
      <c r="F1283" s="19" t="n">
        <f aca="false">IFERROR(VALUE(SUBSTITUTE(TRIM('수출입 실적(국가별)'!F1287),",","")),"")</f>
        <v>10666</v>
      </c>
      <c r="G1283" s="19" t="n">
        <f aca="false">IFERROR(VALUE(SUBSTITUTE(TRIM('수출입 실적(국가별)'!G1287),",","")),"")</f>
        <v>1069</v>
      </c>
    </row>
    <row r="1284" customFormat="false" ht="15" hidden="false" customHeight="true" outlineLevel="0" collapsed="false">
      <c r="A1284" s="11" t="str">
        <f aca="false">TRIM('수출입 실적(국가별)'!A1288)</f>
        <v>2025.06</v>
      </c>
      <c r="B1284" s="17" t="n">
        <f aca="false">IFERROR(VALUE(LEFT(A1284,4)),"")</f>
        <v>2025</v>
      </c>
      <c r="C1284" s="17" t="n">
        <f aca="false">IFERROR(VALUE(RIGHT(A1284,2)),"")</f>
        <v>6</v>
      </c>
      <c r="D1284" s="11" t="str">
        <f aca="false">TRIM('수출입 실적(국가별)'!B1288)</f>
        <v>케냐</v>
      </c>
      <c r="E1284" s="19" t="n">
        <f aca="false">IFERROR(VALUE(SUBSTITUTE(TRIM('수출입 실적(국가별)'!D1288),",","")),"")</f>
        <v>11602</v>
      </c>
      <c r="F1284" s="19" t="n">
        <f aca="false">IFERROR(VALUE(SUBSTITUTE(TRIM('수출입 실적(국가별)'!F1288),",","")),"")</f>
        <v>3936</v>
      </c>
      <c r="G1284" s="19" t="n">
        <f aca="false">IFERROR(VALUE(SUBSTITUTE(TRIM('수출입 실적(국가별)'!G1288),",","")),"")</f>
        <v>7665</v>
      </c>
    </row>
    <row r="1285" customFormat="false" ht="15" hidden="false" customHeight="true" outlineLevel="0" collapsed="false">
      <c r="A1285" s="11" t="str">
        <f aca="false">TRIM('수출입 실적(국가별)'!A1289)</f>
        <v>2025.06</v>
      </c>
      <c r="B1285" s="17" t="n">
        <f aca="false">IFERROR(VALUE(LEFT(A1285,4)),"")</f>
        <v>2025</v>
      </c>
      <c r="C1285" s="17" t="n">
        <f aca="false">IFERROR(VALUE(RIGHT(A1285,2)),"")</f>
        <v>6</v>
      </c>
      <c r="D1285" s="11" t="str">
        <f aca="false">TRIM('수출입 실적(국가별)'!B1289)</f>
        <v>조지아</v>
      </c>
      <c r="E1285" s="19" t="n">
        <f aca="false">IFERROR(VALUE(SUBSTITUTE(TRIM('수출입 실적(국가별)'!D1289),",","")),"")</f>
        <v>11595</v>
      </c>
      <c r="F1285" s="19" t="n">
        <f aca="false">IFERROR(VALUE(SUBSTITUTE(TRIM('수출입 실적(국가별)'!F1289),",","")),"")</f>
        <v>1012</v>
      </c>
      <c r="G1285" s="19" t="n">
        <f aca="false">IFERROR(VALUE(SUBSTITUTE(TRIM('수출입 실적(국가별)'!G1289),",","")),"")</f>
        <v>10583</v>
      </c>
    </row>
    <row r="1286" customFormat="false" ht="15" hidden="false" customHeight="true" outlineLevel="0" collapsed="false">
      <c r="A1286" s="11" t="str">
        <f aca="false">TRIM('수출입 실적(국가별)'!A1290)</f>
        <v>2025.06</v>
      </c>
      <c r="B1286" s="17" t="n">
        <f aca="false">IFERROR(VALUE(LEFT(A1286,4)),"")</f>
        <v>2025</v>
      </c>
      <c r="C1286" s="17" t="n">
        <f aca="false">IFERROR(VALUE(RIGHT(A1286,2)),"")</f>
        <v>6</v>
      </c>
      <c r="D1286" s="11" t="str">
        <f aca="false">TRIM('수출입 실적(국가별)'!B1290)</f>
        <v>레바논</v>
      </c>
      <c r="E1286" s="19" t="n">
        <f aca="false">IFERROR(VALUE(SUBSTITUTE(TRIM('수출입 실적(국가별)'!D1290),",","")),"")</f>
        <v>11095</v>
      </c>
      <c r="F1286" s="19" t="n">
        <f aca="false">IFERROR(VALUE(SUBSTITUTE(TRIM('수출입 실적(국가별)'!F1290),",","")),"")</f>
        <v>1459</v>
      </c>
      <c r="G1286" s="19" t="n">
        <f aca="false">IFERROR(VALUE(SUBSTITUTE(TRIM('수출입 실적(국가별)'!G1290),",","")),"")</f>
        <v>9636</v>
      </c>
    </row>
    <row r="1287" customFormat="false" ht="15" hidden="false" customHeight="true" outlineLevel="0" collapsed="false">
      <c r="A1287" s="11" t="str">
        <f aca="false">TRIM('수출입 실적(국가별)'!A1291)</f>
        <v>2025.06</v>
      </c>
      <c r="B1287" s="17" t="n">
        <f aca="false">IFERROR(VALUE(LEFT(A1287,4)),"")</f>
        <v>2025</v>
      </c>
      <c r="C1287" s="17" t="n">
        <f aca="false">IFERROR(VALUE(RIGHT(A1287,2)),"")</f>
        <v>6</v>
      </c>
      <c r="D1287" s="11" t="str">
        <f aca="false">TRIM('수출입 실적(국가별)'!B1291)</f>
        <v>지부티</v>
      </c>
      <c r="E1287" s="19" t="n">
        <f aca="false">IFERROR(VALUE(SUBSTITUTE(TRIM('수출입 실적(국가별)'!D1291),",","")),"")</f>
        <v>10374</v>
      </c>
      <c r="F1287" s="19" t="n">
        <f aca="false">IFERROR(VALUE(SUBSTITUTE(TRIM('수출입 실적(국가별)'!F1291),",","")),"")</f>
        <v>3</v>
      </c>
      <c r="G1287" s="19" t="n">
        <f aca="false">IFERROR(VALUE(SUBSTITUTE(TRIM('수출입 실적(국가별)'!G1291),",","")),"")</f>
        <v>10371</v>
      </c>
    </row>
    <row r="1288" customFormat="false" ht="15" hidden="false" customHeight="true" outlineLevel="0" collapsed="false">
      <c r="A1288" s="11" t="str">
        <f aca="false">TRIM('수출입 실적(국가별)'!A1292)</f>
        <v>2025.06</v>
      </c>
      <c r="B1288" s="17" t="n">
        <f aca="false">IFERROR(VALUE(LEFT(A1288,4)),"")</f>
        <v>2025</v>
      </c>
      <c r="C1288" s="17" t="n">
        <f aca="false">IFERROR(VALUE(RIGHT(A1288,2)),"")</f>
        <v>6</v>
      </c>
      <c r="D1288" s="11" t="str">
        <f aca="false">TRIM('수출입 실적(국가별)'!B1292)</f>
        <v>세네갈</v>
      </c>
      <c r="E1288" s="19" t="n">
        <f aca="false">IFERROR(VALUE(SUBSTITUTE(TRIM('수출입 실적(국가별)'!D1292),",","")),"")</f>
        <v>10340</v>
      </c>
      <c r="F1288" s="19" t="n">
        <f aca="false">IFERROR(VALUE(SUBSTITUTE(TRIM('수출입 실적(국가별)'!F1292),",","")),"")</f>
        <v>2567</v>
      </c>
      <c r="G1288" s="19" t="n">
        <f aca="false">IFERROR(VALUE(SUBSTITUTE(TRIM('수출입 실적(국가별)'!G1292),",","")),"")</f>
        <v>7773</v>
      </c>
    </row>
    <row r="1289" customFormat="false" ht="15" hidden="false" customHeight="true" outlineLevel="0" collapsed="false">
      <c r="A1289" s="11" t="str">
        <f aca="false">TRIM('수출입 실적(국가별)'!A1293)</f>
        <v>2025.06</v>
      </c>
      <c r="B1289" s="17" t="n">
        <f aca="false">IFERROR(VALUE(LEFT(A1289,4)),"")</f>
        <v>2025</v>
      </c>
      <c r="C1289" s="17" t="n">
        <f aca="false">IFERROR(VALUE(RIGHT(A1289,2)),"")</f>
        <v>6</v>
      </c>
      <c r="D1289" s="11" t="str">
        <f aca="false">TRIM('수출입 실적(국가별)'!B1293)</f>
        <v>트리니다드 토바고</v>
      </c>
      <c r="E1289" s="19" t="n">
        <f aca="false">IFERROR(VALUE(SUBSTITUTE(TRIM('수출입 실적(국가별)'!D1293),",","")),"")</f>
        <v>10321</v>
      </c>
      <c r="F1289" s="19" t="n">
        <f aca="false">IFERROR(VALUE(SUBSTITUTE(TRIM('수출입 실적(국가별)'!F1293),",","")),"")</f>
        <v>27028</v>
      </c>
      <c r="G1289" s="19" t="n">
        <f aca="false">IFERROR(VALUE(SUBSTITUTE(TRIM('수출입 실적(국가별)'!G1293),",","")),"")</f>
        <v>-16708</v>
      </c>
    </row>
    <row r="1290" customFormat="false" ht="15" hidden="false" customHeight="true" outlineLevel="0" collapsed="false">
      <c r="A1290" s="11" t="str">
        <f aca="false">TRIM('수출입 실적(국가별)'!A1294)</f>
        <v>2025.06</v>
      </c>
      <c r="B1290" s="17" t="n">
        <f aca="false">IFERROR(VALUE(LEFT(A1290,4)),"")</f>
        <v>2025</v>
      </c>
      <c r="C1290" s="17" t="n">
        <f aca="false">IFERROR(VALUE(RIGHT(A1290,2)),"")</f>
        <v>6</v>
      </c>
      <c r="D1290" s="11" t="str">
        <f aca="false">TRIM('수출입 실적(국가별)'!B1294)</f>
        <v>수단</v>
      </c>
      <c r="E1290" s="19" t="n">
        <f aca="false">IFERROR(VALUE(SUBSTITUTE(TRIM('수출입 실적(국가별)'!D1294),",","")),"")</f>
        <v>9826</v>
      </c>
      <c r="F1290" s="19" t="n">
        <f aca="false">IFERROR(VALUE(SUBSTITUTE(TRIM('수출입 실적(국가별)'!F1294),",","")),"")</f>
        <v>114</v>
      </c>
      <c r="G1290" s="19" t="n">
        <f aca="false">IFERROR(VALUE(SUBSTITUTE(TRIM('수출입 실적(국가별)'!G1294),",","")),"")</f>
        <v>9712</v>
      </c>
    </row>
    <row r="1291" customFormat="false" ht="15" hidden="false" customHeight="true" outlineLevel="0" collapsed="false">
      <c r="A1291" s="11" t="str">
        <f aca="false">TRIM('수출입 실적(국가별)'!A1295)</f>
        <v>2025.06</v>
      </c>
      <c r="B1291" s="17" t="n">
        <f aca="false">IFERROR(VALUE(LEFT(A1291,4)),"")</f>
        <v>2025</v>
      </c>
      <c r="C1291" s="17" t="n">
        <f aca="false">IFERROR(VALUE(RIGHT(A1291,2)),"")</f>
        <v>6</v>
      </c>
      <c r="D1291" s="11" t="str">
        <f aca="false">TRIM('수출입 실적(국가별)'!B1295)</f>
        <v>아제르바이잔</v>
      </c>
      <c r="E1291" s="19" t="n">
        <f aca="false">IFERROR(VALUE(SUBSTITUTE(TRIM('수출입 실적(국가별)'!D1295),",","")),"")</f>
        <v>9484</v>
      </c>
      <c r="F1291" s="19" t="n">
        <f aca="false">IFERROR(VALUE(SUBSTITUTE(TRIM('수출입 실적(국가별)'!F1295),",","")),"")</f>
        <v>9</v>
      </c>
      <c r="G1291" s="19" t="n">
        <f aca="false">IFERROR(VALUE(SUBSTITUTE(TRIM('수출입 실적(국가별)'!G1295),",","")),"")</f>
        <v>9475</v>
      </c>
    </row>
    <row r="1292" customFormat="false" ht="15" hidden="false" customHeight="true" outlineLevel="0" collapsed="false">
      <c r="A1292" s="11" t="str">
        <f aca="false">TRIM('수출입 실적(국가별)'!A1296)</f>
        <v>2025.06</v>
      </c>
      <c r="B1292" s="17" t="n">
        <f aca="false">IFERROR(VALUE(LEFT(A1292,4)),"")</f>
        <v>2025</v>
      </c>
      <c r="C1292" s="17" t="n">
        <f aca="false">IFERROR(VALUE(RIGHT(A1292,2)),"")</f>
        <v>6</v>
      </c>
      <c r="D1292" s="11" t="str">
        <f aca="false">TRIM('수출입 실적(국가별)'!B1296)</f>
        <v>파라과이</v>
      </c>
      <c r="E1292" s="19" t="n">
        <f aca="false">IFERROR(VALUE(SUBSTITUTE(TRIM('수출입 실적(국가별)'!D1296),",","")),"")</f>
        <v>8765</v>
      </c>
      <c r="F1292" s="19" t="n">
        <f aca="false">IFERROR(VALUE(SUBSTITUTE(TRIM('수출입 실적(국가별)'!F1296),",","")),"")</f>
        <v>838</v>
      </c>
      <c r="G1292" s="19" t="n">
        <f aca="false">IFERROR(VALUE(SUBSTITUTE(TRIM('수출입 실적(국가별)'!G1296),",","")),"")</f>
        <v>7927</v>
      </c>
    </row>
    <row r="1293" customFormat="false" ht="15" hidden="false" customHeight="true" outlineLevel="0" collapsed="false">
      <c r="A1293" s="11" t="str">
        <f aca="false">TRIM('수출입 실적(국가별)'!A1297)</f>
        <v>2025.06</v>
      </c>
      <c r="B1293" s="17" t="n">
        <f aca="false">IFERROR(VALUE(LEFT(A1293,4)),"")</f>
        <v>2025</v>
      </c>
      <c r="C1293" s="17" t="n">
        <f aca="false">IFERROR(VALUE(RIGHT(A1293,2)),"")</f>
        <v>6</v>
      </c>
      <c r="D1293" s="11" t="str">
        <f aca="false">TRIM('수출입 실적(국가별)'!B1297)</f>
        <v>라오스</v>
      </c>
      <c r="E1293" s="19" t="n">
        <f aca="false">IFERROR(VALUE(SUBSTITUTE(TRIM('수출입 실적(국가별)'!D1297),",","")),"")</f>
        <v>8411</v>
      </c>
      <c r="F1293" s="19" t="n">
        <f aca="false">IFERROR(VALUE(SUBSTITUTE(TRIM('수출입 실적(국가별)'!F1297),",","")),"")</f>
        <v>7500</v>
      </c>
      <c r="G1293" s="19" t="n">
        <f aca="false">IFERROR(VALUE(SUBSTITUTE(TRIM('수출입 실적(국가별)'!G1297),",","")),"")</f>
        <v>911</v>
      </c>
    </row>
    <row r="1294" customFormat="false" ht="15" hidden="false" customHeight="true" outlineLevel="0" collapsed="false">
      <c r="A1294" s="11" t="str">
        <f aca="false">TRIM('수출입 실적(국가별)'!A1298)</f>
        <v>2025.06</v>
      </c>
      <c r="B1294" s="17" t="n">
        <f aca="false">IFERROR(VALUE(LEFT(A1294,4)),"")</f>
        <v>2025</v>
      </c>
      <c r="C1294" s="17" t="n">
        <f aca="false">IFERROR(VALUE(RIGHT(A1294,2)),"")</f>
        <v>6</v>
      </c>
      <c r="D1294" s="11" t="str">
        <f aca="false">TRIM('수출입 실적(국가별)'!B1298)</f>
        <v>벨라루스</v>
      </c>
      <c r="E1294" s="19" t="n">
        <f aca="false">IFERROR(VALUE(SUBSTITUTE(TRIM('수출입 실적(국가별)'!D1298),",","")),"")</f>
        <v>7750</v>
      </c>
      <c r="F1294" s="19" t="n">
        <f aca="false">IFERROR(VALUE(SUBSTITUTE(TRIM('수출입 실적(국가별)'!F1298),",","")),"")</f>
        <v>1593</v>
      </c>
      <c r="G1294" s="19" t="n">
        <f aca="false">IFERROR(VALUE(SUBSTITUTE(TRIM('수출입 실적(국가별)'!G1298),",","")),"")</f>
        <v>6158</v>
      </c>
    </row>
    <row r="1295" customFormat="false" ht="15" hidden="false" customHeight="true" outlineLevel="0" collapsed="false">
      <c r="A1295" s="11" t="str">
        <f aca="false">TRIM('수출입 실적(국가별)'!A1299)</f>
        <v>2025.06</v>
      </c>
      <c r="B1295" s="17" t="n">
        <f aca="false">IFERROR(VALUE(LEFT(A1295,4)),"")</f>
        <v>2025</v>
      </c>
      <c r="C1295" s="17" t="n">
        <f aca="false">IFERROR(VALUE(RIGHT(A1295,2)),"")</f>
        <v>6</v>
      </c>
      <c r="D1295" s="11" t="str">
        <f aca="false">TRIM('수출입 실적(국가별)'!B1299)</f>
        <v>니카라과</v>
      </c>
      <c r="E1295" s="19" t="n">
        <f aca="false">IFERROR(VALUE(SUBSTITUTE(TRIM('수출입 실적(국가별)'!D1299),",","")),"")</f>
        <v>7749</v>
      </c>
      <c r="F1295" s="19" t="n">
        <f aca="false">IFERROR(VALUE(SUBSTITUTE(TRIM('수출입 실적(국가별)'!F1299),",","")),"")</f>
        <v>7237</v>
      </c>
      <c r="G1295" s="19" t="n">
        <f aca="false">IFERROR(VALUE(SUBSTITUTE(TRIM('수출입 실적(국가별)'!G1299),",","")),"")</f>
        <v>513</v>
      </c>
    </row>
    <row r="1296" customFormat="false" ht="15" hidden="false" customHeight="true" outlineLevel="0" collapsed="false">
      <c r="A1296" s="11" t="str">
        <f aca="false">TRIM('수출입 실적(국가별)'!A1300)</f>
        <v>2025.06</v>
      </c>
      <c r="B1296" s="17" t="n">
        <f aca="false">IFERROR(VALUE(LEFT(A1296,4)),"")</f>
        <v>2025</v>
      </c>
      <c r="C1296" s="17" t="n">
        <f aca="false">IFERROR(VALUE(RIGHT(A1296,2)),"")</f>
        <v>6</v>
      </c>
      <c r="D1296" s="11" t="str">
        <f aca="false">TRIM('수출입 실적(국가별)'!B1300)</f>
        <v>사이프러스</v>
      </c>
      <c r="E1296" s="19" t="n">
        <f aca="false">IFERROR(VALUE(SUBSTITUTE(TRIM('수출입 실적(국가별)'!D1300),",","")),"")</f>
        <v>7077</v>
      </c>
      <c r="F1296" s="19" t="n">
        <f aca="false">IFERROR(VALUE(SUBSTITUTE(TRIM('수출입 실적(국가별)'!F1300),",","")),"")</f>
        <v>540</v>
      </c>
      <c r="G1296" s="19" t="n">
        <f aca="false">IFERROR(VALUE(SUBSTITUTE(TRIM('수출입 실적(국가별)'!G1300),",","")),"")</f>
        <v>6537</v>
      </c>
    </row>
    <row r="1297" customFormat="false" ht="15" hidden="false" customHeight="true" outlineLevel="0" collapsed="false">
      <c r="A1297" s="11" t="str">
        <f aca="false">TRIM('수출입 실적(국가별)'!A1301)</f>
        <v>2025.06</v>
      </c>
      <c r="B1297" s="17" t="n">
        <f aca="false">IFERROR(VALUE(LEFT(A1297,4)),"")</f>
        <v>2025</v>
      </c>
      <c r="C1297" s="17" t="n">
        <f aca="false">IFERROR(VALUE(RIGHT(A1297,2)),"")</f>
        <v>6</v>
      </c>
      <c r="D1297" s="11" t="str">
        <f aca="false">TRIM('수출입 실적(국가별)'!B1301)</f>
        <v>몰도바</v>
      </c>
      <c r="E1297" s="19" t="n">
        <f aca="false">IFERROR(VALUE(SUBSTITUTE(TRIM('수출입 실적(국가별)'!D1301),",","")),"")</f>
        <v>6961</v>
      </c>
      <c r="F1297" s="19" t="n">
        <f aca="false">IFERROR(VALUE(SUBSTITUTE(TRIM('수출입 실적(국가별)'!F1301),",","")),"")</f>
        <v>4548</v>
      </c>
      <c r="G1297" s="19" t="n">
        <f aca="false">IFERROR(VALUE(SUBSTITUTE(TRIM('수출입 실적(국가별)'!G1301),",","")),"")</f>
        <v>2414</v>
      </c>
    </row>
    <row r="1298" customFormat="false" ht="15" hidden="false" customHeight="true" outlineLevel="0" collapsed="false">
      <c r="A1298" s="11" t="str">
        <f aca="false">TRIM('수출입 실적(국가별)'!A1302)</f>
        <v>2025.06</v>
      </c>
      <c r="B1298" s="17" t="n">
        <f aca="false">IFERROR(VALUE(LEFT(A1298,4)),"")</f>
        <v>2025</v>
      </c>
      <c r="C1298" s="17" t="n">
        <f aca="false">IFERROR(VALUE(RIGHT(A1298,2)),"")</f>
        <v>6</v>
      </c>
      <c r="D1298" s="11" t="str">
        <f aca="false">TRIM('수출입 실적(국가별)'!B1302)</f>
        <v>라트비아</v>
      </c>
      <c r="E1298" s="19" t="n">
        <f aca="false">IFERROR(VALUE(SUBSTITUTE(TRIM('수출입 실적(국가별)'!D1302),",","")),"")</f>
        <v>6552</v>
      </c>
      <c r="F1298" s="19" t="n">
        <f aca="false">IFERROR(VALUE(SUBSTITUTE(TRIM('수출입 실적(국가별)'!F1302),",","")),"")</f>
        <v>8754</v>
      </c>
      <c r="G1298" s="19" t="n">
        <f aca="false">IFERROR(VALUE(SUBSTITUTE(TRIM('수출입 실적(국가별)'!G1302),",","")),"")</f>
        <v>-2202</v>
      </c>
    </row>
    <row r="1299" customFormat="false" ht="15" hidden="false" customHeight="true" outlineLevel="0" collapsed="false">
      <c r="A1299" s="11" t="str">
        <f aca="false">TRIM('수출입 실적(국가별)'!A1303)</f>
        <v>2025.06</v>
      </c>
      <c r="B1299" s="17" t="n">
        <f aca="false">IFERROR(VALUE(LEFT(A1299,4)),"")</f>
        <v>2025</v>
      </c>
      <c r="C1299" s="17" t="n">
        <f aca="false">IFERROR(VALUE(RIGHT(A1299,2)),"")</f>
        <v>6</v>
      </c>
      <c r="D1299" s="11" t="str">
        <f aca="false">TRIM('수출입 실적(국가별)'!B1303)</f>
        <v>기니</v>
      </c>
      <c r="E1299" s="19" t="n">
        <f aca="false">IFERROR(VALUE(SUBSTITUTE(TRIM('수출입 실적(국가별)'!D1303),",","")),"")</f>
        <v>6521</v>
      </c>
      <c r="F1299" s="19" t="n">
        <f aca="false">IFERROR(VALUE(SUBSTITUTE(TRIM('수출입 실적(국가별)'!F1303),",","")),"")</f>
        <v>2491</v>
      </c>
      <c r="G1299" s="19" t="n">
        <f aca="false">IFERROR(VALUE(SUBSTITUTE(TRIM('수출입 실적(국가별)'!G1303),",","")),"")</f>
        <v>4030</v>
      </c>
    </row>
    <row r="1300" customFormat="false" ht="15" hidden="false" customHeight="true" outlineLevel="0" collapsed="false">
      <c r="A1300" s="11" t="str">
        <f aca="false">TRIM('수출입 실적(국가별)'!A1304)</f>
        <v>2025.06</v>
      </c>
      <c r="B1300" s="17" t="n">
        <f aca="false">IFERROR(VALUE(LEFT(A1300,4)),"")</f>
        <v>2025</v>
      </c>
      <c r="C1300" s="17" t="n">
        <f aca="false">IFERROR(VALUE(RIGHT(A1300,2)),"")</f>
        <v>6</v>
      </c>
      <c r="D1300" s="11" t="str">
        <f aca="false">TRIM('수출입 실적(국가별)'!B1304)</f>
        <v>브루나이</v>
      </c>
      <c r="E1300" s="19" t="n">
        <f aca="false">IFERROR(VALUE(SUBSTITUTE(TRIM('수출입 실적(국가별)'!D1304),",","")),"")</f>
        <v>6321</v>
      </c>
      <c r="F1300" s="19" t="n">
        <f aca="false">IFERROR(VALUE(SUBSTITUTE(TRIM('수출입 실적(국가별)'!F1304),",","")),"")</f>
        <v>36782</v>
      </c>
      <c r="G1300" s="19" t="n">
        <f aca="false">IFERROR(VALUE(SUBSTITUTE(TRIM('수출입 실적(국가별)'!G1304),",","")),"")</f>
        <v>-30460</v>
      </c>
    </row>
    <row r="1301" customFormat="false" ht="15" hidden="false" customHeight="true" outlineLevel="0" collapsed="false">
      <c r="A1301" s="11" t="str">
        <f aca="false">TRIM('수출입 실적(국가별)'!A1305)</f>
        <v>2025.06</v>
      </c>
      <c r="B1301" s="17" t="n">
        <f aca="false">IFERROR(VALUE(LEFT(A1301,4)),"")</f>
        <v>2025</v>
      </c>
      <c r="C1301" s="17" t="n">
        <f aca="false">IFERROR(VALUE(RIGHT(A1301,2)),"")</f>
        <v>6</v>
      </c>
      <c r="D1301" s="11" t="str">
        <f aca="false">TRIM('수출입 실적(국가별)'!B1305)</f>
        <v>에리트리아</v>
      </c>
      <c r="E1301" s="19" t="n">
        <f aca="false">IFERROR(VALUE(SUBSTITUTE(TRIM('수출입 실적(국가별)'!D1305),",","")),"")</f>
        <v>6070</v>
      </c>
      <c r="F1301" s="19" t="n">
        <f aca="false">IFERROR(VALUE(SUBSTITUTE(TRIM('수출입 실적(국가별)'!F1305),",","")),"")</f>
        <v>0</v>
      </c>
      <c r="G1301" s="19" t="n">
        <f aca="false">IFERROR(VALUE(SUBSTITUTE(TRIM('수출입 실적(국가별)'!G1305),",","")),"")</f>
        <v>6070</v>
      </c>
    </row>
    <row r="1302" customFormat="false" ht="15" hidden="false" customHeight="true" outlineLevel="0" collapsed="false">
      <c r="A1302" s="11" t="str">
        <f aca="false">TRIM('수출입 실적(국가별)'!A1306)</f>
        <v>2025.06</v>
      </c>
      <c r="B1302" s="17" t="n">
        <f aca="false">IFERROR(VALUE(LEFT(A1302,4)),"")</f>
        <v>2025</v>
      </c>
      <c r="C1302" s="17" t="n">
        <f aca="false">IFERROR(VALUE(RIGHT(A1302,2)),"")</f>
        <v>6</v>
      </c>
      <c r="D1302" s="11" t="str">
        <f aca="false">TRIM('수출입 실적(국가별)'!B1306)</f>
        <v>벨리제</v>
      </c>
      <c r="E1302" s="19" t="n">
        <f aca="false">IFERROR(VALUE(SUBSTITUTE(TRIM('수출입 실적(국가별)'!D1306),",","")),"")</f>
        <v>5932</v>
      </c>
      <c r="F1302" s="19" t="n">
        <f aca="false">IFERROR(VALUE(SUBSTITUTE(TRIM('수출입 실적(국가별)'!F1306),",","")),"")</f>
        <v>22</v>
      </c>
      <c r="G1302" s="19" t="n">
        <f aca="false">IFERROR(VALUE(SUBSTITUTE(TRIM('수출입 실적(국가별)'!G1306),",","")),"")</f>
        <v>5910</v>
      </c>
    </row>
    <row r="1303" customFormat="false" ht="15" hidden="false" customHeight="true" outlineLevel="0" collapsed="false">
      <c r="A1303" s="11" t="str">
        <f aca="false">TRIM('수출입 실적(국가별)'!A1307)</f>
        <v>2025.06</v>
      </c>
      <c r="B1303" s="17" t="n">
        <f aca="false">IFERROR(VALUE(LEFT(A1303,4)),"")</f>
        <v>2025</v>
      </c>
      <c r="C1303" s="17" t="n">
        <f aca="false">IFERROR(VALUE(RIGHT(A1303,2)),"")</f>
        <v>6</v>
      </c>
      <c r="D1303" s="11" t="str">
        <f aca="false">TRIM('수출입 실적(국가별)'!B1307)</f>
        <v>룩셈부르그</v>
      </c>
      <c r="E1303" s="19" t="n">
        <f aca="false">IFERROR(VALUE(SUBSTITUTE(TRIM('수출입 실적(국가별)'!D1307),",","")),"")</f>
        <v>5409</v>
      </c>
      <c r="F1303" s="19" t="n">
        <f aca="false">IFERROR(VALUE(SUBSTITUTE(TRIM('수출입 실적(국가별)'!F1307),",","")),"")</f>
        <v>8413</v>
      </c>
      <c r="G1303" s="19" t="n">
        <f aca="false">IFERROR(VALUE(SUBSTITUTE(TRIM('수출입 실적(국가별)'!G1307),",","")),"")</f>
        <v>-3005</v>
      </c>
    </row>
    <row r="1304" customFormat="false" ht="15" hidden="false" customHeight="true" outlineLevel="0" collapsed="false">
      <c r="A1304" s="11" t="str">
        <f aca="false">TRIM('수출입 실적(국가별)'!A1308)</f>
        <v>2025.06</v>
      </c>
      <c r="B1304" s="17" t="n">
        <f aca="false">IFERROR(VALUE(LEFT(A1304,4)),"")</f>
        <v>2025</v>
      </c>
      <c r="C1304" s="17" t="n">
        <f aca="false">IFERROR(VALUE(RIGHT(A1304,2)),"")</f>
        <v>6</v>
      </c>
      <c r="D1304" s="11" t="str">
        <f aca="false">TRIM('수출입 실적(국가별)'!B1308)</f>
        <v>이란</v>
      </c>
      <c r="E1304" s="19" t="n">
        <f aca="false">IFERROR(VALUE(SUBSTITUTE(TRIM('수출입 실적(국가별)'!D1308),",","")),"")</f>
        <v>5368</v>
      </c>
      <c r="F1304" s="19" t="n">
        <f aca="false">IFERROR(VALUE(SUBSTITUTE(TRIM('수출입 실적(국가별)'!F1308),",","")),"")</f>
        <v>146</v>
      </c>
      <c r="G1304" s="19" t="n">
        <f aca="false">IFERROR(VALUE(SUBSTITUTE(TRIM('수출입 실적(국가별)'!G1308),",","")),"")</f>
        <v>5222</v>
      </c>
    </row>
    <row r="1305" customFormat="false" ht="15" hidden="false" customHeight="true" outlineLevel="0" collapsed="false">
      <c r="A1305" s="11" t="str">
        <f aca="false">TRIM('수출입 실적(국가별)'!A1309)</f>
        <v>2025.06</v>
      </c>
      <c r="B1305" s="17" t="n">
        <f aca="false">IFERROR(VALUE(LEFT(A1305,4)),"")</f>
        <v>2025</v>
      </c>
      <c r="C1305" s="17" t="n">
        <f aca="false">IFERROR(VALUE(RIGHT(A1305,2)),"")</f>
        <v>6</v>
      </c>
      <c r="D1305" s="11" t="str">
        <f aca="false">TRIM('수출입 실적(국가별)'!B1309)</f>
        <v>예맨</v>
      </c>
      <c r="E1305" s="19" t="n">
        <f aca="false">IFERROR(VALUE(SUBSTITUTE(TRIM('수출입 실적(국가별)'!D1309),",","")),"")</f>
        <v>4997</v>
      </c>
      <c r="F1305" s="19" t="n">
        <f aca="false">IFERROR(VALUE(SUBSTITUTE(TRIM('수출입 실적(국가별)'!F1309),",","")),"")</f>
        <v>675</v>
      </c>
      <c r="G1305" s="19" t="n">
        <f aca="false">IFERROR(VALUE(SUBSTITUTE(TRIM('수출입 실적(국가별)'!G1309),",","")),"")</f>
        <v>4322</v>
      </c>
    </row>
    <row r="1306" customFormat="false" ht="15" hidden="false" customHeight="true" outlineLevel="0" collapsed="false">
      <c r="A1306" s="11" t="str">
        <f aca="false">TRIM('수출입 실적(국가별)'!A1310)</f>
        <v>2025.06</v>
      </c>
      <c r="B1306" s="17" t="n">
        <f aca="false">IFERROR(VALUE(LEFT(A1306,4)),"")</f>
        <v>2025</v>
      </c>
      <c r="C1306" s="17" t="n">
        <f aca="false">IFERROR(VALUE(RIGHT(A1306,2)),"")</f>
        <v>6</v>
      </c>
      <c r="D1306" s="11" t="str">
        <f aca="false">TRIM('수출입 실적(국가별)'!B1310)</f>
        <v>아프카니스탄</v>
      </c>
      <c r="E1306" s="19" t="n">
        <f aca="false">IFERROR(VALUE(SUBSTITUTE(TRIM('수출입 실적(국가별)'!D1310),",","")),"")</f>
        <v>4917</v>
      </c>
      <c r="F1306" s="19" t="n">
        <f aca="false">IFERROR(VALUE(SUBSTITUTE(TRIM('수출입 실적(국가별)'!F1310),",","")),"")</f>
        <v>31</v>
      </c>
      <c r="G1306" s="19" t="n">
        <f aca="false">IFERROR(VALUE(SUBSTITUTE(TRIM('수출입 실적(국가별)'!G1310),",","")),"")</f>
        <v>4886</v>
      </c>
    </row>
    <row r="1307" customFormat="false" ht="15" hidden="false" customHeight="true" outlineLevel="0" collapsed="false">
      <c r="A1307" s="11" t="str">
        <f aca="false">TRIM('수출입 실적(국가별)'!A1311)</f>
        <v>2025.06</v>
      </c>
      <c r="B1307" s="17" t="n">
        <f aca="false">IFERROR(VALUE(LEFT(A1307,4)),"")</f>
        <v>2025</v>
      </c>
      <c r="C1307" s="17" t="n">
        <f aca="false">IFERROR(VALUE(RIGHT(A1307,2)),"")</f>
        <v>6</v>
      </c>
      <c r="D1307" s="11" t="str">
        <f aca="false">TRIM('수출입 실적(국가별)'!B1311)</f>
        <v>모리셔스</v>
      </c>
      <c r="E1307" s="19" t="n">
        <f aca="false">IFERROR(VALUE(SUBSTITUTE(TRIM('수출입 실적(국가별)'!D1311),",","")),"")</f>
        <v>4803</v>
      </c>
      <c r="F1307" s="19" t="n">
        <f aca="false">IFERROR(VALUE(SUBSTITUTE(TRIM('수출입 실적(국가별)'!F1311),",","")),"")</f>
        <v>189</v>
      </c>
      <c r="G1307" s="19" t="n">
        <f aca="false">IFERROR(VALUE(SUBSTITUTE(TRIM('수출입 실적(국가별)'!G1311),",","")),"")</f>
        <v>4614</v>
      </c>
    </row>
    <row r="1308" customFormat="false" ht="15" hidden="false" customHeight="true" outlineLevel="0" collapsed="false">
      <c r="A1308" s="11" t="str">
        <f aca="false">TRIM('수출입 실적(국가별)'!A1312)</f>
        <v>2025.06</v>
      </c>
      <c r="B1308" s="17" t="n">
        <f aca="false">IFERROR(VALUE(LEFT(A1308,4)),"")</f>
        <v>2025</v>
      </c>
      <c r="C1308" s="17" t="n">
        <f aca="false">IFERROR(VALUE(RIGHT(A1308,2)),"")</f>
        <v>6</v>
      </c>
      <c r="D1308" s="11" t="str">
        <f aca="false">TRIM('수출입 실적(국가별)'!B1312)</f>
        <v>사모아</v>
      </c>
      <c r="E1308" s="19" t="n">
        <f aca="false">IFERROR(VALUE(SUBSTITUTE(TRIM('수출입 실적(국가별)'!D1312),",","")),"")</f>
        <v>4763</v>
      </c>
      <c r="F1308" s="19" t="n">
        <f aca="false">IFERROR(VALUE(SUBSTITUTE(TRIM('수출입 실적(국가별)'!F1312),",","")),"")</f>
        <v>51</v>
      </c>
      <c r="G1308" s="19" t="n">
        <f aca="false">IFERROR(VALUE(SUBSTITUTE(TRIM('수출입 실적(국가별)'!G1312),",","")),"")</f>
        <v>4712</v>
      </c>
    </row>
    <row r="1309" customFormat="false" ht="15" hidden="false" customHeight="true" outlineLevel="0" collapsed="false">
      <c r="A1309" s="11" t="str">
        <f aca="false">TRIM('수출입 실적(국가별)'!A1313)</f>
        <v>2025.06</v>
      </c>
      <c r="B1309" s="17" t="n">
        <f aca="false">IFERROR(VALUE(LEFT(A1309,4)),"")</f>
        <v>2025</v>
      </c>
      <c r="C1309" s="17" t="n">
        <f aca="false">IFERROR(VALUE(RIGHT(A1309,2)),"")</f>
        <v>6</v>
      </c>
      <c r="D1309" s="11" t="str">
        <f aca="false">TRIM('수출입 실적(국가별)'!B1313)</f>
        <v>베닝</v>
      </c>
      <c r="E1309" s="19" t="n">
        <f aca="false">IFERROR(VALUE(SUBSTITUTE(TRIM('수출입 실적(국가별)'!D1313),",","")),"")</f>
        <v>4612</v>
      </c>
      <c r="F1309" s="19" t="n">
        <f aca="false">IFERROR(VALUE(SUBSTITUTE(TRIM('수출입 실적(국가별)'!F1313),",","")),"")</f>
        <v>9</v>
      </c>
      <c r="G1309" s="19" t="n">
        <f aca="false">IFERROR(VALUE(SUBSTITUTE(TRIM('수출입 실적(국가별)'!G1313),",","")),"")</f>
        <v>4603</v>
      </c>
    </row>
    <row r="1310" customFormat="false" ht="15" hidden="false" customHeight="true" outlineLevel="0" collapsed="false">
      <c r="A1310" s="11" t="str">
        <f aca="false">TRIM('수출입 실적(국가별)'!A1314)</f>
        <v>2025.06</v>
      </c>
      <c r="B1310" s="17" t="n">
        <f aca="false">IFERROR(VALUE(LEFT(A1310,4)),"")</f>
        <v>2025</v>
      </c>
      <c r="C1310" s="17" t="n">
        <f aca="false">IFERROR(VALUE(RIGHT(A1310,2)),"")</f>
        <v>6</v>
      </c>
      <c r="D1310" s="11" t="str">
        <f aca="false">TRIM('수출입 실적(국가별)'!B1314)</f>
        <v>파푸아 뉴기니</v>
      </c>
      <c r="E1310" s="19" t="n">
        <f aca="false">IFERROR(VALUE(SUBSTITUTE(TRIM('수출입 실적(국가별)'!D1314),",","")),"")</f>
        <v>4126</v>
      </c>
      <c r="F1310" s="19" t="n">
        <f aca="false">IFERROR(VALUE(SUBSTITUTE(TRIM('수출입 실적(국가별)'!F1314),",","")),"")</f>
        <v>117061</v>
      </c>
      <c r="G1310" s="19" t="n">
        <f aca="false">IFERROR(VALUE(SUBSTITUTE(TRIM('수출입 실적(국가별)'!G1314),",","")),"")</f>
        <v>-112935</v>
      </c>
    </row>
    <row r="1311" customFormat="false" ht="15" hidden="false" customHeight="true" outlineLevel="0" collapsed="false">
      <c r="A1311" s="11" t="str">
        <f aca="false">TRIM('수출입 실적(국가별)'!A1315)</f>
        <v>2025.06</v>
      </c>
      <c r="B1311" s="17" t="n">
        <f aca="false">IFERROR(VALUE(LEFT(A1311,4)),"")</f>
        <v>2025</v>
      </c>
      <c r="C1311" s="17" t="n">
        <f aca="false">IFERROR(VALUE(RIGHT(A1311,2)),"")</f>
        <v>6</v>
      </c>
      <c r="D1311" s="11" t="str">
        <f aca="false">TRIM('수출입 실적(국가별)'!B1315)</f>
        <v>베네주엘라</v>
      </c>
      <c r="E1311" s="19" t="n">
        <f aca="false">IFERROR(VALUE(SUBSTITUTE(TRIM('수출입 실적(국가별)'!D1315),",","")),"")</f>
        <v>4007</v>
      </c>
      <c r="F1311" s="19" t="n">
        <f aca="false">IFERROR(VALUE(SUBSTITUTE(TRIM('수출입 실적(국가별)'!F1315),",","")),"")</f>
        <v>1945</v>
      </c>
      <c r="G1311" s="19" t="n">
        <f aca="false">IFERROR(VALUE(SUBSTITUTE(TRIM('수출입 실적(국가별)'!G1315),",","")),"")</f>
        <v>2062</v>
      </c>
    </row>
    <row r="1312" customFormat="false" ht="15" hidden="false" customHeight="true" outlineLevel="0" collapsed="false">
      <c r="A1312" s="11" t="str">
        <f aca="false">TRIM('수출입 실적(국가별)'!A1316)</f>
        <v>2025.06</v>
      </c>
      <c r="B1312" s="17" t="n">
        <f aca="false">IFERROR(VALUE(LEFT(A1312,4)),"")</f>
        <v>2025</v>
      </c>
      <c r="C1312" s="17" t="n">
        <f aca="false">IFERROR(VALUE(RIGHT(A1312,2)),"")</f>
        <v>6</v>
      </c>
      <c r="D1312" s="11" t="str">
        <f aca="false">TRIM('수출입 실적(국가별)'!B1316)</f>
        <v>콩고민주공화국</v>
      </c>
      <c r="E1312" s="19" t="n">
        <f aca="false">IFERROR(VALUE(SUBSTITUTE(TRIM('수출입 실적(국가별)'!D1316),",","")),"")</f>
        <v>3774</v>
      </c>
      <c r="F1312" s="19" t="n">
        <f aca="false">IFERROR(VALUE(SUBSTITUTE(TRIM('수출입 실적(국가별)'!F1316),",","")),"")</f>
        <v>154359</v>
      </c>
      <c r="G1312" s="19" t="n">
        <f aca="false">IFERROR(VALUE(SUBSTITUTE(TRIM('수출입 실적(국가별)'!G1316),",","")),"")</f>
        <v>-150585</v>
      </c>
    </row>
    <row r="1313" customFormat="false" ht="15" hidden="false" customHeight="true" outlineLevel="0" collapsed="false">
      <c r="A1313" s="11" t="str">
        <f aca="false">TRIM('수출입 실적(국가별)'!A1317)</f>
        <v>2025.06</v>
      </c>
      <c r="B1313" s="17" t="n">
        <f aca="false">IFERROR(VALUE(LEFT(A1313,4)),"")</f>
        <v>2025</v>
      </c>
      <c r="C1313" s="17" t="n">
        <f aca="false">IFERROR(VALUE(RIGHT(A1313,2)),"")</f>
        <v>6</v>
      </c>
      <c r="D1313" s="11" t="str">
        <f aca="false">TRIM('수출입 실적(국가별)'!B1317)</f>
        <v>가이아나</v>
      </c>
      <c r="E1313" s="19" t="n">
        <f aca="false">IFERROR(VALUE(SUBSTITUTE(TRIM('수출입 실적(국가별)'!D1317),",","")),"")</f>
        <v>3700</v>
      </c>
      <c r="F1313" s="19" t="n">
        <f aca="false">IFERROR(VALUE(SUBSTITUTE(TRIM('수출입 실적(국가별)'!F1317),",","")),"")</f>
        <v>7</v>
      </c>
      <c r="G1313" s="19" t="n">
        <f aca="false">IFERROR(VALUE(SUBSTITUTE(TRIM('수출입 실적(국가별)'!G1317),",","")),"")</f>
        <v>3693</v>
      </c>
    </row>
    <row r="1314" customFormat="false" ht="15" hidden="false" customHeight="true" outlineLevel="0" collapsed="false">
      <c r="A1314" s="11" t="str">
        <f aca="false">TRIM('수출입 실적(국가별)'!A1318)</f>
        <v>2025.06</v>
      </c>
      <c r="B1314" s="17" t="n">
        <f aca="false">IFERROR(VALUE(LEFT(A1314,4)),"")</f>
        <v>2025</v>
      </c>
      <c r="C1314" s="17" t="n">
        <f aca="false">IFERROR(VALUE(RIGHT(A1314,2)),"")</f>
        <v>6</v>
      </c>
      <c r="D1314" s="11" t="str">
        <f aca="false">TRIM('수출입 실적(국가별)'!B1318)</f>
        <v>네팔</v>
      </c>
      <c r="E1314" s="19" t="n">
        <f aca="false">IFERROR(VALUE(SUBSTITUTE(TRIM('수출입 실적(국가별)'!D1318),",","")),"")</f>
        <v>3583</v>
      </c>
      <c r="F1314" s="19" t="n">
        <f aca="false">IFERROR(VALUE(SUBSTITUTE(TRIM('수출입 실적(국가별)'!F1318),",","")),"")</f>
        <v>583</v>
      </c>
      <c r="G1314" s="19" t="n">
        <f aca="false">IFERROR(VALUE(SUBSTITUTE(TRIM('수출입 실적(국가별)'!G1318),",","")),"")</f>
        <v>3000</v>
      </c>
    </row>
    <row r="1315" customFormat="false" ht="15" hidden="false" customHeight="true" outlineLevel="0" collapsed="false">
      <c r="A1315" s="11" t="str">
        <f aca="false">TRIM('수출입 실적(국가별)'!A1319)</f>
        <v>2025.06</v>
      </c>
      <c r="B1315" s="17" t="n">
        <f aca="false">IFERROR(VALUE(LEFT(A1315,4)),"")</f>
        <v>2025</v>
      </c>
      <c r="C1315" s="17" t="n">
        <f aca="false">IFERROR(VALUE(RIGHT(A1315,2)),"")</f>
        <v>6</v>
      </c>
      <c r="D1315" s="11" t="str">
        <f aca="false">TRIM('수출입 실적(국가별)'!B1319)</f>
        <v>우간다</v>
      </c>
      <c r="E1315" s="19" t="n">
        <f aca="false">IFERROR(VALUE(SUBSTITUTE(TRIM('수출입 실적(국가별)'!D1319),",","")),"")</f>
        <v>3428</v>
      </c>
      <c r="F1315" s="19" t="n">
        <f aca="false">IFERROR(VALUE(SUBSTITUTE(TRIM('수출입 실적(국가별)'!F1319),",","")),"")</f>
        <v>1486</v>
      </c>
      <c r="G1315" s="19" t="n">
        <f aca="false">IFERROR(VALUE(SUBSTITUTE(TRIM('수출입 실적(국가별)'!G1319),",","")),"")</f>
        <v>1942</v>
      </c>
    </row>
    <row r="1316" customFormat="false" ht="15" hidden="false" customHeight="true" outlineLevel="0" collapsed="false">
      <c r="A1316" s="11" t="str">
        <f aca="false">TRIM('수출입 실적(국가별)'!A1320)</f>
        <v>2025.06</v>
      </c>
      <c r="B1316" s="17" t="n">
        <f aca="false">IFERROR(VALUE(LEFT(A1316,4)),"")</f>
        <v>2025</v>
      </c>
      <c r="C1316" s="17" t="n">
        <f aca="false">IFERROR(VALUE(RIGHT(A1316,2)),"")</f>
        <v>6</v>
      </c>
      <c r="D1316" s="11" t="str">
        <f aca="false">TRIM('수출입 실적(국가별)'!B1320)</f>
        <v>자마이카</v>
      </c>
      <c r="E1316" s="19" t="n">
        <f aca="false">IFERROR(VALUE(SUBSTITUTE(TRIM('수출입 실적(국가별)'!D1320),",","")),"")</f>
        <v>3337</v>
      </c>
      <c r="F1316" s="19" t="n">
        <f aca="false">IFERROR(VALUE(SUBSTITUTE(TRIM('수출입 실적(국가별)'!F1320),",","")),"")</f>
        <v>1042</v>
      </c>
      <c r="G1316" s="19" t="n">
        <f aca="false">IFERROR(VALUE(SUBSTITUTE(TRIM('수출입 실적(국가별)'!G1320),",","")),"")</f>
        <v>2295</v>
      </c>
    </row>
    <row r="1317" customFormat="false" ht="15" hidden="false" customHeight="true" outlineLevel="0" collapsed="false">
      <c r="A1317" s="11" t="str">
        <f aca="false">TRIM('수출입 실적(국가별)'!A1321)</f>
        <v>2025.06</v>
      </c>
      <c r="B1317" s="17" t="n">
        <f aca="false">IFERROR(VALUE(LEFT(A1317,4)),"")</f>
        <v>2025</v>
      </c>
      <c r="C1317" s="17" t="n">
        <f aca="false">IFERROR(VALUE(RIGHT(A1317,2)),"")</f>
        <v>6</v>
      </c>
      <c r="D1317" s="11" t="str">
        <f aca="false">TRIM('수출입 실적(국가별)'!B1321)</f>
        <v>부르키나 파소</v>
      </c>
      <c r="E1317" s="19" t="n">
        <f aca="false">IFERROR(VALUE(SUBSTITUTE(TRIM('수출입 실적(국가별)'!D1321),",","")),"")</f>
        <v>3205</v>
      </c>
      <c r="F1317" s="19" t="n">
        <f aca="false">IFERROR(VALUE(SUBSTITUTE(TRIM('수출입 실적(국가별)'!F1321),",","")),"")</f>
        <v>4231</v>
      </c>
      <c r="G1317" s="19" t="n">
        <f aca="false">IFERROR(VALUE(SUBSTITUTE(TRIM('수출입 실적(국가별)'!G1321),",","")),"")</f>
        <v>-1026</v>
      </c>
    </row>
    <row r="1318" customFormat="false" ht="15" hidden="false" customHeight="true" outlineLevel="0" collapsed="false">
      <c r="A1318" s="11" t="str">
        <f aca="false">TRIM('수출입 실적(국가별)'!A1322)</f>
        <v>2025.06</v>
      </c>
      <c r="B1318" s="17" t="n">
        <f aca="false">IFERROR(VALUE(LEFT(A1318,4)),"")</f>
        <v>2025</v>
      </c>
      <c r="C1318" s="17" t="n">
        <f aca="false">IFERROR(VALUE(RIGHT(A1318,2)),"")</f>
        <v>6</v>
      </c>
      <c r="D1318" s="11" t="str">
        <f aca="false">TRIM('수출입 실적(국가별)'!B1322)</f>
        <v>아르메니아</v>
      </c>
      <c r="E1318" s="19" t="n">
        <f aca="false">IFERROR(VALUE(SUBSTITUTE(TRIM('수출입 실적(국가별)'!D1322),",","")),"")</f>
        <v>2976</v>
      </c>
      <c r="F1318" s="19" t="n">
        <f aca="false">IFERROR(VALUE(SUBSTITUTE(TRIM('수출입 실적(국가별)'!F1322),",","")),"")</f>
        <v>2882</v>
      </c>
      <c r="G1318" s="19" t="n">
        <f aca="false">IFERROR(VALUE(SUBSTITUTE(TRIM('수출입 실적(국가별)'!G1322),",","")),"")</f>
        <v>94</v>
      </c>
    </row>
    <row r="1319" customFormat="false" ht="15" hidden="false" customHeight="true" outlineLevel="0" collapsed="false">
      <c r="A1319" s="11" t="str">
        <f aca="false">TRIM('수출입 실적(국가별)'!A1323)</f>
        <v>2025.06</v>
      </c>
      <c r="B1319" s="17" t="n">
        <f aca="false">IFERROR(VALUE(LEFT(A1319,4)),"")</f>
        <v>2025</v>
      </c>
      <c r="C1319" s="17" t="n">
        <f aca="false">IFERROR(VALUE(RIGHT(A1319,2)),"")</f>
        <v>6</v>
      </c>
      <c r="D1319" s="11" t="str">
        <f aca="false">TRIM('수출입 실적(국가별)'!B1323)</f>
        <v>아이슬란드</v>
      </c>
      <c r="E1319" s="19" t="n">
        <f aca="false">IFERROR(VALUE(SUBSTITUTE(TRIM('수출입 실적(국가별)'!D1323),",","")),"")</f>
        <v>2945</v>
      </c>
      <c r="F1319" s="19" t="n">
        <f aca="false">IFERROR(VALUE(SUBSTITUTE(TRIM('수출입 실적(국가별)'!F1323),",","")),"")</f>
        <v>4164</v>
      </c>
      <c r="G1319" s="19" t="n">
        <f aca="false">IFERROR(VALUE(SUBSTITUTE(TRIM('수출입 실적(국가별)'!G1323),",","")),"")</f>
        <v>-1219</v>
      </c>
    </row>
    <row r="1320" customFormat="false" ht="15" hidden="false" customHeight="true" outlineLevel="0" collapsed="false">
      <c r="A1320" s="11" t="str">
        <f aca="false">TRIM('수출입 실적(국가별)'!A1324)</f>
        <v>2025.06</v>
      </c>
      <c r="B1320" s="17" t="n">
        <f aca="false">IFERROR(VALUE(LEFT(A1320,4)),"")</f>
        <v>2025</v>
      </c>
      <c r="C1320" s="17" t="n">
        <f aca="false">IFERROR(VALUE(RIGHT(A1320,2)),"")</f>
        <v>6</v>
      </c>
      <c r="D1320" s="11" t="str">
        <f aca="false">TRIM('수출입 실적(국가별)'!B1324)</f>
        <v>남수단</v>
      </c>
      <c r="E1320" s="19" t="n">
        <f aca="false">IFERROR(VALUE(SUBSTITUTE(TRIM('수출입 실적(국가별)'!D1324),",","")),"")</f>
        <v>2580</v>
      </c>
      <c r="F1320" s="19" t="n">
        <f aca="false">IFERROR(VALUE(SUBSTITUTE(TRIM('수출입 실적(국가별)'!F1324),",","")),"")</f>
        <v>0</v>
      </c>
      <c r="G1320" s="19" t="n">
        <f aca="false">IFERROR(VALUE(SUBSTITUTE(TRIM('수출입 실적(국가별)'!G1324),",","")),"")</f>
        <v>2580</v>
      </c>
    </row>
    <row r="1321" customFormat="false" ht="15" hidden="false" customHeight="true" outlineLevel="0" collapsed="false">
      <c r="A1321" s="11" t="str">
        <f aca="false">TRIM('수출입 실적(국가별)'!A1325)</f>
        <v>2025.06</v>
      </c>
      <c r="B1321" s="17" t="n">
        <f aca="false">IFERROR(VALUE(LEFT(A1321,4)),"")</f>
        <v>2025</v>
      </c>
      <c r="C1321" s="17" t="n">
        <f aca="false">IFERROR(VALUE(RIGHT(A1321,2)),"")</f>
        <v>6</v>
      </c>
      <c r="D1321" s="11" t="str">
        <f aca="false">TRIM('수출입 실적(국가별)'!B1325)</f>
        <v>아루바</v>
      </c>
      <c r="E1321" s="19" t="n">
        <f aca="false">IFERROR(VALUE(SUBSTITUTE(TRIM('수출입 실적(국가별)'!D1325),",","")),"")</f>
        <v>2356</v>
      </c>
      <c r="F1321" s="19" t="n">
        <f aca="false">IFERROR(VALUE(SUBSTITUTE(TRIM('수출입 실적(국가별)'!F1325),",","")),"")</f>
        <v>12</v>
      </c>
      <c r="G1321" s="19" t="n">
        <f aca="false">IFERROR(VALUE(SUBSTITUTE(TRIM('수출입 실적(국가별)'!G1325),",","")),"")</f>
        <v>2344</v>
      </c>
    </row>
    <row r="1322" customFormat="false" ht="15" hidden="false" customHeight="true" outlineLevel="0" collapsed="false">
      <c r="A1322" s="11" t="str">
        <f aca="false">TRIM('수출입 실적(국가별)'!A1326)</f>
        <v>2025.06</v>
      </c>
      <c r="B1322" s="17" t="n">
        <f aca="false">IFERROR(VALUE(LEFT(A1322,4)),"")</f>
        <v>2025</v>
      </c>
      <c r="C1322" s="17" t="n">
        <f aca="false">IFERROR(VALUE(RIGHT(A1322,2)),"")</f>
        <v>6</v>
      </c>
      <c r="D1322" s="11" t="str">
        <f aca="false">TRIM('수출입 실적(국가별)'!B1326)</f>
        <v>볼리비아</v>
      </c>
      <c r="E1322" s="19" t="n">
        <f aca="false">IFERROR(VALUE(SUBSTITUTE(TRIM('수출입 실적(국가별)'!D1326),",","")),"")</f>
        <v>2241</v>
      </c>
      <c r="F1322" s="19" t="n">
        <f aca="false">IFERROR(VALUE(SUBSTITUTE(TRIM('수출입 실적(국가별)'!F1326),",","")),"")</f>
        <v>29288</v>
      </c>
      <c r="G1322" s="19" t="n">
        <f aca="false">IFERROR(VALUE(SUBSTITUTE(TRIM('수출입 실적(국가별)'!G1326),",","")),"")</f>
        <v>-27046</v>
      </c>
    </row>
    <row r="1323" customFormat="false" ht="15" hidden="false" customHeight="true" outlineLevel="0" collapsed="false">
      <c r="A1323" s="11" t="str">
        <f aca="false">TRIM('수출입 실적(국가별)'!A1327)</f>
        <v>2025.06</v>
      </c>
      <c r="B1323" s="17" t="n">
        <f aca="false">IFERROR(VALUE(LEFT(A1323,4)),"")</f>
        <v>2025</v>
      </c>
      <c r="C1323" s="17" t="n">
        <f aca="false">IFERROR(VALUE(RIGHT(A1323,2)),"")</f>
        <v>6</v>
      </c>
      <c r="D1323" s="11" t="str">
        <f aca="false">TRIM('수출입 실적(국가별)'!B1327)</f>
        <v>잠비아</v>
      </c>
      <c r="E1323" s="19" t="n">
        <f aca="false">IFERROR(VALUE(SUBSTITUTE(TRIM('수출입 실적(국가별)'!D1327),",","")),"")</f>
        <v>2190</v>
      </c>
      <c r="F1323" s="19" t="n">
        <f aca="false">IFERROR(VALUE(SUBSTITUTE(TRIM('수출입 실적(국가별)'!F1327),",","")),"")</f>
        <v>3653</v>
      </c>
      <c r="G1323" s="19" t="n">
        <f aca="false">IFERROR(VALUE(SUBSTITUTE(TRIM('수출입 실적(국가별)'!G1327),",","")),"")</f>
        <v>-1463</v>
      </c>
    </row>
    <row r="1324" customFormat="false" ht="15" hidden="false" customHeight="true" outlineLevel="0" collapsed="false">
      <c r="A1324" s="11" t="str">
        <f aca="false">TRIM('수출입 실적(국가별)'!A1328)</f>
        <v>2025.06</v>
      </c>
      <c r="B1324" s="17" t="n">
        <f aca="false">IFERROR(VALUE(LEFT(A1324,4)),"")</f>
        <v>2025</v>
      </c>
      <c r="C1324" s="17" t="n">
        <f aca="false">IFERROR(VALUE(RIGHT(A1324,2)),"")</f>
        <v>6</v>
      </c>
      <c r="D1324" s="11" t="str">
        <f aca="false">TRIM('수출입 실적(국가별)'!B1328)</f>
        <v>짐바브웨</v>
      </c>
      <c r="E1324" s="19" t="n">
        <f aca="false">IFERROR(VALUE(SUBSTITUTE(TRIM('수출입 실적(국가별)'!D1328),",","")),"")</f>
        <v>1996</v>
      </c>
      <c r="F1324" s="19" t="n">
        <f aca="false">IFERROR(VALUE(SUBSTITUTE(TRIM('수출입 실적(국가별)'!F1328),",","")),"")</f>
        <v>137</v>
      </c>
      <c r="G1324" s="19" t="n">
        <f aca="false">IFERROR(VALUE(SUBSTITUTE(TRIM('수출입 실적(국가별)'!G1328),",","")),"")</f>
        <v>1858</v>
      </c>
    </row>
    <row r="1325" customFormat="false" ht="15" hidden="false" customHeight="true" outlineLevel="0" collapsed="false">
      <c r="A1325" s="11" t="str">
        <f aca="false">TRIM('수출입 실적(국가별)'!A1329)</f>
        <v>2025.06</v>
      </c>
      <c r="B1325" s="17" t="n">
        <f aca="false">IFERROR(VALUE(LEFT(A1325,4)),"")</f>
        <v>2025</v>
      </c>
      <c r="C1325" s="17" t="n">
        <f aca="false">IFERROR(VALUE(RIGHT(A1325,2)),"")</f>
        <v>6</v>
      </c>
      <c r="D1325" s="11" t="str">
        <f aca="false">TRIM('수출입 실적(국가별)'!B1329)</f>
        <v>마세도니아</v>
      </c>
      <c r="E1325" s="19" t="n">
        <f aca="false">IFERROR(VALUE(SUBSTITUTE(TRIM('수출입 실적(국가별)'!D1329),",","")),"")</f>
        <v>1870</v>
      </c>
      <c r="F1325" s="19" t="n">
        <f aca="false">IFERROR(VALUE(SUBSTITUTE(TRIM('수출입 실적(국가별)'!F1329),",","")),"")</f>
        <v>306</v>
      </c>
      <c r="G1325" s="19" t="n">
        <f aca="false">IFERROR(VALUE(SUBSTITUTE(TRIM('수출입 실적(국가별)'!G1329),",","")),"")</f>
        <v>1564</v>
      </c>
    </row>
    <row r="1326" customFormat="false" ht="15" hidden="false" customHeight="true" outlineLevel="0" collapsed="false">
      <c r="A1326" s="11" t="str">
        <f aca="false">TRIM('수출입 실적(국가별)'!A1330)</f>
        <v>2025.06</v>
      </c>
      <c r="B1326" s="17" t="n">
        <f aca="false">IFERROR(VALUE(LEFT(A1326,4)),"")</f>
        <v>2025</v>
      </c>
      <c r="C1326" s="17" t="n">
        <f aca="false">IFERROR(VALUE(RIGHT(A1326,2)),"")</f>
        <v>6</v>
      </c>
      <c r="D1326" s="11" t="str">
        <f aca="false">TRIM('수출입 실적(국가별)'!B1330)</f>
        <v>마다카스카르</v>
      </c>
      <c r="E1326" s="19" t="n">
        <f aca="false">IFERROR(VALUE(SUBSTITUTE(TRIM('수출입 실적(국가별)'!D1330),",","")),"")</f>
        <v>1870</v>
      </c>
      <c r="F1326" s="19" t="n">
        <f aca="false">IFERROR(VALUE(SUBSTITUTE(TRIM('수출입 실적(국가별)'!F1330),",","")),"")</f>
        <v>6572</v>
      </c>
      <c r="G1326" s="19" t="n">
        <f aca="false">IFERROR(VALUE(SUBSTITUTE(TRIM('수출입 실적(국가별)'!G1330),",","")),"")</f>
        <v>-4702</v>
      </c>
    </row>
    <row r="1327" customFormat="false" ht="15" hidden="false" customHeight="true" outlineLevel="0" collapsed="false">
      <c r="A1327" s="11" t="str">
        <f aca="false">TRIM('수출입 실적(국가별)'!A1331)</f>
        <v>2025.06</v>
      </c>
      <c r="B1327" s="17" t="n">
        <f aca="false">IFERROR(VALUE(LEFT(A1327,4)),"")</f>
        <v>2025</v>
      </c>
      <c r="C1327" s="17" t="n">
        <f aca="false">IFERROR(VALUE(RIGHT(A1327,2)),"")</f>
        <v>6</v>
      </c>
      <c r="D1327" s="11" t="str">
        <f aca="false">TRIM('수출입 실적(국가별)'!B1331)</f>
        <v>카메룬</v>
      </c>
      <c r="E1327" s="19" t="n">
        <f aca="false">IFERROR(VALUE(SUBSTITUTE(TRIM('수출입 실적(국가별)'!D1331),",","")),"")</f>
        <v>1645</v>
      </c>
      <c r="F1327" s="19" t="n">
        <f aca="false">IFERROR(VALUE(SUBSTITUTE(TRIM('수출입 실적(국가별)'!F1331),",","")),"")</f>
        <v>35962</v>
      </c>
      <c r="G1327" s="19" t="n">
        <f aca="false">IFERROR(VALUE(SUBSTITUTE(TRIM('수출입 실적(국가별)'!G1331),",","")),"")</f>
        <v>-34317</v>
      </c>
    </row>
    <row r="1328" customFormat="false" ht="15" hidden="false" customHeight="true" outlineLevel="0" collapsed="false">
      <c r="A1328" s="11" t="str">
        <f aca="false">TRIM('수출입 실적(국가별)'!A1332)</f>
        <v>2025.06</v>
      </c>
      <c r="B1328" s="17" t="n">
        <f aca="false">IFERROR(VALUE(LEFT(A1328,4)),"")</f>
        <v>2025</v>
      </c>
      <c r="C1328" s="17" t="n">
        <f aca="false">IFERROR(VALUE(RIGHT(A1328,2)),"")</f>
        <v>6</v>
      </c>
      <c r="D1328" s="11" t="str">
        <f aca="false">TRIM('수출입 실적(국가별)'!B1332)</f>
        <v>팔레스타인 해방기구</v>
      </c>
      <c r="E1328" s="19" t="n">
        <f aca="false">IFERROR(VALUE(SUBSTITUTE(TRIM('수출입 실적(국가별)'!D1332),",","")),"")</f>
        <v>1577</v>
      </c>
      <c r="F1328" s="19" t="n">
        <f aca="false">IFERROR(VALUE(SUBSTITUTE(TRIM('수출입 실적(국가별)'!F1332),",","")),"")</f>
        <v>137</v>
      </c>
      <c r="G1328" s="19" t="n">
        <f aca="false">IFERROR(VALUE(SUBSTITUTE(TRIM('수출입 실적(국가별)'!G1332),",","")),"")</f>
        <v>1440</v>
      </c>
    </row>
    <row r="1329" customFormat="false" ht="15" hidden="false" customHeight="true" outlineLevel="0" collapsed="false">
      <c r="A1329" s="11" t="str">
        <f aca="false">TRIM('수출입 실적(국가별)'!A1333)</f>
        <v>2025.06</v>
      </c>
      <c r="B1329" s="17" t="n">
        <f aca="false">IFERROR(VALUE(LEFT(A1329,4)),"")</f>
        <v>2025</v>
      </c>
      <c r="C1329" s="17" t="n">
        <f aca="false">IFERROR(VALUE(RIGHT(A1329,2)),"")</f>
        <v>6</v>
      </c>
      <c r="D1329" s="11" t="str">
        <f aca="false">TRIM('수출입 실적(국가별)'!B1333)</f>
        <v>불령 리유니온 코모도 제도</v>
      </c>
      <c r="E1329" s="19" t="n">
        <f aca="false">IFERROR(VALUE(SUBSTITUTE(TRIM('수출입 실적(국가별)'!D1333),",","")),"")</f>
        <v>1456</v>
      </c>
      <c r="F1329" s="19" t="n">
        <f aca="false">IFERROR(VALUE(SUBSTITUTE(TRIM('수출입 실적(국가별)'!F1333),",","")),"")</f>
        <v>2</v>
      </c>
      <c r="G1329" s="19" t="n">
        <f aca="false">IFERROR(VALUE(SUBSTITUTE(TRIM('수출입 실적(국가별)'!G1333),",","")),"")</f>
        <v>1454</v>
      </c>
    </row>
    <row r="1330" customFormat="false" ht="15" hidden="false" customHeight="true" outlineLevel="0" collapsed="false">
      <c r="A1330" s="11" t="str">
        <f aca="false">TRIM('수출입 실적(국가별)'!A1334)</f>
        <v>2025.06</v>
      </c>
      <c r="B1330" s="17" t="n">
        <f aca="false">IFERROR(VALUE(LEFT(A1330,4)),"")</f>
        <v>2025</v>
      </c>
      <c r="C1330" s="17" t="n">
        <f aca="false">IFERROR(VALUE(RIGHT(A1330,2)),"")</f>
        <v>6</v>
      </c>
      <c r="D1330" s="11" t="str">
        <f aca="false">TRIM('수출입 실적(국가별)'!B1334)</f>
        <v>나미비아</v>
      </c>
      <c r="E1330" s="19" t="n">
        <f aca="false">IFERROR(VALUE(SUBSTITUTE(TRIM('수출입 실적(국가별)'!D1334),",","")),"")</f>
        <v>1440</v>
      </c>
      <c r="F1330" s="19" t="n">
        <f aca="false">IFERROR(VALUE(SUBSTITUTE(TRIM('수출입 실적(국가별)'!F1334),",","")),"")</f>
        <v>15077</v>
      </c>
      <c r="G1330" s="19" t="n">
        <f aca="false">IFERROR(VALUE(SUBSTITUTE(TRIM('수출입 실적(국가별)'!G1334),",","")),"")</f>
        <v>-13638</v>
      </c>
    </row>
    <row r="1331" customFormat="false" ht="15" hidden="false" customHeight="true" outlineLevel="0" collapsed="false">
      <c r="A1331" s="11" t="str">
        <f aca="false">TRIM('수출입 실적(국가별)'!A1335)</f>
        <v>2025.06</v>
      </c>
      <c r="B1331" s="17" t="n">
        <f aca="false">IFERROR(VALUE(LEFT(A1331,4)),"")</f>
        <v>2025</v>
      </c>
      <c r="C1331" s="17" t="n">
        <f aca="false">IFERROR(VALUE(RIGHT(A1331,2)),"")</f>
        <v>6</v>
      </c>
      <c r="D1331" s="11" t="str">
        <f aca="false">TRIM('수출입 실적(국가별)'!B1335)</f>
        <v>르완다</v>
      </c>
      <c r="E1331" s="19" t="n">
        <f aca="false">IFERROR(VALUE(SUBSTITUTE(TRIM('수출입 실적(국가별)'!D1335),",","")),"")</f>
        <v>1435</v>
      </c>
      <c r="F1331" s="19" t="n">
        <f aca="false">IFERROR(VALUE(SUBSTITUTE(TRIM('수출입 실적(국가별)'!F1335),",","")),"")</f>
        <v>183</v>
      </c>
      <c r="G1331" s="19" t="n">
        <f aca="false">IFERROR(VALUE(SUBSTITUTE(TRIM('수출입 실적(국가별)'!G1335),",","")),"")</f>
        <v>1253</v>
      </c>
    </row>
    <row r="1332" customFormat="false" ht="15" hidden="false" customHeight="true" outlineLevel="0" collapsed="false">
      <c r="A1332" s="11" t="str">
        <f aca="false">TRIM('수출입 실적(국가별)'!A1336)</f>
        <v>2025.06</v>
      </c>
      <c r="B1332" s="17" t="n">
        <f aca="false">IFERROR(VALUE(LEFT(A1332,4)),"")</f>
        <v>2025</v>
      </c>
      <c r="C1332" s="17" t="n">
        <f aca="false">IFERROR(VALUE(RIGHT(A1332,2)),"")</f>
        <v>6</v>
      </c>
      <c r="D1332" s="11" t="str">
        <f aca="false">TRIM('수출입 실적(국가별)'!B1336)</f>
        <v>투르크멘</v>
      </c>
      <c r="E1332" s="19" t="n">
        <f aca="false">IFERROR(VALUE(SUBSTITUTE(TRIM('수출입 실적(국가별)'!D1336),",","")),"")</f>
        <v>1419</v>
      </c>
      <c r="F1332" s="19" t="n">
        <f aca="false">IFERROR(VALUE(SUBSTITUTE(TRIM('수출입 실적(국가별)'!F1336),",","")),"")</f>
        <v>0</v>
      </c>
      <c r="G1332" s="19" t="n">
        <f aca="false">IFERROR(VALUE(SUBSTITUTE(TRIM('수출입 실적(국가별)'!G1336),",","")),"")</f>
        <v>1419</v>
      </c>
    </row>
    <row r="1333" customFormat="false" ht="15" hidden="false" customHeight="true" outlineLevel="0" collapsed="false">
      <c r="A1333" s="11" t="str">
        <f aca="false">TRIM('수출입 실적(국가별)'!A1337)</f>
        <v>2025.06</v>
      </c>
      <c r="B1333" s="17" t="n">
        <f aca="false">IFERROR(VALUE(LEFT(A1333,4)),"")</f>
        <v>2025</v>
      </c>
      <c r="C1333" s="17" t="n">
        <f aca="false">IFERROR(VALUE(RIGHT(A1333,2)),"")</f>
        <v>6</v>
      </c>
      <c r="D1333" s="11" t="str">
        <f aca="false">TRIM('수출입 실적(국가별)'!B1337)</f>
        <v>콩고</v>
      </c>
      <c r="E1333" s="19" t="n">
        <f aca="false">IFERROR(VALUE(SUBSTITUTE(TRIM('수출입 실적(국가별)'!D1337),",","")),"")</f>
        <v>1384</v>
      </c>
      <c r="F1333" s="19" t="n">
        <f aca="false">IFERROR(VALUE(SUBSTITUTE(TRIM('수출입 실적(국가별)'!F1337),",","")),"")</f>
        <v>340</v>
      </c>
      <c r="G1333" s="19" t="n">
        <f aca="false">IFERROR(VALUE(SUBSTITUTE(TRIM('수출입 실적(국가별)'!G1337),",","")),"")</f>
        <v>1044</v>
      </c>
    </row>
    <row r="1334" customFormat="false" ht="15" hidden="false" customHeight="true" outlineLevel="0" collapsed="false">
      <c r="A1334" s="11" t="str">
        <f aca="false">TRIM('수출입 실적(국가별)'!A1338)</f>
        <v>2025.06</v>
      </c>
      <c r="B1334" s="17" t="n">
        <f aca="false">IFERROR(VALUE(LEFT(A1334,4)),"")</f>
        <v>2025</v>
      </c>
      <c r="C1334" s="17" t="n">
        <f aca="false">IFERROR(VALUE(RIGHT(A1334,2)),"")</f>
        <v>6</v>
      </c>
      <c r="D1334" s="11" t="str">
        <f aca="false">TRIM('수출입 실적(국가별)'!B1338)</f>
        <v>가봉</v>
      </c>
      <c r="E1334" s="19" t="n">
        <f aca="false">IFERROR(VALUE(SUBSTITUTE(TRIM('수출입 실적(국가별)'!D1338),",","")),"")</f>
        <v>1374</v>
      </c>
      <c r="F1334" s="19" t="n">
        <f aca="false">IFERROR(VALUE(SUBSTITUTE(TRIM('수출입 실적(국가별)'!F1338),",","")),"")</f>
        <v>5495</v>
      </c>
      <c r="G1334" s="19" t="n">
        <f aca="false">IFERROR(VALUE(SUBSTITUTE(TRIM('수출입 실적(국가별)'!G1338),",","")),"")</f>
        <v>-4122</v>
      </c>
    </row>
    <row r="1335" customFormat="false" ht="15" hidden="false" customHeight="true" outlineLevel="0" collapsed="false">
      <c r="A1335" s="11" t="str">
        <f aca="false">TRIM('수출입 실적(국가별)'!A1339)</f>
        <v>2025.06</v>
      </c>
      <c r="B1335" s="17" t="n">
        <f aca="false">IFERROR(VALUE(LEFT(A1335,4)),"")</f>
        <v>2025</v>
      </c>
      <c r="C1335" s="17" t="n">
        <f aca="false">IFERROR(VALUE(RIGHT(A1335,2)),"")</f>
        <v>6</v>
      </c>
      <c r="D1335" s="11" t="str">
        <f aca="false">TRIM('수출입 실적(국가별)'!B1339)</f>
        <v>세인트 마틴</v>
      </c>
      <c r="E1335" s="19" t="n">
        <f aca="false">IFERROR(VALUE(SUBSTITUTE(TRIM('수출입 실적(국가별)'!D1339),",","")),"")</f>
        <v>1275</v>
      </c>
      <c r="F1335" s="19" t="n">
        <f aca="false">IFERROR(VALUE(SUBSTITUTE(TRIM('수출입 실적(국가별)'!F1339),",","")),"")</f>
        <v>0</v>
      </c>
      <c r="G1335" s="19" t="n">
        <f aca="false">IFERROR(VALUE(SUBSTITUTE(TRIM('수출입 실적(국가별)'!G1339),",","")),"")</f>
        <v>1275</v>
      </c>
    </row>
    <row r="1336" customFormat="false" ht="15" hidden="false" customHeight="true" outlineLevel="0" collapsed="false">
      <c r="A1336" s="11" t="str">
        <f aca="false">TRIM('수출입 실적(국가별)'!A1340)</f>
        <v>2025.06</v>
      </c>
      <c r="B1336" s="17" t="n">
        <f aca="false">IFERROR(VALUE(LEFT(A1336,4)),"")</f>
        <v>2025</v>
      </c>
      <c r="C1336" s="17" t="n">
        <f aca="false">IFERROR(VALUE(RIGHT(A1336,2)),"")</f>
        <v>6</v>
      </c>
      <c r="D1336" s="11" t="str">
        <f aca="false">TRIM('수출입 실적(국가별)'!B1340)</f>
        <v>아이티</v>
      </c>
      <c r="E1336" s="19" t="n">
        <f aca="false">IFERROR(VALUE(SUBSTITUTE(TRIM('수출입 실적(국가별)'!D1340),",","")),"")</f>
        <v>1258</v>
      </c>
      <c r="F1336" s="19" t="n">
        <f aca="false">IFERROR(VALUE(SUBSTITUTE(TRIM('수출입 실적(국가별)'!F1340),",","")),"")</f>
        <v>147</v>
      </c>
      <c r="G1336" s="19" t="n">
        <f aca="false">IFERROR(VALUE(SUBSTITUTE(TRIM('수출입 실적(국가별)'!G1340),",","")),"")</f>
        <v>1111</v>
      </c>
    </row>
    <row r="1337" customFormat="false" ht="15" hidden="false" customHeight="true" outlineLevel="0" collapsed="false">
      <c r="A1337" s="11" t="str">
        <f aca="false">TRIM('수출입 실적(국가별)'!A1341)</f>
        <v>2025.06</v>
      </c>
      <c r="B1337" s="17" t="n">
        <f aca="false">IFERROR(VALUE(LEFT(A1337,4)),"")</f>
        <v>2025</v>
      </c>
      <c r="C1337" s="17" t="n">
        <f aca="false">IFERROR(VALUE(RIGHT(A1337,2)),"")</f>
        <v>6</v>
      </c>
      <c r="D1337" s="11" t="str">
        <f aca="false">TRIM('수출입 실적(국가별)'!B1341)</f>
        <v>바베이도스</v>
      </c>
      <c r="E1337" s="19" t="n">
        <f aca="false">IFERROR(VALUE(SUBSTITUTE(TRIM('수출입 실적(국가별)'!D1341),",","")),"")</f>
        <v>1247</v>
      </c>
      <c r="F1337" s="19" t="n">
        <f aca="false">IFERROR(VALUE(SUBSTITUTE(TRIM('수출입 실적(국가별)'!F1341),",","")),"")</f>
        <v>19</v>
      </c>
      <c r="G1337" s="19" t="n">
        <f aca="false">IFERROR(VALUE(SUBSTITUTE(TRIM('수출입 실적(국가별)'!G1341),",","")),"")</f>
        <v>1229</v>
      </c>
    </row>
    <row r="1338" customFormat="false" ht="15" hidden="false" customHeight="true" outlineLevel="0" collapsed="false">
      <c r="A1338" s="11" t="str">
        <f aca="false">TRIM('수출입 실적(국가별)'!A1342)</f>
        <v>2025.06</v>
      </c>
      <c r="B1338" s="17" t="n">
        <f aca="false">IFERROR(VALUE(LEFT(A1338,4)),"")</f>
        <v>2025</v>
      </c>
      <c r="C1338" s="17" t="n">
        <f aca="false">IFERROR(VALUE(RIGHT(A1338,2)),"")</f>
        <v>6</v>
      </c>
      <c r="D1338" s="11" t="str">
        <f aca="false">TRIM('수출입 실적(국가별)'!B1342)</f>
        <v>모리타니</v>
      </c>
      <c r="E1338" s="19" t="n">
        <f aca="false">IFERROR(VALUE(SUBSTITUTE(TRIM('수출입 실적(국가별)'!D1342),",","")),"")</f>
        <v>1244</v>
      </c>
      <c r="F1338" s="19" t="n">
        <f aca="false">IFERROR(VALUE(SUBSTITUTE(TRIM('수출입 실적(국가별)'!F1342),",","")),"")</f>
        <v>1268</v>
      </c>
      <c r="G1338" s="19" t="n">
        <f aca="false">IFERROR(VALUE(SUBSTITUTE(TRIM('수출입 실적(국가별)'!G1342),",","")),"")</f>
        <v>-24</v>
      </c>
    </row>
    <row r="1339" customFormat="false" ht="15" hidden="false" customHeight="true" outlineLevel="0" collapsed="false">
      <c r="A1339" s="11" t="str">
        <f aca="false">TRIM('수출입 실적(국가별)'!A1343)</f>
        <v>2025.06</v>
      </c>
      <c r="B1339" s="17" t="n">
        <f aca="false">IFERROR(VALUE(LEFT(A1339,4)),"")</f>
        <v>2025</v>
      </c>
      <c r="C1339" s="17" t="n">
        <f aca="false">IFERROR(VALUE(RIGHT(A1339,2)),"")</f>
        <v>6</v>
      </c>
      <c r="D1339" s="11" t="str">
        <f aca="false">TRIM('수출입 실적(국가별)'!B1343)</f>
        <v>토고</v>
      </c>
      <c r="E1339" s="19" t="n">
        <f aca="false">IFERROR(VALUE(SUBSTITUTE(TRIM('수출입 실적(국가별)'!D1343),",","")),"")</f>
        <v>1204</v>
      </c>
      <c r="F1339" s="19" t="n">
        <f aca="false">IFERROR(VALUE(SUBSTITUTE(TRIM('수출입 실적(국가별)'!F1343),",","")),"")</f>
        <v>567</v>
      </c>
      <c r="G1339" s="19" t="n">
        <f aca="false">IFERROR(VALUE(SUBSTITUTE(TRIM('수출입 실적(국가별)'!G1343),",","")),"")</f>
        <v>636</v>
      </c>
    </row>
    <row r="1340" customFormat="false" ht="15" hidden="false" customHeight="true" outlineLevel="0" collapsed="false">
      <c r="A1340" s="11" t="str">
        <f aca="false">TRIM('수출입 실적(국가별)'!A1344)</f>
        <v>2025.06</v>
      </c>
      <c r="B1340" s="17" t="n">
        <f aca="false">IFERROR(VALUE(LEFT(A1340,4)),"")</f>
        <v>2025</v>
      </c>
      <c r="C1340" s="17" t="n">
        <f aca="false">IFERROR(VALUE(RIGHT(A1340,2)),"")</f>
        <v>6</v>
      </c>
      <c r="D1340" s="11" t="str">
        <f aca="false">TRIM('수출입 실적(국가별)'!B1344)</f>
        <v>북마리아나 군도</v>
      </c>
      <c r="E1340" s="19" t="n">
        <f aca="false">IFERROR(VALUE(SUBSTITUTE(TRIM('수출입 실적(국가별)'!D1344),",","")),"")</f>
        <v>1191</v>
      </c>
      <c r="F1340" s="19" t="n">
        <f aca="false">IFERROR(VALUE(SUBSTITUTE(TRIM('수출입 실적(국가별)'!F1344),",","")),"")</f>
        <v>76</v>
      </c>
      <c r="G1340" s="19" t="n">
        <f aca="false">IFERROR(VALUE(SUBSTITUTE(TRIM('수출입 실적(국가별)'!G1344),",","")),"")</f>
        <v>1115</v>
      </c>
    </row>
    <row r="1341" customFormat="false" ht="15" hidden="false" customHeight="true" outlineLevel="0" collapsed="false">
      <c r="A1341" s="11" t="str">
        <f aca="false">TRIM('수출입 실적(국가별)'!A1345)</f>
        <v>2025.06</v>
      </c>
      <c r="B1341" s="17" t="n">
        <f aca="false">IFERROR(VALUE(LEFT(A1341,4)),"")</f>
        <v>2025</v>
      </c>
      <c r="C1341" s="17" t="n">
        <f aca="false">IFERROR(VALUE(RIGHT(A1341,2)),"")</f>
        <v>6</v>
      </c>
      <c r="D1341" s="11" t="str">
        <f aca="false">TRIM('수출입 실적(국가별)'!B1345)</f>
        <v>과델로프</v>
      </c>
      <c r="E1341" s="19" t="n">
        <f aca="false">IFERROR(VALUE(SUBSTITUTE(TRIM('수출입 실적(국가별)'!D1345),",","")),"")</f>
        <v>1111</v>
      </c>
      <c r="F1341" s="19" t="n">
        <f aca="false">IFERROR(VALUE(SUBSTITUTE(TRIM('수출입 실적(국가별)'!F1345),",","")),"")</f>
        <v>0</v>
      </c>
      <c r="G1341" s="19" t="n">
        <f aca="false">IFERROR(VALUE(SUBSTITUTE(TRIM('수출입 실적(국가별)'!G1345),",","")),"")</f>
        <v>1111</v>
      </c>
    </row>
    <row r="1342" customFormat="false" ht="15" hidden="false" customHeight="true" outlineLevel="0" collapsed="false">
      <c r="A1342" s="11" t="str">
        <f aca="false">TRIM('수출입 실적(국가별)'!A1346)</f>
        <v>2025.06</v>
      </c>
      <c r="B1342" s="17" t="n">
        <f aca="false">IFERROR(VALUE(LEFT(A1342,4)),"")</f>
        <v>2025</v>
      </c>
      <c r="C1342" s="17" t="n">
        <f aca="false">IFERROR(VALUE(RIGHT(A1342,2)),"")</f>
        <v>6</v>
      </c>
      <c r="D1342" s="11" t="str">
        <f aca="false">TRIM('수출입 실적(국가별)'!B1346)</f>
        <v>영령 캐이맨 군도</v>
      </c>
      <c r="E1342" s="19" t="n">
        <f aca="false">IFERROR(VALUE(SUBSTITUTE(TRIM('수출입 실적(국가별)'!D1346),",","")),"")</f>
        <v>1007</v>
      </c>
      <c r="F1342" s="19" t="n">
        <f aca="false">IFERROR(VALUE(SUBSTITUTE(TRIM('수출입 실적(국가별)'!F1346),",","")),"")</f>
        <v>7</v>
      </c>
      <c r="G1342" s="19" t="n">
        <f aca="false">IFERROR(VALUE(SUBSTITUTE(TRIM('수출입 실적(국가별)'!G1346),",","")),"")</f>
        <v>1001</v>
      </c>
    </row>
    <row r="1343" customFormat="false" ht="15" hidden="false" customHeight="true" outlineLevel="0" collapsed="false">
      <c r="A1343" s="11" t="str">
        <f aca="false">TRIM('수출입 실적(국가별)'!A1347)</f>
        <v>2025.06</v>
      </c>
      <c r="B1343" s="17" t="n">
        <f aca="false">IFERROR(VALUE(LEFT(A1343,4)),"")</f>
        <v>2025</v>
      </c>
      <c r="C1343" s="17" t="n">
        <f aca="false">IFERROR(VALUE(RIGHT(A1343,2)),"")</f>
        <v>6</v>
      </c>
      <c r="D1343" s="11" t="str">
        <f aca="false">TRIM('수출입 실적(국가별)'!B1347)</f>
        <v>아메리칸 사모아</v>
      </c>
      <c r="E1343" s="19" t="n">
        <f aca="false">IFERROR(VALUE(SUBSTITUTE(TRIM('수출입 실적(국가별)'!D1347),",","")),"")</f>
        <v>942</v>
      </c>
      <c r="F1343" s="19" t="n">
        <f aca="false">IFERROR(VALUE(SUBSTITUTE(TRIM('수출입 실적(국가별)'!F1347),",","")),"")</f>
        <v>109</v>
      </c>
      <c r="G1343" s="19" t="n">
        <f aca="false">IFERROR(VALUE(SUBSTITUTE(TRIM('수출입 실적(국가별)'!G1347),",","")),"")</f>
        <v>832</v>
      </c>
    </row>
    <row r="1344" customFormat="false" ht="15" hidden="false" customHeight="true" outlineLevel="0" collapsed="false">
      <c r="A1344" s="11" t="str">
        <f aca="false">TRIM('수출입 실적(국가별)'!A1348)</f>
        <v>2025.06</v>
      </c>
      <c r="B1344" s="17" t="n">
        <f aca="false">IFERROR(VALUE(LEFT(A1344,4)),"")</f>
        <v>2025</v>
      </c>
      <c r="C1344" s="17" t="n">
        <f aca="false">IFERROR(VALUE(RIGHT(A1344,2)),"")</f>
        <v>6</v>
      </c>
      <c r="D1344" s="11" t="str">
        <f aca="false">TRIM('수출입 실적(국가별)'!B1348)</f>
        <v>바하마</v>
      </c>
      <c r="E1344" s="19" t="n">
        <f aca="false">IFERROR(VALUE(SUBSTITUTE(TRIM('수출입 실적(국가별)'!D1348),",","")),"")</f>
        <v>935</v>
      </c>
      <c r="F1344" s="19" t="n">
        <f aca="false">IFERROR(VALUE(SUBSTITUTE(TRIM('수출입 실적(국가별)'!F1348),",","")),"")</f>
        <v>6</v>
      </c>
      <c r="G1344" s="19" t="n">
        <f aca="false">IFERROR(VALUE(SUBSTITUTE(TRIM('수출입 실적(국가별)'!G1348),",","")),"")</f>
        <v>929</v>
      </c>
    </row>
    <row r="1345" customFormat="false" ht="15" hidden="false" customHeight="true" outlineLevel="0" collapsed="false">
      <c r="A1345" s="11" t="str">
        <f aca="false">TRIM('수출입 실적(국가별)'!A1349)</f>
        <v>2025.06</v>
      </c>
      <c r="B1345" s="17" t="n">
        <f aca="false">IFERROR(VALUE(LEFT(A1345,4)),"")</f>
        <v>2025</v>
      </c>
      <c r="C1345" s="17" t="n">
        <f aca="false">IFERROR(VALUE(RIGHT(A1345,2)),"")</f>
        <v>6</v>
      </c>
      <c r="D1345" s="11" t="str">
        <f aca="false">TRIM('수출입 실적(국가별)'!B1349)</f>
        <v>소말리아</v>
      </c>
      <c r="E1345" s="19" t="n">
        <f aca="false">IFERROR(VALUE(SUBSTITUTE(TRIM('수출입 실적(국가별)'!D1349),",","")),"")</f>
        <v>893</v>
      </c>
      <c r="F1345" s="19" t="n">
        <f aca="false">IFERROR(VALUE(SUBSTITUTE(TRIM('수출입 실적(국가별)'!F1349),",","")),"")</f>
        <v>0</v>
      </c>
      <c r="G1345" s="19" t="n">
        <f aca="false">IFERROR(VALUE(SUBSTITUTE(TRIM('수출입 실적(국가별)'!G1349),",","")),"")</f>
        <v>893</v>
      </c>
    </row>
    <row r="1346" customFormat="false" ht="15" hidden="false" customHeight="true" outlineLevel="0" collapsed="false">
      <c r="A1346" s="11" t="str">
        <f aca="false">TRIM('수출입 실적(국가별)'!A1350)</f>
        <v>2025.06</v>
      </c>
      <c r="B1346" s="17" t="n">
        <f aca="false">IFERROR(VALUE(LEFT(A1346,4)),"")</f>
        <v>2025</v>
      </c>
      <c r="C1346" s="17" t="n">
        <f aca="false">IFERROR(VALUE(RIGHT(A1346,2)),"")</f>
        <v>6</v>
      </c>
      <c r="D1346" s="11" t="str">
        <f aca="false">TRIM('수출입 실적(국가별)'!B1350)</f>
        <v>솔로몬 군도</v>
      </c>
      <c r="E1346" s="19" t="n">
        <f aca="false">IFERROR(VALUE(SUBSTITUTE(TRIM('수출입 실적(국가별)'!D1350),",","")),"")</f>
        <v>872</v>
      </c>
      <c r="F1346" s="19" t="n">
        <f aca="false">IFERROR(VALUE(SUBSTITUTE(TRIM('수출입 실적(국가별)'!F1350),",","")),"")</f>
        <v>213</v>
      </c>
      <c r="G1346" s="19" t="n">
        <f aca="false">IFERROR(VALUE(SUBSTITUTE(TRIM('수출입 실적(국가별)'!G1350),",","")),"")</f>
        <v>659</v>
      </c>
    </row>
    <row r="1347" customFormat="false" ht="15" hidden="false" customHeight="true" outlineLevel="0" collapsed="false">
      <c r="A1347" s="11" t="str">
        <f aca="false">TRIM('수출입 실적(국가별)'!A1351)</f>
        <v>2025.06</v>
      </c>
      <c r="B1347" s="17" t="n">
        <f aca="false">IFERROR(VALUE(LEFT(A1347,4)),"")</f>
        <v>2025</v>
      </c>
      <c r="C1347" s="17" t="n">
        <f aca="false">IFERROR(VALUE(RIGHT(A1347,2)),"")</f>
        <v>6</v>
      </c>
      <c r="D1347" s="11" t="str">
        <f aca="false">TRIM('수출입 실적(국가별)'!B1351)</f>
        <v>큐라소</v>
      </c>
      <c r="E1347" s="19" t="n">
        <f aca="false">IFERROR(VALUE(SUBSTITUTE(TRIM('수출입 실적(국가별)'!D1351),",","")),"")</f>
        <v>853</v>
      </c>
      <c r="F1347" s="19" t="n">
        <f aca="false">IFERROR(VALUE(SUBSTITUTE(TRIM('수출입 실적(국가별)'!F1351),",","")),"")</f>
        <v>0</v>
      </c>
      <c r="G1347" s="19" t="n">
        <f aca="false">IFERROR(VALUE(SUBSTITUTE(TRIM('수출입 실적(국가별)'!G1351),",","")),"")</f>
        <v>853</v>
      </c>
    </row>
    <row r="1348" customFormat="false" ht="15" hidden="false" customHeight="true" outlineLevel="0" collapsed="false">
      <c r="A1348" s="11" t="str">
        <f aca="false">TRIM('수출입 실적(국가별)'!A1352)</f>
        <v>2025.06</v>
      </c>
      <c r="B1348" s="17" t="n">
        <f aca="false">IFERROR(VALUE(LEFT(A1348,4)),"")</f>
        <v>2025</v>
      </c>
      <c r="C1348" s="17" t="n">
        <f aca="false">IFERROR(VALUE(RIGHT(A1348,2)),"")</f>
        <v>6</v>
      </c>
      <c r="D1348" s="11" t="str">
        <f aca="false">TRIM('수출입 실적(국가별)'!B1352)</f>
        <v>말리</v>
      </c>
      <c r="E1348" s="19" t="n">
        <f aca="false">IFERROR(VALUE(SUBSTITUTE(TRIM('수출입 실적(국가별)'!D1352),",","")),"")</f>
        <v>850</v>
      </c>
      <c r="F1348" s="19" t="n">
        <f aca="false">IFERROR(VALUE(SUBSTITUTE(TRIM('수출입 실적(국가별)'!F1352),",","")),"")</f>
        <v>0</v>
      </c>
      <c r="G1348" s="19" t="n">
        <f aca="false">IFERROR(VALUE(SUBSTITUTE(TRIM('수출입 실적(국가별)'!G1352),",","")),"")</f>
        <v>850</v>
      </c>
    </row>
    <row r="1349" customFormat="false" ht="15" hidden="false" customHeight="true" outlineLevel="0" collapsed="false">
      <c r="A1349" s="11" t="str">
        <f aca="false">TRIM('수출입 실적(국가별)'!A1353)</f>
        <v>2025.06</v>
      </c>
      <c r="B1349" s="17" t="n">
        <f aca="false">IFERROR(VALUE(LEFT(A1349,4)),"")</f>
        <v>2025</v>
      </c>
      <c r="C1349" s="17" t="n">
        <f aca="false">IFERROR(VALUE(RIGHT(A1349,2)),"")</f>
        <v>6</v>
      </c>
      <c r="D1349" s="11" t="str">
        <f aca="false">TRIM('수출입 실적(국가별)'!B1353)</f>
        <v>수리남</v>
      </c>
      <c r="E1349" s="19" t="n">
        <f aca="false">IFERROR(VALUE(SUBSTITUTE(TRIM('수출입 실적(국가별)'!D1353),",","")),"")</f>
        <v>774</v>
      </c>
      <c r="F1349" s="19" t="n">
        <f aca="false">IFERROR(VALUE(SUBSTITUTE(TRIM('수출입 실적(국가별)'!F1353),",","")),"")</f>
        <v>244</v>
      </c>
      <c r="G1349" s="19" t="n">
        <f aca="false">IFERROR(VALUE(SUBSTITUTE(TRIM('수출입 실적(국가별)'!G1353),",","")),"")</f>
        <v>531</v>
      </c>
    </row>
    <row r="1350" customFormat="false" ht="15" hidden="false" customHeight="true" outlineLevel="0" collapsed="false">
      <c r="A1350" s="11" t="str">
        <f aca="false">TRIM('수출입 실적(국가별)'!A1354)</f>
        <v>2025.06</v>
      </c>
      <c r="B1350" s="17" t="n">
        <f aca="false">IFERROR(VALUE(LEFT(A1350,4)),"")</f>
        <v>2025</v>
      </c>
      <c r="C1350" s="17" t="n">
        <f aca="false">IFERROR(VALUE(RIGHT(A1350,2)),"")</f>
        <v>6</v>
      </c>
      <c r="D1350" s="11" t="str">
        <f aca="false">TRIM('수출입 실적(국가별)'!B1354)</f>
        <v>쿠바</v>
      </c>
      <c r="E1350" s="19" t="n">
        <f aca="false">IFERROR(VALUE(SUBSTITUTE(TRIM('수출입 실적(국가별)'!D1354),",","")),"")</f>
        <v>737</v>
      </c>
      <c r="F1350" s="19" t="n">
        <f aca="false">IFERROR(VALUE(SUBSTITUTE(TRIM('수출입 실적(국가별)'!F1354),",","")),"")</f>
        <v>939</v>
      </c>
      <c r="G1350" s="19" t="n">
        <f aca="false">IFERROR(VALUE(SUBSTITUTE(TRIM('수출입 실적(국가별)'!G1354),",","")),"")</f>
        <v>-202</v>
      </c>
    </row>
    <row r="1351" customFormat="false" ht="15" hidden="false" customHeight="true" outlineLevel="0" collapsed="false">
      <c r="A1351" s="11" t="str">
        <f aca="false">TRIM('수출입 실적(국가별)'!A1355)</f>
        <v>2025.06</v>
      </c>
      <c r="B1351" s="17" t="n">
        <f aca="false">IFERROR(VALUE(LEFT(A1351,4)),"")</f>
        <v>2025</v>
      </c>
      <c r="C1351" s="17" t="n">
        <f aca="false">IFERROR(VALUE(RIGHT(A1351,2)),"")</f>
        <v>6</v>
      </c>
      <c r="D1351" s="11" t="str">
        <f aca="false">TRIM('수출입 실적(국가별)'!B1355)</f>
        <v>지브랄타</v>
      </c>
      <c r="E1351" s="19" t="n">
        <f aca="false">IFERROR(VALUE(SUBSTITUTE(TRIM('수출입 실적(국가별)'!D1355),",","")),"")</f>
        <v>734</v>
      </c>
      <c r="F1351" s="19" t="n">
        <f aca="false">IFERROR(VALUE(SUBSTITUTE(TRIM('수출입 실적(국가별)'!F1355),",","")),"")</f>
        <v>0</v>
      </c>
      <c r="G1351" s="19" t="n">
        <f aca="false">IFERROR(VALUE(SUBSTITUTE(TRIM('수출입 실적(국가별)'!G1355),",","")),"")</f>
        <v>734</v>
      </c>
    </row>
    <row r="1352" customFormat="false" ht="15" hidden="false" customHeight="true" outlineLevel="0" collapsed="false">
      <c r="A1352" s="11" t="str">
        <f aca="false">TRIM('수출입 실적(국가별)'!A1356)</f>
        <v>2025.06</v>
      </c>
      <c r="B1352" s="17" t="n">
        <f aca="false">IFERROR(VALUE(LEFT(A1352,4)),"")</f>
        <v>2025</v>
      </c>
      <c r="C1352" s="17" t="n">
        <f aca="false">IFERROR(VALUE(RIGHT(A1352,2)),"")</f>
        <v>6</v>
      </c>
      <c r="D1352" s="11" t="str">
        <f aca="false">TRIM('수출입 실적(국가별)'!B1356)</f>
        <v>리히텐슈타인</v>
      </c>
      <c r="E1352" s="19" t="n">
        <f aca="false">IFERROR(VALUE(SUBSTITUTE(TRIM('수출입 실적(국가별)'!D1356),",","")),"")</f>
        <v>731</v>
      </c>
      <c r="F1352" s="19" t="n">
        <f aca="false">IFERROR(VALUE(SUBSTITUTE(TRIM('수출입 실적(국가별)'!F1356),",","")),"")</f>
        <v>2074</v>
      </c>
      <c r="G1352" s="19" t="n">
        <f aca="false">IFERROR(VALUE(SUBSTITUTE(TRIM('수출입 실적(국가별)'!G1356),",","")),"")</f>
        <v>-1344</v>
      </c>
    </row>
    <row r="1353" customFormat="false" ht="15" hidden="false" customHeight="true" outlineLevel="0" collapsed="false">
      <c r="A1353" s="11" t="str">
        <f aca="false">TRIM('수출입 실적(국가별)'!A1357)</f>
        <v>2025.06</v>
      </c>
      <c r="B1353" s="17" t="n">
        <f aca="false">IFERROR(VALUE(LEFT(A1353,4)),"")</f>
        <v>2025</v>
      </c>
      <c r="C1353" s="17" t="n">
        <f aca="false">IFERROR(VALUE(RIGHT(A1353,2)),"")</f>
        <v>6</v>
      </c>
      <c r="D1353" s="11" t="str">
        <f aca="false">TRIM('수출입 실적(국가별)'!B1357)</f>
        <v>뉴 칼레도니아</v>
      </c>
      <c r="E1353" s="19" t="n">
        <f aca="false">IFERROR(VALUE(SUBSTITUTE(TRIM('수출입 실적(국가별)'!D1357),",","")),"")</f>
        <v>722</v>
      </c>
      <c r="F1353" s="19" t="n">
        <f aca="false">IFERROR(VALUE(SUBSTITUTE(TRIM('수출입 실적(국가별)'!F1357),",","")),"")</f>
        <v>35763</v>
      </c>
      <c r="G1353" s="19" t="n">
        <f aca="false">IFERROR(VALUE(SUBSTITUTE(TRIM('수출입 실적(국가별)'!G1357),",","")),"")</f>
        <v>-35041</v>
      </c>
    </row>
    <row r="1354" customFormat="false" ht="15" hidden="false" customHeight="true" outlineLevel="0" collapsed="false">
      <c r="A1354" s="11" t="str">
        <f aca="false">TRIM('수출입 실적(국가별)'!A1358)</f>
        <v>2025.06</v>
      </c>
      <c r="B1354" s="17" t="n">
        <f aca="false">IFERROR(VALUE(LEFT(A1354,4)),"")</f>
        <v>2025</v>
      </c>
      <c r="C1354" s="17" t="n">
        <f aca="false">IFERROR(VALUE(RIGHT(A1354,2)),"")</f>
        <v>6</v>
      </c>
      <c r="D1354" s="11" t="str">
        <f aca="false">TRIM('수출입 실적(국가별)'!B1358)</f>
        <v>보스니아-헤르체고비나</v>
      </c>
      <c r="E1354" s="19" t="n">
        <f aca="false">IFERROR(VALUE(SUBSTITUTE(TRIM('수출입 실적(국가별)'!D1358),",","")),"")</f>
        <v>682</v>
      </c>
      <c r="F1354" s="19" t="n">
        <f aca="false">IFERROR(VALUE(SUBSTITUTE(TRIM('수출입 실적(국가별)'!F1358),",","")),"")</f>
        <v>2035</v>
      </c>
      <c r="G1354" s="19" t="n">
        <f aca="false">IFERROR(VALUE(SUBSTITUTE(TRIM('수출입 실적(국가별)'!G1358),",","")),"")</f>
        <v>-1353</v>
      </c>
    </row>
    <row r="1355" customFormat="false" ht="15" hidden="false" customHeight="true" outlineLevel="0" collapsed="false">
      <c r="A1355" s="11" t="str">
        <f aca="false">TRIM('수출입 실적(국가별)'!A1359)</f>
        <v>2025.06</v>
      </c>
      <c r="B1355" s="17" t="n">
        <f aca="false">IFERROR(VALUE(LEFT(A1355,4)),"")</f>
        <v>2025</v>
      </c>
      <c r="C1355" s="17" t="n">
        <f aca="false">IFERROR(VALUE(RIGHT(A1355,2)),"")</f>
        <v>6</v>
      </c>
      <c r="D1355" s="11" t="str">
        <f aca="false">TRIM('수출입 실적(국가별)'!B1359)</f>
        <v>마카오</v>
      </c>
      <c r="E1355" s="19" t="n">
        <f aca="false">IFERROR(VALUE(SUBSTITUTE(TRIM('수출입 실적(국가별)'!D1359),",","")),"")</f>
        <v>651</v>
      </c>
      <c r="F1355" s="19" t="n">
        <f aca="false">IFERROR(VALUE(SUBSTITUTE(TRIM('수출입 실적(국가별)'!F1359),",","")),"")</f>
        <v>304</v>
      </c>
      <c r="G1355" s="19" t="n">
        <f aca="false">IFERROR(VALUE(SUBSTITUTE(TRIM('수출입 실적(국가별)'!G1359),",","")),"")</f>
        <v>347</v>
      </c>
    </row>
    <row r="1356" customFormat="false" ht="15" hidden="false" customHeight="true" outlineLevel="0" collapsed="false">
      <c r="A1356" s="11" t="str">
        <f aca="false">TRIM('수출입 실적(국가별)'!A1360)</f>
        <v>2025.06</v>
      </c>
      <c r="B1356" s="17" t="n">
        <f aca="false">IFERROR(VALUE(LEFT(A1356,4)),"")</f>
        <v>2025</v>
      </c>
      <c r="C1356" s="17" t="n">
        <f aca="false">IFERROR(VALUE(RIGHT(A1356,2)),"")</f>
        <v>6</v>
      </c>
      <c r="D1356" s="11" t="str">
        <f aca="false">TRIM('수출입 실적(국가별)'!B1360)</f>
        <v>마티니크</v>
      </c>
      <c r="E1356" s="19" t="n">
        <f aca="false">IFERROR(VALUE(SUBSTITUTE(TRIM('수출입 실적(국가별)'!D1360),",","")),"")</f>
        <v>627</v>
      </c>
      <c r="F1356" s="19" t="n">
        <f aca="false">IFERROR(VALUE(SUBSTITUTE(TRIM('수출입 실적(국가별)'!F1360),",","")),"")</f>
        <v>0</v>
      </c>
      <c r="G1356" s="19" t="n">
        <f aca="false">IFERROR(VALUE(SUBSTITUTE(TRIM('수출입 실적(국가별)'!G1360),",","")),"")</f>
        <v>627</v>
      </c>
    </row>
    <row r="1357" customFormat="false" ht="15" hidden="false" customHeight="true" outlineLevel="0" collapsed="false">
      <c r="A1357" s="11" t="str">
        <f aca="false">TRIM('수출입 실적(국가별)'!A1361)</f>
        <v>2025.06</v>
      </c>
      <c r="B1357" s="17" t="n">
        <f aca="false">IFERROR(VALUE(LEFT(A1357,4)),"")</f>
        <v>2025</v>
      </c>
      <c r="C1357" s="17" t="n">
        <f aca="false">IFERROR(VALUE(RIGHT(A1357,2)),"")</f>
        <v>6</v>
      </c>
      <c r="D1357" s="11" t="str">
        <f aca="false">TRIM('수출입 실적(국가별)'!B1361)</f>
        <v>안티가 바부다</v>
      </c>
      <c r="E1357" s="19" t="n">
        <f aca="false">IFERROR(VALUE(SUBSTITUTE(TRIM('수출입 실적(국가별)'!D1361),",","")),"")</f>
        <v>567</v>
      </c>
      <c r="F1357" s="19" t="n">
        <f aca="false">IFERROR(VALUE(SUBSTITUTE(TRIM('수출입 실적(국가별)'!F1361),",","")),"")</f>
        <v>0</v>
      </c>
      <c r="G1357" s="19" t="n">
        <f aca="false">IFERROR(VALUE(SUBSTITUTE(TRIM('수출입 실적(국가별)'!G1361),",","")),"")</f>
        <v>567</v>
      </c>
    </row>
    <row r="1358" customFormat="false" ht="15" hidden="false" customHeight="true" outlineLevel="0" collapsed="false">
      <c r="A1358" s="11" t="str">
        <f aca="false">TRIM('수출입 실적(국가별)'!A1362)</f>
        <v>2025.06</v>
      </c>
      <c r="B1358" s="17" t="n">
        <f aca="false">IFERROR(VALUE(LEFT(A1358,4)),"")</f>
        <v>2025</v>
      </c>
      <c r="C1358" s="17" t="n">
        <f aca="false">IFERROR(VALUE(RIGHT(A1358,2)),"")</f>
        <v>6</v>
      </c>
      <c r="D1358" s="11" t="str">
        <f aca="false">TRIM('수출입 실적(국가별)'!B1362)</f>
        <v>세이쉘</v>
      </c>
      <c r="E1358" s="19" t="n">
        <f aca="false">IFERROR(VALUE(SUBSTITUTE(TRIM('수출입 실적(국가별)'!D1362),",","")),"")</f>
        <v>509</v>
      </c>
      <c r="F1358" s="19" t="n">
        <f aca="false">IFERROR(VALUE(SUBSTITUTE(TRIM('수출입 실적(국가별)'!F1362),",","")),"")</f>
        <v>251</v>
      </c>
      <c r="G1358" s="19" t="n">
        <f aca="false">IFERROR(VALUE(SUBSTITUTE(TRIM('수출입 실적(국가별)'!G1362),",","")),"")</f>
        <v>258</v>
      </c>
    </row>
    <row r="1359" customFormat="false" ht="15" hidden="false" customHeight="true" outlineLevel="0" collapsed="false">
      <c r="A1359" s="11" t="str">
        <f aca="false">TRIM('수출입 실적(국가별)'!A1363)</f>
        <v>2025.06</v>
      </c>
      <c r="B1359" s="17" t="n">
        <f aca="false">IFERROR(VALUE(LEFT(A1359,4)),"")</f>
        <v>2025</v>
      </c>
      <c r="C1359" s="17" t="n">
        <f aca="false">IFERROR(VALUE(RIGHT(A1359,2)),"")</f>
        <v>6</v>
      </c>
      <c r="D1359" s="11" t="str">
        <f aca="false">TRIM('수출입 실적(국가별)'!B1363)</f>
        <v>마이크로네시아</v>
      </c>
      <c r="E1359" s="19" t="n">
        <f aca="false">IFERROR(VALUE(SUBSTITUTE(TRIM('수출입 실적(국가별)'!D1363),",","")),"")</f>
        <v>499</v>
      </c>
      <c r="F1359" s="19" t="n">
        <f aca="false">IFERROR(VALUE(SUBSTITUTE(TRIM('수출입 실적(국가별)'!F1363),",","")),"")</f>
        <v>289</v>
      </c>
      <c r="G1359" s="19" t="n">
        <f aca="false">IFERROR(VALUE(SUBSTITUTE(TRIM('수출입 실적(국가별)'!G1363),",","")),"")</f>
        <v>210</v>
      </c>
    </row>
    <row r="1360" customFormat="false" ht="15" hidden="false" customHeight="true" outlineLevel="0" collapsed="false">
      <c r="A1360" s="11" t="str">
        <f aca="false">TRIM('수출입 실적(국가별)'!A1364)</f>
        <v>2025.06</v>
      </c>
      <c r="B1360" s="17" t="n">
        <f aca="false">IFERROR(VALUE(LEFT(A1360,4)),"")</f>
        <v>2025</v>
      </c>
      <c r="C1360" s="17" t="n">
        <f aca="false">IFERROR(VALUE(RIGHT(A1360,2)),"")</f>
        <v>6</v>
      </c>
      <c r="D1360" s="11" t="str">
        <f aca="false">TRIM('수출입 실적(국가별)'!B1364)</f>
        <v>바누아투</v>
      </c>
      <c r="E1360" s="19" t="n">
        <f aca="false">IFERROR(VALUE(SUBSTITUTE(TRIM('수출입 실적(국가별)'!D1364),",","")),"")</f>
        <v>471</v>
      </c>
      <c r="F1360" s="19" t="n">
        <f aca="false">IFERROR(VALUE(SUBSTITUTE(TRIM('수출입 실적(국가별)'!F1364),",","")),"")</f>
        <v>3064</v>
      </c>
      <c r="G1360" s="19" t="n">
        <f aca="false">IFERROR(VALUE(SUBSTITUTE(TRIM('수출입 실적(국가별)'!G1364),",","")),"")</f>
        <v>-2594</v>
      </c>
    </row>
    <row r="1361" customFormat="false" ht="15" hidden="false" customHeight="true" outlineLevel="0" collapsed="false">
      <c r="A1361" s="11" t="str">
        <f aca="false">TRIM('수출입 실적(국가별)'!A1365)</f>
        <v>2025.06</v>
      </c>
      <c r="B1361" s="17" t="n">
        <f aca="false">IFERROR(VALUE(LEFT(A1361,4)),"")</f>
        <v>2025</v>
      </c>
      <c r="C1361" s="17" t="n">
        <f aca="false">IFERROR(VALUE(RIGHT(A1361,2)),"")</f>
        <v>6</v>
      </c>
      <c r="D1361" s="11" t="str">
        <f aca="false">TRIM('수출입 실적(국가별)'!B1365)</f>
        <v>키리바티</v>
      </c>
      <c r="E1361" s="19" t="n">
        <f aca="false">IFERROR(VALUE(SUBSTITUTE(TRIM('수출입 실적(국가별)'!D1365),",","")),"")</f>
        <v>458</v>
      </c>
      <c r="F1361" s="19" t="n">
        <f aca="false">IFERROR(VALUE(SUBSTITUTE(TRIM('수출입 실적(국가별)'!F1365),",","")),"")</f>
        <v>0</v>
      </c>
      <c r="G1361" s="19" t="n">
        <f aca="false">IFERROR(VALUE(SUBSTITUTE(TRIM('수출입 실적(국가별)'!G1365),",","")),"")</f>
        <v>458</v>
      </c>
    </row>
    <row r="1362" customFormat="false" ht="15" hidden="false" customHeight="true" outlineLevel="0" collapsed="false">
      <c r="A1362" s="11" t="str">
        <f aca="false">TRIM('수출입 실적(국가별)'!A1366)</f>
        <v>2025.06</v>
      </c>
      <c r="B1362" s="17" t="n">
        <f aca="false">IFERROR(VALUE(LEFT(A1362,4)),"")</f>
        <v>2025</v>
      </c>
      <c r="C1362" s="17" t="n">
        <f aca="false">IFERROR(VALUE(RIGHT(A1362,2)),"")</f>
        <v>6</v>
      </c>
      <c r="D1362" s="11" t="str">
        <f aca="false">TRIM('수출입 실적(국가별)'!B1366)</f>
        <v>메요트</v>
      </c>
      <c r="E1362" s="19" t="n">
        <f aca="false">IFERROR(VALUE(SUBSTITUTE(TRIM('수출입 실적(국가별)'!D1366),",","")),"")</f>
        <v>427</v>
      </c>
      <c r="F1362" s="19" t="n">
        <f aca="false">IFERROR(VALUE(SUBSTITUTE(TRIM('수출입 실적(국가별)'!F1366),",","")),"")</f>
        <v>0</v>
      </c>
      <c r="G1362" s="19" t="n">
        <f aca="false">IFERROR(VALUE(SUBSTITUTE(TRIM('수출입 실적(국가별)'!G1366),",","")),"")</f>
        <v>427</v>
      </c>
    </row>
    <row r="1363" customFormat="false" ht="15" hidden="false" customHeight="true" outlineLevel="0" collapsed="false">
      <c r="A1363" s="11" t="str">
        <f aca="false">TRIM('수출입 실적(국가별)'!A1367)</f>
        <v>2025.06</v>
      </c>
      <c r="B1363" s="17" t="n">
        <f aca="false">IFERROR(VALUE(LEFT(A1363,4)),"")</f>
        <v>2025</v>
      </c>
      <c r="C1363" s="17" t="n">
        <f aca="false">IFERROR(VALUE(RIGHT(A1363,2)),"")</f>
        <v>6</v>
      </c>
      <c r="D1363" s="11" t="str">
        <f aca="false">TRIM('수출입 실적(국가별)'!B1367)</f>
        <v>그레나다</v>
      </c>
      <c r="E1363" s="19" t="n">
        <f aca="false">IFERROR(VALUE(SUBSTITUTE(TRIM('수출입 실적(국가별)'!D1367),",","")),"")</f>
        <v>419</v>
      </c>
      <c r="F1363" s="19" t="n">
        <f aca="false">IFERROR(VALUE(SUBSTITUTE(TRIM('수출입 실적(국가별)'!F1367),",","")),"")</f>
        <v>0</v>
      </c>
      <c r="G1363" s="19" t="n">
        <f aca="false">IFERROR(VALUE(SUBSTITUTE(TRIM('수출입 실적(국가별)'!G1367),",","")),"")</f>
        <v>419</v>
      </c>
    </row>
    <row r="1364" customFormat="false" ht="15" hidden="false" customHeight="true" outlineLevel="0" collapsed="false">
      <c r="A1364" s="11" t="str">
        <f aca="false">TRIM('수출입 실적(국가별)'!A1368)</f>
        <v>2025.06</v>
      </c>
      <c r="B1364" s="17" t="n">
        <f aca="false">IFERROR(VALUE(LEFT(A1364,4)),"")</f>
        <v>2025</v>
      </c>
      <c r="C1364" s="17" t="n">
        <f aca="false">IFERROR(VALUE(RIGHT(A1364,2)),"")</f>
        <v>6</v>
      </c>
      <c r="D1364" s="11" t="str">
        <f aca="false">TRIM('수출입 실적(국가별)'!B1368)</f>
        <v>카보 베르데</v>
      </c>
      <c r="E1364" s="19" t="n">
        <f aca="false">IFERROR(VALUE(SUBSTITUTE(TRIM('수출입 실적(국가별)'!D1368),",","")),"")</f>
        <v>405</v>
      </c>
      <c r="F1364" s="19" t="n">
        <f aca="false">IFERROR(VALUE(SUBSTITUTE(TRIM('수출입 실적(국가별)'!F1368),",","")),"")</f>
        <v>0</v>
      </c>
      <c r="G1364" s="19" t="n">
        <f aca="false">IFERROR(VALUE(SUBSTITUTE(TRIM('수출입 실적(국가별)'!G1368),",","")),"")</f>
        <v>405</v>
      </c>
    </row>
    <row r="1365" customFormat="false" ht="15" hidden="false" customHeight="true" outlineLevel="0" collapsed="false">
      <c r="A1365" s="11" t="str">
        <f aca="false">TRIM('수출입 실적(국가별)'!A1369)</f>
        <v>2025.06</v>
      </c>
      <c r="B1365" s="17" t="n">
        <f aca="false">IFERROR(VALUE(LEFT(A1365,4)),"")</f>
        <v>2025</v>
      </c>
      <c r="C1365" s="17" t="n">
        <f aca="false">IFERROR(VALUE(RIGHT(A1365,2)),"")</f>
        <v>6</v>
      </c>
      <c r="D1365" s="11" t="str">
        <f aca="false">TRIM('수출입 실적(국가별)'!B1369)</f>
        <v>부탄</v>
      </c>
      <c r="E1365" s="19" t="n">
        <f aca="false">IFERROR(VALUE(SUBSTITUTE(TRIM('수출입 실적(국가별)'!D1369),",","")),"")</f>
        <v>399</v>
      </c>
      <c r="F1365" s="19" t="n">
        <f aca="false">IFERROR(VALUE(SUBSTITUTE(TRIM('수출입 실적(국가별)'!F1369),",","")),"")</f>
        <v>947</v>
      </c>
      <c r="G1365" s="19" t="n">
        <f aca="false">IFERROR(VALUE(SUBSTITUTE(TRIM('수출입 실적(국가별)'!G1369),",","")),"")</f>
        <v>-548</v>
      </c>
    </row>
    <row r="1366" customFormat="false" ht="15" hidden="false" customHeight="true" outlineLevel="0" collapsed="false">
      <c r="A1366" s="11" t="str">
        <f aca="false">TRIM('수출입 실적(국가별)'!A1370)</f>
        <v>2025.06</v>
      </c>
      <c r="B1366" s="17" t="n">
        <f aca="false">IFERROR(VALUE(LEFT(A1366,4)),"")</f>
        <v>2025</v>
      </c>
      <c r="C1366" s="17" t="n">
        <f aca="false">IFERROR(VALUE(RIGHT(A1366,2)),"")</f>
        <v>6</v>
      </c>
      <c r="D1366" s="11" t="str">
        <f aca="false">TRIM('수출입 실적(국가별)'!B1370)</f>
        <v>시에라 리온</v>
      </c>
      <c r="E1366" s="19" t="n">
        <f aca="false">IFERROR(VALUE(SUBSTITUTE(TRIM('수출입 실적(국가별)'!D1370),",","")),"")</f>
        <v>396</v>
      </c>
      <c r="F1366" s="19" t="n">
        <f aca="false">IFERROR(VALUE(SUBSTITUTE(TRIM('수출입 실적(국가별)'!F1370),",","")),"")</f>
        <v>729</v>
      </c>
      <c r="G1366" s="19" t="n">
        <f aca="false">IFERROR(VALUE(SUBSTITUTE(TRIM('수출입 실적(국가별)'!G1370),",","")),"")</f>
        <v>-333</v>
      </c>
    </row>
    <row r="1367" customFormat="false" ht="15" hidden="false" customHeight="true" outlineLevel="0" collapsed="false">
      <c r="A1367" s="11" t="str">
        <f aca="false">TRIM('수출입 실적(국가별)'!A1371)</f>
        <v>2025.06</v>
      </c>
      <c r="B1367" s="17" t="n">
        <f aca="false">IFERROR(VALUE(LEFT(A1367,4)),"")</f>
        <v>2025</v>
      </c>
      <c r="C1367" s="17" t="n">
        <f aca="false">IFERROR(VALUE(RIGHT(A1367,2)),"")</f>
        <v>6</v>
      </c>
      <c r="D1367" s="11" t="str">
        <f aca="false">TRIM('수출입 실적(국가별)'!B1371)</f>
        <v>영령 버진군도</v>
      </c>
      <c r="E1367" s="19" t="n">
        <f aca="false">IFERROR(VALUE(SUBSTITUTE(TRIM('수출입 실적(국가별)'!D1371),",","")),"")</f>
        <v>387</v>
      </c>
      <c r="F1367" s="19" t="n">
        <f aca="false">IFERROR(VALUE(SUBSTITUTE(TRIM('수출입 실적(국가별)'!F1371),",","")),"")</f>
        <v>0</v>
      </c>
      <c r="G1367" s="19" t="n">
        <f aca="false">IFERROR(VALUE(SUBSTITUTE(TRIM('수출입 실적(국가별)'!G1371),",","")),"")</f>
        <v>387</v>
      </c>
    </row>
    <row r="1368" customFormat="false" ht="15" hidden="false" customHeight="true" outlineLevel="0" collapsed="false">
      <c r="A1368" s="11" t="str">
        <f aca="false">TRIM('수출입 실적(국가별)'!A1372)</f>
        <v>2025.06</v>
      </c>
      <c r="B1368" s="17" t="n">
        <f aca="false">IFERROR(VALUE(LEFT(A1368,4)),"")</f>
        <v>2025</v>
      </c>
      <c r="C1368" s="17" t="n">
        <f aca="false">IFERROR(VALUE(RIGHT(A1368,2)),"")</f>
        <v>6</v>
      </c>
      <c r="D1368" s="11" t="str">
        <f aca="false">TRIM('수출입 실적(국가별)'!B1372)</f>
        <v>몰디브</v>
      </c>
      <c r="E1368" s="19" t="n">
        <f aca="false">IFERROR(VALUE(SUBSTITUTE(TRIM('수출입 실적(국가별)'!D1372),",","")),"")</f>
        <v>383</v>
      </c>
      <c r="F1368" s="19" t="n">
        <f aca="false">IFERROR(VALUE(SUBSTITUTE(TRIM('수출입 실적(국가별)'!F1372),",","")),"")</f>
        <v>0</v>
      </c>
      <c r="G1368" s="19" t="n">
        <f aca="false">IFERROR(VALUE(SUBSTITUTE(TRIM('수출입 실적(국가별)'!G1372),",","")),"")</f>
        <v>383</v>
      </c>
    </row>
    <row r="1369" customFormat="false" ht="15" hidden="false" customHeight="true" outlineLevel="0" collapsed="false">
      <c r="A1369" s="11" t="str">
        <f aca="false">TRIM('수출입 실적(국가별)'!A1373)</f>
        <v>2025.06</v>
      </c>
      <c r="B1369" s="17" t="n">
        <f aca="false">IFERROR(VALUE(LEFT(A1369,4)),"")</f>
        <v>2025</v>
      </c>
      <c r="C1369" s="17" t="n">
        <f aca="false">IFERROR(VALUE(RIGHT(A1369,2)),"")</f>
        <v>6</v>
      </c>
      <c r="D1369" s="11" t="str">
        <f aca="false">TRIM('수출입 실적(국가별)'!B1373)</f>
        <v>세인트 루시아</v>
      </c>
      <c r="E1369" s="19" t="n">
        <f aca="false">IFERROR(VALUE(SUBSTITUTE(TRIM('수출입 실적(국가별)'!D1373),",","")),"")</f>
        <v>334</v>
      </c>
      <c r="F1369" s="19" t="n">
        <f aca="false">IFERROR(VALUE(SUBSTITUTE(TRIM('수출입 실적(국가별)'!F1373),",","")),"")</f>
        <v>22</v>
      </c>
      <c r="G1369" s="19" t="n">
        <f aca="false">IFERROR(VALUE(SUBSTITUTE(TRIM('수출입 실적(국가별)'!G1373),",","")),"")</f>
        <v>312</v>
      </c>
    </row>
    <row r="1370" customFormat="false" ht="15" hidden="false" customHeight="true" outlineLevel="0" collapsed="false">
      <c r="A1370" s="11" t="str">
        <f aca="false">TRIM('수출입 실적(국가별)'!A1374)</f>
        <v>2025.06</v>
      </c>
      <c r="B1370" s="17" t="n">
        <f aca="false">IFERROR(VALUE(LEFT(A1370,4)),"")</f>
        <v>2025</v>
      </c>
      <c r="C1370" s="17" t="n">
        <f aca="false">IFERROR(VALUE(RIGHT(A1370,2)),"")</f>
        <v>6</v>
      </c>
      <c r="D1370" s="11" t="str">
        <f aca="false">TRIM('수출입 실적(국가별)'!B1374)</f>
        <v>챠드</v>
      </c>
      <c r="E1370" s="19" t="n">
        <f aca="false">IFERROR(VALUE(SUBSTITUTE(TRIM('수출입 실적(국가별)'!D1374),",","")),"")</f>
        <v>315</v>
      </c>
      <c r="F1370" s="19" t="n">
        <f aca="false">IFERROR(VALUE(SUBSTITUTE(TRIM('수출입 실적(국가별)'!F1374),",","")),"")</f>
        <v>0</v>
      </c>
      <c r="G1370" s="19" t="n">
        <f aca="false">IFERROR(VALUE(SUBSTITUTE(TRIM('수출입 실적(국가별)'!G1374),",","")),"")</f>
        <v>315</v>
      </c>
    </row>
    <row r="1371" customFormat="false" ht="15" hidden="false" customHeight="true" outlineLevel="0" collapsed="false">
      <c r="A1371" s="11" t="str">
        <f aca="false">TRIM('수출입 실적(국가별)'!A1375)</f>
        <v>2025.06</v>
      </c>
      <c r="B1371" s="17" t="n">
        <f aca="false">IFERROR(VALUE(LEFT(A1371,4)),"")</f>
        <v>2025</v>
      </c>
      <c r="C1371" s="17" t="n">
        <f aca="false">IFERROR(VALUE(RIGHT(A1371,2)),"")</f>
        <v>6</v>
      </c>
      <c r="D1371" s="11" t="str">
        <f aca="false">TRIM('수출입 실적(국가별)'!B1375)</f>
        <v>몬테네그로</v>
      </c>
      <c r="E1371" s="19" t="n">
        <f aca="false">IFERROR(VALUE(SUBSTITUTE(TRIM('수출입 실적(국가별)'!D1375),",","")),"")</f>
        <v>278</v>
      </c>
      <c r="F1371" s="19" t="n">
        <f aca="false">IFERROR(VALUE(SUBSTITUTE(TRIM('수출입 실적(국가별)'!F1375),",","")),"")</f>
        <v>1</v>
      </c>
      <c r="G1371" s="19" t="n">
        <f aca="false">IFERROR(VALUE(SUBSTITUTE(TRIM('수출입 실적(국가별)'!G1375),",","")),"")</f>
        <v>277</v>
      </c>
    </row>
    <row r="1372" customFormat="false" ht="15" hidden="false" customHeight="true" outlineLevel="0" collapsed="false">
      <c r="A1372" s="11" t="str">
        <f aca="false">TRIM('수출입 실적(국가별)'!A1376)</f>
        <v>2025.06</v>
      </c>
      <c r="B1372" s="17" t="n">
        <f aca="false">IFERROR(VALUE(LEFT(A1372,4)),"")</f>
        <v>2025</v>
      </c>
      <c r="C1372" s="17" t="n">
        <f aca="false">IFERROR(VALUE(RIGHT(A1372,2)),"")</f>
        <v>6</v>
      </c>
      <c r="D1372" s="11" t="str">
        <f aca="false">TRIM('수출입 실적(국가별)'!B1376)</f>
        <v>말라위</v>
      </c>
      <c r="E1372" s="19" t="n">
        <f aca="false">IFERROR(VALUE(SUBSTITUTE(TRIM('수출입 실적(국가별)'!D1376),",","")),"")</f>
        <v>246</v>
      </c>
      <c r="F1372" s="19" t="n">
        <f aca="false">IFERROR(VALUE(SUBSTITUTE(TRIM('수출입 실적(국가별)'!F1376),",","")),"")</f>
        <v>247</v>
      </c>
      <c r="G1372" s="19" t="n">
        <f aca="false">IFERROR(VALUE(SUBSTITUTE(TRIM('수출입 실적(국가별)'!G1376),",","")),"")</f>
        <v>-1</v>
      </c>
    </row>
    <row r="1373" customFormat="false" ht="15" hidden="false" customHeight="true" outlineLevel="0" collapsed="false">
      <c r="A1373" s="11" t="str">
        <f aca="false">TRIM('수출입 실적(국가별)'!A1377)</f>
        <v>2025.06</v>
      </c>
      <c r="B1373" s="17" t="n">
        <f aca="false">IFERROR(VALUE(LEFT(A1373,4)),"")</f>
        <v>2025</v>
      </c>
      <c r="C1373" s="17" t="n">
        <f aca="false">IFERROR(VALUE(RIGHT(A1373,2)),"")</f>
        <v>6</v>
      </c>
      <c r="D1373" s="11" t="str">
        <f aca="false">TRIM('수출입 실적(국가별)'!B1377)</f>
        <v>도미니카</v>
      </c>
      <c r="E1373" s="19" t="n">
        <f aca="false">IFERROR(VALUE(SUBSTITUTE(TRIM('수출입 실적(국가별)'!D1377),",","")),"")</f>
        <v>212</v>
      </c>
      <c r="F1373" s="19" t="n">
        <f aca="false">IFERROR(VALUE(SUBSTITUTE(TRIM('수출입 실적(국가별)'!F1377),",","")),"")</f>
        <v>412</v>
      </c>
      <c r="G1373" s="19" t="n">
        <f aca="false">IFERROR(VALUE(SUBSTITUTE(TRIM('수출입 실적(국가별)'!G1377),",","")),"")</f>
        <v>-200</v>
      </c>
    </row>
    <row r="1374" customFormat="false" ht="15" hidden="false" customHeight="true" outlineLevel="0" collapsed="false">
      <c r="A1374" s="11" t="str">
        <f aca="false">TRIM('수출입 실적(국가별)'!A1378)</f>
        <v>2025.06</v>
      </c>
      <c r="B1374" s="17" t="n">
        <f aca="false">IFERROR(VALUE(LEFT(A1374,4)),"")</f>
        <v>2025</v>
      </c>
      <c r="C1374" s="17" t="n">
        <f aca="false">IFERROR(VALUE(RIGHT(A1374,2)),"")</f>
        <v>6</v>
      </c>
      <c r="D1374" s="11" t="str">
        <f aca="false">TRIM('수출입 실적(국가별)'!B1378)</f>
        <v>감비아</v>
      </c>
      <c r="E1374" s="19" t="n">
        <f aca="false">IFERROR(VALUE(SUBSTITUTE(TRIM('수출입 실적(국가별)'!D1378),",","")),"")</f>
        <v>191</v>
      </c>
      <c r="F1374" s="19" t="n">
        <f aca="false">IFERROR(VALUE(SUBSTITUTE(TRIM('수출입 실적(국가별)'!F1378),",","")),"")</f>
        <v>917</v>
      </c>
      <c r="G1374" s="19" t="n">
        <f aca="false">IFERROR(VALUE(SUBSTITUTE(TRIM('수출입 실적(국가별)'!G1378),",","")),"")</f>
        <v>-726</v>
      </c>
    </row>
    <row r="1375" customFormat="false" ht="15" hidden="false" customHeight="true" outlineLevel="0" collapsed="false">
      <c r="A1375" s="11" t="str">
        <f aca="false">TRIM('수출입 실적(국가별)'!A1379)</f>
        <v>2025.06</v>
      </c>
      <c r="B1375" s="17" t="n">
        <f aca="false">IFERROR(VALUE(LEFT(A1375,4)),"")</f>
        <v>2025</v>
      </c>
      <c r="C1375" s="17" t="n">
        <f aca="false">IFERROR(VALUE(RIGHT(A1375,2)),"")</f>
        <v>6</v>
      </c>
      <c r="D1375" s="11" t="str">
        <f aca="false">TRIM('수출입 실적(국가별)'!B1379)</f>
        <v>부룬디</v>
      </c>
      <c r="E1375" s="19" t="n">
        <f aca="false">IFERROR(VALUE(SUBSTITUTE(TRIM('수출입 실적(국가별)'!D1379),",","")),"")</f>
        <v>190</v>
      </c>
      <c r="F1375" s="19" t="n">
        <f aca="false">IFERROR(VALUE(SUBSTITUTE(TRIM('수출입 실적(국가별)'!F1379),",","")),"")</f>
        <v>0</v>
      </c>
      <c r="G1375" s="19" t="n">
        <f aca="false">IFERROR(VALUE(SUBSTITUTE(TRIM('수출입 실적(국가별)'!G1379),",","")),"")</f>
        <v>190</v>
      </c>
    </row>
    <row r="1376" customFormat="false" ht="15" hidden="false" customHeight="true" outlineLevel="0" collapsed="false">
      <c r="A1376" s="11" t="str">
        <f aca="false">TRIM('수출입 실적(국가별)'!A1380)</f>
        <v>2025.06</v>
      </c>
      <c r="B1376" s="17" t="n">
        <f aca="false">IFERROR(VALUE(LEFT(A1376,4)),"")</f>
        <v>2025</v>
      </c>
      <c r="C1376" s="17" t="n">
        <f aca="false">IFERROR(VALUE(RIGHT(A1376,2)),"")</f>
        <v>6</v>
      </c>
      <c r="D1376" s="11" t="str">
        <f aca="false">TRIM('수출입 실적(국가별)'!B1380)</f>
        <v>적도 기니</v>
      </c>
      <c r="E1376" s="19" t="n">
        <f aca="false">IFERROR(VALUE(SUBSTITUTE(TRIM('수출입 실적(국가별)'!D1380),",","")),"")</f>
        <v>134</v>
      </c>
      <c r="F1376" s="19" t="n">
        <f aca="false">IFERROR(VALUE(SUBSTITUTE(TRIM('수출입 실적(국가별)'!F1380),",","")),"")</f>
        <v>32542</v>
      </c>
      <c r="G1376" s="19" t="n">
        <f aca="false">IFERROR(VALUE(SUBSTITUTE(TRIM('수출입 실적(국가별)'!G1380),",","")),"")</f>
        <v>-32408</v>
      </c>
    </row>
    <row r="1377" customFormat="false" ht="15" hidden="false" customHeight="true" outlineLevel="0" collapsed="false">
      <c r="A1377" s="11" t="str">
        <f aca="false">TRIM('수출입 실적(국가별)'!A1381)</f>
        <v>2025.06</v>
      </c>
      <c r="B1377" s="17" t="n">
        <f aca="false">IFERROR(VALUE(LEFT(A1377,4)),"")</f>
        <v>2025</v>
      </c>
      <c r="C1377" s="17" t="n">
        <f aca="false">IFERROR(VALUE(RIGHT(A1377,2)),"")</f>
        <v>6</v>
      </c>
      <c r="D1377" s="11" t="str">
        <f aca="false">TRIM('수출입 실적(국가별)'!B1381)</f>
        <v>기네비소</v>
      </c>
      <c r="E1377" s="19" t="n">
        <f aca="false">IFERROR(VALUE(SUBSTITUTE(TRIM('수출입 실적(국가별)'!D1381),",","")),"")</f>
        <v>123</v>
      </c>
      <c r="F1377" s="19" t="n">
        <f aca="false">IFERROR(VALUE(SUBSTITUTE(TRIM('수출입 실적(국가별)'!F1381),",","")),"")</f>
        <v>0</v>
      </c>
      <c r="G1377" s="19" t="n">
        <f aca="false">IFERROR(VALUE(SUBSTITUTE(TRIM('수출입 실적(국가별)'!G1381),",","")),"")</f>
        <v>123</v>
      </c>
    </row>
    <row r="1378" customFormat="false" ht="15" hidden="false" customHeight="true" outlineLevel="0" collapsed="false">
      <c r="A1378" s="11" t="str">
        <f aca="false">TRIM('수출입 실적(국가별)'!A1382)</f>
        <v>2025.06</v>
      </c>
      <c r="B1378" s="17" t="n">
        <f aca="false">IFERROR(VALUE(LEFT(A1378,4)),"")</f>
        <v>2025</v>
      </c>
      <c r="C1378" s="17" t="n">
        <f aca="false">IFERROR(VALUE(RIGHT(A1378,2)),"")</f>
        <v>6</v>
      </c>
      <c r="D1378" s="11" t="str">
        <f aca="false">TRIM('수출입 실적(국가별)'!B1382)</f>
        <v>팔라우</v>
      </c>
      <c r="E1378" s="19" t="n">
        <f aca="false">IFERROR(VALUE(SUBSTITUTE(TRIM('수출입 실적(국가별)'!D1382),",","")),"")</f>
        <v>122</v>
      </c>
      <c r="F1378" s="19" t="n">
        <f aca="false">IFERROR(VALUE(SUBSTITUTE(TRIM('수출입 실적(국가별)'!F1382),",","")),"")</f>
        <v>29</v>
      </c>
      <c r="G1378" s="19" t="n">
        <f aca="false">IFERROR(VALUE(SUBSTITUTE(TRIM('수출입 실적(국가별)'!G1382),",","")),"")</f>
        <v>93</v>
      </c>
    </row>
    <row r="1379" customFormat="false" ht="15" hidden="false" customHeight="true" outlineLevel="0" collapsed="false">
      <c r="A1379" s="11" t="str">
        <f aca="false">TRIM('수출입 실적(국가별)'!A1383)</f>
        <v>2025.06</v>
      </c>
      <c r="B1379" s="17" t="n">
        <f aca="false">IFERROR(VALUE(LEFT(A1379,4)),"")</f>
        <v>2025</v>
      </c>
      <c r="C1379" s="17" t="n">
        <f aca="false">IFERROR(VALUE(RIGHT(A1379,2)),"")</f>
        <v>6</v>
      </c>
      <c r="D1379" s="11" t="str">
        <f aca="false">TRIM('수출입 실적(국가별)'!B1383)</f>
        <v>세인트 빈센트 그레나딘</v>
      </c>
      <c r="E1379" s="19" t="n">
        <f aca="false">IFERROR(VALUE(SUBSTITUTE(TRIM('수출입 실적(국가별)'!D1383),",","")),"")</f>
        <v>99</v>
      </c>
      <c r="F1379" s="19" t="n">
        <f aca="false">IFERROR(VALUE(SUBSTITUTE(TRIM('수출입 실적(국가별)'!F1383),",","")),"")</f>
        <v>0</v>
      </c>
      <c r="G1379" s="19" t="n">
        <f aca="false">IFERROR(VALUE(SUBSTITUTE(TRIM('수출입 실적(국가별)'!G1383),",","")),"")</f>
        <v>99</v>
      </c>
    </row>
    <row r="1380" customFormat="false" ht="15" hidden="false" customHeight="true" outlineLevel="0" collapsed="false">
      <c r="A1380" s="11" t="str">
        <f aca="false">TRIM('수출입 실적(국가별)'!A1384)</f>
        <v>2025.06</v>
      </c>
      <c r="B1380" s="17" t="n">
        <f aca="false">IFERROR(VALUE(LEFT(A1380,4)),"")</f>
        <v>2025</v>
      </c>
      <c r="C1380" s="17" t="n">
        <f aca="false">IFERROR(VALUE(RIGHT(A1380,2)),"")</f>
        <v>6</v>
      </c>
      <c r="D1380" s="11" t="str">
        <f aca="false">TRIM('수출입 실적(국가별)'!B1384)</f>
        <v>투르크 &amp; 카이코스 군도</v>
      </c>
      <c r="E1380" s="19" t="n">
        <f aca="false">IFERROR(VALUE(SUBSTITUTE(TRIM('수출입 실적(국가별)'!D1384),",","")),"")</f>
        <v>95</v>
      </c>
      <c r="F1380" s="19" t="n">
        <f aca="false">IFERROR(VALUE(SUBSTITUTE(TRIM('수출입 실적(국가별)'!F1384),",","")),"")</f>
        <v>0</v>
      </c>
      <c r="G1380" s="19" t="n">
        <f aca="false">IFERROR(VALUE(SUBSTITUTE(TRIM('수출입 실적(국가별)'!G1384),",","")),"")</f>
        <v>95</v>
      </c>
    </row>
    <row r="1381" customFormat="false" ht="15" hidden="false" customHeight="true" outlineLevel="0" collapsed="false">
      <c r="A1381" s="11" t="str">
        <f aca="false">TRIM('수출입 실적(국가별)'!A1385)</f>
        <v>2025.06</v>
      </c>
      <c r="B1381" s="17" t="n">
        <f aca="false">IFERROR(VALUE(LEFT(A1381,4)),"")</f>
        <v>2025</v>
      </c>
      <c r="C1381" s="17" t="n">
        <f aca="false">IFERROR(VALUE(RIGHT(A1381,2)),"")</f>
        <v>6</v>
      </c>
      <c r="D1381" s="11" t="str">
        <f aca="false">TRIM('수출입 실적(국가별)'!B1385)</f>
        <v>스와질랜드</v>
      </c>
      <c r="E1381" s="19" t="n">
        <f aca="false">IFERROR(VALUE(SUBSTITUTE(TRIM('수출입 실적(국가별)'!D1385),",","")),"")</f>
        <v>65</v>
      </c>
      <c r="F1381" s="19" t="n">
        <f aca="false">IFERROR(VALUE(SUBSTITUTE(TRIM('수출입 실적(국가별)'!F1385),",","")),"")</f>
        <v>74</v>
      </c>
      <c r="G1381" s="19" t="n">
        <f aca="false">IFERROR(VALUE(SUBSTITUTE(TRIM('수출입 실적(국가별)'!G1385),",","")),"")</f>
        <v>-9</v>
      </c>
    </row>
    <row r="1382" customFormat="false" ht="15" hidden="false" customHeight="true" outlineLevel="0" collapsed="false">
      <c r="A1382" s="11" t="str">
        <f aca="false">TRIM('수출입 실적(국가별)'!A1386)</f>
        <v>2025.06</v>
      </c>
      <c r="B1382" s="17" t="n">
        <f aca="false">IFERROR(VALUE(LEFT(A1382,4)),"")</f>
        <v>2025</v>
      </c>
      <c r="C1382" s="17" t="n">
        <f aca="false">IFERROR(VALUE(RIGHT(A1382,2)),"")</f>
        <v>6</v>
      </c>
      <c r="D1382" s="11" t="str">
        <f aca="false">TRIM('수출입 실적(국가별)'!B1386)</f>
        <v>네덜란드 열도</v>
      </c>
      <c r="E1382" s="19" t="n">
        <f aca="false">IFERROR(VALUE(SUBSTITUTE(TRIM('수출입 실적(국가별)'!D1386),",","")),"")</f>
        <v>60</v>
      </c>
      <c r="F1382" s="19" t="n">
        <f aca="false">IFERROR(VALUE(SUBSTITUTE(TRIM('수출입 실적(국가별)'!F1386),",","")),"")</f>
        <v>0</v>
      </c>
      <c r="G1382" s="19" t="n">
        <f aca="false">IFERROR(VALUE(SUBSTITUTE(TRIM('수출입 실적(국가별)'!G1386),",","")),"")</f>
        <v>60</v>
      </c>
    </row>
    <row r="1383" customFormat="false" ht="15" hidden="false" customHeight="true" outlineLevel="0" collapsed="false">
      <c r="A1383" s="11" t="str">
        <f aca="false">TRIM('수출입 실적(국가별)'!A1387)</f>
        <v>2025.06</v>
      </c>
      <c r="B1383" s="17" t="n">
        <f aca="false">IFERROR(VALUE(LEFT(A1383,4)),"")</f>
        <v>2025</v>
      </c>
      <c r="C1383" s="17" t="n">
        <f aca="false">IFERROR(VALUE(RIGHT(A1383,2)),"")</f>
        <v>6</v>
      </c>
      <c r="D1383" s="11" t="str">
        <f aca="false">TRIM('수출입 실적(국가별)'!B1387)</f>
        <v>모나코</v>
      </c>
      <c r="E1383" s="19" t="n">
        <f aca="false">IFERROR(VALUE(SUBSTITUTE(TRIM('수출입 실적(국가별)'!D1387),",","")),"")</f>
        <v>58</v>
      </c>
      <c r="F1383" s="19" t="n">
        <f aca="false">IFERROR(VALUE(SUBSTITUTE(TRIM('수출입 실적(국가별)'!F1387),",","")),"")</f>
        <v>195</v>
      </c>
      <c r="G1383" s="19" t="n">
        <f aca="false">IFERROR(VALUE(SUBSTITUTE(TRIM('수출입 실적(국가별)'!G1387),",","")),"")</f>
        <v>-137</v>
      </c>
    </row>
    <row r="1384" customFormat="false" ht="15" hidden="false" customHeight="true" outlineLevel="0" collapsed="false">
      <c r="A1384" s="11" t="str">
        <f aca="false">TRIM('수출입 실적(국가별)'!A1388)</f>
        <v>2025.06</v>
      </c>
      <c r="B1384" s="17" t="n">
        <f aca="false">IFERROR(VALUE(LEFT(A1384,4)),"")</f>
        <v>2025</v>
      </c>
      <c r="C1384" s="17" t="n">
        <f aca="false">IFERROR(VALUE(RIGHT(A1384,2)),"")</f>
        <v>6</v>
      </c>
      <c r="D1384" s="11" t="str">
        <f aca="false">TRIM('수출입 실적(국가별)'!B1388)</f>
        <v>보츠와나</v>
      </c>
      <c r="E1384" s="19" t="n">
        <f aca="false">IFERROR(VALUE(SUBSTITUTE(TRIM('수출입 실적(국가별)'!D1388),",","")),"")</f>
        <v>46</v>
      </c>
      <c r="F1384" s="19" t="n">
        <f aca="false">IFERROR(VALUE(SUBSTITUTE(TRIM('수출입 실적(국가별)'!F1388),",","")),"")</f>
        <v>184</v>
      </c>
      <c r="G1384" s="19" t="n">
        <f aca="false">IFERROR(VALUE(SUBSTITUTE(TRIM('수출입 실적(국가별)'!G1388),",","")),"")</f>
        <v>-138</v>
      </c>
    </row>
    <row r="1385" customFormat="false" ht="15" hidden="false" customHeight="true" outlineLevel="0" collapsed="false">
      <c r="A1385" s="11" t="str">
        <f aca="false">TRIM('수출입 실적(국가별)'!A1389)</f>
        <v>2025.06</v>
      </c>
      <c r="B1385" s="17" t="n">
        <f aca="false">IFERROR(VALUE(LEFT(A1385,4)),"")</f>
        <v>2025</v>
      </c>
      <c r="C1385" s="17" t="n">
        <f aca="false">IFERROR(VALUE(RIGHT(A1385,2)),"")</f>
        <v>6</v>
      </c>
      <c r="D1385" s="11" t="str">
        <f aca="false">TRIM('수출입 실적(국가별)'!B1389)</f>
        <v>세인트 키츠 네비스</v>
      </c>
      <c r="E1385" s="19" t="n">
        <f aca="false">IFERROR(VALUE(SUBSTITUTE(TRIM('수출입 실적(국가별)'!D1389),",","")),"")</f>
        <v>33</v>
      </c>
      <c r="F1385" s="19" t="n">
        <f aca="false">IFERROR(VALUE(SUBSTITUTE(TRIM('수출입 실적(국가별)'!F1389),",","")),"")</f>
        <v>2</v>
      </c>
      <c r="G1385" s="19" t="n">
        <f aca="false">IFERROR(VALUE(SUBSTITUTE(TRIM('수출입 실적(국가별)'!G1389),",","")),"")</f>
        <v>31</v>
      </c>
    </row>
    <row r="1386" customFormat="false" ht="15" hidden="false" customHeight="true" outlineLevel="0" collapsed="false">
      <c r="A1386" s="11" t="str">
        <f aca="false">TRIM('수출입 실적(국가별)'!A1390)</f>
        <v>2025.06</v>
      </c>
      <c r="B1386" s="17" t="n">
        <f aca="false">IFERROR(VALUE(LEFT(A1386,4)),"")</f>
        <v>2025</v>
      </c>
      <c r="C1386" s="17" t="n">
        <f aca="false">IFERROR(VALUE(RIGHT(A1386,2)),"")</f>
        <v>6</v>
      </c>
      <c r="D1386" s="11" t="str">
        <f aca="false">TRIM('수출입 실적(국가별)'!B1390)</f>
        <v>투발루</v>
      </c>
      <c r="E1386" s="19" t="n">
        <f aca="false">IFERROR(VALUE(SUBSTITUTE(TRIM('수출입 실적(국가별)'!D1390),",","")),"")</f>
        <v>32</v>
      </c>
      <c r="F1386" s="19" t="n">
        <f aca="false">IFERROR(VALUE(SUBSTITUTE(TRIM('수출입 실적(국가별)'!F1390),",","")),"")</f>
        <v>2</v>
      </c>
      <c r="G1386" s="19" t="n">
        <f aca="false">IFERROR(VALUE(SUBSTITUTE(TRIM('수출입 실적(국가별)'!G1390),",","")),"")</f>
        <v>30</v>
      </c>
    </row>
    <row r="1387" customFormat="false" ht="15" hidden="false" customHeight="true" outlineLevel="0" collapsed="false">
      <c r="A1387" s="11" t="str">
        <f aca="false">TRIM('수출입 실적(국가별)'!A1391)</f>
        <v>2025.06</v>
      </c>
      <c r="B1387" s="17" t="n">
        <f aca="false">IFERROR(VALUE(LEFT(A1387,4)),"")</f>
        <v>2025</v>
      </c>
      <c r="C1387" s="17" t="n">
        <f aca="false">IFERROR(VALUE(RIGHT(A1387,2)),"")</f>
        <v>6</v>
      </c>
      <c r="D1387" s="11" t="str">
        <f aca="false">TRIM('수출입 실적(국가별)'!B1391)</f>
        <v>세인트마틴(생마르탱)</v>
      </c>
      <c r="E1387" s="19" t="n">
        <f aca="false">IFERROR(VALUE(SUBSTITUTE(TRIM('수출입 실적(국가별)'!D1391),",","")),"")</f>
        <v>26</v>
      </c>
      <c r="F1387" s="19" t="n">
        <f aca="false">IFERROR(VALUE(SUBSTITUTE(TRIM('수출입 실적(국가별)'!F1391),",","")),"")</f>
        <v>0</v>
      </c>
      <c r="G1387" s="19" t="n">
        <f aca="false">IFERROR(VALUE(SUBSTITUTE(TRIM('수출입 실적(국가별)'!G1391),",","")),"")</f>
        <v>26</v>
      </c>
    </row>
    <row r="1388" customFormat="false" ht="15" hidden="false" customHeight="true" outlineLevel="0" collapsed="false">
      <c r="A1388" s="11" t="str">
        <f aca="false">TRIM('수출입 실적(국가별)'!A1392)</f>
        <v>2025.06</v>
      </c>
      <c r="B1388" s="17" t="n">
        <f aca="false">IFERROR(VALUE(LEFT(A1388,4)),"")</f>
        <v>2025</v>
      </c>
      <c r="C1388" s="17" t="n">
        <f aca="false">IFERROR(VALUE(RIGHT(A1388,2)),"")</f>
        <v>6</v>
      </c>
      <c r="D1388" s="11" t="str">
        <f aca="false">TRIM('수출입 실적(국가별)'!B1392)</f>
        <v>통가</v>
      </c>
      <c r="E1388" s="19" t="n">
        <f aca="false">IFERROR(VALUE(SUBSTITUTE(TRIM('수출입 실적(국가별)'!D1392),",","")),"")</f>
        <v>26</v>
      </c>
      <c r="F1388" s="19" t="n">
        <f aca="false">IFERROR(VALUE(SUBSTITUTE(TRIM('수출입 실적(국가별)'!F1392),",","")),"")</f>
        <v>15</v>
      </c>
      <c r="G1388" s="19" t="n">
        <f aca="false">IFERROR(VALUE(SUBSTITUTE(TRIM('수출입 실적(국가별)'!G1392),",","")),"")</f>
        <v>11</v>
      </c>
    </row>
    <row r="1389" customFormat="false" ht="15" hidden="false" customHeight="true" outlineLevel="0" collapsed="false">
      <c r="A1389" s="11" t="str">
        <f aca="false">TRIM('수출입 실적(국가별)'!A1393)</f>
        <v>2025.06</v>
      </c>
      <c r="B1389" s="17" t="n">
        <f aca="false">IFERROR(VALUE(LEFT(A1389,4)),"")</f>
        <v>2025</v>
      </c>
      <c r="C1389" s="17" t="n">
        <f aca="false">IFERROR(VALUE(RIGHT(A1389,2)),"")</f>
        <v>6</v>
      </c>
      <c r="D1389" s="11" t="str">
        <f aca="false">TRIM('수출입 실적(국가별)'!B1393)</f>
        <v>토켈라우</v>
      </c>
      <c r="E1389" s="19" t="n">
        <f aca="false">IFERROR(VALUE(SUBSTITUTE(TRIM('수출입 실적(국가별)'!D1393),",","")),"")</f>
        <v>24</v>
      </c>
      <c r="F1389" s="19" t="n">
        <f aca="false">IFERROR(VALUE(SUBSTITUTE(TRIM('수출입 실적(국가별)'!F1393),",","")),"")</f>
        <v>0</v>
      </c>
      <c r="G1389" s="19" t="n">
        <f aca="false">IFERROR(VALUE(SUBSTITUTE(TRIM('수출입 실적(국가별)'!G1393),",","")),"")</f>
        <v>24</v>
      </c>
    </row>
    <row r="1390" customFormat="false" ht="15" hidden="false" customHeight="true" outlineLevel="0" collapsed="false">
      <c r="A1390" s="11" t="str">
        <f aca="false">TRIM('수출입 실적(국가별)'!A1394)</f>
        <v>2025.06</v>
      </c>
      <c r="B1390" s="17" t="n">
        <f aca="false">IFERROR(VALUE(LEFT(A1390,4)),"")</f>
        <v>2025</v>
      </c>
      <c r="C1390" s="17" t="n">
        <f aca="false">IFERROR(VALUE(RIGHT(A1390,2)),"")</f>
        <v>6</v>
      </c>
      <c r="D1390" s="11" t="str">
        <f aca="false">TRIM('수출입 실적(국가별)'!B1394)</f>
        <v>니제르</v>
      </c>
      <c r="E1390" s="19" t="n">
        <f aca="false">IFERROR(VALUE(SUBSTITUTE(TRIM('수출입 실적(국가별)'!D1394),",","")),"")</f>
        <v>18</v>
      </c>
      <c r="F1390" s="19" t="n">
        <f aca="false">IFERROR(VALUE(SUBSTITUTE(TRIM('수출입 실적(국가별)'!F1394),",","")),"")</f>
        <v>5</v>
      </c>
      <c r="G1390" s="19" t="n">
        <f aca="false">IFERROR(VALUE(SUBSTITUTE(TRIM('수출입 실적(국가별)'!G1394),",","")),"")</f>
        <v>13</v>
      </c>
    </row>
    <row r="1391" customFormat="false" ht="15" hidden="false" customHeight="true" outlineLevel="0" collapsed="false">
      <c r="A1391" s="11" t="str">
        <f aca="false">TRIM('수출입 실적(국가별)'!A1395)</f>
        <v>2025.06</v>
      </c>
      <c r="B1391" s="17" t="n">
        <f aca="false">IFERROR(VALUE(LEFT(A1391,4)),"")</f>
        <v>2025</v>
      </c>
      <c r="C1391" s="17" t="n">
        <f aca="false">IFERROR(VALUE(RIGHT(A1391,2)),"")</f>
        <v>6</v>
      </c>
      <c r="D1391" s="11" t="str">
        <f aca="false">TRIM('수출입 실적(국가별)'!B1395)</f>
        <v>불령 가이아나</v>
      </c>
      <c r="E1391" s="19" t="n">
        <f aca="false">IFERROR(VALUE(SUBSTITUTE(TRIM('수출입 실적(국가별)'!D1395),",","")),"")</f>
        <v>17</v>
      </c>
      <c r="F1391" s="19" t="n">
        <f aca="false">IFERROR(VALUE(SUBSTITUTE(TRIM('수출입 실적(국가별)'!F1395),",","")),"")</f>
        <v>0</v>
      </c>
      <c r="G1391" s="19" t="n">
        <f aca="false">IFERROR(VALUE(SUBSTITUTE(TRIM('수출입 실적(국가별)'!G1395),",","")),"")</f>
        <v>17</v>
      </c>
    </row>
    <row r="1392" customFormat="false" ht="15" hidden="false" customHeight="true" outlineLevel="0" collapsed="false">
      <c r="A1392" s="11" t="str">
        <f aca="false">TRIM('수출입 실적(국가별)'!A1396)</f>
        <v>2025.06</v>
      </c>
      <c r="B1392" s="17" t="n">
        <f aca="false">IFERROR(VALUE(LEFT(A1392,4)),"")</f>
        <v>2025</v>
      </c>
      <c r="C1392" s="17" t="n">
        <f aca="false">IFERROR(VALUE(RIGHT(A1392,2)),"")</f>
        <v>6</v>
      </c>
      <c r="D1392" s="11" t="str">
        <f aca="false">TRIM('수출입 실적(국가별)'!B1396)</f>
        <v>상토메 프린스페</v>
      </c>
      <c r="E1392" s="19" t="n">
        <f aca="false">IFERROR(VALUE(SUBSTITUTE(TRIM('수출입 실적(국가별)'!D1396),",","")),"")</f>
        <v>16</v>
      </c>
      <c r="F1392" s="19" t="n">
        <f aca="false">IFERROR(VALUE(SUBSTITUTE(TRIM('수출입 실적(국가별)'!F1396),",","")),"")</f>
        <v>1</v>
      </c>
      <c r="G1392" s="19" t="n">
        <f aca="false">IFERROR(VALUE(SUBSTITUTE(TRIM('수출입 실적(국가별)'!G1396),",","")),"")</f>
        <v>15</v>
      </c>
    </row>
    <row r="1393" customFormat="false" ht="15" hidden="false" customHeight="true" outlineLevel="0" collapsed="false">
      <c r="A1393" s="11" t="str">
        <f aca="false">TRIM('수출입 실적(국가별)'!A1397)</f>
        <v>2025.06</v>
      </c>
      <c r="B1393" s="17" t="n">
        <f aca="false">IFERROR(VALUE(LEFT(A1393,4)),"")</f>
        <v>2025</v>
      </c>
      <c r="C1393" s="17" t="n">
        <f aca="false">IFERROR(VALUE(RIGHT(A1393,2)),"")</f>
        <v>6</v>
      </c>
      <c r="D1393" s="11" t="str">
        <f aca="false">TRIM('수출입 실적(국가별)'!B1397)</f>
        <v>보네르 신트외스타티위스</v>
      </c>
      <c r="E1393" s="19" t="n">
        <f aca="false">IFERROR(VALUE(SUBSTITUTE(TRIM('수출입 실적(국가별)'!D1397),",","")),"")</f>
        <v>15</v>
      </c>
      <c r="F1393" s="19" t="n">
        <f aca="false">IFERROR(VALUE(SUBSTITUTE(TRIM('수출입 실적(국가별)'!F1397),",","")),"")</f>
        <v>0</v>
      </c>
      <c r="G1393" s="19" t="n">
        <f aca="false">IFERROR(VALUE(SUBSTITUTE(TRIM('수출입 실적(국가별)'!G1397),",","")),"")</f>
        <v>15</v>
      </c>
    </row>
    <row r="1394" customFormat="false" ht="15" hidden="false" customHeight="true" outlineLevel="0" collapsed="false">
      <c r="A1394" s="11" t="str">
        <f aca="false">TRIM('수출입 실적(국가별)'!A1398)</f>
        <v>2025.06</v>
      </c>
      <c r="B1394" s="17" t="n">
        <f aca="false">IFERROR(VALUE(LEFT(A1394,4)),"")</f>
        <v>2025</v>
      </c>
      <c r="C1394" s="17" t="n">
        <f aca="false">IFERROR(VALUE(RIGHT(A1394,2)),"")</f>
        <v>6</v>
      </c>
      <c r="D1394" s="11" t="str">
        <f aca="false">TRIM('수출입 실적(국가별)'!B1398)</f>
        <v>미령 버진군도</v>
      </c>
      <c r="E1394" s="19" t="n">
        <f aca="false">IFERROR(VALUE(SUBSTITUTE(TRIM('수출입 실적(국가별)'!D1398),",","")),"")</f>
        <v>14</v>
      </c>
      <c r="F1394" s="19" t="n">
        <f aca="false">IFERROR(VALUE(SUBSTITUTE(TRIM('수출입 실적(국가별)'!F1398),",","")),"")</f>
        <v>1</v>
      </c>
      <c r="G1394" s="19" t="n">
        <f aca="false">IFERROR(VALUE(SUBSTITUTE(TRIM('수출입 실적(국가별)'!G1398),",","")),"")</f>
        <v>14</v>
      </c>
    </row>
    <row r="1395" customFormat="false" ht="15" hidden="false" customHeight="true" outlineLevel="0" collapsed="false">
      <c r="A1395" s="11" t="str">
        <f aca="false">TRIM('수출입 실적(국가별)'!A1399)</f>
        <v>2025.06</v>
      </c>
      <c r="B1395" s="17" t="n">
        <f aca="false">IFERROR(VALUE(LEFT(A1395,4)),"")</f>
        <v>2025</v>
      </c>
      <c r="C1395" s="17" t="n">
        <f aca="false">IFERROR(VALUE(RIGHT(A1395,2)),"")</f>
        <v>6</v>
      </c>
      <c r="D1395" s="11" t="str">
        <f aca="false">TRIM('수출입 실적(국가별)'!B1399)</f>
        <v>중앙아프리카공화국</v>
      </c>
      <c r="E1395" s="19" t="n">
        <f aca="false">IFERROR(VALUE(SUBSTITUTE(TRIM('수출입 실적(국가별)'!D1399),",","")),"")</f>
        <v>14</v>
      </c>
      <c r="F1395" s="19" t="n">
        <f aca="false">IFERROR(VALUE(SUBSTITUTE(TRIM('수출입 실적(국가별)'!F1399),",","")),"")</f>
        <v>0</v>
      </c>
      <c r="G1395" s="19" t="n">
        <f aca="false">IFERROR(VALUE(SUBSTITUTE(TRIM('수출입 실적(국가별)'!G1399),",","")),"")</f>
        <v>14</v>
      </c>
    </row>
    <row r="1396" customFormat="false" ht="15" hidden="false" customHeight="true" outlineLevel="0" collapsed="false">
      <c r="A1396" s="11" t="str">
        <f aca="false">TRIM('수출입 실적(국가별)'!A1400)</f>
        <v>2025.06</v>
      </c>
      <c r="B1396" s="17" t="n">
        <f aca="false">IFERROR(VALUE(LEFT(A1396,4)),"")</f>
        <v>2025</v>
      </c>
      <c r="C1396" s="17" t="n">
        <f aca="false">IFERROR(VALUE(RIGHT(A1396,2)),"")</f>
        <v>6</v>
      </c>
      <c r="D1396" s="11" t="str">
        <f aca="false">TRIM('수출입 실적(국가별)'!B1400)</f>
        <v>그린랜드</v>
      </c>
      <c r="E1396" s="19" t="n">
        <f aca="false">IFERROR(VALUE(SUBSTITUTE(TRIM('수출입 실적(국가별)'!D1400),",","")),"")</f>
        <v>6</v>
      </c>
      <c r="F1396" s="19" t="n">
        <f aca="false">IFERROR(VALUE(SUBSTITUTE(TRIM('수출입 실적(국가별)'!F1400),",","")),"")</f>
        <v>221</v>
      </c>
      <c r="G1396" s="19" t="n">
        <f aca="false">IFERROR(VALUE(SUBSTITUTE(TRIM('수출입 실적(국가별)'!G1400),",","")),"")</f>
        <v>-215</v>
      </c>
    </row>
    <row r="1397" customFormat="false" ht="15" hidden="false" customHeight="true" outlineLevel="0" collapsed="false">
      <c r="A1397" s="11" t="str">
        <f aca="false">TRIM('수출입 실적(국가별)'!A1401)</f>
        <v>2025.06</v>
      </c>
      <c r="B1397" s="17" t="n">
        <f aca="false">IFERROR(VALUE(LEFT(A1397,4)),"")</f>
        <v>2025</v>
      </c>
      <c r="C1397" s="17" t="n">
        <f aca="false">IFERROR(VALUE(RIGHT(A1397,2)),"")</f>
        <v>6</v>
      </c>
      <c r="D1397" s="11" t="str">
        <f aca="false">TRIM('수출입 실적(국가별)'!B1401)</f>
        <v>피트카이른</v>
      </c>
      <c r="E1397" s="19" t="n">
        <f aca="false">IFERROR(VALUE(SUBSTITUTE(TRIM('수출입 실적(국가별)'!D1401),",","")),"")</f>
        <v>4</v>
      </c>
      <c r="F1397" s="19" t="n">
        <f aca="false">IFERROR(VALUE(SUBSTITUTE(TRIM('수출입 실적(국가별)'!F1401),",","")),"")</f>
        <v>0</v>
      </c>
      <c r="G1397" s="19" t="n">
        <f aca="false">IFERROR(VALUE(SUBSTITUTE(TRIM('수출입 실적(국가별)'!G1401),",","")),"")</f>
        <v>4</v>
      </c>
    </row>
    <row r="1398" customFormat="false" ht="15" hidden="false" customHeight="true" outlineLevel="0" collapsed="false">
      <c r="A1398" s="11" t="str">
        <f aca="false">TRIM('수출입 실적(국가별)'!A1402)</f>
        <v>2025.06</v>
      </c>
      <c r="B1398" s="17" t="n">
        <f aca="false">IFERROR(VALUE(LEFT(A1398,4)),"")</f>
        <v>2025</v>
      </c>
      <c r="C1398" s="17" t="n">
        <f aca="false">IFERROR(VALUE(RIGHT(A1398,2)),"")</f>
        <v>6</v>
      </c>
      <c r="D1398" s="11" t="str">
        <f aca="false">TRIM('수출입 실적(국가별)'!B1402)</f>
        <v>안도라</v>
      </c>
      <c r="E1398" s="19" t="n">
        <f aca="false">IFERROR(VALUE(SUBSTITUTE(TRIM('수출입 실적(국가별)'!D1402),",","")),"")</f>
        <v>4</v>
      </c>
      <c r="F1398" s="19" t="n">
        <f aca="false">IFERROR(VALUE(SUBSTITUTE(TRIM('수출입 실적(국가별)'!F1402),",","")),"")</f>
        <v>382</v>
      </c>
      <c r="G1398" s="19" t="n">
        <f aca="false">IFERROR(VALUE(SUBSTITUTE(TRIM('수출입 실적(국가별)'!G1402),",","")),"")</f>
        <v>-379</v>
      </c>
    </row>
    <row r="1399" customFormat="false" ht="15" hidden="false" customHeight="true" outlineLevel="0" collapsed="false">
      <c r="A1399" s="11" t="str">
        <f aca="false">TRIM('수출입 실적(국가별)'!A1403)</f>
        <v>2025.06</v>
      </c>
      <c r="B1399" s="17" t="n">
        <f aca="false">IFERROR(VALUE(LEFT(A1399,4)),"")</f>
        <v>2025</v>
      </c>
      <c r="C1399" s="17" t="n">
        <f aca="false">IFERROR(VALUE(RIGHT(A1399,2)),"")</f>
        <v>6</v>
      </c>
      <c r="D1399" s="11" t="str">
        <f aca="false">TRIM('수출입 실적(국가별)'!B1403)</f>
        <v>몬트세라트</v>
      </c>
      <c r="E1399" s="19" t="n">
        <f aca="false">IFERROR(VALUE(SUBSTITUTE(TRIM('수출입 실적(국가별)'!D1403),",","")),"")</f>
        <v>3</v>
      </c>
      <c r="F1399" s="19" t="n">
        <f aca="false">IFERROR(VALUE(SUBSTITUTE(TRIM('수출입 실적(국가별)'!F1403),",","")),"")</f>
        <v>9</v>
      </c>
      <c r="G1399" s="19" t="n">
        <f aca="false">IFERROR(VALUE(SUBSTITUTE(TRIM('수출입 실적(국가별)'!G1403),",","")),"")</f>
        <v>-6</v>
      </c>
    </row>
    <row r="1400" customFormat="false" ht="15" hidden="false" customHeight="true" outlineLevel="0" collapsed="false">
      <c r="A1400" s="11" t="str">
        <f aca="false">TRIM('수출입 실적(국가별)'!A1404)</f>
        <v>2025.06</v>
      </c>
      <c r="B1400" s="17" t="n">
        <f aca="false">IFERROR(VALUE(LEFT(A1400,4)),"")</f>
        <v>2025</v>
      </c>
      <c r="C1400" s="17" t="n">
        <f aca="false">IFERROR(VALUE(RIGHT(A1400,2)),"")</f>
        <v>6</v>
      </c>
      <c r="D1400" s="11" t="str">
        <f aca="false">TRIM('수출입 실적(국가별)'!B1404)</f>
        <v>레소토</v>
      </c>
      <c r="E1400" s="19" t="n">
        <f aca="false">IFERROR(VALUE(SUBSTITUTE(TRIM('수출입 실적(국가별)'!D1404),",","")),"")</f>
        <v>3</v>
      </c>
      <c r="F1400" s="19" t="n">
        <f aca="false">IFERROR(VALUE(SUBSTITUTE(TRIM('수출입 실적(국가별)'!F1404),",","")),"")</f>
        <v>52</v>
      </c>
      <c r="G1400" s="19" t="n">
        <f aca="false">IFERROR(VALUE(SUBSTITUTE(TRIM('수출입 실적(국가별)'!G1404),",","")),"")</f>
        <v>-49</v>
      </c>
    </row>
    <row r="1401" customFormat="false" ht="15" hidden="false" customHeight="true" outlineLevel="0" collapsed="false">
      <c r="A1401" s="11" t="str">
        <f aca="false">TRIM('수출입 실적(국가별)'!A1405)</f>
        <v>2025.06</v>
      </c>
      <c r="B1401" s="17" t="n">
        <f aca="false">IFERROR(VALUE(LEFT(A1401,4)),"")</f>
        <v>2025</v>
      </c>
      <c r="C1401" s="17" t="n">
        <f aca="false">IFERROR(VALUE(RIGHT(A1401,2)),"")</f>
        <v>6</v>
      </c>
      <c r="D1401" s="11" t="str">
        <f aca="false">TRIM('수출입 실적(국가별)'!B1405)</f>
        <v>건지</v>
      </c>
      <c r="E1401" s="19" t="n">
        <f aca="false">IFERROR(VALUE(SUBSTITUTE(TRIM('수출입 실적(국가별)'!D1405),",","")),"")</f>
        <v>1</v>
      </c>
      <c r="F1401" s="19" t="n">
        <f aca="false">IFERROR(VALUE(SUBSTITUTE(TRIM('수출입 실적(국가별)'!F1405),",","")),"")</f>
        <v>2</v>
      </c>
      <c r="G1401" s="19" t="n">
        <f aca="false">IFERROR(VALUE(SUBSTITUTE(TRIM('수출입 실적(국가별)'!G1405),",","")),"")</f>
        <v>-1</v>
      </c>
    </row>
    <row r="1402" customFormat="false" ht="15" hidden="false" customHeight="true" outlineLevel="0" collapsed="false">
      <c r="A1402" s="11" t="str">
        <f aca="false">TRIM('수출입 실적(국가별)'!A1406)</f>
        <v>2025.06</v>
      </c>
      <c r="B1402" s="17" t="n">
        <f aca="false">IFERROR(VALUE(LEFT(A1402,4)),"")</f>
        <v>2025</v>
      </c>
      <c r="C1402" s="17" t="n">
        <f aca="false">IFERROR(VALUE(RIGHT(A1402,2)),"")</f>
        <v>6</v>
      </c>
      <c r="D1402" s="11" t="str">
        <f aca="false">TRIM('수출입 실적(국가별)'!B1406)</f>
        <v>코모로스</v>
      </c>
      <c r="E1402" s="19" t="n">
        <f aca="false">IFERROR(VALUE(SUBSTITUTE(TRIM('수출입 실적(국가별)'!D1406),",","")),"")</f>
        <v>1</v>
      </c>
      <c r="F1402" s="19" t="n">
        <f aca="false">IFERROR(VALUE(SUBSTITUTE(TRIM('수출입 실적(국가별)'!F1406),",","")),"")</f>
        <v>12</v>
      </c>
      <c r="G1402" s="19" t="n">
        <f aca="false">IFERROR(VALUE(SUBSTITUTE(TRIM('수출입 실적(국가별)'!G1406),",","")),"")</f>
        <v>-11</v>
      </c>
    </row>
    <row r="1403" customFormat="false" ht="15" hidden="false" customHeight="true" outlineLevel="0" collapsed="false">
      <c r="A1403" s="11" t="str">
        <f aca="false">TRIM('수출입 실적(국가별)'!A1407)</f>
        <v>2025.06</v>
      </c>
      <c r="B1403" s="17" t="n">
        <f aca="false">IFERROR(VALUE(LEFT(A1403,4)),"")</f>
        <v>2025</v>
      </c>
      <c r="C1403" s="17" t="n">
        <f aca="false">IFERROR(VALUE(RIGHT(A1403,2)),"")</f>
        <v>6</v>
      </c>
      <c r="D1403" s="11" t="str">
        <f aca="false">TRIM('수출입 실적(국가별)'!B1407)</f>
        <v>티모르</v>
      </c>
      <c r="E1403" s="19" t="n">
        <f aca="false">IFERROR(VALUE(SUBSTITUTE(TRIM('수출입 실적(국가별)'!D1407),",","")),"")</f>
        <v>1</v>
      </c>
      <c r="F1403" s="19" t="n">
        <f aca="false">IFERROR(VALUE(SUBSTITUTE(TRIM('수출입 실적(국가별)'!F1407),",","")),"")</f>
        <v>3</v>
      </c>
      <c r="G1403" s="19" t="n">
        <f aca="false">IFERROR(VALUE(SUBSTITUTE(TRIM('수출입 실적(국가별)'!G1407),",","")),"")</f>
        <v>-2</v>
      </c>
    </row>
    <row r="1404" customFormat="false" ht="15" hidden="false" customHeight="true" outlineLevel="0" collapsed="false">
      <c r="A1404" s="11" t="str">
        <f aca="false">TRIM('수출입 실적(국가별)'!A1408)</f>
        <v>2025.06</v>
      </c>
      <c r="B1404" s="17" t="n">
        <f aca="false">IFERROR(VALUE(LEFT(A1404,4)),"")</f>
        <v>2025</v>
      </c>
      <c r="C1404" s="17" t="n">
        <f aca="false">IFERROR(VALUE(RIGHT(A1404,2)),"")</f>
        <v>6</v>
      </c>
      <c r="D1404" s="11" t="str">
        <f aca="false">TRIM('수출입 실적(국가별)'!B1408)</f>
        <v>교황청</v>
      </c>
      <c r="E1404" s="19" t="n">
        <f aca="false">IFERROR(VALUE(SUBSTITUTE(TRIM('수출입 실적(국가별)'!D1408),",","")),"")</f>
        <v>1</v>
      </c>
      <c r="F1404" s="19" t="n">
        <f aca="false">IFERROR(VALUE(SUBSTITUTE(TRIM('수출입 실적(국가별)'!F1408),",","")),"")</f>
        <v>0</v>
      </c>
      <c r="G1404" s="19" t="n">
        <f aca="false">IFERROR(VALUE(SUBSTITUTE(TRIM('수출입 실적(국가별)'!G1408),",","")),"")</f>
        <v>1</v>
      </c>
    </row>
    <row r="1405" customFormat="false" ht="15" hidden="false" customHeight="true" outlineLevel="0" collapsed="false">
      <c r="A1405" s="11" t="str">
        <f aca="false">TRIM('수출입 실적(국가별)'!A1409)</f>
        <v>2025.06</v>
      </c>
      <c r="B1405" s="17" t="n">
        <f aca="false">IFERROR(VALUE(LEFT(A1405,4)),"")</f>
        <v>2025</v>
      </c>
      <c r="C1405" s="17" t="n">
        <f aca="false">IFERROR(VALUE(RIGHT(A1405,2)),"")</f>
        <v>6</v>
      </c>
      <c r="D1405" s="11" t="str">
        <f aca="false">TRIM('수출입 실적(국가별)'!B1409)</f>
        <v>앙귈라</v>
      </c>
      <c r="E1405" s="19" t="n">
        <f aca="false">IFERROR(VALUE(SUBSTITUTE(TRIM('수출입 실적(국가별)'!D1409),",","")),"")</f>
        <v>0</v>
      </c>
      <c r="F1405" s="19" t="n">
        <f aca="false">IFERROR(VALUE(SUBSTITUTE(TRIM('수출입 실적(국가별)'!F1409),",","")),"")</f>
        <v>0</v>
      </c>
      <c r="G1405" s="19" t="n">
        <f aca="false">IFERROR(VALUE(SUBSTITUTE(TRIM('수출입 실적(국가별)'!G1409),",","")),"")</f>
        <v>0</v>
      </c>
    </row>
    <row r="1406" customFormat="false" ht="15" hidden="false" customHeight="true" outlineLevel="0" collapsed="false">
      <c r="A1406" s="11" t="str">
        <f aca="false">TRIM('수출입 실적(국가별)'!A1410)</f>
        <v>2025.06</v>
      </c>
      <c r="B1406" s="17" t="n">
        <f aca="false">IFERROR(VALUE(LEFT(A1406,4)),"")</f>
        <v>2025</v>
      </c>
      <c r="C1406" s="17" t="n">
        <f aca="false">IFERROR(VALUE(RIGHT(A1406,2)),"")</f>
        <v>6</v>
      </c>
      <c r="D1406" s="11" t="str">
        <f aca="false">TRIM('수출입 실적(국가별)'!B1410)</f>
        <v>저어지</v>
      </c>
      <c r="E1406" s="19" t="n">
        <f aca="false">IFERROR(VALUE(SUBSTITUTE(TRIM('수출입 실적(국가별)'!D1410),",","")),"")</f>
        <v>0</v>
      </c>
      <c r="F1406" s="19" t="n">
        <f aca="false">IFERROR(VALUE(SUBSTITUTE(TRIM('수출입 실적(국가별)'!F1410),",","")),"")</f>
        <v>0</v>
      </c>
      <c r="G1406" s="19" t="n">
        <f aca="false">IFERROR(VALUE(SUBSTITUTE(TRIM('수출입 실적(국가별)'!G1410),",","")),"")</f>
        <v>0</v>
      </c>
    </row>
    <row r="1407" customFormat="false" ht="15" hidden="false" customHeight="true" outlineLevel="0" collapsed="false">
      <c r="A1407" s="11" t="str">
        <f aca="false">TRIM('수출입 실적(국가별)'!A1411)</f>
        <v>2025.06</v>
      </c>
      <c r="B1407" s="17" t="n">
        <f aca="false">IFERROR(VALUE(LEFT(A1407,4)),"")</f>
        <v>2025</v>
      </c>
      <c r="C1407" s="17" t="n">
        <f aca="false">IFERROR(VALUE(RIGHT(A1407,2)),"")</f>
        <v>6</v>
      </c>
      <c r="D1407" s="11" t="str">
        <f aca="false">TRIM('수출입 실적(국가별)'!B1411)</f>
        <v>세인트 바르탤르미</v>
      </c>
      <c r="E1407" s="19" t="n">
        <f aca="false">IFERROR(VALUE(SUBSTITUTE(TRIM('수출입 실적(국가별)'!D1411),",","")),"")</f>
        <v>0</v>
      </c>
      <c r="F1407" s="19" t="n">
        <f aca="false">IFERROR(VALUE(SUBSTITUTE(TRIM('수출입 실적(국가별)'!F1411),",","")),"")</f>
        <v>0</v>
      </c>
      <c r="G1407" s="19" t="n">
        <f aca="false">IFERROR(VALUE(SUBSTITUTE(TRIM('수출입 실적(국가별)'!G1411),",","")),"")</f>
        <v>0</v>
      </c>
    </row>
    <row r="1408" customFormat="false" ht="15" hidden="false" customHeight="true" outlineLevel="0" collapsed="false">
      <c r="A1408" s="11" t="str">
        <f aca="false">TRIM('수출입 실적(국가별)'!A1412)</f>
        <v>2025.06</v>
      </c>
      <c r="B1408" s="17" t="n">
        <f aca="false">IFERROR(VALUE(LEFT(A1408,4)),"")</f>
        <v>2025</v>
      </c>
      <c r="C1408" s="17" t="n">
        <f aca="false">IFERROR(VALUE(RIGHT(A1408,2)),"")</f>
        <v>6</v>
      </c>
      <c r="D1408" s="11" t="str">
        <f aca="false">TRIM('수출입 실적(국가별)'!B1412)</f>
        <v>파로에 군도</v>
      </c>
      <c r="E1408" s="19" t="n">
        <f aca="false">IFERROR(VALUE(SUBSTITUTE(TRIM('수출입 실적(국가별)'!D1412),",","")),"")</f>
        <v>0</v>
      </c>
      <c r="F1408" s="19" t="n">
        <f aca="false">IFERROR(VALUE(SUBSTITUTE(TRIM('수출입 실적(국가별)'!F1412),",","")),"")</f>
        <v>391</v>
      </c>
      <c r="G1408" s="19" t="n">
        <f aca="false">IFERROR(VALUE(SUBSTITUTE(TRIM('수출입 실적(국가별)'!G1412),",","")),"")</f>
        <v>-391</v>
      </c>
    </row>
    <row r="1409" customFormat="false" ht="15" hidden="false" customHeight="true" outlineLevel="0" collapsed="false">
      <c r="A1409" s="11" t="str">
        <f aca="false">TRIM('수출입 실적(국가별)'!A1413)</f>
        <v>2025.06</v>
      </c>
      <c r="B1409" s="17" t="n">
        <f aca="false">IFERROR(VALUE(LEFT(A1409,4)),"")</f>
        <v>2025</v>
      </c>
      <c r="C1409" s="17" t="n">
        <f aca="false">IFERROR(VALUE(RIGHT(A1409,2)),"")</f>
        <v>6</v>
      </c>
      <c r="D1409" s="11" t="str">
        <f aca="false">TRIM('수출입 실적(국가별)'!B1413)</f>
        <v>맨섬</v>
      </c>
      <c r="E1409" s="19" t="n">
        <f aca="false">IFERROR(VALUE(SUBSTITUTE(TRIM('수출입 실적(국가별)'!D1413),",","")),"")</f>
        <v>0</v>
      </c>
      <c r="F1409" s="19" t="n">
        <f aca="false">IFERROR(VALUE(SUBSTITUTE(TRIM('수출입 실적(국가별)'!F1413),",","")),"")</f>
        <v>20</v>
      </c>
      <c r="G1409" s="19" t="n">
        <f aca="false">IFERROR(VALUE(SUBSTITUTE(TRIM('수출입 실적(국가별)'!G1413),",","")),"")</f>
        <v>-20</v>
      </c>
    </row>
    <row r="1410" customFormat="false" ht="15" hidden="false" customHeight="true" outlineLevel="0" collapsed="false">
      <c r="A1410" s="11" t="str">
        <f aca="false">TRIM('수출입 실적(국가별)'!A1414)</f>
        <v>2025.06</v>
      </c>
      <c r="B1410" s="17" t="n">
        <f aca="false">IFERROR(VALUE(LEFT(A1410,4)),"")</f>
        <v>2025</v>
      </c>
      <c r="C1410" s="17" t="n">
        <f aca="false">IFERROR(VALUE(RIGHT(A1410,2)),"")</f>
        <v>6</v>
      </c>
      <c r="D1410" s="11" t="str">
        <f aca="false">TRIM('수출입 실적(국가별)'!B1414)</f>
        <v>영령 인도양</v>
      </c>
      <c r="E1410" s="19" t="n">
        <f aca="false">IFERROR(VALUE(SUBSTITUTE(TRIM('수출입 실적(국가별)'!D1414),",","")),"")</f>
        <v>0</v>
      </c>
      <c r="F1410" s="19" t="n">
        <f aca="false">IFERROR(VALUE(SUBSTITUTE(TRIM('수출입 실적(국가별)'!F1414),",","")),"")</f>
        <v>0</v>
      </c>
      <c r="G1410" s="19" t="n">
        <f aca="false">IFERROR(VALUE(SUBSTITUTE(TRIM('수출입 실적(국가별)'!G1414),",","")),"")</f>
        <v>0</v>
      </c>
    </row>
    <row r="1411" customFormat="false" ht="15" hidden="false" customHeight="true" outlineLevel="0" collapsed="false">
      <c r="A1411" s="11" t="str">
        <f aca="false">TRIM('수출입 실적(국가별)'!A1415)</f>
        <v>2025.06</v>
      </c>
      <c r="B1411" s="17" t="n">
        <f aca="false">IFERROR(VALUE(LEFT(A1411,4)),"")</f>
        <v>2025</v>
      </c>
      <c r="C1411" s="17" t="n">
        <f aca="false">IFERROR(VALUE(RIGHT(A1411,2)),"")</f>
        <v>6</v>
      </c>
      <c r="D1411" s="11" t="str">
        <f aca="false">TRIM('수출입 실적(국가별)'!B1415)</f>
        <v>코스 군도</v>
      </c>
      <c r="E1411" s="19" t="n">
        <f aca="false">IFERROR(VALUE(SUBSTITUTE(TRIM('수출입 실적(국가별)'!D1415),",","")),"")</f>
        <v>0</v>
      </c>
      <c r="F1411" s="19" t="n">
        <f aca="false">IFERROR(VALUE(SUBSTITUTE(TRIM('수출입 실적(국가별)'!F1415),",","")),"")</f>
        <v>2</v>
      </c>
      <c r="G1411" s="19" t="n">
        <f aca="false">IFERROR(VALUE(SUBSTITUTE(TRIM('수출입 실적(국가별)'!G1415),",","")),"")</f>
        <v>-2</v>
      </c>
    </row>
    <row r="1412" customFormat="false" ht="15" hidden="false" customHeight="true" outlineLevel="0" collapsed="false">
      <c r="A1412" s="11" t="str">
        <f aca="false">TRIM('수출입 실적(국가별)'!A1416)</f>
        <v>2025.06</v>
      </c>
      <c r="B1412" s="17" t="n">
        <f aca="false">IFERROR(VALUE(LEFT(A1412,4)),"")</f>
        <v>2025</v>
      </c>
      <c r="C1412" s="17" t="n">
        <f aca="false">IFERROR(VALUE(RIGHT(A1412,2)),"")</f>
        <v>6</v>
      </c>
      <c r="D1412" s="11" t="str">
        <f aca="false">TRIM('수출입 실적(국가별)'!B1416)</f>
        <v>나우루</v>
      </c>
      <c r="E1412" s="19" t="n">
        <f aca="false">IFERROR(VALUE(SUBSTITUTE(TRIM('수출입 실적(국가별)'!D1416),",","")),"")</f>
        <v>0</v>
      </c>
      <c r="F1412" s="19" t="n">
        <f aca="false">IFERROR(VALUE(SUBSTITUTE(TRIM('수출입 실적(국가별)'!F1416),",","")),"")</f>
        <v>4841</v>
      </c>
      <c r="G1412" s="19" t="n">
        <f aca="false">IFERROR(VALUE(SUBSTITUTE(TRIM('수출입 실적(국가별)'!G1416),",","")),"")</f>
        <v>-4841</v>
      </c>
    </row>
    <row r="1413" customFormat="false" ht="15" hidden="false" customHeight="true" outlineLevel="0" collapsed="false">
      <c r="A1413" s="11" t="str">
        <f aca="false">TRIM('수출입 실적(국가별)'!A1417)</f>
        <v>2025.06</v>
      </c>
      <c r="B1413" s="17" t="n">
        <f aca="false">IFERROR(VALUE(LEFT(A1413,4)),"")</f>
        <v>2025</v>
      </c>
      <c r="C1413" s="17" t="n">
        <f aca="false">IFERROR(VALUE(RIGHT(A1413,2)),"")</f>
        <v>6</v>
      </c>
      <c r="D1413" s="11" t="str">
        <f aca="false">TRIM('수출입 실적(국가별)'!B1417)</f>
        <v>니우에</v>
      </c>
      <c r="E1413" s="19" t="n">
        <f aca="false">IFERROR(VALUE(SUBSTITUTE(TRIM('수출입 실적(국가별)'!D1417),",","")),"")</f>
        <v>0</v>
      </c>
      <c r="F1413" s="19" t="n">
        <f aca="false">IFERROR(VALUE(SUBSTITUTE(TRIM('수출입 실적(국가별)'!F1417),",","")),"")</f>
        <v>6</v>
      </c>
      <c r="G1413" s="19" t="n">
        <f aca="false">IFERROR(VALUE(SUBSTITUTE(TRIM('수출입 실적(국가별)'!G1417),",","")),"")</f>
        <v>-6</v>
      </c>
    </row>
    <row r="1414" customFormat="false" ht="15" hidden="false" customHeight="true" outlineLevel="0" collapsed="false">
      <c r="A1414" s="11" t="str">
        <f aca="false">TRIM('수출입 실적(국가별)'!A1418)</f>
        <v>2025.06</v>
      </c>
      <c r="B1414" s="17" t="n">
        <f aca="false">IFERROR(VALUE(LEFT(A1414,4)),"")</f>
        <v>2025</v>
      </c>
      <c r="C1414" s="17" t="n">
        <f aca="false">IFERROR(VALUE(RIGHT(A1414,2)),"")</f>
        <v>6</v>
      </c>
      <c r="D1414" s="11" t="str">
        <f aca="false">TRIM('수출입 실적(국가별)'!B1418)</f>
        <v>불령 남부지역</v>
      </c>
      <c r="E1414" s="19" t="n">
        <f aca="false">IFERROR(VALUE(SUBSTITUTE(TRIM('수출입 실적(국가별)'!D1418),",","")),"")</f>
        <v>0</v>
      </c>
      <c r="F1414" s="19" t="n">
        <f aca="false">IFERROR(VALUE(SUBSTITUTE(TRIM('수출입 실적(국가별)'!F1418),",","")),"")</f>
        <v>1</v>
      </c>
      <c r="G1414" s="19" t="n">
        <f aca="false">IFERROR(VALUE(SUBSTITUTE(TRIM('수출입 실적(국가별)'!G1418),",","")),"")</f>
        <v>-1</v>
      </c>
    </row>
    <row r="1415" customFormat="false" ht="15" hidden="false" customHeight="true" outlineLevel="0" collapsed="false">
      <c r="A1415" s="11" t="str">
        <f aca="false">TRIM('수출입 실적(국가별)'!A1419)</f>
        <v>2025.06</v>
      </c>
      <c r="B1415" s="17" t="n">
        <f aca="false">IFERROR(VALUE(LEFT(A1415,4)),"")</f>
        <v>2025</v>
      </c>
      <c r="C1415" s="17" t="n">
        <f aca="false">IFERROR(VALUE(RIGHT(A1415,2)),"")</f>
        <v>6</v>
      </c>
      <c r="D1415" s="11" t="str">
        <f aca="false">TRIM('수출입 실적(국가별)'!B1419)</f>
        <v>포클랜드 군도</v>
      </c>
      <c r="E1415" s="19" t="n">
        <f aca="false">IFERROR(VALUE(SUBSTITUTE(TRIM('수출입 실적(국가별)'!D1419),",","")),"")</f>
        <v>0</v>
      </c>
      <c r="F1415" s="19" t="n">
        <f aca="false">IFERROR(VALUE(SUBSTITUTE(TRIM('수출입 실적(국가별)'!F1419),",","")),"")</f>
        <v>297</v>
      </c>
      <c r="G1415" s="19" t="n">
        <f aca="false">IFERROR(VALUE(SUBSTITUTE(TRIM('수출입 실적(국가별)'!G1419),",","")),"")</f>
        <v>-297</v>
      </c>
    </row>
    <row r="1416" customFormat="false" ht="15" hidden="false" customHeight="true" outlineLevel="0" collapsed="false">
      <c r="A1416" s="11" t="str">
        <f aca="false">TRIM('수출입 실적(국가별)'!A1420)</f>
        <v>2025.06</v>
      </c>
      <c r="B1416" s="17" t="n">
        <f aca="false">IFERROR(VALUE(LEFT(A1416,4)),"")</f>
        <v>2025</v>
      </c>
      <c r="C1416" s="17" t="n">
        <f aca="false">IFERROR(VALUE(RIGHT(A1416,2)),"")</f>
        <v>6</v>
      </c>
      <c r="D1416" s="11" t="str">
        <f aca="false">TRIM('수출입 실적(국가별)'!B1420)</f>
        <v>남조지아 &amp; 남샌드위치 군도</v>
      </c>
      <c r="E1416" s="19" t="n">
        <f aca="false">IFERROR(VALUE(SUBSTITUTE(TRIM('수출입 실적(국가별)'!D1420),",","")),"")</f>
        <v>0</v>
      </c>
      <c r="F1416" s="19" t="n">
        <f aca="false">IFERROR(VALUE(SUBSTITUTE(TRIM('수출입 실적(국가별)'!F1420),",","")),"")</f>
        <v>1</v>
      </c>
      <c r="G1416" s="19" t="n">
        <f aca="false">IFERROR(VALUE(SUBSTITUTE(TRIM('수출입 실적(국가별)'!G1420),",","")),"")</f>
        <v>-1</v>
      </c>
    </row>
    <row r="1417" customFormat="false" ht="15" hidden="false" customHeight="true" outlineLevel="0" collapsed="false">
      <c r="A1417" s="11" t="str">
        <f aca="false">TRIM('수출입 실적(국가별)'!A1421)</f>
        <v>2025.06</v>
      </c>
      <c r="B1417" s="17" t="n">
        <f aca="false">IFERROR(VALUE(LEFT(A1417,4)),"")</f>
        <v>2025</v>
      </c>
      <c r="C1417" s="17" t="n">
        <f aca="false">IFERROR(VALUE(RIGHT(A1417,2)),"")</f>
        <v>6</v>
      </c>
      <c r="D1417" s="11" t="str">
        <f aca="false">TRIM('수출입 실적(국가별)'!B1421)</f>
        <v>마이너 아우틀링 합중국 군도</v>
      </c>
      <c r="E1417" s="19" t="n">
        <f aca="false">IFERROR(VALUE(SUBSTITUTE(TRIM('수출입 실적(국가별)'!D1421),",","")),"")</f>
        <v>0</v>
      </c>
      <c r="F1417" s="19" t="n">
        <f aca="false">IFERROR(VALUE(SUBSTITUTE(TRIM('수출입 실적(국가별)'!F1421),",","")),"")</f>
        <v>1</v>
      </c>
      <c r="G1417" s="19" t="n">
        <f aca="false">IFERROR(VALUE(SUBSTITUTE(TRIM('수출입 실적(국가별)'!G1421),",","")),"")</f>
        <v>-1</v>
      </c>
    </row>
    <row r="1418" customFormat="false" ht="15" hidden="false" customHeight="true" outlineLevel="0" collapsed="false">
      <c r="A1418" s="11" t="str">
        <f aca="false">TRIM('수출입 실적(국가별)'!A1422)</f>
        <v>2025.06</v>
      </c>
      <c r="B1418" s="17" t="n">
        <f aca="false">IFERROR(VALUE(LEFT(A1418,4)),"")</f>
        <v>2025</v>
      </c>
      <c r="C1418" s="17" t="n">
        <f aca="false">IFERROR(VALUE(RIGHT(A1418,2)),"")</f>
        <v>6</v>
      </c>
      <c r="D1418" s="11" t="str">
        <f aca="false">TRIM('수출입 실적(국가별)'!B1422)</f>
        <v>국제통화기금</v>
      </c>
      <c r="E1418" s="19" t="n">
        <f aca="false">IFERROR(VALUE(SUBSTITUTE(TRIM('수출입 실적(국가별)'!D1422),",","")),"")</f>
        <v>0</v>
      </c>
      <c r="F1418" s="19" t="n">
        <f aca="false">IFERROR(VALUE(SUBSTITUTE(TRIM('수출입 실적(국가별)'!F1422),",","")),"")</f>
        <v>99</v>
      </c>
      <c r="G1418" s="19" t="n">
        <f aca="false">IFERROR(VALUE(SUBSTITUTE(TRIM('수출입 실적(국가별)'!G1422),",","")),"")</f>
        <v>-99</v>
      </c>
    </row>
    <row r="1419" customFormat="false" ht="15" hidden="false" customHeight="true" outlineLevel="0" collapsed="false">
      <c r="A1419" s="11" t="str">
        <f aca="false">TRIM('수출입 실적(국가별)'!A1423)</f>
        <v>2025.06</v>
      </c>
      <c r="B1419" s="17" t="n">
        <f aca="false">IFERROR(VALUE(LEFT(A1419,4)),"")</f>
        <v>2025</v>
      </c>
      <c r="C1419" s="17" t="n">
        <f aca="false">IFERROR(VALUE(RIGHT(A1419,2)),"")</f>
        <v>6</v>
      </c>
      <c r="D1419" s="11" t="str">
        <f aca="false">TRIM('수출입 실적(국가별)'!B1423)</f>
        <v>산마리노</v>
      </c>
      <c r="E1419" s="19" t="n">
        <f aca="false">IFERROR(VALUE(SUBSTITUTE(TRIM('수출입 실적(국가별)'!D1423),",","")),"")</f>
        <v>0</v>
      </c>
      <c r="F1419" s="19" t="n">
        <f aca="false">IFERROR(VALUE(SUBSTITUTE(TRIM('수출입 실적(국가별)'!F1423),",","")),"")</f>
        <v>334</v>
      </c>
      <c r="G1419" s="19" t="n">
        <f aca="false">IFERROR(VALUE(SUBSTITUTE(TRIM('수출입 실적(국가별)'!G1423),",","")),"")</f>
        <v>-334</v>
      </c>
    </row>
    <row r="1420" customFormat="false" ht="15" hidden="false" customHeight="true" outlineLevel="0" collapsed="false">
      <c r="A1420" s="11" t="str">
        <f aca="false">TRIM('수출입 실적(국가별)'!A1424)</f>
        <v>2025.06</v>
      </c>
      <c r="B1420" s="17" t="n">
        <f aca="false">IFERROR(VALUE(LEFT(A1420,4)),"")</f>
        <v>2025</v>
      </c>
      <c r="C1420" s="17" t="n">
        <f aca="false">IFERROR(VALUE(RIGHT(A1420,2)),"")</f>
        <v>6</v>
      </c>
      <c r="D1420" s="11" t="str">
        <f aca="false">TRIM('수출입 실적(국가별)'!B1424)</f>
        <v>크리스마스 아일랜드</v>
      </c>
      <c r="E1420" s="19" t="n">
        <f aca="false">IFERROR(VALUE(SUBSTITUTE(TRIM('수출입 실적(국가별)'!D1424),",","")),"")</f>
        <v>0</v>
      </c>
      <c r="F1420" s="19" t="n">
        <f aca="false">IFERROR(VALUE(SUBSTITUTE(TRIM('수출입 실적(국가별)'!F1424),",","")),"")</f>
        <v>0</v>
      </c>
      <c r="G1420" s="19" t="n">
        <f aca="false">IFERROR(VALUE(SUBSTITUTE(TRIM('수출입 실적(국가별)'!G1424),",","")),"")</f>
        <v>0</v>
      </c>
    </row>
    <row r="1421" customFormat="false" ht="15" hidden="false" customHeight="true" outlineLevel="0" collapsed="false">
      <c r="A1421" s="11" t="str">
        <f aca="false">TRIM('수출입 실적(국가별)'!A1425)</f>
        <v>2025.07</v>
      </c>
      <c r="B1421" s="17" t="n">
        <f aca="false">IFERROR(VALUE(LEFT(A1421,4)),"")</f>
        <v>2025</v>
      </c>
      <c r="C1421" s="17" t="n">
        <f aca="false">IFERROR(VALUE(RIGHT(A1421,2)),"")</f>
        <v>7</v>
      </c>
      <c r="D1421" s="11" t="str">
        <f aca="false">TRIM('수출입 실적(국가별)'!B1425)</f>
        <v>중국</v>
      </c>
      <c r="E1421" s="19" t="n">
        <f aca="false">IFERROR(VALUE(SUBSTITUTE(TRIM('수출입 실적(국가별)'!D1425),",","")),"")</f>
        <v>11047812</v>
      </c>
      <c r="F1421" s="19" t="n">
        <f aca="false">IFERROR(VALUE(SUBSTITUTE(TRIM('수출입 실적(국가별)'!F1425),",","")),"")</f>
        <v>12422355</v>
      </c>
      <c r="G1421" s="19" t="n">
        <f aca="false">IFERROR(VALUE(SUBSTITUTE(TRIM('수출입 실적(국가별)'!G1425),",","")),"")</f>
        <v>-1374543</v>
      </c>
    </row>
    <row r="1422" customFormat="false" ht="15" hidden="false" customHeight="true" outlineLevel="0" collapsed="false">
      <c r="A1422" s="11" t="str">
        <f aca="false">TRIM('수출입 실적(국가별)'!A1426)</f>
        <v>2025.07</v>
      </c>
      <c r="B1422" s="17" t="n">
        <f aca="false">IFERROR(VALUE(LEFT(A1422,4)),"")</f>
        <v>2025</v>
      </c>
      <c r="C1422" s="17" t="n">
        <f aca="false">IFERROR(VALUE(RIGHT(A1422,2)),"")</f>
        <v>7</v>
      </c>
      <c r="D1422" s="11" t="str">
        <f aca="false">TRIM('수출입 실적(국가별)'!B1426)</f>
        <v>미국</v>
      </c>
      <c r="E1422" s="19" t="n">
        <f aca="false">IFERROR(VALUE(SUBSTITUTE(TRIM('수출입 실적(국가별)'!D1426),",","")),"")</f>
        <v>10333446</v>
      </c>
      <c r="F1422" s="19" t="n">
        <f aca="false">IFERROR(VALUE(SUBSTITUTE(TRIM('수출입 실적(국가별)'!F1426),",","")),"")</f>
        <v>6418521</v>
      </c>
      <c r="G1422" s="19" t="n">
        <f aca="false">IFERROR(VALUE(SUBSTITUTE(TRIM('수출입 실적(국가별)'!G1426),",","")),"")</f>
        <v>3914925</v>
      </c>
    </row>
    <row r="1423" customFormat="false" ht="15" hidden="false" customHeight="true" outlineLevel="0" collapsed="false">
      <c r="A1423" s="11" t="str">
        <f aca="false">TRIM('수출입 실적(국가별)'!A1427)</f>
        <v>2025.07</v>
      </c>
      <c r="B1423" s="17" t="n">
        <f aca="false">IFERROR(VALUE(LEFT(A1423,4)),"")</f>
        <v>2025</v>
      </c>
      <c r="C1423" s="17" t="n">
        <f aca="false">IFERROR(VALUE(RIGHT(A1423,2)),"")</f>
        <v>7</v>
      </c>
      <c r="D1423" s="11" t="str">
        <f aca="false">TRIM('수출입 실적(국가별)'!B1427)</f>
        <v>베트남</v>
      </c>
      <c r="E1423" s="19" t="n">
        <f aca="false">IFERROR(VALUE(SUBSTITUTE(TRIM('수출입 실적(국가별)'!D1427),",","")),"")</f>
        <v>5540385</v>
      </c>
      <c r="F1423" s="19" t="n">
        <f aca="false">IFERROR(VALUE(SUBSTITUTE(TRIM('수출입 실적(국가별)'!F1427),",","")),"")</f>
        <v>2879055</v>
      </c>
      <c r="G1423" s="19" t="n">
        <f aca="false">IFERROR(VALUE(SUBSTITUTE(TRIM('수출입 실적(국가별)'!G1427),",","")),"")</f>
        <v>2661331</v>
      </c>
    </row>
    <row r="1424" customFormat="false" ht="15" hidden="false" customHeight="true" outlineLevel="0" collapsed="false">
      <c r="A1424" s="11" t="str">
        <f aca="false">TRIM('수출입 실적(국가별)'!A1428)</f>
        <v>2025.07</v>
      </c>
      <c r="B1424" s="17" t="n">
        <f aca="false">IFERROR(VALUE(LEFT(A1424,4)),"")</f>
        <v>2025</v>
      </c>
      <c r="C1424" s="17" t="n">
        <f aca="false">IFERROR(VALUE(RIGHT(A1424,2)),"")</f>
        <v>7</v>
      </c>
      <c r="D1424" s="11" t="str">
        <f aca="false">TRIM('수출입 실적(국가별)'!B1428)</f>
        <v>대만</v>
      </c>
      <c r="E1424" s="19" t="n">
        <f aca="false">IFERROR(VALUE(SUBSTITUTE(TRIM('수출입 실적(국가별)'!D1428),",","")),"")</f>
        <v>4652836</v>
      </c>
      <c r="F1424" s="19" t="n">
        <f aca="false">IFERROR(VALUE(SUBSTITUTE(TRIM('수출입 실적(국가별)'!F1428),",","")),"")</f>
        <v>2944924</v>
      </c>
      <c r="G1424" s="19" t="n">
        <f aca="false">IFERROR(VALUE(SUBSTITUTE(TRIM('수출입 실적(국가별)'!G1428),",","")),"")</f>
        <v>1707912</v>
      </c>
    </row>
    <row r="1425" customFormat="false" ht="15" hidden="false" customHeight="true" outlineLevel="0" collapsed="false">
      <c r="A1425" s="11" t="str">
        <f aca="false">TRIM('수출입 실적(국가별)'!A1429)</f>
        <v>2025.07</v>
      </c>
      <c r="B1425" s="17" t="n">
        <f aca="false">IFERROR(VALUE(LEFT(A1425,4)),"")</f>
        <v>2025</v>
      </c>
      <c r="C1425" s="17" t="n">
        <f aca="false">IFERROR(VALUE(RIGHT(A1425,2)),"")</f>
        <v>7</v>
      </c>
      <c r="D1425" s="11" t="str">
        <f aca="false">TRIM('수출입 실적(국가별)'!B1429)</f>
        <v>일본</v>
      </c>
      <c r="E1425" s="19" t="n">
        <f aca="false">IFERROR(VALUE(SUBSTITUTE(TRIM('수출입 실적(국가별)'!D1429),",","")),"")</f>
        <v>2483646</v>
      </c>
      <c r="F1425" s="19" t="n">
        <f aca="false">IFERROR(VALUE(SUBSTITUTE(TRIM('수출입 실적(국가별)'!F1429),",","")),"")</f>
        <v>4103441</v>
      </c>
      <c r="G1425" s="19" t="n">
        <f aca="false">IFERROR(VALUE(SUBSTITUTE(TRIM('수출입 실적(국가별)'!G1429),",","")),"")</f>
        <v>-1619795</v>
      </c>
    </row>
    <row r="1426" customFormat="false" ht="15" hidden="false" customHeight="true" outlineLevel="0" collapsed="false">
      <c r="A1426" s="11" t="str">
        <f aca="false">TRIM('수출입 실적(국가별)'!A1430)</f>
        <v>2025.07</v>
      </c>
      <c r="B1426" s="17" t="n">
        <f aca="false">IFERROR(VALUE(LEFT(A1426,4)),"")</f>
        <v>2025</v>
      </c>
      <c r="C1426" s="17" t="n">
        <f aca="false">IFERROR(VALUE(RIGHT(A1426,2)),"")</f>
        <v>7</v>
      </c>
      <c r="D1426" s="11" t="str">
        <f aca="false">TRIM('수출입 실적(국가별)'!B1430)</f>
        <v>홍콩</v>
      </c>
      <c r="E1426" s="19" t="n">
        <f aca="false">IFERROR(VALUE(SUBSTITUTE(TRIM('수출입 실적(국가별)'!D1430),",","")),"")</f>
        <v>2348329</v>
      </c>
      <c r="F1426" s="19" t="n">
        <f aca="false">IFERROR(VALUE(SUBSTITUTE(TRIM('수출입 실적(국가별)'!F1430),",","")),"")</f>
        <v>192301</v>
      </c>
      <c r="G1426" s="19" t="n">
        <f aca="false">IFERROR(VALUE(SUBSTITUTE(TRIM('수출입 실적(국가별)'!G1430),",","")),"")</f>
        <v>2156027</v>
      </c>
    </row>
    <row r="1427" customFormat="false" ht="15" hidden="false" customHeight="true" outlineLevel="0" collapsed="false">
      <c r="A1427" s="11" t="str">
        <f aca="false">TRIM('수출입 실적(국가별)'!A1431)</f>
        <v>2025.07</v>
      </c>
      <c r="B1427" s="17" t="n">
        <f aca="false">IFERROR(VALUE(LEFT(A1427,4)),"")</f>
        <v>2025</v>
      </c>
      <c r="C1427" s="17" t="n">
        <f aca="false">IFERROR(VALUE(RIGHT(A1427,2)),"")</f>
        <v>7</v>
      </c>
      <c r="D1427" s="11" t="str">
        <f aca="false">TRIM('수출입 실적(국가별)'!B1431)</f>
        <v>싱가포르</v>
      </c>
      <c r="E1427" s="19" t="n">
        <f aca="false">IFERROR(VALUE(SUBSTITUTE(TRIM('수출입 실적(국가별)'!D1431),",","")),"")</f>
        <v>1795829</v>
      </c>
      <c r="F1427" s="19" t="n">
        <f aca="false">IFERROR(VALUE(SUBSTITUTE(TRIM('수출입 실적(국가별)'!F1431),",","")),"")</f>
        <v>927559</v>
      </c>
      <c r="G1427" s="19" t="n">
        <f aca="false">IFERROR(VALUE(SUBSTITUTE(TRIM('수출입 실적(국가별)'!G1431),",","")),"")</f>
        <v>868270</v>
      </c>
    </row>
    <row r="1428" customFormat="false" ht="15" hidden="false" customHeight="true" outlineLevel="0" collapsed="false">
      <c r="A1428" s="11" t="str">
        <f aca="false">TRIM('수출입 실적(국가별)'!A1432)</f>
        <v>2025.07</v>
      </c>
      <c r="B1428" s="17" t="n">
        <f aca="false">IFERROR(VALUE(LEFT(A1428,4)),"")</f>
        <v>2025</v>
      </c>
      <c r="C1428" s="17" t="n">
        <f aca="false">IFERROR(VALUE(RIGHT(A1428,2)),"")</f>
        <v>7</v>
      </c>
      <c r="D1428" s="11" t="str">
        <f aca="false">TRIM('수출입 실적(국가별)'!B1432)</f>
        <v>인도</v>
      </c>
      <c r="E1428" s="19" t="n">
        <f aca="false">IFERROR(VALUE(SUBSTITUTE(TRIM('수출입 실적(국가별)'!D1432),",","")),"")</f>
        <v>1781514</v>
      </c>
      <c r="F1428" s="19" t="n">
        <f aca="false">IFERROR(VALUE(SUBSTITUTE(TRIM('수출입 실적(국가별)'!F1432),",","")),"")</f>
        <v>505445</v>
      </c>
      <c r="G1428" s="19" t="n">
        <f aca="false">IFERROR(VALUE(SUBSTITUTE(TRIM('수출입 실적(국가별)'!G1432),",","")),"")</f>
        <v>1276069</v>
      </c>
    </row>
    <row r="1429" customFormat="false" ht="15" hidden="false" customHeight="true" outlineLevel="0" collapsed="false">
      <c r="A1429" s="11" t="str">
        <f aca="false">TRIM('수출입 실적(국가별)'!A1433)</f>
        <v>2025.07</v>
      </c>
      <c r="B1429" s="17" t="n">
        <f aca="false">IFERROR(VALUE(LEFT(A1429,4)),"")</f>
        <v>2025</v>
      </c>
      <c r="C1429" s="17" t="n">
        <f aca="false">IFERROR(VALUE(RIGHT(A1429,2)),"")</f>
        <v>7</v>
      </c>
      <c r="D1429" s="11" t="str">
        <f aca="false">TRIM('수출입 실적(국가별)'!B1433)</f>
        <v>호주</v>
      </c>
      <c r="E1429" s="19" t="n">
        <f aca="false">IFERROR(VALUE(SUBSTITUTE(TRIM('수출입 실적(국가별)'!D1433),",","")),"")</f>
        <v>1203119</v>
      </c>
      <c r="F1429" s="19" t="n">
        <f aca="false">IFERROR(VALUE(SUBSTITUTE(TRIM('수출입 실적(국가별)'!F1433),",","")),"")</f>
        <v>2574826</v>
      </c>
      <c r="G1429" s="19" t="n">
        <f aca="false">IFERROR(VALUE(SUBSTITUTE(TRIM('수출입 실적(국가별)'!G1433),",","")),"")</f>
        <v>-1371706</v>
      </c>
    </row>
    <row r="1430" customFormat="false" ht="15" hidden="false" customHeight="true" outlineLevel="0" collapsed="false">
      <c r="A1430" s="11" t="str">
        <f aca="false">TRIM('수출입 실적(국가별)'!A1434)</f>
        <v>2025.07</v>
      </c>
      <c r="B1430" s="17" t="n">
        <f aca="false">IFERROR(VALUE(LEFT(A1430,4)),"")</f>
        <v>2025</v>
      </c>
      <c r="C1430" s="17" t="n">
        <f aca="false">IFERROR(VALUE(RIGHT(A1430,2)),"")</f>
        <v>7</v>
      </c>
      <c r="D1430" s="11" t="str">
        <f aca="false">TRIM('수출입 실적(국가별)'!B1434)</f>
        <v>멕시코</v>
      </c>
      <c r="E1430" s="19" t="n">
        <f aca="false">IFERROR(VALUE(SUBSTITUTE(TRIM('수출입 실적(국가별)'!D1434),",","")),"")</f>
        <v>1075294</v>
      </c>
      <c r="F1430" s="19" t="n">
        <f aca="false">IFERROR(VALUE(SUBSTITUTE(TRIM('수출입 실적(국가별)'!F1434),",","")),"")</f>
        <v>627634</v>
      </c>
      <c r="G1430" s="19" t="n">
        <f aca="false">IFERROR(VALUE(SUBSTITUTE(TRIM('수출입 실적(국가별)'!G1434),",","")),"")</f>
        <v>447660</v>
      </c>
    </row>
    <row r="1431" customFormat="false" ht="15" hidden="false" customHeight="true" outlineLevel="0" collapsed="false">
      <c r="A1431" s="11" t="str">
        <f aca="false">TRIM('수출입 실적(국가별)'!A1435)</f>
        <v>2025.07</v>
      </c>
      <c r="B1431" s="17" t="n">
        <f aca="false">IFERROR(VALUE(LEFT(A1431,4)),"")</f>
        <v>2025</v>
      </c>
      <c r="C1431" s="17" t="n">
        <f aca="false">IFERROR(VALUE(RIGHT(A1431,2)),"")</f>
        <v>7</v>
      </c>
      <c r="D1431" s="11" t="str">
        <f aca="false">TRIM('수출입 실적(국가별)'!B1435)</f>
        <v>말레이시아</v>
      </c>
      <c r="E1431" s="19" t="n">
        <f aca="false">IFERROR(VALUE(SUBSTITUTE(TRIM('수출입 실적(국가별)'!D1435),",","")),"")</f>
        <v>1049177</v>
      </c>
      <c r="F1431" s="19" t="n">
        <f aca="false">IFERROR(VALUE(SUBSTITUTE(TRIM('수출입 실적(국가별)'!F1435),",","")),"")</f>
        <v>1213124</v>
      </c>
      <c r="G1431" s="19" t="n">
        <f aca="false">IFERROR(VALUE(SUBSTITUTE(TRIM('수출입 실적(국가별)'!G1435),",","")),"")</f>
        <v>-163947</v>
      </c>
    </row>
    <row r="1432" customFormat="false" ht="15" hidden="false" customHeight="true" outlineLevel="0" collapsed="false">
      <c r="A1432" s="11" t="str">
        <f aca="false">TRIM('수출입 실적(국가별)'!A1436)</f>
        <v>2025.07</v>
      </c>
      <c r="B1432" s="17" t="n">
        <f aca="false">IFERROR(VALUE(LEFT(A1432,4)),"")</f>
        <v>2025</v>
      </c>
      <c r="C1432" s="17" t="n">
        <f aca="false">IFERROR(VALUE(RIGHT(A1432,2)),"")</f>
        <v>7</v>
      </c>
      <c r="D1432" s="11" t="str">
        <f aca="false">TRIM('수출입 실적(국가별)'!B1436)</f>
        <v>필리핀</v>
      </c>
      <c r="E1432" s="19" t="n">
        <f aca="false">IFERROR(VALUE(SUBSTITUTE(TRIM('수출입 실적(국가별)'!D1436),",","")),"")</f>
        <v>1048524</v>
      </c>
      <c r="F1432" s="19" t="n">
        <f aca="false">IFERROR(VALUE(SUBSTITUTE(TRIM('수출입 실적(국가별)'!F1436),",","")),"")</f>
        <v>262598</v>
      </c>
      <c r="G1432" s="19" t="n">
        <f aca="false">IFERROR(VALUE(SUBSTITUTE(TRIM('수출입 실적(국가별)'!G1436),",","")),"")</f>
        <v>785925</v>
      </c>
    </row>
    <row r="1433" customFormat="false" ht="15" hidden="false" customHeight="true" outlineLevel="0" collapsed="false">
      <c r="A1433" s="11" t="str">
        <f aca="false">TRIM('수출입 실적(국가별)'!A1437)</f>
        <v>2025.07</v>
      </c>
      <c r="B1433" s="17" t="n">
        <f aca="false">IFERROR(VALUE(LEFT(A1433,4)),"")</f>
        <v>2025</v>
      </c>
      <c r="C1433" s="17" t="n">
        <f aca="false">IFERROR(VALUE(RIGHT(A1433,2)),"")</f>
        <v>7</v>
      </c>
      <c r="D1433" s="11" t="str">
        <f aca="false">TRIM('수출입 실적(국가별)'!B1437)</f>
        <v>네덜란드</v>
      </c>
      <c r="E1433" s="19" t="n">
        <f aca="false">IFERROR(VALUE(SUBSTITUTE(TRIM('수출입 실적(국가별)'!D1437),",","")),"")</f>
        <v>969714</v>
      </c>
      <c r="F1433" s="19" t="n">
        <f aca="false">IFERROR(VALUE(SUBSTITUTE(TRIM('수출입 실적(국가별)'!F1437),",","")),"")</f>
        <v>711782</v>
      </c>
      <c r="G1433" s="19" t="n">
        <f aca="false">IFERROR(VALUE(SUBSTITUTE(TRIM('수출입 실적(국가별)'!G1437),",","")),"")</f>
        <v>257932</v>
      </c>
    </row>
    <row r="1434" customFormat="false" ht="15" hidden="false" customHeight="true" outlineLevel="0" collapsed="false">
      <c r="A1434" s="11" t="str">
        <f aca="false">TRIM('수출입 실적(국가별)'!A1438)</f>
        <v>2025.07</v>
      </c>
      <c r="B1434" s="17" t="n">
        <f aca="false">IFERROR(VALUE(LEFT(A1434,4)),"")</f>
        <v>2025</v>
      </c>
      <c r="C1434" s="17" t="n">
        <f aca="false">IFERROR(VALUE(RIGHT(A1434,2)),"")</f>
        <v>7</v>
      </c>
      <c r="D1434" s="11" t="str">
        <f aca="false">TRIM('수출입 실적(국가별)'!B1438)</f>
        <v>튀르키예</v>
      </c>
      <c r="E1434" s="19" t="n">
        <f aca="false">IFERROR(VALUE(SUBSTITUTE(TRIM('수출입 실적(국가별)'!D1438),",","")),"")</f>
        <v>884254</v>
      </c>
      <c r="F1434" s="19" t="n">
        <f aca="false">IFERROR(VALUE(SUBSTITUTE(TRIM('수출입 실적(국가별)'!F1438),",","")),"")</f>
        <v>127509</v>
      </c>
      <c r="G1434" s="19" t="n">
        <f aca="false">IFERROR(VALUE(SUBSTITUTE(TRIM('수출입 실적(국가별)'!G1438),",","")),"")</f>
        <v>756746</v>
      </c>
    </row>
    <row r="1435" customFormat="false" ht="15" hidden="false" customHeight="true" outlineLevel="0" collapsed="false">
      <c r="A1435" s="11" t="str">
        <f aca="false">TRIM('수출입 실적(국가별)'!A1439)</f>
        <v>2025.07</v>
      </c>
      <c r="B1435" s="17" t="n">
        <f aca="false">IFERROR(VALUE(LEFT(A1435,4)),"")</f>
        <v>2025</v>
      </c>
      <c r="C1435" s="17" t="n">
        <f aca="false">IFERROR(VALUE(RIGHT(A1435,2)),"")</f>
        <v>7</v>
      </c>
      <c r="D1435" s="11" t="str">
        <f aca="false">TRIM('수출입 실적(국가별)'!B1439)</f>
        <v>캐나다</v>
      </c>
      <c r="E1435" s="19" t="n">
        <f aca="false">IFERROR(VALUE(SUBSTITUTE(TRIM('수출입 실적(국가별)'!D1439),",","")),"")</f>
        <v>802649</v>
      </c>
      <c r="F1435" s="19" t="n">
        <f aca="false">IFERROR(VALUE(SUBSTITUTE(TRIM('수출입 실적(국가별)'!F1439),",","")),"")</f>
        <v>670765</v>
      </c>
      <c r="G1435" s="19" t="n">
        <f aca="false">IFERROR(VALUE(SUBSTITUTE(TRIM('수출입 실적(국가별)'!G1439),",","")),"")</f>
        <v>131884</v>
      </c>
    </row>
    <row r="1436" customFormat="false" ht="15" hidden="false" customHeight="true" outlineLevel="0" collapsed="false">
      <c r="A1436" s="11" t="str">
        <f aca="false">TRIM('수출입 실적(국가별)'!A1440)</f>
        <v>2025.07</v>
      </c>
      <c r="B1436" s="17" t="n">
        <f aca="false">IFERROR(VALUE(LEFT(A1436,4)),"")</f>
        <v>2025</v>
      </c>
      <c r="C1436" s="17" t="n">
        <f aca="false">IFERROR(VALUE(RIGHT(A1436,2)),"")</f>
        <v>7</v>
      </c>
      <c r="D1436" s="11" t="str">
        <f aca="false">TRIM('수출입 실적(국가별)'!B1440)</f>
        <v>라이베리아</v>
      </c>
      <c r="E1436" s="19" t="n">
        <f aca="false">IFERROR(VALUE(SUBSTITUTE(TRIM('수출입 실적(국가별)'!D1440),",","")),"")</f>
        <v>786930</v>
      </c>
      <c r="F1436" s="19" t="n">
        <f aca="false">IFERROR(VALUE(SUBSTITUTE(TRIM('수출입 실적(국가별)'!F1440),",","")),"")</f>
        <v>18</v>
      </c>
      <c r="G1436" s="19" t="n">
        <f aca="false">IFERROR(VALUE(SUBSTITUTE(TRIM('수출입 실적(국가별)'!G1440),",","")),"")</f>
        <v>786912</v>
      </c>
    </row>
    <row r="1437" customFormat="false" ht="15" hidden="false" customHeight="true" outlineLevel="0" collapsed="false">
      <c r="A1437" s="11" t="str">
        <f aca="false">TRIM('수출입 실적(국가별)'!A1441)</f>
        <v>2025.07</v>
      </c>
      <c r="B1437" s="17" t="n">
        <f aca="false">IFERROR(VALUE(LEFT(A1437,4)),"")</f>
        <v>2025</v>
      </c>
      <c r="C1437" s="17" t="n">
        <f aca="false">IFERROR(VALUE(RIGHT(A1437,2)),"")</f>
        <v>7</v>
      </c>
      <c r="D1437" s="11" t="str">
        <f aca="false">TRIM('수출입 실적(국가별)'!B1441)</f>
        <v>영국</v>
      </c>
      <c r="E1437" s="19" t="n">
        <f aca="false">IFERROR(VALUE(SUBSTITUTE(TRIM('수출입 실적(국가별)'!D1441),",","")),"")</f>
        <v>719584</v>
      </c>
      <c r="F1437" s="19" t="n">
        <f aca="false">IFERROR(VALUE(SUBSTITUTE(TRIM('수출입 실적(국가별)'!F1441),",","")),"")</f>
        <v>381185</v>
      </c>
      <c r="G1437" s="19" t="n">
        <f aca="false">IFERROR(VALUE(SUBSTITUTE(TRIM('수출입 실적(국가별)'!G1441),",","")),"")</f>
        <v>338399</v>
      </c>
    </row>
    <row r="1438" customFormat="false" ht="15" hidden="false" customHeight="true" outlineLevel="0" collapsed="false">
      <c r="A1438" s="11" t="str">
        <f aca="false">TRIM('수출입 실적(국가별)'!A1442)</f>
        <v>2025.07</v>
      </c>
      <c r="B1438" s="17" t="n">
        <f aca="false">IFERROR(VALUE(LEFT(A1438,4)),"")</f>
        <v>2025</v>
      </c>
      <c r="C1438" s="17" t="n">
        <f aca="false">IFERROR(VALUE(RIGHT(A1438,2)),"")</f>
        <v>7</v>
      </c>
      <c r="D1438" s="11" t="str">
        <f aca="false">TRIM('수출입 실적(국가별)'!B1442)</f>
        <v>독일</v>
      </c>
      <c r="E1438" s="19" t="n">
        <f aca="false">IFERROR(VALUE(SUBSTITUTE(TRIM('수출입 실적(국가별)'!D1442),",","")),"")</f>
        <v>694525</v>
      </c>
      <c r="F1438" s="19" t="n">
        <f aca="false">IFERROR(VALUE(SUBSTITUTE(TRIM('수출입 실적(국가별)'!F1442),",","")),"")</f>
        <v>2024932</v>
      </c>
      <c r="G1438" s="19" t="n">
        <f aca="false">IFERROR(VALUE(SUBSTITUTE(TRIM('수출입 실적(국가별)'!G1442),",","")),"")</f>
        <v>-1330408</v>
      </c>
    </row>
    <row r="1439" customFormat="false" ht="15" hidden="false" customHeight="true" outlineLevel="0" collapsed="false">
      <c r="A1439" s="11" t="str">
        <f aca="false">TRIM('수출입 실적(국가별)'!A1443)</f>
        <v>2025.07</v>
      </c>
      <c r="B1439" s="17" t="n">
        <f aca="false">IFERROR(VALUE(LEFT(A1439,4)),"")</f>
        <v>2025</v>
      </c>
      <c r="C1439" s="17" t="n">
        <f aca="false">IFERROR(VALUE(RIGHT(A1439,2)),"")</f>
        <v>7</v>
      </c>
      <c r="D1439" s="11" t="str">
        <f aca="false">TRIM('수출입 실적(국가별)'!B1443)</f>
        <v>태국</v>
      </c>
      <c r="E1439" s="19" t="n">
        <f aca="false">IFERROR(VALUE(SUBSTITUTE(TRIM('수출입 실적(국가별)'!D1443),",","")),"")</f>
        <v>690458</v>
      </c>
      <c r="F1439" s="19" t="n">
        <f aca="false">IFERROR(VALUE(SUBSTITUTE(TRIM('수출입 실적(국가별)'!F1443),",","")),"")</f>
        <v>624229</v>
      </c>
      <c r="G1439" s="19" t="n">
        <f aca="false">IFERROR(VALUE(SUBSTITUTE(TRIM('수출입 실적(국가별)'!G1443),",","")),"")</f>
        <v>66229</v>
      </c>
    </row>
    <row r="1440" customFormat="false" ht="15" hidden="false" customHeight="true" outlineLevel="0" collapsed="false">
      <c r="A1440" s="11" t="str">
        <f aca="false">TRIM('수출입 실적(국가별)'!A1444)</f>
        <v>2025.07</v>
      </c>
      <c r="B1440" s="17" t="n">
        <f aca="false">IFERROR(VALUE(LEFT(A1440,4)),"")</f>
        <v>2025</v>
      </c>
      <c r="C1440" s="17" t="n">
        <f aca="false">IFERROR(VALUE(RIGHT(A1440,2)),"")</f>
        <v>7</v>
      </c>
      <c r="D1440" s="11" t="str">
        <f aca="false">TRIM('수출입 실적(국가별)'!B1444)</f>
        <v>폴란드</v>
      </c>
      <c r="E1440" s="19" t="n">
        <f aca="false">IFERROR(VALUE(SUBSTITUTE(TRIM('수출입 실적(국가별)'!D1444),",","")),"")</f>
        <v>660892</v>
      </c>
      <c r="F1440" s="19" t="n">
        <f aca="false">IFERROR(VALUE(SUBSTITUTE(TRIM('수출입 실적(국가별)'!F1444),",","")),"")</f>
        <v>100578</v>
      </c>
      <c r="G1440" s="19" t="n">
        <f aca="false">IFERROR(VALUE(SUBSTITUTE(TRIM('수출입 실적(국가별)'!G1444),",","")),"")</f>
        <v>560314</v>
      </c>
    </row>
    <row r="1441" customFormat="false" ht="15" hidden="false" customHeight="true" outlineLevel="0" collapsed="false">
      <c r="A1441" s="11" t="str">
        <f aca="false">TRIM('수출입 실적(국가별)'!A1445)</f>
        <v>2025.07</v>
      </c>
      <c r="B1441" s="17" t="n">
        <f aca="false">IFERROR(VALUE(LEFT(A1441,4)),"")</f>
        <v>2025</v>
      </c>
      <c r="C1441" s="17" t="n">
        <f aca="false">IFERROR(VALUE(RIGHT(A1441,2)),"")</f>
        <v>7</v>
      </c>
      <c r="D1441" s="11" t="str">
        <f aca="false">TRIM('수출입 실적(국가별)'!B1445)</f>
        <v>인도네시아</v>
      </c>
      <c r="E1441" s="19" t="n">
        <f aca="false">IFERROR(VALUE(SUBSTITUTE(TRIM('수출입 실적(국가별)'!D1445),",","")),"")</f>
        <v>603202</v>
      </c>
      <c r="F1441" s="19" t="n">
        <f aca="false">IFERROR(VALUE(SUBSTITUTE(TRIM('수출입 실적(국가별)'!F1445),",","")),"")</f>
        <v>940986</v>
      </c>
      <c r="G1441" s="19" t="n">
        <f aca="false">IFERROR(VALUE(SUBSTITUTE(TRIM('수출입 실적(국가별)'!G1445),",","")),"")</f>
        <v>-337784</v>
      </c>
    </row>
    <row r="1442" customFormat="false" ht="15" hidden="false" customHeight="true" outlineLevel="0" collapsed="false">
      <c r="A1442" s="11" t="str">
        <f aca="false">TRIM('수출입 실적(국가별)'!A1446)</f>
        <v>2025.07</v>
      </c>
      <c r="B1442" s="17" t="n">
        <f aca="false">IFERROR(VALUE(LEFT(A1442,4)),"")</f>
        <v>2025</v>
      </c>
      <c r="C1442" s="17" t="n">
        <f aca="false">IFERROR(VALUE(RIGHT(A1442,2)),"")</f>
        <v>7</v>
      </c>
      <c r="D1442" s="11" t="str">
        <f aca="false">TRIM('수출입 실적(국가별)'!B1446)</f>
        <v>프랑스</v>
      </c>
      <c r="E1442" s="19" t="n">
        <f aca="false">IFERROR(VALUE(SUBSTITUTE(TRIM('수출입 실적(국가별)'!D1446),",","")),"")</f>
        <v>564242</v>
      </c>
      <c r="F1442" s="19" t="n">
        <f aca="false">IFERROR(VALUE(SUBSTITUTE(TRIM('수출입 실적(국가별)'!F1446),",","")),"")</f>
        <v>831277</v>
      </c>
      <c r="G1442" s="19" t="n">
        <f aca="false">IFERROR(VALUE(SUBSTITUTE(TRIM('수출입 실적(국가별)'!G1446),",","")),"")</f>
        <v>-267035</v>
      </c>
    </row>
    <row r="1443" customFormat="false" ht="15" hidden="false" customHeight="true" outlineLevel="0" collapsed="false">
      <c r="A1443" s="11" t="str">
        <f aca="false">TRIM('수출입 실적(국가별)'!A1447)</f>
        <v>2025.07</v>
      </c>
      <c r="B1443" s="17" t="n">
        <f aca="false">IFERROR(VALUE(LEFT(A1443,4)),"")</f>
        <v>2025</v>
      </c>
      <c r="C1443" s="17" t="n">
        <f aca="false">IFERROR(VALUE(RIGHT(A1443,2)),"")</f>
        <v>7</v>
      </c>
      <c r="D1443" s="11" t="str">
        <f aca="false">TRIM('수출입 실적(국가별)'!B1447)</f>
        <v>이탈리아</v>
      </c>
      <c r="E1443" s="19" t="n">
        <f aca="false">IFERROR(VALUE(SUBSTITUTE(TRIM('수출입 실적(국가별)'!D1447),",","")),"")</f>
        <v>419840</v>
      </c>
      <c r="F1443" s="19" t="n">
        <f aca="false">IFERROR(VALUE(SUBSTITUTE(TRIM('수출입 실적(국가별)'!F1447),",","")),"")</f>
        <v>677368</v>
      </c>
      <c r="G1443" s="19" t="n">
        <f aca="false">IFERROR(VALUE(SUBSTITUTE(TRIM('수출입 실적(국가별)'!G1447),",","")),"")</f>
        <v>-257528</v>
      </c>
    </row>
    <row r="1444" customFormat="false" ht="15" hidden="false" customHeight="true" outlineLevel="0" collapsed="false">
      <c r="A1444" s="11" t="str">
        <f aca="false">TRIM('수출입 실적(국가별)'!A1448)</f>
        <v>2025.07</v>
      </c>
      <c r="B1444" s="17" t="n">
        <f aca="false">IFERROR(VALUE(LEFT(A1444,4)),"")</f>
        <v>2025</v>
      </c>
      <c r="C1444" s="17" t="n">
        <f aca="false">IFERROR(VALUE(RIGHT(A1444,2)),"")</f>
        <v>7</v>
      </c>
      <c r="D1444" s="11" t="str">
        <f aca="false">TRIM('수출입 실적(국가별)'!B1448)</f>
        <v>브라질</v>
      </c>
      <c r="E1444" s="19" t="n">
        <f aca="false">IFERROR(VALUE(SUBSTITUTE(TRIM('수출입 실적(국가별)'!D1448),",","")),"")</f>
        <v>402748</v>
      </c>
      <c r="F1444" s="19" t="n">
        <f aca="false">IFERROR(VALUE(SUBSTITUTE(TRIM('수출입 실적(국가별)'!F1448),",","")),"")</f>
        <v>530124</v>
      </c>
      <c r="G1444" s="19" t="n">
        <f aca="false">IFERROR(VALUE(SUBSTITUTE(TRIM('수출입 실적(국가별)'!G1448),",","")),"")</f>
        <v>-127377</v>
      </c>
    </row>
    <row r="1445" customFormat="false" ht="15" hidden="false" customHeight="true" outlineLevel="0" collapsed="false">
      <c r="A1445" s="11" t="str">
        <f aca="false">TRIM('수출입 실적(국가별)'!A1449)</f>
        <v>2025.07</v>
      </c>
      <c r="B1445" s="17" t="n">
        <f aca="false">IFERROR(VALUE(LEFT(A1445,4)),"")</f>
        <v>2025</v>
      </c>
      <c r="C1445" s="17" t="n">
        <f aca="false">IFERROR(VALUE(RIGHT(A1445,2)),"")</f>
        <v>7</v>
      </c>
      <c r="D1445" s="11" t="str">
        <f aca="false">TRIM('수출입 실적(국가별)'!B1449)</f>
        <v>아랍에미리트 연합</v>
      </c>
      <c r="E1445" s="19" t="n">
        <f aca="false">IFERROR(VALUE(SUBSTITUTE(TRIM('수출입 실적(국가별)'!D1449),",","")),"")</f>
        <v>390360</v>
      </c>
      <c r="F1445" s="19" t="n">
        <f aca="false">IFERROR(VALUE(SUBSTITUTE(TRIM('수출입 실적(국가별)'!F1449),",","")),"")</f>
        <v>1459655</v>
      </c>
      <c r="G1445" s="19" t="n">
        <f aca="false">IFERROR(VALUE(SUBSTITUTE(TRIM('수출입 실적(국가별)'!G1449),",","")),"")</f>
        <v>-1069295</v>
      </c>
    </row>
    <row r="1446" customFormat="false" ht="15" hidden="false" customHeight="true" outlineLevel="0" collapsed="false">
      <c r="A1446" s="11" t="str">
        <f aca="false">TRIM('수출입 실적(국가별)'!A1450)</f>
        <v>2025.07</v>
      </c>
      <c r="B1446" s="17" t="n">
        <f aca="false">IFERROR(VALUE(LEFT(A1446,4)),"")</f>
        <v>2025</v>
      </c>
      <c r="C1446" s="17" t="n">
        <f aca="false">IFERROR(VALUE(RIGHT(A1446,2)),"")</f>
        <v>7</v>
      </c>
      <c r="D1446" s="11" t="str">
        <f aca="false">TRIM('수출입 실적(국가별)'!B1450)</f>
        <v>사우디아라비아</v>
      </c>
      <c r="E1446" s="19" t="n">
        <f aca="false">IFERROR(VALUE(SUBSTITUTE(TRIM('수출입 실적(국가별)'!D1450),",","")),"")</f>
        <v>382228</v>
      </c>
      <c r="F1446" s="19" t="n">
        <f aca="false">IFERROR(VALUE(SUBSTITUTE(TRIM('수출입 실적(국가별)'!F1450),",","")),"")</f>
        <v>2241789</v>
      </c>
      <c r="G1446" s="19" t="n">
        <f aca="false">IFERROR(VALUE(SUBSTITUTE(TRIM('수출입 실적(국가별)'!G1450),",","")),"")</f>
        <v>-1859562</v>
      </c>
    </row>
    <row r="1447" customFormat="false" ht="15" hidden="false" customHeight="true" outlineLevel="0" collapsed="false">
      <c r="A1447" s="11" t="str">
        <f aca="false">TRIM('수출입 실적(국가별)'!A1451)</f>
        <v>2025.07</v>
      </c>
      <c r="B1447" s="17" t="n">
        <f aca="false">IFERROR(VALUE(LEFT(A1447,4)),"")</f>
        <v>2025</v>
      </c>
      <c r="C1447" s="17" t="n">
        <f aca="false">IFERROR(VALUE(RIGHT(A1447,2)),"")</f>
        <v>7</v>
      </c>
      <c r="D1447" s="11" t="str">
        <f aca="false">TRIM('수출입 실적(국가별)'!B1451)</f>
        <v>러시아 연방</v>
      </c>
      <c r="E1447" s="19" t="n">
        <f aca="false">IFERROR(VALUE(SUBSTITUTE(TRIM('수출입 실적(국가별)'!D1451),",","")),"")</f>
        <v>381265</v>
      </c>
      <c r="F1447" s="19" t="n">
        <f aca="false">IFERROR(VALUE(SUBSTITUTE(TRIM('수출입 실적(국가별)'!F1451),",","")),"")</f>
        <v>731246</v>
      </c>
      <c r="G1447" s="19" t="n">
        <f aca="false">IFERROR(VALUE(SUBSTITUTE(TRIM('수출입 실적(국가별)'!G1451),",","")),"")</f>
        <v>-349980</v>
      </c>
    </row>
    <row r="1448" customFormat="false" ht="15" hidden="false" customHeight="true" outlineLevel="0" collapsed="false">
      <c r="A1448" s="11" t="str">
        <f aca="false">TRIM('수출입 실적(국가별)'!A1452)</f>
        <v>2025.07</v>
      </c>
      <c r="B1448" s="17" t="n">
        <f aca="false">IFERROR(VALUE(LEFT(A1448,4)),"")</f>
        <v>2025</v>
      </c>
      <c r="C1448" s="17" t="n">
        <f aca="false">IFERROR(VALUE(RIGHT(A1448,2)),"")</f>
        <v>7</v>
      </c>
      <c r="D1448" s="11" t="str">
        <f aca="false">TRIM('수출입 실적(국가별)'!B1452)</f>
        <v>체코공화국</v>
      </c>
      <c r="E1448" s="19" t="n">
        <f aca="false">IFERROR(VALUE(SUBSTITUTE(TRIM('수출입 실적(국가별)'!D1452),",","")),"")</f>
        <v>351975</v>
      </c>
      <c r="F1448" s="19" t="n">
        <f aca="false">IFERROR(VALUE(SUBSTITUTE(TRIM('수출입 실적(국가별)'!F1452),",","")),"")</f>
        <v>105271</v>
      </c>
      <c r="G1448" s="19" t="n">
        <f aca="false">IFERROR(VALUE(SUBSTITUTE(TRIM('수출입 실적(국가별)'!G1452),",","")),"")</f>
        <v>246704</v>
      </c>
    </row>
    <row r="1449" customFormat="false" ht="15" hidden="false" customHeight="true" outlineLevel="0" collapsed="false">
      <c r="A1449" s="11" t="str">
        <f aca="false">TRIM('수출입 실적(국가별)'!A1453)</f>
        <v>2025.07</v>
      </c>
      <c r="B1449" s="17" t="n">
        <f aca="false">IFERROR(VALUE(LEFT(A1449,4)),"")</f>
        <v>2025</v>
      </c>
      <c r="C1449" s="17" t="n">
        <f aca="false">IFERROR(VALUE(RIGHT(A1449,2)),"")</f>
        <v>7</v>
      </c>
      <c r="D1449" s="11" t="str">
        <f aca="false">TRIM('수출입 실적(국가별)'!B1453)</f>
        <v>헝가리</v>
      </c>
      <c r="E1449" s="19" t="n">
        <f aca="false">IFERROR(VALUE(SUBSTITUTE(TRIM('수출입 실적(국가별)'!D1453),",","")),"")</f>
        <v>351906</v>
      </c>
      <c r="F1449" s="19" t="n">
        <f aca="false">IFERROR(VALUE(SUBSTITUTE(TRIM('수출입 실적(국가별)'!F1453),",","")),"")</f>
        <v>70088</v>
      </c>
      <c r="G1449" s="19" t="n">
        <f aca="false">IFERROR(VALUE(SUBSTITUTE(TRIM('수출입 실적(국가별)'!G1453),",","")),"")</f>
        <v>281818</v>
      </c>
    </row>
    <row r="1450" customFormat="false" ht="15" hidden="false" customHeight="true" outlineLevel="0" collapsed="false">
      <c r="A1450" s="11" t="str">
        <f aca="false">TRIM('수출입 실적(국가별)'!A1454)</f>
        <v>2025.07</v>
      </c>
      <c r="B1450" s="17" t="n">
        <f aca="false">IFERROR(VALUE(LEFT(A1450,4)),"")</f>
        <v>2025</v>
      </c>
      <c r="C1450" s="17" t="n">
        <f aca="false">IFERROR(VALUE(RIGHT(A1450,2)),"")</f>
        <v>7</v>
      </c>
      <c r="D1450" s="11" t="str">
        <f aca="false">TRIM('수출입 실적(국가별)'!B1454)</f>
        <v>스페인</v>
      </c>
      <c r="E1450" s="19" t="n">
        <f aca="false">IFERROR(VALUE(SUBSTITUTE(TRIM('수출입 실적(국가별)'!D1454),",","")),"")</f>
        <v>343734</v>
      </c>
      <c r="F1450" s="19" t="n">
        <f aca="false">IFERROR(VALUE(SUBSTITUTE(TRIM('수출입 실적(국가별)'!F1454),",","")),"")</f>
        <v>212276</v>
      </c>
      <c r="G1450" s="19" t="n">
        <f aca="false">IFERROR(VALUE(SUBSTITUTE(TRIM('수출입 실적(국가별)'!G1454),",","")),"")</f>
        <v>131458</v>
      </c>
    </row>
    <row r="1451" customFormat="false" ht="15" hidden="false" customHeight="true" outlineLevel="0" collapsed="false">
      <c r="A1451" s="11" t="str">
        <f aca="false">TRIM('수출입 실적(국가별)'!A1455)</f>
        <v>2025.07</v>
      </c>
      <c r="B1451" s="17" t="n">
        <f aca="false">IFERROR(VALUE(LEFT(A1451,4)),"")</f>
        <v>2025</v>
      </c>
      <c r="C1451" s="17" t="n">
        <f aca="false">IFERROR(VALUE(RIGHT(A1451,2)),"")</f>
        <v>7</v>
      </c>
      <c r="D1451" s="11" t="str">
        <f aca="false">TRIM('수출입 실적(국가별)'!B1455)</f>
        <v>벨기에</v>
      </c>
      <c r="E1451" s="19" t="n">
        <f aca="false">IFERROR(VALUE(SUBSTITUTE(TRIM('수출입 실적(국가별)'!D1455),",","")),"")</f>
        <v>328121</v>
      </c>
      <c r="F1451" s="19" t="n">
        <f aca="false">IFERROR(VALUE(SUBSTITUTE(TRIM('수출입 실적(국가별)'!F1455),",","")),"")</f>
        <v>135979</v>
      </c>
      <c r="G1451" s="19" t="n">
        <f aca="false">IFERROR(VALUE(SUBSTITUTE(TRIM('수출입 실적(국가별)'!G1455),",","")),"")</f>
        <v>192143</v>
      </c>
    </row>
    <row r="1452" customFormat="false" ht="15" hidden="false" customHeight="true" outlineLevel="0" collapsed="false">
      <c r="A1452" s="11" t="str">
        <f aca="false">TRIM('수출입 실적(국가별)'!A1456)</f>
        <v>2025.07</v>
      </c>
      <c r="B1452" s="17" t="n">
        <f aca="false">IFERROR(VALUE(LEFT(A1452,4)),"")</f>
        <v>2025</v>
      </c>
      <c r="C1452" s="17" t="n">
        <f aca="false">IFERROR(VALUE(RIGHT(A1452,2)),"")</f>
        <v>7</v>
      </c>
      <c r="D1452" s="11" t="str">
        <f aca="false">TRIM('수출입 실적(국가별)'!B1456)</f>
        <v>키르기스스탄</v>
      </c>
      <c r="E1452" s="19" t="n">
        <f aca="false">IFERROR(VALUE(SUBSTITUTE(TRIM('수출입 실적(국가별)'!D1456),",","")),"")</f>
        <v>318108</v>
      </c>
      <c r="F1452" s="19" t="n">
        <f aca="false">IFERROR(VALUE(SUBSTITUTE(TRIM('수출입 실적(국가별)'!F1456),",","")),"")</f>
        <v>946</v>
      </c>
      <c r="G1452" s="19" t="n">
        <f aca="false">IFERROR(VALUE(SUBSTITUTE(TRIM('수출입 실적(국가별)'!G1456),",","")),"")</f>
        <v>317162</v>
      </c>
    </row>
    <row r="1453" customFormat="false" ht="15" hidden="false" customHeight="true" outlineLevel="0" collapsed="false">
      <c r="A1453" s="11" t="str">
        <f aca="false">TRIM('수출입 실적(국가별)'!A1457)</f>
        <v>2025.07</v>
      </c>
      <c r="B1453" s="17" t="n">
        <f aca="false">IFERROR(VALUE(LEFT(A1453,4)),"")</f>
        <v>2025</v>
      </c>
      <c r="C1453" s="17" t="n">
        <f aca="false">IFERROR(VALUE(RIGHT(A1453,2)),"")</f>
        <v>7</v>
      </c>
      <c r="D1453" s="11" t="str">
        <f aca="false">TRIM('수출입 실적(국가별)'!B1457)</f>
        <v>슬로바키아</v>
      </c>
      <c r="E1453" s="19" t="n">
        <f aca="false">IFERROR(VALUE(SUBSTITUTE(TRIM('수출입 실적(국가별)'!D1457),",","")),"")</f>
        <v>306662</v>
      </c>
      <c r="F1453" s="19" t="n">
        <f aca="false">IFERROR(VALUE(SUBSTITUTE(TRIM('수출입 실적(국가별)'!F1457),",","")),"")</f>
        <v>55153</v>
      </c>
      <c r="G1453" s="19" t="n">
        <f aca="false">IFERROR(VALUE(SUBSTITUTE(TRIM('수출입 실적(국가별)'!G1457),",","")),"")</f>
        <v>251509</v>
      </c>
    </row>
    <row r="1454" customFormat="false" ht="15" hidden="false" customHeight="true" outlineLevel="0" collapsed="false">
      <c r="A1454" s="11" t="str">
        <f aca="false">TRIM('수출입 실적(국가별)'!A1458)</f>
        <v>2025.07</v>
      </c>
      <c r="B1454" s="17" t="n">
        <f aca="false">IFERROR(VALUE(LEFT(A1454,4)),"")</f>
        <v>2025</v>
      </c>
      <c r="C1454" s="17" t="n">
        <f aca="false">IFERROR(VALUE(RIGHT(A1454,2)),"")</f>
        <v>7</v>
      </c>
      <c r="D1454" s="11" t="str">
        <f aca="false">TRIM('수출입 실적(국가별)'!B1458)</f>
        <v>뉴질랜드</v>
      </c>
      <c r="E1454" s="19" t="n">
        <f aca="false">IFERROR(VALUE(SUBSTITUTE(TRIM('수출입 실적(국가별)'!D1458),",","")),"")</f>
        <v>280638</v>
      </c>
      <c r="F1454" s="19" t="n">
        <f aca="false">IFERROR(VALUE(SUBSTITUTE(TRIM('수출입 실적(국가별)'!F1458),",","")),"")</f>
        <v>179111</v>
      </c>
      <c r="G1454" s="19" t="n">
        <f aca="false">IFERROR(VALUE(SUBSTITUTE(TRIM('수출입 실적(국가별)'!G1458),",","")),"")</f>
        <v>101526</v>
      </c>
    </row>
    <row r="1455" customFormat="false" ht="15" hidden="false" customHeight="true" outlineLevel="0" collapsed="false">
      <c r="A1455" s="11" t="str">
        <f aca="false">TRIM('수출입 실적(국가별)'!A1459)</f>
        <v>2025.07</v>
      </c>
      <c r="B1455" s="17" t="n">
        <f aca="false">IFERROR(VALUE(LEFT(A1455,4)),"")</f>
        <v>2025</v>
      </c>
      <c r="C1455" s="17" t="n">
        <f aca="false">IFERROR(VALUE(RIGHT(A1455,2)),"")</f>
        <v>7</v>
      </c>
      <c r="D1455" s="11" t="str">
        <f aca="false">TRIM('수출입 실적(국가별)'!B1459)</f>
        <v>카자흐스탄</v>
      </c>
      <c r="E1455" s="19" t="n">
        <f aca="false">IFERROR(VALUE(SUBSTITUTE(TRIM('수출입 실적(국가별)'!D1459),",","")),"")</f>
        <v>274641</v>
      </c>
      <c r="F1455" s="19" t="n">
        <f aca="false">IFERROR(VALUE(SUBSTITUTE(TRIM('수출입 실적(국가별)'!F1459),",","")),"")</f>
        <v>21999</v>
      </c>
      <c r="G1455" s="19" t="n">
        <f aca="false">IFERROR(VALUE(SUBSTITUTE(TRIM('수출입 실적(국가별)'!G1459),",","")),"")</f>
        <v>252642</v>
      </c>
    </row>
    <row r="1456" customFormat="false" ht="15" hidden="false" customHeight="true" outlineLevel="0" collapsed="false">
      <c r="A1456" s="11" t="str">
        <f aca="false">TRIM('수출입 실적(국가별)'!A1460)</f>
        <v>2025.07</v>
      </c>
      <c r="B1456" s="17" t="n">
        <f aca="false">IFERROR(VALUE(LEFT(A1456,4)),"")</f>
        <v>2025</v>
      </c>
      <c r="C1456" s="17" t="n">
        <f aca="false">IFERROR(VALUE(RIGHT(A1456,2)),"")</f>
        <v>7</v>
      </c>
      <c r="D1456" s="11" t="str">
        <f aca="false">TRIM('수출입 실적(국가별)'!B1460)</f>
        <v>덴마크</v>
      </c>
      <c r="E1456" s="19" t="n">
        <f aca="false">IFERROR(VALUE(SUBSTITUTE(TRIM('수출입 실적(국가별)'!D1460),",","")),"")</f>
        <v>261895</v>
      </c>
      <c r="F1456" s="19" t="n">
        <f aca="false">IFERROR(VALUE(SUBSTITUTE(TRIM('수출입 실적(국가별)'!F1460),",","")),"")</f>
        <v>162794</v>
      </c>
      <c r="G1456" s="19" t="n">
        <f aca="false">IFERROR(VALUE(SUBSTITUTE(TRIM('수출입 실적(국가별)'!G1460),",","")),"")</f>
        <v>99101</v>
      </c>
    </row>
    <row r="1457" customFormat="false" ht="15" hidden="false" customHeight="true" outlineLevel="0" collapsed="false">
      <c r="A1457" s="11" t="str">
        <f aca="false">TRIM('수출입 실적(국가별)'!A1461)</f>
        <v>2025.07</v>
      </c>
      <c r="B1457" s="17" t="n">
        <f aca="false">IFERROR(VALUE(LEFT(A1457,4)),"")</f>
        <v>2025</v>
      </c>
      <c r="C1457" s="17" t="n">
        <f aca="false">IFERROR(VALUE(RIGHT(A1457,2)),"")</f>
        <v>7</v>
      </c>
      <c r="D1457" s="11" t="str">
        <f aca="false">TRIM('수출입 실적(국가별)'!B1461)</f>
        <v>마샬군도</v>
      </c>
      <c r="E1457" s="19" t="n">
        <f aca="false">IFERROR(VALUE(SUBSTITUTE(TRIM('수출입 실적(국가별)'!D1461),",","")),"")</f>
        <v>227469</v>
      </c>
      <c r="F1457" s="19" t="n">
        <f aca="false">IFERROR(VALUE(SUBSTITUTE(TRIM('수출입 실적(국가별)'!F1461),",","")),"")</f>
        <v>100</v>
      </c>
      <c r="G1457" s="19" t="n">
        <f aca="false">IFERROR(VALUE(SUBSTITUTE(TRIM('수출입 실적(국가별)'!G1461),",","")),"")</f>
        <v>227369</v>
      </c>
    </row>
    <row r="1458" customFormat="false" ht="15" hidden="false" customHeight="true" outlineLevel="0" collapsed="false">
      <c r="A1458" s="11" t="str">
        <f aca="false">TRIM('수출입 실적(국가별)'!A1462)</f>
        <v>2025.07</v>
      </c>
      <c r="B1458" s="17" t="n">
        <f aca="false">IFERROR(VALUE(LEFT(A1458,4)),"")</f>
        <v>2025</v>
      </c>
      <c r="C1458" s="17" t="n">
        <f aca="false">IFERROR(VALUE(RIGHT(A1458,2)),"")</f>
        <v>7</v>
      </c>
      <c r="D1458" s="11" t="str">
        <f aca="false">TRIM('수출입 실적(국가별)'!B1462)</f>
        <v>버뮤다</v>
      </c>
      <c r="E1458" s="19" t="n">
        <f aca="false">IFERROR(VALUE(SUBSTITUTE(TRIM('수출입 실적(국가별)'!D1462),",","")),"")</f>
        <v>212097</v>
      </c>
      <c r="F1458" s="19" t="n">
        <f aca="false">IFERROR(VALUE(SUBSTITUTE(TRIM('수출입 실적(국가별)'!F1462),",","")),"")</f>
        <v>0</v>
      </c>
      <c r="G1458" s="19" t="n">
        <f aca="false">IFERROR(VALUE(SUBSTITUTE(TRIM('수출입 실적(국가별)'!G1462),",","")),"")</f>
        <v>212097</v>
      </c>
    </row>
    <row r="1459" customFormat="false" ht="15" hidden="false" customHeight="true" outlineLevel="0" collapsed="false">
      <c r="A1459" s="11" t="str">
        <f aca="false">TRIM('수출입 실적(국가별)'!A1463)</f>
        <v>2025.07</v>
      </c>
      <c r="B1459" s="17" t="n">
        <f aca="false">IFERROR(VALUE(LEFT(A1459,4)),"")</f>
        <v>2025</v>
      </c>
      <c r="C1459" s="17" t="n">
        <f aca="false">IFERROR(VALUE(RIGHT(A1459,2)),"")</f>
        <v>7</v>
      </c>
      <c r="D1459" s="11" t="str">
        <f aca="false">TRIM('수출입 실적(국가별)'!B1463)</f>
        <v>스웨덴</v>
      </c>
      <c r="E1459" s="19" t="n">
        <f aca="false">IFERROR(VALUE(SUBSTITUTE(TRIM('수출입 실적(국가별)'!D1463),",","")),"")</f>
        <v>184513</v>
      </c>
      <c r="F1459" s="19" t="n">
        <f aca="false">IFERROR(VALUE(SUBSTITUTE(TRIM('수출입 실적(국가별)'!F1463),",","")),"")</f>
        <v>208217</v>
      </c>
      <c r="G1459" s="19" t="n">
        <f aca="false">IFERROR(VALUE(SUBSTITUTE(TRIM('수출입 실적(국가별)'!G1463),",","")),"")</f>
        <v>-23704</v>
      </c>
    </row>
    <row r="1460" customFormat="false" ht="15" hidden="false" customHeight="true" outlineLevel="0" collapsed="false">
      <c r="A1460" s="11" t="str">
        <f aca="false">TRIM('수출입 실적(국가별)'!A1464)</f>
        <v>2025.07</v>
      </c>
      <c r="B1460" s="17" t="n">
        <f aca="false">IFERROR(VALUE(LEFT(A1460,4)),"")</f>
        <v>2025</v>
      </c>
      <c r="C1460" s="17" t="n">
        <f aca="false">IFERROR(VALUE(RIGHT(A1460,2)),"")</f>
        <v>7</v>
      </c>
      <c r="D1460" s="11" t="str">
        <f aca="false">TRIM('수출입 실적(국가별)'!B1464)</f>
        <v>칠레</v>
      </c>
      <c r="E1460" s="19" t="n">
        <f aca="false">IFERROR(VALUE(SUBSTITUTE(TRIM('수출입 실적(국가별)'!D1464),",","")),"")</f>
        <v>182472</v>
      </c>
      <c r="F1460" s="19" t="n">
        <f aca="false">IFERROR(VALUE(SUBSTITUTE(TRIM('수출입 실적(국가별)'!F1464),",","")),"")</f>
        <v>426377</v>
      </c>
      <c r="G1460" s="19" t="n">
        <f aca="false">IFERROR(VALUE(SUBSTITUTE(TRIM('수출입 실적(국가별)'!G1464),",","")),"")</f>
        <v>-243905</v>
      </c>
    </row>
    <row r="1461" customFormat="false" ht="15" hidden="false" customHeight="true" outlineLevel="0" collapsed="false">
      <c r="A1461" s="11" t="str">
        <f aca="false">TRIM('수출입 실적(국가별)'!A1465)</f>
        <v>2025.07</v>
      </c>
      <c r="B1461" s="17" t="n">
        <f aca="false">IFERROR(VALUE(LEFT(A1461,4)),"")</f>
        <v>2025</v>
      </c>
      <c r="C1461" s="17" t="n">
        <f aca="false">IFERROR(VALUE(RIGHT(A1461,2)),"")</f>
        <v>7</v>
      </c>
      <c r="D1461" s="11" t="str">
        <f aca="false">TRIM('수출입 실적(국가별)'!B1465)</f>
        <v>우즈베키스탄</v>
      </c>
      <c r="E1461" s="19" t="n">
        <f aca="false">IFERROR(VALUE(SUBSTITUTE(TRIM('수출입 실적(국가별)'!D1465),",","")),"")</f>
        <v>131457</v>
      </c>
      <c r="F1461" s="19" t="n">
        <f aca="false">IFERROR(VALUE(SUBSTITUTE(TRIM('수출입 실적(국가별)'!F1465),",","")),"")</f>
        <v>3086</v>
      </c>
      <c r="G1461" s="19" t="n">
        <f aca="false">IFERROR(VALUE(SUBSTITUTE(TRIM('수출입 실적(국가별)'!G1465),",","")),"")</f>
        <v>128371</v>
      </c>
    </row>
    <row r="1462" customFormat="false" ht="15" hidden="false" customHeight="true" outlineLevel="0" collapsed="false">
      <c r="A1462" s="11" t="str">
        <f aca="false">TRIM('수출입 실적(국가별)'!A1466)</f>
        <v>2025.07</v>
      </c>
      <c r="B1462" s="17" t="n">
        <f aca="false">IFERROR(VALUE(LEFT(A1462,4)),"")</f>
        <v>2025</v>
      </c>
      <c r="C1462" s="17" t="n">
        <f aca="false">IFERROR(VALUE(RIGHT(A1462,2)),"")</f>
        <v>7</v>
      </c>
      <c r="D1462" s="11" t="str">
        <f aca="false">TRIM('수출입 실적(국가별)'!B1466)</f>
        <v>콜롬비아</v>
      </c>
      <c r="E1462" s="19" t="n">
        <f aca="false">IFERROR(VALUE(SUBSTITUTE(TRIM('수출입 실적(국가별)'!D1466),",","")),"")</f>
        <v>128276</v>
      </c>
      <c r="F1462" s="19" t="n">
        <f aca="false">IFERROR(VALUE(SUBSTITUTE(TRIM('수출입 실적(국가별)'!F1466),",","")),"")</f>
        <v>93237</v>
      </c>
      <c r="G1462" s="19" t="n">
        <f aca="false">IFERROR(VALUE(SUBSTITUTE(TRIM('수출입 실적(국가별)'!G1466),",","")),"")</f>
        <v>35039</v>
      </c>
    </row>
    <row r="1463" customFormat="false" ht="15" hidden="false" customHeight="true" outlineLevel="0" collapsed="false">
      <c r="A1463" s="11" t="str">
        <f aca="false">TRIM('수출입 실적(국가별)'!A1467)</f>
        <v>2025.07</v>
      </c>
      <c r="B1463" s="17" t="n">
        <f aca="false">IFERROR(VALUE(LEFT(A1463,4)),"")</f>
        <v>2025</v>
      </c>
      <c r="C1463" s="17" t="n">
        <f aca="false">IFERROR(VALUE(RIGHT(A1463,2)),"")</f>
        <v>7</v>
      </c>
      <c r="D1463" s="11" t="str">
        <f aca="false">TRIM('수출입 실적(국가별)'!B1467)</f>
        <v>파키스탄</v>
      </c>
      <c r="E1463" s="19" t="n">
        <f aca="false">IFERROR(VALUE(SUBSTITUTE(TRIM('수출입 실적(국가별)'!D1467),",","")),"")</f>
        <v>121414</v>
      </c>
      <c r="F1463" s="19" t="n">
        <f aca="false">IFERROR(VALUE(SUBSTITUTE(TRIM('수출입 실적(국가별)'!F1467),",","")),"")</f>
        <v>14664</v>
      </c>
      <c r="G1463" s="19" t="n">
        <f aca="false">IFERROR(VALUE(SUBSTITUTE(TRIM('수출입 실적(국가별)'!G1467),",","")),"")</f>
        <v>106750</v>
      </c>
    </row>
    <row r="1464" customFormat="false" ht="15" hidden="false" customHeight="true" outlineLevel="0" collapsed="false">
      <c r="A1464" s="11" t="str">
        <f aca="false">TRIM('수출입 실적(국가별)'!A1468)</f>
        <v>2025.07</v>
      </c>
      <c r="B1464" s="17" t="n">
        <f aca="false">IFERROR(VALUE(LEFT(A1464,4)),"")</f>
        <v>2025</v>
      </c>
      <c r="C1464" s="17" t="n">
        <f aca="false">IFERROR(VALUE(RIGHT(A1464,2)),"")</f>
        <v>7</v>
      </c>
      <c r="D1464" s="11" t="str">
        <f aca="false">TRIM('수출입 실적(국가별)'!B1468)</f>
        <v>파나마</v>
      </c>
      <c r="E1464" s="19" t="n">
        <f aca="false">IFERROR(VALUE(SUBSTITUTE(TRIM('수출입 실적(국가별)'!D1468),",","")),"")</f>
        <v>120873</v>
      </c>
      <c r="F1464" s="19" t="n">
        <f aca="false">IFERROR(VALUE(SUBSTITUTE(TRIM('수출입 실적(국가별)'!F1468),",","")),"")</f>
        <v>2396</v>
      </c>
      <c r="G1464" s="19" t="n">
        <f aca="false">IFERROR(VALUE(SUBSTITUTE(TRIM('수출입 실적(국가별)'!G1468),",","")),"")</f>
        <v>118477</v>
      </c>
    </row>
    <row r="1465" customFormat="false" ht="15" hidden="false" customHeight="true" outlineLevel="0" collapsed="false">
      <c r="A1465" s="11" t="str">
        <f aca="false">TRIM('수출입 실적(국가별)'!A1469)</f>
        <v>2025.07</v>
      </c>
      <c r="B1465" s="17" t="n">
        <f aca="false">IFERROR(VALUE(LEFT(A1465,4)),"")</f>
        <v>2025</v>
      </c>
      <c r="C1465" s="17" t="n">
        <f aca="false">IFERROR(VALUE(RIGHT(A1465,2)),"")</f>
        <v>7</v>
      </c>
      <c r="D1465" s="11" t="str">
        <f aca="false">TRIM('수출입 실적(국가별)'!B1469)</f>
        <v>방글라데시</v>
      </c>
      <c r="E1465" s="19" t="n">
        <f aca="false">IFERROR(VALUE(SUBSTITUTE(TRIM('수출입 실적(국가별)'!D1469),",","")),"")</f>
        <v>120557</v>
      </c>
      <c r="F1465" s="19" t="n">
        <f aca="false">IFERROR(VALUE(SUBSTITUTE(TRIM('수출입 실적(국가별)'!F1469),",","")),"")</f>
        <v>34852</v>
      </c>
      <c r="G1465" s="19" t="n">
        <f aca="false">IFERROR(VALUE(SUBSTITUTE(TRIM('수출입 실적(국가별)'!G1469),",","")),"")</f>
        <v>85704</v>
      </c>
    </row>
    <row r="1466" customFormat="false" ht="15" hidden="false" customHeight="true" outlineLevel="0" collapsed="false">
      <c r="A1466" s="11" t="str">
        <f aca="false">TRIM('수출입 실적(국가별)'!A1470)</f>
        <v>2025.07</v>
      </c>
      <c r="B1466" s="17" t="n">
        <f aca="false">IFERROR(VALUE(LEFT(A1466,4)),"")</f>
        <v>2025</v>
      </c>
      <c r="C1466" s="17" t="n">
        <f aca="false">IFERROR(VALUE(RIGHT(A1466,2)),"")</f>
        <v>7</v>
      </c>
      <c r="D1466" s="11" t="str">
        <f aca="false">TRIM('수출입 실적(국가별)'!B1470)</f>
        <v>이라크</v>
      </c>
      <c r="E1466" s="19" t="n">
        <f aca="false">IFERROR(VALUE(SUBSTITUTE(TRIM('수출입 실적(국가별)'!D1470),",","")),"")</f>
        <v>119784</v>
      </c>
      <c r="F1466" s="19" t="n">
        <f aca="false">IFERROR(VALUE(SUBSTITUTE(TRIM('수출입 실적(국가별)'!F1470),",","")),"")</f>
        <v>703712</v>
      </c>
      <c r="G1466" s="19" t="n">
        <f aca="false">IFERROR(VALUE(SUBSTITUTE(TRIM('수출입 실적(국가별)'!G1470),",","")),"")</f>
        <v>-583928</v>
      </c>
    </row>
    <row r="1467" customFormat="false" ht="15" hidden="false" customHeight="true" outlineLevel="0" collapsed="false">
      <c r="A1467" s="11" t="str">
        <f aca="false">TRIM('수출입 실적(국가별)'!A1471)</f>
        <v>2025.07</v>
      </c>
      <c r="B1467" s="17" t="n">
        <f aca="false">IFERROR(VALUE(LEFT(A1467,4)),"")</f>
        <v>2025</v>
      </c>
      <c r="C1467" s="17" t="n">
        <f aca="false">IFERROR(VALUE(RIGHT(A1467,2)),"")</f>
        <v>7</v>
      </c>
      <c r="D1467" s="11" t="str">
        <f aca="false">TRIM('수출입 실적(국가별)'!B1471)</f>
        <v>바하마</v>
      </c>
      <c r="E1467" s="19" t="n">
        <f aca="false">IFERROR(VALUE(SUBSTITUTE(TRIM('수출입 실적(국가별)'!D1471),",","")),"")</f>
        <v>116359</v>
      </c>
      <c r="F1467" s="19" t="n">
        <f aca="false">IFERROR(VALUE(SUBSTITUTE(TRIM('수출입 실적(국가별)'!F1471),",","")),"")</f>
        <v>1</v>
      </c>
      <c r="G1467" s="19" t="n">
        <f aca="false">IFERROR(VALUE(SUBSTITUTE(TRIM('수출입 실적(국가별)'!G1471),",","")),"")</f>
        <v>116358</v>
      </c>
    </row>
    <row r="1468" customFormat="false" ht="15" hidden="false" customHeight="true" outlineLevel="0" collapsed="false">
      <c r="A1468" s="11" t="str">
        <f aca="false">TRIM('수출입 실적(국가별)'!A1472)</f>
        <v>2025.07</v>
      </c>
      <c r="B1468" s="17" t="n">
        <f aca="false">IFERROR(VALUE(LEFT(A1468,4)),"")</f>
        <v>2025</v>
      </c>
      <c r="C1468" s="17" t="n">
        <f aca="false">IFERROR(VALUE(RIGHT(A1468,2)),"")</f>
        <v>7</v>
      </c>
      <c r="D1468" s="11" t="str">
        <f aca="false">TRIM('수출입 실적(국가별)'!B1472)</f>
        <v>스위스</v>
      </c>
      <c r="E1468" s="19" t="n">
        <f aca="false">IFERROR(VALUE(SUBSTITUTE(TRIM('수출입 실적(국가별)'!D1472),",","")),"")</f>
        <v>116251</v>
      </c>
      <c r="F1468" s="19" t="n">
        <f aca="false">IFERROR(VALUE(SUBSTITUTE(TRIM('수출입 실적(국가별)'!F1472),",","")),"")</f>
        <v>347714</v>
      </c>
      <c r="G1468" s="19" t="n">
        <f aca="false">IFERROR(VALUE(SUBSTITUTE(TRIM('수출입 실적(국가별)'!G1472),",","")),"")</f>
        <v>-231463</v>
      </c>
    </row>
    <row r="1469" customFormat="false" ht="15" hidden="false" customHeight="true" outlineLevel="0" collapsed="false">
      <c r="A1469" s="11" t="str">
        <f aca="false">TRIM('수출입 실적(국가별)'!A1473)</f>
        <v>2025.07</v>
      </c>
      <c r="B1469" s="17" t="n">
        <f aca="false">IFERROR(VALUE(LEFT(A1469,4)),"")</f>
        <v>2025</v>
      </c>
      <c r="C1469" s="17" t="n">
        <f aca="false">IFERROR(VALUE(RIGHT(A1469,2)),"")</f>
        <v>7</v>
      </c>
      <c r="D1469" s="11" t="str">
        <f aca="false">TRIM('수출입 실적(국가별)'!B1473)</f>
        <v>이스라엘</v>
      </c>
      <c r="E1469" s="19" t="n">
        <f aca="false">IFERROR(VALUE(SUBSTITUTE(TRIM('수출입 실적(국가별)'!D1473),",","")),"")</f>
        <v>100571</v>
      </c>
      <c r="F1469" s="19" t="n">
        <f aca="false">IFERROR(VALUE(SUBSTITUTE(TRIM('수출입 실적(국가별)'!F1473),",","")),"")</f>
        <v>119386</v>
      </c>
      <c r="G1469" s="19" t="n">
        <f aca="false">IFERROR(VALUE(SUBSTITUTE(TRIM('수출입 실적(국가별)'!G1473),",","")),"")</f>
        <v>-18815</v>
      </c>
    </row>
    <row r="1470" customFormat="false" ht="15" hidden="false" customHeight="true" outlineLevel="0" collapsed="false">
      <c r="A1470" s="11" t="str">
        <f aca="false">TRIM('수출입 실적(국가별)'!A1474)</f>
        <v>2025.07</v>
      </c>
      <c r="B1470" s="17" t="n">
        <f aca="false">IFERROR(VALUE(LEFT(A1470,4)),"")</f>
        <v>2025</v>
      </c>
      <c r="C1470" s="17" t="n">
        <f aca="false">IFERROR(VALUE(RIGHT(A1470,2)),"")</f>
        <v>7</v>
      </c>
      <c r="D1470" s="11" t="str">
        <f aca="false">TRIM('수출입 실적(국가별)'!B1474)</f>
        <v>오스트리아</v>
      </c>
      <c r="E1470" s="19" t="n">
        <f aca="false">IFERROR(VALUE(SUBSTITUTE(TRIM('수출입 실적(국가별)'!D1474),",","")),"")</f>
        <v>98144</v>
      </c>
      <c r="F1470" s="19" t="n">
        <f aca="false">IFERROR(VALUE(SUBSTITUTE(TRIM('수출입 실적(국가별)'!F1474),",","")),"")</f>
        <v>157872</v>
      </c>
      <c r="G1470" s="19" t="n">
        <f aca="false">IFERROR(VALUE(SUBSTITUTE(TRIM('수출입 실적(국가별)'!G1474),",","")),"")</f>
        <v>-59728</v>
      </c>
    </row>
    <row r="1471" customFormat="false" ht="15" hidden="false" customHeight="true" outlineLevel="0" collapsed="false">
      <c r="A1471" s="11" t="str">
        <f aca="false">TRIM('수출입 실적(국가별)'!A1475)</f>
        <v>2025.07</v>
      </c>
      <c r="B1471" s="17" t="n">
        <f aca="false">IFERROR(VALUE(LEFT(A1471,4)),"")</f>
        <v>2025</v>
      </c>
      <c r="C1471" s="17" t="n">
        <f aca="false">IFERROR(VALUE(RIGHT(A1471,2)),"")</f>
        <v>7</v>
      </c>
      <c r="D1471" s="11" t="str">
        <f aca="false">TRIM('수출입 실적(국가별)'!B1475)</f>
        <v>이집트</v>
      </c>
      <c r="E1471" s="19" t="n">
        <f aca="false">IFERROR(VALUE(SUBSTITUTE(TRIM('수출입 실적(국가별)'!D1475),",","")),"")</f>
        <v>95748</v>
      </c>
      <c r="F1471" s="19" t="n">
        <f aca="false">IFERROR(VALUE(SUBSTITUTE(TRIM('수출입 실적(국가별)'!F1475),",","")),"")</f>
        <v>6010</v>
      </c>
      <c r="G1471" s="19" t="n">
        <f aca="false">IFERROR(VALUE(SUBSTITUTE(TRIM('수출입 실적(국가별)'!G1475),",","")),"")</f>
        <v>89738</v>
      </c>
    </row>
    <row r="1472" customFormat="false" ht="15" hidden="false" customHeight="true" outlineLevel="0" collapsed="false">
      <c r="A1472" s="11" t="str">
        <f aca="false">TRIM('수출입 실적(국가별)'!A1476)</f>
        <v>2025.07</v>
      </c>
      <c r="B1472" s="17" t="n">
        <f aca="false">IFERROR(VALUE(LEFT(A1472,4)),"")</f>
        <v>2025</v>
      </c>
      <c r="C1472" s="17" t="n">
        <f aca="false">IFERROR(VALUE(RIGHT(A1472,2)),"")</f>
        <v>7</v>
      </c>
      <c r="D1472" s="11" t="str">
        <f aca="false">TRIM('수출입 실적(국가별)'!B1476)</f>
        <v>포루투갈</v>
      </c>
      <c r="E1472" s="19" t="n">
        <f aca="false">IFERROR(VALUE(SUBSTITUTE(TRIM('수출입 실적(국가별)'!D1476),",","")),"")</f>
        <v>93839</v>
      </c>
      <c r="F1472" s="19" t="n">
        <f aca="false">IFERROR(VALUE(SUBSTITUTE(TRIM('수출입 실적(국가별)'!F1476),",","")),"")</f>
        <v>41968</v>
      </c>
      <c r="G1472" s="19" t="n">
        <f aca="false">IFERROR(VALUE(SUBSTITUTE(TRIM('수출입 실적(국가별)'!G1476),",","")),"")</f>
        <v>51871</v>
      </c>
    </row>
    <row r="1473" customFormat="false" ht="15" hidden="false" customHeight="true" outlineLevel="0" collapsed="false">
      <c r="A1473" s="11" t="str">
        <f aca="false">TRIM('수출입 실적(국가별)'!A1477)</f>
        <v>2025.07</v>
      </c>
      <c r="B1473" s="17" t="n">
        <f aca="false">IFERROR(VALUE(LEFT(A1473,4)),"")</f>
        <v>2025</v>
      </c>
      <c r="C1473" s="17" t="n">
        <f aca="false">IFERROR(VALUE(RIGHT(A1473,2)),"")</f>
        <v>7</v>
      </c>
      <c r="D1473" s="11" t="str">
        <f aca="false">TRIM('수출입 실적(국가별)'!B1477)</f>
        <v>슬로베니아</v>
      </c>
      <c r="E1473" s="19" t="n">
        <f aca="false">IFERROR(VALUE(SUBSTITUTE(TRIM('수출입 실적(국가별)'!D1477),",","")),"")</f>
        <v>92124</v>
      </c>
      <c r="F1473" s="19" t="n">
        <f aca="false">IFERROR(VALUE(SUBSTITUTE(TRIM('수출입 실적(국가별)'!F1477),",","")),"")</f>
        <v>9510</v>
      </c>
      <c r="G1473" s="19" t="n">
        <f aca="false">IFERROR(VALUE(SUBSTITUTE(TRIM('수출입 실적(국가별)'!G1477),",","")),"")</f>
        <v>82614</v>
      </c>
    </row>
    <row r="1474" customFormat="false" ht="15" hidden="false" customHeight="true" outlineLevel="0" collapsed="false">
      <c r="A1474" s="11" t="str">
        <f aca="false">TRIM('수출입 실적(국가별)'!A1478)</f>
        <v>2025.07</v>
      </c>
      <c r="B1474" s="17" t="n">
        <f aca="false">IFERROR(VALUE(LEFT(A1474,4)),"")</f>
        <v>2025</v>
      </c>
      <c r="C1474" s="17" t="n">
        <f aca="false">IFERROR(VALUE(RIGHT(A1474,2)),"")</f>
        <v>7</v>
      </c>
      <c r="D1474" s="11" t="str">
        <f aca="false">TRIM('수출입 실적(국가별)'!B1478)</f>
        <v>앙골라</v>
      </c>
      <c r="E1474" s="19" t="n">
        <f aca="false">IFERROR(VALUE(SUBSTITUTE(TRIM('수출입 실적(국가별)'!D1478),",","")),"")</f>
        <v>70659</v>
      </c>
      <c r="F1474" s="19" t="n">
        <f aca="false">IFERROR(VALUE(SUBSTITUTE(TRIM('수출입 실적(국가별)'!F1478),",","")),"")</f>
        <v>82</v>
      </c>
      <c r="G1474" s="19" t="n">
        <f aca="false">IFERROR(VALUE(SUBSTITUTE(TRIM('수출입 실적(국가별)'!G1478),",","")),"")</f>
        <v>70577</v>
      </c>
    </row>
    <row r="1475" customFormat="false" ht="15" hidden="false" customHeight="true" outlineLevel="0" collapsed="false">
      <c r="A1475" s="11" t="str">
        <f aca="false">TRIM('수출입 실적(국가별)'!A1479)</f>
        <v>2025.07</v>
      </c>
      <c r="B1475" s="17" t="n">
        <f aca="false">IFERROR(VALUE(LEFT(A1475,4)),"")</f>
        <v>2025</v>
      </c>
      <c r="C1475" s="17" t="n">
        <f aca="false">IFERROR(VALUE(RIGHT(A1475,2)),"")</f>
        <v>7</v>
      </c>
      <c r="D1475" s="11" t="str">
        <f aca="false">TRIM('수출입 실적(국가별)'!B1479)</f>
        <v>에쿠아도르</v>
      </c>
      <c r="E1475" s="19" t="n">
        <f aca="false">IFERROR(VALUE(SUBSTITUTE(TRIM('수출입 실적(국가별)'!D1479),",","")),"")</f>
        <v>68376</v>
      </c>
      <c r="F1475" s="19" t="n">
        <f aca="false">IFERROR(VALUE(SUBSTITUTE(TRIM('수출입 실적(국가별)'!F1479),",","")),"")</f>
        <v>12656</v>
      </c>
      <c r="G1475" s="19" t="n">
        <f aca="false">IFERROR(VALUE(SUBSTITUTE(TRIM('수출입 실적(국가별)'!G1479),",","")),"")</f>
        <v>55720</v>
      </c>
    </row>
    <row r="1476" customFormat="false" ht="15" hidden="false" customHeight="true" outlineLevel="0" collapsed="false">
      <c r="A1476" s="11" t="str">
        <f aca="false">TRIM('수출입 실적(국가별)'!A1480)</f>
        <v>2025.07</v>
      </c>
      <c r="B1476" s="17" t="n">
        <f aca="false">IFERROR(VALUE(LEFT(A1476,4)),"")</f>
        <v>2025</v>
      </c>
      <c r="C1476" s="17" t="n">
        <f aca="false">IFERROR(VALUE(RIGHT(A1476,2)),"")</f>
        <v>7</v>
      </c>
      <c r="D1476" s="11" t="str">
        <f aca="false">TRIM('수출입 실적(국가별)'!B1480)</f>
        <v>남아프리카공화국</v>
      </c>
      <c r="E1476" s="19" t="n">
        <f aca="false">IFERROR(VALUE(SUBSTITUTE(TRIM('수출입 실적(국가별)'!D1480),",","")),"")</f>
        <v>67697</v>
      </c>
      <c r="F1476" s="19" t="n">
        <f aca="false">IFERROR(VALUE(SUBSTITUTE(TRIM('수출입 실적(국가별)'!F1480),",","")),"")</f>
        <v>154458</v>
      </c>
      <c r="G1476" s="19" t="n">
        <f aca="false">IFERROR(VALUE(SUBSTITUTE(TRIM('수출입 실적(국가별)'!G1480),",","")),"")</f>
        <v>-86761</v>
      </c>
    </row>
    <row r="1477" customFormat="false" ht="15" hidden="false" customHeight="true" outlineLevel="0" collapsed="false">
      <c r="A1477" s="11" t="str">
        <f aca="false">TRIM('수출입 실적(국가별)'!A1481)</f>
        <v>2025.07</v>
      </c>
      <c r="B1477" s="17" t="n">
        <f aca="false">IFERROR(VALUE(LEFT(A1477,4)),"")</f>
        <v>2025</v>
      </c>
      <c r="C1477" s="17" t="n">
        <f aca="false">IFERROR(VALUE(RIGHT(A1477,2)),"")</f>
        <v>7</v>
      </c>
      <c r="D1477" s="11" t="str">
        <f aca="false">TRIM('수출입 실적(국가별)'!B1481)</f>
        <v>페루</v>
      </c>
      <c r="E1477" s="19" t="n">
        <f aca="false">IFERROR(VALUE(SUBSTITUTE(TRIM('수출입 실적(국가별)'!D1481),",","")),"")</f>
        <v>61463</v>
      </c>
      <c r="F1477" s="19" t="n">
        <f aca="false">IFERROR(VALUE(SUBSTITUTE(TRIM('수출입 실적(국가별)'!F1481),",","")),"")</f>
        <v>232842</v>
      </c>
      <c r="G1477" s="19" t="n">
        <f aca="false">IFERROR(VALUE(SUBSTITUTE(TRIM('수출입 실적(국가별)'!G1481),",","")),"")</f>
        <v>-171378</v>
      </c>
    </row>
    <row r="1478" customFormat="false" ht="15" hidden="false" customHeight="true" outlineLevel="0" collapsed="false">
      <c r="A1478" s="11" t="str">
        <f aca="false">TRIM('수출입 실적(국가별)'!A1482)</f>
        <v>2025.07</v>
      </c>
      <c r="B1478" s="17" t="n">
        <f aca="false">IFERROR(VALUE(LEFT(A1478,4)),"")</f>
        <v>2025</v>
      </c>
      <c r="C1478" s="17" t="n">
        <f aca="false">IFERROR(VALUE(RIGHT(A1478,2)),"")</f>
        <v>7</v>
      </c>
      <c r="D1478" s="11" t="str">
        <f aca="false">TRIM('수출입 실적(국가별)'!B1482)</f>
        <v>캄보디아</v>
      </c>
      <c r="E1478" s="19" t="n">
        <f aca="false">IFERROR(VALUE(SUBSTITUTE(TRIM('수출입 실적(국가별)'!D1482),",","")),"")</f>
        <v>58000</v>
      </c>
      <c r="F1478" s="19" t="n">
        <f aca="false">IFERROR(VALUE(SUBSTITUTE(TRIM('수출입 실적(국가별)'!F1482),",","")),"")</f>
        <v>46221</v>
      </c>
      <c r="G1478" s="19" t="n">
        <f aca="false">IFERROR(VALUE(SUBSTITUTE(TRIM('수출입 실적(국가별)'!G1482),",","")),"")</f>
        <v>11779</v>
      </c>
    </row>
    <row r="1479" customFormat="false" ht="15" hidden="false" customHeight="true" outlineLevel="0" collapsed="false">
      <c r="A1479" s="11" t="str">
        <f aca="false">TRIM('수출입 실적(국가별)'!A1483)</f>
        <v>2025.07</v>
      </c>
      <c r="B1479" s="17" t="n">
        <f aca="false">IFERROR(VALUE(LEFT(A1479,4)),"")</f>
        <v>2025</v>
      </c>
      <c r="C1479" s="17" t="n">
        <f aca="false">IFERROR(VALUE(RIGHT(A1479,2)),"")</f>
        <v>7</v>
      </c>
      <c r="D1479" s="11" t="str">
        <f aca="false">TRIM('수출입 실적(국가별)'!B1483)</f>
        <v>루마니아</v>
      </c>
      <c r="E1479" s="19" t="n">
        <f aca="false">IFERROR(VALUE(SUBSTITUTE(TRIM('수출입 실적(국가별)'!D1483),",","")),"")</f>
        <v>54536</v>
      </c>
      <c r="F1479" s="19" t="n">
        <f aca="false">IFERROR(VALUE(SUBSTITUTE(TRIM('수출입 실적(국가별)'!F1483),",","")),"")</f>
        <v>48952</v>
      </c>
      <c r="G1479" s="19" t="n">
        <f aca="false">IFERROR(VALUE(SUBSTITUTE(TRIM('수출입 실적(국가별)'!G1483),",","")),"")</f>
        <v>5584</v>
      </c>
    </row>
    <row r="1480" customFormat="false" ht="15" hidden="false" customHeight="true" outlineLevel="0" collapsed="false">
      <c r="A1480" s="11" t="str">
        <f aca="false">TRIM('수출입 실적(국가별)'!A1484)</f>
        <v>2025.07</v>
      </c>
      <c r="B1480" s="17" t="n">
        <f aca="false">IFERROR(VALUE(LEFT(A1480,4)),"")</f>
        <v>2025</v>
      </c>
      <c r="C1480" s="17" t="n">
        <f aca="false">IFERROR(VALUE(RIGHT(A1480,2)),"")</f>
        <v>7</v>
      </c>
      <c r="D1480" s="11" t="str">
        <f aca="false">TRIM('수출입 실적(국가별)'!B1484)</f>
        <v>요르단</v>
      </c>
      <c r="E1480" s="19" t="n">
        <f aca="false">IFERROR(VALUE(SUBSTITUTE(TRIM('수출입 실적(국가별)'!D1484),",","")),"")</f>
        <v>53857</v>
      </c>
      <c r="F1480" s="19" t="n">
        <f aca="false">IFERROR(VALUE(SUBSTITUTE(TRIM('수출입 실적(국가별)'!F1484),",","")),"")</f>
        <v>5184</v>
      </c>
      <c r="G1480" s="19" t="n">
        <f aca="false">IFERROR(VALUE(SUBSTITUTE(TRIM('수출입 실적(국가별)'!G1484),",","")),"")</f>
        <v>48674</v>
      </c>
    </row>
    <row r="1481" customFormat="false" ht="15" hidden="false" customHeight="true" outlineLevel="0" collapsed="false">
      <c r="A1481" s="11" t="str">
        <f aca="false">TRIM('수출입 실적(국가별)'!A1485)</f>
        <v>2025.07</v>
      </c>
      <c r="B1481" s="17" t="n">
        <f aca="false">IFERROR(VALUE(LEFT(A1481,4)),"")</f>
        <v>2025</v>
      </c>
      <c r="C1481" s="17" t="n">
        <f aca="false">IFERROR(VALUE(RIGHT(A1481,2)),"")</f>
        <v>7</v>
      </c>
      <c r="D1481" s="11" t="str">
        <f aca="false">TRIM('수출입 실적(국가별)'!B1485)</f>
        <v>파라과이</v>
      </c>
      <c r="E1481" s="19" t="n">
        <f aca="false">IFERROR(VALUE(SUBSTITUTE(TRIM('수출입 실적(국가별)'!D1485),",","")),"")</f>
        <v>51000</v>
      </c>
      <c r="F1481" s="19" t="n">
        <f aca="false">IFERROR(VALUE(SUBSTITUTE(TRIM('수출입 실적(국가별)'!F1485),",","")),"")</f>
        <v>1686</v>
      </c>
      <c r="G1481" s="19" t="n">
        <f aca="false">IFERROR(VALUE(SUBSTITUTE(TRIM('수출입 실적(국가별)'!G1485),",","")),"")</f>
        <v>49314</v>
      </c>
    </row>
    <row r="1482" customFormat="false" ht="15" hidden="false" customHeight="true" outlineLevel="0" collapsed="false">
      <c r="A1482" s="11" t="str">
        <f aca="false">TRIM('수출입 실적(국가별)'!A1486)</f>
        <v>2025.07</v>
      </c>
      <c r="B1482" s="17" t="n">
        <f aca="false">IFERROR(VALUE(LEFT(A1482,4)),"")</f>
        <v>2025</v>
      </c>
      <c r="C1482" s="17" t="n">
        <f aca="false">IFERROR(VALUE(RIGHT(A1482,2)),"")</f>
        <v>7</v>
      </c>
      <c r="D1482" s="11" t="str">
        <f aca="false">TRIM('수출입 실적(국가별)'!B1486)</f>
        <v>리투아니아</v>
      </c>
      <c r="E1482" s="19" t="n">
        <f aca="false">IFERROR(VALUE(SUBSTITUTE(TRIM('수출입 실적(국가별)'!D1486),",","")),"")</f>
        <v>49205</v>
      </c>
      <c r="F1482" s="19" t="n">
        <f aca="false">IFERROR(VALUE(SUBSTITUTE(TRIM('수출입 실적(국가별)'!F1486),",","")),"")</f>
        <v>11640</v>
      </c>
      <c r="G1482" s="19" t="n">
        <f aca="false">IFERROR(VALUE(SUBSTITUTE(TRIM('수출입 실적(국가별)'!G1486),",","")),"")</f>
        <v>37565</v>
      </c>
    </row>
    <row r="1483" customFormat="false" ht="15" hidden="false" customHeight="true" outlineLevel="0" collapsed="false">
      <c r="A1483" s="11" t="str">
        <f aca="false">TRIM('수출입 실적(국가별)'!A1487)</f>
        <v>2025.07</v>
      </c>
      <c r="B1483" s="17" t="n">
        <f aca="false">IFERROR(VALUE(LEFT(A1483,4)),"")</f>
        <v>2025</v>
      </c>
      <c r="C1483" s="17" t="n">
        <f aca="false">IFERROR(VALUE(RIGHT(A1483,2)),"")</f>
        <v>7</v>
      </c>
      <c r="D1483" s="11" t="str">
        <f aca="false">TRIM('수출입 실적(국가별)'!B1487)</f>
        <v>노르웨이</v>
      </c>
      <c r="E1483" s="19" t="n">
        <f aca="false">IFERROR(VALUE(SUBSTITUTE(TRIM('수출입 실적(국가별)'!D1487),",","")),"")</f>
        <v>48825</v>
      </c>
      <c r="F1483" s="19" t="n">
        <f aca="false">IFERROR(VALUE(SUBSTITUTE(TRIM('수출입 실적(국가별)'!F1487),",","")),"")</f>
        <v>107367</v>
      </c>
      <c r="G1483" s="19" t="n">
        <f aca="false">IFERROR(VALUE(SUBSTITUTE(TRIM('수출입 실적(국가별)'!G1487),",","")),"")</f>
        <v>-58542</v>
      </c>
    </row>
    <row r="1484" customFormat="false" ht="15" hidden="false" customHeight="true" outlineLevel="0" collapsed="false">
      <c r="A1484" s="11" t="str">
        <f aca="false">TRIM('수출입 실적(국가별)'!A1488)</f>
        <v>2025.07</v>
      </c>
      <c r="B1484" s="17" t="n">
        <f aca="false">IFERROR(VALUE(LEFT(A1484,4)),"")</f>
        <v>2025</v>
      </c>
      <c r="C1484" s="17" t="n">
        <f aca="false">IFERROR(VALUE(RIGHT(A1484,2)),"")</f>
        <v>7</v>
      </c>
      <c r="D1484" s="11" t="str">
        <f aca="false">TRIM('수출입 실적(국가별)'!B1488)</f>
        <v>카타르</v>
      </c>
      <c r="E1484" s="19" t="n">
        <f aca="false">IFERROR(VALUE(SUBSTITUTE(TRIM('수출입 실적(국가별)'!D1488),",","")),"")</f>
        <v>48097</v>
      </c>
      <c r="F1484" s="19" t="n">
        <f aca="false">IFERROR(VALUE(SUBSTITUTE(TRIM('수출입 실적(국가별)'!F1488),",","")),"")</f>
        <v>738587</v>
      </c>
      <c r="G1484" s="19" t="n">
        <f aca="false">IFERROR(VALUE(SUBSTITUTE(TRIM('수출입 실적(국가별)'!G1488),",","")),"")</f>
        <v>-690491</v>
      </c>
    </row>
    <row r="1485" customFormat="false" ht="15" hidden="false" customHeight="true" outlineLevel="0" collapsed="false">
      <c r="A1485" s="11" t="str">
        <f aca="false">TRIM('수출입 실적(국가별)'!A1489)</f>
        <v>2025.07</v>
      </c>
      <c r="B1485" s="17" t="n">
        <f aca="false">IFERROR(VALUE(LEFT(A1485,4)),"")</f>
        <v>2025</v>
      </c>
      <c r="C1485" s="17" t="n">
        <f aca="false">IFERROR(VALUE(RIGHT(A1485,2)),"")</f>
        <v>7</v>
      </c>
      <c r="D1485" s="11" t="str">
        <f aca="false">TRIM('수출입 실적(국가별)'!B1489)</f>
        <v>아일랜드</v>
      </c>
      <c r="E1485" s="19" t="n">
        <f aca="false">IFERROR(VALUE(SUBSTITUTE(TRIM('수출입 실적(국가별)'!D1489),",","")),"")</f>
        <v>45103</v>
      </c>
      <c r="F1485" s="19" t="n">
        <f aca="false">IFERROR(VALUE(SUBSTITUTE(TRIM('수출입 실적(국가별)'!F1489),",","")),"")</f>
        <v>96992</v>
      </c>
      <c r="G1485" s="19" t="n">
        <f aca="false">IFERROR(VALUE(SUBSTITUTE(TRIM('수출입 실적(국가별)'!G1489),",","")),"")</f>
        <v>-51889</v>
      </c>
    </row>
    <row r="1486" customFormat="false" ht="15" hidden="false" customHeight="true" outlineLevel="0" collapsed="false">
      <c r="A1486" s="11" t="str">
        <f aca="false">TRIM('수출입 실적(국가별)'!A1490)</f>
        <v>2025.07</v>
      </c>
      <c r="B1486" s="17" t="n">
        <f aca="false">IFERROR(VALUE(LEFT(A1486,4)),"")</f>
        <v>2025</v>
      </c>
      <c r="C1486" s="17" t="n">
        <f aca="false">IFERROR(VALUE(RIGHT(A1486,2)),"")</f>
        <v>7</v>
      </c>
      <c r="D1486" s="11" t="str">
        <f aca="false">TRIM('수출입 실적(국가별)'!B1490)</f>
        <v>그리스</v>
      </c>
      <c r="E1486" s="19" t="n">
        <f aca="false">IFERROR(VALUE(SUBSTITUTE(TRIM('수출입 실적(국가별)'!D1490),",","")),"")</f>
        <v>44421</v>
      </c>
      <c r="F1486" s="19" t="n">
        <f aca="false">IFERROR(VALUE(SUBSTITUTE(TRIM('수출입 실적(국가별)'!F1490),",","")),"")</f>
        <v>18444</v>
      </c>
      <c r="G1486" s="19" t="n">
        <f aca="false">IFERROR(VALUE(SUBSTITUTE(TRIM('수출입 실적(국가별)'!G1490),",","")),"")</f>
        <v>25976</v>
      </c>
    </row>
    <row r="1487" customFormat="false" ht="15" hidden="false" customHeight="true" outlineLevel="0" collapsed="false">
      <c r="A1487" s="11" t="str">
        <f aca="false">TRIM('수출입 실적(국가별)'!A1491)</f>
        <v>2025.07</v>
      </c>
      <c r="B1487" s="17" t="n">
        <f aca="false">IFERROR(VALUE(LEFT(A1487,4)),"")</f>
        <v>2025</v>
      </c>
      <c r="C1487" s="17" t="n">
        <f aca="false">IFERROR(VALUE(RIGHT(A1487,2)),"")</f>
        <v>7</v>
      </c>
      <c r="D1487" s="11" t="str">
        <f aca="false">TRIM('수출입 실적(국가별)'!B1491)</f>
        <v>나이지리아</v>
      </c>
      <c r="E1487" s="19" t="n">
        <f aca="false">IFERROR(VALUE(SUBSTITUTE(TRIM('수출입 실적(국가별)'!D1491),",","")),"")</f>
        <v>44302</v>
      </c>
      <c r="F1487" s="19" t="n">
        <f aca="false">IFERROR(VALUE(SUBSTITUTE(TRIM('수출입 실적(국가별)'!F1491),",","")),"")</f>
        <v>48207</v>
      </c>
      <c r="G1487" s="19" t="n">
        <f aca="false">IFERROR(VALUE(SUBSTITUTE(TRIM('수출입 실적(국가별)'!G1491),",","")),"")</f>
        <v>-3905</v>
      </c>
    </row>
    <row r="1488" customFormat="false" ht="15" hidden="false" customHeight="true" outlineLevel="0" collapsed="false">
      <c r="A1488" s="11" t="str">
        <f aca="false">TRIM('수출입 실적(국가별)'!A1492)</f>
        <v>2025.07</v>
      </c>
      <c r="B1488" s="17" t="n">
        <f aca="false">IFERROR(VALUE(LEFT(A1488,4)),"")</f>
        <v>2025</v>
      </c>
      <c r="C1488" s="17" t="n">
        <f aca="false">IFERROR(VALUE(RIGHT(A1488,2)),"")</f>
        <v>7</v>
      </c>
      <c r="D1488" s="11" t="str">
        <f aca="false">TRIM('수출입 실적(국가별)'!B1492)</f>
        <v>우크라이나</v>
      </c>
      <c r="E1488" s="19" t="n">
        <f aca="false">IFERROR(VALUE(SUBSTITUTE(TRIM('수출입 실적(국가별)'!D1492),",","")),"")</f>
        <v>43126</v>
      </c>
      <c r="F1488" s="19" t="n">
        <f aca="false">IFERROR(VALUE(SUBSTITUTE(TRIM('수출입 실적(국가별)'!F1492),",","")),"")</f>
        <v>17747</v>
      </c>
      <c r="G1488" s="19" t="n">
        <f aca="false">IFERROR(VALUE(SUBSTITUTE(TRIM('수출입 실적(국가별)'!G1492),",","")),"")</f>
        <v>25379</v>
      </c>
    </row>
    <row r="1489" customFormat="false" ht="15" hidden="false" customHeight="true" outlineLevel="0" collapsed="false">
      <c r="A1489" s="11" t="str">
        <f aca="false">TRIM('수출입 실적(국가별)'!A1493)</f>
        <v>2025.07</v>
      </c>
      <c r="B1489" s="17" t="n">
        <f aca="false">IFERROR(VALUE(LEFT(A1489,4)),"")</f>
        <v>2025</v>
      </c>
      <c r="C1489" s="17" t="n">
        <f aca="false">IFERROR(VALUE(RIGHT(A1489,2)),"")</f>
        <v>7</v>
      </c>
      <c r="D1489" s="11" t="str">
        <f aca="false">TRIM('수출입 실적(국가별)'!B1493)</f>
        <v>푸에르토리코</v>
      </c>
      <c r="E1489" s="19" t="n">
        <f aca="false">IFERROR(VALUE(SUBSTITUTE(TRIM('수출입 실적(국가별)'!D1493),",","")),"")</f>
        <v>40744</v>
      </c>
      <c r="F1489" s="19" t="n">
        <f aca="false">IFERROR(VALUE(SUBSTITUTE(TRIM('수출입 실적(국가별)'!F1493),",","")),"")</f>
        <v>38773</v>
      </c>
      <c r="G1489" s="19" t="n">
        <f aca="false">IFERROR(VALUE(SUBSTITUTE(TRIM('수출입 실적(국가별)'!G1493),",","")),"")</f>
        <v>1972</v>
      </c>
    </row>
    <row r="1490" customFormat="false" ht="15" hidden="false" customHeight="true" outlineLevel="0" collapsed="false">
      <c r="A1490" s="11" t="str">
        <f aca="false">TRIM('수출입 실적(국가별)'!A1494)</f>
        <v>2025.07</v>
      </c>
      <c r="B1490" s="17" t="n">
        <f aca="false">IFERROR(VALUE(LEFT(A1490,4)),"")</f>
        <v>2025</v>
      </c>
      <c r="C1490" s="17" t="n">
        <f aca="false">IFERROR(VALUE(RIGHT(A1490,2)),"")</f>
        <v>7</v>
      </c>
      <c r="D1490" s="11" t="str">
        <f aca="false">TRIM('수출입 실적(국가별)'!B1494)</f>
        <v>아르헨티나</v>
      </c>
      <c r="E1490" s="19" t="n">
        <f aca="false">IFERROR(VALUE(SUBSTITUTE(TRIM('수출입 실적(국가별)'!D1494),",","")),"")</f>
        <v>39334</v>
      </c>
      <c r="F1490" s="19" t="n">
        <f aca="false">IFERROR(VALUE(SUBSTITUTE(TRIM('수출입 실적(국가별)'!F1494),",","")),"")</f>
        <v>54548</v>
      </c>
      <c r="G1490" s="19" t="n">
        <f aca="false">IFERROR(VALUE(SUBSTITUTE(TRIM('수출입 실적(국가별)'!G1494),",","")),"")</f>
        <v>-15214</v>
      </c>
    </row>
    <row r="1491" customFormat="false" ht="15" hidden="false" customHeight="true" outlineLevel="0" collapsed="false">
      <c r="A1491" s="11" t="str">
        <f aca="false">TRIM('수출입 실적(국가별)'!A1495)</f>
        <v>2025.07</v>
      </c>
      <c r="B1491" s="17" t="n">
        <f aca="false">IFERROR(VALUE(LEFT(A1491,4)),"")</f>
        <v>2025</v>
      </c>
      <c r="C1491" s="17" t="n">
        <f aca="false">IFERROR(VALUE(RIGHT(A1491,2)),"")</f>
        <v>7</v>
      </c>
      <c r="D1491" s="11" t="str">
        <f aca="false">TRIM('수출입 실적(국가별)'!B1495)</f>
        <v>리비아</v>
      </c>
      <c r="E1491" s="19" t="n">
        <f aca="false">IFERROR(VALUE(SUBSTITUTE(TRIM('수출입 실적(국가별)'!D1495),",","")),"")</f>
        <v>39275</v>
      </c>
      <c r="F1491" s="19" t="n">
        <f aca="false">IFERROR(VALUE(SUBSTITUTE(TRIM('수출입 실적(국가별)'!F1495),",","")),"")</f>
        <v>2133</v>
      </c>
      <c r="G1491" s="19" t="n">
        <f aca="false">IFERROR(VALUE(SUBSTITUTE(TRIM('수출입 실적(국가별)'!G1495),",","")),"")</f>
        <v>37141</v>
      </c>
    </row>
    <row r="1492" customFormat="false" ht="15" hidden="false" customHeight="true" outlineLevel="0" collapsed="false">
      <c r="A1492" s="11" t="str">
        <f aca="false">TRIM('수출입 실적(국가별)'!A1496)</f>
        <v>2025.07</v>
      </c>
      <c r="B1492" s="17" t="n">
        <f aca="false">IFERROR(VALUE(LEFT(A1492,4)),"")</f>
        <v>2025</v>
      </c>
      <c r="C1492" s="17" t="n">
        <f aca="false">IFERROR(VALUE(RIGHT(A1492,2)),"")</f>
        <v>7</v>
      </c>
      <c r="D1492" s="11" t="str">
        <f aca="false">TRIM('수출입 실적(국가별)'!B1496)</f>
        <v>몽골</v>
      </c>
      <c r="E1492" s="19" t="n">
        <f aca="false">IFERROR(VALUE(SUBSTITUTE(TRIM('수출입 실적(국가별)'!D1496),",","")),"")</f>
        <v>39102</v>
      </c>
      <c r="F1492" s="19" t="n">
        <f aca="false">IFERROR(VALUE(SUBSTITUTE(TRIM('수출입 실적(국가별)'!F1496),",","")),"")</f>
        <v>2472</v>
      </c>
      <c r="G1492" s="19" t="n">
        <f aca="false">IFERROR(VALUE(SUBSTITUTE(TRIM('수출입 실적(국가별)'!G1496),",","")),"")</f>
        <v>36630</v>
      </c>
    </row>
    <row r="1493" customFormat="false" ht="15" hidden="false" customHeight="true" outlineLevel="0" collapsed="false">
      <c r="A1493" s="11" t="str">
        <f aca="false">TRIM('수출입 실적(국가별)'!A1497)</f>
        <v>2025.07</v>
      </c>
      <c r="B1493" s="17" t="n">
        <f aca="false">IFERROR(VALUE(LEFT(A1493,4)),"")</f>
        <v>2025</v>
      </c>
      <c r="C1493" s="17" t="n">
        <f aca="false">IFERROR(VALUE(RIGHT(A1493,2)),"")</f>
        <v>7</v>
      </c>
      <c r="D1493" s="11" t="str">
        <f aca="false">TRIM('수출입 실적(국가별)'!B1497)</f>
        <v>오만</v>
      </c>
      <c r="E1493" s="19" t="n">
        <f aca="false">IFERROR(VALUE(SUBSTITUTE(TRIM('수출입 실적(국가별)'!D1497),",","")),"")</f>
        <v>37808</v>
      </c>
      <c r="F1493" s="19" t="n">
        <f aca="false">IFERROR(VALUE(SUBSTITUTE(TRIM('수출입 실적(국가별)'!F1497),",","")),"")</f>
        <v>144284</v>
      </c>
      <c r="G1493" s="19" t="n">
        <f aca="false">IFERROR(VALUE(SUBSTITUTE(TRIM('수출입 실적(국가별)'!G1497),",","")),"")</f>
        <v>-106476</v>
      </c>
    </row>
    <row r="1494" customFormat="false" ht="15" hidden="false" customHeight="true" outlineLevel="0" collapsed="false">
      <c r="A1494" s="11" t="str">
        <f aca="false">TRIM('수출입 실적(국가별)'!A1498)</f>
        <v>2025.07</v>
      </c>
      <c r="B1494" s="17" t="n">
        <f aca="false">IFERROR(VALUE(LEFT(A1494,4)),"")</f>
        <v>2025</v>
      </c>
      <c r="C1494" s="17" t="n">
        <f aca="false">IFERROR(VALUE(RIGHT(A1494,2)),"")</f>
        <v>7</v>
      </c>
      <c r="D1494" s="11" t="str">
        <f aca="false">TRIM('수출입 실적(국가별)'!B1498)</f>
        <v>알제리</v>
      </c>
      <c r="E1494" s="19" t="n">
        <f aca="false">IFERROR(VALUE(SUBSTITUTE(TRIM('수출입 실적(국가별)'!D1498),",","")),"")</f>
        <v>37282</v>
      </c>
      <c r="F1494" s="19" t="n">
        <f aca="false">IFERROR(VALUE(SUBSTITUTE(TRIM('수출입 실적(국가별)'!F1498),",","")),"")</f>
        <v>441214</v>
      </c>
      <c r="G1494" s="19" t="n">
        <f aca="false">IFERROR(VALUE(SUBSTITUTE(TRIM('수출입 실적(국가별)'!G1498),",","")),"")</f>
        <v>-403932</v>
      </c>
    </row>
    <row r="1495" customFormat="false" ht="15" hidden="false" customHeight="true" outlineLevel="0" collapsed="false">
      <c r="A1495" s="11" t="str">
        <f aca="false">TRIM('수출입 실적(국가별)'!A1499)</f>
        <v>2025.07</v>
      </c>
      <c r="B1495" s="17" t="n">
        <f aca="false">IFERROR(VALUE(LEFT(A1495,4)),"")</f>
        <v>2025</v>
      </c>
      <c r="C1495" s="17" t="n">
        <f aca="false">IFERROR(VALUE(RIGHT(A1495,2)),"")</f>
        <v>7</v>
      </c>
      <c r="D1495" s="11" t="str">
        <f aca="false">TRIM('수출입 실적(국가별)'!B1499)</f>
        <v>모로코</v>
      </c>
      <c r="E1495" s="19" t="n">
        <f aca="false">IFERROR(VALUE(SUBSTITUTE(TRIM('수출입 실적(국가별)'!D1499),",","")),"")</f>
        <v>34534</v>
      </c>
      <c r="F1495" s="19" t="n">
        <f aca="false">IFERROR(VALUE(SUBSTITUTE(TRIM('수출입 실적(국가별)'!F1499),",","")),"")</f>
        <v>22398</v>
      </c>
      <c r="G1495" s="19" t="n">
        <f aca="false">IFERROR(VALUE(SUBSTITUTE(TRIM('수출입 실적(국가별)'!G1499),",","")),"")</f>
        <v>12136</v>
      </c>
    </row>
    <row r="1496" customFormat="false" ht="15" hidden="false" customHeight="true" outlineLevel="0" collapsed="false">
      <c r="A1496" s="11" t="str">
        <f aca="false">TRIM('수출입 실적(국가별)'!A1500)</f>
        <v>2025.07</v>
      </c>
      <c r="B1496" s="17" t="n">
        <f aca="false">IFERROR(VALUE(LEFT(A1496,4)),"")</f>
        <v>2025</v>
      </c>
      <c r="C1496" s="17" t="n">
        <f aca="false">IFERROR(VALUE(RIGHT(A1496,2)),"")</f>
        <v>7</v>
      </c>
      <c r="D1496" s="11" t="str">
        <f aca="false">TRIM('수출입 실적(국가별)'!B1500)</f>
        <v>핀란드</v>
      </c>
      <c r="E1496" s="19" t="n">
        <f aca="false">IFERROR(VALUE(SUBSTITUTE(TRIM('수출입 실적(국가별)'!D1500),",","")),"")</f>
        <v>33216</v>
      </c>
      <c r="F1496" s="19" t="n">
        <f aca="false">IFERROR(VALUE(SUBSTITUTE(TRIM('수출입 실적(국가별)'!F1500),",","")),"")</f>
        <v>123011</v>
      </c>
      <c r="G1496" s="19" t="n">
        <f aca="false">IFERROR(VALUE(SUBSTITUTE(TRIM('수출입 실적(국가별)'!G1500),",","")),"")</f>
        <v>-89795</v>
      </c>
    </row>
    <row r="1497" customFormat="false" ht="15" hidden="false" customHeight="true" outlineLevel="0" collapsed="false">
      <c r="A1497" s="11" t="str">
        <f aca="false">TRIM('수출입 실적(국가별)'!A1501)</f>
        <v>2025.07</v>
      </c>
      <c r="B1497" s="17" t="n">
        <f aca="false">IFERROR(VALUE(LEFT(A1497,4)),"")</f>
        <v>2025</v>
      </c>
      <c r="C1497" s="17" t="n">
        <f aca="false">IFERROR(VALUE(RIGHT(A1497,2)),"")</f>
        <v>7</v>
      </c>
      <c r="D1497" s="11" t="str">
        <f aca="false">TRIM('수출입 실적(국가별)'!B1501)</f>
        <v>쿠웨이트</v>
      </c>
      <c r="E1497" s="19" t="n">
        <f aca="false">IFERROR(VALUE(SUBSTITUTE(TRIM('수출입 실적(국가별)'!D1501),",","")),"")</f>
        <v>33005</v>
      </c>
      <c r="F1497" s="19" t="n">
        <f aca="false">IFERROR(VALUE(SUBSTITUTE(TRIM('수출입 실적(국가별)'!F1501),",","")),"")</f>
        <v>594345</v>
      </c>
      <c r="G1497" s="19" t="n">
        <f aca="false">IFERROR(VALUE(SUBSTITUTE(TRIM('수출입 실적(국가별)'!G1501),",","")),"")</f>
        <v>-561339</v>
      </c>
    </row>
    <row r="1498" customFormat="false" ht="15" hidden="false" customHeight="true" outlineLevel="0" collapsed="false">
      <c r="A1498" s="11" t="str">
        <f aca="false">TRIM('수출입 실적(국가별)'!A1502)</f>
        <v>2025.07</v>
      </c>
      <c r="B1498" s="17" t="n">
        <f aca="false">IFERROR(VALUE(LEFT(A1498,4)),"")</f>
        <v>2025</v>
      </c>
      <c r="C1498" s="17" t="n">
        <f aca="false">IFERROR(VALUE(RIGHT(A1498,2)),"")</f>
        <v>7</v>
      </c>
      <c r="D1498" s="11" t="str">
        <f aca="false">TRIM('수출입 실적(국가별)'!B1502)</f>
        <v>알바니아</v>
      </c>
      <c r="E1498" s="19" t="n">
        <f aca="false">IFERROR(VALUE(SUBSTITUTE(TRIM('수출입 실적(국가별)'!D1502),",","")),"")</f>
        <v>31835</v>
      </c>
      <c r="F1498" s="19" t="n">
        <f aca="false">IFERROR(VALUE(SUBSTITUTE(TRIM('수출입 실적(국가별)'!F1502),",","")),"")</f>
        <v>1242</v>
      </c>
      <c r="G1498" s="19" t="n">
        <f aca="false">IFERROR(VALUE(SUBSTITUTE(TRIM('수출입 실적(국가별)'!G1502),",","")),"")</f>
        <v>30593</v>
      </c>
    </row>
    <row r="1499" customFormat="false" ht="15" hidden="false" customHeight="true" outlineLevel="0" collapsed="false">
      <c r="A1499" s="11" t="str">
        <f aca="false">TRIM('수출입 실적(국가별)'!A1503)</f>
        <v>2025.07</v>
      </c>
      <c r="B1499" s="17" t="n">
        <f aca="false">IFERROR(VALUE(LEFT(A1499,4)),"")</f>
        <v>2025</v>
      </c>
      <c r="C1499" s="17" t="n">
        <f aca="false">IFERROR(VALUE(RIGHT(A1499,2)),"")</f>
        <v>7</v>
      </c>
      <c r="D1499" s="11" t="str">
        <f aca="false">TRIM('수출입 실적(국가별)'!B1503)</f>
        <v>타지크</v>
      </c>
      <c r="E1499" s="19" t="n">
        <f aca="false">IFERROR(VALUE(SUBSTITUTE(TRIM('수출입 실적(국가별)'!D1503),",","")),"")</f>
        <v>31166</v>
      </c>
      <c r="F1499" s="19" t="n">
        <f aca="false">IFERROR(VALUE(SUBSTITUTE(TRIM('수출입 실적(국가별)'!F1503),",","")),"")</f>
        <v>3</v>
      </c>
      <c r="G1499" s="19" t="n">
        <f aca="false">IFERROR(VALUE(SUBSTITUTE(TRIM('수출입 실적(국가별)'!G1503),",","")),"")</f>
        <v>31163</v>
      </c>
    </row>
    <row r="1500" customFormat="false" ht="15" hidden="false" customHeight="true" outlineLevel="0" collapsed="false">
      <c r="A1500" s="11" t="str">
        <f aca="false">TRIM('수출입 실적(국가별)'!A1504)</f>
        <v>2025.07</v>
      </c>
      <c r="B1500" s="17" t="n">
        <f aca="false">IFERROR(VALUE(LEFT(A1500,4)),"")</f>
        <v>2025</v>
      </c>
      <c r="C1500" s="17" t="n">
        <f aca="false">IFERROR(VALUE(RIGHT(A1500,2)),"")</f>
        <v>7</v>
      </c>
      <c r="D1500" s="11" t="str">
        <f aca="false">TRIM('수출입 실적(국가별)'!B1504)</f>
        <v>피지</v>
      </c>
      <c r="E1500" s="19" t="n">
        <f aca="false">IFERROR(VALUE(SUBSTITUTE(TRIM('수출입 실적(국가별)'!D1504),",","")),"")</f>
        <v>30722</v>
      </c>
      <c r="F1500" s="19" t="n">
        <f aca="false">IFERROR(VALUE(SUBSTITUTE(TRIM('수출입 실적(국가별)'!F1504),",","")),"")</f>
        <v>310</v>
      </c>
      <c r="G1500" s="19" t="n">
        <f aca="false">IFERROR(VALUE(SUBSTITUTE(TRIM('수출입 실적(국가별)'!G1504),",","")),"")</f>
        <v>30412</v>
      </c>
    </row>
    <row r="1501" customFormat="false" ht="15" hidden="false" customHeight="true" outlineLevel="0" collapsed="false">
      <c r="A1501" s="11" t="str">
        <f aca="false">TRIM('수출입 실적(국가별)'!A1505)</f>
        <v>2025.07</v>
      </c>
      <c r="B1501" s="17" t="n">
        <f aca="false">IFERROR(VALUE(LEFT(A1501,4)),"")</f>
        <v>2025</v>
      </c>
      <c r="C1501" s="17" t="n">
        <f aca="false">IFERROR(VALUE(RIGHT(A1501,2)),"")</f>
        <v>7</v>
      </c>
      <c r="D1501" s="11" t="str">
        <f aca="false">TRIM('수출입 실적(국가별)'!B1505)</f>
        <v>미얀마</v>
      </c>
      <c r="E1501" s="19" t="n">
        <f aca="false">IFERROR(VALUE(SUBSTITUTE(TRIM('수출입 실적(국가별)'!D1505),",","")),"")</f>
        <v>28838</v>
      </c>
      <c r="F1501" s="19" t="n">
        <f aca="false">IFERROR(VALUE(SUBSTITUTE(TRIM('수출입 실적(국가별)'!F1505),",","")),"")</f>
        <v>46312</v>
      </c>
      <c r="G1501" s="19" t="n">
        <f aca="false">IFERROR(VALUE(SUBSTITUTE(TRIM('수출입 실적(국가별)'!G1505),",","")),"")</f>
        <v>-17474</v>
      </c>
    </row>
    <row r="1502" customFormat="false" ht="15" hidden="false" customHeight="true" outlineLevel="0" collapsed="false">
      <c r="A1502" s="11" t="str">
        <f aca="false">TRIM('수출입 실적(국가별)'!A1506)</f>
        <v>2025.07</v>
      </c>
      <c r="B1502" s="17" t="n">
        <f aca="false">IFERROR(VALUE(LEFT(A1502,4)),"")</f>
        <v>2025</v>
      </c>
      <c r="C1502" s="17" t="n">
        <f aca="false">IFERROR(VALUE(RIGHT(A1502,2)),"")</f>
        <v>7</v>
      </c>
      <c r="D1502" s="11" t="str">
        <f aca="false">TRIM('수출입 실적(국가별)'!B1506)</f>
        <v>시리아</v>
      </c>
      <c r="E1502" s="19" t="n">
        <f aca="false">IFERROR(VALUE(SUBSTITUTE(TRIM('수출입 실적(국가별)'!D1506),",","")),"")</f>
        <v>28501</v>
      </c>
      <c r="F1502" s="19" t="n">
        <f aca="false">IFERROR(VALUE(SUBSTITUTE(TRIM('수출입 실적(국가별)'!F1506),",","")),"")</f>
        <v>19</v>
      </c>
      <c r="G1502" s="19" t="n">
        <f aca="false">IFERROR(VALUE(SUBSTITUTE(TRIM('수출입 실적(국가별)'!G1506),",","")),"")</f>
        <v>28482</v>
      </c>
    </row>
    <row r="1503" customFormat="false" ht="15" hidden="false" customHeight="true" outlineLevel="0" collapsed="false">
      <c r="A1503" s="11" t="str">
        <f aca="false">TRIM('수출입 실적(국가별)'!A1507)</f>
        <v>2025.07</v>
      </c>
      <c r="B1503" s="17" t="n">
        <f aca="false">IFERROR(VALUE(LEFT(A1503,4)),"")</f>
        <v>2025</v>
      </c>
      <c r="C1503" s="17" t="n">
        <f aca="false">IFERROR(VALUE(RIGHT(A1503,2)),"")</f>
        <v>7</v>
      </c>
      <c r="D1503" s="11" t="str">
        <f aca="false">TRIM('수출입 실적(국가별)'!B1507)</f>
        <v>튀니지</v>
      </c>
      <c r="E1503" s="19" t="n">
        <f aca="false">IFERROR(VALUE(SUBSTITUTE(TRIM('수출입 실적(국가별)'!D1507),",","")),"")</f>
        <v>25797</v>
      </c>
      <c r="F1503" s="19" t="n">
        <f aca="false">IFERROR(VALUE(SUBSTITUTE(TRIM('수출입 실적(국가별)'!F1507),",","")),"")</f>
        <v>8777</v>
      </c>
      <c r="G1503" s="19" t="n">
        <f aca="false">IFERROR(VALUE(SUBSTITUTE(TRIM('수출입 실적(국가별)'!G1507),",","")),"")</f>
        <v>17020</v>
      </c>
    </row>
    <row r="1504" customFormat="false" ht="15" hidden="false" customHeight="true" outlineLevel="0" collapsed="false">
      <c r="A1504" s="11" t="str">
        <f aca="false">TRIM('수출입 실적(국가별)'!A1508)</f>
        <v>2025.07</v>
      </c>
      <c r="B1504" s="17" t="n">
        <f aca="false">IFERROR(VALUE(LEFT(A1504,4)),"")</f>
        <v>2025</v>
      </c>
      <c r="C1504" s="17" t="n">
        <f aca="false">IFERROR(VALUE(RIGHT(A1504,2)),"")</f>
        <v>7</v>
      </c>
      <c r="D1504" s="11" t="str">
        <f aca="false">TRIM('수출입 실적(국가별)'!B1508)</f>
        <v>가나</v>
      </c>
      <c r="E1504" s="19" t="n">
        <f aca="false">IFERROR(VALUE(SUBSTITUTE(TRIM('수출입 실적(국가별)'!D1508),",","")),"")</f>
        <v>24078</v>
      </c>
      <c r="F1504" s="19" t="n">
        <f aca="false">IFERROR(VALUE(SUBSTITUTE(TRIM('수출입 실적(국가별)'!F1508),",","")),"")</f>
        <v>11402</v>
      </c>
      <c r="G1504" s="19" t="n">
        <f aca="false">IFERROR(VALUE(SUBSTITUTE(TRIM('수출입 실적(국가별)'!G1508),",","")),"")</f>
        <v>12675</v>
      </c>
    </row>
    <row r="1505" customFormat="false" ht="15" hidden="false" customHeight="true" outlineLevel="0" collapsed="false">
      <c r="A1505" s="11" t="str">
        <f aca="false">TRIM('수출입 실적(국가별)'!A1509)</f>
        <v>2025.07</v>
      </c>
      <c r="B1505" s="17" t="n">
        <f aca="false">IFERROR(VALUE(LEFT(A1505,4)),"")</f>
        <v>2025</v>
      </c>
      <c r="C1505" s="17" t="n">
        <f aca="false">IFERROR(VALUE(RIGHT(A1505,2)),"")</f>
        <v>7</v>
      </c>
      <c r="D1505" s="11" t="str">
        <f aca="false">TRIM('수출입 실적(국가별)'!B1509)</f>
        <v>에티오피아</v>
      </c>
      <c r="E1505" s="19" t="n">
        <f aca="false">IFERROR(VALUE(SUBSTITUTE(TRIM('수출입 실적(국가별)'!D1509),",","")),"")</f>
        <v>22947</v>
      </c>
      <c r="F1505" s="19" t="n">
        <f aca="false">IFERROR(VALUE(SUBSTITUTE(TRIM('수출입 실적(국가별)'!F1509),",","")),"")</f>
        <v>20946</v>
      </c>
      <c r="G1505" s="19" t="n">
        <f aca="false">IFERROR(VALUE(SUBSTITUTE(TRIM('수출입 실적(국가별)'!G1509),",","")),"")</f>
        <v>2001</v>
      </c>
    </row>
    <row r="1506" customFormat="false" ht="15" hidden="false" customHeight="true" outlineLevel="0" collapsed="false">
      <c r="A1506" s="11" t="str">
        <f aca="false">TRIM('수출입 실적(국가별)'!A1510)</f>
        <v>2025.07</v>
      </c>
      <c r="B1506" s="17" t="n">
        <f aca="false">IFERROR(VALUE(LEFT(A1506,4)),"")</f>
        <v>2025</v>
      </c>
      <c r="C1506" s="17" t="n">
        <f aca="false">IFERROR(VALUE(RIGHT(A1506,2)),"")</f>
        <v>7</v>
      </c>
      <c r="D1506" s="11" t="str">
        <f aca="false">TRIM('수출입 실적(국가별)'!B1510)</f>
        <v>불가리아</v>
      </c>
      <c r="E1506" s="19" t="n">
        <f aca="false">IFERROR(VALUE(SUBSTITUTE(TRIM('수출입 실적(국가별)'!D1510),",","")),"")</f>
        <v>22720</v>
      </c>
      <c r="F1506" s="19" t="n">
        <f aca="false">IFERROR(VALUE(SUBSTITUTE(TRIM('수출입 실적(국가별)'!F1510),",","")),"")</f>
        <v>9789</v>
      </c>
      <c r="G1506" s="19" t="n">
        <f aca="false">IFERROR(VALUE(SUBSTITUTE(TRIM('수출입 실적(국가별)'!G1510),",","")),"")</f>
        <v>12931</v>
      </c>
    </row>
    <row r="1507" customFormat="false" ht="15" hidden="false" customHeight="true" outlineLevel="0" collapsed="false">
      <c r="A1507" s="11" t="str">
        <f aca="false">TRIM('수출입 실적(국가별)'!A1511)</f>
        <v>2025.07</v>
      </c>
      <c r="B1507" s="17" t="n">
        <f aca="false">IFERROR(VALUE(LEFT(A1507,4)),"")</f>
        <v>2025</v>
      </c>
      <c r="C1507" s="17" t="n">
        <f aca="false">IFERROR(VALUE(RIGHT(A1507,2)),"")</f>
        <v>7</v>
      </c>
      <c r="D1507" s="11" t="str">
        <f aca="false">TRIM('수출입 실적(국가별)'!B1511)</f>
        <v>과테말라</v>
      </c>
      <c r="E1507" s="19" t="n">
        <f aca="false">IFERROR(VALUE(SUBSTITUTE(TRIM('수출입 실적(국가별)'!D1511),",","")),"")</f>
        <v>22402</v>
      </c>
      <c r="F1507" s="19" t="n">
        <f aca="false">IFERROR(VALUE(SUBSTITUTE(TRIM('수출입 실적(국가별)'!F1511),",","")),"")</f>
        <v>8743</v>
      </c>
      <c r="G1507" s="19" t="n">
        <f aca="false">IFERROR(VALUE(SUBSTITUTE(TRIM('수출입 실적(국가별)'!G1511),",","")),"")</f>
        <v>13659</v>
      </c>
    </row>
    <row r="1508" customFormat="false" ht="15" hidden="false" customHeight="true" outlineLevel="0" collapsed="false">
      <c r="A1508" s="11" t="str">
        <f aca="false">TRIM('수출입 실적(국가별)'!A1512)</f>
        <v>2025.07</v>
      </c>
      <c r="B1508" s="17" t="n">
        <f aca="false">IFERROR(VALUE(LEFT(A1508,4)),"")</f>
        <v>2025</v>
      </c>
      <c r="C1508" s="17" t="n">
        <f aca="false">IFERROR(VALUE(RIGHT(A1508,2)),"")</f>
        <v>7</v>
      </c>
      <c r="D1508" s="11" t="str">
        <f aca="false">TRIM('수출입 실적(국가별)'!B1512)</f>
        <v>스리랑카</v>
      </c>
      <c r="E1508" s="19" t="n">
        <f aca="false">IFERROR(VALUE(SUBSTITUTE(TRIM('수출입 실적(국가별)'!D1512),",","")),"")</f>
        <v>21251</v>
      </c>
      <c r="F1508" s="19" t="n">
        <f aca="false">IFERROR(VALUE(SUBSTITUTE(TRIM('수출입 실적(국가별)'!F1512),",","")),"")</f>
        <v>10515</v>
      </c>
      <c r="G1508" s="19" t="n">
        <f aca="false">IFERROR(VALUE(SUBSTITUTE(TRIM('수출입 실적(국가별)'!G1512),",","")),"")</f>
        <v>10736</v>
      </c>
    </row>
    <row r="1509" customFormat="false" ht="15" hidden="false" customHeight="true" outlineLevel="0" collapsed="false">
      <c r="A1509" s="11" t="str">
        <f aca="false">TRIM('수출입 실적(국가별)'!A1513)</f>
        <v>2025.07</v>
      </c>
      <c r="B1509" s="17" t="n">
        <f aca="false">IFERROR(VALUE(LEFT(A1509,4)),"")</f>
        <v>2025</v>
      </c>
      <c r="C1509" s="17" t="n">
        <f aca="false">IFERROR(VALUE(RIGHT(A1509,2)),"")</f>
        <v>7</v>
      </c>
      <c r="D1509" s="11" t="str">
        <f aca="false">TRIM('수출입 실적(국가별)'!B1513)</f>
        <v>엘살바도르</v>
      </c>
      <c r="E1509" s="19" t="n">
        <f aca="false">IFERROR(VALUE(SUBSTITUTE(TRIM('수출입 실적(국가별)'!D1513),",","")),"")</f>
        <v>20945</v>
      </c>
      <c r="F1509" s="19" t="n">
        <f aca="false">IFERROR(VALUE(SUBSTITUTE(TRIM('수출입 실적(국가별)'!F1513),",","")),"")</f>
        <v>3815</v>
      </c>
      <c r="G1509" s="19" t="n">
        <f aca="false">IFERROR(VALUE(SUBSTITUTE(TRIM('수출입 실적(국가별)'!G1513),",","")),"")</f>
        <v>17130</v>
      </c>
    </row>
    <row r="1510" customFormat="false" ht="15" hidden="false" customHeight="true" outlineLevel="0" collapsed="false">
      <c r="A1510" s="11" t="str">
        <f aca="false">TRIM('수출입 실적(국가별)'!A1514)</f>
        <v>2025.07</v>
      </c>
      <c r="B1510" s="17" t="n">
        <f aca="false">IFERROR(VALUE(LEFT(A1510,4)),"")</f>
        <v>2025</v>
      </c>
      <c r="C1510" s="17" t="n">
        <f aca="false">IFERROR(VALUE(RIGHT(A1510,2)),"")</f>
        <v>7</v>
      </c>
      <c r="D1510" s="11" t="str">
        <f aca="false">TRIM('수출입 실적(국가별)'!B1514)</f>
        <v>코트디봐르</v>
      </c>
      <c r="E1510" s="19" t="n">
        <f aca="false">IFERROR(VALUE(SUBSTITUTE(TRIM('수출입 실적(국가별)'!D1514),",","")),"")</f>
        <v>20778</v>
      </c>
      <c r="F1510" s="19" t="n">
        <f aca="false">IFERROR(VALUE(SUBSTITUTE(TRIM('수출입 실적(국가별)'!F1514),",","")),"")</f>
        <v>6546</v>
      </c>
      <c r="G1510" s="19" t="n">
        <f aca="false">IFERROR(VALUE(SUBSTITUTE(TRIM('수출입 실적(국가별)'!G1514),",","")),"")</f>
        <v>14233</v>
      </c>
    </row>
    <row r="1511" customFormat="false" ht="15" hidden="false" customHeight="true" outlineLevel="0" collapsed="false">
      <c r="A1511" s="11" t="str">
        <f aca="false">TRIM('수출입 실적(국가별)'!A1515)</f>
        <v>2025.07</v>
      </c>
      <c r="B1511" s="17" t="n">
        <f aca="false">IFERROR(VALUE(LEFT(A1511,4)),"")</f>
        <v>2025</v>
      </c>
      <c r="C1511" s="17" t="n">
        <f aca="false">IFERROR(VALUE(RIGHT(A1511,2)),"")</f>
        <v>7</v>
      </c>
      <c r="D1511" s="11" t="str">
        <f aca="false">TRIM('수출입 실적(국가별)'!B1515)</f>
        <v>케냐</v>
      </c>
      <c r="E1511" s="19" t="n">
        <f aca="false">IFERROR(VALUE(SUBSTITUTE(TRIM('수출입 실적(국가별)'!D1515),",","")),"")</f>
        <v>20562</v>
      </c>
      <c r="F1511" s="19" t="n">
        <f aca="false">IFERROR(VALUE(SUBSTITUTE(TRIM('수출입 실적(국가별)'!F1515),",","")),"")</f>
        <v>3617</v>
      </c>
      <c r="G1511" s="19" t="n">
        <f aca="false">IFERROR(VALUE(SUBSTITUTE(TRIM('수출입 실적(국가별)'!G1515),",","")),"")</f>
        <v>16945</v>
      </c>
    </row>
    <row r="1512" customFormat="false" ht="15" hidden="false" customHeight="true" outlineLevel="0" collapsed="false">
      <c r="A1512" s="11" t="str">
        <f aca="false">TRIM('수출입 실적(국가별)'!A1516)</f>
        <v>2025.07</v>
      </c>
      <c r="B1512" s="17" t="n">
        <f aca="false">IFERROR(VALUE(LEFT(A1512,4)),"")</f>
        <v>2025</v>
      </c>
      <c r="C1512" s="17" t="n">
        <f aca="false">IFERROR(VALUE(RIGHT(A1512,2)),"")</f>
        <v>7</v>
      </c>
      <c r="D1512" s="11" t="str">
        <f aca="false">TRIM('수출입 실적(국가별)'!B1516)</f>
        <v>도미니카 공화국</v>
      </c>
      <c r="E1512" s="19" t="n">
        <f aca="false">IFERROR(VALUE(SUBSTITUTE(TRIM('수출입 실적(국가별)'!D1516),",","")),"")</f>
        <v>20555</v>
      </c>
      <c r="F1512" s="19" t="n">
        <f aca="false">IFERROR(VALUE(SUBSTITUTE(TRIM('수출입 실적(국가별)'!F1516),",","")),"")</f>
        <v>11859</v>
      </c>
      <c r="G1512" s="19" t="n">
        <f aca="false">IFERROR(VALUE(SUBSTITUTE(TRIM('수출입 실적(국가별)'!G1516),",","")),"")</f>
        <v>8696</v>
      </c>
    </row>
    <row r="1513" customFormat="false" ht="15" hidden="false" customHeight="true" outlineLevel="0" collapsed="false">
      <c r="A1513" s="11" t="str">
        <f aca="false">TRIM('수출입 실적(국가별)'!A1517)</f>
        <v>2025.07</v>
      </c>
      <c r="B1513" s="17" t="n">
        <f aca="false">IFERROR(VALUE(LEFT(A1513,4)),"")</f>
        <v>2025</v>
      </c>
      <c r="C1513" s="17" t="n">
        <f aca="false">IFERROR(VALUE(RIGHT(A1513,2)),"")</f>
        <v>7</v>
      </c>
      <c r="D1513" s="11" t="str">
        <f aca="false">TRIM('수출입 실적(국가별)'!B1517)</f>
        <v>우루과이</v>
      </c>
      <c r="E1513" s="19" t="n">
        <f aca="false">IFERROR(VALUE(SUBSTITUTE(TRIM('수출입 실적(국가별)'!D1517),",","")),"")</f>
        <v>18630</v>
      </c>
      <c r="F1513" s="19" t="n">
        <f aca="false">IFERROR(VALUE(SUBSTITUTE(TRIM('수출입 실적(국가별)'!F1517),",","")),"")</f>
        <v>42758</v>
      </c>
      <c r="G1513" s="19" t="n">
        <f aca="false">IFERROR(VALUE(SUBSTITUTE(TRIM('수출입 실적(국가별)'!G1517),",","")),"")</f>
        <v>-24128</v>
      </c>
    </row>
    <row r="1514" customFormat="false" ht="15" hidden="false" customHeight="true" outlineLevel="0" collapsed="false">
      <c r="A1514" s="11" t="str">
        <f aca="false">TRIM('수출입 실적(국가별)'!A1518)</f>
        <v>2025.07</v>
      </c>
      <c r="B1514" s="17" t="n">
        <f aca="false">IFERROR(VALUE(LEFT(A1514,4)),"")</f>
        <v>2025</v>
      </c>
      <c r="C1514" s="17" t="n">
        <f aca="false">IFERROR(VALUE(RIGHT(A1514,2)),"")</f>
        <v>7</v>
      </c>
      <c r="D1514" s="11" t="str">
        <f aca="false">TRIM('수출입 실적(국가별)'!B1518)</f>
        <v>탄자니아</v>
      </c>
      <c r="E1514" s="19" t="n">
        <f aca="false">IFERROR(VALUE(SUBSTITUTE(TRIM('수출입 실적(국가별)'!D1518),",","")),"")</f>
        <v>17848</v>
      </c>
      <c r="F1514" s="19" t="n">
        <f aca="false">IFERROR(VALUE(SUBSTITUTE(TRIM('수출입 실적(국가별)'!F1518),",","")),"")</f>
        <v>313</v>
      </c>
      <c r="G1514" s="19" t="n">
        <f aca="false">IFERROR(VALUE(SUBSTITUTE(TRIM('수출입 실적(국가별)'!G1518),",","")),"")</f>
        <v>17535</v>
      </c>
    </row>
    <row r="1515" customFormat="false" ht="15" hidden="false" customHeight="true" outlineLevel="0" collapsed="false">
      <c r="A1515" s="11" t="str">
        <f aca="false">TRIM('수출입 실적(국가별)'!A1519)</f>
        <v>2025.07</v>
      </c>
      <c r="B1515" s="17" t="n">
        <f aca="false">IFERROR(VALUE(LEFT(A1515,4)),"")</f>
        <v>2025</v>
      </c>
      <c r="C1515" s="17" t="n">
        <f aca="false">IFERROR(VALUE(RIGHT(A1515,2)),"")</f>
        <v>7</v>
      </c>
      <c r="D1515" s="11" t="str">
        <f aca="false">TRIM('수출입 실적(국가별)'!B1519)</f>
        <v>코스타리카</v>
      </c>
      <c r="E1515" s="19" t="n">
        <f aca="false">IFERROR(VALUE(SUBSTITUTE(TRIM('수출입 실적(국가별)'!D1519),",","")),"")</f>
        <v>17136</v>
      </c>
      <c r="F1515" s="19" t="n">
        <f aca="false">IFERROR(VALUE(SUBSTITUTE(TRIM('수출입 실적(국가별)'!F1519),",","")),"")</f>
        <v>20594</v>
      </c>
      <c r="G1515" s="19" t="n">
        <f aca="false">IFERROR(VALUE(SUBSTITUTE(TRIM('수출입 실적(국가별)'!G1519),",","")),"")</f>
        <v>-3458</v>
      </c>
    </row>
    <row r="1516" customFormat="false" ht="15" hidden="false" customHeight="true" outlineLevel="0" collapsed="false">
      <c r="A1516" s="11" t="str">
        <f aca="false">TRIM('수출입 실적(국가별)'!A1520)</f>
        <v>2025.07</v>
      </c>
      <c r="B1516" s="17" t="n">
        <f aca="false">IFERROR(VALUE(LEFT(A1516,4)),"")</f>
        <v>2025</v>
      </c>
      <c r="C1516" s="17" t="n">
        <f aca="false">IFERROR(VALUE(RIGHT(A1516,2)),"")</f>
        <v>7</v>
      </c>
      <c r="D1516" s="11" t="str">
        <f aca="false">TRIM('수출입 실적(국가별)'!B1520)</f>
        <v>세르비아</v>
      </c>
      <c r="E1516" s="19" t="n">
        <f aca="false">IFERROR(VALUE(SUBSTITUTE(TRIM('수출입 실적(국가별)'!D1520),",","")),"")</f>
        <v>16703</v>
      </c>
      <c r="F1516" s="19" t="n">
        <f aca="false">IFERROR(VALUE(SUBSTITUTE(TRIM('수출입 실적(국가별)'!F1520),",","")),"")</f>
        <v>10043</v>
      </c>
      <c r="G1516" s="19" t="n">
        <f aca="false">IFERROR(VALUE(SUBSTITUTE(TRIM('수출입 실적(국가별)'!G1520),",","")),"")</f>
        <v>6660</v>
      </c>
    </row>
    <row r="1517" customFormat="false" ht="15" hidden="false" customHeight="true" outlineLevel="0" collapsed="false">
      <c r="A1517" s="11" t="str">
        <f aca="false">TRIM('수출입 실적(국가별)'!A1521)</f>
        <v>2025.07</v>
      </c>
      <c r="B1517" s="17" t="n">
        <f aca="false">IFERROR(VALUE(LEFT(A1517,4)),"")</f>
        <v>2025</v>
      </c>
      <c r="C1517" s="17" t="n">
        <f aca="false">IFERROR(VALUE(RIGHT(A1517,2)),"")</f>
        <v>7</v>
      </c>
      <c r="D1517" s="11" t="str">
        <f aca="false">TRIM('수출입 실적(국가별)'!B1521)</f>
        <v>에스토니아</v>
      </c>
      <c r="E1517" s="19" t="n">
        <f aca="false">IFERROR(VALUE(SUBSTITUTE(TRIM('수출입 실적(국가별)'!D1521),",","")),"")</f>
        <v>16525</v>
      </c>
      <c r="F1517" s="19" t="n">
        <f aca="false">IFERROR(VALUE(SUBSTITUTE(TRIM('수출입 실적(국가별)'!F1521),",","")),"")</f>
        <v>9085</v>
      </c>
      <c r="G1517" s="19" t="n">
        <f aca="false">IFERROR(VALUE(SUBSTITUTE(TRIM('수출입 실적(국가별)'!G1521),",","")),"")</f>
        <v>7440</v>
      </c>
    </row>
    <row r="1518" customFormat="false" ht="15" hidden="false" customHeight="true" outlineLevel="0" collapsed="false">
      <c r="A1518" s="11" t="str">
        <f aca="false">TRIM('수출입 실적(국가별)'!A1522)</f>
        <v>2025.07</v>
      </c>
      <c r="B1518" s="17" t="n">
        <f aca="false">IFERROR(VALUE(LEFT(A1518,4)),"")</f>
        <v>2025</v>
      </c>
      <c r="C1518" s="17" t="n">
        <f aca="false">IFERROR(VALUE(RIGHT(A1518,2)),"")</f>
        <v>7</v>
      </c>
      <c r="D1518" s="11" t="str">
        <f aca="false">TRIM('수출입 실적(국가별)'!B1522)</f>
        <v>괌</v>
      </c>
      <c r="E1518" s="19" t="n">
        <f aca="false">IFERROR(VALUE(SUBSTITUTE(TRIM('수출입 실적(국가별)'!D1522),",","")),"")</f>
        <v>14470</v>
      </c>
      <c r="F1518" s="19" t="n">
        <f aca="false">IFERROR(VALUE(SUBSTITUTE(TRIM('수출입 실적(국가별)'!F1522),",","")),"")</f>
        <v>419</v>
      </c>
      <c r="G1518" s="19" t="n">
        <f aca="false">IFERROR(VALUE(SUBSTITUTE(TRIM('수출입 실적(국가별)'!G1522),",","")),"")</f>
        <v>14051</v>
      </c>
    </row>
    <row r="1519" customFormat="false" ht="15" hidden="false" customHeight="true" outlineLevel="0" collapsed="false">
      <c r="A1519" s="11" t="str">
        <f aca="false">TRIM('수출입 실적(국가별)'!A1523)</f>
        <v>2025.07</v>
      </c>
      <c r="B1519" s="17" t="n">
        <f aca="false">IFERROR(VALUE(LEFT(A1519,4)),"")</f>
        <v>2025</v>
      </c>
      <c r="C1519" s="17" t="n">
        <f aca="false">IFERROR(VALUE(RIGHT(A1519,2)),"")</f>
        <v>7</v>
      </c>
      <c r="D1519" s="11" t="str">
        <f aca="false">TRIM('수출입 실적(국가별)'!B1523)</f>
        <v>조지아</v>
      </c>
      <c r="E1519" s="19" t="n">
        <f aca="false">IFERROR(VALUE(SUBSTITUTE(TRIM('수출입 실적(국가별)'!D1523),",","")),"")</f>
        <v>14223</v>
      </c>
      <c r="F1519" s="19" t="n">
        <f aca="false">IFERROR(VALUE(SUBSTITUTE(TRIM('수출입 실적(국가별)'!F1523),",","")),"")</f>
        <v>1655</v>
      </c>
      <c r="G1519" s="19" t="n">
        <f aca="false">IFERROR(VALUE(SUBSTITUTE(TRIM('수출입 실적(국가별)'!G1523),",","")),"")</f>
        <v>12568</v>
      </c>
    </row>
    <row r="1520" customFormat="false" ht="15" hidden="false" customHeight="true" outlineLevel="0" collapsed="false">
      <c r="A1520" s="11" t="str">
        <f aca="false">TRIM('수출입 실적(국가별)'!A1524)</f>
        <v>2025.07</v>
      </c>
      <c r="B1520" s="17" t="n">
        <f aca="false">IFERROR(VALUE(LEFT(A1520,4)),"")</f>
        <v>2025</v>
      </c>
      <c r="C1520" s="17" t="n">
        <f aca="false">IFERROR(VALUE(RIGHT(A1520,2)),"")</f>
        <v>7</v>
      </c>
      <c r="D1520" s="11" t="str">
        <f aca="false">TRIM('수출입 실적(국가별)'!B1524)</f>
        <v>온두라스</v>
      </c>
      <c r="E1520" s="19" t="n">
        <f aca="false">IFERROR(VALUE(SUBSTITUTE(TRIM('수출입 실적(국가별)'!D1524),",","")),"")</f>
        <v>13269</v>
      </c>
      <c r="F1520" s="19" t="n">
        <f aca="false">IFERROR(VALUE(SUBSTITUTE(TRIM('수출입 실적(국가별)'!F1524),",","")),"")</f>
        <v>7533</v>
      </c>
      <c r="G1520" s="19" t="n">
        <f aca="false">IFERROR(VALUE(SUBSTITUTE(TRIM('수출입 실적(국가별)'!G1524),",","")),"")</f>
        <v>5736</v>
      </c>
    </row>
    <row r="1521" customFormat="false" ht="15" hidden="false" customHeight="true" outlineLevel="0" collapsed="false">
      <c r="A1521" s="11" t="str">
        <f aca="false">TRIM('수출입 실적(국가별)'!A1525)</f>
        <v>2025.07</v>
      </c>
      <c r="B1521" s="17" t="n">
        <f aca="false">IFERROR(VALUE(LEFT(A1521,4)),"")</f>
        <v>2025</v>
      </c>
      <c r="C1521" s="17" t="n">
        <f aca="false">IFERROR(VALUE(RIGHT(A1521,2)),"")</f>
        <v>7</v>
      </c>
      <c r="D1521" s="11" t="str">
        <f aca="false">TRIM('수출입 실적(국가별)'!B1525)</f>
        <v>크로아티아</v>
      </c>
      <c r="E1521" s="19" t="n">
        <f aca="false">IFERROR(VALUE(SUBSTITUTE(TRIM('수출입 실적(국가별)'!D1525),",","")),"")</f>
        <v>12956</v>
      </c>
      <c r="F1521" s="19" t="n">
        <f aca="false">IFERROR(VALUE(SUBSTITUTE(TRIM('수출입 실적(국가별)'!F1525),",","")),"")</f>
        <v>1349</v>
      </c>
      <c r="G1521" s="19" t="n">
        <f aca="false">IFERROR(VALUE(SUBSTITUTE(TRIM('수출입 실적(국가별)'!G1525),",","")),"")</f>
        <v>11607</v>
      </c>
    </row>
    <row r="1522" customFormat="false" ht="15" hidden="false" customHeight="true" outlineLevel="0" collapsed="false">
      <c r="A1522" s="11" t="str">
        <f aca="false">TRIM('수출입 실적(국가별)'!A1526)</f>
        <v>2025.07</v>
      </c>
      <c r="B1522" s="17" t="n">
        <f aca="false">IFERROR(VALUE(LEFT(A1522,4)),"")</f>
        <v>2025</v>
      </c>
      <c r="C1522" s="17" t="n">
        <f aca="false">IFERROR(VALUE(RIGHT(A1522,2)),"")</f>
        <v>7</v>
      </c>
      <c r="D1522" s="11" t="str">
        <f aca="false">TRIM('수출입 실적(국가별)'!B1526)</f>
        <v>지부티</v>
      </c>
      <c r="E1522" s="19" t="n">
        <f aca="false">IFERROR(VALUE(SUBSTITUTE(TRIM('수출입 실적(국가별)'!D1526),",","")),"")</f>
        <v>10700</v>
      </c>
      <c r="F1522" s="19" t="n">
        <f aca="false">IFERROR(VALUE(SUBSTITUTE(TRIM('수출입 실적(국가별)'!F1526),",","")),"")</f>
        <v>181</v>
      </c>
      <c r="G1522" s="19" t="n">
        <f aca="false">IFERROR(VALUE(SUBSTITUTE(TRIM('수출입 실적(국가별)'!G1526),",","")),"")</f>
        <v>10520</v>
      </c>
    </row>
    <row r="1523" customFormat="false" ht="15" hidden="false" customHeight="true" outlineLevel="0" collapsed="false">
      <c r="A1523" s="11" t="str">
        <f aca="false">TRIM('수출입 실적(국가별)'!A1527)</f>
        <v>2025.07</v>
      </c>
      <c r="B1523" s="17" t="n">
        <f aca="false">IFERROR(VALUE(LEFT(A1523,4)),"")</f>
        <v>2025</v>
      </c>
      <c r="C1523" s="17" t="n">
        <f aca="false">IFERROR(VALUE(RIGHT(A1523,2)),"")</f>
        <v>7</v>
      </c>
      <c r="D1523" s="11" t="str">
        <f aca="false">TRIM('수출입 실적(국가별)'!B1527)</f>
        <v>이란</v>
      </c>
      <c r="E1523" s="19" t="n">
        <f aca="false">IFERROR(VALUE(SUBSTITUTE(TRIM('수출입 실적(국가별)'!D1527),",","")),"")</f>
        <v>10241</v>
      </c>
      <c r="F1523" s="19" t="n">
        <f aca="false">IFERROR(VALUE(SUBSTITUTE(TRIM('수출입 실적(국가별)'!F1527),",","")),"")</f>
        <v>67</v>
      </c>
      <c r="G1523" s="19" t="n">
        <f aca="false">IFERROR(VALUE(SUBSTITUTE(TRIM('수출입 실적(국가별)'!G1527),",","")),"")</f>
        <v>10174</v>
      </c>
    </row>
    <row r="1524" customFormat="false" ht="15" hidden="false" customHeight="true" outlineLevel="0" collapsed="false">
      <c r="A1524" s="11" t="str">
        <f aca="false">TRIM('수출입 실적(국가별)'!A1528)</f>
        <v>2025.07</v>
      </c>
      <c r="B1524" s="17" t="n">
        <f aca="false">IFERROR(VALUE(LEFT(A1524,4)),"")</f>
        <v>2025</v>
      </c>
      <c r="C1524" s="17" t="n">
        <f aca="false">IFERROR(VALUE(RIGHT(A1524,2)),"")</f>
        <v>7</v>
      </c>
      <c r="D1524" s="11" t="str">
        <f aca="false">TRIM('수출입 실적(국가별)'!B1528)</f>
        <v>니카라과</v>
      </c>
      <c r="E1524" s="19" t="n">
        <f aca="false">IFERROR(VALUE(SUBSTITUTE(TRIM('수출입 실적(국가별)'!D1528),",","")),"")</f>
        <v>9623</v>
      </c>
      <c r="F1524" s="19" t="n">
        <f aca="false">IFERROR(VALUE(SUBSTITUTE(TRIM('수출입 실적(국가별)'!F1528),",","")),"")</f>
        <v>12159</v>
      </c>
      <c r="G1524" s="19" t="n">
        <f aca="false">IFERROR(VALUE(SUBSTITUTE(TRIM('수출입 실적(국가별)'!G1528),",","")),"")</f>
        <v>-2535</v>
      </c>
    </row>
    <row r="1525" customFormat="false" ht="15" hidden="false" customHeight="true" outlineLevel="0" collapsed="false">
      <c r="A1525" s="11" t="str">
        <f aca="false">TRIM('수출입 실적(국가별)'!A1529)</f>
        <v>2025.07</v>
      </c>
      <c r="B1525" s="17" t="n">
        <f aca="false">IFERROR(VALUE(LEFT(A1525,4)),"")</f>
        <v>2025</v>
      </c>
      <c r="C1525" s="17" t="n">
        <f aca="false">IFERROR(VALUE(RIGHT(A1525,2)),"")</f>
        <v>7</v>
      </c>
      <c r="D1525" s="11" t="str">
        <f aca="false">TRIM('수출입 실적(국가별)'!B1529)</f>
        <v>바레인</v>
      </c>
      <c r="E1525" s="19" t="n">
        <f aca="false">IFERROR(VALUE(SUBSTITUTE(TRIM('수출입 실적(국가별)'!D1529),",","")),"")</f>
        <v>9352</v>
      </c>
      <c r="F1525" s="19" t="n">
        <f aca="false">IFERROR(VALUE(SUBSTITUTE(TRIM('수출입 실적(국가별)'!F1529),",","")),"")</f>
        <v>75110</v>
      </c>
      <c r="G1525" s="19" t="n">
        <f aca="false">IFERROR(VALUE(SUBSTITUTE(TRIM('수출입 실적(국가별)'!G1529),",","")),"")</f>
        <v>-65758</v>
      </c>
    </row>
    <row r="1526" customFormat="false" ht="15" hidden="false" customHeight="true" outlineLevel="0" collapsed="false">
      <c r="A1526" s="11" t="str">
        <f aca="false">TRIM('수출입 실적(국가별)'!A1530)</f>
        <v>2025.07</v>
      </c>
      <c r="B1526" s="17" t="n">
        <f aca="false">IFERROR(VALUE(LEFT(A1526,4)),"")</f>
        <v>2025</v>
      </c>
      <c r="C1526" s="17" t="n">
        <f aca="false">IFERROR(VALUE(RIGHT(A1526,2)),"")</f>
        <v>7</v>
      </c>
      <c r="D1526" s="11" t="str">
        <f aca="false">TRIM('수출입 실적(국가별)'!B1530)</f>
        <v>아제르바이잔</v>
      </c>
      <c r="E1526" s="19" t="n">
        <f aca="false">IFERROR(VALUE(SUBSTITUTE(TRIM('수출입 실적(국가별)'!D1530),",","")),"")</f>
        <v>8963</v>
      </c>
      <c r="F1526" s="19" t="n">
        <f aca="false">IFERROR(VALUE(SUBSTITUTE(TRIM('수출입 실적(국가별)'!F1530),",","")),"")</f>
        <v>26</v>
      </c>
      <c r="G1526" s="19" t="n">
        <f aca="false">IFERROR(VALUE(SUBSTITUTE(TRIM('수출입 실적(국가별)'!G1530),",","")),"")</f>
        <v>8937</v>
      </c>
    </row>
    <row r="1527" customFormat="false" ht="15" hidden="false" customHeight="true" outlineLevel="0" collapsed="false">
      <c r="A1527" s="11" t="str">
        <f aca="false">TRIM('수출입 실적(국가별)'!A1531)</f>
        <v>2025.07</v>
      </c>
      <c r="B1527" s="17" t="n">
        <f aca="false">IFERROR(VALUE(LEFT(A1527,4)),"")</f>
        <v>2025</v>
      </c>
      <c r="C1527" s="17" t="n">
        <f aca="false">IFERROR(VALUE(RIGHT(A1527,2)),"")</f>
        <v>7</v>
      </c>
      <c r="D1527" s="11" t="str">
        <f aca="false">TRIM('수출입 실적(국가별)'!B1531)</f>
        <v>라오스</v>
      </c>
      <c r="E1527" s="19" t="n">
        <f aca="false">IFERROR(VALUE(SUBSTITUTE(TRIM('수출입 실적(국가별)'!D1531),",","")),"")</f>
        <v>8013</v>
      </c>
      <c r="F1527" s="19" t="n">
        <f aca="false">IFERROR(VALUE(SUBSTITUTE(TRIM('수출입 실적(국가별)'!F1531),",","")),"")</f>
        <v>7292</v>
      </c>
      <c r="G1527" s="19" t="n">
        <f aca="false">IFERROR(VALUE(SUBSTITUTE(TRIM('수출입 실적(국가별)'!G1531),",","")),"")</f>
        <v>721</v>
      </c>
    </row>
    <row r="1528" customFormat="false" ht="15" hidden="false" customHeight="true" outlineLevel="0" collapsed="false">
      <c r="A1528" s="11" t="str">
        <f aca="false">TRIM('수출입 실적(국가별)'!A1532)</f>
        <v>2025.07</v>
      </c>
      <c r="B1528" s="17" t="n">
        <f aca="false">IFERROR(VALUE(LEFT(A1528,4)),"")</f>
        <v>2025</v>
      </c>
      <c r="C1528" s="17" t="n">
        <f aca="false">IFERROR(VALUE(RIGHT(A1528,2)),"")</f>
        <v>7</v>
      </c>
      <c r="D1528" s="11" t="str">
        <f aca="false">TRIM('수출입 실적(국가별)'!B1532)</f>
        <v>세네갈</v>
      </c>
      <c r="E1528" s="19" t="n">
        <f aca="false">IFERROR(VALUE(SUBSTITUTE(TRIM('수출입 실적(국가별)'!D1532),",","")),"")</f>
        <v>7858</v>
      </c>
      <c r="F1528" s="19" t="n">
        <f aca="false">IFERROR(VALUE(SUBSTITUTE(TRIM('수출입 실적(국가별)'!F1532),",","")),"")</f>
        <v>5562</v>
      </c>
      <c r="G1528" s="19" t="n">
        <f aca="false">IFERROR(VALUE(SUBSTITUTE(TRIM('수출입 실적(국가별)'!G1532),",","")),"")</f>
        <v>2295</v>
      </c>
    </row>
    <row r="1529" customFormat="false" ht="15" hidden="false" customHeight="true" outlineLevel="0" collapsed="false">
      <c r="A1529" s="11" t="str">
        <f aca="false">TRIM('수출입 실적(국가별)'!A1533)</f>
        <v>2025.07</v>
      </c>
      <c r="B1529" s="17" t="n">
        <f aca="false">IFERROR(VALUE(LEFT(A1529,4)),"")</f>
        <v>2025</v>
      </c>
      <c r="C1529" s="17" t="n">
        <f aca="false">IFERROR(VALUE(RIGHT(A1529,2)),"")</f>
        <v>7</v>
      </c>
      <c r="D1529" s="11" t="str">
        <f aca="false">TRIM('수출입 실적(국가별)'!B1533)</f>
        <v>모잠비크</v>
      </c>
      <c r="E1529" s="19" t="n">
        <f aca="false">IFERROR(VALUE(SUBSTITUTE(TRIM('수출입 실적(국가별)'!D1533),",","")),"")</f>
        <v>7670</v>
      </c>
      <c r="F1529" s="19" t="n">
        <f aca="false">IFERROR(VALUE(SUBSTITUTE(TRIM('수출입 실적(국가별)'!F1533),",","")),"")</f>
        <v>293</v>
      </c>
      <c r="G1529" s="19" t="n">
        <f aca="false">IFERROR(VALUE(SUBSTITUTE(TRIM('수출입 실적(국가별)'!G1533),",","")),"")</f>
        <v>7377</v>
      </c>
    </row>
    <row r="1530" customFormat="false" ht="15" hidden="false" customHeight="true" outlineLevel="0" collapsed="false">
      <c r="A1530" s="11" t="str">
        <f aca="false">TRIM('수출입 실적(국가별)'!A1534)</f>
        <v>2025.07</v>
      </c>
      <c r="B1530" s="17" t="n">
        <f aca="false">IFERROR(VALUE(LEFT(A1530,4)),"")</f>
        <v>2025</v>
      </c>
      <c r="C1530" s="17" t="n">
        <f aca="false">IFERROR(VALUE(RIGHT(A1530,2)),"")</f>
        <v>7</v>
      </c>
      <c r="D1530" s="11" t="str">
        <f aca="false">TRIM('수출입 실적(국가별)'!B1534)</f>
        <v>레바논</v>
      </c>
      <c r="E1530" s="19" t="n">
        <f aca="false">IFERROR(VALUE(SUBSTITUTE(TRIM('수출입 실적(국가별)'!D1534),",","")),"")</f>
        <v>7607</v>
      </c>
      <c r="F1530" s="19" t="n">
        <f aca="false">IFERROR(VALUE(SUBSTITUTE(TRIM('수출입 실적(국가별)'!F1534),",","")),"")</f>
        <v>1755</v>
      </c>
      <c r="G1530" s="19" t="n">
        <f aca="false">IFERROR(VALUE(SUBSTITUTE(TRIM('수출입 실적(국가별)'!G1534),",","")),"")</f>
        <v>5852</v>
      </c>
    </row>
    <row r="1531" customFormat="false" ht="15" hidden="false" customHeight="true" outlineLevel="0" collapsed="false">
      <c r="A1531" s="11" t="str">
        <f aca="false">TRIM('수출입 실적(국가별)'!A1535)</f>
        <v>2025.07</v>
      </c>
      <c r="B1531" s="17" t="n">
        <f aca="false">IFERROR(VALUE(LEFT(A1531,4)),"")</f>
        <v>2025</v>
      </c>
      <c r="C1531" s="17" t="n">
        <f aca="false">IFERROR(VALUE(RIGHT(A1531,2)),"")</f>
        <v>7</v>
      </c>
      <c r="D1531" s="11" t="str">
        <f aca="false">TRIM('수출입 실적(국가별)'!B1535)</f>
        <v>기니</v>
      </c>
      <c r="E1531" s="19" t="n">
        <f aca="false">IFERROR(VALUE(SUBSTITUTE(TRIM('수출입 실적(국가별)'!D1535),",","")),"")</f>
        <v>7360</v>
      </c>
      <c r="F1531" s="19" t="n">
        <f aca="false">IFERROR(VALUE(SUBSTITUTE(TRIM('수출입 실적(국가별)'!F1535),",","")),"")</f>
        <v>1235</v>
      </c>
      <c r="G1531" s="19" t="n">
        <f aca="false">IFERROR(VALUE(SUBSTITUTE(TRIM('수출입 실적(국가별)'!G1535),",","")),"")</f>
        <v>6124</v>
      </c>
    </row>
    <row r="1532" customFormat="false" ht="15" hidden="false" customHeight="true" outlineLevel="0" collapsed="false">
      <c r="A1532" s="11" t="str">
        <f aca="false">TRIM('수출입 실적(국가별)'!A1536)</f>
        <v>2025.07</v>
      </c>
      <c r="B1532" s="17" t="n">
        <f aca="false">IFERROR(VALUE(LEFT(A1532,4)),"")</f>
        <v>2025</v>
      </c>
      <c r="C1532" s="17" t="n">
        <f aca="false">IFERROR(VALUE(RIGHT(A1532,2)),"")</f>
        <v>7</v>
      </c>
      <c r="D1532" s="11" t="str">
        <f aca="false">TRIM('수출입 실적(국가별)'!B1536)</f>
        <v>몰타</v>
      </c>
      <c r="E1532" s="19" t="n">
        <f aca="false">IFERROR(VALUE(SUBSTITUTE(TRIM('수출입 실적(국가별)'!D1536),",","")),"")</f>
        <v>7292</v>
      </c>
      <c r="F1532" s="19" t="n">
        <f aca="false">IFERROR(VALUE(SUBSTITUTE(TRIM('수출입 실적(국가별)'!F1536),",","")),"")</f>
        <v>19178</v>
      </c>
      <c r="G1532" s="19" t="n">
        <f aca="false">IFERROR(VALUE(SUBSTITUTE(TRIM('수출입 실적(국가별)'!G1536),",","")),"")</f>
        <v>-11886</v>
      </c>
    </row>
    <row r="1533" customFormat="false" ht="15" hidden="false" customHeight="true" outlineLevel="0" collapsed="false">
      <c r="A1533" s="11" t="str">
        <f aca="false">TRIM('수출입 실적(국가별)'!A1537)</f>
        <v>2025.07</v>
      </c>
      <c r="B1533" s="17" t="n">
        <f aca="false">IFERROR(VALUE(LEFT(A1533,4)),"")</f>
        <v>2025</v>
      </c>
      <c r="C1533" s="17" t="n">
        <f aca="false">IFERROR(VALUE(RIGHT(A1533,2)),"")</f>
        <v>7</v>
      </c>
      <c r="D1533" s="11" t="str">
        <f aca="false">TRIM('수출입 실적(국가별)'!B1537)</f>
        <v>벨라루스</v>
      </c>
      <c r="E1533" s="19" t="n">
        <f aca="false">IFERROR(VALUE(SUBSTITUTE(TRIM('수출입 실적(국가별)'!D1537),",","")),"")</f>
        <v>6888</v>
      </c>
      <c r="F1533" s="19" t="n">
        <f aca="false">IFERROR(VALUE(SUBSTITUTE(TRIM('수출입 실적(국가별)'!F1537),",","")),"")</f>
        <v>2524</v>
      </c>
      <c r="G1533" s="19" t="n">
        <f aca="false">IFERROR(VALUE(SUBSTITUTE(TRIM('수출입 실적(국가별)'!G1537),",","")),"")</f>
        <v>4364</v>
      </c>
    </row>
    <row r="1534" customFormat="false" ht="15" hidden="false" customHeight="true" outlineLevel="0" collapsed="false">
      <c r="A1534" s="11" t="str">
        <f aca="false">TRIM('수출입 실적(국가별)'!A1538)</f>
        <v>2025.07</v>
      </c>
      <c r="B1534" s="17" t="n">
        <f aca="false">IFERROR(VALUE(LEFT(A1534,4)),"")</f>
        <v>2025</v>
      </c>
      <c r="C1534" s="17" t="n">
        <f aca="false">IFERROR(VALUE(RIGHT(A1534,2)),"")</f>
        <v>7</v>
      </c>
      <c r="D1534" s="11" t="str">
        <f aca="false">TRIM('수출입 실적(국가별)'!B1538)</f>
        <v>트리니다드 토바고</v>
      </c>
      <c r="E1534" s="19" t="n">
        <f aca="false">IFERROR(VALUE(SUBSTITUTE(TRIM('수출입 실적(국가별)'!D1538),",","")),"")</f>
        <v>6677</v>
      </c>
      <c r="F1534" s="19" t="n">
        <f aca="false">IFERROR(VALUE(SUBSTITUTE(TRIM('수출입 실적(국가별)'!F1538),",","")),"")</f>
        <v>36039</v>
      </c>
      <c r="G1534" s="19" t="n">
        <f aca="false">IFERROR(VALUE(SUBSTITUTE(TRIM('수출입 실적(국가별)'!G1538),",","")),"")</f>
        <v>-29363</v>
      </c>
    </row>
    <row r="1535" customFormat="false" ht="15" hidden="false" customHeight="true" outlineLevel="0" collapsed="false">
      <c r="A1535" s="11" t="str">
        <f aca="false">TRIM('수출입 실적(국가별)'!A1539)</f>
        <v>2025.07</v>
      </c>
      <c r="B1535" s="17" t="n">
        <f aca="false">IFERROR(VALUE(LEFT(A1535,4)),"")</f>
        <v>2025</v>
      </c>
      <c r="C1535" s="17" t="n">
        <f aca="false">IFERROR(VALUE(RIGHT(A1535,2)),"")</f>
        <v>7</v>
      </c>
      <c r="D1535" s="11" t="str">
        <f aca="false">TRIM('수출입 실적(국가별)'!B1539)</f>
        <v>사이프러스</v>
      </c>
      <c r="E1535" s="19" t="n">
        <f aca="false">IFERROR(VALUE(SUBSTITUTE(TRIM('수출입 실적(국가별)'!D1539),",","")),"")</f>
        <v>6661</v>
      </c>
      <c r="F1535" s="19" t="n">
        <f aca="false">IFERROR(VALUE(SUBSTITUTE(TRIM('수출입 실적(국가별)'!F1539),",","")),"")</f>
        <v>620</v>
      </c>
      <c r="G1535" s="19" t="n">
        <f aca="false">IFERROR(VALUE(SUBSTITUTE(TRIM('수출입 실적(국가별)'!G1539),",","")),"")</f>
        <v>6041</v>
      </c>
    </row>
    <row r="1536" customFormat="false" ht="15" hidden="false" customHeight="true" outlineLevel="0" collapsed="false">
      <c r="A1536" s="11" t="str">
        <f aca="false">TRIM('수출입 실적(국가별)'!A1540)</f>
        <v>2025.07</v>
      </c>
      <c r="B1536" s="17" t="n">
        <f aca="false">IFERROR(VALUE(LEFT(A1536,4)),"")</f>
        <v>2025</v>
      </c>
      <c r="C1536" s="17" t="n">
        <f aca="false">IFERROR(VALUE(RIGHT(A1536,2)),"")</f>
        <v>7</v>
      </c>
      <c r="D1536" s="11" t="str">
        <f aca="false">TRIM('수출입 실적(국가별)'!B1540)</f>
        <v>파푸아 뉴기니</v>
      </c>
      <c r="E1536" s="19" t="n">
        <f aca="false">IFERROR(VALUE(SUBSTITUTE(TRIM('수출입 실적(국가별)'!D1540),",","")),"")</f>
        <v>6349</v>
      </c>
      <c r="F1536" s="19" t="n">
        <f aca="false">IFERROR(VALUE(SUBSTITUTE(TRIM('수출입 실적(국가별)'!F1540),",","")),"")</f>
        <v>177692</v>
      </c>
      <c r="G1536" s="19" t="n">
        <f aca="false">IFERROR(VALUE(SUBSTITUTE(TRIM('수출입 실적(국가별)'!G1540),",","")),"")</f>
        <v>-171344</v>
      </c>
    </row>
    <row r="1537" customFormat="false" ht="15" hidden="false" customHeight="true" outlineLevel="0" collapsed="false">
      <c r="A1537" s="11" t="str">
        <f aca="false">TRIM('수출입 실적(국가별)'!A1541)</f>
        <v>2025.07</v>
      </c>
      <c r="B1537" s="17" t="n">
        <f aca="false">IFERROR(VALUE(LEFT(A1537,4)),"")</f>
        <v>2025</v>
      </c>
      <c r="C1537" s="17" t="n">
        <f aca="false">IFERROR(VALUE(RIGHT(A1537,2)),"")</f>
        <v>7</v>
      </c>
      <c r="D1537" s="11" t="str">
        <f aca="false">TRIM('수출입 실적(국가별)'!B1541)</f>
        <v>수단</v>
      </c>
      <c r="E1537" s="19" t="n">
        <f aca="false">IFERROR(VALUE(SUBSTITUTE(TRIM('수출입 실적(국가별)'!D1541),",","")),"")</f>
        <v>6203</v>
      </c>
      <c r="F1537" s="19" t="n">
        <f aca="false">IFERROR(VALUE(SUBSTITUTE(TRIM('수출입 실적(국가별)'!F1541),",","")),"")</f>
        <v>36</v>
      </c>
      <c r="G1537" s="19" t="n">
        <f aca="false">IFERROR(VALUE(SUBSTITUTE(TRIM('수출입 실적(국가별)'!G1541),",","")),"")</f>
        <v>6167</v>
      </c>
    </row>
    <row r="1538" customFormat="false" ht="15" hidden="false" customHeight="true" outlineLevel="0" collapsed="false">
      <c r="A1538" s="11" t="str">
        <f aca="false">TRIM('수출입 실적(국가별)'!A1542)</f>
        <v>2025.07</v>
      </c>
      <c r="B1538" s="17" t="n">
        <f aca="false">IFERROR(VALUE(LEFT(A1538,4)),"")</f>
        <v>2025</v>
      </c>
      <c r="C1538" s="17" t="n">
        <f aca="false">IFERROR(VALUE(RIGHT(A1538,2)),"")</f>
        <v>7</v>
      </c>
      <c r="D1538" s="11" t="str">
        <f aca="false">TRIM('수출입 실적(국가별)'!B1542)</f>
        <v>라트비아</v>
      </c>
      <c r="E1538" s="19" t="n">
        <f aca="false">IFERROR(VALUE(SUBSTITUTE(TRIM('수출입 실적(국가별)'!D1542),",","")),"")</f>
        <v>5699</v>
      </c>
      <c r="F1538" s="19" t="n">
        <f aca="false">IFERROR(VALUE(SUBSTITUTE(TRIM('수출입 실적(국가별)'!F1542),",","")),"")</f>
        <v>11775</v>
      </c>
      <c r="G1538" s="19" t="n">
        <f aca="false">IFERROR(VALUE(SUBSTITUTE(TRIM('수출입 실적(국가별)'!G1542),",","")),"")</f>
        <v>-6076</v>
      </c>
    </row>
    <row r="1539" customFormat="false" ht="15" hidden="false" customHeight="true" outlineLevel="0" collapsed="false">
      <c r="A1539" s="11" t="str">
        <f aca="false">TRIM('수출입 실적(국가별)'!A1543)</f>
        <v>2025.07</v>
      </c>
      <c r="B1539" s="17" t="n">
        <f aca="false">IFERROR(VALUE(LEFT(A1539,4)),"")</f>
        <v>2025</v>
      </c>
      <c r="C1539" s="17" t="n">
        <f aca="false">IFERROR(VALUE(RIGHT(A1539,2)),"")</f>
        <v>7</v>
      </c>
      <c r="D1539" s="11" t="str">
        <f aca="false">TRIM('수출입 실적(국가별)'!B1543)</f>
        <v>몰도바</v>
      </c>
      <c r="E1539" s="19" t="n">
        <f aca="false">IFERROR(VALUE(SUBSTITUTE(TRIM('수출입 실적(국가별)'!D1543),",","")),"")</f>
        <v>5653</v>
      </c>
      <c r="F1539" s="19" t="n">
        <f aca="false">IFERROR(VALUE(SUBSTITUTE(TRIM('수출입 실적(국가별)'!F1543),",","")),"")</f>
        <v>5230</v>
      </c>
      <c r="G1539" s="19" t="n">
        <f aca="false">IFERROR(VALUE(SUBSTITUTE(TRIM('수출입 실적(국가별)'!G1543),",","")),"")</f>
        <v>423</v>
      </c>
    </row>
    <row r="1540" customFormat="false" ht="15" hidden="false" customHeight="true" outlineLevel="0" collapsed="false">
      <c r="A1540" s="11" t="str">
        <f aca="false">TRIM('수출입 실적(국가별)'!A1544)</f>
        <v>2025.07</v>
      </c>
      <c r="B1540" s="17" t="n">
        <f aca="false">IFERROR(VALUE(LEFT(A1540,4)),"")</f>
        <v>2025</v>
      </c>
      <c r="C1540" s="17" t="n">
        <f aca="false">IFERROR(VALUE(RIGHT(A1540,2)),"")</f>
        <v>7</v>
      </c>
      <c r="D1540" s="11" t="str">
        <f aca="false">TRIM('수출입 실적(국가별)'!B1544)</f>
        <v>기타국</v>
      </c>
      <c r="E1540" s="19" t="n">
        <f aca="false">IFERROR(VALUE(SUBSTITUTE(TRIM('수출입 실적(국가별)'!D1544),",","")),"")</f>
        <v>5335</v>
      </c>
      <c r="F1540" s="19" t="n">
        <f aca="false">IFERROR(VALUE(SUBSTITUTE(TRIM('수출입 실적(국가별)'!F1544),",","")),"")</f>
        <v>5566</v>
      </c>
      <c r="G1540" s="19" t="n">
        <f aca="false">IFERROR(VALUE(SUBSTITUTE(TRIM('수출입 실적(국가별)'!G1544),",","")),"")</f>
        <v>-231</v>
      </c>
    </row>
    <row r="1541" customFormat="false" ht="15" hidden="false" customHeight="true" outlineLevel="0" collapsed="false">
      <c r="A1541" s="11" t="str">
        <f aca="false">TRIM('수출입 실적(국가별)'!A1545)</f>
        <v>2025.07</v>
      </c>
      <c r="B1541" s="17" t="n">
        <f aca="false">IFERROR(VALUE(LEFT(A1541,4)),"")</f>
        <v>2025</v>
      </c>
      <c r="C1541" s="17" t="n">
        <f aca="false">IFERROR(VALUE(RIGHT(A1541,2)),"")</f>
        <v>7</v>
      </c>
      <c r="D1541" s="11" t="str">
        <f aca="false">TRIM('수출입 실적(국가별)'!B1545)</f>
        <v>룩셈부르그</v>
      </c>
      <c r="E1541" s="19" t="n">
        <f aca="false">IFERROR(VALUE(SUBSTITUTE(TRIM('수출입 실적(국가별)'!D1545),",","")),"")</f>
        <v>4985</v>
      </c>
      <c r="F1541" s="19" t="n">
        <f aca="false">IFERROR(VALUE(SUBSTITUTE(TRIM('수출입 실적(국가별)'!F1545),",","")),"")</f>
        <v>9579</v>
      </c>
      <c r="G1541" s="19" t="n">
        <f aca="false">IFERROR(VALUE(SUBSTITUTE(TRIM('수출입 실적(국가별)'!G1545),",","")),"")</f>
        <v>-4594</v>
      </c>
    </row>
    <row r="1542" customFormat="false" ht="15" hidden="false" customHeight="true" outlineLevel="0" collapsed="false">
      <c r="A1542" s="11" t="str">
        <f aca="false">TRIM('수출입 실적(국가별)'!A1546)</f>
        <v>2025.07</v>
      </c>
      <c r="B1542" s="17" t="n">
        <f aca="false">IFERROR(VALUE(LEFT(A1542,4)),"")</f>
        <v>2025</v>
      </c>
      <c r="C1542" s="17" t="n">
        <f aca="false">IFERROR(VALUE(RIGHT(A1542,2)),"")</f>
        <v>7</v>
      </c>
      <c r="D1542" s="11" t="str">
        <f aca="false">TRIM('수출입 실적(국가별)'!B1546)</f>
        <v>베닝</v>
      </c>
      <c r="E1542" s="19" t="n">
        <f aca="false">IFERROR(VALUE(SUBSTITUTE(TRIM('수출입 실적(국가별)'!D1546),",","")),"")</f>
        <v>4535</v>
      </c>
      <c r="F1542" s="19" t="n">
        <f aca="false">IFERROR(VALUE(SUBSTITUTE(TRIM('수출입 실적(국가별)'!F1546),",","")),"")</f>
        <v>0</v>
      </c>
      <c r="G1542" s="19" t="n">
        <f aca="false">IFERROR(VALUE(SUBSTITUTE(TRIM('수출입 실적(국가별)'!G1546),",","")),"")</f>
        <v>4535</v>
      </c>
    </row>
    <row r="1543" customFormat="false" ht="15" hidden="false" customHeight="true" outlineLevel="0" collapsed="false">
      <c r="A1543" s="11" t="str">
        <f aca="false">TRIM('수출입 실적(국가별)'!A1547)</f>
        <v>2025.07</v>
      </c>
      <c r="B1543" s="17" t="n">
        <f aca="false">IFERROR(VALUE(LEFT(A1543,4)),"")</f>
        <v>2025</v>
      </c>
      <c r="C1543" s="17" t="n">
        <f aca="false">IFERROR(VALUE(RIGHT(A1543,2)),"")</f>
        <v>7</v>
      </c>
      <c r="D1543" s="11" t="str">
        <f aca="false">TRIM('수출입 실적(국가별)'!B1547)</f>
        <v>마다카스카르</v>
      </c>
      <c r="E1543" s="19" t="n">
        <f aca="false">IFERROR(VALUE(SUBSTITUTE(TRIM('수출입 실적(국가별)'!D1547),",","")),"")</f>
        <v>4529</v>
      </c>
      <c r="F1543" s="19" t="n">
        <f aca="false">IFERROR(VALUE(SUBSTITUTE(TRIM('수출입 실적(국가별)'!F1547),",","")),"")</f>
        <v>10065</v>
      </c>
      <c r="G1543" s="19" t="n">
        <f aca="false">IFERROR(VALUE(SUBSTITUTE(TRIM('수출입 실적(국가별)'!G1547),",","")),"")</f>
        <v>-5536</v>
      </c>
    </row>
    <row r="1544" customFormat="false" ht="15" hidden="false" customHeight="true" outlineLevel="0" collapsed="false">
      <c r="A1544" s="11" t="str">
        <f aca="false">TRIM('수출입 실적(국가별)'!A1548)</f>
        <v>2025.07</v>
      </c>
      <c r="B1544" s="17" t="n">
        <f aca="false">IFERROR(VALUE(LEFT(A1544,4)),"")</f>
        <v>2025</v>
      </c>
      <c r="C1544" s="17" t="n">
        <f aca="false">IFERROR(VALUE(RIGHT(A1544,2)),"")</f>
        <v>7</v>
      </c>
      <c r="D1544" s="11" t="str">
        <f aca="false">TRIM('수출입 실적(국가별)'!B1548)</f>
        <v>사모아</v>
      </c>
      <c r="E1544" s="19" t="n">
        <f aca="false">IFERROR(VALUE(SUBSTITUTE(TRIM('수출입 실적(국가별)'!D1548),",","")),"")</f>
        <v>4348</v>
      </c>
      <c r="F1544" s="19" t="n">
        <f aca="false">IFERROR(VALUE(SUBSTITUTE(TRIM('수출입 실적(국가별)'!F1548),",","")),"")</f>
        <v>23</v>
      </c>
      <c r="G1544" s="19" t="n">
        <f aca="false">IFERROR(VALUE(SUBSTITUTE(TRIM('수출입 실적(국가별)'!G1548),",","")),"")</f>
        <v>4326</v>
      </c>
    </row>
    <row r="1545" customFormat="false" ht="15" hidden="false" customHeight="true" outlineLevel="0" collapsed="false">
      <c r="A1545" s="11" t="str">
        <f aca="false">TRIM('수출입 실적(국가별)'!A1549)</f>
        <v>2025.07</v>
      </c>
      <c r="B1545" s="17" t="n">
        <f aca="false">IFERROR(VALUE(LEFT(A1545,4)),"")</f>
        <v>2025</v>
      </c>
      <c r="C1545" s="17" t="n">
        <f aca="false">IFERROR(VALUE(RIGHT(A1545,2)),"")</f>
        <v>7</v>
      </c>
      <c r="D1545" s="11" t="str">
        <f aca="false">TRIM('수출입 실적(국가별)'!B1549)</f>
        <v>팔라우</v>
      </c>
      <c r="E1545" s="19" t="n">
        <f aca="false">IFERROR(VALUE(SUBSTITUTE(TRIM('수출입 실적(국가별)'!D1549),",","")),"")</f>
        <v>4329</v>
      </c>
      <c r="F1545" s="19" t="n">
        <f aca="false">IFERROR(VALUE(SUBSTITUTE(TRIM('수출입 실적(국가별)'!F1549),",","")),"")</f>
        <v>0</v>
      </c>
      <c r="G1545" s="19" t="n">
        <f aca="false">IFERROR(VALUE(SUBSTITUTE(TRIM('수출입 실적(국가별)'!G1549),",","")),"")</f>
        <v>4329</v>
      </c>
    </row>
    <row r="1546" customFormat="false" ht="15" hidden="false" customHeight="true" outlineLevel="0" collapsed="false">
      <c r="A1546" s="11" t="str">
        <f aca="false">TRIM('수출입 실적(국가별)'!A1550)</f>
        <v>2025.07</v>
      </c>
      <c r="B1546" s="17" t="n">
        <f aca="false">IFERROR(VALUE(LEFT(A1546,4)),"")</f>
        <v>2025</v>
      </c>
      <c r="C1546" s="17" t="n">
        <f aca="false">IFERROR(VALUE(RIGHT(A1546,2)),"")</f>
        <v>7</v>
      </c>
      <c r="D1546" s="11" t="str">
        <f aca="false">TRIM('수출입 실적(국가별)'!B1550)</f>
        <v>아프카니스탄</v>
      </c>
      <c r="E1546" s="19" t="n">
        <f aca="false">IFERROR(VALUE(SUBSTITUTE(TRIM('수출입 실적(국가별)'!D1550),",","")),"")</f>
        <v>4253</v>
      </c>
      <c r="F1546" s="19" t="n">
        <f aca="false">IFERROR(VALUE(SUBSTITUTE(TRIM('수출입 실적(국가별)'!F1550),",","")),"")</f>
        <v>190</v>
      </c>
      <c r="G1546" s="19" t="n">
        <f aca="false">IFERROR(VALUE(SUBSTITUTE(TRIM('수출입 실적(국가별)'!G1550),",","")),"")</f>
        <v>4063</v>
      </c>
    </row>
    <row r="1547" customFormat="false" ht="15" hidden="false" customHeight="true" outlineLevel="0" collapsed="false">
      <c r="A1547" s="11" t="str">
        <f aca="false">TRIM('수출입 실적(국가별)'!A1551)</f>
        <v>2025.07</v>
      </c>
      <c r="B1547" s="17" t="n">
        <f aca="false">IFERROR(VALUE(LEFT(A1547,4)),"")</f>
        <v>2025</v>
      </c>
      <c r="C1547" s="17" t="n">
        <f aca="false">IFERROR(VALUE(RIGHT(A1547,2)),"")</f>
        <v>7</v>
      </c>
      <c r="D1547" s="11" t="str">
        <f aca="false">TRIM('수출입 실적(국가별)'!B1551)</f>
        <v>아르메니아</v>
      </c>
      <c r="E1547" s="19" t="n">
        <f aca="false">IFERROR(VALUE(SUBSTITUTE(TRIM('수출입 실적(국가별)'!D1551),",","")),"")</f>
        <v>4193</v>
      </c>
      <c r="F1547" s="19" t="n">
        <f aca="false">IFERROR(VALUE(SUBSTITUTE(TRIM('수출입 실적(국가별)'!F1551),",","")),"")</f>
        <v>4599</v>
      </c>
      <c r="G1547" s="19" t="n">
        <f aca="false">IFERROR(VALUE(SUBSTITUTE(TRIM('수출입 실적(국가별)'!G1551),",","")),"")</f>
        <v>-406</v>
      </c>
    </row>
    <row r="1548" customFormat="false" ht="15" hidden="false" customHeight="true" outlineLevel="0" collapsed="false">
      <c r="A1548" s="11" t="str">
        <f aca="false">TRIM('수출입 실적(국가별)'!A1552)</f>
        <v>2025.07</v>
      </c>
      <c r="B1548" s="17" t="n">
        <f aca="false">IFERROR(VALUE(LEFT(A1548,4)),"")</f>
        <v>2025</v>
      </c>
      <c r="C1548" s="17" t="n">
        <f aca="false">IFERROR(VALUE(RIGHT(A1548,2)),"")</f>
        <v>7</v>
      </c>
      <c r="D1548" s="11" t="str">
        <f aca="false">TRIM('수출입 실적(국가별)'!B1552)</f>
        <v>아이슬란드</v>
      </c>
      <c r="E1548" s="19" t="n">
        <f aca="false">IFERROR(VALUE(SUBSTITUTE(TRIM('수출입 실적(국가별)'!D1552),",","")),"")</f>
        <v>4162</v>
      </c>
      <c r="F1548" s="19" t="n">
        <f aca="false">IFERROR(VALUE(SUBSTITUTE(TRIM('수출입 실적(국가별)'!F1552),",","")),"")</f>
        <v>2018</v>
      </c>
      <c r="G1548" s="19" t="n">
        <f aca="false">IFERROR(VALUE(SUBSTITUTE(TRIM('수출입 실적(국가별)'!G1552),",","")),"")</f>
        <v>2145</v>
      </c>
    </row>
    <row r="1549" customFormat="false" ht="15" hidden="false" customHeight="true" outlineLevel="0" collapsed="false">
      <c r="A1549" s="11" t="str">
        <f aca="false">TRIM('수출입 실적(국가별)'!A1553)</f>
        <v>2025.07</v>
      </c>
      <c r="B1549" s="17" t="n">
        <f aca="false">IFERROR(VALUE(LEFT(A1549,4)),"")</f>
        <v>2025</v>
      </c>
      <c r="C1549" s="17" t="n">
        <f aca="false">IFERROR(VALUE(RIGHT(A1549,2)),"")</f>
        <v>7</v>
      </c>
      <c r="D1549" s="11" t="str">
        <f aca="false">TRIM('수출입 실적(국가별)'!B1553)</f>
        <v>가이아나</v>
      </c>
      <c r="E1549" s="19" t="n">
        <f aca="false">IFERROR(VALUE(SUBSTITUTE(TRIM('수출입 실적(국가별)'!D1553),",","")),"")</f>
        <v>4109</v>
      </c>
      <c r="F1549" s="19" t="n">
        <f aca="false">IFERROR(VALUE(SUBSTITUTE(TRIM('수출입 실적(국가별)'!F1553),",","")),"")</f>
        <v>533</v>
      </c>
      <c r="G1549" s="19" t="n">
        <f aca="false">IFERROR(VALUE(SUBSTITUTE(TRIM('수출입 실적(국가별)'!G1553),",","")),"")</f>
        <v>3576</v>
      </c>
    </row>
    <row r="1550" customFormat="false" ht="15" hidden="false" customHeight="true" outlineLevel="0" collapsed="false">
      <c r="A1550" s="11" t="str">
        <f aca="false">TRIM('수출입 실적(국가별)'!A1554)</f>
        <v>2025.07</v>
      </c>
      <c r="B1550" s="17" t="n">
        <f aca="false">IFERROR(VALUE(LEFT(A1550,4)),"")</f>
        <v>2025</v>
      </c>
      <c r="C1550" s="17" t="n">
        <f aca="false">IFERROR(VALUE(RIGHT(A1550,2)),"")</f>
        <v>7</v>
      </c>
      <c r="D1550" s="11" t="str">
        <f aca="false">TRIM('수출입 실적(국가별)'!B1554)</f>
        <v>자마이카</v>
      </c>
      <c r="E1550" s="19" t="n">
        <f aca="false">IFERROR(VALUE(SUBSTITUTE(TRIM('수출입 실적(국가별)'!D1554),",","")),"")</f>
        <v>3718</v>
      </c>
      <c r="F1550" s="19" t="n">
        <f aca="false">IFERROR(VALUE(SUBSTITUTE(TRIM('수출입 실적(국가별)'!F1554),",","")),"")</f>
        <v>1370</v>
      </c>
      <c r="G1550" s="19" t="n">
        <f aca="false">IFERROR(VALUE(SUBSTITUTE(TRIM('수출입 실적(국가별)'!G1554),",","")),"")</f>
        <v>2347</v>
      </c>
    </row>
    <row r="1551" customFormat="false" ht="15" hidden="false" customHeight="true" outlineLevel="0" collapsed="false">
      <c r="A1551" s="11" t="str">
        <f aca="false">TRIM('수출입 실적(국가별)'!A1555)</f>
        <v>2025.07</v>
      </c>
      <c r="B1551" s="17" t="n">
        <f aca="false">IFERROR(VALUE(LEFT(A1551,4)),"")</f>
        <v>2025</v>
      </c>
      <c r="C1551" s="17" t="n">
        <f aca="false">IFERROR(VALUE(RIGHT(A1551,2)),"")</f>
        <v>7</v>
      </c>
      <c r="D1551" s="11" t="str">
        <f aca="false">TRIM('수출입 실적(국가별)'!B1555)</f>
        <v>베네주엘라</v>
      </c>
      <c r="E1551" s="19" t="n">
        <f aca="false">IFERROR(VALUE(SUBSTITUTE(TRIM('수출입 실적(국가별)'!D1555),",","")),"")</f>
        <v>3550</v>
      </c>
      <c r="F1551" s="19" t="n">
        <f aca="false">IFERROR(VALUE(SUBSTITUTE(TRIM('수출입 실적(국가별)'!F1555),",","")),"")</f>
        <v>505</v>
      </c>
      <c r="G1551" s="19" t="n">
        <f aca="false">IFERROR(VALUE(SUBSTITUTE(TRIM('수출입 실적(국가별)'!G1555),",","")),"")</f>
        <v>3046</v>
      </c>
    </row>
    <row r="1552" customFormat="false" ht="15" hidden="false" customHeight="true" outlineLevel="0" collapsed="false">
      <c r="A1552" s="11" t="str">
        <f aca="false">TRIM('수출입 실적(국가별)'!A1556)</f>
        <v>2025.07</v>
      </c>
      <c r="B1552" s="17" t="n">
        <f aca="false">IFERROR(VALUE(LEFT(A1552,4)),"")</f>
        <v>2025</v>
      </c>
      <c r="C1552" s="17" t="n">
        <f aca="false">IFERROR(VALUE(RIGHT(A1552,2)),"")</f>
        <v>7</v>
      </c>
      <c r="D1552" s="11" t="str">
        <f aca="false">TRIM('수출입 실적(국가별)'!B1556)</f>
        <v>브루나이</v>
      </c>
      <c r="E1552" s="19" t="n">
        <f aca="false">IFERROR(VALUE(SUBSTITUTE(TRIM('수출입 실적(국가별)'!D1556),",","")),"")</f>
        <v>3400</v>
      </c>
      <c r="F1552" s="19" t="n">
        <f aca="false">IFERROR(VALUE(SUBSTITUTE(TRIM('수출입 실적(국가별)'!F1556),",","")),"")</f>
        <v>42244</v>
      </c>
      <c r="G1552" s="19" t="n">
        <f aca="false">IFERROR(VALUE(SUBSTITUTE(TRIM('수출입 실적(국가별)'!G1556),",","")),"")</f>
        <v>-38844</v>
      </c>
    </row>
    <row r="1553" customFormat="false" ht="15" hidden="false" customHeight="true" outlineLevel="0" collapsed="false">
      <c r="A1553" s="11" t="str">
        <f aca="false">TRIM('수출입 실적(국가별)'!A1557)</f>
        <v>2025.07</v>
      </c>
      <c r="B1553" s="17" t="n">
        <f aca="false">IFERROR(VALUE(LEFT(A1553,4)),"")</f>
        <v>2025</v>
      </c>
      <c r="C1553" s="17" t="n">
        <f aca="false">IFERROR(VALUE(RIGHT(A1553,2)),"")</f>
        <v>7</v>
      </c>
      <c r="D1553" s="11" t="str">
        <f aca="false">TRIM('수출입 실적(국가별)'!B1557)</f>
        <v>예맨</v>
      </c>
      <c r="E1553" s="19" t="n">
        <f aca="false">IFERROR(VALUE(SUBSTITUTE(TRIM('수출입 실적(국가별)'!D1557),",","")),"")</f>
        <v>3344</v>
      </c>
      <c r="F1553" s="19" t="n">
        <f aca="false">IFERROR(VALUE(SUBSTITUTE(TRIM('수출입 실적(국가별)'!F1557),",","")),"")</f>
        <v>475</v>
      </c>
      <c r="G1553" s="19" t="n">
        <f aca="false">IFERROR(VALUE(SUBSTITUTE(TRIM('수출입 실적(국가별)'!G1557),",","")),"")</f>
        <v>2868</v>
      </c>
    </row>
    <row r="1554" customFormat="false" ht="15" hidden="false" customHeight="true" outlineLevel="0" collapsed="false">
      <c r="A1554" s="11" t="str">
        <f aca="false">TRIM('수출입 실적(국가별)'!A1558)</f>
        <v>2025.07</v>
      </c>
      <c r="B1554" s="17" t="n">
        <f aca="false">IFERROR(VALUE(LEFT(A1554,4)),"")</f>
        <v>2025</v>
      </c>
      <c r="C1554" s="17" t="n">
        <f aca="false">IFERROR(VALUE(RIGHT(A1554,2)),"")</f>
        <v>7</v>
      </c>
      <c r="D1554" s="11" t="str">
        <f aca="false">TRIM('수출입 실적(국가별)'!B1558)</f>
        <v>아이티</v>
      </c>
      <c r="E1554" s="19" t="n">
        <f aca="false">IFERROR(VALUE(SUBSTITUTE(TRIM('수출입 실적(국가별)'!D1558),",","")),"")</f>
        <v>3072</v>
      </c>
      <c r="F1554" s="19" t="n">
        <f aca="false">IFERROR(VALUE(SUBSTITUTE(TRIM('수출입 실적(국가별)'!F1558),",","")),"")</f>
        <v>74</v>
      </c>
      <c r="G1554" s="19" t="n">
        <f aca="false">IFERROR(VALUE(SUBSTITUTE(TRIM('수출입 실적(국가별)'!G1558),",","")),"")</f>
        <v>2998</v>
      </c>
    </row>
    <row r="1555" customFormat="false" ht="15" hidden="false" customHeight="true" outlineLevel="0" collapsed="false">
      <c r="A1555" s="11" t="str">
        <f aca="false">TRIM('수출입 실적(국가별)'!A1559)</f>
        <v>2025.07</v>
      </c>
      <c r="B1555" s="17" t="n">
        <f aca="false">IFERROR(VALUE(LEFT(A1555,4)),"")</f>
        <v>2025</v>
      </c>
      <c r="C1555" s="17" t="n">
        <f aca="false">IFERROR(VALUE(RIGHT(A1555,2)),"")</f>
        <v>7</v>
      </c>
      <c r="D1555" s="11" t="str">
        <f aca="false">TRIM('수출입 실적(국가별)'!B1559)</f>
        <v>모리셔스</v>
      </c>
      <c r="E1555" s="19" t="n">
        <f aca="false">IFERROR(VALUE(SUBSTITUTE(TRIM('수출입 실적(국가별)'!D1559),",","")),"")</f>
        <v>2959</v>
      </c>
      <c r="F1555" s="19" t="n">
        <f aca="false">IFERROR(VALUE(SUBSTITUTE(TRIM('수출입 실적(국가별)'!F1559),",","")),"")</f>
        <v>262</v>
      </c>
      <c r="G1555" s="19" t="n">
        <f aca="false">IFERROR(VALUE(SUBSTITUTE(TRIM('수출입 실적(국가별)'!G1559),",","")),"")</f>
        <v>2697</v>
      </c>
    </row>
    <row r="1556" customFormat="false" ht="15" hidden="false" customHeight="true" outlineLevel="0" collapsed="false">
      <c r="A1556" s="11" t="str">
        <f aca="false">TRIM('수출입 실적(국가별)'!A1560)</f>
        <v>2025.07</v>
      </c>
      <c r="B1556" s="17" t="n">
        <f aca="false">IFERROR(VALUE(LEFT(A1556,4)),"")</f>
        <v>2025</v>
      </c>
      <c r="C1556" s="17" t="n">
        <f aca="false">IFERROR(VALUE(RIGHT(A1556,2)),"")</f>
        <v>7</v>
      </c>
      <c r="D1556" s="11" t="str">
        <f aca="false">TRIM('수출입 실적(국가별)'!B1560)</f>
        <v>부르키나 파소</v>
      </c>
      <c r="E1556" s="19" t="n">
        <f aca="false">IFERROR(VALUE(SUBSTITUTE(TRIM('수출입 실적(국가별)'!D1560),",","")),"")</f>
        <v>2839</v>
      </c>
      <c r="F1556" s="19" t="n">
        <f aca="false">IFERROR(VALUE(SUBSTITUTE(TRIM('수출입 실적(국가별)'!F1560),",","")),"")</f>
        <v>0</v>
      </c>
      <c r="G1556" s="19" t="n">
        <f aca="false">IFERROR(VALUE(SUBSTITUTE(TRIM('수출입 실적(국가별)'!G1560),",","")),"")</f>
        <v>2839</v>
      </c>
    </row>
    <row r="1557" customFormat="false" ht="15" hidden="false" customHeight="true" outlineLevel="0" collapsed="false">
      <c r="A1557" s="11" t="str">
        <f aca="false">TRIM('수출입 실적(국가별)'!A1561)</f>
        <v>2025.07</v>
      </c>
      <c r="B1557" s="17" t="n">
        <f aca="false">IFERROR(VALUE(LEFT(A1557,4)),"")</f>
        <v>2025</v>
      </c>
      <c r="C1557" s="17" t="n">
        <f aca="false">IFERROR(VALUE(RIGHT(A1557,2)),"")</f>
        <v>7</v>
      </c>
      <c r="D1557" s="11" t="str">
        <f aca="false">TRIM('수출입 실적(국가별)'!B1561)</f>
        <v>네팔</v>
      </c>
      <c r="E1557" s="19" t="n">
        <f aca="false">IFERROR(VALUE(SUBSTITUTE(TRIM('수출입 실적(국가별)'!D1561),",","")),"")</f>
        <v>2789</v>
      </c>
      <c r="F1557" s="19" t="n">
        <f aca="false">IFERROR(VALUE(SUBSTITUTE(TRIM('수출입 실적(국가별)'!F1561),",","")),"")</f>
        <v>724</v>
      </c>
      <c r="G1557" s="19" t="n">
        <f aca="false">IFERROR(VALUE(SUBSTITUTE(TRIM('수출입 실적(국가별)'!G1561),",","")),"")</f>
        <v>2065</v>
      </c>
    </row>
    <row r="1558" customFormat="false" ht="15" hidden="false" customHeight="true" outlineLevel="0" collapsed="false">
      <c r="A1558" s="11" t="str">
        <f aca="false">TRIM('수출입 실적(국가별)'!A1562)</f>
        <v>2025.07</v>
      </c>
      <c r="B1558" s="17" t="n">
        <f aca="false">IFERROR(VALUE(LEFT(A1558,4)),"")</f>
        <v>2025</v>
      </c>
      <c r="C1558" s="17" t="n">
        <f aca="false">IFERROR(VALUE(RIGHT(A1558,2)),"")</f>
        <v>7</v>
      </c>
      <c r="D1558" s="11" t="str">
        <f aca="false">TRIM('수출입 실적(국가별)'!B1562)</f>
        <v>가봉</v>
      </c>
      <c r="E1558" s="19" t="n">
        <f aca="false">IFERROR(VALUE(SUBSTITUTE(TRIM('수출입 실적(국가별)'!D1562),",","")),"")</f>
        <v>2715</v>
      </c>
      <c r="F1558" s="19" t="n">
        <f aca="false">IFERROR(VALUE(SUBSTITUTE(TRIM('수출입 실적(국가별)'!F1562),",","")),"")</f>
        <v>3030</v>
      </c>
      <c r="G1558" s="19" t="n">
        <f aca="false">IFERROR(VALUE(SUBSTITUTE(TRIM('수출입 실적(국가별)'!G1562),",","")),"")</f>
        <v>-316</v>
      </c>
    </row>
    <row r="1559" customFormat="false" ht="15" hidden="false" customHeight="true" outlineLevel="0" collapsed="false">
      <c r="A1559" s="11" t="str">
        <f aca="false">TRIM('수출입 실적(국가별)'!A1563)</f>
        <v>2025.07</v>
      </c>
      <c r="B1559" s="17" t="n">
        <f aca="false">IFERROR(VALUE(LEFT(A1559,4)),"")</f>
        <v>2025</v>
      </c>
      <c r="C1559" s="17" t="n">
        <f aca="false">IFERROR(VALUE(RIGHT(A1559,2)),"")</f>
        <v>7</v>
      </c>
      <c r="D1559" s="11" t="str">
        <f aca="false">TRIM('수출입 실적(국가별)'!B1563)</f>
        <v>볼리비아</v>
      </c>
      <c r="E1559" s="19" t="n">
        <f aca="false">IFERROR(VALUE(SUBSTITUTE(TRIM('수출입 실적(국가별)'!D1563),",","")),"")</f>
        <v>2601</v>
      </c>
      <c r="F1559" s="19" t="n">
        <f aca="false">IFERROR(VALUE(SUBSTITUTE(TRIM('수출입 실적(국가별)'!F1563),",","")),"")</f>
        <v>37667</v>
      </c>
      <c r="G1559" s="19" t="n">
        <f aca="false">IFERROR(VALUE(SUBSTITUTE(TRIM('수출입 실적(국가별)'!G1563),",","")),"")</f>
        <v>-35065</v>
      </c>
    </row>
    <row r="1560" customFormat="false" ht="15" hidden="false" customHeight="true" outlineLevel="0" collapsed="false">
      <c r="A1560" s="11" t="str">
        <f aca="false">TRIM('수출입 실적(국가별)'!A1564)</f>
        <v>2025.07</v>
      </c>
      <c r="B1560" s="17" t="n">
        <f aca="false">IFERROR(VALUE(LEFT(A1560,4)),"")</f>
        <v>2025</v>
      </c>
      <c r="C1560" s="17" t="n">
        <f aca="false">IFERROR(VALUE(RIGHT(A1560,2)),"")</f>
        <v>7</v>
      </c>
      <c r="D1560" s="11" t="str">
        <f aca="false">TRIM('수출입 실적(국가별)'!B1564)</f>
        <v>토고</v>
      </c>
      <c r="E1560" s="19" t="n">
        <f aca="false">IFERROR(VALUE(SUBSTITUTE(TRIM('수출입 실적(국가별)'!D1564),",","")),"")</f>
        <v>2432</v>
      </c>
      <c r="F1560" s="19" t="n">
        <f aca="false">IFERROR(VALUE(SUBSTITUTE(TRIM('수출입 실적(국가별)'!F1564),",","")),"")</f>
        <v>945</v>
      </c>
      <c r="G1560" s="19" t="n">
        <f aca="false">IFERROR(VALUE(SUBSTITUTE(TRIM('수출입 실적(국가별)'!G1564),",","")),"")</f>
        <v>1487</v>
      </c>
    </row>
    <row r="1561" customFormat="false" ht="15" hidden="false" customHeight="true" outlineLevel="0" collapsed="false">
      <c r="A1561" s="11" t="str">
        <f aca="false">TRIM('수출입 실적(국가별)'!A1565)</f>
        <v>2025.07</v>
      </c>
      <c r="B1561" s="17" t="n">
        <f aca="false">IFERROR(VALUE(LEFT(A1561,4)),"")</f>
        <v>2025</v>
      </c>
      <c r="C1561" s="17" t="n">
        <f aca="false">IFERROR(VALUE(RIGHT(A1561,2)),"")</f>
        <v>7</v>
      </c>
      <c r="D1561" s="11" t="str">
        <f aca="false">TRIM('수출입 실적(국가별)'!B1565)</f>
        <v>아루바</v>
      </c>
      <c r="E1561" s="19" t="n">
        <f aca="false">IFERROR(VALUE(SUBSTITUTE(TRIM('수출입 실적(국가별)'!D1565),",","")),"")</f>
        <v>2427</v>
      </c>
      <c r="F1561" s="19" t="n">
        <f aca="false">IFERROR(VALUE(SUBSTITUTE(TRIM('수출입 실적(국가별)'!F1565),",","")),"")</f>
        <v>4</v>
      </c>
      <c r="G1561" s="19" t="n">
        <f aca="false">IFERROR(VALUE(SUBSTITUTE(TRIM('수출입 실적(국가별)'!G1565),",","")),"")</f>
        <v>2423</v>
      </c>
    </row>
    <row r="1562" customFormat="false" ht="15" hidden="false" customHeight="true" outlineLevel="0" collapsed="false">
      <c r="A1562" s="11" t="str">
        <f aca="false">TRIM('수출입 실적(국가별)'!A1566)</f>
        <v>2025.07</v>
      </c>
      <c r="B1562" s="17" t="n">
        <f aca="false">IFERROR(VALUE(LEFT(A1562,4)),"")</f>
        <v>2025</v>
      </c>
      <c r="C1562" s="17" t="n">
        <f aca="false">IFERROR(VALUE(RIGHT(A1562,2)),"")</f>
        <v>7</v>
      </c>
      <c r="D1562" s="11" t="str">
        <f aca="false">TRIM('수출입 실적(국가별)'!B1566)</f>
        <v>콩고민주공화국</v>
      </c>
      <c r="E1562" s="19" t="n">
        <f aca="false">IFERROR(VALUE(SUBSTITUTE(TRIM('수출입 실적(국가별)'!D1566),",","")),"")</f>
        <v>2401</v>
      </c>
      <c r="F1562" s="19" t="n">
        <f aca="false">IFERROR(VALUE(SUBSTITUTE(TRIM('수출입 실적(국가별)'!F1566),",","")),"")</f>
        <v>130943</v>
      </c>
      <c r="G1562" s="19" t="n">
        <f aca="false">IFERROR(VALUE(SUBSTITUTE(TRIM('수출입 실적(국가별)'!G1566),",","")),"")</f>
        <v>-128542</v>
      </c>
    </row>
    <row r="1563" customFormat="false" ht="15" hidden="false" customHeight="true" outlineLevel="0" collapsed="false">
      <c r="A1563" s="11" t="str">
        <f aca="false">TRIM('수출입 실적(국가별)'!A1567)</f>
        <v>2025.07</v>
      </c>
      <c r="B1563" s="17" t="n">
        <f aca="false">IFERROR(VALUE(LEFT(A1563,4)),"")</f>
        <v>2025</v>
      </c>
      <c r="C1563" s="17" t="n">
        <f aca="false">IFERROR(VALUE(RIGHT(A1563,2)),"")</f>
        <v>7</v>
      </c>
      <c r="D1563" s="11" t="str">
        <f aca="false">TRIM('수출입 실적(국가별)'!B1567)</f>
        <v>우간다</v>
      </c>
      <c r="E1563" s="19" t="n">
        <f aca="false">IFERROR(VALUE(SUBSTITUTE(TRIM('수출입 실적(국가별)'!D1567),",","")),"")</f>
        <v>2314</v>
      </c>
      <c r="F1563" s="19" t="n">
        <f aca="false">IFERROR(VALUE(SUBSTITUTE(TRIM('수출입 실적(국가별)'!F1567),",","")),"")</f>
        <v>868</v>
      </c>
      <c r="G1563" s="19" t="n">
        <f aca="false">IFERROR(VALUE(SUBSTITUTE(TRIM('수출입 실적(국가별)'!G1567),",","")),"")</f>
        <v>1446</v>
      </c>
    </row>
    <row r="1564" customFormat="false" ht="15" hidden="false" customHeight="true" outlineLevel="0" collapsed="false">
      <c r="A1564" s="11" t="str">
        <f aca="false">TRIM('수출입 실적(국가별)'!A1568)</f>
        <v>2025.07</v>
      </c>
      <c r="B1564" s="17" t="n">
        <f aca="false">IFERROR(VALUE(LEFT(A1564,4)),"")</f>
        <v>2025</v>
      </c>
      <c r="C1564" s="17" t="n">
        <f aca="false">IFERROR(VALUE(RIGHT(A1564,2)),"")</f>
        <v>7</v>
      </c>
      <c r="D1564" s="11" t="str">
        <f aca="false">TRIM('수출입 실적(국가별)'!B1568)</f>
        <v>잠비아</v>
      </c>
      <c r="E1564" s="19" t="n">
        <f aca="false">IFERROR(VALUE(SUBSTITUTE(TRIM('수출입 실적(국가별)'!D1568),",","")),"")</f>
        <v>2256</v>
      </c>
      <c r="F1564" s="19" t="n">
        <f aca="false">IFERROR(VALUE(SUBSTITUTE(TRIM('수출입 실적(국가별)'!F1568),",","")),"")</f>
        <v>13406</v>
      </c>
      <c r="G1564" s="19" t="n">
        <f aca="false">IFERROR(VALUE(SUBSTITUTE(TRIM('수출입 실적(국가별)'!G1568),",","")),"")</f>
        <v>-11149</v>
      </c>
    </row>
    <row r="1565" customFormat="false" ht="15" hidden="false" customHeight="true" outlineLevel="0" collapsed="false">
      <c r="A1565" s="11" t="str">
        <f aca="false">TRIM('수출입 실적(국가별)'!A1569)</f>
        <v>2025.07</v>
      </c>
      <c r="B1565" s="17" t="n">
        <f aca="false">IFERROR(VALUE(LEFT(A1565,4)),"")</f>
        <v>2025</v>
      </c>
      <c r="C1565" s="17" t="n">
        <f aca="false">IFERROR(VALUE(RIGHT(A1565,2)),"")</f>
        <v>7</v>
      </c>
      <c r="D1565" s="11" t="str">
        <f aca="false">TRIM('수출입 실적(국가별)'!B1569)</f>
        <v>르완다</v>
      </c>
      <c r="E1565" s="19" t="n">
        <f aca="false">IFERROR(VALUE(SUBSTITUTE(TRIM('수출입 실적(국가별)'!D1569),",","")),"")</f>
        <v>2196</v>
      </c>
      <c r="F1565" s="19" t="n">
        <f aca="false">IFERROR(VALUE(SUBSTITUTE(TRIM('수출입 실적(국가별)'!F1569),",","")),"")</f>
        <v>86</v>
      </c>
      <c r="G1565" s="19" t="n">
        <f aca="false">IFERROR(VALUE(SUBSTITUTE(TRIM('수출입 실적(국가별)'!G1569),",","")),"")</f>
        <v>2110</v>
      </c>
    </row>
    <row r="1566" customFormat="false" ht="15" hidden="false" customHeight="true" outlineLevel="0" collapsed="false">
      <c r="A1566" s="11" t="str">
        <f aca="false">TRIM('수출입 실적(국가별)'!A1570)</f>
        <v>2025.07</v>
      </c>
      <c r="B1566" s="17" t="n">
        <f aca="false">IFERROR(VALUE(LEFT(A1566,4)),"")</f>
        <v>2025</v>
      </c>
      <c r="C1566" s="17" t="n">
        <f aca="false">IFERROR(VALUE(RIGHT(A1566,2)),"")</f>
        <v>7</v>
      </c>
      <c r="D1566" s="11" t="str">
        <f aca="false">TRIM('수출입 실적(국가별)'!B1570)</f>
        <v>벨리제</v>
      </c>
      <c r="E1566" s="19" t="n">
        <f aca="false">IFERROR(VALUE(SUBSTITUTE(TRIM('수출입 실적(국가별)'!D1570),",","")),"")</f>
        <v>2158</v>
      </c>
      <c r="F1566" s="19" t="n">
        <f aca="false">IFERROR(VALUE(SUBSTITUTE(TRIM('수출입 실적(국가별)'!F1570),",","")),"")</f>
        <v>2604</v>
      </c>
      <c r="G1566" s="19" t="n">
        <f aca="false">IFERROR(VALUE(SUBSTITUTE(TRIM('수출입 실적(국가별)'!G1570),",","")),"")</f>
        <v>-447</v>
      </c>
    </row>
    <row r="1567" customFormat="false" ht="15" hidden="false" customHeight="true" outlineLevel="0" collapsed="false">
      <c r="A1567" s="11" t="str">
        <f aca="false">TRIM('수출입 실적(국가별)'!A1571)</f>
        <v>2025.07</v>
      </c>
      <c r="B1567" s="17" t="n">
        <f aca="false">IFERROR(VALUE(LEFT(A1567,4)),"")</f>
        <v>2025</v>
      </c>
      <c r="C1567" s="17" t="n">
        <f aca="false">IFERROR(VALUE(RIGHT(A1567,2)),"")</f>
        <v>7</v>
      </c>
      <c r="D1567" s="11" t="str">
        <f aca="false">TRIM('수출입 실적(국가별)'!B1571)</f>
        <v>짐바브웨</v>
      </c>
      <c r="E1567" s="19" t="n">
        <f aca="false">IFERROR(VALUE(SUBSTITUTE(TRIM('수출입 실적(국가별)'!D1571),",","")),"")</f>
        <v>2049</v>
      </c>
      <c r="F1567" s="19" t="n">
        <f aca="false">IFERROR(VALUE(SUBSTITUTE(TRIM('수출입 실적(국가별)'!F1571),",","")),"")</f>
        <v>1916</v>
      </c>
      <c r="G1567" s="19" t="n">
        <f aca="false">IFERROR(VALUE(SUBSTITUTE(TRIM('수출입 실적(국가별)'!G1571),",","")),"")</f>
        <v>132</v>
      </c>
    </row>
    <row r="1568" customFormat="false" ht="15" hidden="false" customHeight="true" outlineLevel="0" collapsed="false">
      <c r="A1568" s="11" t="str">
        <f aca="false">TRIM('수출입 실적(국가별)'!A1572)</f>
        <v>2025.07</v>
      </c>
      <c r="B1568" s="17" t="n">
        <f aca="false">IFERROR(VALUE(LEFT(A1568,4)),"")</f>
        <v>2025</v>
      </c>
      <c r="C1568" s="17" t="n">
        <f aca="false">IFERROR(VALUE(RIGHT(A1568,2)),"")</f>
        <v>7</v>
      </c>
      <c r="D1568" s="11" t="str">
        <f aca="false">TRIM('수출입 실적(국가별)'!B1572)</f>
        <v>카메룬</v>
      </c>
      <c r="E1568" s="19" t="n">
        <f aca="false">IFERROR(VALUE(SUBSTITUTE(TRIM('수출입 실적(국가별)'!D1572),",","")),"")</f>
        <v>1913</v>
      </c>
      <c r="F1568" s="19" t="n">
        <f aca="false">IFERROR(VALUE(SUBSTITUTE(TRIM('수출입 실적(국가별)'!F1572),",","")),"")</f>
        <v>2246</v>
      </c>
      <c r="G1568" s="19" t="n">
        <f aca="false">IFERROR(VALUE(SUBSTITUTE(TRIM('수출입 실적(국가별)'!G1572),",","")),"")</f>
        <v>-333</v>
      </c>
    </row>
    <row r="1569" customFormat="false" ht="15" hidden="false" customHeight="true" outlineLevel="0" collapsed="false">
      <c r="A1569" s="11" t="str">
        <f aca="false">TRIM('수출입 실적(국가별)'!A1573)</f>
        <v>2025.07</v>
      </c>
      <c r="B1569" s="17" t="n">
        <f aca="false">IFERROR(VALUE(LEFT(A1569,4)),"")</f>
        <v>2025</v>
      </c>
      <c r="C1569" s="17" t="n">
        <f aca="false">IFERROR(VALUE(RIGHT(A1569,2)),"")</f>
        <v>7</v>
      </c>
      <c r="D1569" s="11" t="str">
        <f aca="false">TRIM('수출입 실적(국가별)'!B1573)</f>
        <v>투르크멘</v>
      </c>
      <c r="E1569" s="19" t="n">
        <f aca="false">IFERROR(VALUE(SUBSTITUTE(TRIM('수출입 실적(국가별)'!D1573),",","")),"")</f>
        <v>1885</v>
      </c>
      <c r="F1569" s="19" t="n">
        <f aca="false">IFERROR(VALUE(SUBSTITUTE(TRIM('수출입 실적(국가별)'!F1573),",","")),"")</f>
        <v>0</v>
      </c>
      <c r="G1569" s="19" t="n">
        <f aca="false">IFERROR(VALUE(SUBSTITUTE(TRIM('수출입 실적(국가별)'!G1573),",","")),"")</f>
        <v>1885</v>
      </c>
    </row>
    <row r="1570" customFormat="false" ht="15" hidden="false" customHeight="true" outlineLevel="0" collapsed="false">
      <c r="A1570" s="11" t="str">
        <f aca="false">TRIM('수출입 실적(국가별)'!A1574)</f>
        <v>2025.07</v>
      </c>
      <c r="B1570" s="17" t="n">
        <f aca="false">IFERROR(VALUE(LEFT(A1570,4)),"")</f>
        <v>2025</v>
      </c>
      <c r="C1570" s="17" t="n">
        <f aca="false">IFERROR(VALUE(RIGHT(A1570,2)),"")</f>
        <v>7</v>
      </c>
      <c r="D1570" s="11" t="str">
        <f aca="false">TRIM('수출입 실적(국가별)'!B1574)</f>
        <v>뉴 칼레도니아</v>
      </c>
      <c r="E1570" s="19" t="n">
        <f aca="false">IFERROR(VALUE(SUBSTITUTE(TRIM('수출입 실적(국가별)'!D1574),",","")),"")</f>
        <v>1857</v>
      </c>
      <c r="F1570" s="19" t="n">
        <f aca="false">IFERROR(VALUE(SUBSTITUTE(TRIM('수출입 실적(국가별)'!F1574),",","")),"")</f>
        <v>18213</v>
      </c>
      <c r="G1570" s="19" t="n">
        <f aca="false">IFERROR(VALUE(SUBSTITUTE(TRIM('수출입 실적(국가별)'!G1574),",","")),"")</f>
        <v>-16356</v>
      </c>
    </row>
    <row r="1571" customFormat="false" ht="15" hidden="false" customHeight="true" outlineLevel="0" collapsed="false">
      <c r="A1571" s="11" t="str">
        <f aca="false">TRIM('수출입 실적(국가별)'!A1575)</f>
        <v>2025.07</v>
      </c>
      <c r="B1571" s="17" t="n">
        <f aca="false">IFERROR(VALUE(LEFT(A1571,4)),"")</f>
        <v>2025</v>
      </c>
      <c r="C1571" s="17" t="n">
        <f aca="false">IFERROR(VALUE(RIGHT(A1571,2)),"")</f>
        <v>7</v>
      </c>
      <c r="D1571" s="11" t="str">
        <f aca="false">TRIM('수출입 실적(국가별)'!B1575)</f>
        <v>불령 폴리네시아</v>
      </c>
      <c r="E1571" s="19" t="n">
        <f aca="false">IFERROR(VALUE(SUBSTITUTE(TRIM('수출입 실적(국가별)'!D1575),",","")),"")</f>
        <v>1794</v>
      </c>
      <c r="F1571" s="19" t="n">
        <f aca="false">IFERROR(VALUE(SUBSTITUTE(TRIM('수출입 실적(국가별)'!F1575),",","")),"")</f>
        <v>0</v>
      </c>
      <c r="G1571" s="19" t="n">
        <f aca="false">IFERROR(VALUE(SUBSTITUTE(TRIM('수출입 실적(국가별)'!G1575),",","")),"")</f>
        <v>1794</v>
      </c>
    </row>
    <row r="1572" customFormat="false" ht="15" hidden="false" customHeight="true" outlineLevel="0" collapsed="false">
      <c r="A1572" s="11" t="str">
        <f aca="false">TRIM('수출입 실적(국가별)'!A1576)</f>
        <v>2025.07</v>
      </c>
      <c r="B1572" s="17" t="n">
        <f aca="false">IFERROR(VALUE(LEFT(A1572,4)),"")</f>
        <v>2025</v>
      </c>
      <c r="C1572" s="17" t="n">
        <f aca="false">IFERROR(VALUE(RIGHT(A1572,2)),"")</f>
        <v>7</v>
      </c>
      <c r="D1572" s="11" t="str">
        <f aca="false">TRIM('수출입 실적(국가별)'!B1576)</f>
        <v>불령 리유니온 코모도 제도</v>
      </c>
      <c r="E1572" s="19" t="n">
        <f aca="false">IFERROR(VALUE(SUBSTITUTE(TRIM('수출입 실적(국가별)'!D1576),",","")),"")</f>
        <v>1700</v>
      </c>
      <c r="F1572" s="19" t="n">
        <f aca="false">IFERROR(VALUE(SUBSTITUTE(TRIM('수출입 실적(국가별)'!F1576),",","")),"")</f>
        <v>0</v>
      </c>
      <c r="G1572" s="19" t="n">
        <f aca="false">IFERROR(VALUE(SUBSTITUTE(TRIM('수출입 실적(국가별)'!G1576),",","")),"")</f>
        <v>1700</v>
      </c>
    </row>
    <row r="1573" customFormat="false" ht="15" hidden="false" customHeight="true" outlineLevel="0" collapsed="false">
      <c r="A1573" s="11" t="str">
        <f aca="false">TRIM('수출입 실적(국가별)'!A1577)</f>
        <v>2025.07</v>
      </c>
      <c r="B1573" s="17" t="n">
        <f aca="false">IFERROR(VALUE(LEFT(A1573,4)),"")</f>
        <v>2025</v>
      </c>
      <c r="C1573" s="17" t="n">
        <f aca="false">IFERROR(VALUE(RIGHT(A1573,2)),"")</f>
        <v>7</v>
      </c>
      <c r="D1573" s="11" t="str">
        <f aca="false">TRIM('수출입 실적(국가별)'!B1577)</f>
        <v>마세도니아</v>
      </c>
      <c r="E1573" s="19" t="n">
        <f aca="false">IFERROR(VALUE(SUBSTITUTE(TRIM('수출입 실적(국가별)'!D1577),",","")),"")</f>
        <v>1436</v>
      </c>
      <c r="F1573" s="19" t="n">
        <f aca="false">IFERROR(VALUE(SUBSTITUTE(TRIM('수출입 실적(국가별)'!F1577),",","")),"")</f>
        <v>563</v>
      </c>
      <c r="G1573" s="19" t="n">
        <f aca="false">IFERROR(VALUE(SUBSTITUTE(TRIM('수출입 실적(국가별)'!G1577),",","")),"")</f>
        <v>873</v>
      </c>
    </row>
    <row r="1574" customFormat="false" ht="15" hidden="false" customHeight="true" outlineLevel="0" collapsed="false">
      <c r="A1574" s="11" t="str">
        <f aca="false">TRIM('수출입 실적(국가별)'!A1578)</f>
        <v>2025.07</v>
      </c>
      <c r="B1574" s="17" t="n">
        <f aca="false">IFERROR(VALUE(LEFT(A1574,4)),"")</f>
        <v>2025</v>
      </c>
      <c r="C1574" s="17" t="n">
        <f aca="false">IFERROR(VALUE(RIGHT(A1574,2)),"")</f>
        <v>7</v>
      </c>
      <c r="D1574" s="11" t="str">
        <f aca="false">TRIM('수출입 실적(국가별)'!B1578)</f>
        <v>쿠바</v>
      </c>
      <c r="E1574" s="19" t="n">
        <f aca="false">IFERROR(VALUE(SUBSTITUTE(TRIM('수출입 실적(국가별)'!D1578),",","")),"")</f>
        <v>1295</v>
      </c>
      <c r="F1574" s="19" t="n">
        <f aca="false">IFERROR(VALUE(SUBSTITUTE(TRIM('수출입 실적(국가별)'!F1578),",","")),"")</f>
        <v>795</v>
      </c>
      <c r="G1574" s="19" t="n">
        <f aca="false">IFERROR(VALUE(SUBSTITUTE(TRIM('수출입 실적(국가별)'!G1578),",","")),"")</f>
        <v>500</v>
      </c>
    </row>
    <row r="1575" customFormat="false" ht="15" hidden="false" customHeight="true" outlineLevel="0" collapsed="false">
      <c r="A1575" s="11" t="str">
        <f aca="false">TRIM('수출입 실적(국가별)'!A1579)</f>
        <v>2025.07</v>
      </c>
      <c r="B1575" s="17" t="n">
        <f aca="false">IFERROR(VALUE(LEFT(A1575,4)),"")</f>
        <v>2025</v>
      </c>
      <c r="C1575" s="17" t="n">
        <f aca="false">IFERROR(VALUE(RIGHT(A1575,2)),"")</f>
        <v>7</v>
      </c>
      <c r="D1575" s="11" t="str">
        <f aca="false">TRIM('수출입 실적(국가별)'!B1579)</f>
        <v>마카오</v>
      </c>
      <c r="E1575" s="19" t="n">
        <f aca="false">IFERROR(VALUE(SUBSTITUTE(TRIM('수출입 실적(국가별)'!D1579),",","")),"")</f>
        <v>1291</v>
      </c>
      <c r="F1575" s="19" t="n">
        <f aca="false">IFERROR(VALUE(SUBSTITUTE(TRIM('수출입 실적(국가별)'!F1579),",","")),"")</f>
        <v>156</v>
      </c>
      <c r="G1575" s="19" t="n">
        <f aca="false">IFERROR(VALUE(SUBSTITUTE(TRIM('수출입 실적(국가별)'!G1579),",","")),"")</f>
        <v>1135</v>
      </c>
    </row>
    <row r="1576" customFormat="false" ht="15" hidden="false" customHeight="true" outlineLevel="0" collapsed="false">
      <c r="A1576" s="11" t="str">
        <f aca="false">TRIM('수출입 실적(국가별)'!A1580)</f>
        <v>2025.07</v>
      </c>
      <c r="B1576" s="17" t="n">
        <f aca="false">IFERROR(VALUE(LEFT(A1576,4)),"")</f>
        <v>2025</v>
      </c>
      <c r="C1576" s="17" t="n">
        <f aca="false">IFERROR(VALUE(RIGHT(A1576,2)),"")</f>
        <v>7</v>
      </c>
      <c r="D1576" s="11" t="str">
        <f aca="false">TRIM('수출입 실적(국가별)'!B1580)</f>
        <v>말리</v>
      </c>
      <c r="E1576" s="19" t="n">
        <f aca="false">IFERROR(VALUE(SUBSTITUTE(TRIM('수출입 실적(국가별)'!D1580),",","")),"")</f>
        <v>1269</v>
      </c>
      <c r="F1576" s="19" t="n">
        <f aca="false">IFERROR(VALUE(SUBSTITUTE(TRIM('수출입 실적(국가별)'!F1580),",","")),"")</f>
        <v>123</v>
      </c>
      <c r="G1576" s="19" t="n">
        <f aca="false">IFERROR(VALUE(SUBSTITUTE(TRIM('수출입 실적(국가별)'!G1580),",","")),"")</f>
        <v>1145</v>
      </c>
    </row>
    <row r="1577" customFormat="false" ht="15" hidden="false" customHeight="true" outlineLevel="0" collapsed="false">
      <c r="A1577" s="11" t="str">
        <f aca="false">TRIM('수출입 실적(국가별)'!A1581)</f>
        <v>2025.07</v>
      </c>
      <c r="B1577" s="17" t="n">
        <f aca="false">IFERROR(VALUE(LEFT(A1577,4)),"")</f>
        <v>2025</v>
      </c>
      <c r="C1577" s="17" t="n">
        <f aca="false">IFERROR(VALUE(RIGHT(A1577,2)),"")</f>
        <v>7</v>
      </c>
      <c r="D1577" s="11" t="str">
        <f aca="false">TRIM('수출입 실적(국가별)'!B1581)</f>
        <v>니제르</v>
      </c>
      <c r="E1577" s="19" t="n">
        <f aca="false">IFERROR(VALUE(SUBSTITUTE(TRIM('수출입 실적(국가별)'!D1581),",","")),"")</f>
        <v>1266</v>
      </c>
      <c r="F1577" s="19" t="n">
        <f aca="false">IFERROR(VALUE(SUBSTITUTE(TRIM('수출입 실적(국가별)'!F1581),",","")),"")</f>
        <v>0</v>
      </c>
      <c r="G1577" s="19" t="n">
        <f aca="false">IFERROR(VALUE(SUBSTITUTE(TRIM('수출입 실적(국가별)'!G1581),",","")),"")</f>
        <v>1266</v>
      </c>
    </row>
    <row r="1578" customFormat="false" ht="15" hidden="false" customHeight="true" outlineLevel="0" collapsed="false">
      <c r="A1578" s="11" t="str">
        <f aca="false">TRIM('수출입 실적(국가별)'!A1582)</f>
        <v>2025.07</v>
      </c>
      <c r="B1578" s="17" t="n">
        <f aca="false">IFERROR(VALUE(LEFT(A1578,4)),"")</f>
        <v>2025</v>
      </c>
      <c r="C1578" s="17" t="n">
        <f aca="false">IFERROR(VALUE(RIGHT(A1578,2)),"")</f>
        <v>7</v>
      </c>
      <c r="D1578" s="11" t="str">
        <f aca="false">TRIM('수출입 실적(국가별)'!B1582)</f>
        <v>바베이도스</v>
      </c>
      <c r="E1578" s="19" t="n">
        <f aca="false">IFERROR(VALUE(SUBSTITUTE(TRIM('수출입 실적(국가별)'!D1582),",","")),"")</f>
        <v>1118</v>
      </c>
      <c r="F1578" s="19" t="n">
        <f aca="false">IFERROR(VALUE(SUBSTITUTE(TRIM('수출입 실적(국가별)'!F1582),",","")),"")</f>
        <v>15</v>
      </c>
      <c r="G1578" s="19" t="n">
        <f aca="false">IFERROR(VALUE(SUBSTITUTE(TRIM('수출입 실적(국가별)'!G1582),",","")),"")</f>
        <v>1102</v>
      </c>
    </row>
    <row r="1579" customFormat="false" ht="15" hidden="false" customHeight="true" outlineLevel="0" collapsed="false">
      <c r="A1579" s="11" t="str">
        <f aca="false">TRIM('수출입 실적(국가별)'!A1583)</f>
        <v>2025.07</v>
      </c>
      <c r="B1579" s="17" t="n">
        <f aca="false">IFERROR(VALUE(LEFT(A1579,4)),"")</f>
        <v>2025</v>
      </c>
      <c r="C1579" s="17" t="n">
        <f aca="false">IFERROR(VALUE(RIGHT(A1579,2)),"")</f>
        <v>7</v>
      </c>
      <c r="D1579" s="11" t="str">
        <f aca="false">TRIM('수출입 실적(국가별)'!B1583)</f>
        <v>바누아투</v>
      </c>
      <c r="E1579" s="19" t="n">
        <f aca="false">IFERROR(VALUE(SUBSTITUTE(TRIM('수출입 실적(국가별)'!D1583),",","")),"")</f>
        <v>1099</v>
      </c>
      <c r="F1579" s="19" t="n">
        <f aca="false">IFERROR(VALUE(SUBSTITUTE(TRIM('수출입 실적(국가별)'!F1583),",","")),"")</f>
        <v>3444</v>
      </c>
      <c r="G1579" s="19" t="n">
        <f aca="false">IFERROR(VALUE(SUBSTITUTE(TRIM('수출입 실적(국가별)'!G1583),",","")),"")</f>
        <v>-2346</v>
      </c>
    </row>
    <row r="1580" customFormat="false" ht="15" hidden="false" customHeight="true" outlineLevel="0" collapsed="false">
      <c r="A1580" s="11" t="str">
        <f aca="false">TRIM('수출입 실적(국가별)'!A1584)</f>
        <v>2025.07</v>
      </c>
      <c r="B1580" s="17" t="n">
        <f aca="false">IFERROR(VALUE(LEFT(A1580,4)),"")</f>
        <v>2025</v>
      </c>
      <c r="C1580" s="17" t="n">
        <f aca="false">IFERROR(VALUE(RIGHT(A1580,2)),"")</f>
        <v>7</v>
      </c>
      <c r="D1580" s="11" t="str">
        <f aca="false">TRIM('수출입 실적(국가별)'!B1584)</f>
        <v>남수단</v>
      </c>
      <c r="E1580" s="19" t="n">
        <f aca="false">IFERROR(VALUE(SUBSTITUTE(TRIM('수출입 실적(국가별)'!D1584),",","")),"")</f>
        <v>1093</v>
      </c>
      <c r="F1580" s="19" t="n">
        <f aca="false">IFERROR(VALUE(SUBSTITUTE(TRIM('수출입 실적(국가별)'!F1584),",","")),"")</f>
        <v>0</v>
      </c>
      <c r="G1580" s="19" t="n">
        <f aca="false">IFERROR(VALUE(SUBSTITUTE(TRIM('수출입 실적(국가별)'!G1584),",","")),"")</f>
        <v>1093</v>
      </c>
    </row>
    <row r="1581" customFormat="false" ht="15" hidden="false" customHeight="true" outlineLevel="0" collapsed="false">
      <c r="A1581" s="11" t="str">
        <f aca="false">TRIM('수출입 실적(국가별)'!A1585)</f>
        <v>2025.07</v>
      </c>
      <c r="B1581" s="17" t="n">
        <f aca="false">IFERROR(VALUE(LEFT(A1581,4)),"")</f>
        <v>2025</v>
      </c>
      <c r="C1581" s="17" t="n">
        <f aca="false">IFERROR(VALUE(RIGHT(A1581,2)),"")</f>
        <v>7</v>
      </c>
      <c r="D1581" s="11" t="str">
        <f aca="false">TRIM('수출입 실적(국가별)'!B1585)</f>
        <v>콩고</v>
      </c>
      <c r="E1581" s="19" t="n">
        <f aca="false">IFERROR(VALUE(SUBSTITUTE(TRIM('수출입 실적(국가별)'!D1585),",","")),"")</f>
        <v>1077</v>
      </c>
      <c r="F1581" s="19" t="n">
        <f aca="false">IFERROR(VALUE(SUBSTITUTE(TRIM('수출입 실적(국가별)'!F1585),",","")),"")</f>
        <v>290</v>
      </c>
      <c r="G1581" s="19" t="n">
        <f aca="false">IFERROR(VALUE(SUBSTITUTE(TRIM('수출입 실적(국가별)'!G1585),",","")),"")</f>
        <v>788</v>
      </c>
    </row>
    <row r="1582" customFormat="false" ht="15" hidden="false" customHeight="true" outlineLevel="0" collapsed="false">
      <c r="A1582" s="11" t="str">
        <f aca="false">TRIM('수출입 실적(국가별)'!A1586)</f>
        <v>2025.07</v>
      </c>
      <c r="B1582" s="17" t="n">
        <f aca="false">IFERROR(VALUE(LEFT(A1582,4)),"")</f>
        <v>2025</v>
      </c>
      <c r="C1582" s="17" t="n">
        <f aca="false">IFERROR(VALUE(RIGHT(A1582,2)),"")</f>
        <v>7</v>
      </c>
      <c r="D1582" s="11" t="str">
        <f aca="false">TRIM('수출입 실적(국가별)'!B1586)</f>
        <v>몰디브</v>
      </c>
      <c r="E1582" s="19" t="n">
        <f aca="false">IFERROR(VALUE(SUBSTITUTE(TRIM('수출입 실적(국가별)'!D1586),",","")),"")</f>
        <v>1050</v>
      </c>
      <c r="F1582" s="19" t="n">
        <f aca="false">IFERROR(VALUE(SUBSTITUTE(TRIM('수출입 실적(국가별)'!F1586),",","")),"")</f>
        <v>26</v>
      </c>
      <c r="G1582" s="19" t="n">
        <f aca="false">IFERROR(VALUE(SUBSTITUTE(TRIM('수출입 실적(국가별)'!G1586),",","")),"")</f>
        <v>1024</v>
      </c>
    </row>
    <row r="1583" customFormat="false" ht="15" hidden="false" customHeight="true" outlineLevel="0" collapsed="false">
      <c r="A1583" s="11" t="str">
        <f aca="false">TRIM('수출입 실적(국가별)'!A1587)</f>
        <v>2025.07</v>
      </c>
      <c r="B1583" s="17" t="n">
        <f aca="false">IFERROR(VALUE(LEFT(A1583,4)),"")</f>
        <v>2025</v>
      </c>
      <c r="C1583" s="17" t="n">
        <f aca="false">IFERROR(VALUE(RIGHT(A1583,2)),"")</f>
        <v>7</v>
      </c>
      <c r="D1583" s="11" t="str">
        <f aca="false">TRIM('수출입 실적(국가별)'!B1587)</f>
        <v>영령 캐이맨 군도</v>
      </c>
      <c r="E1583" s="19" t="n">
        <f aca="false">IFERROR(VALUE(SUBSTITUTE(TRIM('수출입 실적(국가별)'!D1587),",","")),"")</f>
        <v>1009</v>
      </c>
      <c r="F1583" s="19" t="n">
        <f aca="false">IFERROR(VALUE(SUBSTITUTE(TRIM('수출입 실적(국가별)'!F1587),",","")),"")</f>
        <v>0</v>
      </c>
      <c r="G1583" s="19" t="n">
        <f aca="false">IFERROR(VALUE(SUBSTITUTE(TRIM('수출입 실적(국가별)'!G1587),",","")),"")</f>
        <v>1009</v>
      </c>
    </row>
    <row r="1584" customFormat="false" ht="15" hidden="false" customHeight="true" outlineLevel="0" collapsed="false">
      <c r="A1584" s="11" t="str">
        <f aca="false">TRIM('수출입 실적(국가별)'!A1588)</f>
        <v>2025.07</v>
      </c>
      <c r="B1584" s="17" t="n">
        <f aca="false">IFERROR(VALUE(LEFT(A1584,4)),"")</f>
        <v>2025</v>
      </c>
      <c r="C1584" s="17" t="n">
        <f aca="false">IFERROR(VALUE(RIGHT(A1584,2)),"")</f>
        <v>7</v>
      </c>
      <c r="D1584" s="11" t="str">
        <f aca="false">TRIM('수출입 실적(국가별)'!B1588)</f>
        <v>리히텐슈타인</v>
      </c>
      <c r="E1584" s="19" t="n">
        <f aca="false">IFERROR(VALUE(SUBSTITUTE(TRIM('수출입 실적(국가별)'!D1588),",","")),"")</f>
        <v>954</v>
      </c>
      <c r="F1584" s="19" t="n">
        <f aca="false">IFERROR(VALUE(SUBSTITUTE(TRIM('수출입 실적(국가별)'!F1588),",","")),"")</f>
        <v>2240</v>
      </c>
      <c r="G1584" s="19" t="n">
        <f aca="false">IFERROR(VALUE(SUBSTITUTE(TRIM('수출입 실적(국가별)'!G1588),",","")),"")</f>
        <v>-1286</v>
      </c>
    </row>
    <row r="1585" customFormat="false" ht="15" hidden="false" customHeight="true" outlineLevel="0" collapsed="false">
      <c r="A1585" s="11" t="str">
        <f aca="false">TRIM('수출입 실적(국가별)'!A1589)</f>
        <v>2025.07</v>
      </c>
      <c r="B1585" s="17" t="n">
        <f aca="false">IFERROR(VALUE(LEFT(A1585,4)),"")</f>
        <v>2025</v>
      </c>
      <c r="C1585" s="17" t="n">
        <f aca="false">IFERROR(VALUE(RIGHT(A1585,2)),"")</f>
        <v>7</v>
      </c>
      <c r="D1585" s="11" t="str">
        <f aca="false">TRIM('수출입 실적(국가별)'!B1589)</f>
        <v>모리타니</v>
      </c>
      <c r="E1585" s="19" t="n">
        <f aca="false">IFERROR(VALUE(SUBSTITUTE(TRIM('수출입 실적(국가별)'!D1589),",","")),"")</f>
        <v>929</v>
      </c>
      <c r="F1585" s="19" t="n">
        <f aca="false">IFERROR(VALUE(SUBSTITUTE(TRIM('수출입 실적(국가별)'!F1589),",","")),"")</f>
        <v>1563</v>
      </c>
      <c r="G1585" s="19" t="n">
        <f aca="false">IFERROR(VALUE(SUBSTITUTE(TRIM('수출입 실적(국가별)'!G1589),",","")),"")</f>
        <v>-633</v>
      </c>
    </row>
    <row r="1586" customFormat="false" ht="15" hidden="false" customHeight="true" outlineLevel="0" collapsed="false">
      <c r="A1586" s="11" t="str">
        <f aca="false">TRIM('수출입 실적(국가별)'!A1590)</f>
        <v>2025.07</v>
      </c>
      <c r="B1586" s="17" t="n">
        <f aca="false">IFERROR(VALUE(LEFT(A1586,4)),"")</f>
        <v>2025</v>
      </c>
      <c r="C1586" s="17" t="n">
        <f aca="false">IFERROR(VALUE(RIGHT(A1586,2)),"")</f>
        <v>7</v>
      </c>
      <c r="D1586" s="11" t="str">
        <f aca="false">TRIM('수출입 실적(국가별)'!B1590)</f>
        <v>메요트</v>
      </c>
      <c r="E1586" s="19" t="n">
        <f aca="false">IFERROR(VALUE(SUBSTITUTE(TRIM('수출입 실적(국가별)'!D1590),",","")),"")</f>
        <v>890</v>
      </c>
      <c r="F1586" s="19" t="n">
        <f aca="false">IFERROR(VALUE(SUBSTITUTE(TRIM('수출입 실적(국가별)'!F1590),",","")),"")</f>
        <v>0</v>
      </c>
      <c r="G1586" s="19" t="n">
        <f aca="false">IFERROR(VALUE(SUBSTITUTE(TRIM('수출입 실적(국가별)'!G1590),",","")),"")</f>
        <v>890</v>
      </c>
    </row>
    <row r="1587" customFormat="false" ht="15" hidden="false" customHeight="true" outlineLevel="0" collapsed="false">
      <c r="A1587" s="11" t="str">
        <f aca="false">TRIM('수출입 실적(국가별)'!A1591)</f>
        <v>2025.07</v>
      </c>
      <c r="B1587" s="17" t="n">
        <f aca="false">IFERROR(VALUE(LEFT(A1587,4)),"")</f>
        <v>2025</v>
      </c>
      <c r="C1587" s="17" t="n">
        <f aca="false">IFERROR(VALUE(RIGHT(A1587,2)),"")</f>
        <v>7</v>
      </c>
      <c r="D1587" s="11" t="str">
        <f aca="false">TRIM('수출입 실적(국가별)'!B1591)</f>
        <v>적도 기니</v>
      </c>
      <c r="E1587" s="19" t="n">
        <f aca="false">IFERROR(VALUE(SUBSTITUTE(TRIM('수출입 실적(국가별)'!D1591),",","")),"")</f>
        <v>872</v>
      </c>
      <c r="F1587" s="19" t="n">
        <f aca="false">IFERROR(VALUE(SUBSTITUTE(TRIM('수출입 실적(국가별)'!F1591),",","")),"")</f>
        <v>78398</v>
      </c>
      <c r="G1587" s="19" t="n">
        <f aca="false">IFERROR(VALUE(SUBSTITUTE(TRIM('수출입 실적(국가별)'!G1591),",","")),"")</f>
        <v>-77526</v>
      </c>
    </row>
    <row r="1588" customFormat="false" ht="15" hidden="false" customHeight="true" outlineLevel="0" collapsed="false">
      <c r="A1588" s="11" t="str">
        <f aca="false">TRIM('수출입 실적(국가별)'!A1592)</f>
        <v>2025.07</v>
      </c>
      <c r="B1588" s="17" t="n">
        <f aca="false">IFERROR(VALUE(LEFT(A1588,4)),"")</f>
        <v>2025</v>
      </c>
      <c r="C1588" s="17" t="n">
        <f aca="false">IFERROR(VALUE(RIGHT(A1588,2)),"")</f>
        <v>7</v>
      </c>
      <c r="D1588" s="11" t="str">
        <f aca="false">TRIM('수출입 실적(국가별)'!B1592)</f>
        <v>수리남</v>
      </c>
      <c r="E1588" s="19" t="n">
        <f aca="false">IFERROR(VALUE(SUBSTITUTE(TRIM('수출입 실적(국가별)'!D1592),",","")),"")</f>
        <v>868</v>
      </c>
      <c r="F1588" s="19" t="n">
        <f aca="false">IFERROR(VALUE(SUBSTITUTE(TRIM('수출입 실적(국가별)'!F1592),",","")),"")</f>
        <v>573</v>
      </c>
      <c r="G1588" s="19" t="n">
        <f aca="false">IFERROR(VALUE(SUBSTITUTE(TRIM('수출입 실적(국가별)'!G1592),",","")),"")</f>
        <v>295</v>
      </c>
    </row>
    <row r="1589" customFormat="false" ht="15" hidden="false" customHeight="true" outlineLevel="0" collapsed="false">
      <c r="A1589" s="11" t="str">
        <f aca="false">TRIM('수출입 실적(국가별)'!A1593)</f>
        <v>2025.07</v>
      </c>
      <c r="B1589" s="17" t="n">
        <f aca="false">IFERROR(VALUE(LEFT(A1589,4)),"")</f>
        <v>2025</v>
      </c>
      <c r="C1589" s="17" t="n">
        <f aca="false">IFERROR(VALUE(RIGHT(A1589,2)),"")</f>
        <v>7</v>
      </c>
      <c r="D1589" s="11" t="str">
        <f aca="false">TRIM('수출입 실적(국가별)'!B1593)</f>
        <v>북마리아나 군도</v>
      </c>
      <c r="E1589" s="19" t="n">
        <f aca="false">IFERROR(VALUE(SUBSTITUTE(TRIM('수출입 실적(국가별)'!D1593),",","")),"")</f>
        <v>812</v>
      </c>
      <c r="F1589" s="19" t="n">
        <f aca="false">IFERROR(VALUE(SUBSTITUTE(TRIM('수출입 실적(국가별)'!F1593),",","")),"")</f>
        <v>122</v>
      </c>
      <c r="G1589" s="19" t="n">
        <f aca="false">IFERROR(VALUE(SUBSTITUTE(TRIM('수출입 실적(국가별)'!G1593),",","")),"")</f>
        <v>690</v>
      </c>
    </row>
    <row r="1590" customFormat="false" ht="15" hidden="false" customHeight="true" outlineLevel="0" collapsed="false">
      <c r="A1590" s="11" t="str">
        <f aca="false">TRIM('수출입 실적(국가별)'!A1594)</f>
        <v>2025.07</v>
      </c>
      <c r="B1590" s="17" t="n">
        <f aca="false">IFERROR(VALUE(LEFT(A1590,4)),"")</f>
        <v>2025</v>
      </c>
      <c r="C1590" s="17" t="n">
        <f aca="false">IFERROR(VALUE(RIGHT(A1590,2)),"")</f>
        <v>7</v>
      </c>
      <c r="D1590" s="11" t="str">
        <f aca="false">TRIM('수출입 실적(국가별)'!B1594)</f>
        <v>세인트 루시아</v>
      </c>
      <c r="E1590" s="19" t="n">
        <f aca="false">IFERROR(VALUE(SUBSTITUTE(TRIM('수출입 실적(국가별)'!D1594),",","")),"")</f>
        <v>789</v>
      </c>
      <c r="F1590" s="19" t="n">
        <f aca="false">IFERROR(VALUE(SUBSTITUTE(TRIM('수출입 실적(국가별)'!F1594),",","")),"")</f>
        <v>0</v>
      </c>
      <c r="G1590" s="19" t="n">
        <f aca="false">IFERROR(VALUE(SUBSTITUTE(TRIM('수출입 실적(국가별)'!G1594),",","")),"")</f>
        <v>789</v>
      </c>
    </row>
    <row r="1591" customFormat="false" ht="15" hidden="false" customHeight="true" outlineLevel="0" collapsed="false">
      <c r="A1591" s="11" t="str">
        <f aca="false">TRIM('수출입 실적(국가별)'!A1595)</f>
        <v>2025.07</v>
      </c>
      <c r="B1591" s="17" t="n">
        <f aca="false">IFERROR(VALUE(LEFT(A1591,4)),"")</f>
        <v>2025</v>
      </c>
      <c r="C1591" s="17" t="n">
        <f aca="false">IFERROR(VALUE(RIGHT(A1591,2)),"")</f>
        <v>7</v>
      </c>
      <c r="D1591" s="11" t="str">
        <f aca="false">TRIM('수출입 실적(국가별)'!B1595)</f>
        <v>큐라소</v>
      </c>
      <c r="E1591" s="19" t="n">
        <f aca="false">IFERROR(VALUE(SUBSTITUTE(TRIM('수출입 실적(국가별)'!D1595),",","")),"")</f>
        <v>756</v>
      </c>
      <c r="F1591" s="19" t="n">
        <f aca="false">IFERROR(VALUE(SUBSTITUTE(TRIM('수출입 실적(국가별)'!F1595),",","")),"")</f>
        <v>35</v>
      </c>
      <c r="G1591" s="19" t="n">
        <f aca="false">IFERROR(VALUE(SUBSTITUTE(TRIM('수출입 실적(국가별)'!G1595),",","")),"")</f>
        <v>721</v>
      </c>
    </row>
    <row r="1592" customFormat="false" ht="15" hidden="false" customHeight="true" outlineLevel="0" collapsed="false">
      <c r="A1592" s="11" t="str">
        <f aca="false">TRIM('수출입 실적(국가별)'!A1596)</f>
        <v>2025.07</v>
      </c>
      <c r="B1592" s="17" t="n">
        <f aca="false">IFERROR(VALUE(LEFT(A1592,4)),"")</f>
        <v>2025</v>
      </c>
      <c r="C1592" s="17" t="n">
        <f aca="false">IFERROR(VALUE(RIGHT(A1592,2)),"")</f>
        <v>7</v>
      </c>
      <c r="D1592" s="11" t="str">
        <f aca="false">TRIM('수출입 실적(국가별)'!B1596)</f>
        <v>시에라 리온</v>
      </c>
      <c r="E1592" s="19" t="n">
        <f aca="false">IFERROR(VALUE(SUBSTITUTE(TRIM('수출입 실적(국가별)'!D1596),",","")),"")</f>
        <v>748</v>
      </c>
      <c r="F1592" s="19" t="n">
        <f aca="false">IFERROR(VALUE(SUBSTITUTE(TRIM('수출입 실적(국가별)'!F1596),",","")),"")</f>
        <v>1324</v>
      </c>
      <c r="G1592" s="19" t="n">
        <f aca="false">IFERROR(VALUE(SUBSTITUTE(TRIM('수출입 실적(국가별)'!G1596),",","")),"")</f>
        <v>-576</v>
      </c>
    </row>
    <row r="1593" customFormat="false" ht="15" hidden="false" customHeight="true" outlineLevel="0" collapsed="false">
      <c r="A1593" s="11" t="str">
        <f aca="false">TRIM('수출입 실적(국가별)'!A1597)</f>
        <v>2025.07</v>
      </c>
      <c r="B1593" s="17" t="n">
        <f aca="false">IFERROR(VALUE(LEFT(A1593,4)),"")</f>
        <v>2025</v>
      </c>
      <c r="C1593" s="17" t="n">
        <f aca="false">IFERROR(VALUE(RIGHT(A1593,2)),"")</f>
        <v>7</v>
      </c>
      <c r="D1593" s="11" t="str">
        <f aca="false">TRIM('수출입 실적(국가별)'!B1597)</f>
        <v>보스니아-헤르체고비나</v>
      </c>
      <c r="E1593" s="19" t="n">
        <f aca="false">IFERROR(VALUE(SUBSTITUTE(TRIM('수출입 실적(국가별)'!D1597),",","")),"")</f>
        <v>729</v>
      </c>
      <c r="F1593" s="19" t="n">
        <f aca="false">IFERROR(VALUE(SUBSTITUTE(TRIM('수출입 실적(국가별)'!F1597),",","")),"")</f>
        <v>1043</v>
      </c>
      <c r="G1593" s="19" t="n">
        <f aca="false">IFERROR(VALUE(SUBSTITUTE(TRIM('수출입 실적(국가별)'!G1597),",","")),"")</f>
        <v>-314</v>
      </c>
    </row>
    <row r="1594" customFormat="false" ht="15" hidden="false" customHeight="true" outlineLevel="0" collapsed="false">
      <c r="A1594" s="11" t="str">
        <f aca="false">TRIM('수출입 실적(국가별)'!A1598)</f>
        <v>2025.07</v>
      </c>
      <c r="B1594" s="17" t="n">
        <f aca="false">IFERROR(VALUE(LEFT(A1594,4)),"")</f>
        <v>2025</v>
      </c>
      <c r="C1594" s="17" t="n">
        <f aca="false">IFERROR(VALUE(RIGHT(A1594,2)),"")</f>
        <v>7</v>
      </c>
      <c r="D1594" s="11" t="str">
        <f aca="false">TRIM('수출입 실적(국가별)'!B1598)</f>
        <v>세이쉘</v>
      </c>
      <c r="E1594" s="19" t="n">
        <f aca="false">IFERROR(VALUE(SUBSTITUTE(TRIM('수출입 실적(국가별)'!D1598),",","")),"")</f>
        <v>666</v>
      </c>
      <c r="F1594" s="19" t="n">
        <f aca="false">IFERROR(VALUE(SUBSTITUTE(TRIM('수출입 실적(국가별)'!F1598),",","")),"")</f>
        <v>1510</v>
      </c>
      <c r="G1594" s="19" t="n">
        <f aca="false">IFERROR(VALUE(SUBSTITUTE(TRIM('수출입 실적(국가별)'!G1598),",","")),"")</f>
        <v>-844</v>
      </c>
    </row>
    <row r="1595" customFormat="false" ht="15" hidden="false" customHeight="true" outlineLevel="0" collapsed="false">
      <c r="A1595" s="11" t="str">
        <f aca="false">TRIM('수출입 실적(국가별)'!A1599)</f>
        <v>2025.07</v>
      </c>
      <c r="B1595" s="17" t="n">
        <f aca="false">IFERROR(VALUE(LEFT(A1595,4)),"")</f>
        <v>2025</v>
      </c>
      <c r="C1595" s="17" t="n">
        <f aca="false">IFERROR(VALUE(RIGHT(A1595,2)),"")</f>
        <v>7</v>
      </c>
      <c r="D1595" s="11" t="str">
        <f aca="false">TRIM('수출입 실적(국가별)'!B1599)</f>
        <v>소말리아</v>
      </c>
      <c r="E1595" s="19" t="n">
        <f aca="false">IFERROR(VALUE(SUBSTITUTE(TRIM('수출입 실적(국가별)'!D1599),",","")),"")</f>
        <v>657</v>
      </c>
      <c r="F1595" s="19" t="n">
        <f aca="false">IFERROR(VALUE(SUBSTITUTE(TRIM('수출입 실적(국가별)'!F1599),",","")),"")</f>
        <v>318</v>
      </c>
      <c r="G1595" s="19" t="n">
        <f aca="false">IFERROR(VALUE(SUBSTITUTE(TRIM('수출입 실적(국가별)'!G1599),",","")),"")</f>
        <v>339</v>
      </c>
    </row>
    <row r="1596" customFormat="false" ht="15" hidden="false" customHeight="true" outlineLevel="0" collapsed="false">
      <c r="A1596" s="11" t="str">
        <f aca="false">TRIM('수출입 실적(국가별)'!A1600)</f>
        <v>2025.07</v>
      </c>
      <c r="B1596" s="17" t="n">
        <f aca="false">IFERROR(VALUE(LEFT(A1596,4)),"")</f>
        <v>2025</v>
      </c>
      <c r="C1596" s="17" t="n">
        <f aca="false">IFERROR(VALUE(RIGHT(A1596,2)),"")</f>
        <v>7</v>
      </c>
      <c r="D1596" s="11" t="str">
        <f aca="false">TRIM('수출입 실적(국가별)'!B1600)</f>
        <v>솔로몬 군도</v>
      </c>
      <c r="E1596" s="19" t="n">
        <f aca="false">IFERROR(VALUE(SUBSTITUTE(TRIM('수출입 실적(국가별)'!D1600),",","")),"")</f>
        <v>633</v>
      </c>
      <c r="F1596" s="19" t="n">
        <f aca="false">IFERROR(VALUE(SUBSTITUTE(TRIM('수출입 실적(국가별)'!F1600),",","")),"")</f>
        <v>175</v>
      </c>
      <c r="G1596" s="19" t="n">
        <f aca="false">IFERROR(VALUE(SUBSTITUTE(TRIM('수출입 실적(국가별)'!G1600),",","")),"")</f>
        <v>458</v>
      </c>
    </row>
    <row r="1597" customFormat="false" ht="15" hidden="false" customHeight="true" outlineLevel="0" collapsed="false">
      <c r="A1597" s="11" t="str">
        <f aca="false">TRIM('수출입 실적(국가별)'!A1601)</f>
        <v>2025.07</v>
      </c>
      <c r="B1597" s="17" t="n">
        <f aca="false">IFERROR(VALUE(LEFT(A1597,4)),"")</f>
        <v>2025</v>
      </c>
      <c r="C1597" s="17" t="n">
        <f aca="false">IFERROR(VALUE(RIGHT(A1597,2)),"")</f>
        <v>7</v>
      </c>
      <c r="D1597" s="11" t="str">
        <f aca="false">TRIM('수출입 실적(국가별)'!B1601)</f>
        <v>마이크로네시아</v>
      </c>
      <c r="E1597" s="19" t="n">
        <f aca="false">IFERROR(VALUE(SUBSTITUTE(TRIM('수출입 실적(국가별)'!D1601),",","")),"")</f>
        <v>607</v>
      </c>
      <c r="F1597" s="19" t="n">
        <f aca="false">IFERROR(VALUE(SUBSTITUTE(TRIM('수출입 실적(국가별)'!F1601),",","")),"")</f>
        <v>134</v>
      </c>
      <c r="G1597" s="19" t="n">
        <f aca="false">IFERROR(VALUE(SUBSTITUTE(TRIM('수출입 실적(국가별)'!G1601),",","")),"")</f>
        <v>473</v>
      </c>
    </row>
    <row r="1598" customFormat="false" ht="15" hidden="false" customHeight="true" outlineLevel="0" collapsed="false">
      <c r="A1598" s="11" t="str">
        <f aca="false">TRIM('수출입 실적(국가별)'!A1602)</f>
        <v>2025.07</v>
      </c>
      <c r="B1598" s="17" t="n">
        <f aca="false">IFERROR(VALUE(LEFT(A1598,4)),"")</f>
        <v>2025</v>
      </c>
      <c r="C1598" s="17" t="n">
        <f aca="false">IFERROR(VALUE(RIGHT(A1598,2)),"")</f>
        <v>7</v>
      </c>
      <c r="D1598" s="11" t="str">
        <f aca="false">TRIM('수출입 실적(국가별)'!B1602)</f>
        <v>아메리칸 사모아</v>
      </c>
      <c r="E1598" s="19" t="n">
        <f aca="false">IFERROR(VALUE(SUBSTITUTE(TRIM('수출입 실적(국가별)'!D1602),",","")),"")</f>
        <v>577</v>
      </c>
      <c r="F1598" s="19" t="n">
        <f aca="false">IFERROR(VALUE(SUBSTITUTE(TRIM('수출입 실적(국가별)'!F1602),",","")),"")</f>
        <v>49</v>
      </c>
      <c r="G1598" s="19" t="n">
        <f aca="false">IFERROR(VALUE(SUBSTITUTE(TRIM('수출입 실적(국가별)'!G1602),",","")),"")</f>
        <v>527</v>
      </c>
    </row>
    <row r="1599" customFormat="false" ht="15" hidden="false" customHeight="true" outlineLevel="0" collapsed="false">
      <c r="A1599" s="11" t="str">
        <f aca="false">TRIM('수출입 실적(국가별)'!A1603)</f>
        <v>2025.07</v>
      </c>
      <c r="B1599" s="17" t="n">
        <f aca="false">IFERROR(VALUE(LEFT(A1599,4)),"")</f>
        <v>2025</v>
      </c>
      <c r="C1599" s="17" t="n">
        <f aca="false">IFERROR(VALUE(RIGHT(A1599,2)),"")</f>
        <v>7</v>
      </c>
      <c r="D1599" s="11" t="str">
        <f aca="false">TRIM('수출입 실적(국가별)'!B1603)</f>
        <v>투발루</v>
      </c>
      <c r="E1599" s="19" t="n">
        <f aca="false">IFERROR(VALUE(SUBSTITUTE(TRIM('수출입 실적(국가별)'!D1603),",","")),"")</f>
        <v>565</v>
      </c>
      <c r="F1599" s="19" t="n">
        <f aca="false">IFERROR(VALUE(SUBSTITUTE(TRIM('수출입 실적(국가별)'!F1603),",","")),"")</f>
        <v>1329</v>
      </c>
      <c r="G1599" s="19" t="n">
        <f aca="false">IFERROR(VALUE(SUBSTITUTE(TRIM('수출입 실적(국가별)'!G1603),",","")),"")</f>
        <v>-764</v>
      </c>
    </row>
    <row r="1600" customFormat="false" ht="15" hidden="false" customHeight="true" outlineLevel="0" collapsed="false">
      <c r="A1600" s="11" t="str">
        <f aca="false">TRIM('수출입 실적(국가별)'!A1604)</f>
        <v>2025.07</v>
      </c>
      <c r="B1600" s="17" t="n">
        <f aca="false">IFERROR(VALUE(LEFT(A1600,4)),"")</f>
        <v>2025</v>
      </c>
      <c r="C1600" s="17" t="n">
        <f aca="false">IFERROR(VALUE(RIGHT(A1600,2)),"")</f>
        <v>7</v>
      </c>
      <c r="D1600" s="11" t="str">
        <f aca="false">TRIM('수출입 실적(국가별)'!B1604)</f>
        <v>세인트 마틴</v>
      </c>
      <c r="E1600" s="19" t="n">
        <f aca="false">IFERROR(VALUE(SUBSTITUTE(TRIM('수출입 실적(국가별)'!D1604),",","")),"")</f>
        <v>538</v>
      </c>
      <c r="F1600" s="19" t="n">
        <f aca="false">IFERROR(VALUE(SUBSTITUTE(TRIM('수출입 실적(국가별)'!F1604),",","")),"")</f>
        <v>0</v>
      </c>
      <c r="G1600" s="19" t="n">
        <f aca="false">IFERROR(VALUE(SUBSTITUTE(TRIM('수출입 실적(국가별)'!G1604),",","")),"")</f>
        <v>538</v>
      </c>
    </row>
    <row r="1601" customFormat="false" ht="15" hidden="false" customHeight="true" outlineLevel="0" collapsed="false">
      <c r="A1601" s="11" t="str">
        <f aca="false">TRIM('수출입 실적(국가별)'!A1605)</f>
        <v>2025.07</v>
      </c>
      <c r="B1601" s="17" t="n">
        <f aca="false">IFERROR(VALUE(LEFT(A1601,4)),"")</f>
        <v>2025</v>
      </c>
      <c r="C1601" s="17" t="n">
        <f aca="false">IFERROR(VALUE(RIGHT(A1601,2)),"")</f>
        <v>7</v>
      </c>
      <c r="D1601" s="11" t="str">
        <f aca="false">TRIM('수출입 실적(국가별)'!B1605)</f>
        <v>부탄</v>
      </c>
      <c r="E1601" s="19" t="n">
        <f aca="false">IFERROR(VALUE(SUBSTITUTE(TRIM('수출입 실적(국가별)'!D1605),",","")),"")</f>
        <v>528</v>
      </c>
      <c r="F1601" s="19" t="n">
        <f aca="false">IFERROR(VALUE(SUBSTITUTE(TRIM('수출입 실적(국가별)'!F1605),",","")),"")</f>
        <v>355</v>
      </c>
      <c r="G1601" s="19" t="n">
        <f aca="false">IFERROR(VALUE(SUBSTITUTE(TRIM('수출입 실적(국가별)'!G1605),",","")),"")</f>
        <v>174</v>
      </c>
    </row>
    <row r="1602" customFormat="false" ht="15" hidden="false" customHeight="true" outlineLevel="0" collapsed="false">
      <c r="A1602" s="11" t="str">
        <f aca="false">TRIM('수출입 실적(국가별)'!A1606)</f>
        <v>2025.07</v>
      </c>
      <c r="B1602" s="17" t="n">
        <f aca="false">IFERROR(VALUE(LEFT(A1602,4)),"")</f>
        <v>2025</v>
      </c>
      <c r="C1602" s="17" t="n">
        <f aca="false">IFERROR(VALUE(RIGHT(A1602,2)),"")</f>
        <v>7</v>
      </c>
      <c r="D1602" s="11" t="str">
        <f aca="false">TRIM('수출입 실적(국가별)'!B1606)</f>
        <v>부룬디</v>
      </c>
      <c r="E1602" s="19" t="n">
        <f aca="false">IFERROR(VALUE(SUBSTITUTE(TRIM('수출입 실적(국가별)'!D1606),",","")),"")</f>
        <v>510</v>
      </c>
      <c r="F1602" s="19" t="n">
        <f aca="false">IFERROR(VALUE(SUBSTITUTE(TRIM('수출입 실적(국가별)'!F1606),",","")),"")</f>
        <v>42</v>
      </c>
      <c r="G1602" s="19" t="n">
        <f aca="false">IFERROR(VALUE(SUBSTITUTE(TRIM('수출입 실적(국가별)'!G1606),",","")),"")</f>
        <v>468</v>
      </c>
    </row>
    <row r="1603" customFormat="false" ht="15" hidden="false" customHeight="true" outlineLevel="0" collapsed="false">
      <c r="A1603" s="11" t="str">
        <f aca="false">TRIM('수출입 실적(국가별)'!A1607)</f>
        <v>2025.07</v>
      </c>
      <c r="B1603" s="17" t="n">
        <f aca="false">IFERROR(VALUE(LEFT(A1603,4)),"")</f>
        <v>2025</v>
      </c>
      <c r="C1603" s="17" t="n">
        <f aca="false">IFERROR(VALUE(RIGHT(A1603,2)),"")</f>
        <v>7</v>
      </c>
      <c r="D1603" s="11" t="str">
        <f aca="false">TRIM('수출입 실적(국가별)'!B1607)</f>
        <v>팔레스타인 해방기구</v>
      </c>
      <c r="E1603" s="19" t="n">
        <f aca="false">IFERROR(VALUE(SUBSTITUTE(TRIM('수출입 실적(국가별)'!D1607),",","")),"")</f>
        <v>505</v>
      </c>
      <c r="F1603" s="19" t="n">
        <f aca="false">IFERROR(VALUE(SUBSTITUTE(TRIM('수출입 실적(국가별)'!F1607),",","")),"")</f>
        <v>0</v>
      </c>
      <c r="G1603" s="19" t="n">
        <f aca="false">IFERROR(VALUE(SUBSTITUTE(TRIM('수출입 실적(국가별)'!G1607),",","")),"")</f>
        <v>505</v>
      </c>
    </row>
    <row r="1604" customFormat="false" ht="15" hidden="false" customHeight="true" outlineLevel="0" collapsed="false">
      <c r="A1604" s="11" t="str">
        <f aca="false">TRIM('수출입 실적(국가별)'!A1608)</f>
        <v>2025.07</v>
      </c>
      <c r="B1604" s="17" t="n">
        <f aca="false">IFERROR(VALUE(LEFT(A1604,4)),"")</f>
        <v>2025</v>
      </c>
      <c r="C1604" s="17" t="n">
        <f aca="false">IFERROR(VALUE(RIGHT(A1604,2)),"")</f>
        <v>7</v>
      </c>
      <c r="D1604" s="11" t="str">
        <f aca="false">TRIM('수출입 실적(국가별)'!B1608)</f>
        <v>지브랄타</v>
      </c>
      <c r="E1604" s="19" t="n">
        <f aca="false">IFERROR(VALUE(SUBSTITUTE(TRIM('수출입 실적(국가별)'!D1608),",","")),"")</f>
        <v>443</v>
      </c>
      <c r="F1604" s="19" t="n">
        <f aca="false">IFERROR(VALUE(SUBSTITUTE(TRIM('수출입 실적(국가별)'!F1608),",","")),"")</f>
        <v>0</v>
      </c>
      <c r="G1604" s="19" t="n">
        <f aca="false">IFERROR(VALUE(SUBSTITUTE(TRIM('수출입 실적(국가별)'!G1608),",","")),"")</f>
        <v>443</v>
      </c>
    </row>
    <row r="1605" customFormat="false" ht="15" hidden="false" customHeight="true" outlineLevel="0" collapsed="false">
      <c r="A1605" s="11" t="str">
        <f aca="false">TRIM('수출입 실적(국가별)'!A1609)</f>
        <v>2025.07</v>
      </c>
      <c r="B1605" s="17" t="n">
        <f aca="false">IFERROR(VALUE(LEFT(A1605,4)),"")</f>
        <v>2025</v>
      </c>
      <c r="C1605" s="17" t="n">
        <f aca="false">IFERROR(VALUE(RIGHT(A1605,2)),"")</f>
        <v>7</v>
      </c>
      <c r="D1605" s="11" t="str">
        <f aca="false">TRIM('수출입 실적(국가별)'!B1609)</f>
        <v>티모르</v>
      </c>
      <c r="E1605" s="19" t="n">
        <f aca="false">IFERROR(VALUE(SUBSTITUTE(TRIM('수출입 실적(국가별)'!D1609),",","")),"")</f>
        <v>396</v>
      </c>
      <c r="F1605" s="19" t="n">
        <f aca="false">IFERROR(VALUE(SUBSTITUTE(TRIM('수출입 실적(국가별)'!F1609),",","")),"")</f>
        <v>5</v>
      </c>
      <c r="G1605" s="19" t="n">
        <f aca="false">IFERROR(VALUE(SUBSTITUTE(TRIM('수출입 실적(국가별)'!G1609),",","")),"")</f>
        <v>391</v>
      </c>
    </row>
    <row r="1606" customFormat="false" ht="15" hidden="false" customHeight="true" outlineLevel="0" collapsed="false">
      <c r="A1606" s="11" t="str">
        <f aca="false">TRIM('수출입 실적(국가별)'!A1610)</f>
        <v>2025.07</v>
      </c>
      <c r="B1606" s="17" t="n">
        <f aca="false">IFERROR(VALUE(LEFT(A1606,4)),"")</f>
        <v>2025</v>
      </c>
      <c r="C1606" s="17" t="n">
        <f aca="false">IFERROR(VALUE(RIGHT(A1606,2)),"")</f>
        <v>7</v>
      </c>
      <c r="D1606" s="11" t="str">
        <f aca="false">TRIM('수출입 실적(국가별)'!B1610)</f>
        <v>세인트마틴(생마르탱)</v>
      </c>
      <c r="E1606" s="19" t="n">
        <f aca="false">IFERROR(VALUE(SUBSTITUTE(TRIM('수출입 실적(국가별)'!D1610),",","")),"")</f>
        <v>370</v>
      </c>
      <c r="F1606" s="19" t="n">
        <f aca="false">IFERROR(VALUE(SUBSTITUTE(TRIM('수출입 실적(국가별)'!F1610),",","")),"")</f>
        <v>0</v>
      </c>
      <c r="G1606" s="19" t="n">
        <f aca="false">IFERROR(VALUE(SUBSTITUTE(TRIM('수출입 실적(국가별)'!G1610),",","")),"")</f>
        <v>369</v>
      </c>
    </row>
    <row r="1607" customFormat="false" ht="15" hidden="false" customHeight="true" outlineLevel="0" collapsed="false">
      <c r="A1607" s="11" t="str">
        <f aca="false">TRIM('수출입 실적(국가별)'!A1611)</f>
        <v>2025.07</v>
      </c>
      <c r="B1607" s="17" t="n">
        <f aca="false">IFERROR(VALUE(LEFT(A1607,4)),"")</f>
        <v>2025</v>
      </c>
      <c r="C1607" s="17" t="n">
        <f aca="false">IFERROR(VALUE(RIGHT(A1607,2)),"")</f>
        <v>7</v>
      </c>
      <c r="D1607" s="11" t="str">
        <f aca="false">TRIM('수출입 실적(국가별)'!B1611)</f>
        <v>키리바티</v>
      </c>
      <c r="E1607" s="19" t="n">
        <f aca="false">IFERROR(VALUE(SUBSTITUTE(TRIM('수출입 실적(국가별)'!D1611),",","")),"")</f>
        <v>333</v>
      </c>
      <c r="F1607" s="19" t="n">
        <f aca="false">IFERROR(VALUE(SUBSTITUTE(TRIM('수출입 실적(국가별)'!F1611),",","")),"")</f>
        <v>0</v>
      </c>
      <c r="G1607" s="19" t="n">
        <f aca="false">IFERROR(VALUE(SUBSTITUTE(TRIM('수출입 실적(국가별)'!G1611),",","")),"")</f>
        <v>333</v>
      </c>
    </row>
    <row r="1608" customFormat="false" ht="15" hidden="false" customHeight="true" outlineLevel="0" collapsed="false">
      <c r="A1608" s="11" t="str">
        <f aca="false">TRIM('수출입 실적(국가별)'!A1612)</f>
        <v>2025.07</v>
      </c>
      <c r="B1608" s="17" t="n">
        <f aca="false">IFERROR(VALUE(LEFT(A1608,4)),"")</f>
        <v>2025</v>
      </c>
      <c r="C1608" s="17" t="n">
        <f aca="false">IFERROR(VALUE(RIGHT(A1608,2)),"")</f>
        <v>7</v>
      </c>
      <c r="D1608" s="11" t="str">
        <f aca="false">TRIM('수출입 실적(국가별)'!B1612)</f>
        <v>감비아</v>
      </c>
      <c r="E1608" s="19" t="n">
        <f aca="false">IFERROR(VALUE(SUBSTITUTE(TRIM('수출입 실적(국가별)'!D1612),",","")),"")</f>
        <v>311</v>
      </c>
      <c r="F1608" s="19" t="n">
        <f aca="false">IFERROR(VALUE(SUBSTITUTE(TRIM('수출입 실적(국가별)'!F1612),",","")),"")</f>
        <v>734</v>
      </c>
      <c r="G1608" s="19" t="n">
        <f aca="false">IFERROR(VALUE(SUBSTITUTE(TRIM('수출입 실적(국가별)'!G1612),",","")),"")</f>
        <v>-423</v>
      </c>
    </row>
    <row r="1609" customFormat="false" ht="15" hidden="false" customHeight="true" outlineLevel="0" collapsed="false">
      <c r="A1609" s="11" t="str">
        <f aca="false">TRIM('수출입 실적(국가별)'!A1613)</f>
        <v>2025.07</v>
      </c>
      <c r="B1609" s="17" t="n">
        <f aca="false">IFERROR(VALUE(LEFT(A1609,4)),"")</f>
        <v>2025</v>
      </c>
      <c r="C1609" s="17" t="n">
        <f aca="false">IFERROR(VALUE(RIGHT(A1609,2)),"")</f>
        <v>7</v>
      </c>
      <c r="D1609" s="11" t="str">
        <f aca="false">TRIM('수출입 실적(국가별)'!B1613)</f>
        <v>마티니크</v>
      </c>
      <c r="E1609" s="19" t="n">
        <f aca="false">IFERROR(VALUE(SUBSTITUTE(TRIM('수출입 실적(국가별)'!D1613),",","")),"")</f>
        <v>307</v>
      </c>
      <c r="F1609" s="19" t="n">
        <f aca="false">IFERROR(VALUE(SUBSTITUTE(TRIM('수출입 실적(국가별)'!F1613),",","")),"")</f>
        <v>0</v>
      </c>
      <c r="G1609" s="19" t="n">
        <f aca="false">IFERROR(VALUE(SUBSTITUTE(TRIM('수출입 실적(국가별)'!G1613),",","")),"")</f>
        <v>307</v>
      </c>
    </row>
    <row r="1610" customFormat="false" ht="15" hidden="false" customHeight="true" outlineLevel="0" collapsed="false">
      <c r="A1610" s="11" t="str">
        <f aca="false">TRIM('수출입 실적(국가별)'!A1614)</f>
        <v>2025.07</v>
      </c>
      <c r="B1610" s="17" t="n">
        <f aca="false">IFERROR(VALUE(LEFT(A1610,4)),"")</f>
        <v>2025</v>
      </c>
      <c r="C1610" s="17" t="n">
        <f aca="false">IFERROR(VALUE(RIGHT(A1610,2)),"")</f>
        <v>7</v>
      </c>
      <c r="D1610" s="11" t="str">
        <f aca="false">TRIM('수출입 실적(국가별)'!B1614)</f>
        <v>말라위</v>
      </c>
      <c r="E1610" s="19" t="n">
        <f aca="false">IFERROR(VALUE(SUBSTITUTE(TRIM('수출입 실적(국가별)'!D1614),",","")),"")</f>
        <v>282</v>
      </c>
      <c r="F1610" s="19" t="n">
        <f aca="false">IFERROR(VALUE(SUBSTITUTE(TRIM('수출입 실적(국가별)'!F1614),",","")),"")</f>
        <v>431</v>
      </c>
      <c r="G1610" s="19" t="n">
        <f aca="false">IFERROR(VALUE(SUBSTITUTE(TRIM('수출입 실적(국가별)'!G1614),",","")),"")</f>
        <v>-149</v>
      </c>
    </row>
    <row r="1611" customFormat="false" ht="15" hidden="false" customHeight="true" outlineLevel="0" collapsed="false">
      <c r="A1611" s="11" t="str">
        <f aca="false">TRIM('수출입 실적(국가별)'!A1615)</f>
        <v>2025.07</v>
      </c>
      <c r="B1611" s="17" t="n">
        <f aca="false">IFERROR(VALUE(LEFT(A1611,4)),"")</f>
        <v>2025</v>
      </c>
      <c r="C1611" s="17" t="n">
        <f aca="false">IFERROR(VALUE(RIGHT(A1611,2)),"")</f>
        <v>7</v>
      </c>
      <c r="D1611" s="11" t="str">
        <f aca="false">TRIM('수출입 실적(국가별)'!B1615)</f>
        <v>나미비아</v>
      </c>
      <c r="E1611" s="19" t="n">
        <f aca="false">IFERROR(VALUE(SUBSTITUTE(TRIM('수출입 실적(국가별)'!D1615),",","")),"")</f>
        <v>267</v>
      </c>
      <c r="F1611" s="19" t="n">
        <f aca="false">IFERROR(VALUE(SUBSTITUTE(TRIM('수출입 실적(국가별)'!F1615),",","")),"")</f>
        <v>16309</v>
      </c>
      <c r="G1611" s="19" t="n">
        <f aca="false">IFERROR(VALUE(SUBSTITUTE(TRIM('수출입 실적(국가별)'!G1615),",","")),"")</f>
        <v>-16042</v>
      </c>
    </row>
    <row r="1612" customFormat="false" ht="15" hidden="false" customHeight="true" outlineLevel="0" collapsed="false">
      <c r="A1612" s="11" t="str">
        <f aca="false">TRIM('수출입 실적(국가별)'!A1616)</f>
        <v>2025.07</v>
      </c>
      <c r="B1612" s="17" t="n">
        <f aca="false">IFERROR(VALUE(LEFT(A1612,4)),"")</f>
        <v>2025</v>
      </c>
      <c r="C1612" s="17" t="n">
        <f aca="false">IFERROR(VALUE(RIGHT(A1612,2)),"")</f>
        <v>7</v>
      </c>
      <c r="D1612" s="11" t="str">
        <f aca="false">TRIM('수출입 실적(국가별)'!B1616)</f>
        <v>챠드</v>
      </c>
      <c r="E1612" s="19" t="n">
        <f aca="false">IFERROR(VALUE(SUBSTITUTE(TRIM('수출입 실적(국가별)'!D1616),",","")),"")</f>
        <v>245</v>
      </c>
      <c r="F1612" s="19" t="n">
        <f aca="false">IFERROR(VALUE(SUBSTITUTE(TRIM('수출입 실적(국가별)'!F1616),",","")),"")</f>
        <v>0</v>
      </c>
      <c r="G1612" s="19" t="n">
        <f aca="false">IFERROR(VALUE(SUBSTITUTE(TRIM('수출입 실적(국가별)'!G1616),",","")),"")</f>
        <v>245</v>
      </c>
    </row>
    <row r="1613" customFormat="false" ht="15" hidden="false" customHeight="true" outlineLevel="0" collapsed="false">
      <c r="A1613" s="11" t="str">
        <f aca="false">TRIM('수출입 실적(국가별)'!A1617)</f>
        <v>2025.07</v>
      </c>
      <c r="B1613" s="17" t="n">
        <f aca="false">IFERROR(VALUE(LEFT(A1613,4)),"")</f>
        <v>2025</v>
      </c>
      <c r="C1613" s="17" t="n">
        <f aca="false">IFERROR(VALUE(RIGHT(A1613,2)),"")</f>
        <v>7</v>
      </c>
      <c r="D1613" s="11" t="str">
        <f aca="false">TRIM('수출입 실적(국가별)'!B1617)</f>
        <v>세인트 빈센트 그레나딘</v>
      </c>
      <c r="E1613" s="19" t="n">
        <f aca="false">IFERROR(VALUE(SUBSTITUTE(TRIM('수출입 실적(국가별)'!D1617),",","")),"")</f>
        <v>233</v>
      </c>
      <c r="F1613" s="19" t="n">
        <f aca="false">IFERROR(VALUE(SUBSTITUTE(TRIM('수출입 실적(국가별)'!F1617),",","")),"")</f>
        <v>0</v>
      </c>
      <c r="G1613" s="19" t="n">
        <f aca="false">IFERROR(VALUE(SUBSTITUTE(TRIM('수출입 실적(국가별)'!G1617),",","")),"")</f>
        <v>233</v>
      </c>
    </row>
    <row r="1614" customFormat="false" ht="15" hidden="false" customHeight="true" outlineLevel="0" collapsed="false">
      <c r="A1614" s="11" t="str">
        <f aca="false">TRIM('수출입 실적(국가별)'!A1618)</f>
        <v>2025.07</v>
      </c>
      <c r="B1614" s="17" t="n">
        <f aca="false">IFERROR(VALUE(LEFT(A1614,4)),"")</f>
        <v>2025</v>
      </c>
      <c r="C1614" s="17" t="n">
        <f aca="false">IFERROR(VALUE(RIGHT(A1614,2)),"")</f>
        <v>7</v>
      </c>
      <c r="D1614" s="11" t="str">
        <f aca="false">TRIM('수출입 실적(국가별)'!B1618)</f>
        <v>불령 가이아나</v>
      </c>
      <c r="E1614" s="19" t="n">
        <f aca="false">IFERROR(VALUE(SUBSTITUTE(TRIM('수출입 실적(국가별)'!D1618),",","")),"")</f>
        <v>228</v>
      </c>
      <c r="F1614" s="19" t="n">
        <f aca="false">IFERROR(VALUE(SUBSTITUTE(TRIM('수출입 실적(국가별)'!F1618),",","")),"")</f>
        <v>0</v>
      </c>
      <c r="G1614" s="19" t="n">
        <f aca="false">IFERROR(VALUE(SUBSTITUTE(TRIM('수출입 실적(국가별)'!G1618),",","")),"")</f>
        <v>228</v>
      </c>
    </row>
    <row r="1615" customFormat="false" ht="15" hidden="false" customHeight="true" outlineLevel="0" collapsed="false">
      <c r="A1615" s="11" t="str">
        <f aca="false">TRIM('수출입 실적(국가별)'!A1619)</f>
        <v>2025.07</v>
      </c>
      <c r="B1615" s="17" t="n">
        <f aca="false">IFERROR(VALUE(LEFT(A1615,4)),"")</f>
        <v>2025</v>
      </c>
      <c r="C1615" s="17" t="n">
        <f aca="false">IFERROR(VALUE(RIGHT(A1615,2)),"")</f>
        <v>7</v>
      </c>
      <c r="D1615" s="11" t="str">
        <f aca="false">TRIM('수출입 실적(국가별)'!B1619)</f>
        <v>세인트 키츠 네비스</v>
      </c>
      <c r="E1615" s="19" t="n">
        <f aca="false">IFERROR(VALUE(SUBSTITUTE(TRIM('수출입 실적(국가별)'!D1619),",","")),"")</f>
        <v>221</v>
      </c>
      <c r="F1615" s="19" t="n">
        <f aca="false">IFERROR(VALUE(SUBSTITUTE(TRIM('수출입 실적(국가별)'!F1619),",","")),"")</f>
        <v>2</v>
      </c>
      <c r="G1615" s="19" t="n">
        <f aca="false">IFERROR(VALUE(SUBSTITUTE(TRIM('수출입 실적(국가별)'!G1619),",","")),"")</f>
        <v>219</v>
      </c>
    </row>
    <row r="1616" customFormat="false" ht="15" hidden="false" customHeight="true" outlineLevel="0" collapsed="false">
      <c r="A1616" s="11" t="str">
        <f aca="false">TRIM('수출입 실적(국가별)'!A1620)</f>
        <v>2025.07</v>
      </c>
      <c r="B1616" s="17" t="n">
        <f aca="false">IFERROR(VALUE(LEFT(A1616,4)),"")</f>
        <v>2025</v>
      </c>
      <c r="C1616" s="17" t="n">
        <f aca="false">IFERROR(VALUE(RIGHT(A1616,2)),"")</f>
        <v>7</v>
      </c>
      <c r="D1616" s="11" t="str">
        <f aca="false">TRIM('수출입 실적(국가별)'!B1620)</f>
        <v>카보 베르데</v>
      </c>
      <c r="E1616" s="19" t="n">
        <f aca="false">IFERROR(VALUE(SUBSTITUTE(TRIM('수출입 실적(국가별)'!D1620),",","")),"")</f>
        <v>193</v>
      </c>
      <c r="F1616" s="19" t="n">
        <f aca="false">IFERROR(VALUE(SUBSTITUTE(TRIM('수출입 실적(국가별)'!F1620),",","")),"")</f>
        <v>0</v>
      </c>
      <c r="G1616" s="19" t="n">
        <f aca="false">IFERROR(VALUE(SUBSTITUTE(TRIM('수출입 실적(국가별)'!G1620),",","")),"")</f>
        <v>193</v>
      </c>
    </row>
    <row r="1617" customFormat="false" ht="15" hidden="false" customHeight="true" outlineLevel="0" collapsed="false">
      <c r="A1617" s="11" t="str">
        <f aca="false">TRIM('수출입 실적(국가별)'!A1621)</f>
        <v>2025.07</v>
      </c>
      <c r="B1617" s="17" t="n">
        <f aca="false">IFERROR(VALUE(LEFT(A1617,4)),"")</f>
        <v>2025</v>
      </c>
      <c r="C1617" s="17" t="n">
        <f aca="false">IFERROR(VALUE(RIGHT(A1617,2)),"")</f>
        <v>7</v>
      </c>
      <c r="D1617" s="11" t="str">
        <f aca="false">TRIM('수출입 실적(국가별)'!B1621)</f>
        <v>스와질랜드</v>
      </c>
      <c r="E1617" s="19" t="n">
        <f aca="false">IFERROR(VALUE(SUBSTITUTE(TRIM('수출입 실적(국가별)'!D1621),",","")),"")</f>
        <v>179</v>
      </c>
      <c r="F1617" s="19" t="n">
        <f aca="false">IFERROR(VALUE(SUBSTITUTE(TRIM('수출입 실적(국가별)'!F1621),",","")),"")</f>
        <v>72</v>
      </c>
      <c r="G1617" s="19" t="n">
        <f aca="false">IFERROR(VALUE(SUBSTITUTE(TRIM('수출입 실적(국가별)'!G1621),",","")),"")</f>
        <v>107</v>
      </c>
    </row>
    <row r="1618" customFormat="false" ht="15" hidden="false" customHeight="true" outlineLevel="0" collapsed="false">
      <c r="A1618" s="11" t="str">
        <f aca="false">TRIM('수출입 실적(국가별)'!A1622)</f>
        <v>2025.07</v>
      </c>
      <c r="B1618" s="17" t="n">
        <f aca="false">IFERROR(VALUE(LEFT(A1618,4)),"")</f>
        <v>2025</v>
      </c>
      <c r="C1618" s="17" t="n">
        <f aca="false">IFERROR(VALUE(RIGHT(A1618,2)),"")</f>
        <v>7</v>
      </c>
      <c r="D1618" s="11" t="str">
        <f aca="false">TRIM('수출입 실적(국가별)'!B1622)</f>
        <v>도미니카</v>
      </c>
      <c r="E1618" s="19" t="n">
        <f aca="false">IFERROR(VALUE(SUBSTITUTE(TRIM('수출입 실적(국가별)'!D1622),",","")),"")</f>
        <v>173</v>
      </c>
      <c r="F1618" s="19" t="n">
        <f aca="false">IFERROR(VALUE(SUBSTITUTE(TRIM('수출입 실적(국가별)'!F1622),",","")),"")</f>
        <v>2</v>
      </c>
      <c r="G1618" s="19" t="n">
        <f aca="false">IFERROR(VALUE(SUBSTITUTE(TRIM('수출입 실적(국가별)'!G1622),",","")),"")</f>
        <v>171</v>
      </c>
    </row>
    <row r="1619" customFormat="false" ht="15" hidden="false" customHeight="true" outlineLevel="0" collapsed="false">
      <c r="A1619" s="11" t="str">
        <f aca="false">TRIM('수출입 실적(국가별)'!A1623)</f>
        <v>2025.07</v>
      </c>
      <c r="B1619" s="17" t="n">
        <f aca="false">IFERROR(VALUE(LEFT(A1619,4)),"")</f>
        <v>2025</v>
      </c>
      <c r="C1619" s="17" t="n">
        <f aca="false">IFERROR(VALUE(RIGHT(A1619,2)),"")</f>
        <v>7</v>
      </c>
      <c r="D1619" s="11" t="str">
        <f aca="false">TRIM('수출입 실적(국가별)'!B1623)</f>
        <v>몬테네그로</v>
      </c>
      <c r="E1619" s="19" t="n">
        <f aca="false">IFERROR(VALUE(SUBSTITUTE(TRIM('수출입 실적(국가별)'!D1623),",","")),"")</f>
        <v>153</v>
      </c>
      <c r="F1619" s="19" t="n">
        <f aca="false">IFERROR(VALUE(SUBSTITUTE(TRIM('수출입 실적(국가별)'!F1623),",","")),"")</f>
        <v>2</v>
      </c>
      <c r="G1619" s="19" t="n">
        <f aca="false">IFERROR(VALUE(SUBSTITUTE(TRIM('수출입 실적(국가별)'!G1623),",","")),"")</f>
        <v>152</v>
      </c>
    </row>
    <row r="1620" customFormat="false" ht="15" hidden="false" customHeight="true" outlineLevel="0" collapsed="false">
      <c r="A1620" s="11" t="str">
        <f aca="false">TRIM('수출입 실적(국가별)'!A1624)</f>
        <v>2025.07</v>
      </c>
      <c r="B1620" s="17" t="n">
        <f aca="false">IFERROR(VALUE(LEFT(A1620,4)),"")</f>
        <v>2025</v>
      </c>
      <c r="C1620" s="17" t="n">
        <f aca="false">IFERROR(VALUE(RIGHT(A1620,2)),"")</f>
        <v>7</v>
      </c>
      <c r="D1620" s="11" t="str">
        <f aca="false">TRIM('수출입 실적(국가별)'!B1624)</f>
        <v>모나코</v>
      </c>
      <c r="E1620" s="19" t="n">
        <f aca="false">IFERROR(VALUE(SUBSTITUTE(TRIM('수출입 실적(국가별)'!D1624),",","")),"")</f>
        <v>106</v>
      </c>
      <c r="F1620" s="19" t="n">
        <f aca="false">IFERROR(VALUE(SUBSTITUTE(TRIM('수출입 실적(국가별)'!F1624),",","")),"")</f>
        <v>317</v>
      </c>
      <c r="G1620" s="19" t="n">
        <f aca="false">IFERROR(VALUE(SUBSTITUTE(TRIM('수출입 실적(국가별)'!G1624),",","")),"")</f>
        <v>-212</v>
      </c>
    </row>
    <row r="1621" customFormat="false" ht="15" hidden="false" customHeight="true" outlineLevel="0" collapsed="false">
      <c r="A1621" s="11" t="str">
        <f aca="false">TRIM('수출입 실적(국가별)'!A1625)</f>
        <v>2025.07</v>
      </c>
      <c r="B1621" s="17" t="n">
        <f aca="false">IFERROR(VALUE(LEFT(A1621,4)),"")</f>
        <v>2025</v>
      </c>
      <c r="C1621" s="17" t="n">
        <f aca="false">IFERROR(VALUE(RIGHT(A1621,2)),"")</f>
        <v>7</v>
      </c>
      <c r="D1621" s="11" t="str">
        <f aca="false">TRIM('수출입 실적(국가별)'!B1625)</f>
        <v>그린랜드</v>
      </c>
      <c r="E1621" s="19" t="n">
        <f aca="false">IFERROR(VALUE(SUBSTITUTE(TRIM('수출입 실적(국가별)'!D1625),",","")),"")</f>
        <v>72</v>
      </c>
      <c r="F1621" s="19" t="n">
        <f aca="false">IFERROR(VALUE(SUBSTITUTE(TRIM('수출입 실적(국가별)'!F1625),",","")),"")</f>
        <v>238</v>
      </c>
      <c r="G1621" s="19" t="n">
        <f aca="false">IFERROR(VALUE(SUBSTITUTE(TRIM('수출입 실적(국가별)'!G1625),",","")),"")</f>
        <v>-166</v>
      </c>
    </row>
    <row r="1622" customFormat="false" ht="15" hidden="false" customHeight="true" outlineLevel="0" collapsed="false">
      <c r="A1622" s="11" t="str">
        <f aca="false">TRIM('수출입 실적(국가별)'!A1626)</f>
        <v>2025.07</v>
      </c>
      <c r="B1622" s="17" t="n">
        <f aca="false">IFERROR(VALUE(LEFT(A1622,4)),"")</f>
        <v>2025</v>
      </c>
      <c r="C1622" s="17" t="n">
        <f aca="false">IFERROR(VALUE(RIGHT(A1622,2)),"")</f>
        <v>7</v>
      </c>
      <c r="D1622" s="11" t="str">
        <f aca="false">TRIM('수출입 실적(국가별)'!B1626)</f>
        <v>보츠와나</v>
      </c>
      <c r="E1622" s="19" t="n">
        <f aca="false">IFERROR(VALUE(SUBSTITUTE(TRIM('수출입 실적(국가별)'!D1626),",","")),"")</f>
        <v>69</v>
      </c>
      <c r="F1622" s="19" t="n">
        <f aca="false">IFERROR(VALUE(SUBSTITUTE(TRIM('수출입 실적(국가별)'!F1626),",","")),"")</f>
        <v>257</v>
      </c>
      <c r="G1622" s="19" t="n">
        <f aca="false">IFERROR(VALUE(SUBSTITUTE(TRIM('수출입 실적(국가별)'!G1626),",","")),"")</f>
        <v>-188</v>
      </c>
    </row>
    <row r="1623" customFormat="false" ht="15" hidden="false" customHeight="true" outlineLevel="0" collapsed="false">
      <c r="A1623" s="11" t="str">
        <f aca="false">TRIM('수출입 실적(국가별)'!A1627)</f>
        <v>2025.07</v>
      </c>
      <c r="B1623" s="17" t="n">
        <f aca="false">IFERROR(VALUE(LEFT(A1623,4)),"")</f>
        <v>2025</v>
      </c>
      <c r="C1623" s="17" t="n">
        <f aca="false">IFERROR(VALUE(RIGHT(A1623,2)),"")</f>
        <v>7</v>
      </c>
      <c r="D1623" s="11" t="str">
        <f aca="false">TRIM('수출입 실적(국가별)'!B1627)</f>
        <v>과델로프</v>
      </c>
      <c r="E1623" s="19" t="n">
        <f aca="false">IFERROR(VALUE(SUBSTITUTE(TRIM('수출입 실적(국가별)'!D1627),",","")),"")</f>
        <v>56</v>
      </c>
      <c r="F1623" s="19" t="n">
        <f aca="false">IFERROR(VALUE(SUBSTITUTE(TRIM('수출입 실적(국가별)'!F1627),",","")),"")</f>
        <v>0</v>
      </c>
      <c r="G1623" s="19" t="n">
        <f aca="false">IFERROR(VALUE(SUBSTITUTE(TRIM('수출입 실적(국가별)'!G1627),",","")),"")</f>
        <v>56</v>
      </c>
    </row>
    <row r="1624" customFormat="false" ht="15" hidden="false" customHeight="true" outlineLevel="0" collapsed="false">
      <c r="A1624" s="11" t="str">
        <f aca="false">TRIM('수출입 실적(국가별)'!A1628)</f>
        <v>2025.07</v>
      </c>
      <c r="B1624" s="17" t="n">
        <f aca="false">IFERROR(VALUE(LEFT(A1624,4)),"")</f>
        <v>2025</v>
      </c>
      <c r="C1624" s="17" t="n">
        <f aca="false">IFERROR(VALUE(RIGHT(A1624,2)),"")</f>
        <v>7</v>
      </c>
      <c r="D1624" s="11" t="str">
        <f aca="false">TRIM('수출입 실적(국가별)'!B1628)</f>
        <v>영령 버진군도</v>
      </c>
      <c r="E1624" s="19" t="n">
        <f aca="false">IFERROR(VALUE(SUBSTITUTE(TRIM('수출입 실적(국가별)'!D1628),",","")),"")</f>
        <v>49</v>
      </c>
      <c r="F1624" s="19" t="n">
        <f aca="false">IFERROR(VALUE(SUBSTITUTE(TRIM('수출입 실적(국가별)'!F1628),",","")),"")</f>
        <v>0</v>
      </c>
      <c r="G1624" s="19" t="n">
        <f aca="false">IFERROR(VALUE(SUBSTITUTE(TRIM('수출입 실적(국가별)'!G1628),",","")),"")</f>
        <v>49</v>
      </c>
    </row>
    <row r="1625" customFormat="false" ht="15" hidden="false" customHeight="true" outlineLevel="0" collapsed="false">
      <c r="A1625" s="11" t="str">
        <f aca="false">TRIM('수출입 실적(국가별)'!A1629)</f>
        <v>2025.07</v>
      </c>
      <c r="B1625" s="17" t="n">
        <f aca="false">IFERROR(VALUE(LEFT(A1625,4)),"")</f>
        <v>2025</v>
      </c>
      <c r="C1625" s="17" t="n">
        <f aca="false">IFERROR(VALUE(RIGHT(A1625,2)),"")</f>
        <v>7</v>
      </c>
      <c r="D1625" s="11" t="str">
        <f aca="false">TRIM('수출입 실적(국가별)'!B1629)</f>
        <v>투르크 &amp; 카이코스 군도</v>
      </c>
      <c r="E1625" s="19" t="n">
        <f aca="false">IFERROR(VALUE(SUBSTITUTE(TRIM('수출입 실적(국가별)'!D1629),",","")),"")</f>
        <v>44</v>
      </c>
      <c r="F1625" s="19" t="n">
        <f aca="false">IFERROR(VALUE(SUBSTITUTE(TRIM('수출입 실적(국가별)'!F1629),",","")),"")</f>
        <v>0</v>
      </c>
      <c r="G1625" s="19" t="n">
        <f aca="false">IFERROR(VALUE(SUBSTITUTE(TRIM('수출입 실적(국가별)'!G1629),",","")),"")</f>
        <v>44</v>
      </c>
    </row>
    <row r="1626" customFormat="false" ht="15" hidden="false" customHeight="true" outlineLevel="0" collapsed="false">
      <c r="A1626" s="11" t="str">
        <f aca="false">TRIM('수출입 실적(국가별)'!A1630)</f>
        <v>2025.07</v>
      </c>
      <c r="B1626" s="17" t="n">
        <f aca="false">IFERROR(VALUE(LEFT(A1626,4)),"")</f>
        <v>2025</v>
      </c>
      <c r="C1626" s="17" t="n">
        <f aca="false">IFERROR(VALUE(RIGHT(A1626,2)),"")</f>
        <v>7</v>
      </c>
      <c r="D1626" s="11" t="str">
        <f aca="false">TRIM('수출입 실적(국가별)'!B1630)</f>
        <v>그레나다</v>
      </c>
      <c r="E1626" s="19" t="n">
        <f aca="false">IFERROR(VALUE(SUBSTITUTE(TRIM('수출입 실적(국가별)'!D1630),",","")),"")</f>
        <v>37</v>
      </c>
      <c r="F1626" s="19" t="n">
        <f aca="false">IFERROR(VALUE(SUBSTITUTE(TRIM('수출입 실적(국가별)'!F1630),",","")),"")</f>
        <v>0</v>
      </c>
      <c r="G1626" s="19" t="n">
        <f aca="false">IFERROR(VALUE(SUBSTITUTE(TRIM('수출입 실적(국가별)'!G1630),",","")),"")</f>
        <v>37</v>
      </c>
    </row>
    <row r="1627" customFormat="false" ht="15" hidden="false" customHeight="true" outlineLevel="0" collapsed="false">
      <c r="A1627" s="11" t="str">
        <f aca="false">TRIM('수출입 실적(국가별)'!A1631)</f>
        <v>2025.07</v>
      </c>
      <c r="B1627" s="17" t="n">
        <f aca="false">IFERROR(VALUE(LEFT(A1627,4)),"")</f>
        <v>2025</v>
      </c>
      <c r="C1627" s="17" t="n">
        <f aca="false">IFERROR(VALUE(RIGHT(A1627,2)),"")</f>
        <v>7</v>
      </c>
      <c r="D1627" s="11" t="str">
        <f aca="false">TRIM('수출입 실적(국가별)'!B1631)</f>
        <v>에리트리아</v>
      </c>
      <c r="E1627" s="19" t="n">
        <f aca="false">IFERROR(VALUE(SUBSTITUTE(TRIM('수출입 실적(국가별)'!D1631),",","")),"")</f>
        <v>35</v>
      </c>
      <c r="F1627" s="19" t="n">
        <f aca="false">IFERROR(VALUE(SUBSTITUTE(TRIM('수출입 실적(국가별)'!F1631),",","")),"")</f>
        <v>9959</v>
      </c>
      <c r="G1627" s="19" t="n">
        <f aca="false">IFERROR(VALUE(SUBSTITUTE(TRIM('수출입 실적(국가별)'!G1631),",","")),"")</f>
        <v>-9924</v>
      </c>
    </row>
    <row r="1628" customFormat="false" ht="15" hidden="false" customHeight="true" outlineLevel="0" collapsed="false">
      <c r="A1628" s="11" t="str">
        <f aca="false">TRIM('수출입 실적(국가별)'!A1632)</f>
        <v>2025.07</v>
      </c>
      <c r="B1628" s="17" t="n">
        <f aca="false">IFERROR(VALUE(LEFT(A1628,4)),"")</f>
        <v>2025</v>
      </c>
      <c r="C1628" s="17" t="n">
        <f aca="false">IFERROR(VALUE(RIGHT(A1628,2)),"")</f>
        <v>7</v>
      </c>
      <c r="D1628" s="11" t="str">
        <f aca="false">TRIM('수출입 실적(국가별)'!B1632)</f>
        <v>나우루</v>
      </c>
      <c r="E1628" s="19" t="n">
        <f aca="false">IFERROR(VALUE(SUBSTITUTE(TRIM('수출입 실적(국가별)'!D1632),",","")),"")</f>
        <v>31</v>
      </c>
      <c r="F1628" s="19" t="n">
        <f aca="false">IFERROR(VALUE(SUBSTITUTE(TRIM('수출입 실적(국가별)'!F1632),",","")),"")</f>
        <v>0</v>
      </c>
      <c r="G1628" s="19" t="n">
        <f aca="false">IFERROR(VALUE(SUBSTITUTE(TRIM('수출입 실적(국가별)'!G1632),",","")),"")</f>
        <v>31</v>
      </c>
    </row>
    <row r="1629" customFormat="false" ht="15" hidden="false" customHeight="true" outlineLevel="0" collapsed="false">
      <c r="A1629" s="11" t="str">
        <f aca="false">TRIM('수출입 실적(국가별)'!A1633)</f>
        <v>2025.07</v>
      </c>
      <c r="B1629" s="17" t="n">
        <f aca="false">IFERROR(VALUE(LEFT(A1629,4)),"")</f>
        <v>2025</v>
      </c>
      <c r="C1629" s="17" t="n">
        <f aca="false">IFERROR(VALUE(RIGHT(A1629,2)),"")</f>
        <v>7</v>
      </c>
      <c r="D1629" s="11" t="str">
        <f aca="false">TRIM('수출입 실적(국가별)'!B1633)</f>
        <v>안티가 바부다</v>
      </c>
      <c r="E1629" s="19" t="n">
        <f aca="false">IFERROR(VALUE(SUBSTITUTE(TRIM('수출입 실적(국가별)'!D1633),",","")),"")</f>
        <v>23</v>
      </c>
      <c r="F1629" s="19" t="n">
        <f aca="false">IFERROR(VALUE(SUBSTITUTE(TRIM('수출입 실적(국가별)'!F1633),",","")),"")</f>
        <v>0</v>
      </c>
      <c r="G1629" s="19" t="n">
        <f aca="false">IFERROR(VALUE(SUBSTITUTE(TRIM('수출입 실적(국가별)'!G1633),",","")),"")</f>
        <v>23</v>
      </c>
    </row>
    <row r="1630" customFormat="false" ht="15" hidden="false" customHeight="true" outlineLevel="0" collapsed="false">
      <c r="A1630" s="11" t="str">
        <f aca="false">TRIM('수출입 실적(국가별)'!A1634)</f>
        <v>2025.07</v>
      </c>
      <c r="B1630" s="17" t="n">
        <f aca="false">IFERROR(VALUE(LEFT(A1630,4)),"")</f>
        <v>2025</v>
      </c>
      <c r="C1630" s="17" t="n">
        <f aca="false">IFERROR(VALUE(RIGHT(A1630,2)),"")</f>
        <v>7</v>
      </c>
      <c r="D1630" s="11" t="str">
        <f aca="false">TRIM('수출입 실적(국가별)'!B1634)</f>
        <v>네덜란드 열도</v>
      </c>
      <c r="E1630" s="19" t="n">
        <f aca="false">IFERROR(VALUE(SUBSTITUTE(TRIM('수출입 실적(국가별)'!D1634),",","")),"")</f>
        <v>23</v>
      </c>
      <c r="F1630" s="19" t="n">
        <f aca="false">IFERROR(VALUE(SUBSTITUTE(TRIM('수출입 실적(국가별)'!F1634),",","")),"")</f>
        <v>0</v>
      </c>
      <c r="G1630" s="19" t="n">
        <f aca="false">IFERROR(VALUE(SUBSTITUTE(TRIM('수출입 실적(국가별)'!G1634),",","")),"")</f>
        <v>23</v>
      </c>
    </row>
    <row r="1631" customFormat="false" ht="15" hidden="false" customHeight="true" outlineLevel="0" collapsed="false">
      <c r="A1631" s="11" t="str">
        <f aca="false">TRIM('수출입 실적(국가별)'!A1635)</f>
        <v>2025.07</v>
      </c>
      <c r="B1631" s="17" t="n">
        <f aca="false">IFERROR(VALUE(LEFT(A1631,4)),"")</f>
        <v>2025</v>
      </c>
      <c r="C1631" s="17" t="n">
        <f aca="false">IFERROR(VALUE(RIGHT(A1631,2)),"")</f>
        <v>7</v>
      </c>
      <c r="D1631" s="11" t="str">
        <f aca="false">TRIM('수출입 실적(국가별)'!B1635)</f>
        <v>미령 버진군도</v>
      </c>
      <c r="E1631" s="19" t="n">
        <f aca="false">IFERROR(VALUE(SUBSTITUTE(TRIM('수출입 실적(국가별)'!D1635),",","")),"")</f>
        <v>22</v>
      </c>
      <c r="F1631" s="19" t="n">
        <f aca="false">IFERROR(VALUE(SUBSTITUTE(TRIM('수출입 실적(국가별)'!F1635),",","")),"")</f>
        <v>18</v>
      </c>
      <c r="G1631" s="19" t="n">
        <f aca="false">IFERROR(VALUE(SUBSTITUTE(TRIM('수출입 실적(국가별)'!G1635),",","")),"")</f>
        <v>5</v>
      </c>
    </row>
    <row r="1632" customFormat="false" ht="15" hidden="false" customHeight="true" outlineLevel="0" collapsed="false">
      <c r="A1632" s="11" t="str">
        <f aca="false">TRIM('수출입 실적(국가별)'!A1636)</f>
        <v>2025.07</v>
      </c>
      <c r="B1632" s="17" t="n">
        <f aca="false">IFERROR(VALUE(LEFT(A1632,4)),"")</f>
        <v>2025</v>
      </c>
      <c r="C1632" s="17" t="n">
        <f aca="false">IFERROR(VALUE(RIGHT(A1632,2)),"")</f>
        <v>7</v>
      </c>
      <c r="D1632" s="11" t="str">
        <f aca="false">TRIM('수출입 실적(국가별)'!B1636)</f>
        <v>코모로스</v>
      </c>
      <c r="E1632" s="19" t="n">
        <f aca="false">IFERROR(VALUE(SUBSTITUTE(TRIM('수출입 실적(국가별)'!D1636),",","")),"")</f>
        <v>19</v>
      </c>
      <c r="F1632" s="19" t="n">
        <f aca="false">IFERROR(VALUE(SUBSTITUTE(TRIM('수출입 실적(국가별)'!F1636),",","")),"")</f>
        <v>7</v>
      </c>
      <c r="G1632" s="19" t="n">
        <f aca="false">IFERROR(VALUE(SUBSTITUTE(TRIM('수출입 실적(국가별)'!G1636),",","")),"")</f>
        <v>12</v>
      </c>
    </row>
    <row r="1633" customFormat="false" ht="15" hidden="false" customHeight="true" outlineLevel="0" collapsed="false">
      <c r="A1633" s="11" t="str">
        <f aca="false">TRIM('수출입 실적(국가별)'!A1637)</f>
        <v>2025.07</v>
      </c>
      <c r="B1633" s="17" t="n">
        <f aca="false">IFERROR(VALUE(LEFT(A1633,4)),"")</f>
        <v>2025</v>
      </c>
      <c r="C1633" s="17" t="n">
        <f aca="false">IFERROR(VALUE(RIGHT(A1633,2)),"")</f>
        <v>7</v>
      </c>
      <c r="D1633" s="11" t="str">
        <f aca="false">TRIM('수출입 실적(국가별)'!B1637)</f>
        <v>상토메 프린스페</v>
      </c>
      <c r="E1633" s="19" t="n">
        <f aca="false">IFERROR(VALUE(SUBSTITUTE(TRIM('수출입 실적(국가별)'!D1637),",","")),"")</f>
        <v>18</v>
      </c>
      <c r="F1633" s="19" t="n">
        <f aca="false">IFERROR(VALUE(SUBSTITUTE(TRIM('수출입 실적(국가별)'!F1637),",","")),"")</f>
        <v>2</v>
      </c>
      <c r="G1633" s="19" t="n">
        <f aca="false">IFERROR(VALUE(SUBSTITUTE(TRIM('수출입 실적(국가별)'!G1637),",","")),"")</f>
        <v>16</v>
      </c>
    </row>
    <row r="1634" customFormat="false" ht="15" hidden="false" customHeight="true" outlineLevel="0" collapsed="false">
      <c r="A1634" s="11" t="str">
        <f aca="false">TRIM('수출입 실적(국가별)'!A1638)</f>
        <v>2025.07</v>
      </c>
      <c r="B1634" s="17" t="n">
        <f aca="false">IFERROR(VALUE(LEFT(A1634,4)),"")</f>
        <v>2025</v>
      </c>
      <c r="C1634" s="17" t="n">
        <f aca="false">IFERROR(VALUE(RIGHT(A1634,2)),"")</f>
        <v>7</v>
      </c>
      <c r="D1634" s="11" t="str">
        <f aca="false">TRIM('수출입 실적(국가별)'!B1638)</f>
        <v>통가</v>
      </c>
      <c r="E1634" s="19" t="n">
        <f aca="false">IFERROR(VALUE(SUBSTITUTE(TRIM('수출입 실적(국가별)'!D1638),",","")),"")</f>
        <v>11</v>
      </c>
      <c r="F1634" s="19" t="n">
        <f aca="false">IFERROR(VALUE(SUBSTITUTE(TRIM('수출입 실적(국가별)'!F1638),",","")),"")</f>
        <v>0</v>
      </c>
      <c r="G1634" s="19" t="n">
        <f aca="false">IFERROR(VALUE(SUBSTITUTE(TRIM('수출입 실적(국가별)'!G1638),",","")),"")</f>
        <v>11</v>
      </c>
    </row>
    <row r="1635" customFormat="false" ht="15" hidden="false" customHeight="true" outlineLevel="0" collapsed="false">
      <c r="A1635" s="11" t="str">
        <f aca="false">TRIM('수출입 실적(국가별)'!A1639)</f>
        <v>2025.07</v>
      </c>
      <c r="B1635" s="17" t="n">
        <f aca="false">IFERROR(VALUE(LEFT(A1635,4)),"")</f>
        <v>2025</v>
      </c>
      <c r="C1635" s="17" t="n">
        <f aca="false">IFERROR(VALUE(RIGHT(A1635,2)),"")</f>
        <v>7</v>
      </c>
      <c r="D1635" s="11" t="str">
        <f aca="false">TRIM('수출입 실적(국가별)'!B1639)</f>
        <v>세인트 바르탤르미</v>
      </c>
      <c r="E1635" s="19" t="n">
        <f aca="false">IFERROR(VALUE(SUBSTITUTE(TRIM('수출입 실적(국가별)'!D1639),",","")),"")</f>
        <v>10</v>
      </c>
      <c r="F1635" s="19" t="n">
        <f aca="false">IFERROR(VALUE(SUBSTITUTE(TRIM('수출입 실적(국가별)'!F1639),",","")),"")</f>
        <v>0</v>
      </c>
      <c r="G1635" s="19" t="n">
        <f aca="false">IFERROR(VALUE(SUBSTITUTE(TRIM('수출입 실적(국가별)'!G1639),",","")),"")</f>
        <v>10</v>
      </c>
    </row>
    <row r="1636" customFormat="false" ht="15" hidden="false" customHeight="true" outlineLevel="0" collapsed="false">
      <c r="A1636" s="11" t="str">
        <f aca="false">TRIM('수출입 실적(국가별)'!A1640)</f>
        <v>2025.07</v>
      </c>
      <c r="B1636" s="17" t="n">
        <f aca="false">IFERROR(VALUE(LEFT(A1636,4)),"")</f>
        <v>2025</v>
      </c>
      <c r="C1636" s="17" t="n">
        <f aca="false">IFERROR(VALUE(RIGHT(A1636,2)),"")</f>
        <v>7</v>
      </c>
      <c r="D1636" s="11" t="str">
        <f aca="false">TRIM('수출입 실적(국가별)'!B1640)</f>
        <v>기네비소</v>
      </c>
      <c r="E1636" s="19" t="n">
        <f aca="false">IFERROR(VALUE(SUBSTITUTE(TRIM('수출입 실적(국가별)'!D1640),",","")),"")</f>
        <v>9</v>
      </c>
      <c r="F1636" s="19" t="n">
        <f aca="false">IFERROR(VALUE(SUBSTITUTE(TRIM('수출입 실적(국가별)'!F1640),",","")),"")</f>
        <v>239</v>
      </c>
      <c r="G1636" s="19" t="n">
        <f aca="false">IFERROR(VALUE(SUBSTITUTE(TRIM('수출입 실적(국가별)'!G1640),",","")),"")</f>
        <v>-230</v>
      </c>
    </row>
    <row r="1637" customFormat="false" ht="15" hidden="false" customHeight="true" outlineLevel="0" collapsed="false">
      <c r="A1637" s="11" t="str">
        <f aca="false">TRIM('수출입 실적(국가별)'!A1641)</f>
        <v>2025.07</v>
      </c>
      <c r="B1637" s="17" t="n">
        <f aca="false">IFERROR(VALUE(LEFT(A1637,4)),"")</f>
        <v>2025</v>
      </c>
      <c r="C1637" s="17" t="n">
        <f aca="false">IFERROR(VALUE(RIGHT(A1637,2)),"")</f>
        <v>7</v>
      </c>
      <c r="D1637" s="11" t="str">
        <f aca="false">TRIM('수출입 실적(국가별)'!B1641)</f>
        <v>토켈라우</v>
      </c>
      <c r="E1637" s="19" t="n">
        <f aca="false">IFERROR(VALUE(SUBSTITUTE(TRIM('수출입 실적(국가별)'!D1641),",","")),"")</f>
        <v>2</v>
      </c>
      <c r="F1637" s="19" t="n">
        <f aca="false">IFERROR(VALUE(SUBSTITUTE(TRIM('수출입 실적(국가별)'!F1641),",","")),"")</f>
        <v>1</v>
      </c>
      <c r="G1637" s="19" t="n">
        <f aca="false">IFERROR(VALUE(SUBSTITUTE(TRIM('수출입 실적(국가별)'!G1641),",","")),"")</f>
        <v>1</v>
      </c>
    </row>
    <row r="1638" customFormat="false" ht="15" hidden="false" customHeight="true" outlineLevel="0" collapsed="false">
      <c r="A1638" s="11" t="str">
        <f aca="false">TRIM('수출입 실적(국가별)'!A1642)</f>
        <v>2025.07</v>
      </c>
      <c r="B1638" s="17" t="n">
        <f aca="false">IFERROR(VALUE(LEFT(A1638,4)),"")</f>
        <v>2025</v>
      </c>
      <c r="C1638" s="17" t="n">
        <f aca="false">IFERROR(VALUE(RIGHT(A1638,2)),"")</f>
        <v>7</v>
      </c>
      <c r="D1638" s="11" t="str">
        <f aca="false">TRIM('수출입 실적(국가별)'!B1642)</f>
        <v>교황청</v>
      </c>
      <c r="E1638" s="19" t="n">
        <f aca="false">IFERROR(VALUE(SUBSTITUTE(TRIM('수출입 실적(국가별)'!D1642),",","")),"")</f>
        <v>2</v>
      </c>
      <c r="F1638" s="19" t="n">
        <f aca="false">IFERROR(VALUE(SUBSTITUTE(TRIM('수출입 실적(국가별)'!F1642),",","")),"")</f>
        <v>0</v>
      </c>
      <c r="G1638" s="19" t="n">
        <f aca="false">IFERROR(VALUE(SUBSTITUTE(TRIM('수출입 실적(국가별)'!G1642),",","")),"")</f>
        <v>2</v>
      </c>
    </row>
    <row r="1639" customFormat="false" ht="15" hidden="false" customHeight="true" outlineLevel="0" collapsed="false">
      <c r="A1639" s="11" t="str">
        <f aca="false">TRIM('수출입 실적(국가별)'!A1643)</f>
        <v>2025.07</v>
      </c>
      <c r="B1639" s="17" t="n">
        <f aca="false">IFERROR(VALUE(LEFT(A1639,4)),"")</f>
        <v>2025</v>
      </c>
      <c r="C1639" s="17" t="n">
        <f aca="false">IFERROR(VALUE(RIGHT(A1639,2)),"")</f>
        <v>7</v>
      </c>
      <c r="D1639" s="11" t="str">
        <f aca="false">TRIM('수출입 실적(국가별)'!B1643)</f>
        <v>저어지</v>
      </c>
      <c r="E1639" s="19" t="n">
        <f aca="false">IFERROR(VALUE(SUBSTITUTE(TRIM('수출입 실적(국가별)'!D1643),",","")),"")</f>
        <v>1</v>
      </c>
      <c r="F1639" s="19" t="n">
        <f aca="false">IFERROR(VALUE(SUBSTITUTE(TRIM('수출입 실적(국가별)'!F1643),",","")),"")</f>
        <v>2</v>
      </c>
      <c r="G1639" s="19" t="n">
        <f aca="false">IFERROR(VALUE(SUBSTITUTE(TRIM('수출입 실적(국가별)'!G1643),",","")),"")</f>
        <v>0</v>
      </c>
    </row>
    <row r="1640" customFormat="false" ht="15" hidden="false" customHeight="true" outlineLevel="0" collapsed="false">
      <c r="A1640" s="11" t="str">
        <f aca="false">TRIM('수출입 실적(국가별)'!A1644)</f>
        <v>2025.07</v>
      </c>
      <c r="B1640" s="17" t="n">
        <f aca="false">IFERROR(VALUE(LEFT(A1640,4)),"")</f>
        <v>2025</v>
      </c>
      <c r="C1640" s="17" t="n">
        <f aca="false">IFERROR(VALUE(RIGHT(A1640,2)),"")</f>
        <v>7</v>
      </c>
      <c r="D1640" s="11" t="str">
        <f aca="false">TRIM('수출입 실적(국가별)'!B1644)</f>
        <v>건지</v>
      </c>
      <c r="E1640" s="19" t="n">
        <f aca="false">IFERROR(VALUE(SUBSTITUTE(TRIM('수출입 실적(국가별)'!D1644),",","")),"")</f>
        <v>1</v>
      </c>
      <c r="F1640" s="19" t="n">
        <f aca="false">IFERROR(VALUE(SUBSTITUTE(TRIM('수출입 실적(국가별)'!F1644),",","")),"")</f>
        <v>0</v>
      </c>
      <c r="G1640" s="19" t="n">
        <f aca="false">IFERROR(VALUE(SUBSTITUTE(TRIM('수출입 실적(국가별)'!G1644),",","")),"")</f>
        <v>1</v>
      </c>
    </row>
    <row r="1641" customFormat="false" ht="15" hidden="false" customHeight="true" outlineLevel="0" collapsed="false">
      <c r="A1641" s="11" t="str">
        <f aca="false">TRIM('수출입 실적(국가별)'!A1645)</f>
        <v>2025.07</v>
      </c>
      <c r="B1641" s="17" t="n">
        <f aca="false">IFERROR(VALUE(LEFT(A1641,4)),"")</f>
        <v>2025</v>
      </c>
      <c r="C1641" s="17" t="n">
        <f aca="false">IFERROR(VALUE(RIGHT(A1641,2)),"")</f>
        <v>7</v>
      </c>
      <c r="D1641" s="11" t="str">
        <f aca="false">TRIM('수출입 실적(국가별)'!B1645)</f>
        <v>중앙아프리카공화국</v>
      </c>
      <c r="E1641" s="19" t="n">
        <f aca="false">IFERROR(VALUE(SUBSTITUTE(TRIM('수출입 실적(국가별)'!D1645),",","")),"")</f>
        <v>1</v>
      </c>
      <c r="F1641" s="19" t="n">
        <f aca="false">IFERROR(VALUE(SUBSTITUTE(TRIM('수출입 실적(국가별)'!F1645),",","")),"")</f>
        <v>0</v>
      </c>
      <c r="G1641" s="19" t="n">
        <f aca="false">IFERROR(VALUE(SUBSTITUTE(TRIM('수출입 실적(국가별)'!G1645),",","")),"")</f>
        <v>1</v>
      </c>
    </row>
    <row r="1642" customFormat="false" ht="15" hidden="false" customHeight="true" outlineLevel="0" collapsed="false">
      <c r="A1642" s="11" t="str">
        <f aca="false">TRIM('수출입 실적(국가별)'!A1646)</f>
        <v>2025.07</v>
      </c>
      <c r="B1642" s="17" t="n">
        <f aca="false">IFERROR(VALUE(LEFT(A1642,4)),"")</f>
        <v>2025</v>
      </c>
      <c r="C1642" s="17" t="n">
        <f aca="false">IFERROR(VALUE(RIGHT(A1642,2)),"")</f>
        <v>7</v>
      </c>
      <c r="D1642" s="11" t="str">
        <f aca="false">TRIM('수출입 실적(국가별)'!B1646)</f>
        <v>파로에 군도</v>
      </c>
      <c r="E1642" s="19" t="n">
        <f aca="false">IFERROR(VALUE(SUBSTITUTE(TRIM('수출입 실적(국가별)'!D1646),",","")),"")</f>
        <v>0</v>
      </c>
      <c r="F1642" s="19" t="n">
        <f aca="false">IFERROR(VALUE(SUBSTITUTE(TRIM('수출입 실적(국가별)'!F1646),",","")),"")</f>
        <v>0</v>
      </c>
      <c r="G1642" s="19" t="n">
        <f aca="false">IFERROR(VALUE(SUBSTITUTE(TRIM('수출입 실적(국가별)'!G1646),",","")),"")</f>
        <v>0</v>
      </c>
    </row>
    <row r="1643" customFormat="false" ht="15" hidden="false" customHeight="true" outlineLevel="0" collapsed="false">
      <c r="A1643" s="11" t="str">
        <f aca="false">TRIM('수출입 실적(국가별)'!A1647)</f>
        <v>2025.07</v>
      </c>
      <c r="B1643" s="17" t="n">
        <f aca="false">IFERROR(VALUE(LEFT(A1643,4)),"")</f>
        <v>2025</v>
      </c>
      <c r="C1643" s="17" t="n">
        <f aca="false">IFERROR(VALUE(RIGHT(A1643,2)),"")</f>
        <v>7</v>
      </c>
      <c r="D1643" s="11" t="str">
        <f aca="false">TRIM('수출입 실적(국가별)'!B1647)</f>
        <v>안도라</v>
      </c>
      <c r="E1643" s="19" t="n">
        <f aca="false">IFERROR(VALUE(SUBSTITUTE(TRIM('수출입 실적(국가별)'!D1647),",","")),"")</f>
        <v>0</v>
      </c>
      <c r="F1643" s="19" t="n">
        <f aca="false">IFERROR(VALUE(SUBSTITUTE(TRIM('수출입 실적(국가별)'!F1647),",","")),"")</f>
        <v>11</v>
      </c>
      <c r="G1643" s="19" t="n">
        <f aca="false">IFERROR(VALUE(SUBSTITUTE(TRIM('수출입 실적(국가별)'!G1647),",","")),"")</f>
        <v>-11</v>
      </c>
    </row>
    <row r="1644" customFormat="false" ht="15" hidden="false" customHeight="true" outlineLevel="0" collapsed="false">
      <c r="A1644" s="11" t="str">
        <f aca="false">TRIM('수출입 실적(국가별)'!A1648)</f>
        <v>2025.07</v>
      </c>
      <c r="B1644" s="17" t="n">
        <f aca="false">IFERROR(VALUE(LEFT(A1644,4)),"")</f>
        <v>2025</v>
      </c>
      <c r="C1644" s="17" t="n">
        <f aca="false">IFERROR(VALUE(RIGHT(A1644,2)),"")</f>
        <v>7</v>
      </c>
      <c r="D1644" s="11" t="str">
        <f aca="false">TRIM('수출입 실적(국가별)'!B1648)</f>
        <v>앙귈라</v>
      </c>
      <c r="E1644" s="19" t="n">
        <f aca="false">IFERROR(VALUE(SUBSTITUTE(TRIM('수출입 실적(국가별)'!D1648),",","")),"")</f>
        <v>0</v>
      </c>
      <c r="F1644" s="19" t="n">
        <f aca="false">IFERROR(VALUE(SUBSTITUTE(TRIM('수출입 실적(국가별)'!F1648),",","")),"")</f>
        <v>0</v>
      </c>
      <c r="G1644" s="19" t="n">
        <f aca="false">IFERROR(VALUE(SUBSTITUTE(TRIM('수출입 실적(국가별)'!G1648),",","")),"")</f>
        <v>0</v>
      </c>
    </row>
    <row r="1645" customFormat="false" ht="15" hidden="false" customHeight="true" outlineLevel="0" collapsed="false">
      <c r="A1645" s="11" t="str">
        <f aca="false">TRIM('수출입 실적(국가별)'!A1649)</f>
        <v>2025.07</v>
      </c>
      <c r="B1645" s="17" t="n">
        <f aca="false">IFERROR(VALUE(LEFT(A1645,4)),"")</f>
        <v>2025</v>
      </c>
      <c r="C1645" s="17" t="n">
        <f aca="false">IFERROR(VALUE(RIGHT(A1645,2)),"")</f>
        <v>7</v>
      </c>
      <c r="D1645" s="11" t="str">
        <f aca="false">TRIM('수출입 실적(국가별)'!B1649)</f>
        <v>코스 군도</v>
      </c>
      <c r="E1645" s="19" t="n">
        <f aca="false">IFERROR(VALUE(SUBSTITUTE(TRIM('수출입 실적(국가별)'!D1649),",","")),"")</f>
        <v>0</v>
      </c>
      <c r="F1645" s="19" t="n">
        <f aca="false">IFERROR(VALUE(SUBSTITUTE(TRIM('수출입 실적(국가별)'!F1649),",","")),"")</f>
        <v>28</v>
      </c>
      <c r="G1645" s="19" t="n">
        <f aca="false">IFERROR(VALUE(SUBSTITUTE(TRIM('수출입 실적(국가별)'!G1649),",","")),"")</f>
        <v>-28</v>
      </c>
    </row>
    <row r="1646" customFormat="false" ht="15" hidden="false" customHeight="true" outlineLevel="0" collapsed="false">
      <c r="A1646" s="11" t="str">
        <f aca="false">TRIM('수출입 실적(국가별)'!A1650)</f>
        <v>2025.07</v>
      </c>
      <c r="B1646" s="17" t="n">
        <f aca="false">IFERROR(VALUE(LEFT(A1646,4)),"")</f>
        <v>2025</v>
      </c>
      <c r="C1646" s="17" t="n">
        <f aca="false">IFERROR(VALUE(RIGHT(A1646,2)),"")</f>
        <v>7</v>
      </c>
      <c r="D1646" s="11" t="str">
        <f aca="false">TRIM('수출입 실적(국가별)'!B1650)</f>
        <v>쿡 아일랜드</v>
      </c>
      <c r="E1646" s="19" t="n">
        <f aca="false">IFERROR(VALUE(SUBSTITUTE(TRIM('수출입 실적(국가별)'!D1650),",","")),"")</f>
        <v>0</v>
      </c>
      <c r="F1646" s="19" t="n">
        <f aca="false">IFERROR(VALUE(SUBSTITUTE(TRIM('수출입 실적(국가별)'!F1650),",","")),"")</f>
        <v>0</v>
      </c>
      <c r="G1646" s="19" t="n">
        <f aca="false">IFERROR(VALUE(SUBSTITUTE(TRIM('수출입 실적(국가별)'!G1650),",","")),"")</f>
        <v>0</v>
      </c>
    </row>
    <row r="1647" customFormat="false" ht="15" hidden="false" customHeight="true" outlineLevel="0" collapsed="false">
      <c r="A1647" s="11" t="str">
        <f aca="false">TRIM('수출입 실적(국가별)'!A1651)</f>
        <v>2025.07</v>
      </c>
      <c r="B1647" s="17" t="n">
        <f aca="false">IFERROR(VALUE(LEFT(A1647,4)),"")</f>
        <v>2025</v>
      </c>
      <c r="C1647" s="17" t="n">
        <f aca="false">IFERROR(VALUE(RIGHT(A1647,2)),"")</f>
        <v>7</v>
      </c>
      <c r="D1647" s="11" t="str">
        <f aca="false">TRIM('수출입 실적(국가별)'!B1651)</f>
        <v>크리스마스 아일랜드</v>
      </c>
      <c r="E1647" s="19" t="n">
        <f aca="false">IFERROR(VALUE(SUBSTITUTE(TRIM('수출입 실적(국가별)'!D1651),",","")),"")</f>
        <v>0</v>
      </c>
      <c r="F1647" s="19" t="n">
        <f aca="false">IFERROR(VALUE(SUBSTITUTE(TRIM('수출입 실적(국가별)'!F1651),",","")),"")</f>
        <v>0</v>
      </c>
      <c r="G1647" s="19" t="n">
        <f aca="false">IFERROR(VALUE(SUBSTITUTE(TRIM('수출입 실적(국가별)'!G1651),",","")),"")</f>
        <v>0</v>
      </c>
    </row>
    <row r="1648" customFormat="false" ht="15" hidden="false" customHeight="true" outlineLevel="0" collapsed="false">
      <c r="A1648" s="11" t="str">
        <f aca="false">TRIM('수출입 실적(국가별)'!A1652)</f>
        <v>2025.07</v>
      </c>
      <c r="B1648" s="17" t="n">
        <f aca="false">IFERROR(VALUE(LEFT(A1648,4)),"")</f>
        <v>2025</v>
      </c>
      <c r="C1648" s="17" t="n">
        <f aca="false">IFERROR(VALUE(RIGHT(A1648,2)),"")</f>
        <v>7</v>
      </c>
      <c r="D1648" s="11" t="str">
        <f aca="false">TRIM('수출입 실적(국가별)'!B1652)</f>
        <v>포클랜드 군도</v>
      </c>
      <c r="E1648" s="19" t="n">
        <f aca="false">IFERROR(VALUE(SUBSTITUTE(TRIM('수출입 실적(국가별)'!D1652),",","")),"")</f>
        <v>0</v>
      </c>
      <c r="F1648" s="19" t="n">
        <f aca="false">IFERROR(VALUE(SUBSTITUTE(TRIM('수출입 실적(국가별)'!F1652),",","")),"")</f>
        <v>61</v>
      </c>
      <c r="G1648" s="19" t="n">
        <f aca="false">IFERROR(VALUE(SUBSTITUTE(TRIM('수출입 실적(국가별)'!G1652),",","")),"")</f>
        <v>-61</v>
      </c>
    </row>
    <row r="1649" customFormat="false" ht="15" hidden="false" customHeight="true" outlineLevel="0" collapsed="false">
      <c r="A1649" s="11" t="str">
        <f aca="false">TRIM('수출입 실적(국가별)'!A1653)</f>
        <v>2025.07</v>
      </c>
      <c r="B1649" s="17" t="n">
        <f aca="false">IFERROR(VALUE(LEFT(A1649,4)),"")</f>
        <v>2025</v>
      </c>
      <c r="C1649" s="17" t="n">
        <f aca="false">IFERROR(VALUE(RIGHT(A1649,2)),"")</f>
        <v>7</v>
      </c>
      <c r="D1649" s="11" t="str">
        <f aca="false">TRIM('수출입 실적(국가별)'!B1653)</f>
        <v>맨섬</v>
      </c>
      <c r="E1649" s="19" t="n">
        <f aca="false">IFERROR(VALUE(SUBSTITUTE(TRIM('수출입 실적(국가별)'!D1653),",","")),"")</f>
        <v>0</v>
      </c>
      <c r="F1649" s="19" t="n">
        <f aca="false">IFERROR(VALUE(SUBSTITUTE(TRIM('수출입 실적(국가별)'!F1653),",","")),"")</f>
        <v>4</v>
      </c>
      <c r="G1649" s="19" t="n">
        <f aca="false">IFERROR(VALUE(SUBSTITUTE(TRIM('수출입 실적(국가별)'!G1653),",","")),"")</f>
        <v>-4</v>
      </c>
    </row>
    <row r="1650" customFormat="false" ht="15" hidden="false" customHeight="true" outlineLevel="0" collapsed="false">
      <c r="A1650" s="11" t="str">
        <f aca="false">TRIM('수출입 실적(국가별)'!A1654)</f>
        <v>2025.07</v>
      </c>
      <c r="B1650" s="17" t="n">
        <f aca="false">IFERROR(VALUE(LEFT(A1650,4)),"")</f>
        <v>2025</v>
      </c>
      <c r="C1650" s="17" t="n">
        <f aca="false">IFERROR(VALUE(RIGHT(A1650,2)),"")</f>
        <v>7</v>
      </c>
      <c r="D1650" s="11" t="str">
        <f aca="false">TRIM('수출입 실적(국가별)'!B1654)</f>
        <v>레소토</v>
      </c>
      <c r="E1650" s="19" t="n">
        <f aca="false">IFERROR(VALUE(SUBSTITUTE(TRIM('수출입 실적(국가별)'!D1654),",","")),"")</f>
        <v>0</v>
      </c>
      <c r="F1650" s="19" t="n">
        <f aca="false">IFERROR(VALUE(SUBSTITUTE(TRIM('수출입 실적(국가별)'!F1654),",","")),"")</f>
        <v>3</v>
      </c>
      <c r="G1650" s="19" t="n">
        <f aca="false">IFERROR(VALUE(SUBSTITUTE(TRIM('수출입 실적(국가별)'!G1654),",","")),"")</f>
        <v>-3</v>
      </c>
    </row>
    <row r="1651" customFormat="false" ht="15" hidden="false" customHeight="true" outlineLevel="0" collapsed="false">
      <c r="A1651" s="11" t="str">
        <f aca="false">TRIM('수출입 실적(국가별)'!A1655)</f>
        <v>2025.07</v>
      </c>
      <c r="B1651" s="17" t="n">
        <f aca="false">IFERROR(VALUE(LEFT(A1651,4)),"")</f>
        <v>2025</v>
      </c>
      <c r="C1651" s="17" t="n">
        <f aca="false">IFERROR(VALUE(RIGHT(A1651,2)),"")</f>
        <v>7</v>
      </c>
      <c r="D1651" s="11" t="str">
        <f aca="false">TRIM('수출입 실적(국가별)'!B1655)</f>
        <v>니우에</v>
      </c>
      <c r="E1651" s="19" t="n">
        <f aca="false">IFERROR(VALUE(SUBSTITUTE(TRIM('수출입 실적(국가별)'!D1655),",","")),"")</f>
        <v>0</v>
      </c>
      <c r="F1651" s="19" t="n">
        <f aca="false">IFERROR(VALUE(SUBSTITUTE(TRIM('수출입 실적(국가별)'!F1655),",","")),"")</f>
        <v>62</v>
      </c>
      <c r="G1651" s="19" t="n">
        <f aca="false">IFERROR(VALUE(SUBSTITUTE(TRIM('수출입 실적(국가별)'!G1655),",","")),"")</f>
        <v>-62</v>
      </c>
    </row>
    <row r="1652" customFormat="false" ht="15" hidden="false" customHeight="true" outlineLevel="0" collapsed="false">
      <c r="A1652" s="11" t="str">
        <f aca="false">TRIM('수출입 실적(국가별)'!A1656)</f>
        <v>2025.07</v>
      </c>
      <c r="B1652" s="17" t="n">
        <f aca="false">IFERROR(VALUE(LEFT(A1652,4)),"")</f>
        <v>2025</v>
      </c>
      <c r="C1652" s="17" t="n">
        <f aca="false">IFERROR(VALUE(RIGHT(A1652,2)),"")</f>
        <v>7</v>
      </c>
      <c r="D1652" s="11" t="str">
        <f aca="false">TRIM('수출입 실적(국가별)'!B1656)</f>
        <v>세인트 헬레나</v>
      </c>
      <c r="E1652" s="19" t="n">
        <f aca="false">IFERROR(VALUE(SUBSTITUTE(TRIM('수출입 실적(국가별)'!D1656),",","")),"")</f>
        <v>0</v>
      </c>
      <c r="F1652" s="19" t="n">
        <f aca="false">IFERROR(VALUE(SUBSTITUTE(TRIM('수출입 실적(국가별)'!F1656),",","")),"")</f>
        <v>57</v>
      </c>
      <c r="G1652" s="19" t="n">
        <f aca="false">IFERROR(VALUE(SUBSTITUTE(TRIM('수출입 실적(국가별)'!G1656),",","")),"")</f>
        <v>-57</v>
      </c>
    </row>
    <row r="1653" customFormat="false" ht="15" hidden="false" customHeight="true" outlineLevel="0" collapsed="false">
      <c r="A1653" s="11" t="str">
        <f aca="false">TRIM('수출입 실적(국가별)'!A1657)</f>
        <v>2025.07</v>
      </c>
      <c r="B1653" s="17" t="n">
        <f aca="false">IFERROR(VALUE(LEFT(A1653,4)),"")</f>
        <v>2025</v>
      </c>
      <c r="C1653" s="17" t="n">
        <f aca="false">IFERROR(VALUE(RIGHT(A1653,2)),"")</f>
        <v>7</v>
      </c>
      <c r="D1653" s="11" t="str">
        <f aca="false">TRIM('수출입 실적(국가별)'!B1657)</f>
        <v>스발비드 군도</v>
      </c>
      <c r="E1653" s="19" t="n">
        <f aca="false">IFERROR(VALUE(SUBSTITUTE(TRIM('수출입 실적(국가별)'!D1657),",","")),"")</f>
        <v>0</v>
      </c>
      <c r="F1653" s="19" t="n">
        <f aca="false">IFERROR(VALUE(SUBSTITUTE(TRIM('수출입 실적(국가별)'!F1657),",","")),"")</f>
        <v>0</v>
      </c>
      <c r="G1653" s="19" t="n">
        <f aca="false">IFERROR(VALUE(SUBSTITUTE(TRIM('수출입 실적(국가별)'!G1657),",","")),"")</f>
        <v>0</v>
      </c>
    </row>
    <row r="1654" customFormat="false" ht="15" hidden="false" customHeight="true" outlineLevel="0" collapsed="false">
      <c r="A1654" s="11" t="str">
        <f aca="false">TRIM('수출입 실적(국가별)'!A1658)</f>
        <v>2025.07</v>
      </c>
      <c r="B1654" s="17" t="n">
        <f aca="false">IFERROR(VALUE(LEFT(A1654,4)),"")</f>
        <v>2025</v>
      </c>
      <c r="C1654" s="17" t="n">
        <f aca="false">IFERROR(VALUE(RIGHT(A1654,2)),"")</f>
        <v>7</v>
      </c>
      <c r="D1654" s="11" t="str">
        <f aca="false">TRIM('수출입 실적(국가별)'!B1658)</f>
        <v>산마리노</v>
      </c>
      <c r="E1654" s="19" t="n">
        <f aca="false">IFERROR(VALUE(SUBSTITUTE(TRIM('수출입 실적(국가별)'!D1658),",","")),"")</f>
        <v>0</v>
      </c>
      <c r="F1654" s="19" t="n">
        <f aca="false">IFERROR(VALUE(SUBSTITUTE(TRIM('수출입 실적(국가별)'!F1658),",","")),"")</f>
        <v>158</v>
      </c>
      <c r="G1654" s="19" t="n">
        <f aca="false">IFERROR(VALUE(SUBSTITUTE(TRIM('수출입 실적(국가별)'!G1658),",","")),"")</f>
        <v>-158</v>
      </c>
    </row>
    <row r="1655" customFormat="false" ht="15" hidden="false" customHeight="true" outlineLevel="0" collapsed="false">
      <c r="A1655" s="11" t="str">
        <f aca="false">TRIM('수출입 실적(국가별)'!A1659)</f>
        <v>2025.07</v>
      </c>
      <c r="B1655" s="17" t="n">
        <f aca="false">IFERROR(VALUE(LEFT(A1655,4)),"")</f>
        <v>2025</v>
      </c>
      <c r="C1655" s="17" t="n">
        <f aca="false">IFERROR(VALUE(RIGHT(A1655,2)),"")</f>
        <v>7</v>
      </c>
      <c r="D1655" s="11" t="str">
        <f aca="false">TRIM('수출입 실적(국가별)'!B1659)</f>
        <v>불령 남부지역</v>
      </c>
      <c r="E1655" s="19" t="n">
        <f aca="false">IFERROR(VALUE(SUBSTITUTE(TRIM('수출입 실적(국가별)'!D1659),",","")),"")</f>
        <v>0</v>
      </c>
      <c r="F1655" s="19" t="n">
        <f aca="false">IFERROR(VALUE(SUBSTITUTE(TRIM('수출입 실적(국가별)'!F1659),",","")),"")</f>
        <v>1</v>
      </c>
      <c r="G1655" s="19" t="n">
        <f aca="false">IFERROR(VALUE(SUBSTITUTE(TRIM('수출입 실적(국가별)'!G1659),",","")),"")</f>
        <v>-1</v>
      </c>
    </row>
    <row r="1656" customFormat="false" ht="15" hidden="false" customHeight="true" outlineLevel="0" collapsed="false">
      <c r="A1656" s="11" t="str">
        <f aca="false">TRIM('수출입 실적(국가별)'!A1660)</f>
        <v>2025.07</v>
      </c>
      <c r="B1656" s="17" t="n">
        <f aca="false">IFERROR(VALUE(LEFT(A1656,4)),"")</f>
        <v>2025</v>
      </c>
      <c r="C1656" s="17" t="n">
        <f aca="false">IFERROR(VALUE(RIGHT(A1656,2)),"")</f>
        <v>7</v>
      </c>
      <c r="D1656" s="11" t="str">
        <f aca="false">TRIM('수출입 실적(국가별)'!B1660)</f>
        <v>몬트세라트</v>
      </c>
      <c r="E1656" s="19" t="n">
        <f aca="false">IFERROR(VALUE(SUBSTITUTE(TRIM('수출입 실적(국가별)'!D1660),",","")),"")</f>
        <v>0</v>
      </c>
      <c r="F1656" s="19" t="n">
        <f aca="false">IFERROR(VALUE(SUBSTITUTE(TRIM('수출입 실적(국가별)'!F1660),",","")),"")</f>
        <v>0</v>
      </c>
      <c r="G1656" s="19" t="n">
        <f aca="false">IFERROR(VALUE(SUBSTITUTE(TRIM('수출입 실적(국가별)'!G1660),",","")),"")</f>
        <v>0</v>
      </c>
    </row>
    <row r="1657" customFormat="false" ht="15" hidden="false" customHeight="true" outlineLevel="0" collapsed="false">
      <c r="A1657" s="11" t="str">
        <f aca="false">TRIM('수출입 실적(국가별)'!A1661)</f>
        <v>2025.08</v>
      </c>
      <c r="B1657" s="17" t="n">
        <f aca="false">IFERROR(VALUE(LEFT(A1657,4)),"")</f>
        <v>2025</v>
      </c>
      <c r="C1657" s="17" t="n">
        <f aca="false">IFERROR(VALUE(RIGHT(A1657,2)),"")</f>
        <v>8</v>
      </c>
      <c r="D1657" s="11" t="str">
        <f aca="false">TRIM('수출입 실적(국가별)'!B1661)</f>
        <v>중국</v>
      </c>
      <c r="E1657" s="19" t="n">
        <f aca="false">IFERROR(VALUE(SUBSTITUTE(TRIM('수출입 실적(국가별)'!D1661),",","")),"")</f>
        <v>10990269</v>
      </c>
      <c r="F1657" s="19" t="n">
        <f aca="false">IFERROR(VALUE(SUBSTITUTE(TRIM('수출입 실적(국가별)'!F1661),",","")),"")</f>
        <v>11556618</v>
      </c>
      <c r="G1657" s="19" t="n">
        <f aca="false">IFERROR(VALUE(SUBSTITUTE(TRIM('수출입 실적(국가별)'!G1661),",","")),"")</f>
        <v>-566349</v>
      </c>
    </row>
    <row r="1658" customFormat="false" ht="15" hidden="false" customHeight="true" outlineLevel="0" collapsed="false">
      <c r="A1658" s="11" t="str">
        <f aca="false">TRIM('수출입 실적(국가별)'!A1662)</f>
        <v>2025.08</v>
      </c>
      <c r="B1658" s="17" t="n">
        <f aca="false">IFERROR(VALUE(LEFT(A1658,4)),"")</f>
        <v>2025</v>
      </c>
      <c r="C1658" s="17" t="n">
        <f aca="false">IFERROR(VALUE(RIGHT(A1658,2)),"")</f>
        <v>8</v>
      </c>
      <c r="D1658" s="11" t="str">
        <f aca="false">TRIM('수출입 실적(국가별)'!B1662)</f>
        <v>미국</v>
      </c>
      <c r="E1658" s="19" t="n">
        <f aca="false">IFERROR(VALUE(SUBSTITUTE(TRIM('수출입 실적(국가별)'!D1662),",","")),"")</f>
        <v>8718145</v>
      </c>
      <c r="F1658" s="19" t="n">
        <f aca="false">IFERROR(VALUE(SUBSTITUTE(TRIM('수출입 실적(국가별)'!F1662),",","")),"")</f>
        <v>5981182</v>
      </c>
      <c r="G1658" s="19" t="n">
        <f aca="false">IFERROR(VALUE(SUBSTITUTE(TRIM('수출입 실적(국가별)'!G1662),",","")),"")</f>
        <v>2736963</v>
      </c>
    </row>
    <row r="1659" customFormat="false" ht="15" hidden="false" customHeight="true" outlineLevel="0" collapsed="false">
      <c r="A1659" s="11" t="str">
        <f aca="false">TRIM('수출입 실적(국가별)'!A1663)</f>
        <v>2025.08</v>
      </c>
      <c r="B1659" s="17" t="n">
        <f aca="false">IFERROR(VALUE(LEFT(A1659,4)),"")</f>
        <v>2025</v>
      </c>
      <c r="C1659" s="17" t="n">
        <f aca="false">IFERROR(VALUE(RIGHT(A1659,2)),"")</f>
        <v>8</v>
      </c>
      <c r="D1659" s="11" t="str">
        <f aca="false">TRIM('수출입 실적(국가별)'!B1663)</f>
        <v>베트남</v>
      </c>
      <c r="E1659" s="19" t="n">
        <f aca="false">IFERROR(VALUE(SUBSTITUTE(TRIM('수출입 실적(국가별)'!D1663),",","")),"")</f>
        <v>5398092</v>
      </c>
      <c r="F1659" s="19" t="n">
        <f aca="false">IFERROR(VALUE(SUBSTITUTE(TRIM('수출입 실적(국가별)'!F1663),",","")),"")</f>
        <v>2952369</v>
      </c>
      <c r="G1659" s="19" t="n">
        <f aca="false">IFERROR(VALUE(SUBSTITUTE(TRIM('수출입 실적(국가별)'!G1663),",","")),"")</f>
        <v>2445723</v>
      </c>
    </row>
    <row r="1660" customFormat="false" ht="15" hidden="false" customHeight="true" outlineLevel="0" collapsed="false">
      <c r="A1660" s="11" t="str">
        <f aca="false">TRIM('수출입 실적(국가별)'!A1664)</f>
        <v>2025.08</v>
      </c>
      <c r="B1660" s="17" t="n">
        <f aca="false">IFERROR(VALUE(LEFT(A1660,4)),"")</f>
        <v>2025</v>
      </c>
      <c r="C1660" s="17" t="n">
        <f aca="false">IFERROR(VALUE(RIGHT(A1660,2)),"")</f>
        <v>8</v>
      </c>
      <c r="D1660" s="11" t="str">
        <f aca="false">TRIM('수출입 실적(국가별)'!B1664)</f>
        <v>대만</v>
      </c>
      <c r="E1660" s="19" t="n">
        <f aca="false">IFERROR(VALUE(SUBSTITUTE(TRIM('수출입 실적(국가별)'!D1664),",","")),"")</f>
        <v>4371509</v>
      </c>
      <c r="F1660" s="19" t="n">
        <f aca="false">IFERROR(VALUE(SUBSTITUTE(TRIM('수출입 실적(국가별)'!F1664),",","")),"")</f>
        <v>2800398</v>
      </c>
      <c r="G1660" s="19" t="n">
        <f aca="false">IFERROR(VALUE(SUBSTITUTE(TRIM('수출입 실적(국가별)'!G1664),",","")),"")</f>
        <v>1571111</v>
      </c>
    </row>
    <row r="1661" customFormat="false" ht="15" hidden="false" customHeight="true" outlineLevel="0" collapsed="false">
      <c r="A1661" s="11" t="str">
        <f aca="false">TRIM('수출입 실적(국가별)'!A1665)</f>
        <v>2025.08</v>
      </c>
      <c r="B1661" s="17" t="n">
        <f aca="false">IFERROR(VALUE(LEFT(A1661,4)),"")</f>
        <v>2025</v>
      </c>
      <c r="C1661" s="17" t="n">
        <f aca="false">IFERROR(VALUE(RIGHT(A1661,2)),"")</f>
        <v>8</v>
      </c>
      <c r="D1661" s="11" t="str">
        <f aca="false">TRIM('수출입 실적(국가별)'!B1665)</f>
        <v>홍콩</v>
      </c>
      <c r="E1661" s="19" t="n">
        <f aca="false">IFERROR(VALUE(SUBSTITUTE(TRIM('수출입 실적(국가별)'!D1665),",","")),"")</f>
        <v>2726867</v>
      </c>
      <c r="F1661" s="19" t="n">
        <f aca="false">IFERROR(VALUE(SUBSTITUTE(TRIM('수출입 실적(국가별)'!F1665),",","")),"")</f>
        <v>123974</v>
      </c>
      <c r="G1661" s="19" t="n">
        <f aca="false">IFERROR(VALUE(SUBSTITUTE(TRIM('수출입 실적(국가별)'!G1665),",","")),"")</f>
        <v>2602893</v>
      </c>
    </row>
    <row r="1662" customFormat="false" ht="15" hidden="false" customHeight="true" outlineLevel="0" collapsed="false">
      <c r="A1662" s="11" t="str">
        <f aca="false">TRIM('수출입 실적(국가별)'!A1666)</f>
        <v>2025.08</v>
      </c>
      <c r="B1662" s="17" t="n">
        <f aca="false">IFERROR(VALUE(LEFT(A1662,4)),"")</f>
        <v>2025</v>
      </c>
      <c r="C1662" s="17" t="n">
        <f aca="false">IFERROR(VALUE(RIGHT(A1662,2)),"")</f>
        <v>8</v>
      </c>
      <c r="D1662" s="11" t="str">
        <f aca="false">TRIM('수출입 실적(국가별)'!B1666)</f>
        <v>일본</v>
      </c>
      <c r="E1662" s="19" t="n">
        <f aca="false">IFERROR(VALUE(SUBSTITUTE(TRIM('수출입 실적(국가별)'!D1666),",","")),"")</f>
        <v>2376746</v>
      </c>
      <c r="F1662" s="19" t="n">
        <f aca="false">IFERROR(VALUE(SUBSTITUTE(TRIM('수출입 실적(국가별)'!F1666),",","")),"")</f>
        <v>3626223</v>
      </c>
      <c r="G1662" s="19" t="n">
        <f aca="false">IFERROR(VALUE(SUBSTITUTE(TRIM('수출입 실적(국가별)'!G1666),",","")),"")</f>
        <v>-1249477</v>
      </c>
    </row>
    <row r="1663" customFormat="false" ht="15" hidden="false" customHeight="true" outlineLevel="0" collapsed="false">
      <c r="A1663" s="11" t="str">
        <f aca="false">TRIM('수출입 실적(국가별)'!A1667)</f>
        <v>2025.08</v>
      </c>
      <c r="B1663" s="17" t="n">
        <f aca="false">IFERROR(VALUE(LEFT(A1663,4)),"")</f>
        <v>2025</v>
      </c>
      <c r="C1663" s="17" t="n">
        <f aca="false">IFERROR(VALUE(RIGHT(A1663,2)),"")</f>
        <v>8</v>
      </c>
      <c r="D1663" s="11" t="str">
        <f aca="false">TRIM('수출입 실적(국가별)'!B1667)</f>
        <v>싱가포르</v>
      </c>
      <c r="E1663" s="19" t="n">
        <f aca="false">IFERROR(VALUE(SUBSTITUTE(TRIM('수출입 실적(국가별)'!D1667),",","")),"")</f>
        <v>2164627</v>
      </c>
      <c r="F1663" s="19" t="n">
        <f aca="false">IFERROR(VALUE(SUBSTITUTE(TRIM('수출입 실적(국가별)'!F1667),",","")),"")</f>
        <v>835297</v>
      </c>
      <c r="G1663" s="19" t="n">
        <f aca="false">IFERROR(VALUE(SUBSTITUTE(TRIM('수출입 실적(국가별)'!G1667),",","")),"")</f>
        <v>1329329</v>
      </c>
    </row>
    <row r="1664" customFormat="false" ht="15" hidden="false" customHeight="true" outlineLevel="0" collapsed="false">
      <c r="A1664" s="11" t="str">
        <f aca="false">TRIM('수출입 실적(국가별)'!A1668)</f>
        <v>2025.08</v>
      </c>
      <c r="B1664" s="17" t="n">
        <f aca="false">IFERROR(VALUE(LEFT(A1664,4)),"")</f>
        <v>2025</v>
      </c>
      <c r="C1664" s="17" t="n">
        <f aca="false">IFERROR(VALUE(RIGHT(A1664,2)),"")</f>
        <v>8</v>
      </c>
      <c r="D1664" s="11" t="str">
        <f aca="false">TRIM('수출입 실적(국가별)'!B1668)</f>
        <v>인도</v>
      </c>
      <c r="E1664" s="19" t="n">
        <f aca="false">IFERROR(VALUE(SUBSTITUTE(TRIM('수출입 실적(국가별)'!D1668),",","")),"")</f>
        <v>1591153</v>
      </c>
      <c r="F1664" s="19" t="n">
        <f aca="false">IFERROR(VALUE(SUBSTITUTE(TRIM('수출입 실적(국가별)'!F1668),",","")),"")</f>
        <v>538802</v>
      </c>
      <c r="G1664" s="19" t="n">
        <f aca="false">IFERROR(VALUE(SUBSTITUTE(TRIM('수출입 실적(국가별)'!G1668),",","")),"")</f>
        <v>1052351</v>
      </c>
    </row>
    <row r="1665" customFormat="false" ht="15" hidden="false" customHeight="true" outlineLevel="0" collapsed="false">
      <c r="A1665" s="11" t="str">
        <f aca="false">TRIM('수출입 실적(국가별)'!A1669)</f>
        <v>2025.08</v>
      </c>
      <c r="B1665" s="17" t="n">
        <f aca="false">IFERROR(VALUE(LEFT(A1665,4)),"")</f>
        <v>2025</v>
      </c>
      <c r="C1665" s="17" t="n">
        <f aca="false">IFERROR(VALUE(RIGHT(A1665,2)),"")</f>
        <v>8</v>
      </c>
      <c r="D1665" s="11" t="str">
        <f aca="false">TRIM('수출입 실적(국가별)'!B1669)</f>
        <v>호주</v>
      </c>
      <c r="E1665" s="19" t="n">
        <f aca="false">IFERROR(VALUE(SUBSTITUTE(TRIM('수출입 실적(국가별)'!D1669),",","")),"")</f>
        <v>1499722</v>
      </c>
      <c r="F1665" s="19" t="n">
        <f aca="false">IFERROR(VALUE(SUBSTITUTE(TRIM('수출입 실적(국가별)'!F1669),",","")),"")</f>
        <v>2400638</v>
      </c>
      <c r="G1665" s="19" t="n">
        <f aca="false">IFERROR(VALUE(SUBSTITUTE(TRIM('수출입 실적(국가별)'!G1669),",","")),"")</f>
        <v>-900916</v>
      </c>
    </row>
    <row r="1666" customFormat="false" ht="15" hidden="false" customHeight="true" outlineLevel="0" collapsed="false">
      <c r="A1666" s="11" t="str">
        <f aca="false">TRIM('수출입 실적(국가별)'!A1670)</f>
        <v>2025.08</v>
      </c>
      <c r="B1666" s="17" t="n">
        <f aca="false">IFERROR(VALUE(LEFT(A1666,4)),"")</f>
        <v>2025</v>
      </c>
      <c r="C1666" s="17" t="n">
        <f aca="false">IFERROR(VALUE(RIGHT(A1666,2)),"")</f>
        <v>8</v>
      </c>
      <c r="D1666" s="11" t="str">
        <f aca="false">TRIM('수출입 실적(국가별)'!B1670)</f>
        <v>말레이시아</v>
      </c>
      <c r="E1666" s="19" t="n">
        <f aca="false">IFERROR(VALUE(SUBSTITUTE(TRIM('수출입 실적(국가별)'!D1670),",","")),"")</f>
        <v>1039247</v>
      </c>
      <c r="F1666" s="19" t="n">
        <f aca="false">IFERROR(VALUE(SUBSTITUTE(TRIM('수출입 실적(국가별)'!F1670),",","")),"")</f>
        <v>1340621</v>
      </c>
      <c r="G1666" s="19" t="n">
        <f aca="false">IFERROR(VALUE(SUBSTITUTE(TRIM('수출입 실적(국가별)'!G1670),",","")),"")</f>
        <v>-301374</v>
      </c>
    </row>
    <row r="1667" customFormat="false" ht="15" hidden="false" customHeight="true" outlineLevel="0" collapsed="false">
      <c r="A1667" s="11" t="str">
        <f aca="false">TRIM('수출입 실적(국가별)'!A1671)</f>
        <v>2025.08</v>
      </c>
      <c r="B1667" s="17" t="n">
        <f aca="false">IFERROR(VALUE(LEFT(A1667,4)),"")</f>
        <v>2025</v>
      </c>
      <c r="C1667" s="17" t="n">
        <f aca="false">IFERROR(VALUE(RIGHT(A1667,2)),"")</f>
        <v>8</v>
      </c>
      <c r="D1667" s="11" t="str">
        <f aca="false">TRIM('수출입 실적(국가별)'!B1671)</f>
        <v>필리핀</v>
      </c>
      <c r="E1667" s="19" t="n">
        <f aca="false">IFERROR(VALUE(SUBSTITUTE(TRIM('수출입 실적(국가별)'!D1671),",","")),"")</f>
        <v>1032044</v>
      </c>
      <c r="F1667" s="19" t="n">
        <f aca="false">IFERROR(VALUE(SUBSTITUTE(TRIM('수출입 실적(국가별)'!F1671),",","")),"")</f>
        <v>266736</v>
      </c>
      <c r="G1667" s="19" t="n">
        <f aca="false">IFERROR(VALUE(SUBSTITUTE(TRIM('수출입 실적(국가별)'!G1671),",","")),"")</f>
        <v>765308</v>
      </c>
    </row>
    <row r="1668" customFormat="false" ht="15" hidden="false" customHeight="true" outlineLevel="0" collapsed="false">
      <c r="A1668" s="11" t="str">
        <f aca="false">TRIM('수출입 실적(국가별)'!A1672)</f>
        <v>2025.08</v>
      </c>
      <c r="B1668" s="17" t="n">
        <f aca="false">IFERROR(VALUE(LEFT(A1668,4)),"")</f>
        <v>2025</v>
      </c>
      <c r="C1668" s="17" t="n">
        <f aca="false">IFERROR(VALUE(RIGHT(A1668,2)),"")</f>
        <v>8</v>
      </c>
      <c r="D1668" s="11" t="str">
        <f aca="false">TRIM('수출입 실적(국가별)'!B1672)</f>
        <v>멕시코</v>
      </c>
      <c r="E1668" s="19" t="n">
        <f aca="false">IFERROR(VALUE(SUBSTITUTE(TRIM('수출입 실적(국가별)'!D1672),",","")),"")</f>
        <v>997130</v>
      </c>
      <c r="F1668" s="19" t="n">
        <f aca="false">IFERROR(VALUE(SUBSTITUTE(TRIM('수출입 실적(국가별)'!F1672),",","")),"")</f>
        <v>620792</v>
      </c>
      <c r="G1668" s="19" t="n">
        <f aca="false">IFERROR(VALUE(SUBSTITUTE(TRIM('수출입 실적(국가별)'!G1672),",","")),"")</f>
        <v>376337</v>
      </c>
    </row>
    <row r="1669" customFormat="false" ht="15" hidden="false" customHeight="true" outlineLevel="0" collapsed="false">
      <c r="A1669" s="11" t="str">
        <f aca="false">TRIM('수출입 실적(국가별)'!A1673)</f>
        <v>2025.08</v>
      </c>
      <c r="B1669" s="17" t="n">
        <f aca="false">IFERROR(VALUE(LEFT(A1669,4)),"")</f>
        <v>2025</v>
      </c>
      <c r="C1669" s="17" t="n">
        <f aca="false">IFERROR(VALUE(RIGHT(A1669,2)),"")</f>
        <v>8</v>
      </c>
      <c r="D1669" s="11" t="str">
        <f aca="false">TRIM('수출입 실적(국가별)'!B1673)</f>
        <v>프랑스</v>
      </c>
      <c r="E1669" s="19" t="n">
        <f aca="false">IFERROR(VALUE(SUBSTITUTE(TRIM('수출입 실적(국가별)'!D1673),",","")),"")</f>
        <v>977528</v>
      </c>
      <c r="F1669" s="19" t="n">
        <f aca="false">IFERROR(VALUE(SUBSTITUTE(TRIM('수출입 실적(국가별)'!F1673),",","")),"")</f>
        <v>621858</v>
      </c>
      <c r="G1669" s="19" t="n">
        <f aca="false">IFERROR(VALUE(SUBSTITUTE(TRIM('수출입 실적(국가별)'!G1673),",","")),"")</f>
        <v>355670</v>
      </c>
    </row>
    <row r="1670" customFormat="false" ht="15" hidden="false" customHeight="true" outlineLevel="0" collapsed="false">
      <c r="A1670" s="11" t="str">
        <f aca="false">TRIM('수출입 실적(국가별)'!A1674)</f>
        <v>2025.08</v>
      </c>
      <c r="B1670" s="17" t="n">
        <f aca="false">IFERROR(VALUE(LEFT(A1670,4)),"")</f>
        <v>2025</v>
      </c>
      <c r="C1670" s="17" t="n">
        <f aca="false">IFERROR(VALUE(RIGHT(A1670,2)),"")</f>
        <v>8</v>
      </c>
      <c r="D1670" s="11" t="str">
        <f aca="false">TRIM('수출입 실적(국가별)'!B1674)</f>
        <v>네덜란드</v>
      </c>
      <c r="E1670" s="19" t="n">
        <f aca="false">IFERROR(VALUE(SUBSTITUTE(TRIM('수출입 실적(국가별)'!D1674),",","")),"")</f>
        <v>875032</v>
      </c>
      <c r="F1670" s="19" t="n">
        <f aca="false">IFERROR(VALUE(SUBSTITUTE(TRIM('수출입 실적(국가별)'!F1674),",","")),"")</f>
        <v>596168</v>
      </c>
      <c r="G1670" s="19" t="n">
        <f aca="false">IFERROR(VALUE(SUBSTITUTE(TRIM('수출입 실적(국가별)'!G1674),",","")),"")</f>
        <v>278865</v>
      </c>
    </row>
    <row r="1671" customFormat="false" ht="15" hidden="false" customHeight="true" outlineLevel="0" collapsed="false">
      <c r="A1671" s="11" t="str">
        <f aca="false">TRIM('수출입 실적(국가별)'!A1675)</f>
        <v>2025.08</v>
      </c>
      <c r="B1671" s="17" t="n">
        <f aca="false">IFERROR(VALUE(LEFT(A1671,4)),"")</f>
        <v>2025</v>
      </c>
      <c r="C1671" s="17" t="n">
        <f aca="false">IFERROR(VALUE(RIGHT(A1671,2)),"")</f>
        <v>8</v>
      </c>
      <c r="D1671" s="11" t="str">
        <f aca="false">TRIM('수출입 실적(국가별)'!B1675)</f>
        <v>캐나다</v>
      </c>
      <c r="E1671" s="19" t="n">
        <f aca="false">IFERROR(VALUE(SUBSTITUTE(TRIM('수출입 실적(국가별)'!D1675),",","")),"")</f>
        <v>782905</v>
      </c>
      <c r="F1671" s="19" t="n">
        <f aca="false">IFERROR(VALUE(SUBSTITUTE(TRIM('수출입 실적(국가별)'!F1675),",","")),"")</f>
        <v>429508</v>
      </c>
      <c r="G1671" s="19" t="n">
        <f aca="false">IFERROR(VALUE(SUBSTITUTE(TRIM('수출입 실적(국가별)'!G1675),",","")),"")</f>
        <v>353396</v>
      </c>
    </row>
    <row r="1672" customFormat="false" ht="15" hidden="false" customHeight="true" outlineLevel="0" collapsed="false">
      <c r="A1672" s="11" t="str">
        <f aca="false">TRIM('수출입 실적(국가별)'!A1676)</f>
        <v>2025.08</v>
      </c>
      <c r="B1672" s="17" t="n">
        <f aca="false">IFERROR(VALUE(LEFT(A1672,4)),"")</f>
        <v>2025</v>
      </c>
      <c r="C1672" s="17" t="n">
        <f aca="false">IFERROR(VALUE(RIGHT(A1672,2)),"")</f>
        <v>8</v>
      </c>
      <c r="D1672" s="11" t="str">
        <f aca="false">TRIM('수출입 실적(국가별)'!B1676)</f>
        <v>독일</v>
      </c>
      <c r="E1672" s="19" t="n">
        <f aca="false">IFERROR(VALUE(SUBSTITUTE(TRIM('수출입 실적(국가별)'!D1676),",","")),"")</f>
        <v>758699</v>
      </c>
      <c r="F1672" s="19" t="n">
        <f aca="false">IFERROR(VALUE(SUBSTITUTE(TRIM('수출입 실적(국가별)'!F1676),",","")),"")</f>
        <v>1712143</v>
      </c>
      <c r="G1672" s="19" t="n">
        <f aca="false">IFERROR(VALUE(SUBSTITUTE(TRIM('수출입 실적(국가별)'!G1676),",","")),"")</f>
        <v>-953444</v>
      </c>
    </row>
    <row r="1673" customFormat="false" ht="15" hidden="false" customHeight="true" outlineLevel="0" collapsed="false">
      <c r="A1673" s="11" t="str">
        <f aca="false">TRIM('수출입 실적(국가별)'!A1677)</f>
        <v>2025.08</v>
      </c>
      <c r="B1673" s="17" t="n">
        <f aca="false">IFERROR(VALUE(LEFT(A1673,4)),"")</f>
        <v>2025</v>
      </c>
      <c r="C1673" s="17" t="n">
        <f aca="false">IFERROR(VALUE(RIGHT(A1673,2)),"")</f>
        <v>8</v>
      </c>
      <c r="D1673" s="11" t="str">
        <f aca="false">TRIM('수출입 실적(국가별)'!B1677)</f>
        <v>튀르키예</v>
      </c>
      <c r="E1673" s="19" t="n">
        <f aca="false">IFERROR(VALUE(SUBSTITUTE(TRIM('수출입 실적(국가별)'!D1677),",","")),"")</f>
        <v>705256</v>
      </c>
      <c r="F1673" s="19" t="n">
        <f aca="false">IFERROR(VALUE(SUBSTITUTE(TRIM('수출입 실적(국가별)'!F1677),",","")),"")</f>
        <v>102700</v>
      </c>
      <c r="G1673" s="19" t="n">
        <f aca="false">IFERROR(VALUE(SUBSTITUTE(TRIM('수출입 실적(국가별)'!G1677),",","")),"")</f>
        <v>602556</v>
      </c>
    </row>
    <row r="1674" customFormat="false" ht="15" hidden="false" customHeight="true" outlineLevel="0" collapsed="false">
      <c r="A1674" s="11" t="str">
        <f aca="false">TRIM('수출입 실적(국가별)'!A1678)</f>
        <v>2025.08</v>
      </c>
      <c r="B1674" s="17" t="n">
        <f aca="false">IFERROR(VALUE(LEFT(A1674,4)),"")</f>
        <v>2025</v>
      </c>
      <c r="C1674" s="17" t="n">
        <f aca="false">IFERROR(VALUE(RIGHT(A1674,2)),"")</f>
        <v>8</v>
      </c>
      <c r="D1674" s="11" t="str">
        <f aca="false">TRIM('수출입 실적(국가별)'!B1678)</f>
        <v>영국</v>
      </c>
      <c r="E1674" s="19" t="n">
        <f aca="false">IFERROR(VALUE(SUBSTITUTE(TRIM('수출입 실적(국가별)'!D1678),",","")),"")</f>
        <v>644021</v>
      </c>
      <c r="F1674" s="19" t="n">
        <f aca="false">IFERROR(VALUE(SUBSTITUTE(TRIM('수출입 실적(국가별)'!F1678),",","")),"")</f>
        <v>343206</v>
      </c>
      <c r="G1674" s="19" t="n">
        <f aca="false">IFERROR(VALUE(SUBSTITUTE(TRIM('수출입 실적(국가별)'!G1678),",","")),"")</f>
        <v>300815</v>
      </c>
    </row>
    <row r="1675" customFormat="false" ht="15" hidden="false" customHeight="true" outlineLevel="0" collapsed="false">
      <c r="A1675" s="11" t="str">
        <f aca="false">TRIM('수출입 실적(국가별)'!A1679)</f>
        <v>2025.08</v>
      </c>
      <c r="B1675" s="17" t="n">
        <f aca="false">IFERROR(VALUE(LEFT(A1675,4)),"")</f>
        <v>2025</v>
      </c>
      <c r="C1675" s="17" t="n">
        <f aca="false">IFERROR(VALUE(RIGHT(A1675,2)),"")</f>
        <v>8</v>
      </c>
      <c r="D1675" s="11" t="str">
        <f aca="false">TRIM('수출입 실적(국가별)'!B1679)</f>
        <v>태국</v>
      </c>
      <c r="E1675" s="19" t="n">
        <f aca="false">IFERROR(VALUE(SUBSTITUTE(TRIM('수출입 실적(국가별)'!D1679),",","")),"")</f>
        <v>640192</v>
      </c>
      <c r="F1675" s="19" t="n">
        <f aca="false">IFERROR(VALUE(SUBSTITUTE(TRIM('수출입 실적(국가별)'!F1679),",","")),"")</f>
        <v>583837</v>
      </c>
      <c r="G1675" s="19" t="n">
        <f aca="false">IFERROR(VALUE(SUBSTITUTE(TRIM('수출입 실적(국가별)'!G1679),",","")),"")</f>
        <v>56355</v>
      </c>
    </row>
    <row r="1676" customFormat="false" ht="15" hidden="false" customHeight="true" outlineLevel="0" collapsed="false">
      <c r="A1676" s="11" t="str">
        <f aca="false">TRIM('수출입 실적(국가별)'!A1680)</f>
        <v>2025.08</v>
      </c>
      <c r="B1676" s="17" t="n">
        <f aca="false">IFERROR(VALUE(LEFT(A1676,4)),"")</f>
        <v>2025</v>
      </c>
      <c r="C1676" s="17" t="n">
        <f aca="false">IFERROR(VALUE(RIGHT(A1676,2)),"")</f>
        <v>8</v>
      </c>
      <c r="D1676" s="11" t="str">
        <f aca="false">TRIM('수출입 실적(국가별)'!B1680)</f>
        <v>마샬군도</v>
      </c>
      <c r="E1676" s="19" t="n">
        <f aca="false">IFERROR(VALUE(SUBSTITUTE(TRIM('수출입 실적(국가별)'!D1680),",","")),"")</f>
        <v>612134</v>
      </c>
      <c r="F1676" s="19" t="n">
        <f aca="false">IFERROR(VALUE(SUBSTITUTE(TRIM('수출입 실적(국가별)'!F1680),",","")),"")</f>
        <v>74</v>
      </c>
      <c r="G1676" s="19" t="n">
        <f aca="false">IFERROR(VALUE(SUBSTITUTE(TRIM('수출입 실적(국가별)'!G1680),",","")),"")</f>
        <v>612060</v>
      </c>
    </row>
    <row r="1677" customFormat="false" ht="15" hidden="false" customHeight="true" outlineLevel="0" collapsed="false">
      <c r="A1677" s="11" t="str">
        <f aca="false">TRIM('수출입 실적(국가별)'!A1681)</f>
        <v>2025.08</v>
      </c>
      <c r="B1677" s="17" t="n">
        <f aca="false">IFERROR(VALUE(LEFT(A1677,4)),"")</f>
        <v>2025</v>
      </c>
      <c r="C1677" s="17" t="n">
        <f aca="false">IFERROR(VALUE(RIGHT(A1677,2)),"")</f>
        <v>8</v>
      </c>
      <c r="D1677" s="11" t="str">
        <f aca="false">TRIM('수출입 실적(국가별)'!B1681)</f>
        <v>인도네시아</v>
      </c>
      <c r="E1677" s="19" t="n">
        <f aca="false">IFERROR(VALUE(SUBSTITUTE(TRIM('수출입 실적(국가별)'!D1681),",","")),"")</f>
        <v>526704</v>
      </c>
      <c r="F1677" s="19" t="n">
        <f aca="false">IFERROR(VALUE(SUBSTITUTE(TRIM('수출입 실적(국가별)'!F1681),",","")),"")</f>
        <v>911237</v>
      </c>
      <c r="G1677" s="19" t="n">
        <f aca="false">IFERROR(VALUE(SUBSTITUTE(TRIM('수출입 실적(국가별)'!G1681),",","")),"")</f>
        <v>-384533</v>
      </c>
    </row>
    <row r="1678" customFormat="false" ht="15" hidden="false" customHeight="true" outlineLevel="0" collapsed="false">
      <c r="A1678" s="11" t="str">
        <f aca="false">TRIM('수출입 실적(국가별)'!A1682)</f>
        <v>2025.08</v>
      </c>
      <c r="B1678" s="17" t="n">
        <f aca="false">IFERROR(VALUE(LEFT(A1678,4)),"")</f>
        <v>2025</v>
      </c>
      <c r="C1678" s="17" t="n">
        <f aca="false">IFERROR(VALUE(RIGHT(A1678,2)),"")</f>
        <v>8</v>
      </c>
      <c r="D1678" s="11" t="str">
        <f aca="false">TRIM('수출입 실적(국가별)'!B1682)</f>
        <v>폴란드</v>
      </c>
      <c r="E1678" s="19" t="n">
        <f aca="false">IFERROR(VALUE(SUBSTITUTE(TRIM('수출입 실적(국가별)'!D1682),",","")),"")</f>
        <v>487198</v>
      </c>
      <c r="F1678" s="19" t="n">
        <f aca="false">IFERROR(VALUE(SUBSTITUTE(TRIM('수출입 실적(국가별)'!F1682),",","")),"")</f>
        <v>85098</v>
      </c>
      <c r="G1678" s="19" t="n">
        <f aca="false">IFERROR(VALUE(SUBSTITUTE(TRIM('수출입 실적(국가별)'!G1682),",","")),"")</f>
        <v>402100</v>
      </c>
    </row>
    <row r="1679" customFormat="false" ht="15" hidden="false" customHeight="true" outlineLevel="0" collapsed="false">
      <c r="A1679" s="11" t="str">
        <f aca="false">TRIM('수출입 실적(국가별)'!A1683)</f>
        <v>2025.08</v>
      </c>
      <c r="B1679" s="17" t="n">
        <f aca="false">IFERROR(VALUE(LEFT(A1679,4)),"")</f>
        <v>2025</v>
      </c>
      <c r="C1679" s="17" t="n">
        <f aca="false">IFERROR(VALUE(RIGHT(A1679,2)),"")</f>
        <v>8</v>
      </c>
      <c r="D1679" s="11" t="str">
        <f aca="false">TRIM('수출입 실적(국가별)'!B1683)</f>
        <v>라이베리아</v>
      </c>
      <c r="E1679" s="19" t="n">
        <f aca="false">IFERROR(VALUE(SUBSTITUTE(TRIM('수출입 실적(국가별)'!D1683),",","")),"")</f>
        <v>425958</v>
      </c>
      <c r="F1679" s="19" t="n">
        <f aca="false">IFERROR(VALUE(SUBSTITUTE(TRIM('수출입 실적(국가별)'!F1683),",","")),"")</f>
        <v>7</v>
      </c>
      <c r="G1679" s="19" t="n">
        <f aca="false">IFERROR(VALUE(SUBSTITUTE(TRIM('수출입 실적(국가별)'!G1683),",","")),"")</f>
        <v>425950</v>
      </c>
    </row>
    <row r="1680" customFormat="false" ht="15" hidden="false" customHeight="true" outlineLevel="0" collapsed="false">
      <c r="A1680" s="11" t="str">
        <f aca="false">TRIM('수출입 실적(국가별)'!A1684)</f>
        <v>2025.08</v>
      </c>
      <c r="B1680" s="17" t="n">
        <f aca="false">IFERROR(VALUE(LEFT(A1680,4)),"")</f>
        <v>2025</v>
      </c>
      <c r="C1680" s="17" t="n">
        <f aca="false">IFERROR(VALUE(RIGHT(A1680,2)),"")</f>
        <v>8</v>
      </c>
      <c r="D1680" s="11" t="str">
        <f aca="false">TRIM('수출입 실적(국가별)'!B1684)</f>
        <v>브라질</v>
      </c>
      <c r="E1680" s="19" t="n">
        <f aca="false">IFERROR(VALUE(SUBSTITUTE(TRIM('수출입 실적(국가별)'!D1684),",","")),"")</f>
        <v>358648</v>
      </c>
      <c r="F1680" s="19" t="n">
        <f aca="false">IFERROR(VALUE(SUBSTITUTE(TRIM('수출입 실적(국가별)'!F1684),",","")),"")</f>
        <v>375281</v>
      </c>
      <c r="G1680" s="19" t="n">
        <f aca="false">IFERROR(VALUE(SUBSTITUTE(TRIM('수출입 실적(국가별)'!G1684),",","")),"")</f>
        <v>-16633</v>
      </c>
    </row>
    <row r="1681" customFormat="false" ht="15" hidden="false" customHeight="true" outlineLevel="0" collapsed="false">
      <c r="A1681" s="11" t="str">
        <f aca="false">TRIM('수출입 실적(국가별)'!A1685)</f>
        <v>2025.08</v>
      </c>
      <c r="B1681" s="17" t="n">
        <f aca="false">IFERROR(VALUE(LEFT(A1681,4)),"")</f>
        <v>2025</v>
      </c>
      <c r="C1681" s="17" t="n">
        <f aca="false">IFERROR(VALUE(RIGHT(A1681,2)),"")</f>
        <v>8</v>
      </c>
      <c r="D1681" s="11" t="str">
        <f aca="false">TRIM('수출입 실적(국가별)'!B1685)</f>
        <v>사우디아라비아</v>
      </c>
      <c r="E1681" s="19" t="n">
        <f aca="false">IFERROR(VALUE(SUBSTITUTE(TRIM('수출입 실적(국가별)'!D1685),",","")),"")</f>
        <v>357320</v>
      </c>
      <c r="F1681" s="19" t="n">
        <f aca="false">IFERROR(VALUE(SUBSTITUTE(TRIM('수출입 실적(국가별)'!F1685),",","")),"")</f>
        <v>2817172</v>
      </c>
      <c r="G1681" s="19" t="n">
        <f aca="false">IFERROR(VALUE(SUBSTITUTE(TRIM('수출입 실적(국가별)'!G1685),",","")),"")</f>
        <v>-2459853</v>
      </c>
    </row>
    <row r="1682" customFormat="false" ht="15" hidden="false" customHeight="true" outlineLevel="0" collapsed="false">
      <c r="A1682" s="11" t="str">
        <f aca="false">TRIM('수출입 실적(국가별)'!A1686)</f>
        <v>2025.08</v>
      </c>
      <c r="B1682" s="17" t="n">
        <f aca="false">IFERROR(VALUE(LEFT(A1682,4)),"")</f>
        <v>2025</v>
      </c>
      <c r="C1682" s="17" t="n">
        <f aca="false">IFERROR(VALUE(RIGHT(A1682,2)),"")</f>
        <v>8</v>
      </c>
      <c r="D1682" s="11" t="str">
        <f aca="false">TRIM('수출입 실적(국가별)'!B1686)</f>
        <v>아랍에미리트 연합</v>
      </c>
      <c r="E1682" s="19" t="n">
        <f aca="false">IFERROR(VALUE(SUBSTITUTE(TRIM('수출입 실적(국가별)'!D1686),",","")),"")</f>
        <v>356822</v>
      </c>
      <c r="F1682" s="19" t="n">
        <f aca="false">IFERROR(VALUE(SUBSTITUTE(TRIM('수출입 실적(국가별)'!F1686),",","")),"")</f>
        <v>1748694</v>
      </c>
      <c r="G1682" s="19" t="n">
        <f aca="false">IFERROR(VALUE(SUBSTITUTE(TRIM('수출입 실적(국가별)'!G1686),",","")),"")</f>
        <v>-1391872</v>
      </c>
    </row>
    <row r="1683" customFormat="false" ht="15" hidden="false" customHeight="true" outlineLevel="0" collapsed="false">
      <c r="A1683" s="11" t="str">
        <f aca="false">TRIM('수출입 실적(국가별)'!A1687)</f>
        <v>2025.08</v>
      </c>
      <c r="B1683" s="17" t="n">
        <f aca="false">IFERROR(VALUE(LEFT(A1683,4)),"")</f>
        <v>2025</v>
      </c>
      <c r="C1683" s="17" t="n">
        <f aca="false">IFERROR(VALUE(RIGHT(A1683,2)),"")</f>
        <v>8</v>
      </c>
      <c r="D1683" s="11" t="str">
        <f aca="false">TRIM('수출입 실적(국가별)'!B1687)</f>
        <v>이탈리아</v>
      </c>
      <c r="E1683" s="19" t="n">
        <f aca="false">IFERROR(VALUE(SUBSTITUTE(TRIM('수출입 실적(국가별)'!D1687),",","")),"")</f>
        <v>340169</v>
      </c>
      <c r="F1683" s="19" t="n">
        <f aca="false">IFERROR(VALUE(SUBSTITUTE(TRIM('수출입 실적(국가별)'!F1687),",","")),"")</f>
        <v>580726</v>
      </c>
      <c r="G1683" s="19" t="n">
        <f aca="false">IFERROR(VALUE(SUBSTITUTE(TRIM('수출입 실적(국가별)'!G1687),",","")),"")</f>
        <v>-240557</v>
      </c>
    </row>
    <row r="1684" customFormat="false" ht="15" hidden="false" customHeight="true" outlineLevel="0" collapsed="false">
      <c r="A1684" s="11" t="str">
        <f aca="false">TRIM('수출입 실적(국가별)'!A1688)</f>
        <v>2025.08</v>
      </c>
      <c r="B1684" s="17" t="n">
        <f aca="false">IFERROR(VALUE(LEFT(A1684,4)),"")</f>
        <v>2025</v>
      </c>
      <c r="C1684" s="17" t="n">
        <f aca="false">IFERROR(VALUE(RIGHT(A1684,2)),"")</f>
        <v>8</v>
      </c>
      <c r="D1684" s="11" t="str">
        <f aca="false">TRIM('수출입 실적(국가별)'!B1688)</f>
        <v>러시아 연방</v>
      </c>
      <c r="E1684" s="19" t="n">
        <f aca="false">IFERROR(VALUE(SUBSTITUTE(TRIM('수출입 실적(국가별)'!D1688),",","")),"")</f>
        <v>325632</v>
      </c>
      <c r="F1684" s="19" t="n">
        <f aca="false">IFERROR(VALUE(SUBSTITUTE(TRIM('수출입 실적(국가별)'!F1688),",","")),"")</f>
        <v>716558</v>
      </c>
      <c r="G1684" s="19" t="n">
        <f aca="false">IFERROR(VALUE(SUBSTITUTE(TRIM('수출입 실적(국가별)'!G1688),",","")),"")</f>
        <v>-390926</v>
      </c>
    </row>
    <row r="1685" customFormat="false" ht="15" hidden="false" customHeight="true" outlineLevel="0" collapsed="false">
      <c r="A1685" s="11" t="str">
        <f aca="false">TRIM('수출입 실적(국가별)'!A1689)</f>
        <v>2025.08</v>
      </c>
      <c r="B1685" s="17" t="n">
        <f aca="false">IFERROR(VALUE(LEFT(A1685,4)),"")</f>
        <v>2025</v>
      </c>
      <c r="C1685" s="17" t="n">
        <f aca="false">IFERROR(VALUE(RIGHT(A1685,2)),"")</f>
        <v>8</v>
      </c>
      <c r="D1685" s="11" t="str">
        <f aca="false">TRIM('수출입 실적(국가별)'!B1689)</f>
        <v>벨기에</v>
      </c>
      <c r="E1685" s="19" t="n">
        <f aca="false">IFERROR(VALUE(SUBSTITUTE(TRIM('수출입 실적(국가별)'!D1689),",","")),"")</f>
        <v>302378</v>
      </c>
      <c r="F1685" s="19" t="n">
        <f aca="false">IFERROR(VALUE(SUBSTITUTE(TRIM('수출입 실적(국가별)'!F1689),",","")),"")</f>
        <v>109993</v>
      </c>
      <c r="G1685" s="19" t="n">
        <f aca="false">IFERROR(VALUE(SUBSTITUTE(TRIM('수출입 실적(국가별)'!G1689),",","")),"")</f>
        <v>192385</v>
      </c>
    </row>
    <row r="1686" customFormat="false" ht="15" hidden="false" customHeight="true" outlineLevel="0" collapsed="false">
      <c r="A1686" s="11" t="str">
        <f aca="false">TRIM('수출입 실적(국가별)'!A1690)</f>
        <v>2025.08</v>
      </c>
      <c r="B1686" s="17" t="n">
        <f aca="false">IFERROR(VALUE(LEFT(A1686,4)),"")</f>
        <v>2025</v>
      </c>
      <c r="C1686" s="17" t="n">
        <f aca="false">IFERROR(VALUE(RIGHT(A1686,2)),"")</f>
        <v>8</v>
      </c>
      <c r="D1686" s="11" t="str">
        <f aca="false">TRIM('수출입 실적(국가별)'!B1690)</f>
        <v>스페인</v>
      </c>
      <c r="E1686" s="19" t="n">
        <f aca="false">IFERROR(VALUE(SUBSTITUTE(TRIM('수출입 실적(국가별)'!D1690),",","")),"")</f>
        <v>294979</v>
      </c>
      <c r="F1686" s="19" t="n">
        <f aca="false">IFERROR(VALUE(SUBSTITUTE(TRIM('수출입 실적(국가별)'!F1690),",","")),"")</f>
        <v>227339</v>
      </c>
      <c r="G1686" s="19" t="n">
        <f aca="false">IFERROR(VALUE(SUBSTITUTE(TRIM('수출입 실적(국가별)'!G1690),",","")),"")</f>
        <v>67640</v>
      </c>
    </row>
    <row r="1687" customFormat="false" ht="15" hidden="false" customHeight="true" outlineLevel="0" collapsed="false">
      <c r="A1687" s="11" t="str">
        <f aca="false">TRIM('수출입 실적(국가별)'!A1691)</f>
        <v>2025.08</v>
      </c>
      <c r="B1687" s="17" t="n">
        <f aca="false">IFERROR(VALUE(LEFT(A1687,4)),"")</f>
        <v>2025</v>
      </c>
      <c r="C1687" s="17" t="n">
        <f aca="false">IFERROR(VALUE(RIGHT(A1687,2)),"")</f>
        <v>8</v>
      </c>
      <c r="D1687" s="11" t="str">
        <f aca="false">TRIM('수출입 실적(국가별)'!B1691)</f>
        <v>체코공화국</v>
      </c>
      <c r="E1687" s="19" t="n">
        <f aca="false">IFERROR(VALUE(SUBSTITUTE(TRIM('수출입 실적(국가별)'!D1691),",","")),"")</f>
        <v>294339</v>
      </c>
      <c r="F1687" s="19" t="n">
        <f aca="false">IFERROR(VALUE(SUBSTITUTE(TRIM('수출입 실적(국가별)'!F1691),",","")),"")</f>
        <v>79484</v>
      </c>
      <c r="G1687" s="19" t="n">
        <f aca="false">IFERROR(VALUE(SUBSTITUTE(TRIM('수출입 실적(국가별)'!G1691),",","")),"")</f>
        <v>214855</v>
      </c>
    </row>
    <row r="1688" customFormat="false" ht="15" hidden="false" customHeight="true" outlineLevel="0" collapsed="false">
      <c r="A1688" s="11" t="str">
        <f aca="false">TRIM('수출입 실적(국가별)'!A1692)</f>
        <v>2025.08</v>
      </c>
      <c r="B1688" s="17" t="n">
        <f aca="false">IFERROR(VALUE(LEFT(A1688,4)),"")</f>
        <v>2025</v>
      </c>
      <c r="C1688" s="17" t="n">
        <f aca="false">IFERROR(VALUE(RIGHT(A1688,2)),"")</f>
        <v>8</v>
      </c>
      <c r="D1688" s="11" t="str">
        <f aca="false">TRIM('수출입 실적(국가별)'!B1692)</f>
        <v>키르기스스탄</v>
      </c>
      <c r="E1688" s="19" t="n">
        <f aca="false">IFERROR(VALUE(SUBSTITUTE(TRIM('수출입 실적(국가별)'!D1692),",","")),"")</f>
        <v>292165</v>
      </c>
      <c r="F1688" s="19" t="n">
        <f aca="false">IFERROR(VALUE(SUBSTITUTE(TRIM('수출입 실적(국가별)'!F1692),",","")),"")</f>
        <v>230</v>
      </c>
      <c r="G1688" s="19" t="n">
        <f aca="false">IFERROR(VALUE(SUBSTITUTE(TRIM('수출입 실적(국가별)'!G1692),",","")),"")</f>
        <v>291935</v>
      </c>
    </row>
    <row r="1689" customFormat="false" ht="15" hidden="false" customHeight="true" outlineLevel="0" collapsed="false">
      <c r="A1689" s="11" t="str">
        <f aca="false">TRIM('수출입 실적(국가별)'!A1693)</f>
        <v>2025.08</v>
      </c>
      <c r="B1689" s="17" t="n">
        <f aca="false">IFERROR(VALUE(LEFT(A1689,4)),"")</f>
        <v>2025</v>
      </c>
      <c r="C1689" s="17" t="n">
        <f aca="false">IFERROR(VALUE(RIGHT(A1689,2)),"")</f>
        <v>8</v>
      </c>
      <c r="D1689" s="11" t="str">
        <f aca="false">TRIM('수출입 실적(국가별)'!B1693)</f>
        <v>카자흐스탄</v>
      </c>
      <c r="E1689" s="19" t="n">
        <f aca="false">IFERROR(VALUE(SUBSTITUTE(TRIM('수출입 실적(국가별)'!D1693),",","")),"")</f>
        <v>259853</v>
      </c>
      <c r="F1689" s="19" t="n">
        <f aca="false">IFERROR(VALUE(SUBSTITUTE(TRIM('수출입 실적(국가별)'!F1693),",","")),"")</f>
        <v>16709</v>
      </c>
      <c r="G1689" s="19" t="n">
        <f aca="false">IFERROR(VALUE(SUBSTITUTE(TRIM('수출입 실적(국가별)'!G1693),",","")),"")</f>
        <v>243144</v>
      </c>
    </row>
    <row r="1690" customFormat="false" ht="15" hidden="false" customHeight="true" outlineLevel="0" collapsed="false">
      <c r="A1690" s="11" t="str">
        <f aca="false">TRIM('수출입 실적(국가별)'!A1694)</f>
        <v>2025.08</v>
      </c>
      <c r="B1690" s="17" t="n">
        <f aca="false">IFERROR(VALUE(LEFT(A1690,4)),"")</f>
        <v>2025</v>
      </c>
      <c r="C1690" s="17" t="n">
        <f aca="false">IFERROR(VALUE(RIGHT(A1690,2)),"")</f>
        <v>8</v>
      </c>
      <c r="D1690" s="11" t="str">
        <f aca="false">TRIM('수출입 실적(국가별)'!B1694)</f>
        <v>슬로바키아</v>
      </c>
      <c r="E1690" s="19" t="n">
        <f aca="false">IFERROR(VALUE(SUBSTITUTE(TRIM('수출입 실적(국가별)'!D1694),",","")),"")</f>
        <v>254619</v>
      </c>
      <c r="F1690" s="19" t="n">
        <f aca="false">IFERROR(VALUE(SUBSTITUTE(TRIM('수출입 실적(국가별)'!F1694),",","")),"")</f>
        <v>57464</v>
      </c>
      <c r="G1690" s="19" t="n">
        <f aca="false">IFERROR(VALUE(SUBSTITUTE(TRIM('수출입 실적(국가별)'!G1694),",","")),"")</f>
        <v>197155</v>
      </c>
    </row>
    <row r="1691" customFormat="false" ht="15" hidden="false" customHeight="true" outlineLevel="0" collapsed="false">
      <c r="A1691" s="11" t="str">
        <f aca="false">TRIM('수출입 실적(국가별)'!A1695)</f>
        <v>2025.08</v>
      </c>
      <c r="B1691" s="17" t="n">
        <f aca="false">IFERROR(VALUE(LEFT(A1691,4)),"")</f>
        <v>2025</v>
      </c>
      <c r="C1691" s="17" t="n">
        <f aca="false">IFERROR(VALUE(RIGHT(A1691,2)),"")</f>
        <v>8</v>
      </c>
      <c r="D1691" s="11" t="str">
        <f aca="false">TRIM('수출입 실적(국가별)'!B1695)</f>
        <v>덴마크</v>
      </c>
      <c r="E1691" s="19" t="n">
        <f aca="false">IFERROR(VALUE(SUBSTITUTE(TRIM('수출입 실적(국가별)'!D1695),",","")),"")</f>
        <v>249680</v>
      </c>
      <c r="F1691" s="19" t="n">
        <f aca="false">IFERROR(VALUE(SUBSTITUTE(TRIM('수출입 실적(국가별)'!F1695),",","")),"")</f>
        <v>176590</v>
      </c>
      <c r="G1691" s="19" t="n">
        <f aca="false">IFERROR(VALUE(SUBSTITUTE(TRIM('수출입 실적(국가별)'!G1695),",","")),"")</f>
        <v>73090</v>
      </c>
    </row>
    <row r="1692" customFormat="false" ht="15" hidden="false" customHeight="true" outlineLevel="0" collapsed="false">
      <c r="A1692" s="11" t="str">
        <f aca="false">TRIM('수출입 실적(국가별)'!A1696)</f>
        <v>2025.08</v>
      </c>
      <c r="B1692" s="17" t="n">
        <f aca="false">IFERROR(VALUE(LEFT(A1692,4)),"")</f>
        <v>2025</v>
      </c>
      <c r="C1692" s="17" t="n">
        <f aca="false">IFERROR(VALUE(RIGHT(A1692,2)),"")</f>
        <v>8</v>
      </c>
      <c r="D1692" s="11" t="str">
        <f aca="false">TRIM('수출입 실적(국가별)'!B1696)</f>
        <v>뉴질랜드</v>
      </c>
      <c r="E1692" s="19" t="n">
        <f aca="false">IFERROR(VALUE(SUBSTITUTE(TRIM('수출입 실적(국가별)'!D1696),",","")),"")</f>
        <v>226689</v>
      </c>
      <c r="F1692" s="19" t="n">
        <f aca="false">IFERROR(VALUE(SUBSTITUTE(TRIM('수출입 실적(국가별)'!F1696),",","")),"")</f>
        <v>184061</v>
      </c>
      <c r="G1692" s="19" t="n">
        <f aca="false">IFERROR(VALUE(SUBSTITUTE(TRIM('수출입 실적(국가별)'!G1696),",","")),"")</f>
        <v>42629</v>
      </c>
    </row>
    <row r="1693" customFormat="false" ht="15" hidden="false" customHeight="true" outlineLevel="0" collapsed="false">
      <c r="A1693" s="11" t="str">
        <f aca="false">TRIM('수출입 실적(국가별)'!A1697)</f>
        <v>2025.08</v>
      </c>
      <c r="B1693" s="17" t="n">
        <f aca="false">IFERROR(VALUE(LEFT(A1693,4)),"")</f>
        <v>2025</v>
      </c>
      <c r="C1693" s="17" t="n">
        <f aca="false">IFERROR(VALUE(RIGHT(A1693,2)),"")</f>
        <v>8</v>
      </c>
      <c r="D1693" s="11" t="str">
        <f aca="false">TRIM('수출입 실적(국가별)'!B1697)</f>
        <v>스위스</v>
      </c>
      <c r="E1693" s="19" t="n">
        <f aca="false">IFERROR(VALUE(SUBSTITUTE(TRIM('수출입 실적(국가별)'!D1697),",","")),"")</f>
        <v>215651</v>
      </c>
      <c r="F1693" s="19" t="n">
        <f aca="false">IFERROR(VALUE(SUBSTITUTE(TRIM('수출입 실적(국가별)'!F1697),",","")),"")</f>
        <v>273453</v>
      </c>
      <c r="G1693" s="19" t="n">
        <f aca="false">IFERROR(VALUE(SUBSTITUTE(TRIM('수출입 실적(국가별)'!G1697),",","")),"")</f>
        <v>-57803</v>
      </c>
    </row>
    <row r="1694" customFormat="false" ht="15" hidden="false" customHeight="true" outlineLevel="0" collapsed="false">
      <c r="A1694" s="11" t="str">
        <f aca="false">TRIM('수출입 실적(국가별)'!A1698)</f>
        <v>2025.08</v>
      </c>
      <c r="B1694" s="17" t="n">
        <f aca="false">IFERROR(VALUE(LEFT(A1694,4)),"")</f>
        <v>2025</v>
      </c>
      <c r="C1694" s="17" t="n">
        <f aca="false">IFERROR(VALUE(RIGHT(A1694,2)),"")</f>
        <v>8</v>
      </c>
      <c r="D1694" s="11" t="str">
        <f aca="false">TRIM('수출입 실적(국가별)'!B1698)</f>
        <v>버뮤다</v>
      </c>
      <c r="E1694" s="19" t="n">
        <f aca="false">IFERROR(VALUE(SUBSTITUTE(TRIM('수출입 실적(국가별)'!D1698),",","")),"")</f>
        <v>212890</v>
      </c>
      <c r="F1694" s="19" t="n">
        <f aca="false">IFERROR(VALUE(SUBSTITUTE(TRIM('수출입 실적(국가별)'!F1698),",","")),"")</f>
        <v>0</v>
      </c>
      <c r="G1694" s="19" t="n">
        <f aca="false">IFERROR(VALUE(SUBSTITUTE(TRIM('수출입 실적(국가별)'!G1698),",","")),"")</f>
        <v>212890</v>
      </c>
    </row>
    <row r="1695" customFormat="false" ht="15" hidden="false" customHeight="true" outlineLevel="0" collapsed="false">
      <c r="A1695" s="11" t="str">
        <f aca="false">TRIM('수출입 실적(국가별)'!A1699)</f>
        <v>2025.08</v>
      </c>
      <c r="B1695" s="17" t="n">
        <f aca="false">IFERROR(VALUE(LEFT(A1695,4)),"")</f>
        <v>2025</v>
      </c>
      <c r="C1695" s="17" t="n">
        <f aca="false">IFERROR(VALUE(RIGHT(A1695,2)),"")</f>
        <v>8</v>
      </c>
      <c r="D1695" s="11" t="str">
        <f aca="false">TRIM('수출입 실적(국가별)'!B1699)</f>
        <v>헝가리</v>
      </c>
      <c r="E1695" s="19" t="n">
        <f aca="false">IFERROR(VALUE(SUBSTITUTE(TRIM('수출입 실적(국가별)'!D1699),",","")),"")</f>
        <v>211584</v>
      </c>
      <c r="F1695" s="19" t="n">
        <f aca="false">IFERROR(VALUE(SUBSTITUTE(TRIM('수출입 실적(국가별)'!F1699),",","")),"")</f>
        <v>67195</v>
      </c>
      <c r="G1695" s="19" t="n">
        <f aca="false">IFERROR(VALUE(SUBSTITUTE(TRIM('수출입 실적(국가별)'!G1699),",","")),"")</f>
        <v>144389</v>
      </c>
    </row>
    <row r="1696" customFormat="false" ht="15" hidden="false" customHeight="true" outlineLevel="0" collapsed="false">
      <c r="A1696" s="11" t="str">
        <f aca="false">TRIM('수출입 실적(국가별)'!A1700)</f>
        <v>2025.08</v>
      </c>
      <c r="B1696" s="17" t="n">
        <f aca="false">IFERROR(VALUE(LEFT(A1696,4)),"")</f>
        <v>2025</v>
      </c>
      <c r="C1696" s="17" t="n">
        <f aca="false">IFERROR(VALUE(RIGHT(A1696,2)),"")</f>
        <v>8</v>
      </c>
      <c r="D1696" s="11" t="str">
        <f aca="false">TRIM('수출입 실적(국가별)'!B1700)</f>
        <v>칠레</v>
      </c>
      <c r="E1696" s="19" t="n">
        <f aca="false">IFERROR(VALUE(SUBSTITUTE(TRIM('수출입 실적(국가별)'!D1700),",","")),"")</f>
        <v>156573</v>
      </c>
      <c r="F1696" s="19" t="n">
        <f aca="false">IFERROR(VALUE(SUBSTITUTE(TRIM('수출입 실적(국가별)'!F1700),",","")),"")</f>
        <v>266548</v>
      </c>
      <c r="G1696" s="19" t="n">
        <f aca="false">IFERROR(VALUE(SUBSTITUTE(TRIM('수출입 실적(국가별)'!G1700),",","")),"")</f>
        <v>-109975</v>
      </c>
    </row>
    <row r="1697" customFormat="false" ht="15" hidden="false" customHeight="true" outlineLevel="0" collapsed="false">
      <c r="A1697" s="11" t="str">
        <f aca="false">TRIM('수출입 실적(국가별)'!A1701)</f>
        <v>2025.08</v>
      </c>
      <c r="B1697" s="17" t="n">
        <f aca="false">IFERROR(VALUE(LEFT(A1697,4)),"")</f>
        <v>2025</v>
      </c>
      <c r="C1697" s="17" t="n">
        <f aca="false">IFERROR(VALUE(RIGHT(A1697,2)),"")</f>
        <v>8</v>
      </c>
      <c r="D1697" s="11" t="str">
        <f aca="false">TRIM('수출입 실적(국가별)'!B1701)</f>
        <v>아일랜드</v>
      </c>
      <c r="E1697" s="19" t="n">
        <f aca="false">IFERROR(VALUE(SUBSTITUTE(TRIM('수출입 실적(국가별)'!D1701),",","")),"")</f>
        <v>152666</v>
      </c>
      <c r="F1697" s="19" t="n">
        <f aca="false">IFERROR(VALUE(SUBSTITUTE(TRIM('수출입 실적(국가별)'!F1701),",","")),"")</f>
        <v>123221</v>
      </c>
      <c r="G1697" s="19" t="n">
        <f aca="false">IFERROR(VALUE(SUBSTITUTE(TRIM('수출입 실적(국가별)'!G1701),",","")),"")</f>
        <v>29445</v>
      </c>
    </row>
    <row r="1698" customFormat="false" ht="15" hidden="false" customHeight="true" outlineLevel="0" collapsed="false">
      <c r="A1698" s="11" t="str">
        <f aca="false">TRIM('수출입 실적(국가별)'!A1702)</f>
        <v>2025.08</v>
      </c>
      <c r="B1698" s="17" t="n">
        <f aca="false">IFERROR(VALUE(LEFT(A1698,4)),"")</f>
        <v>2025</v>
      </c>
      <c r="C1698" s="17" t="n">
        <f aca="false">IFERROR(VALUE(RIGHT(A1698,2)),"")</f>
        <v>8</v>
      </c>
      <c r="D1698" s="11" t="str">
        <f aca="false">TRIM('수출입 실적(국가별)'!B1702)</f>
        <v>이집트</v>
      </c>
      <c r="E1698" s="19" t="n">
        <f aca="false">IFERROR(VALUE(SUBSTITUTE(TRIM('수출입 실적(국가별)'!D1702),",","")),"")</f>
        <v>150177</v>
      </c>
      <c r="F1698" s="19" t="n">
        <f aca="false">IFERROR(VALUE(SUBSTITUTE(TRIM('수출입 실적(국가별)'!F1702),",","")),"")</f>
        <v>4796</v>
      </c>
      <c r="G1698" s="19" t="n">
        <f aca="false">IFERROR(VALUE(SUBSTITUTE(TRIM('수출입 실적(국가별)'!G1702),",","")),"")</f>
        <v>145381</v>
      </c>
    </row>
    <row r="1699" customFormat="false" ht="15" hidden="false" customHeight="true" outlineLevel="0" collapsed="false">
      <c r="A1699" s="11" t="str">
        <f aca="false">TRIM('수출입 실적(국가별)'!A1703)</f>
        <v>2025.08</v>
      </c>
      <c r="B1699" s="17" t="n">
        <f aca="false">IFERROR(VALUE(LEFT(A1699,4)),"")</f>
        <v>2025</v>
      </c>
      <c r="C1699" s="17" t="n">
        <f aca="false">IFERROR(VALUE(RIGHT(A1699,2)),"")</f>
        <v>8</v>
      </c>
      <c r="D1699" s="11" t="str">
        <f aca="false">TRIM('수출입 실적(국가별)'!B1703)</f>
        <v>우즈베키스탄</v>
      </c>
      <c r="E1699" s="19" t="n">
        <f aca="false">IFERROR(VALUE(SUBSTITUTE(TRIM('수출입 실적(국가별)'!D1703),",","")),"")</f>
        <v>142990</v>
      </c>
      <c r="F1699" s="19" t="n">
        <f aca="false">IFERROR(VALUE(SUBSTITUTE(TRIM('수출입 실적(국가별)'!F1703),",","")),"")</f>
        <v>1296</v>
      </c>
      <c r="G1699" s="19" t="n">
        <f aca="false">IFERROR(VALUE(SUBSTITUTE(TRIM('수출입 실적(국가별)'!G1703),",","")),"")</f>
        <v>141694</v>
      </c>
    </row>
    <row r="1700" customFormat="false" ht="15" hidden="false" customHeight="true" outlineLevel="0" collapsed="false">
      <c r="A1700" s="11" t="str">
        <f aca="false">TRIM('수출입 실적(국가별)'!A1704)</f>
        <v>2025.08</v>
      </c>
      <c r="B1700" s="17" t="n">
        <f aca="false">IFERROR(VALUE(LEFT(A1700,4)),"")</f>
        <v>2025</v>
      </c>
      <c r="C1700" s="17" t="n">
        <f aca="false">IFERROR(VALUE(RIGHT(A1700,2)),"")</f>
        <v>8</v>
      </c>
      <c r="D1700" s="11" t="str">
        <f aca="false">TRIM('수출입 실적(국가별)'!B1704)</f>
        <v>방글라데시</v>
      </c>
      <c r="E1700" s="19" t="n">
        <f aca="false">IFERROR(VALUE(SUBSTITUTE(TRIM('수출입 실적(국가별)'!D1704),",","")),"")</f>
        <v>131916</v>
      </c>
      <c r="F1700" s="19" t="n">
        <f aca="false">IFERROR(VALUE(SUBSTITUTE(TRIM('수출입 실적(국가별)'!F1704),",","")),"")</f>
        <v>59871</v>
      </c>
      <c r="G1700" s="19" t="n">
        <f aca="false">IFERROR(VALUE(SUBSTITUTE(TRIM('수출입 실적(국가별)'!G1704),",","")),"")</f>
        <v>72045</v>
      </c>
    </row>
    <row r="1701" customFormat="false" ht="15" hidden="false" customHeight="true" outlineLevel="0" collapsed="false">
      <c r="A1701" s="11" t="str">
        <f aca="false">TRIM('수출입 실적(국가별)'!A1705)</f>
        <v>2025.08</v>
      </c>
      <c r="B1701" s="17" t="n">
        <f aca="false">IFERROR(VALUE(LEFT(A1701,4)),"")</f>
        <v>2025</v>
      </c>
      <c r="C1701" s="17" t="n">
        <f aca="false">IFERROR(VALUE(RIGHT(A1701,2)),"")</f>
        <v>8</v>
      </c>
      <c r="D1701" s="11" t="str">
        <f aca="false">TRIM('수출입 실적(국가별)'!B1705)</f>
        <v>이스라엘</v>
      </c>
      <c r="E1701" s="19" t="n">
        <f aca="false">IFERROR(VALUE(SUBSTITUTE(TRIM('수출입 실적(국가별)'!D1705),",","")),"")</f>
        <v>127709</v>
      </c>
      <c r="F1701" s="19" t="n">
        <f aca="false">IFERROR(VALUE(SUBSTITUTE(TRIM('수출입 실적(국가별)'!F1705),",","")),"")</f>
        <v>130909</v>
      </c>
      <c r="G1701" s="19" t="n">
        <f aca="false">IFERROR(VALUE(SUBSTITUTE(TRIM('수출입 실적(국가별)'!G1705),",","")),"")</f>
        <v>-3199</v>
      </c>
    </row>
    <row r="1702" customFormat="false" ht="15" hidden="false" customHeight="true" outlineLevel="0" collapsed="false">
      <c r="A1702" s="11" t="str">
        <f aca="false">TRIM('수출입 실적(국가별)'!A1706)</f>
        <v>2025.08</v>
      </c>
      <c r="B1702" s="17" t="n">
        <f aca="false">IFERROR(VALUE(LEFT(A1702,4)),"")</f>
        <v>2025</v>
      </c>
      <c r="C1702" s="17" t="n">
        <f aca="false">IFERROR(VALUE(RIGHT(A1702,2)),"")</f>
        <v>8</v>
      </c>
      <c r="D1702" s="11" t="str">
        <f aca="false">TRIM('수출입 실적(국가별)'!B1706)</f>
        <v>파키스탄</v>
      </c>
      <c r="E1702" s="19" t="n">
        <f aca="false">IFERROR(VALUE(SUBSTITUTE(TRIM('수출입 실적(국가별)'!D1706),",","")),"")</f>
        <v>105628</v>
      </c>
      <c r="F1702" s="19" t="n">
        <f aca="false">IFERROR(VALUE(SUBSTITUTE(TRIM('수출입 실적(국가별)'!F1706),",","")),"")</f>
        <v>16531</v>
      </c>
      <c r="G1702" s="19" t="n">
        <f aca="false">IFERROR(VALUE(SUBSTITUTE(TRIM('수출입 실적(국가별)'!G1706),",","")),"")</f>
        <v>89098</v>
      </c>
    </row>
    <row r="1703" customFormat="false" ht="15" hidden="false" customHeight="true" outlineLevel="0" collapsed="false">
      <c r="A1703" s="11" t="str">
        <f aca="false">TRIM('수출입 실적(국가별)'!A1707)</f>
        <v>2025.08</v>
      </c>
      <c r="B1703" s="17" t="n">
        <f aca="false">IFERROR(VALUE(LEFT(A1703,4)),"")</f>
        <v>2025</v>
      </c>
      <c r="C1703" s="17" t="n">
        <f aca="false">IFERROR(VALUE(RIGHT(A1703,2)),"")</f>
        <v>8</v>
      </c>
      <c r="D1703" s="11" t="str">
        <f aca="false">TRIM('수출입 실적(국가별)'!B1707)</f>
        <v>오스트리아</v>
      </c>
      <c r="E1703" s="19" t="n">
        <f aca="false">IFERROR(VALUE(SUBSTITUTE(TRIM('수출입 실적(국가별)'!D1707),",","")),"")</f>
        <v>102678</v>
      </c>
      <c r="F1703" s="19" t="n">
        <f aca="false">IFERROR(VALUE(SUBSTITUTE(TRIM('수출입 실적(국가별)'!F1707),",","")),"")</f>
        <v>136401</v>
      </c>
      <c r="G1703" s="19" t="n">
        <f aca="false">IFERROR(VALUE(SUBSTITUTE(TRIM('수출입 실적(국가별)'!G1707),",","")),"")</f>
        <v>-33723</v>
      </c>
    </row>
    <row r="1704" customFormat="false" ht="15" hidden="false" customHeight="true" outlineLevel="0" collapsed="false">
      <c r="A1704" s="11" t="str">
        <f aca="false">TRIM('수출입 실적(국가별)'!A1708)</f>
        <v>2025.08</v>
      </c>
      <c r="B1704" s="17" t="n">
        <f aca="false">IFERROR(VALUE(LEFT(A1704,4)),"")</f>
        <v>2025</v>
      </c>
      <c r="C1704" s="17" t="n">
        <f aca="false">IFERROR(VALUE(RIGHT(A1704,2)),"")</f>
        <v>8</v>
      </c>
      <c r="D1704" s="11" t="str">
        <f aca="false">TRIM('수출입 실적(국가별)'!B1708)</f>
        <v>스웨덴</v>
      </c>
      <c r="E1704" s="19" t="n">
        <f aca="false">IFERROR(VALUE(SUBSTITUTE(TRIM('수출입 실적(국가별)'!D1708),",","")),"")</f>
        <v>98549</v>
      </c>
      <c r="F1704" s="19" t="n">
        <f aca="false">IFERROR(VALUE(SUBSTITUTE(TRIM('수출입 실적(국가별)'!F1708),",","")),"")</f>
        <v>140771</v>
      </c>
      <c r="G1704" s="19" t="n">
        <f aca="false">IFERROR(VALUE(SUBSTITUTE(TRIM('수출입 실적(국가별)'!G1708),",","")),"")</f>
        <v>-42222</v>
      </c>
    </row>
    <row r="1705" customFormat="false" ht="15" hidden="false" customHeight="true" outlineLevel="0" collapsed="false">
      <c r="A1705" s="11" t="str">
        <f aca="false">TRIM('수출입 실적(국가별)'!A1709)</f>
        <v>2025.08</v>
      </c>
      <c r="B1705" s="17" t="n">
        <f aca="false">IFERROR(VALUE(LEFT(A1705,4)),"")</f>
        <v>2025</v>
      </c>
      <c r="C1705" s="17" t="n">
        <f aca="false">IFERROR(VALUE(RIGHT(A1705,2)),"")</f>
        <v>8</v>
      </c>
      <c r="D1705" s="11" t="str">
        <f aca="false">TRIM('수출입 실적(국가별)'!B1709)</f>
        <v>아르헨티나</v>
      </c>
      <c r="E1705" s="19" t="n">
        <f aca="false">IFERROR(VALUE(SUBSTITUTE(TRIM('수출입 실적(국가별)'!D1709),",","")),"")</f>
        <v>97899</v>
      </c>
      <c r="F1705" s="19" t="n">
        <f aca="false">IFERROR(VALUE(SUBSTITUTE(TRIM('수출입 실적(국가별)'!F1709),",","")),"")</f>
        <v>79851</v>
      </c>
      <c r="G1705" s="19" t="n">
        <f aca="false">IFERROR(VALUE(SUBSTITUTE(TRIM('수출입 실적(국가별)'!G1709),",","")),"")</f>
        <v>18048</v>
      </c>
    </row>
    <row r="1706" customFormat="false" ht="15" hidden="false" customHeight="true" outlineLevel="0" collapsed="false">
      <c r="A1706" s="11" t="str">
        <f aca="false">TRIM('수출입 실적(국가별)'!A1710)</f>
        <v>2025.08</v>
      </c>
      <c r="B1706" s="17" t="n">
        <f aca="false">IFERROR(VALUE(LEFT(A1706,4)),"")</f>
        <v>2025</v>
      </c>
      <c r="C1706" s="17" t="n">
        <f aca="false">IFERROR(VALUE(RIGHT(A1706,2)),"")</f>
        <v>8</v>
      </c>
      <c r="D1706" s="11" t="str">
        <f aca="false">TRIM('수출입 실적(국가별)'!B1710)</f>
        <v>콜롬비아</v>
      </c>
      <c r="E1706" s="19" t="n">
        <f aca="false">IFERROR(VALUE(SUBSTITUTE(TRIM('수출입 실적(국가별)'!D1710),",","")),"")</f>
        <v>94544</v>
      </c>
      <c r="F1706" s="19" t="n">
        <f aca="false">IFERROR(VALUE(SUBSTITUTE(TRIM('수출입 실적(국가별)'!F1710),",","")),"")</f>
        <v>83134</v>
      </c>
      <c r="G1706" s="19" t="n">
        <f aca="false">IFERROR(VALUE(SUBSTITUTE(TRIM('수출입 실적(국가별)'!G1710),",","")),"")</f>
        <v>11411</v>
      </c>
    </row>
    <row r="1707" customFormat="false" ht="15" hidden="false" customHeight="true" outlineLevel="0" collapsed="false">
      <c r="A1707" s="11" t="str">
        <f aca="false">TRIM('수출입 실적(국가별)'!A1711)</f>
        <v>2025.08</v>
      </c>
      <c r="B1707" s="17" t="n">
        <f aca="false">IFERROR(VALUE(LEFT(A1707,4)),"")</f>
        <v>2025</v>
      </c>
      <c r="C1707" s="17" t="n">
        <f aca="false">IFERROR(VALUE(RIGHT(A1707,2)),"")</f>
        <v>8</v>
      </c>
      <c r="D1707" s="11" t="str">
        <f aca="false">TRIM('수출입 실적(국가별)'!B1711)</f>
        <v>이라크</v>
      </c>
      <c r="E1707" s="19" t="n">
        <f aca="false">IFERROR(VALUE(SUBSTITUTE(TRIM('수출입 실적(국가별)'!D1711),",","")),"")</f>
        <v>86824</v>
      </c>
      <c r="F1707" s="19" t="n">
        <f aca="false">IFERROR(VALUE(SUBSTITUTE(TRIM('수출입 실적(국가별)'!F1711),",","")),"")</f>
        <v>833480</v>
      </c>
      <c r="G1707" s="19" t="n">
        <f aca="false">IFERROR(VALUE(SUBSTITUTE(TRIM('수출입 실적(국가별)'!G1711),",","")),"")</f>
        <v>-746656</v>
      </c>
    </row>
    <row r="1708" customFormat="false" ht="15" hidden="false" customHeight="true" outlineLevel="0" collapsed="false">
      <c r="A1708" s="11" t="str">
        <f aca="false">TRIM('수출입 실적(국가별)'!A1712)</f>
        <v>2025.08</v>
      </c>
      <c r="B1708" s="17" t="n">
        <f aca="false">IFERROR(VALUE(LEFT(A1708,4)),"")</f>
        <v>2025</v>
      </c>
      <c r="C1708" s="17" t="n">
        <f aca="false">IFERROR(VALUE(RIGHT(A1708,2)),"")</f>
        <v>8</v>
      </c>
      <c r="D1708" s="11" t="str">
        <f aca="false">TRIM('수출입 실적(국가별)'!B1712)</f>
        <v>슬로베니아</v>
      </c>
      <c r="E1708" s="19" t="n">
        <f aca="false">IFERROR(VALUE(SUBSTITUTE(TRIM('수출입 실적(국가별)'!D1712),",","")),"")</f>
        <v>84885</v>
      </c>
      <c r="F1708" s="19" t="n">
        <f aca="false">IFERROR(VALUE(SUBSTITUTE(TRIM('수출입 실적(국가별)'!F1712),",","")),"")</f>
        <v>17187</v>
      </c>
      <c r="G1708" s="19" t="n">
        <f aca="false">IFERROR(VALUE(SUBSTITUTE(TRIM('수출입 실적(국가별)'!G1712),",","")),"")</f>
        <v>67698</v>
      </c>
    </row>
    <row r="1709" customFormat="false" ht="15" hidden="false" customHeight="true" outlineLevel="0" collapsed="false">
      <c r="A1709" s="11" t="str">
        <f aca="false">TRIM('수출입 실적(국가별)'!A1713)</f>
        <v>2025.08</v>
      </c>
      <c r="B1709" s="17" t="n">
        <f aca="false">IFERROR(VALUE(LEFT(A1709,4)),"")</f>
        <v>2025</v>
      </c>
      <c r="C1709" s="17" t="n">
        <f aca="false">IFERROR(VALUE(RIGHT(A1709,2)),"")</f>
        <v>8</v>
      </c>
      <c r="D1709" s="11" t="str">
        <f aca="false">TRIM('수출입 실적(국가별)'!B1713)</f>
        <v>앙골라</v>
      </c>
      <c r="E1709" s="19" t="n">
        <f aca="false">IFERROR(VALUE(SUBSTITUTE(TRIM('수출입 실적(국가별)'!D1713),",","")),"")</f>
        <v>78036</v>
      </c>
      <c r="F1709" s="19" t="n">
        <f aca="false">IFERROR(VALUE(SUBSTITUTE(TRIM('수출입 실적(국가별)'!F1713),",","")),"")</f>
        <v>0</v>
      </c>
      <c r="G1709" s="19" t="n">
        <f aca="false">IFERROR(VALUE(SUBSTITUTE(TRIM('수출입 실적(국가별)'!G1713),",","")),"")</f>
        <v>78036</v>
      </c>
    </row>
    <row r="1710" customFormat="false" ht="15" hidden="false" customHeight="true" outlineLevel="0" collapsed="false">
      <c r="A1710" s="11" t="str">
        <f aca="false">TRIM('수출입 실적(국가별)'!A1714)</f>
        <v>2025.08</v>
      </c>
      <c r="B1710" s="17" t="n">
        <f aca="false">IFERROR(VALUE(LEFT(A1710,4)),"")</f>
        <v>2025</v>
      </c>
      <c r="C1710" s="17" t="n">
        <f aca="false">IFERROR(VALUE(RIGHT(A1710,2)),"")</f>
        <v>8</v>
      </c>
      <c r="D1710" s="11" t="str">
        <f aca="false">TRIM('수출입 실적(국가별)'!B1714)</f>
        <v>포루투갈</v>
      </c>
      <c r="E1710" s="19" t="n">
        <f aca="false">IFERROR(VALUE(SUBSTITUTE(TRIM('수출입 실적(국가별)'!D1714),",","")),"")</f>
        <v>74695</v>
      </c>
      <c r="F1710" s="19" t="n">
        <f aca="false">IFERROR(VALUE(SUBSTITUTE(TRIM('수출입 실적(국가별)'!F1714),",","")),"")</f>
        <v>29484</v>
      </c>
      <c r="G1710" s="19" t="n">
        <f aca="false">IFERROR(VALUE(SUBSTITUTE(TRIM('수출입 실적(국가별)'!G1714),",","")),"")</f>
        <v>45211</v>
      </c>
    </row>
    <row r="1711" customFormat="false" ht="15" hidden="false" customHeight="true" outlineLevel="0" collapsed="false">
      <c r="A1711" s="11" t="str">
        <f aca="false">TRIM('수출입 실적(국가별)'!A1715)</f>
        <v>2025.08</v>
      </c>
      <c r="B1711" s="17" t="n">
        <f aca="false">IFERROR(VALUE(LEFT(A1711,4)),"")</f>
        <v>2025</v>
      </c>
      <c r="C1711" s="17" t="n">
        <f aca="false">IFERROR(VALUE(RIGHT(A1711,2)),"")</f>
        <v>8</v>
      </c>
      <c r="D1711" s="11" t="str">
        <f aca="false">TRIM('수출입 실적(국가별)'!B1715)</f>
        <v>남아프리카공화국</v>
      </c>
      <c r="E1711" s="19" t="n">
        <f aca="false">IFERROR(VALUE(SUBSTITUTE(TRIM('수출입 실적(국가별)'!D1715),",","")),"")</f>
        <v>74450</v>
      </c>
      <c r="F1711" s="19" t="n">
        <f aca="false">IFERROR(VALUE(SUBSTITUTE(TRIM('수출입 실적(국가별)'!F1715),",","")),"")</f>
        <v>170814</v>
      </c>
      <c r="G1711" s="19" t="n">
        <f aca="false">IFERROR(VALUE(SUBSTITUTE(TRIM('수출입 실적(국가별)'!G1715),",","")),"")</f>
        <v>-96365</v>
      </c>
    </row>
    <row r="1712" customFormat="false" ht="15" hidden="false" customHeight="true" outlineLevel="0" collapsed="false">
      <c r="A1712" s="11" t="str">
        <f aca="false">TRIM('수출입 실적(국가별)'!A1716)</f>
        <v>2025.08</v>
      </c>
      <c r="B1712" s="17" t="n">
        <f aca="false">IFERROR(VALUE(LEFT(A1712,4)),"")</f>
        <v>2025</v>
      </c>
      <c r="C1712" s="17" t="n">
        <f aca="false">IFERROR(VALUE(RIGHT(A1712,2)),"")</f>
        <v>8</v>
      </c>
      <c r="D1712" s="11" t="str">
        <f aca="false">TRIM('수출입 실적(국가별)'!B1716)</f>
        <v>페루</v>
      </c>
      <c r="E1712" s="19" t="n">
        <f aca="false">IFERROR(VALUE(SUBSTITUTE(TRIM('수출입 실적(국가별)'!D1716),",","")),"")</f>
        <v>71150</v>
      </c>
      <c r="F1712" s="19" t="n">
        <f aca="false">IFERROR(VALUE(SUBSTITUTE(TRIM('수출입 실적(국가별)'!F1716),",","")),"")</f>
        <v>244248</v>
      </c>
      <c r="G1712" s="19" t="n">
        <f aca="false">IFERROR(VALUE(SUBSTITUTE(TRIM('수출입 실적(국가별)'!G1716),",","")),"")</f>
        <v>-173098</v>
      </c>
    </row>
    <row r="1713" customFormat="false" ht="15" hidden="false" customHeight="true" outlineLevel="0" collapsed="false">
      <c r="A1713" s="11" t="str">
        <f aca="false">TRIM('수출입 실적(국가별)'!A1717)</f>
        <v>2025.08</v>
      </c>
      <c r="B1713" s="17" t="n">
        <f aca="false">IFERROR(VALUE(LEFT(A1713,4)),"")</f>
        <v>2025</v>
      </c>
      <c r="C1713" s="17" t="n">
        <f aca="false">IFERROR(VALUE(RIGHT(A1713,2)),"")</f>
        <v>8</v>
      </c>
      <c r="D1713" s="11" t="str">
        <f aca="false">TRIM('수출입 실적(국가별)'!B1717)</f>
        <v>루마니아</v>
      </c>
      <c r="E1713" s="19" t="n">
        <f aca="false">IFERROR(VALUE(SUBSTITUTE(TRIM('수출입 실적(국가별)'!D1717),",","")),"")</f>
        <v>65947</v>
      </c>
      <c r="F1713" s="19" t="n">
        <f aca="false">IFERROR(VALUE(SUBSTITUTE(TRIM('수출입 실적(국가별)'!F1717),",","")),"")</f>
        <v>60758</v>
      </c>
      <c r="G1713" s="19" t="n">
        <f aca="false">IFERROR(VALUE(SUBSTITUTE(TRIM('수출입 실적(국가별)'!G1717),",","")),"")</f>
        <v>5189</v>
      </c>
    </row>
    <row r="1714" customFormat="false" ht="15" hidden="false" customHeight="true" outlineLevel="0" collapsed="false">
      <c r="A1714" s="11" t="str">
        <f aca="false">TRIM('수출입 실적(국가별)'!A1718)</f>
        <v>2025.08</v>
      </c>
      <c r="B1714" s="17" t="n">
        <f aca="false">IFERROR(VALUE(LEFT(A1714,4)),"")</f>
        <v>2025</v>
      </c>
      <c r="C1714" s="17" t="n">
        <f aca="false">IFERROR(VALUE(RIGHT(A1714,2)),"")</f>
        <v>8</v>
      </c>
      <c r="D1714" s="11" t="str">
        <f aca="false">TRIM('수출입 실적(국가별)'!B1718)</f>
        <v>파나마</v>
      </c>
      <c r="E1714" s="19" t="n">
        <f aca="false">IFERROR(VALUE(SUBSTITUTE(TRIM('수출입 실적(국가별)'!D1718),",","")),"")</f>
        <v>63727</v>
      </c>
      <c r="F1714" s="19" t="n">
        <f aca="false">IFERROR(VALUE(SUBSTITUTE(TRIM('수출입 실적(국가별)'!F1718),",","")),"")</f>
        <v>62278</v>
      </c>
      <c r="G1714" s="19" t="n">
        <f aca="false">IFERROR(VALUE(SUBSTITUTE(TRIM('수출입 실적(국가별)'!G1718),",","")),"")</f>
        <v>1449</v>
      </c>
    </row>
    <row r="1715" customFormat="false" ht="15" hidden="false" customHeight="true" outlineLevel="0" collapsed="false">
      <c r="A1715" s="11" t="str">
        <f aca="false">TRIM('수출입 실적(국가별)'!A1719)</f>
        <v>2025.08</v>
      </c>
      <c r="B1715" s="17" t="n">
        <f aca="false">IFERROR(VALUE(LEFT(A1715,4)),"")</f>
        <v>2025</v>
      </c>
      <c r="C1715" s="17" t="n">
        <f aca="false">IFERROR(VALUE(RIGHT(A1715,2)),"")</f>
        <v>8</v>
      </c>
      <c r="D1715" s="11" t="str">
        <f aca="false">TRIM('수출입 실적(국가별)'!B1719)</f>
        <v>캄보디아</v>
      </c>
      <c r="E1715" s="19" t="n">
        <f aca="false">IFERROR(VALUE(SUBSTITUTE(TRIM('수출입 실적(국가별)'!D1719),",","")),"")</f>
        <v>51238</v>
      </c>
      <c r="F1715" s="19" t="n">
        <f aca="false">IFERROR(VALUE(SUBSTITUTE(TRIM('수출입 실적(국가별)'!F1719),",","")),"")</f>
        <v>49838</v>
      </c>
      <c r="G1715" s="19" t="n">
        <f aca="false">IFERROR(VALUE(SUBSTITUTE(TRIM('수출입 실적(국가별)'!G1719),",","")),"")</f>
        <v>1400</v>
      </c>
    </row>
    <row r="1716" customFormat="false" ht="15" hidden="false" customHeight="true" outlineLevel="0" collapsed="false">
      <c r="A1716" s="11" t="str">
        <f aca="false">TRIM('수출입 실적(국가별)'!A1720)</f>
        <v>2025.08</v>
      </c>
      <c r="B1716" s="17" t="n">
        <f aca="false">IFERROR(VALUE(LEFT(A1716,4)),"")</f>
        <v>2025</v>
      </c>
      <c r="C1716" s="17" t="n">
        <f aca="false">IFERROR(VALUE(RIGHT(A1716,2)),"")</f>
        <v>8</v>
      </c>
      <c r="D1716" s="11" t="str">
        <f aca="false">TRIM('수출입 실적(국가별)'!B1720)</f>
        <v>오만</v>
      </c>
      <c r="E1716" s="19" t="n">
        <f aca="false">IFERROR(VALUE(SUBSTITUTE(TRIM('수출입 실적(국가별)'!D1720),",","")),"")</f>
        <v>50748</v>
      </c>
      <c r="F1716" s="19" t="n">
        <f aca="false">IFERROR(VALUE(SUBSTITUTE(TRIM('수출입 실적(국가별)'!F1720),",","")),"")</f>
        <v>232701</v>
      </c>
      <c r="G1716" s="19" t="n">
        <f aca="false">IFERROR(VALUE(SUBSTITUTE(TRIM('수출입 실적(국가별)'!G1720),",","")),"")</f>
        <v>-181954</v>
      </c>
    </row>
    <row r="1717" customFormat="false" ht="15" hidden="false" customHeight="true" outlineLevel="0" collapsed="false">
      <c r="A1717" s="11" t="str">
        <f aca="false">TRIM('수출입 실적(국가별)'!A1721)</f>
        <v>2025.08</v>
      </c>
      <c r="B1717" s="17" t="n">
        <f aca="false">IFERROR(VALUE(LEFT(A1717,4)),"")</f>
        <v>2025</v>
      </c>
      <c r="C1717" s="17" t="n">
        <f aca="false">IFERROR(VALUE(RIGHT(A1717,2)),"")</f>
        <v>8</v>
      </c>
      <c r="D1717" s="11" t="str">
        <f aca="false">TRIM('수출입 실적(국가별)'!B1721)</f>
        <v>나이지리아</v>
      </c>
      <c r="E1717" s="19" t="n">
        <f aca="false">IFERROR(VALUE(SUBSTITUTE(TRIM('수출입 실적(국가별)'!D1721),",","")),"")</f>
        <v>47844</v>
      </c>
      <c r="F1717" s="19" t="n">
        <f aca="false">IFERROR(VALUE(SUBSTITUTE(TRIM('수출입 실적(국가별)'!F1721),",","")),"")</f>
        <v>79857</v>
      </c>
      <c r="G1717" s="19" t="n">
        <f aca="false">IFERROR(VALUE(SUBSTITUTE(TRIM('수출입 실적(국가별)'!G1721),",","")),"")</f>
        <v>-32013</v>
      </c>
    </row>
    <row r="1718" customFormat="false" ht="15" hidden="false" customHeight="true" outlineLevel="0" collapsed="false">
      <c r="A1718" s="11" t="str">
        <f aca="false">TRIM('수출입 실적(국가별)'!A1722)</f>
        <v>2025.08</v>
      </c>
      <c r="B1718" s="17" t="n">
        <f aca="false">IFERROR(VALUE(LEFT(A1718,4)),"")</f>
        <v>2025</v>
      </c>
      <c r="C1718" s="17" t="n">
        <f aca="false">IFERROR(VALUE(RIGHT(A1718,2)),"")</f>
        <v>8</v>
      </c>
      <c r="D1718" s="11" t="str">
        <f aca="false">TRIM('수출입 실적(국가별)'!B1722)</f>
        <v>요르단</v>
      </c>
      <c r="E1718" s="19" t="n">
        <f aca="false">IFERROR(VALUE(SUBSTITUTE(TRIM('수출입 실적(국가별)'!D1722),",","")),"")</f>
        <v>46869</v>
      </c>
      <c r="F1718" s="19" t="n">
        <f aca="false">IFERROR(VALUE(SUBSTITUTE(TRIM('수출입 실적(국가별)'!F1722),",","")),"")</f>
        <v>5051</v>
      </c>
      <c r="G1718" s="19" t="n">
        <f aca="false">IFERROR(VALUE(SUBSTITUTE(TRIM('수출입 실적(국가별)'!G1722),",","")),"")</f>
        <v>41818</v>
      </c>
    </row>
    <row r="1719" customFormat="false" ht="15" hidden="false" customHeight="true" outlineLevel="0" collapsed="false">
      <c r="A1719" s="11" t="str">
        <f aca="false">TRIM('수출입 실적(국가별)'!A1723)</f>
        <v>2025.08</v>
      </c>
      <c r="B1719" s="17" t="n">
        <f aca="false">IFERROR(VALUE(LEFT(A1719,4)),"")</f>
        <v>2025</v>
      </c>
      <c r="C1719" s="17" t="n">
        <f aca="false">IFERROR(VALUE(RIGHT(A1719,2)),"")</f>
        <v>8</v>
      </c>
      <c r="D1719" s="11" t="str">
        <f aca="false">TRIM('수출입 실적(국가별)'!B1723)</f>
        <v>노르웨이</v>
      </c>
      <c r="E1719" s="19" t="n">
        <f aca="false">IFERROR(VALUE(SUBSTITUTE(TRIM('수출입 실적(국가별)'!D1723),",","")),"")</f>
        <v>42931</v>
      </c>
      <c r="F1719" s="19" t="n">
        <f aca="false">IFERROR(VALUE(SUBSTITUTE(TRIM('수출입 실적(국가별)'!F1723),",","")),"")</f>
        <v>105863</v>
      </c>
      <c r="G1719" s="19" t="n">
        <f aca="false">IFERROR(VALUE(SUBSTITUTE(TRIM('수출입 실적(국가별)'!G1723),",","")),"")</f>
        <v>-62932</v>
      </c>
    </row>
    <row r="1720" customFormat="false" ht="15" hidden="false" customHeight="true" outlineLevel="0" collapsed="false">
      <c r="A1720" s="11" t="str">
        <f aca="false">TRIM('수출입 실적(국가별)'!A1724)</f>
        <v>2025.08</v>
      </c>
      <c r="B1720" s="17" t="n">
        <f aca="false">IFERROR(VALUE(LEFT(A1720,4)),"")</f>
        <v>2025</v>
      </c>
      <c r="C1720" s="17" t="n">
        <f aca="false">IFERROR(VALUE(RIGHT(A1720,2)),"")</f>
        <v>8</v>
      </c>
      <c r="D1720" s="11" t="str">
        <f aca="false">TRIM('수출입 실적(국가별)'!B1724)</f>
        <v>에쿠아도르</v>
      </c>
      <c r="E1720" s="19" t="n">
        <f aca="false">IFERROR(VALUE(SUBSTITUTE(TRIM('수출입 실적(국가별)'!D1724),",","")),"")</f>
        <v>42467</v>
      </c>
      <c r="F1720" s="19" t="n">
        <f aca="false">IFERROR(VALUE(SUBSTITUTE(TRIM('수출입 실적(국가별)'!F1724),",","")),"")</f>
        <v>13221</v>
      </c>
      <c r="G1720" s="19" t="n">
        <f aca="false">IFERROR(VALUE(SUBSTITUTE(TRIM('수출입 실적(국가별)'!G1724),",","")),"")</f>
        <v>29246</v>
      </c>
    </row>
    <row r="1721" customFormat="false" ht="15" hidden="false" customHeight="true" outlineLevel="0" collapsed="false">
      <c r="A1721" s="11" t="str">
        <f aca="false">TRIM('수출입 실적(국가별)'!A1725)</f>
        <v>2025.08</v>
      </c>
      <c r="B1721" s="17" t="n">
        <f aca="false">IFERROR(VALUE(LEFT(A1721,4)),"")</f>
        <v>2025</v>
      </c>
      <c r="C1721" s="17" t="n">
        <f aca="false">IFERROR(VALUE(RIGHT(A1721,2)),"")</f>
        <v>8</v>
      </c>
      <c r="D1721" s="11" t="str">
        <f aca="false">TRIM('수출입 실적(국가별)'!B1725)</f>
        <v>몽골</v>
      </c>
      <c r="E1721" s="19" t="n">
        <f aca="false">IFERROR(VALUE(SUBSTITUTE(TRIM('수출입 실적(국가별)'!D1725),",","")),"")</f>
        <v>41539</v>
      </c>
      <c r="F1721" s="19" t="n">
        <f aca="false">IFERROR(VALUE(SUBSTITUTE(TRIM('수출입 실적(국가별)'!F1725),",","")),"")</f>
        <v>7928</v>
      </c>
      <c r="G1721" s="19" t="n">
        <f aca="false">IFERROR(VALUE(SUBSTITUTE(TRIM('수출입 실적(국가별)'!G1725),",","")),"")</f>
        <v>33611</v>
      </c>
    </row>
    <row r="1722" customFormat="false" ht="15" hidden="false" customHeight="true" outlineLevel="0" collapsed="false">
      <c r="A1722" s="11" t="str">
        <f aca="false">TRIM('수출입 실적(국가별)'!A1726)</f>
        <v>2025.08</v>
      </c>
      <c r="B1722" s="17" t="n">
        <f aca="false">IFERROR(VALUE(LEFT(A1722,4)),"")</f>
        <v>2025</v>
      </c>
      <c r="C1722" s="17" t="n">
        <f aca="false">IFERROR(VALUE(RIGHT(A1722,2)),"")</f>
        <v>8</v>
      </c>
      <c r="D1722" s="11" t="str">
        <f aca="false">TRIM('수출입 실적(국가별)'!B1726)</f>
        <v>그리스</v>
      </c>
      <c r="E1722" s="19" t="n">
        <f aca="false">IFERROR(VALUE(SUBSTITUTE(TRIM('수출입 실적(국가별)'!D1726),",","")),"")</f>
        <v>40969</v>
      </c>
      <c r="F1722" s="19" t="n">
        <f aca="false">IFERROR(VALUE(SUBSTITUTE(TRIM('수출입 실적(국가별)'!F1726),",","")),"")</f>
        <v>6499</v>
      </c>
      <c r="G1722" s="19" t="n">
        <f aca="false">IFERROR(VALUE(SUBSTITUTE(TRIM('수출입 실적(국가별)'!G1726),",","")),"")</f>
        <v>34470</v>
      </c>
    </row>
    <row r="1723" customFormat="false" ht="15" hidden="false" customHeight="true" outlineLevel="0" collapsed="false">
      <c r="A1723" s="11" t="str">
        <f aca="false">TRIM('수출입 실적(국가별)'!A1727)</f>
        <v>2025.08</v>
      </c>
      <c r="B1723" s="17" t="n">
        <f aca="false">IFERROR(VALUE(LEFT(A1723,4)),"")</f>
        <v>2025</v>
      </c>
      <c r="C1723" s="17" t="n">
        <f aca="false">IFERROR(VALUE(RIGHT(A1723,2)),"")</f>
        <v>8</v>
      </c>
      <c r="D1723" s="11" t="str">
        <f aca="false">TRIM('수출입 실적(국가별)'!B1727)</f>
        <v>카타르</v>
      </c>
      <c r="E1723" s="19" t="n">
        <f aca="false">IFERROR(VALUE(SUBSTITUTE(TRIM('수출입 실적(국가별)'!D1727),",","")),"")</f>
        <v>37536</v>
      </c>
      <c r="F1723" s="19" t="n">
        <f aca="false">IFERROR(VALUE(SUBSTITUTE(TRIM('수출입 실적(국가별)'!F1727),",","")),"")</f>
        <v>725970</v>
      </c>
      <c r="G1723" s="19" t="n">
        <f aca="false">IFERROR(VALUE(SUBSTITUTE(TRIM('수출입 실적(국가별)'!G1727),",","")),"")</f>
        <v>-688434</v>
      </c>
    </row>
    <row r="1724" customFormat="false" ht="15" hidden="false" customHeight="true" outlineLevel="0" collapsed="false">
      <c r="A1724" s="11" t="str">
        <f aca="false">TRIM('수출입 실적(국가별)'!A1728)</f>
        <v>2025.08</v>
      </c>
      <c r="B1724" s="17" t="n">
        <f aca="false">IFERROR(VALUE(LEFT(A1724,4)),"")</f>
        <v>2025</v>
      </c>
      <c r="C1724" s="17" t="n">
        <f aca="false">IFERROR(VALUE(RIGHT(A1724,2)),"")</f>
        <v>8</v>
      </c>
      <c r="D1724" s="11" t="str">
        <f aca="false">TRIM('수출입 실적(국가별)'!B1728)</f>
        <v>과테말라</v>
      </c>
      <c r="E1724" s="19" t="n">
        <f aca="false">IFERROR(VALUE(SUBSTITUTE(TRIM('수출입 실적(국가별)'!D1728),",","")),"")</f>
        <v>36883</v>
      </c>
      <c r="F1724" s="19" t="n">
        <f aca="false">IFERROR(VALUE(SUBSTITUTE(TRIM('수출입 실적(국가별)'!F1728),",","")),"")</f>
        <v>11396</v>
      </c>
      <c r="G1724" s="19" t="n">
        <f aca="false">IFERROR(VALUE(SUBSTITUTE(TRIM('수출입 실적(국가별)'!G1728),",","")),"")</f>
        <v>25486</v>
      </c>
    </row>
    <row r="1725" customFormat="false" ht="15" hidden="false" customHeight="true" outlineLevel="0" collapsed="false">
      <c r="A1725" s="11" t="str">
        <f aca="false">TRIM('수출입 실적(국가별)'!A1729)</f>
        <v>2025.08</v>
      </c>
      <c r="B1725" s="17" t="n">
        <f aca="false">IFERROR(VALUE(LEFT(A1725,4)),"")</f>
        <v>2025</v>
      </c>
      <c r="C1725" s="17" t="n">
        <f aca="false">IFERROR(VALUE(RIGHT(A1725,2)),"")</f>
        <v>8</v>
      </c>
      <c r="D1725" s="11" t="str">
        <f aca="false">TRIM('수출입 실적(국가별)'!B1729)</f>
        <v>리비아</v>
      </c>
      <c r="E1725" s="19" t="n">
        <f aca="false">IFERROR(VALUE(SUBSTITUTE(TRIM('수출입 실적(국가별)'!D1729),",","")),"")</f>
        <v>33066</v>
      </c>
      <c r="F1725" s="19" t="n">
        <f aca="false">IFERROR(VALUE(SUBSTITUTE(TRIM('수출입 실적(국가별)'!F1729),",","")),"")</f>
        <v>29186</v>
      </c>
      <c r="G1725" s="19" t="n">
        <f aca="false">IFERROR(VALUE(SUBSTITUTE(TRIM('수출입 실적(국가별)'!G1729),",","")),"")</f>
        <v>3880</v>
      </c>
    </row>
    <row r="1726" customFormat="false" ht="15" hidden="false" customHeight="true" outlineLevel="0" collapsed="false">
      <c r="A1726" s="11" t="str">
        <f aca="false">TRIM('수출입 실적(국가별)'!A1730)</f>
        <v>2025.08</v>
      </c>
      <c r="B1726" s="17" t="n">
        <f aca="false">IFERROR(VALUE(LEFT(A1726,4)),"")</f>
        <v>2025</v>
      </c>
      <c r="C1726" s="17" t="n">
        <f aca="false">IFERROR(VALUE(RIGHT(A1726,2)),"")</f>
        <v>8</v>
      </c>
      <c r="D1726" s="11" t="str">
        <f aca="false">TRIM('수출입 실적(국가별)'!B1730)</f>
        <v>우크라이나</v>
      </c>
      <c r="E1726" s="19" t="n">
        <f aca="false">IFERROR(VALUE(SUBSTITUTE(TRIM('수출입 실적(국가별)'!D1730),",","")),"")</f>
        <v>32215</v>
      </c>
      <c r="F1726" s="19" t="n">
        <f aca="false">IFERROR(VALUE(SUBSTITUTE(TRIM('수출입 실적(국가별)'!F1730),",","")),"")</f>
        <v>13480</v>
      </c>
      <c r="G1726" s="19" t="n">
        <f aca="false">IFERROR(VALUE(SUBSTITUTE(TRIM('수출입 실적(국가별)'!G1730),",","")),"")</f>
        <v>18734</v>
      </c>
    </row>
    <row r="1727" customFormat="false" ht="15" hidden="false" customHeight="true" outlineLevel="0" collapsed="false">
      <c r="A1727" s="11" t="str">
        <f aca="false">TRIM('수출입 실적(국가별)'!A1731)</f>
        <v>2025.08</v>
      </c>
      <c r="B1727" s="17" t="n">
        <f aca="false">IFERROR(VALUE(LEFT(A1727,4)),"")</f>
        <v>2025</v>
      </c>
      <c r="C1727" s="17" t="n">
        <f aca="false">IFERROR(VALUE(RIGHT(A1727,2)),"")</f>
        <v>8</v>
      </c>
      <c r="D1727" s="11" t="str">
        <f aca="false">TRIM('수출입 실적(국가별)'!B1731)</f>
        <v>알바니아</v>
      </c>
      <c r="E1727" s="19" t="n">
        <f aca="false">IFERROR(VALUE(SUBSTITUTE(TRIM('수출입 실적(국가별)'!D1731),",","")),"")</f>
        <v>31412</v>
      </c>
      <c r="F1727" s="19" t="n">
        <f aca="false">IFERROR(VALUE(SUBSTITUTE(TRIM('수출입 실적(국가별)'!F1731),",","")),"")</f>
        <v>654</v>
      </c>
      <c r="G1727" s="19" t="n">
        <f aca="false">IFERROR(VALUE(SUBSTITUTE(TRIM('수출입 실적(국가별)'!G1731),",","")),"")</f>
        <v>30758</v>
      </c>
    </row>
    <row r="1728" customFormat="false" ht="15" hidden="false" customHeight="true" outlineLevel="0" collapsed="false">
      <c r="A1728" s="11" t="str">
        <f aca="false">TRIM('수출입 실적(국가별)'!A1732)</f>
        <v>2025.08</v>
      </c>
      <c r="B1728" s="17" t="n">
        <f aca="false">IFERROR(VALUE(LEFT(A1728,4)),"")</f>
        <v>2025</v>
      </c>
      <c r="C1728" s="17" t="n">
        <f aca="false">IFERROR(VALUE(RIGHT(A1728,2)),"")</f>
        <v>8</v>
      </c>
      <c r="D1728" s="11" t="str">
        <f aca="false">TRIM('수출입 실적(국가별)'!B1732)</f>
        <v>피지</v>
      </c>
      <c r="E1728" s="19" t="n">
        <f aca="false">IFERROR(VALUE(SUBSTITUTE(TRIM('수출입 실적(국가별)'!D1732),",","")),"")</f>
        <v>31344</v>
      </c>
      <c r="F1728" s="19" t="n">
        <f aca="false">IFERROR(VALUE(SUBSTITUTE(TRIM('수출입 실적(국가별)'!F1732),",","")),"")</f>
        <v>155</v>
      </c>
      <c r="G1728" s="19" t="n">
        <f aca="false">IFERROR(VALUE(SUBSTITUTE(TRIM('수출입 실적(국가별)'!G1732),",","")),"")</f>
        <v>31189</v>
      </c>
    </row>
    <row r="1729" customFormat="false" ht="15" hidden="false" customHeight="true" outlineLevel="0" collapsed="false">
      <c r="A1729" s="11" t="str">
        <f aca="false">TRIM('수출입 실적(국가별)'!A1733)</f>
        <v>2025.08</v>
      </c>
      <c r="B1729" s="17" t="n">
        <f aca="false">IFERROR(VALUE(LEFT(A1729,4)),"")</f>
        <v>2025</v>
      </c>
      <c r="C1729" s="17" t="n">
        <f aca="false">IFERROR(VALUE(RIGHT(A1729,2)),"")</f>
        <v>8</v>
      </c>
      <c r="D1729" s="11" t="str">
        <f aca="false">TRIM('수출입 실적(국가별)'!B1733)</f>
        <v>파푸아 뉴기니</v>
      </c>
      <c r="E1729" s="19" t="n">
        <f aca="false">IFERROR(VALUE(SUBSTITUTE(TRIM('수출입 실적(국가별)'!D1733),",","")),"")</f>
        <v>29722</v>
      </c>
      <c r="F1729" s="19" t="n">
        <f aca="false">IFERROR(VALUE(SUBSTITUTE(TRIM('수출입 실적(국가별)'!F1733),",","")),"")</f>
        <v>147167</v>
      </c>
      <c r="G1729" s="19" t="n">
        <f aca="false">IFERROR(VALUE(SUBSTITUTE(TRIM('수출입 실적(국가별)'!G1733),",","")),"")</f>
        <v>-117445</v>
      </c>
    </row>
    <row r="1730" customFormat="false" ht="15" hidden="false" customHeight="true" outlineLevel="0" collapsed="false">
      <c r="A1730" s="11" t="str">
        <f aca="false">TRIM('수출입 실적(국가별)'!A1734)</f>
        <v>2025.08</v>
      </c>
      <c r="B1730" s="17" t="n">
        <f aca="false">IFERROR(VALUE(LEFT(A1730,4)),"")</f>
        <v>2025</v>
      </c>
      <c r="C1730" s="17" t="n">
        <f aca="false">IFERROR(VALUE(RIGHT(A1730,2)),"")</f>
        <v>8</v>
      </c>
      <c r="D1730" s="11" t="str">
        <f aca="false">TRIM('수출입 실적(국가별)'!B1734)</f>
        <v>타지크</v>
      </c>
      <c r="E1730" s="19" t="n">
        <f aca="false">IFERROR(VALUE(SUBSTITUTE(TRIM('수출입 실적(국가별)'!D1734),",","")),"")</f>
        <v>29407</v>
      </c>
      <c r="F1730" s="19" t="n">
        <f aca="false">IFERROR(VALUE(SUBSTITUTE(TRIM('수출입 실적(국가별)'!F1734),",","")),"")</f>
        <v>6</v>
      </c>
      <c r="G1730" s="19" t="n">
        <f aca="false">IFERROR(VALUE(SUBSTITUTE(TRIM('수출입 실적(국가별)'!G1734),",","")),"")</f>
        <v>29401</v>
      </c>
    </row>
    <row r="1731" customFormat="false" ht="15" hidden="false" customHeight="true" outlineLevel="0" collapsed="false">
      <c r="A1731" s="11" t="str">
        <f aca="false">TRIM('수출입 실적(국가별)'!A1735)</f>
        <v>2025.08</v>
      </c>
      <c r="B1731" s="17" t="n">
        <f aca="false">IFERROR(VALUE(LEFT(A1731,4)),"")</f>
        <v>2025</v>
      </c>
      <c r="C1731" s="17" t="n">
        <f aca="false">IFERROR(VALUE(RIGHT(A1731,2)),"")</f>
        <v>8</v>
      </c>
      <c r="D1731" s="11" t="str">
        <f aca="false">TRIM('수출입 실적(국가별)'!B1735)</f>
        <v>푸에르토리코</v>
      </c>
      <c r="E1731" s="19" t="n">
        <f aca="false">IFERROR(VALUE(SUBSTITUTE(TRIM('수출입 실적(국가별)'!D1735),",","")),"")</f>
        <v>29204</v>
      </c>
      <c r="F1731" s="19" t="n">
        <f aca="false">IFERROR(VALUE(SUBSTITUTE(TRIM('수출입 실적(국가별)'!F1735),",","")),"")</f>
        <v>25606</v>
      </c>
      <c r="G1731" s="19" t="n">
        <f aca="false">IFERROR(VALUE(SUBSTITUTE(TRIM('수출입 실적(국가별)'!G1735),",","")),"")</f>
        <v>3597</v>
      </c>
    </row>
    <row r="1732" customFormat="false" ht="15" hidden="false" customHeight="true" outlineLevel="0" collapsed="false">
      <c r="A1732" s="11" t="str">
        <f aca="false">TRIM('수출입 실적(국가별)'!A1736)</f>
        <v>2025.08</v>
      </c>
      <c r="B1732" s="17" t="n">
        <f aca="false">IFERROR(VALUE(LEFT(A1732,4)),"")</f>
        <v>2025</v>
      </c>
      <c r="C1732" s="17" t="n">
        <f aca="false">IFERROR(VALUE(RIGHT(A1732,2)),"")</f>
        <v>8</v>
      </c>
      <c r="D1732" s="11" t="str">
        <f aca="false">TRIM('수출입 실적(국가별)'!B1736)</f>
        <v>모로코</v>
      </c>
      <c r="E1732" s="19" t="n">
        <f aca="false">IFERROR(VALUE(SUBSTITUTE(TRIM('수출입 실적(국가별)'!D1736),",","")),"")</f>
        <v>29060</v>
      </c>
      <c r="F1732" s="19" t="n">
        <f aca="false">IFERROR(VALUE(SUBSTITUTE(TRIM('수출입 실적(국가별)'!F1736),",","")),"")</f>
        <v>17208</v>
      </c>
      <c r="G1732" s="19" t="n">
        <f aca="false">IFERROR(VALUE(SUBSTITUTE(TRIM('수출입 실적(국가별)'!G1736),",","")),"")</f>
        <v>11852</v>
      </c>
    </row>
    <row r="1733" customFormat="false" ht="15" hidden="false" customHeight="true" outlineLevel="0" collapsed="false">
      <c r="A1733" s="11" t="str">
        <f aca="false">TRIM('수출입 실적(국가별)'!A1737)</f>
        <v>2025.08</v>
      </c>
      <c r="B1733" s="17" t="n">
        <f aca="false">IFERROR(VALUE(LEFT(A1733,4)),"")</f>
        <v>2025</v>
      </c>
      <c r="C1733" s="17" t="n">
        <f aca="false">IFERROR(VALUE(RIGHT(A1733,2)),"")</f>
        <v>8</v>
      </c>
      <c r="D1733" s="11" t="str">
        <f aca="false">TRIM('수출입 실적(국가별)'!B1737)</f>
        <v>쿠웨이트</v>
      </c>
      <c r="E1733" s="19" t="n">
        <f aca="false">IFERROR(VALUE(SUBSTITUTE(TRIM('수출입 실적(국가별)'!D1737),",","")),"")</f>
        <v>28363</v>
      </c>
      <c r="F1733" s="19" t="n">
        <f aca="false">IFERROR(VALUE(SUBSTITUTE(TRIM('수출입 실적(국가별)'!F1737),",","")),"")</f>
        <v>795121</v>
      </c>
      <c r="G1733" s="19" t="n">
        <f aca="false">IFERROR(VALUE(SUBSTITUTE(TRIM('수출입 실적(국가별)'!G1737),",","")),"")</f>
        <v>-766758</v>
      </c>
    </row>
    <row r="1734" customFormat="false" ht="15" hidden="false" customHeight="true" outlineLevel="0" collapsed="false">
      <c r="A1734" s="11" t="str">
        <f aca="false">TRIM('수출입 실적(국가별)'!A1738)</f>
        <v>2025.08</v>
      </c>
      <c r="B1734" s="17" t="n">
        <f aca="false">IFERROR(VALUE(LEFT(A1734,4)),"")</f>
        <v>2025</v>
      </c>
      <c r="C1734" s="17" t="n">
        <f aca="false">IFERROR(VALUE(RIGHT(A1734,2)),"")</f>
        <v>8</v>
      </c>
      <c r="D1734" s="11" t="str">
        <f aca="false">TRIM('수출입 실적(국가별)'!B1738)</f>
        <v>핀란드</v>
      </c>
      <c r="E1734" s="19" t="n">
        <f aca="false">IFERROR(VALUE(SUBSTITUTE(TRIM('수출입 실적(국가별)'!D1738),",","")),"")</f>
        <v>27550</v>
      </c>
      <c r="F1734" s="19" t="n">
        <f aca="false">IFERROR(VALUE(SUBSTITUTE(TRIM('수출입 실적(국가별)'!F1738),",","")),"")</f>
        <v>82614</v>
      </c>
      <c r="G1734" s="19" t="n">
        <f aca="false">IFERROR(VALUE(SUBSTITUTE(TRIM('수출입 실적(국가별)'!G1738),",","")),"")</f>
        <v>-55063</v>
      </c>
    </row>
    <row r="1735" customFormat="false" ht="15" hidden="false" customHeight="true" outlineLevel="0" collapsed="false">
      <c r="A1735" s="11" t="str">
        <f aca="false">TRIM('수출입 실적(국가별)'!A1739)</f>
        <v>2025.08</v>
      </c>
      <c r="B1735" s="17" t="n">
        <f aca="false">IFERROR(VALUE(LEFT(A1735,4)),"")</f>
        <v>2025</v>
      </c>
      <c r="C1735" s="17" t="n">
        <f aca="false">IFERROR(VALUE(RIGHT(A1735,2)),"")</f>
        <v>8</v>
      </c>
      <c r="D1735" s="11" t="str">
        <f aca="false">TRIM('수출입 실적(국가별)'!B1739)</f>
        <v>엘살바도르</v>
      </c>
      <c r="E1735" s="19" t="n">
        <f aca="false">IFERROR(VALUE(SUBSTITUTE(TRIM('수출입 실적(국가별)'!D1739),",","")),"")</f>
        <v>23269</v>
      </c>
      <c r="F1735" s="19" t="n">
        <f aca="false">IFERROR(VALUE(SUBSTITUTE(TRIM('수출입 실적(국가별)'!F1739),",","")),"")</f>
        <v>3264</v>
      </c>
      <c r="G1735" s="19" t="n">
        <f aca="false">IFERROR(VALUE(SUBSTITUTE(TRIM('수출입 실적(국가별)'!G1739),",","")),"")</f>
        <v>20006</v>
      </c>
    </row>
    <row r="1736" customFormat="false" ht="15" hidden="false" customHeight="true" outlineLevel="0" collapsed="false">
      <c r="A1736" s="11" t="str">
        <f aca="false">TRIM('수출입 실적(국가별)'!A1740)</f>
        <v>2025.08</v>
      </c>
      <c r="B1736" s="17" t="n">
        <f aca="false">IFERROR(VALUE(LEFT(A1736,4)),"")</f>
        <v>2025</v>
      </c>
      <c r="C1736" s="17" t="n">
        <f aca="false">IFERROR(VALUE(RIGHT(A1736,2)),"")</f>
        <v>8</v>
      </c>
      <c r="D1736" s="11" t="str">
        <f aca="false">TRIM('수출입 실적(국가별)'!B1740)</f>
        <v>불가리아</v>
      </c>
      <c r="E1736" s="19" t="n">
        <f aca="false">IFERROR(VALUE(SUBSTITUTE(TRIM('수출입 실적(국가별)'!D1740),",","")),"")</f>
        <v>20367</v>
      </c>
      <c r="F1736" s="19" t="n">
        <f aca="false">IFERROR(VALUE(SUBSTITUTE(TRIM('수출입 실적(국가별)'!F1740),",","")),"")</f>
        <v>38825</v>
      </c>
      <c r="G1736" s="19" t="n">
        <f aca="false">IFERROR(VALUE(SUBSTITUTE(TRIM('수출입 실적(국가별)'!G1740),",","")),"")</f>
        <v>-18459</v>
      </c>
    </row>
    <row r="1737" customFormat="false" ht="15" hidden="false" customHeight="true" outlineLevel="0" collapsed="false">
      <c r="A1737" s="11" t="str">
        <f aca="false">TRIM('수출입 실적(국가별)'!A1741)</f>
        <v>2025.08</v>
      </c>
      <c r="B1737" s="17" t="n">
        <f aca="false">IFERROR(VALUE(LEFT(A1737,4)),"")</f>
        <v>2025</v>
      </c>
      <c r="C1737" s="17" t="n">
        <f aca="false">IFERROR(VALUE(RIGHT(A1737,2)),"")</f>
        <v>8</v>
      </c>
      <c r="D1737" s="11" t="str">
        <f aca="false">TRIM('수출입 실적(국가별)'!B1741)</f>
        <v>알제리</v>
      </c>
      <c r="E1737" s="19" t="n">
        <f aca="false">IFERROR(VALUE(SUBSTITUTE(TRIM('수출입 실적(국가별)'!D1741),",","")),"")</f>
        <v>20043</v>
      </c>
      <c r="F1737" s="19" t="n">
        <f aca="false">IFERROR(VALUE(SUBSTITUTE(TRIM('수출입 실적(국가별)'!F1741),",","")),"")</f>
        <v>184598</v>
      </c>
      <c r="G1737" s="19" t="n">
        <f aca="false">IFERROR(VALUE(SUBSTITUTE(TRIM('수출입 실적(국가별)'!G1741),",","")),"")</f>
        <v>-164555</v>
      </c>
    </row>
    <row r="1738" customFormat="false" ht="15" hidden="false" customHeight="true" outlineLevel="0" collapsed="false">
      <c r="A1738" s="11" t="str">
        <f aca="false">TRIM('수출입 실적(국가별)'!A1742)</f>
        <v>2025.08</v>
      </c>
      <c r="B1738" s="17" t="n">
        <f aca="false">IFERROR(VALUE(LEFT(A1738,4)),"")</f>
        <v>2025</v>
      </c>
      <c r="C1738" s="17" t="n">
        <f aca="false">IFERROR(VALUE(RIGHT(A1738,2)),"")</f>
        <v>8</v>
      </c>
      <c r="D1738" s="11" t="str">
        <f aca="false">TRIM('수출입 실적(국가별)'!B1742)</f>
        <v>가나</v>
      </c>
      <c r="E1738" s="19" t="n">
        <f aca="false">IFERROR(VALUE(SUBSTITUTE(TRIM('수출입 실적(국가별)'!D1742),",","")),"")</f>
        <v>19808</v>
      </c>
      <c r="F1738" s="19" t="n">
        <f aca="false">IFERROR(VALUE(SUBSTITUTE(TRIM('수출입 실적(국가별)'!F1742),",","")),"")</f>
        <v>5119</v>
      </c>
      <c r="G1738" s="19" t="n">
        <f aca="false">IFERROR(VALUE(SUBSTITUTE(TRIM('수출입 실적(국가별)'!G1742),",","")),"")</f>
        <v>14689</v>
      </c>
    </row>
    <row r="1739" customFormat="false" ht="15" hidden="false" customHeight="true" outlineLevel="0" collapsed="false">
      <c r="A1739" s="11" t="str">
        <f aca="false">TRIM('수출입 실적(국가별)'!A1743)</f>
        <v>2025.08</v>
      </c>
      <c r="B1739" s="17" t="n">
        <f aca="false">IFERROR(VALUE(LEFT(A1739,4)),"")</f>
        <v>2025</v>
      </c>
      <c r="C1739" s="17" t="n">
        <f aca="false">IFERROR(VALUE(RIGHT(A1739,2)),"")</f>
        <v>8</v>
      </c>
      <c r="D1739" s="11" t="str">
        <f aca="false">TRIM('수출입 실적(국가별)'!B1743)</f>
        <v>세르비아</v>
      </c>
      <c r="E1739" s="19" t="n">
        <f aca="false">IFERROR(VALUE(SUBSTITUTE(TRIM('수출입 실적(국가별)'!D1743),",","")),"")</f>
        <v>17914</v>
      </c>
      <c r="F1739" s="19" t="n">
        <f aca="false">IFERROR(VALUE(SUBSTITUTE(TRIM('수출입 실적(국가별)'!F1743),",","")),"")</f>
        <v>9868</v>
      </c>
      <c r="G1739" s="19" t="n">
        <f aca="false">IFERROR(VALUE(SUBSTITUTE(TRIM('수출입 실적(국가별)'!G1743),",","")),"")</f>
        <v>8046</v>
      </c>
    </row>
    <row r="1740" customFormat="false" ht="15" hidden="false" customHeight="true" outlineLevel="0" collapsed="false">
      <c r="A1740" s="11" t="str">
        <f aca="false">TRIM('수출입 실적(국가별)'!A1744)</f>
        <v>2025.08</v>
      </c>
      <c r="B1740" s="17" t="n">
        <f aca="false">IFERROR(VALUE(LEFT(A1740,4)),"")</f>
        <v>2025</v>
      </c>
      <c r="C1740" s="17" t="n">
        <f aca="false">IFERROR(VALUE(RIGHT(A1740,2)),"")</f>
        <v>8</v>
      </c>
      <c r="D1740" s="11" t="str">
        <f aca="false">TRIM('수출입 실적(국가별)'!B1744)</f>
        <v>도미니카 공화국</v>
      </c>
      <c r="E1740" s="19" t="n">
        <f aca="false">IFERROR(VALUE(SUBSTITUTE(TRIM('수출입 실적(국가별)'!D1744),",","")),"")</f>
        <v>17003</v>
      </c>
      <c r="F1740" s="19" t="n">
        <f aca="false">IFERROR(VALUE(SUBSTITUTE(TRIM('수출입 실적(국가별)'!F1744),",","")),"")</f>
        <v>6376</v>
      </c>
      <c r="G1740" s="19" t="n">
        <f aca="false">IFERROR(VALUE(SUBSTITUTE(TRIM('수출입 실적(국가별)'!G1744),",","")),"")</f>
        <v>10627</v>
      </c>
    </row>
    <row r="1741" customFormat="false" ht="15" hidden="false" customHeight="true" outlineLevel="0" collapsed="false">
      <c r="A1741" s="11" t="str">
        <f aca="false">TRIM('수출입 실적(국가별)'!A1745)</f>
        <v>2025.08</v>
      </c>
      <c r="B1741" s="17" t="n">
        <f aca="false">IFERROR(VALUE(LEFT(A1741,4)),"")</f>
        <v>2025</v>
      </c>
      <c r="C1741" s="17" t="n">
        <f aca="false">IFERROR(VALUE(RIGHT(A1741,2)),"")</f>
        <v>8</v>
      </c>
      <c r="D1741" s="11" t="str">
        <f aca="false">TRIM('수출입 실적(국가별)'!B1745)</f>
        <v>미얀마</v>
      </c>
      <c r="E1741" s="19" t="n">
        <f aca="false">IFERROR(VALUE(SUBSTITUTE(TRIM('수출입 실적(국가별)'!D1745),",","")),"")</f>
        <v>16816</v>
      </c>
      <c r="F1741" s="19" t="n">
        <f aca="false">IFERROR(VALUE(SUBSTITUTE(TRIM('수출입 실적(국가별)'!F1745),",","")),"")</f>
        <v>53355</v>
      </c>
      <c r="G1741" s="19" t="n">
        <f aca="false">IFERROR(VALUE(SUBSTITUTE(TRIM('수출입 실적(국가별)'!G1745),",","")),"")</f>
        <v>-36539</v>
      </c>
    </row>
    <row r="1742" customFormat="false" ht="15" hidden="false" customHeight="true" outlineLevel="0" collapsed="false">
      <c r="A1742" s="11" t="str">
        <f aca="false">TRIM('수출입 실적(국가별)'!A1746)</f>
        <v>2025.08</v>
      </c>
      <c r="B1742" s="17" t="n">
        <f aca="false">IFERROR(VALUE(LEFT(A1742,4)),"")</f>
        <v>2025</v>
      </c>
      <c r="C1742" s="17" t="n">
        <f aca="false">IFERROR(VALUE(RIGHT(A1742,2)),"")</f>
        <v>8</v>
      </c>
      <c r="D1742" s="11" t="str">
        <f aca="false">TRIM('수출입 실적(국가별)'!B1746)</f>
        <v>리투아니아</v>
      </c>
      <c r="E1742" s="19" t="n">
        <f aca="false">IFERROR(VALUE(SUBSTITUTE(TRIM('수출입 실적(국가별)'!D1746),",","")),"")</f>
        <v>16629</v>
      </c>
      <c r="F1742" s="19" t="n">
        <f aca="false">IFERROR(VALUE(SUBSTITUTE(TRIM('수출입 실적(국가별)'!F1746),",","")),"")</f>
        <v>14174</v>
      </c>
      <c r="G1742" s="19" t="n">
        <f aca="false">IFERROR(VALUE(SUBSTITUTE(TRIM('수출입 실적(국가별)'!G1746),",","")),"")</f>
        <v>2455</v>
      </c>
    </row>
    <row r="1743" customFormat="false" ht="15" hidden="false" customHeight="true" outlineLevel="0" collapsed="false">
      <c r="A1743" s="11" t="str">
        <f aca="false">TRIM('수출입 실적(국가별)'!A1747)</f>
        <v>2025.08</v>
      </c>
      <c r="B1743" s="17" t="n">
        <f aca="false">IFERROR(VALUE(LEFT(A1743,4)),"")</f>
        <v>2025</v>
      </c>
      <c r="C1743" s="17" t="n">
        <f aca="false">IFERROR(VALUE(RIGHT(A1743,2)),"")</f>
        <v>8</v>
      </c>
      <c r="D1743" s="11" t="str">
        <f aca="false">TRIM('수출입 실적(국가별)'!B1747)</f>
        <v>시리아</v>
      </c>
      <c r="E1743" s="19" t="n">
        <f aca="false">IFERROR(VALUE(SUBSTITUTE(TRIM('수출입 실적(국가별)'!D1747),",","")),"")</f>
        <v>15871</v>
      </c>
      <c r="F1743" s="19" t="n">
        <f aca="false">IFERROR(VALUE(SUBSTITUTE(TRIM('수출입 실적(국가별)'!F1747),",","")),"")</f>
        <v>46</v>
      </c>
      <c r="G1743" s="19" t="n">
        <f aca="false">IFERROR(VALUE(SUBSTITUTE(TRIM('수출입 실적(국가별)'!G1747),",","")),"")</f>
        <v>15825</v>
      </c>
    </row>
    <row r="1744" customFormat="false" ht="15" hidden="false" customHeight="true" outlineLevel="0" collapsed="false">
      <c r="A1744" s="11" t="str">
        <f aca="false">TRIM('수출입 실적(국가별)'!A1748)</f>
        <v>2025.08</v>
      </c>
      <c r="B1744" s="17" t="n">
        <f aca="false">IFERROR(VALUE(LEFT(A1744,4)),"")</f>
        <v>2025</v>
      </c>
      <c r="C1744" s="17" t="n">
        <f aca="false">IFERROR(VALUE(RIGHT(A1744,2)),"")</f>
        <v>8</v>
      </c>
      <c r="D1744" s="11" t="str">
        <f aca="false">TRIM('수출입 실적(국가별)'!B1748)</f>
        <v>니카라과</v>
      </c>
      <c r="E1744" s="19" t="n">
        <f aca="false">IFERROR(VALUE(SUBSTITUTE(TRIM('수출입 실적(국가별)'!D1748),",","")),"")</f>
        <v>15148</v>
      </c>
      <c r="F1744" s="19" t="n">
        <f aca="false">IFERROR(VALUE(SUBSTITUTE(TRIM('수출입 실적(국가별)'!F1748),",","")),"")</f>
        <v>1097</v>
      </c>
      <c r="G1744" s="19" t="n">
        <f aca="false">IFERROR(VALUE(SUBSTITUTE(TRIM('수출입 실적(국가별)'!G1748),",","")),"")</f>
        <v>14052</v>
      </c>
    </row>
    <row r="1745" customFormat="false" ht="15" hidden="false" customHeight="true" outlineLevel="0" collapsed="false">
      <c r="A1745" s="11" t="str">
        <f aca="false">TRIM('수출입 실적(국가별)'!A1749)</f>
        <v>2025.08</v>
      </c>
      <c r="B1745" s="17" t="n">
        <f aca="false">IFERROR(VALUE(LEFT(A1745,4)),"")</f>
        <v>2025</v>
      </c>
      <c r="C1745" s="17" t="n">
        <f aca="false">IFERROR(VALUE(RIGHT(A1745,2)),"")</f>
        <v>8</v>
      </c>
      <c r="D1745" s="11" t="str">
        <f aca="false">TRIM('수출입 실적(국가별)'!B1749)</f>
        <v>코트디봐르</v>
      </c>
      <c r="E1745" s="19" t="n">
        <f aca="false">IFERROR(VALUE(SUBSTITUTE(TRIM('수출입 실적(국가별)'!D1749),",","")),"")</f>
        <v>14830</v>
      </c>
      <c r="F1745" s="19" t="n">
        <f aca="false">IFERROR(VALUE(SUBSTITUTE(TRIM('수출입 실적(국가별)'!F1749),",","")),"")</f>
        <v>5343</v>
      </c>
      <c r="G1745" s="19" t="n">
        <f aca="false">IFERROR(VALUE(SUBSTITUTE(TRIM('수출입 실적(국가별)'!G1749),",","")),"")</f>
        <v>9487</v>
      </c>
    </row>
    <row r="1746" customFormat="false" ht="15" hidden="false" customHeight="true" outlineLevel="0" collapsed="false">
      <c r="A1746" s="11" t="str">
        <f aca="false">TRIM('수출입 실적(국가별)'!A1750)</f>
        <v>2025.08</v>
      </c>
      <c r="B1746" s="17" t="n">
        <f aca="false">IFERROR(VALUE(LEFT(A1746,4)),"")</f>
        <v>2025</v>
      </c>
      <c r="C1746" s="17" t="n">
        <f aca="false">IFERROR(VALUE(RIGHT(A1746,2)),"")</f>
        <v>8</v>
      </c>
      <c r="D1746" s="11" t="str">
        <f aca="false">TRIM('수출입 실적(국가별)'!B1750)</f>
        <v>에티오피아</v>
      </c>
      <c r="E1746" s="19" t="n">
        <f aca="false">IFERROR(VALUE(SUBSTITUTE(TRIM('수출입 실적(국가별)'!D1750),",","")),"")</f>
        <v>14819</v>
      </c>
      <c r="F1746" s="19" t="n">
        <f aca="false">IFERROR(VALUE(SUBSTITUTE(TRIM('수출입 실적(국가별)'!F1750),",","")),"")</f>
        <v>19044</v>
      </c>
      <c r="G1746" s="19" t="n">
        <f aca="false">IFERROR(VALUE(SUBSTITUTE(TRIM('수출입 실적(국가별)'!G1750),",","")),"")</f>
        <v>-4225</v>
      </c>
    </row>
    <row r="1747" customFormat="false" ht="15" hidden="false" customHeight="true" outlineLevel="0" collapsed="false">
      <c r="A1747" s="11" t="str">
        <f aca="false">TRIM('수출입 실적(국가별)'!A1751)</f>
        <v>2025.08</v>
      </c>
      <c r="B1747" s="17" t="n">
        <f aca="false">IFERROR(VALUE(LEFT(A1747,4)),"")</f>
        <v>2025</v>
      </c>
      <c r="C1747" s="17" t="n">
        <f aca="false">IFERROR(VALUE(RIGHT(A1747,2)),"")</f>
        <v>8</v>
      </c>
      <c r="D1747" s="11" t="str">
        <f aca="false">TRIM('수출입 실적(국가별)'!B1751)</f>
        <v>지부티</v>
      </c>
      <c r="E1747" s="19" t="n">
        <f aca="false">IFERROR(VALUE(SUBSTITUTE(TRIM('수출입 실적(국가별)'!D1751),",","")),"")</f>
        <v>14712</v>
      </c>
      <c r="F1747" s="19" t="n">
        <f aca="false">IFERROR(VALUE(SUBSTITUTE(TRIM('수출입 실적(국가별)'!F1751),",","")),"")</f>
        <v>3</v>
      </c>
      <c r="G1747" s="19" t="n">
        <f aca="false">IFERROR(VALUE(SUBSTITUTE(TRIM('수출입 실적(국가별)'!G1751),",","")),"")</f>
        <v>14709</v>
      </c>
    </row>
    <row r="1748" customFormat="false" ht="15" hidden="false" customHeight="true" outlineLevel="0" collapsed="false">
      <c r="A1748" s="11" t="str">
        <f aca="false">TRIM('수출입 실적(국가별)'!A1752)</f>
        <v>2025.08</v>
      </c>
      <c r="B1748" s="17" t="n">
        <f aca="false">IFERROR(VALUE(LEFT(A1748,4)),"")</f>
        <v>2025</v>
      </c>
      <c r="C1748" s="17" t="n">
        <f aca="false">IFERROR(VALUE(RIGHT(A1748,2)),"")</f>
        <v>8</v>
      </c>
      <c r="D1748" s="11" t="str">
        <f aca="false">TRIM('수출입 실적(국가별)'!B1752)</f>
        <v>튀니지</v>
      </c>
      <c r="E1748" s="19" t="n">
        <f aca="false">IFERROR(VALUE(SUBSTITUTE(TRIM('수출입 실적(국가별)'!D1752),",","")),"")</f>
        <v>14608</v>
      </c>
      <c r="F1748" s="19" t="n">
        <f aca="false">IFERROR(VALUE(SUBSTITUTE(TRIM('수출입 실적(국가별)'!F1752),",","")),"")</f>
        <v>7705</v>
      </c>
      <c r="G1748" s="19" t="n">
        <f aca="false">IFERROR(VALUE(SUBSTITUTE(TRIM('수출입 실적(국가별)'!G1752),",","")),"")</f>
        <v>6903</v>
      </c>
    </row>
    <row r="1749" customFormat="false" ht="15" hidden="false" customHeight="true" outlineLevel="0" collapsed="false">
      <c r="A1749" s="11" t="str">
        <f aca="false">TRIM('수출입 실적(국가별)'!A1753)</f>
        <v>2025.08</v>
      </c>
      <c r="B1749" s="17" t="n">
        <f aca="false">IFERROR(VALUE(LEFT(A1749,4)),"")</f>
        <v>2025</v>
      </c>
      <c r="C1749" s="17" t="n">
        <f aca="false">IFERROR(VALUE(RIGHT(A1749,2)),"")</f>
        <v>8</v>
      </c>
      <c r="D1749" s="11" t="str">
        <f aca="false">TRIM('수출입 실적(국가별)'!B1753)</f>
        <v>스리랑카</v>
      </c>
      <c r="E1749" s="19" t="n">
        <f aca="false">IFERROR(VALUE(SUBSTITUTE(TRIM('수출입 실적(국가별)'!D1753),",","")),"")</f>
        <v>14000</v>
      </c>
      <c r="F1749" s="19" t="n">
        <f aca="false">IFERROR(VALUE(SUBSTITUTE(TRIM('수출입 실적(국가별)'!F1753),",","")),"")</f>
        <v>9781</v>
      </c>
      <c r="G1749" s="19" t="n">
        <f aca="false">IFERROR(VALUE(SUBSTITUTE(TRIM('수출입 실적(국가별)'!G1753),",","")),"")</f>
        <v>4219</v>
      </c>
    </row>
    <row r="1750" customFormat="false" ht="15" hidden="false" customHeight="true" outlineLevel="0" collapsed="false">
      <c r="A1750" s="11" t="str">
        <f aca="false">TRIM('수출입 실적(국가별)'!A1754)</f>
        <v>2025.08</v>
      </c>
      <c r="B1750" s="17" t="n">
        <f aca="false">IFERROR(VALUE(LEFT(A1750,4)),"")</f>
        <v>2025</v>
      </c>
      <c r="C1750" s="17" t="n">
        <f aca="false">IFERROR(VALUE(RIGHT(A1750,2)),"")</f>
        <v>8</v>
      </c>
      <c r="D1750" s="11" t="str">
        <f aca="false">TRIM('수출입 실적(국가별)'!B1754)</f>
        <v>크로아티아</v>
      </c>
      <c r="E1750" s="19" t="n">
        <f aca="false">IFERROR(VALUE(SUBSTITUTE(TRIM('수출입 실적(국가별)'!D1754),",","")),"")</f>
        <v>13725</v>
      </c>
      <c r="F1750" s="19" t="n">
        <f aca="false">IFERROR(VALUE(SUBSTITUTE(TRIM('수출입 실적(국가별)'!F1754),",","")),"")</f>
        <v>1847</v>
      </c>
      <c r="G1750" s="19" t="n">
        <f aca="false">IFERROR(VALUE(SUBSTITUTE(TRIM('수출입 실적(국가별)'!G1754),",","")),"")</f>
        <v>11878</v>
      </c>
    </row>
    <row r="1751" customFormat="false" ht="15" hidden="false" customHeight="true" outlineLevel="0" collapsed="false">
      <c r="A1751" s="11" t="str">
        <f aca="false">TRIM('수출입 실적(국가별)'!A1755)</f>
        <v>2025.08</v>
      </c>
      <c r="B1751" s="17" t="n">
        <f aca="false">IFERROR(VALUE(LEFT(A1751,4)),"")</f>
        <v>2025</v>
      </c>
      <c r="C1751" s="17" t="n">
        <f aca="false">IFERROR(VALUE(RIGHT(A1751,2)),"")</f>
        <v>8</v>
      </c>
      <c r="D1751" s="11" t="str">
        <f aca="false">TRIM('수출입 실적(국가별)'!B1755)</f>
        <v>탄자니아</v>
      </c>
      <c r="E1751" s="19" t="n">
        <f aca="false">IFERROR(VALUE(SUBSTITUTE(TRIM('수출입 실적(국가별)'!D1755),",","")),"")</f>
        <v>13555</v>
      </c>
      <c r="F1751" s="19" t="n">
        <f aca="false">IFERROR(VALUE(SUBSTITUTE(TRIM('수출입 실적(국가별)'!F1755),",","")),"")</f>
        <v>1841</v>
      </c>
      <c r="G1751" s="19" t="n">
        <f aca="false">IFERROR(VALUE(SUBSTITUTE(TRIM('수출입 실적(국가별)'!G1755),",","")),"")</f>
        <v>11714</v>
      </c>
    </row>
    <row r="1752" customFormat="false" ht="15" hidden="false" customHeight="true" outlineLevel="0" collapsed="false">
      <c r="A1752" s="11" t="str">
        <f aca="false">TRIM('수출입 실적(국가별)'!A1756)</f>
        <v>2025.08</v>
      </c>
      <c r="B1752" s="17" t="n">
        <f aca="false">IFERROR(VALUE(LEFT(A1752,4)),"")</f>
        <v>2025</v>
      </c>
      <c r="C1752" s="17" t="n">
        <f aca="false">IFERROR(VALUE(RIGHT(A1752,2)),"")</f>
        <v>8</v>
      </c>
      <c r="D1752" s="11" t="str">
        <f aca="false">TRIM('수출입 실적(국가별)'!B1756)</f>
        <v>케냐</v>
      </c>
      <c r="E1752" s="19" t="n">
        <f aca="false">IFERROR(VALUE(SUBSTITUTE(TRIM('수출입 실적(국가별)'!D1756),",","")),"")</f>
        <v>13043</v>
      </c>
      <c r="F1752" s="19" t="n">
        <f aca="false">IFERROR(VALUE(SUBSTITUTE(TRIM('수출입 실적(국가별)'!F1756),",","")),"")</f>
        <v>2708</v>
      </c>
      <c r="G1752" s="19" t="n">
        <f aca="false">IFERROR(VALUE(SUBSTITUTE(TRIM('수출입 실적(국가별)'!G1756),",","")),"")</f>
        <v>10335</v>
      </c>
    </row>
    <row r="1753" customFormat="false" ht="15" hidden="false" customHeight="true" outlineLevel="0" collapsed="false">
      <c r="A1753" s="11" t="str">
        <f aca="false">TRIM('수출입 실적(국가별)'!A1757)</f>
        <v>2025.08</v>
      </c>
      <c r="B1753" s="17" t="n">
        <f aca="false">IFERROR(VALUE(LEFT(A1753,4)),"")</f>
        <v>2025</v>
      </c>
      <c r="C1753" s="17" t="n">
        <f aca="false">IFERROR(VALUE(RIGHT(A1753,2)),"")</f>
        <v>8</v>
      </c>
      <c r="D1753" s="11" t="str">
        <f aca="false">TRIM('수출입 실적(국가별)'!B1757)</f>
        <v>온두라스</v>
      </c>
      <c r="E1753" s="19" t="n">
        <f aca="false">IFERROR(VALUE(SUBSTITUTE(TRIM('수출입 실적(국가별)'!D1757),",","")),"")</f>
        <v>12396</v>
      </c>
      <c r="F1753" s="19" t="n">
        <f aca="false">IFERROR(VALUE(SUBSTITUTE(TRIM('수출입 실적(국가별)'!F1757),",","")),"")</f>
        <v>5417</v>
      </c>
      <c r="G1753" s="19" t="n">
        <f aca="false">IFERROR(VALUE(SUBSTITUTE(TRIM('수출입 실적(국가별)'!G1757),",","")),"")</f>
        <v>6979</v>
      </c>
    </row>
    <row r="1754" customFormat="false" ht="15" hidden="false" customHeight="true" outlineLevel="0" collapsed="false">
      <c r="A1754" s="11" t="str">
        <f aca="false">TRIM('수출입 실적(국가별)'!A1758)</f>
        <v>2025.08</v>
      </c>
      <c r="B1754" s="17" t="n">
        <f aca="false">IFERROR(VALUE(LEFT(A1754,4)),"")</f>
        <v>2025</v>
      </c>
      <c r="C1754" s="17" t="n">
        <f aca="false">IFERROR(VALUE(RIGHT(A1754,2)),"")</f>
        <v>8</v>
      </c>
      <c r="D1754" s="11" t="str">
        <f aca="false">TRIM('수출입 실적(국가별)'!B1758)</f>
        <v>코스타리카</v>
      </c>
      <c r="E1754" s="19" t="n">
        <f aca="false">IFERROR(VALUE(SUBSTITUTE(TRIM('수출입 실적(국가별)'!D1758),",","")),"")</f>
        <v>11581</v>
      </c>
      <c r="F1754" s="19" t="n">
        <f aca="false">IFERROR(VALUE(SUBSTITUTE(TRIM('수출입 실적(국가별)'!F1758),",","")),"")</f>
        <v>19180</v>
      </c>
      <c r="G1754" s="19" t="n">
        <f aca="false">IFERROR(VALUE(SUBSTITUTE(TRIM('수출입 실적(국가별)'!G1758),",","")),"")</f>
        <v>-7599</v>
      </c>
    </row>
    <row r="1755" customFormat="false" ht="15" hidden="false" customHeight="true" outlineLevel="0" collapsed="false">
      <c r="A1755" s="11" t="str">
        <f aca="false">TRIM('수출입 실적(국가별)'!A1759)</f>
        <v>2025.08</v>
      </c>
      <c r="B1755" s="17" t="n">
        <f aca="false">IFERROR(VALUE(LEFT(A1755,4)),"")</f>
        <v>2025</v>
      </c>
      <c r="C1755" s="17" t="n">
        <f aca="false">IFERROR(VALUE(RIGHT(A1755,2)),"")</f>
        <v>8</v>
      </c>
      <c r="D1755" s="11" t="str">
        <f aca="false">TRIM('수출입 실적(국가별)'!B1759)</f>
        <v>괌</v>
      </c>
      <c r="E1755" s="19" t="n">
        <f aca="false">IFERROR(VALUE(SUBSTITUTE(TRIM('수출입 실적(국가별)'!D1759),",","")),"")</f>
        <v>11480</v>
      </c>
      <c r="F1755" s="19" t="n">
        <f aca="false">IFERROR(VALUE(SUBSTITUTE(TRIM('수출입 실적(국가별)'!F1759),",","")),"")</f>
        <v>1162</v>
      </c>
      <c r="G1755" s="19" t="n">
        <f aca="false">IFERROR(VALUE(SUBSTITUTE(TRIM('수출입 실적(국가별)'!G1759),",","")),"")</f>
        <v>10317</v>
      </c>
    </row>
    <row r="1756" customFormat="false" ht="15" hidden="false" customHeight="true" outlineLevel="0" collapsed="false">
      <c r="A1756" s="11" t="str">
        <f aca="false">TRIM('수출입 실적(국가별)'!A1760)</f>
        <v>2025.08</v>
      </c>
      <c r="B1756" s="17" t="n">
        <f aca="false">IFERROR(VALUE(LEFT(A1756,4)),"")</f>
        <v>2025</v>
      </c>
      <c r="C1756" s="17" t="n">
        <f aca="false">IFERROR(VALUE(RIGHT(A1756,2)),"")</f>
        <v>8</v>
      </c>
      <c r="D1756" s="11" t="str">
        <f aca="false">TRIM('수출입 실적(국가별)'!B1760)</f>
        <v>뉴 칼레도니아</v>
      </c>
      <c r="E1756" s="19" t="n">
        <f aca="false">IFERROR(VALUE(SUBSTITUTE(TRIM('수출입 실적(국가별)'!D1760),",","")),"")</f>
        <v>11203</v>
      </c>
      <c r="F1756" s="19" t="n">
        <f aca="false">IFERROR(VALUE(SUBSTITUTE(TRIM('수출입 실적(국가별)'!F1760),",","")),"")</f>
        <v>12510</v>
      </c>
      <c r="G1756" s="19" t="n">
        <f aca="false">IFERROR(VALUE(SUBSTITUTE(TRIM('수출입 실적(국가별)'!G1760),",","")),"")</f>
        <v>-1308</v>
      </c>
    </row>
    <row r="1757" customFormat="false" ht="15" hidden="false" customHeight="true" outlineLevel="0" collapsed="false">
      <c r="A1757" s="11" t="str">
        <f aca="false">TRIM('수출입 실적(국가별)'!A1761)</f>
        <v>2025.08</v>
      </c>
      <c r="B1757" s="17" t="n">
        <f aca="false">IFERROR(VALUE(LEFT(A1757,4)),"")</f>
        <v>2025</v>
      </c>
      <c r="C1757" s="17" t="n">
        <f aca="false">IFERROR(VALUE(RIGHT(A1757,2)),"")</f>
        <v>8</v>
      </c>
      <c r="D1757" s="11" t="str">
        <f aca="false">TRIM('수출입 실적(국가별)'!B1761)</f>
        <v>모잠비크</v>
      </c>
      <c r="E1757" s="19" t="n">
        <f aca="false">IFERROR(VALUE(SUBSTITUTE(TRIM('수출입 실적(국가별)'!D1761),",","")),"")</f>
        <v>10961</v>
      </c>
      <c r="F1757" s="19" t="n">
        <f aca="false">IFERROR(VALUE(SUBSTITUTE(TRIM('수출입 실적(국가별)'!F1761),",","")),"")</f>
        <v>103463</v>
      </c>
      <c r="G1757" s="19" t="n">
        <f aca="false">IFERROR(VALUE(SUBSTITUTE(TRIM('수출입 실적(국가별)'!G1761),",","")),"")</f>
        <v>-92502</v>
      </c>
    </row>
    <row r="1758" customFormat="false" ht="15" hidden="false" customHeight="true" outlineLevel="0" collapsed="false">
      <c r="A1758" s="11" t="str">
        <f aca="false">TRIM('수출입 실적(국가별)'!A1762)</f>
        <v>2025.08</v>
      </c>
      <c r="B1758" s="17" t="n">
        <f aca="false">IFERROR(VALUE(LEFT(A1758,4)),"")</f>
        <v>2025</v>
      </c>
      <c r="C1758" s="17" t="n">
        <f aca="false">IFERROR(VALUE(RIGHT(A1758,2)),"")</f>
        <v>8</v>
      </c>
      <c r="D1758" s="11" t="str">
        <f aca="false">TRIM('수출입 실적(국가별)'!B1762)</f>
        <v>불령 폴리네시아</v>
      </c>
      <c r="E1758" s="19" t="n">
        <f aca="false">IFERROR(VALUE(SUBSTITUTE(TRIM('수출입 실적(국가별)'!D1762),",","")),"")</f>
        <v>10518</v>
      </c>
      <c r="F1758" s="19" t="n">
        <f aca="false">IFERROR(VALUE(SUBSTITUTE(TRIM('수출입 실적(국가별)'!F1762),",","")),"")</f>
        <v>0</v>
      </c>
      <c r="G1758" s="19" t="n">
        <f aca="false">IFERROR(VALUE(SUBSTITUTE(TRIM('수출입 실적(국가별)'!G1762),",","")),"")</f>
        <v>10518</v>
      </c>
    </row>
    <row r="1759" customFormat="false" ht="15" hidden="false" customHeight="true" outlineLevel="0" collapsed="false">
      <c r="A1759" s="11" t="str">
        <f aca="false">TRIM('수출입 실적(국가별)'!A1763)</f>
        <v>2025.08</v>
      </c>
      <c r="B1759" s="17" t="n">
        <f aca="false">IFERROR(VALUE(LEFT(A1759,4)),"")</f>
        <v>2025</v>
      </c>
      <c r="C1759" s="17" t="n">
        <f aca="false">IFERROR(VALUE(RIGHT(A1759,2)),"")</f>
        <v>8</v>
      </c>
      <c r="D1759" s="11" t="str">
        <f aca="false">TRIM('수출입 실적(국가별)'!B1763)</f>
        <v>바레인</v>
      </c>
      <c r="E1759" s="19" t="n">
        <f aca="false">IFERROR(VALUE(SUBSTITUTE(TRIM('수출입 실적(국가별)'!D1763),",","")),"")</f>
        <v>10485</v>
      </c>
      <c r="F1759" s="19" t="n">
        <f aca="false">IFERROR(VALUE(SUBSTITUTE(TRIM('수출입 실적(국가별)'!F1763),",","")),"")</f>
        <v>52722</v>
      </c>
      <c r="G1759" s="19" t="n">
        <f aca="false">IFERROR(VALUE(SUBSTITUTE(TRIM('수출입 실적(국가별)'!G1763),",","")),"")</f>
        <v>-42237</v>
      </c>
    </row>
    <row r="1760" customFormat="false" ht="15" hidden="false" customHeight="true" outlineLevel="0" collapsed="false">
      <c r="A1760" s="11" t="str">
        <f aca="false">TRIM('수출입 실적(국가별)'!A1764)</f>
        <v>2025.08</v>
      </c>
      <c r="B1760" s="17" t="n">
        <f aca="false">IFERROR(VALUE(LEFT(A1760,4)),"")</f>
        <v>2025</v>
      </c>
      <c r="C1760" s="17" t="n">
        <f aca="false">IFERROR(VALUE(RIGHT(A1760,2)),"")</f>
        <v>8</v>
      </c>
      <c r="D1760" s="11" t="str">
        <f aca="false">TRIM('수출입 실적(국가별)'!B1764)</f>
        <v>콩고</v>
      </c>
      <c r="E1760" s="19" t="n">
        <f aca="false">IFERROR(VALUE(SUBSTITUTE(TRIM('수출입 실적(국가별)'!D1764),",","")),"")</f>
        <v>10242</v>
      </c>
      <c r="F1760" s="19" t="n">
        <f aca="false">IFERROR(VALUE(SUBSTITUTE(TRIM('수출입 실적(국가별)'!F1764),",","")),"")</f>
        <v>41577</v>
      </c>
      <c r="G1760" s="19" t="n">
        <f aca="false">IFERROR(VALUE(SUBSTITUTE(TRIM('수출입 실적(국가별)'!G1764),",","")),"")</f>
        <v>-31335</v>
      </c>
    </row>
    <row r="1761" customFormat="false" ht="15" hidden="false" customHeight="true" outlineLevel="0" collapsed="false">
      <c r="A1761" s="11" t="str">
        <f aca="false">TRIM('수출입 실적(국가별)'!A1765)</f>
        <v>2025.08</v>
      </c>
      <c r="B1761" s="17" t="n">
        <f aca="false">IFERROR(VALUE(LEFT(A1761,4)),"")</f>
        <v>2025</v>
      </c>
      <c r="C1761" s="17" t="n">
        <f aca="false">IFERROR(VALUE(RIGHT(A1761,2)),"")</f>
        <v>8</v>
      </c>
      <c r="D1761" s="11" t="str">
        <f aca="false">TRIM('수출입 실적(국가별)'!B1765)</f>
        <v>조지아</v>
      </c>
      <c r="E1761" s="19" t="n">
        <f aca="false">IFERROR(VALUE(SUBSTITUTE(TRIM('수출입 실적(국가별)'!D1765),",","")),"")</f>
        <v>9990</v>
      </c>
      <c r="F1761" s="19" t="n">
        <f aca="false">IFERROR(VALUE(SUBSTITUTE(TRIM('수출입 실적(국가별)'!F1765),",","")),"")</f>
        <v>319</v>
      </c>
      <c r="G1761" s="19" t="n">
        <f aca="false">IFERROR(VALUE(SUBSTITUTE(TRIM('수출입 실적(국가별)'!G1765),",","")),"")</f>
        <v>9671</v>
      </c>
    </row>
    <row r="1762" customFormat="false" ht="15" hidden="false" customHeight="true" outlineLevel="0" collapsed="false">
      <c r="A1762" s="11" t="str">
        <f aca="false">TRIM('수출입 실적(국가별)'!A1766)</f>
        <v>2025.08</v>
      </c>
      <c r="B1762" s="17" t="n">
        <f aca="false">IFERROR(VALUE(LEFT(A1762,4)),"")</f>
        <v>2025</v>
      </c>
      <c r="C1762" s="17" t="n">
        <f aca="false">IFERROR(VALUE(RIGHT(A1762,2)),"")</f>
        <v>8</v>
      </c>
      <c r="D1762" s="11" t="str">
        <f aca="false">TRIM('수출입 실적(국가별)'!B1766)</f>
        <v>트리니다드 토바고</v>
      </c>
      <c r="E1762" s="19" t="n">
        <f aca="false">IFERROR(VALUE(SUBSTITUTE(TRIM('수출입 실적(국가별)'!D1766),",","")),"")</f>
        <v>9923</v>
      </c>
      <c r="F1762" s="19" t="n">
        <f aca="false">IFERROR(VALUE(SUBSTITUTE(TRIM('수출입 실적(국가별)'!F1766),",","")),"")</f>
        <v>57112</v>
      </c>
      <c r="G1762" s="19" t="n">
        <f aca="false">IFERROR(VALUE(SUBSTITUTE(TRIM('수출입 실적(국가별)'!G1766),",","")),"")</f>
        <v>-47190</v>
      </c>
    </row>
    <row r="1763" customFormat="false" ht="15" hidden="false" customHeight="true" outlineLevel="0" collapsed="false">
      <c r="A1763" s="11" t="str">
        <f aca="false">TRIM('수출입 실적(국가별)'!A1767)</f>
        <v>2025.08</v>
      </c>
      <c r="B1763" s="17" t="n">
        <f aca="false">IFERROR(VALUE(LEFT(A1763,4)),"")</f>
        <v>2025</v>
      </c>
      <c r="C1763" s="17" t="n">
        <f aca="false">IFERROR(VALUE(RIGHT(A1763,2)),"")</f>
        <v>8</v>
      </c>
      <c r="D1763" s="11" t="str">
        <f aca="false">TRIM('수출입 실적(국가별)'!B1767)</f>
        <v>이란</v>
      </c>
      <c r="E1763" s="19" t="n">
        <f aca="false">IFERROR(VALUE(SUBSTITUTE(TRIM('수출입 실적(국가별)'!D1767),",","")),"")</f>
        <v>9908</v>
      </c>
      <c r="F1763" s="19" t="n">
        <f aca="false">IFERROR(VALUE(SUBSTITUTE(TRIM('수출입 실적(국가별)'!F1767),",","")),"")</f>
        <v>128</v>
      </c>
      <c r="G1763" s="19" t="n">
        <f aca="false">IFERROR(VALUE(SUBSTITUTE(TRIM('수출입 실적(국가별)'!G1767),",","")),"")</f>
        <v>9779</v>
      </c>
    </row>
    <row r="1764" customFormat="false" ht="15" hidden="false" customHeight="true" outlineLevel="0" collapsed="false">
      <c r="A1764" s="11" t="str">
        <f aca="false">TRIM('수출입 실적(국가별)'!A1768)</f>
        <v>2025.08</v>
      </c>
      <c r="B1764" s="17" t="n">
        <f aca="false">IFERROR(VALUE(LEFT(A1764,4)),"")</f>
        <v>2025</v>
      </c>
      <c r="C1764" s="17" t="n">
        <f aca="false">IFERROR(VALUE(RIGHT(A1764,2)),"")</f>
        <v>8</v>
      </c>
      <c r="D1764" s="11" t="str">
        <f aca="false">TRIM('수출입 실적(국가별)'!B1768)</f>
        <v>몰타</v>
      </c>
      <c r="E1764" s="19" t="n">
        <f aca="false">IFERROR(VALUE(SUBSTITUTE(TRIM('수출입 실적(국가별)'!D1768),",","")),"")</f>
        <v>9876</v>
      </c>
      <c r="F1764" s="19" t="n">
        <f aca="false">IFERROR(VALUE(SUBSTITUTE(TRIM('수출입 실적(국가별)'!F1768),",","")),"")</f>
        <v>24716</v>
      </c>
      <c r="G1764" s="19" t="n">
        <f aca="false">IFERROR(VALUE(SUBSTITUTE(TRIM('수출입 실적(국가별)'!G1768),",","")),"")</f>
        <v>-14841</v>
      </c>
    </row>
    <row r="1765" customFormat="false" ht="15" hidden="false" customHeight="true" outlineLevel="0" collapsed="false">
      <c r="A1765" s="11" t="str">
        <f aca="false">TRIM('수출입 실적(국가별)'!A1769)</f>
        <v>2025.08</v>
      </c>
      <c r="B1765" s="17" t="n">
        <f aca="false">IFERROR(VALUE(LEFT(A1765,4)),"")</f>
        <v>2025</v>
      </c>
      <c r="C1765" s="17" t="n">
        <f aca="false">IFERROR(VALUE(RIGHT(A1765,2)),"")</f>
        <v>8</v>
      </c>
      <c r="D1765" s="11" t="str">
        <f aca="false">TRIM('수출입 실적(국가별)'!B1769)</f>
        <v>레바논</v>
      </c>
      <c r="E1765" s="19" t="n">
        <f aca="false">IFERROR(VALUE(SUBSTITUTE(TRIM('수출입 실적(국가별)'!D1769),",","")),"")</f>
        <v>9382</v>
      </c>
      <c r="F1765" s="19" t="n">
        <f aca="false">IFERROR(VALUE(SUBSTITUTE(TRIM('수출입 실적(국가별)'!F1769),",","")),"")</f>
        <v>1653</v>
      </c>
      <c r="G1765" s="19" t="n">
        <f aca="false">IFERROR(VALUE(SUBSTITUTE(TRIM('수출입 실적(국가별)'!G1769),",","")),"")</f>
        <v>7729</v>
      </c>
    </row>
    <row r="1766" customFormat="false" ht="15" hidden="false" customHeight="true" outlineLevel="0" collapsed="false">
      <c r="A1766" s="11" t="str">
        <f aca="false">TRIM('수출입 실적(국가별)'!A1770)</f>
        <v>2025.08</v>
      </c>
      <c r="B1766" s="17" t="n">
        <f aca="false">IFERROR(VALUE(LEFT(A1766,4)),"")</f>
        <v>2025</v>
      </c>
      <c r="C1766" s="17" t="n">
        <f aca="false">IFERROR(VALUE(RIGHT(A1766,2)),"")</f>
        <v>8</v>
      </c>
      <c r="D1766" s="11" t="str">
        <f aca="false">TRIM('수출입 실적(국가별)'!B1770)</f>
        <v>에스토니아</v>
      </c>
      <c r="E1766" s="19" t="n">
        <f aca="false">IFERROR(VALUE(SUBSTITUTE(TRIM('수출입 실적(국가별)'!D1770),",","")),"")</f>
        <v>9342</v>
      </c>
      <c r="F1766" s="19" t="n">
        <f aca="false">IFERROR(VALUE(SUBSTITUTE(TRIM('수출입 실적(국가별)'!F1770),",","")),"")</f>
        <v>8462</v>
      </c>
      <c r="G1766" s="19" t="n">
        <f aca="false">IFERROR(VALUE(SUBSTITUTE(TRIM('수출입 실적(국가별)'!G1770),",","")),"")</f>
        <v>879</v>
      </c>
    </row>
    <row r="1767" customFormat="false" ht="15" hidden="false" customHeight="true" outlineLevel="0" collapsed="false">
      <c r="A1767" s="11" t="str">
        <f aca="false">TRIM('수출입 실적(국가별)'!A1771)</f>
        <v>2025.08</v>
      </c>
      <c r="B1767" s="17" t="n">
        <f aca="false">IFERROR(VALUE(LEFT(A1767,4)),"")</f>
        <v>2025</v>
      </c>
      <c r="C1767" s="17" t="n">
        <f aca="false">IFERROR(VALUE(RIGHT(A1767,2)),"")</f>
        <v>8</v>
      </c>
      <c r="D1767" s="11" t="str">
        <f aca="false">TRIM('수출입 실적(국가별)'!B1771)</f>
        <v>아이슬란드</v>
      </c>
      <c r="E1767" s="19" t="n">
        <f aca="false">IFERROR(VALUE(SUBSTITUTE(TRIM('수출입 실적(국가별)'!D1771),",","")),"")</f>
        <v>9300</v>
      </c>
      <c r="F1767" s="19" t="n">
        <f aca="false">IFERROR(VALUE(SUBSTITUTE(TRIM('수출입 실적(국가별)'!F1771),",","")),"")</f>
        <v>1644</v>
      </c>
      <c r="G1767" s="19" t="n">
        <f aca="false">IFERROR(VALUE(SUBSTITUTE(TRIM('수출입 실적(국가별)'!G1771),",","")),"")</f>
        <v>7656</v>
      </c>
    </row>
    <row r="1768" customFormat="false" ht="15" hidden="false" customHeight="true" outlineLevel="0" collapsed="false">
      <c r="A1768" s="11" t="str">
        <f aca="false">TRIM('수출입 실적(국가별)'!A1772)</f>
        <v>2025.08</v>
      </c>
      <c r="B1768" s="17" t="n">
        <f aca="false">IFERROR(VALUE(LEFT(A1768,4)),"")</f>
        <v>2025</v>
      </c>
      <c r="C1768" s="17" t="n">
        <f aca="false">IFERROR(VALUE(RIGHT(A1768,2)),"")</f>
        <v>8</v>
      </c>
      <c r="D1768" s="11" t="str">
        <f aca="false">TRIM('수출입 실적(국가별)'!B1772)</f>
        <v>세네갈</v>
      </c>
      <c r="E1768" s="19" t="n">
        <f aca="false">IFERROR(VALUE(SUBSTITUTE(TRIM('수출입 실적(국가별)'!D1772),",","")),"")</f>
        <v>9096</v>
      </c>
      <c r="F1768" s="19" t="n">
        <f aca="false">IFERROR(VALUE(SUBSTITUTE(TRIM('수출입 실적(국가별)'!F1772),",","")),"")</f>
        <v>3165</v>
      </c>
      <c r="G1768" s="19" t="n">
        <f aca="false">IFERROR(VALUE(SUBSTITUTE(TRIM('수출입 실적(국가별)'!G1772),",","")),"")</f>
        <v>5931</v>
      </c>
    </row>
    <row r="1769" customFormat="false" ht="15" hidden="false" customHeight="true" outlineLevel="0" collapsed="false">
      <c r="A1769" s="11" t="str">
        <f aca="false">TRIM('수출입 실적(국가별)'!A1773)</f>
        <v>2025.08</v>
      </c>
      <c r="B1769" s="17" t="n">
        <f aca="false">IFERROR(VALUE(LEFT(A1769,4)),"")</f>
        <v>2025</v>
      </c>
      <c r="C1769" s="17" t="n">
        <f aca="false">IFERROR(VALUE(RIGHT(A1769,2)),"")</f>
        <v>8</v>
      </c>
      <c r="D1769" s="11" t="str">
        <f aca="false">TRIM('수출입 실적(국가별)'!B1773)</f>
        <v>라오스</v>
      </c>
      <c r="E1769" s="19" t="n">
        <f aca="false">IFERROR(VALUE(SUBSTITUTE(TRIM('수출입 실적(국가별)'!D1773),",","")),"")</f>
        <v>9047</v>
      </c>
      <c r="F1769" s="19" t="n">
        <f aca="false">IFERROR(VALUE(SUBSTITUTE(TRIM('수출입 실적(국가별)'!F1773),",","")),"")</f>
        <v>5093</v>
      </c>
      <c r="G1769" s="19" t="n">
        <f aca="false">IFERROR(VALUE(SUBSTITUTE(TRIM('수출입 실적(국가별)'!G1773),",","")),"")</f>
        <v>3954</v>
      </c>
    </row>
    <row r="1770" customFormat="false" ht="15" hidden="false" customHeight="true" outlineLevel="0" collapsed="false">
      <c r="A1770" s="11" t="str">
        <f aca="false">TRIM('수출입 실적(국가별)'!A1774)</f>
        <v>2025.08</v>
      </c>
      <c r="B1770" s="17" t="n">
        <f aca="false">IFERROR(VALUE(LEFT(A1770,4)),"")</f>
        <v>2025</v>
      </c>
      <c r="C1770" s="17" t="n">
        <f aca="false">IFERROR(VALUE(RIGHT(A1770,2)),"")</f>
        <v>8</v>
      </c>
      <c r="D1770" s="11" t="str">
        <f aca="false">TRIM('수출입 실적(국가별)'!B1774)</f>
        <v>부르키나 파소</v>
      </c>
      <c r="E1770" s="19" t="n">
        <f aca="false">IFERROR(VALUE(SUBSTITUTE(TRIM('수출입 실적(국가별)'!D1774),",","")),"")</f>
        <v>8825</v>
      </c>
      <c r="F1770" s="19" t="n">
        <f aca="false">IFERROR(VALUE(SUBSTITUTE(TRIM('수출입 실적(국가별)'!F1774),",","")),"")</f>
        <v>0</v>
      </c>
      <c r="G1770" s="19" t="n">
        <f aca="false">IFERROR(VALUE(SUBSTITUTE(TRIM('수출입 실적(국가별)'!G1774),",","")),"")</f>
        <v>8825</v>
      </c>
    </row>
    <row r="1771" customFormat="false" ht="15" hidden="false" customHeight="true" outlineLevel="0" collapsed="false">
      <c r="A1771" s="11" t="str">
        <f aca="false">TRIM('수출입 실적(국가별)'!A1775)</f>
        <v>2025.08</v>
      </c>
      <c r="B1771" s="17" t="n">
        <f aca="false">IFERROR(VALUE(LEFT(A1771,4)),"")</f>
        <v>2025</v>
      </c>
      <c r="C1771" s="17" t="n">
        <f aca="false">IFERROR(VALUE(RIGHT(A1771,2)),"")</f>
        <v>8</v>
      </c>
      <c r="D1771" s="11" t="str">
        <f aca="false">TRIM('수출입 실적(국가별)'!B1775)</f>
        <v>우루과이</v>
      </c>
      <c r="E1771" s="19" t="n">
        <f aca="false">IFERROR(VALUE(SUBSTITUTE(TRIM('수출입 실적(국가별)'!D1775),",","")),"")</f>
        <v>8699</v>
      </c>
      <c r="F1771" s="19" t="n">
        <f aca="false">IFERROR(VALUE(SUBSTITUTE(TRIM('수출입 실적(국가별)'!F1775),",","")),"")</f>
        <v>10513</v>
      </c>
      <c r="G1771" s="19" t="n">
        <f aca="false">IFERROR(VALUE(SUBSTITUTE(TRIM('수출입 실적(국가별)'!G1775),",","")),"")</f>
        <v>-1814</v>
      </c>
    </row>
    <row r="1772" customFormat="false" ht="15" hidden="false" customHeight="true" outlineLevel="0" collapsed="false">
      <c r="A1772" s="11" t="str">
        <f aca="false">TRIM('수출입 실적(국가별)'!A1776)</f>
        <v>2025.08</v>
      </c>
      <c r="B1772" s="17" t="n">
        <f aca="false">IFERROR(VALUE(LEFT(A1772,4)),"")</f>
        <v>2025</v>
      </c>
      <c r="C1772" s="17" t="n">
        <f aca="false">IFERROR(VALUE(RIGHT(A1772,2)),"")</f>
        <v>8</v>
      </c>
      <c r="D1772" s="11" t="str">
        <f aca="false">TRIM('수출입 실적(국가별)'!B1776)</f>
        <v>아제르바이잔</v>
      </c>
      <c r="E1772" s="19" t="n">
        <f aca="false">IFERROR(VALUE(SUBSTITUTE(TRIM('수출입 실적(국가별)'!D1776),",","")),"")</f>
        <v>7762</v>
      </c>
      <c r="F1772" s="19" t="n">
        <f aca="false">IFERROR(VALUE(SUBSTITUTE(TRIM('수출입 실적(국가별)'!F1776),",","")),"")</f>
        <v>102</v>
      </c>
      <c r="G1772" s="19" t="n">
        <f aca="false">IFERROR(VALUE(SUBSTITUTE(TRIM('수출입 실적(국가별)'!G1776),",","")),"")</f>
        <v>7660</v>
      </c>
    </row>
    <row r="1773" customFormat="false" ht="15" hidden="false" customHeight="true" outlineLevel="0" collapsed="false">
      <c r="A1773" s="11" t="str">
        <f aca="false">TRIM('수출입 실적(국가별)'!A1777)</f>
        <v>2025.08</v>
      </c>
      <c r="B1773" s="17" t="n">
        <f aca="false">IFERROR(VALUE(LEFT(A1773,4)),"")</f>
        <v>2025</v>
      </c>
      <c r="C1773" s="17" t="n">
        <f aca="false">IFERROR(VALUE(RIGHT(A1773,2)),"")</f>
        <v>8</v>
      </c>
      <c r="D1773" s="11" t="str">
        <f aca="false">TRIM('수출입 실적(국가별)'!B1777)</f>
        <v>파라과이</v>
      </c>
      <c r="E1773" s="19" t="n">
        <f aca="false">IFERROR(VALUE(SUBSTITUTE(TRIM('수출입 실적(국가별)'!D1777),",","")),"")</f>
        <v>7574</v>
      </c>
      <c r="F1773" s="19" t="n">
        <f aca="false">IFERROR(VALUE(SUBSTITUTE(TRIM('수출입 실적(국가별)'!F1777),",","")),"")</f>
        <v>1670</v>
      </c>
      <c r="G1773" s="19" t="n">
        <f aca="false">IFERROR(VALUE(SUBSTITUTE(TRIM('수출입 실적(국가별)'!G1777),",","")),"")</f>
        <v>5905</v>
      </c>
    </row>
    <row r="1774" customFormat="false" ht="15" hidden="false" customHeight="true" outlineLevel="0" collapsed="false">
      <c r="A1774" s="11" t="str">
        <f aca="false">TRIM('수출입 실적(국가별)'!A1778)</f>
        <v>2025.08</v>
      </c>
      <c r="B1774" s="17" t="n">
        <f aca="false">IFERROR(VALUE(LEFT(A1774,4)),"")</f>
        <v>2025</v>
      </c>
      <c r="C1774" s="17" t="n">
        <f aca="false">IFERROR(VALUE(RIGHT(A1774,2)),"")</f>
        <v>8</v>
      </c>
      <c r="D1774" s="11" t="str">
        <f aca="false">TRIM('수출입 실적(국가별)'!B1778)</f>
        <v>수단</v>
      </c>
      <c r="E1774" s="19" t="n">
        <f aca="false">IFERROR(VALUE(SUBSTITUTE(TRIM('수출입 실적(국가별)'!D1778),",","")),"")</f>
        <v>7444</v>
      </c>
      <c r="F1774" s="19" t="n">
        <f aca="false">IFERROR(VALUE(SUBSTITUTE(TRIM('수출입 실적(국가별)'!F1778),",","")),"")</f>
        <v>110</v>
      </c>
      <c r="G1774" s="19" t="n">
        <f aca="false">IFERROR(VALUE(SUBSTITUTE(TRIM('수출입 실적(국가별)'!G1778),",","")),"")</f>
        <v>7334</v>
      </c>
    </row>
    <row r="1775" customFormat="false" ht="15" hidden="false" customHeight="true" outlineLevel="0" collapsed="false">
      <c r="A1775" s="11" t="str">
        <f aca="false">TRIM('수출입 실적(국가별)'!A1779)</f>
        <v>2025.08</v>
      </c>
      <c r="B1775" s="17" t="n">
        <f aca="false">IFERROR(VALUE(LEFT(A1775,4)),"")</f>
        <v>2025</v>
      </c>
      <c r="C1775" s="17" t="n">
        <f aca="false">IFERROR(VALUE(RIGHT(A1775,2)),"")</f>
        <v>8</v>
      </c>
      <c r="D1775" s="11" t="str">
        <f aca="false">TRIM('수출입 실적(국가별)'!B1779)</f>
        <v>기타국</v>
      </c>
      <c r="E1775" s="19" t="n">
        <f aca="false">IFERROR(VALUE(SUBSTITUTE(TRIM('수출입 실적(국가별)'!D1779),",","")),"")</f>
        <v>7287</v>
      </c>
      <c r="F1775" s="19" t="n">
        <f aca="false">IFERROR(VALUE(SUBSTITUTE(TRIM('수출입 실적(국가별)'!F1779),",","")),"")</f>
        <v>5906</v>
      </c>
      <c r="G1775" s="19" t="n">
        <f aca="false">IFERROR(VALUE(SUBSTITUTE(TRIM('수출입 실적(국가별)'!G1779),",","")),"")</f>
        <v>1381</v>
      </c>
    </row>
    <row r="1776" customFormat="false" ht="15" hidden="false" customHeight="true" outlineLevel="0" collapsed="false">
      <c r="A1776" s="11" t="str">
        <f aca="false">TRIM('수출입 실적(국가별)'!A1780)</f>
        <v>2025.08</v>
      </c>
      <c r="B1776" s="17" t="n">
        <f aca="false">IFERROR(VALUE(LEFT(A1776,4)),"")</f>
        <v>2025</v>
      </c>
      <c r="C1776" s="17" t="n">
        <f aca="false">IFERROR(VALUE(RIGHT(A1776,2)),"")</f>
        <v>8</v>
      </c>
      <c r="D1776" s="11" t="str">
        <f aca="false">TRIM('수출입 실적(국가별)'!B1780)</f>
        <v>라트비아</v>
      </c>
      <c r="E1776" s="19" t="n">
        <f aca="false">IFERROR(VALUE(SUBSTITUTE(TRIM('수출입 실적(국가별)'!D1780),",","")),"")</f>
        <v>7116</v>
      </c>
      <c r="F1776" s="19" t="n">
        <f aca="false">IFERROR(VALUE(SUBSTITUTE(TRIM('수출입 실적(국가별)'!F1780),",","")),"")</f>
        <v>11293</v>
      </c>
      <c r="G1776" s="19" t="n">
        <f aca="false">IFERROR(VALUE(SUBSTITUTE(TRIM('수출입 실적(국가별)'!G1780),",","")),"")</f>
        <v>-4177</v>
      </c>
    </row>
    <row r="1777" customFormat="false" ht="15" hidden="false" customHeight="true" outlineLevel="0" collapsed="false">
      <c r="A1777" s="11" t="str">
        <f aca="false">TRIM('수출입 실적(국가별)'!A1781)</f>
        <v>2025.08</v>
      </c>
      <c r="B1777" s="17" t="n">
        <f aca="false">IFERROR(VALUE(LEFT(A1777,4)),"")</f>
        <v>2025</v>
      </c>
      <c r="C1777" s="17" t="n">
        <f aca="false">IFERROR(VALUE(RIGHT(A1777,2)),"")</f>
        <v>8</v>
      </c>
      <c r="D1777" s="11" t="str">
        <f aca="false">TRIM('수출입 실적(국가별)'!B1781)</f>
        <v>마다카스카르</v>
      </c>
      <c r="E1777" s="19" t="n">
        <f aca="false">IFERROR(VALUE(SUBSTITUTE(TRIM('수출입 실적(국가별)'!D1781),",","")),"")</f>
        <v>6494</v>
      </c>
      <c r="F1777" s="19" t="n">
        <f aca="false">IFERROR(VALUE(SUBSTITUTE(TRIM('수출입 실적(국가별)'!F1781),",","")),"")</f>
        <v>1514</v>
      </c>
      <c r="G1777" s="19" t="n">
        <f aca="false">IFERROR(VALUE(SUBSTITUTE(TRIM('수출입 실적(국가별)'!G1781),",","")),"")</f>
        <v>4979</v>
      </c>
    </row>
    <row r="1778" customFormat="false" ht="15" hidden="false" customHeight="true" outlineLevel="0" collapsed="false">
      <c r="A1778" s="11" t="str">
        <f aca="false">TRIM('수출입 실적(국가별)'!A1782)</f>
        <v>2025.08</v>
      </c>
      <c r="B1778" s="17" t="n">
        <f aca="false">IFERROR(VALUE(LEFT(A1778,4)),"")</f>
        <v>2025</v>
      </c>
      <c r="C1778" s="17" t="n">
        <f aca="false">IFERROR(VALUE(RIGHT(A1778,2)),"")</f>
        <v>8</v>
      </c>
      <c r="D1778" s="11" t="str">
        <f aca="false">TRIM('수출입 실적(국가별)'!B1782)</f>
        <v>브루나이</v>
      </c>
      <c r="E1778" s="19" t="n">
        <f aca="false">IFERROR(VALUE(SUBSTITUTE(TRIM('수출입 실적(국가별)'!D1782),",","")),"")</f>
        <v>6166</v>
      </c>
      <c r="F1778" s="19" t="n">
        <f aca="false">IFERROR(VALUE(SUBSTITUTE(TRIM('수출입 실적(국가별)'!F1782),",","")),"")</f>
        <v>85350</v>
      </c>
      <c r="G1778" s="19" t="n">
        <f aca="false">IFERROR(VALUE(SUBSTITUTE(TRIM('수출입 실적(국가별)'!G1782),",","")),"")</f>
        <v>-79184</v>
      </c>
    </row>
    <row r="1779" customFormat="false" ht="15" hidden="false" customHeight="true" outlineLevel="0" collapsed="false">
      <c r="A1779" s="11" t="str">
        <f aca="false">TRIM('수출입 실적(국가별)'!A1783)</f>
        <v>2025.08</v>
      </c>
      <c r="B1779" s="17" t="n">
        <f aca="false">IFERROR(VALUE(LEFT(A1779,4)),"")</f>
        <v>2025</v>
      </c>
      <c r="C1779" s="17" t="n">
        <f aca="false">IFERROR(VALUE(RIGHT(A1779,2)),"")</f>
        <v>8</v>
      </c>
      <c r="D1779" s="11" t="str">
        <f aca="false">TRIM('수출입 실적(국가별)'!B1783)</f>
        <v>투르크멘</v>
      </c>
      <c r="E1779" s="19" t="n">
        <f aca="false">IFERROR(VALUE(SUBSTITUTE(TRIM('수출입 실적(국가별)'!D1783),",","")),"")</f>
        <v>5472</v>
      </c>
      <c r="F1779" s="19" t="n">
        <f aca="false">IFERROR(VALUE(SUBSTITUTE(TRIM('수출입 실적(국가별)'!F1783),",","")),"")</f>
        <v>4</v>
      </c>
      <c r="G1779" s="19" t="n">
        <f aca="false">IFERROR(VALUE(SUBSTITUTE(TRIM('수출입 실적(국가별)'!G1783),",","")),"")</f>
        <v>5468</v>
      </c>
    </row>
    <row r="1780" customFormat="false" ht="15" hidden="false" customHeight="true" outlineLevel="0" collapsed="false">
      <c r="A1780" s="11" t="str">
        <f aca="false">TRIM('수출입 실적(국가별)'!A1784)</f>
        <v>2025.08</v>
      </c>
      <c r="B1780" s="17" t="n">
        <f aca="false">IFERROR(VALUE(LEFT(A1780,4)),"")</f>
        <v>2025</v>
      </c>
      <c r="C1780" s="17" t="n">
        <f aca="false">IFERROR(VALUE(RIGHT(A1780,2)),"")</f>
        <v>8</v>
      </c>
      <c r="D1780" s="11" t="str">
        <f aca="false">TRIM('수출입 실적(국가별)'!B1784)</f>
        <v>벨라루스</v>
      </c>
      <c r="E1780" s="19" t="n">
        <f aca="false">IFERROR(VALUE(SUBSTITUTE(TRIM('수출입 실적(국가별)'!D1784),",","")),"")</f>
        <v>5229</v>
      </c>
      <c r="F1780" s="19" t="n">
        <f aca="false">IFERROR(VALUE(SUBSTITUTE(TRIM('수출입 실적(국가별)'!F1784),",","")),"")</f>
        <v>1529</v>
      </c>
      <c r="G1780" s="19" t="n">
        <f aca="false">IFERROR(VALUE(SUBSTITUTE(TRIM('수출입 실적(국가별)'!G1784),",","")),"")</f>
        <v>3701</v>
      </c>
    </row>
    <row r="1781" customFormat="false" ht="15" hidden="false" customHeight="true" outlineLevel="0" collapsed="false">
      <c r="A1781" s="11" t="str">
        <f aca="false">TRIM('수출입 실적(국가별)'!A1785)</f>
        <v>2025.08</v>
      </c>
      <c r="B1781" s="17" t="n">
        <f aca="false">IFERROR(VALUE(LEFT(A1781,4)),"")</f>
        <v>2025</v>
      </c>
      <c r="C1781" s="17" t="n">
        <f aca="false">IFERROR(VALUE(RIGHT(A1781,2)),"")</f>
        <v>8</v>
      </c>
      <c r="D1781" s="11" t="str">
        <f aca="false">TRIM('수출입 실적(국가별)'!B1785)</f>
        <v>사모아</v>
      </c>
      <c r="E1781" s="19" t="n">
        <f aca="false">IFERROR(VALUE(SUBSTITUTE(TRIM('수출입 실적(국가별)'!D1785),",","")),"")</f>
        <v>4642</v>
      </c>
      <c r="F1781" s="19" t="n">
        <f aca="false">IFERROR(VALUE(SUBSTITUTE(TRIM('수출입 실적(국가별)'!F1785),",","")),"")</f>
        <v>20</v>
      </c>
      <c r="G1781" s="19" t="n">
        <f aca="false">IFERROR(VALUE(SUBSTITUTE(TRIM('수출입 실적(국가별)'!G1785),",","")),"")</f>
        <v>4622</v>
      </c>
    </row>
    <row r="1782" customFormat="false" ht="15" hidden="false" customHeight="true" outlineLevel="0" collapsed="false">
      <c r="A1782" s="11" t="str">
        <f aca="false">TRIM('수출입 실적(국가별)'!A1786)</f>
        <v>2025.08</v>
      </c>
      <c r="B1782" s="17" t="n">
        <f aca="false">IFERROR(VALUE(LEFT(A1782,4)),"")</f>
        <v>2025</v>
      </c>
      <c r="C1782" s="17" t="n">
        <f aca="false">IFERROR(VALUE(RIGHT(A1782,2)),"")</f>
        <v>8</v>
      </c>
      <c r="D1782" s="11" t="str">
        <f aca="false">TRIM('수출입 실적(국가별)'!B1786)</f>
        <v>베네주엘라</v>
      </c>
      <c r="E1782" s="19" t="n">
        <f aca="false">IFERROR(VALUE(SUBSTITUTE(TRIM('수출입 실적(국가별)'!D1786),",","")),"")</f>
        <v>4635</v>
      </c>
      <c r="F1782" s="19" t="n">
        <f aca="false">IFERROR(VALUE(SUBSTITUTE(TRIM('수출입 실적(국가별)'!F1786),",","")),"")</f>
        <v>446</v>
      </c>
      <c r="G1782" s="19" t="n">
        <f aca="false">IFERROR(VALUE(SUBSTITUTE(TRIM('수출입 실적(국가별)'!G1786),",","")),"")</f>
        <v>4189</v>
      </c>
    </row>
    <row r="1783" customFormat="false" ht="15" hidden="false" customHeight="true" outlineLevel="0" collapsed="false">
      <c r="A1783" s="11" t="str">
        <f aca="false">TRIM('수출입 실적(국가별)'!A1787)</f>
        <v>2025.08</v>
      </c>
      <c r="B1783" s="17" t="n">
        <f aca="false">IFERROR(VALUE(LEFT(A1783,4)),"")</f>
        <v>2025</v>
      </c>
      <c r="C1783" s="17" t="n">
        <f aca="false">IFERROR(VALUE(RIGHT(A1783,2)),"")</f>
        <v>8</v>
      </c>
      <c r="D1783" s="11" t="str">
        <f aca="false">TRIM('수출입 실적(국가별)'!B1787)</f>
        <v>몰도바</v>
      </c>
      <c r="E1783" s="19" t="n">
        <f aca="false">IFERROR(VALUE(SUBSTITUTE(TRIM('수출입 실적(국가별)'!D1787),",","")),"")</f>
        <v>4388</v>
      </c>
      <c r="F1783" s="19" t="n">
        <f aca="false">IFERROR(VALUE(SUBSTITUTE(TRIM('수출입 실적(국가별)'!F1787),",","")),"")</f>
        <v>4453</v>
      </c>
      <c r="G1783" s="19" t="n">
        <f aca="false">IFERROR(VALUE(SUBSTITUTE(TRIM('수출입 실적(국가별)'!G1787),",","")),"")</f>
        <v>-65</v>
      </c>
    </row>
    <row r="1784" customFormat="false" ht="15" hidden="false" customHeight="true" outlineLevel="0" collapsed="false">
      <c r="A1784" s="11" t="str">
        <f aca="false">TRIM('수출입 실적(국가별)'!A1788)</f>
        <v>2025.08</v>
      </c>
      <c r="B1784" s="17" t="n">
        <f aca="false">IFERROR(VALUE(LEFT(A1784,4)),"")</f>
        <v>2025</v>
      </c>
      <c r="C1784" s="17" t="n">
        <f aca="false">IFERROR(VALUE(RIGHT(A1784,2)),"")</f>
        <v>8</v>
      </c>
      <c r="D1784" s="11" t="str">
        <f aca="false">TRIM('수출입 실적(국가별)'!B1788)</f>
        <v>베닝</v>
      </c>
      <c r="E1784" s="19" t="n">
        <f aca="false">IFERROR(VALUE(SUBSTITUTE(TRIM('수출입 실적(국가별)'!D1788),",","")),"")</f>
        <v>4369</v>
      </c>
      <c r="F1784" s="19" t="n">
        <f aca="false">IFERROR(VALUE(SUBSTITUTE(TRIM('수출입 실적(국가별)'!F1788),",","")),"")</f>
        <v>0</v>
      </c>
      <c r="G1784" s="19" t="n">
        <f aca="false">IFERROR(VALUE(SUBSTITUTE(TRIM('수출입 실적(국가별)'!G1788),",","")),"")</f>
        <v>4369</v>
      </c>
    </row>
    <row r="1785" customFormat="false" ht="15" hidden="false" customHeight="true" outlineLevel="0" collapsed="false">
      <c r="A1785" s="11" t="str">
        <f aca="false">TRIM('수출입 실적(국가별)'!A1789)</f>
        <v>2025.08</v>
      </c>
      <c r="B1785" s="17" t="n">
        <f aca="false">IFERROR(VALUE(LEFT(A1785,4)),"")</f>
        <v>2025</v>
      </c>
      <c r="C1785" s="17" t="n">
        <f aca="false">IFERROR(VALUE(RIGHT(A1785,2)),"")</f>
        <v>8</v>
      </c>
      <c r="D1785" s="11" t="str">
        <f aca="false">TRIM('수출입 실적(국가별)'!B1789)</f>
        <v>사이프러스</v>
      </c>
      <c r="E1785" s="19" t="n">
        <f aca="false">IFERROR(VALUE(SUBSTITUTE(TRIM('수출입 실적(국가별)'!D1789),",","")),"")</f>
        <v>4368</v>
      </c>
      <c r="F1785" s="19" t="n">
        <f aca="false">IFERROR(VALUE(SUBSTITUTE(TRIM('수출입 실적(국가별)'!F1789),",","")),"")</f>
        <v>142</v>
      </c>
      <c r="G1785" s="19" t="n">
        <f aca="false">IFERROR(VALUE(SUBSTITUTE(TRIM('수출입 실적(국가별)'!G1789),",","")),"")</f>
        <v>4225</v>
      </c>
    </row>
    <row r="1786" customFormat="false" ht="15" hidden="false" customHeight="true" outlineLevel="0" collapsed="false">
      <c r="A1786" s="11" t="str">
        <f aca="false">TRIM('수출입 실적(국가별)'!A1790)</f>
        <v>2025.08</v>
      </c>
      <c r="B1786" s="17" t="n">
        <f aca="false">IFERROR(VALUE(LEFT(A1786,4)),"")</f>
        <v>2025</v>
      </c>
      <c r="C1786" s="17" t="n">
        <f aca="false">IFERROR(VALUE(RIGHT(A1786,2)),"")</f>
        <v>8</v>
      </c>
      <c r="D1786" s="11" t="str">
        <f aca="false">TRIM('수출입 실적(국가별)'!B1790)</f>
        <v>룩셈부르그</v>
      </c>
      <c r="E1786" s="19" t="n">
        <f aca="false">IFERROR(VALUE(SUBSTITUTE(TRIM('수출입 실적(국가별)'!D1790),",","")),"")</f>
        <v>4261</v>
      </c>
      <c r="F1786" s="19" t="n">
        <f aca="false">IFERROR(VALUE(SUBSTITUTE(TRIM('수출입 실적(국가별)'!F1790),",","")),"")</f>
        <v>5501</v>
      </c>
      <c r="G1786" s="19" t="n">
        <f aca="false">IFERROR(VALUE(SUBSTITUTE(TRIM('수출입 실적(국가별)'!G1790),",","")),"")</f>
        <v>-1240</v>
      </c>
    </row>
    <row r="1787" customFormat="false" ht="15" hidden="false" customHeight="true" outlineLevel="0" collapsed="false">
      <c r="A1787" s="11" t="str">
        <f aca="false">TRIM('수출입 실적(국가별)'!A1791)</f>
        <v>2025.08</v>
      </c>
      <c r="B1787" s="17" t="n">
        <f aca="false">IFERROR(VALUE(LEFT(A1787,4)),"")</f>
        <v>2025</v>
      </c>
      <c r="C1787" s="17" t="n">
        <f aca="false">IFERROR(VALUE(RIGHT(A1787,2)),"")</f>
        <v>8</v>
      </c>
      <c r="D1787" s="11" t="str">
        <f aca="false">TRIM('수출입 실적(국가별)'!B1791)</f>
        <v>아메리칸 사모아</v>
      </c>
      <c r="E1787" s="19" t="n">
        <f aca="false">IFERROR(VALUE(SUBSTITUTE(TRIM('수출입 실적(국가별)'!D1791),",","")),"")</f>
        <v>4169</v>
      </c>
      <c r="F1787" s="19" t="n">
        <f aca="false">IFERROR(VALUE(SUBSTITUTE(TRIM('수출입 실적(국가별)'!F1791),",","")),"")</f>
        <v>444</v>
      </c>
      <c r="G1787" s="19" t="n">
        <f aca="false">IFERROR(VALUE(SUBSTITUTE(TRIM('수출입 실적(국가별)'!G1791),",","")),"")</f>
        <v>3724</v>
      </c>
    </row>
    <row r="1788" customFormat="false" ht="15" hidden="false" customHeight="true" outlineLevel="0" collapsed="false">
      <c r="A1788" s="11" t="str">
        <f aca="false">TRIM('수출입 실적(국가별)'!A1792)</f>
        <v>2025.08</v>
      </c>
      <c r="B1788" s="17" t="n">
        <f aca="false">IFERROR(VALUE(LEFT(A1788,4)),"")</f>
        <v>2025</v>
      </c>
      <c r="C1788" s="17" t="n">
        <f aca="false">IFERROR(VALUE(RIGHT(A1788,2)),"")</f>
        <v>8</v>
      </c>
      <c r="D1788" s="11" t="str">
        <f aca="false">TRIM('수출입 실적(국가별)'!B1792)</f>
        <v>콩고민주공화국</v>
      </c>
      <c r="E1788" s="19" t="n">
        <f aca="false">IFERROR(VALUE(SUBSTITUTE(TRIM('수출입 실적(국가별)'!D1792),",","")),"")</f>
        <v>4026</v>
      </c>
      <c r="F1788" s="19" t="n">
        <f aca="false">IFERROR(VALUE(SUBSTITUTE(TRIM('수출입 실적(국가별)'!F1792),",","")),"")</f>
        <v>137861</v>
      </c>
      <c r="G1788" s="19" t="n">
        <f aca="false">IFERROR(VALUE(SUBSTITUTE(TRIM('수출입 실적(국가별)'!G1792),",","")),"")</f>
        <v>-133835</v>
      </c>
    </row>
    <row r="1789" customFormat="false" ht="15" hidden="false" customHeight="true" outlineLevel="0" collapsed="false">
      <c r="A1789" s="11" t="str">
        <f aca="false">TRIM('수출입 실적(국가별)'!A1793)</f>
        <v>2025.08</v>
      </c>
      <c r="B1789" s="17" t="n">
        <f aca="false">IFERROR(VALUE(LEFT(A1789,4)),"")</f>
        <v>2025</v>
      </c>
      <c r="C1789" s="17" t="n">
        <f aca="false">IFERROR(VALUE(RIGHT(A1789,2)),"")</f>
        <v>8</v>
      </c>
      <c r="D1789" s="11" t="str">
        <f aca="false">TRIM('수출입 실적(국가별)'!B1793)</f>
        <v>우간다</v>
      </c>
      <c r="E1789" s="19" t="n">
        <f aca="false">IFERROR(VALUE(SUBSTITUTE(TRIM('수출입 실적(국가별)'!D1793),",","")),"")</f>
        <v>3838</v>
      </c>
      <c r="F1789" s="19" t="n">
        <f aca="false">IFERROR(VALUE(SUBSTITUTE(TRIM('수출입 실적(국가별)'!F1793),",","")),"")</f>
        <v>577</v>
      </c>
      <c r="G1789" s="19" t="n">
        <f aca="false">IFERROR(VALUE(SUBSTITUTE(TRIM('수출입 실적(국가별)'!G1793),",","")),"")</f>
        <v>3261</v>
      </c>
    </row>
    <row r="1790" customFormat="false" ht="15" hidden="false" customHeight="true" outlineLevel="0" collapsed="false">
      <c r="A1790" s="11" t="str">
        <f aca="false">TRIM('수출입 실적(국가별)'!A1794)</f>
        <v>2025.08</v>
      </c>
      <c r="B1790" s="17" t="n">
        <f aca="false">IFERROR(VALUE(LEFT(A1790,4)),"")</f>
        <v>2025</v>
      </c>
      <c r="C1790" s="17" t="n">
        <f aca="false">IFERROR(VALUE(RIGHT(A1790,2)),"")</f>
        <v>8</v>
      </c>
      <c r="D1790" s="11" t="str">
        <f aca="false">TRIM('수출입 실적(국가별)'!B1794)</f>
        <v>과델로프</v>
      </c>
      <c r="E1790" s="19" t="n">
        <f aca="false">IFERROR(VALUE(SUBSTITUTE(TRIM('수출입 실적(국가별)'!D1794),",","")),"")</f>
        <v>3362</v>
      </c>
      <c r="F1790" s="19" t="n">
        <f aca="false">IFERROR(VALUE(SUBSTITUTE(TRIM('수출입 실적(국가별)'!F1794),",","")),"")</f>
        <v>0</v>
      </c>
      <c r="G1790" s="19" t="n">
        <f aca="false">IFERROR(VALUE(SUBSTITUTE(TRIM('수출입 실적(국가별)'!G1794),",","")),"")</f>
        <v>3362</v>
      </c>
    </row>
    <row r="1791" customFormat="false" ht="15" hidden="false" customHeight="true" outlineLevel="0" collapsed="false">
      <c r="A1791" s="11" t="str">
        <f aca="false">TRIM('수출입 실적(국가별)'!A1795)</f>
        <v>2025.08</v>
      </c>
      <c r="B1791" s="17" t="n">
        <f aca="false">IFERROR(VALUE(LEFT(A1791,4)),"")</f>
        <v>2025</v>
      </c>
      <c r="C1791" s="17" t="n">
        <f aca="false">IFERROR(VALUE(RIGHT(A1791,2)),"")</f>
        <v>8</v>
      </c>
      <c r="D1791" s="11" t="str">
        <f aca="false">TRIM('수출입 실적(국가별)'!B1795)</f>
        <v>가이아나</v>
      </c>
      <c r="E1791" s="19" t="n">
        <f aca="false">IFERROR(VALUE(SUBSTITUTE(TRIM('수출입 실적(국가별)'!D1795),",","")),"")</f>
        <v>3193</v>
      </c>
      <c r="F1791" s="19" t="n">
        <f aca="false">IFERROR(VALUE(SUBSTITUTE(TRIM('수출입 실적(국가별)'!F1795),",","")),"")</f>
        <v>152</v>
      </c>
      <c r="G1791" s="19" t="n">
        <f aca="false">IFERROR(VALUE(SUBSTITUTE(TRIM('수출입 실적(국가별)'!G1795),",","")),"")</f>
        <v>3041</v>
      </c>
    </row>
    <row r="1792" customFormat="false" ht="15" hidden="false" customHeight="true" outlineLevel="0" collapsed="false">
      <c r="A1792" s="11" t="str">
        <f aca="false">TRIM('수출입 실적(국가별)'!A1796)</f>
        <v>2025.08</v>
      </c>
      <c r="B1792" s="17" t="n">
        <f aca="false">IFERROR(VALUE(LEFT(A1792,4)),"")</f>
        <v>2025</v>
      </c>
      <c r="C1792" s="17" t="n">
        <f aca="false">IFERROR(VALUE(RIGHT(A1792,2)),"")</f>
        <v>8</v>
      </c>
      <c r="D1792" s="11" t="str">
        <f aca="false">TRIM('수출입 실적(국가별)'!B1796)</f>
        <v>네팔</v>
      </c>
      <c r="E1792" s="19" t="n">
        <f aca="false">IFERROR(VALUE(SUBSTITUTE(TRIM('수출입 실적(국가별)'!D1796),",","")),"")</f>
        <v>3051</v>
      </c>
      <c r="F1792" s="19" t="n">
        <f aca="false">IFERROR(VALUE(SUBSTITUTE(TRIM('수출입 실적(국가별)'!F1796),",","")),"")</f>
        <v>633</v>
      </c>
      <c r="G1792" s="19" t="n">
        <f aca="false">IFERROR(VALUE(SUBSTITUTE(TRIM('수출입 실적(국가별)'!G1796),",","")),"")</f>
        <v>2418</v>
      </c>
    </row>
    <row r="1793" customFormat="false" ht="15" hidden="false" customHeight="true" outlineLevel="0" collapsed="false">
      <c r="A1793" s="11" t="str">
        <f aca="false">TRIM('수출입 실적(국가별)'!A1797)</f>
        <v>2025.08</v>
      </c>
      <c r="B1793" s="17" t="n">
        <f aca="false">IFERROR(VALUE(LEFT(A1793,4)),"")</f>
        <v>2025</v>
      </c>
      <c r="C1793" s="17" t="n">
        <f aca="false">IFERROR(VALUE(RIGHT(A1793,2)),"")</f>
        <v>8</v>
      </c>
      <c r="D1793" s="11" t="str">
        <f aca="false">TRIM('수출입 실적(국가별)'!B1797)</f>
        <v>모리셔스</v>
      </c>
      <c r="E1793" s="19" t="n">
        <f aca="false">IFERROR(VALUE(SUBSTITUTE(TRIM('수출입 실적(국가별)'!D1797),",","")),"")</f>
        <v>2962</v>
      </c>
      <c r="F1793" s="19" t="n">
        <f aca="false">IFERROR(VALUE(SUBSTITUTE(TRIM('수출입 실적(국가별)'!F1797),",","")),"")</f>
        <v>264</v>
      </c>
      <c r="G1793" s="19" t="n">
        <f aca="false">IFERROR(VALUE(SUBSTITUTE(TRIM('수출입 실적(국가별)'!G1797),",","")),"")</f>
        <v>2698</v>
      </c>
    </row>
    <row r="1794" customFormat="false" ht="15" hidden="false" customHeight="true" outlineLevel="0" collapsed="false">
      <c r="A1794" s="11" t="str">
        <f aca="false">TRIM('수출입 실적(국가별)'!A1798)</f>
        <v>2025.08</v>
      </c>
      <c r="B1794" s="17" t="n">
        <f aca="false">IFERROR(VALUE(LEFT(A1794,4)),"")</f>
        <v>2025</v>
      </c>
      <c r="C1794" s="17" t="n">
        <f aca="false">IFERROR(VALUE(RIGHT(A1794,2)),"")</f>
        <v>8</v>
      </c>
      <c r="D1794" s="11" t="str">
        <f aca="false">TRIM('수출입 실적(국가별)'!B1798)</f>
        <v>벨리제</v>
      </c>
      <c r="E1794" s="19" t="n">
        <f aca="false">IFERROR(VALUE(SUBSTITUTE(TRIM('수출입 실적(국가별)'!D1798),",","")),"")</f>
        <v>2827</v>
      </c>
      <c r="F1794" s="19" t="n">
        <f aca="false">IFERROR(VALUE(SUBSTITUTE(TRIM('수출입 실적(국가별)'!F1798),",","")),"")</f>
        <v>5</v>
      </c>
      <c r="G1794" s="19" t="n">
        <f aca="false">IFERROR(VALUE(SUBSTITUTE(TRIM('수출입 실적(국가별)'!G1798),",","")),"")</f>
        <v>2821</v>
      </c>
    </row>
    <row r="1795" customFormat="false" ht="15" hidden="false" customHeight="true" outlineLevel="0" collapsed="false">
      <c r="A1795" s="11" t="str">
        <f aca="false">TRIM('수출입 실적(국가별)'!A1799)</f>
        <v>2025.08</v>
      </c>
      <c r="B1795" s="17" t="n">
        <f aca="false">IFERROR(VALUE(LEFT(A1795,4)),"")</f>
        <v>2025</v>
      </c>
      <c r="C1795" s="17" t="n">
        <f aca="false">IFERROR(VALUE(RIGHT(A1795,2)),"")</f>
        <v>8</v>
      </c>
      <c r="D1795" s="11" t="str">
        <f aca="false">TRIM('수출입 실적(국가별)'!B1799)</f>
        <v>예맨</v>
      </c>
      <c r="E1795" s="19" t="n">
        <f aca="false">IFERROR(VALUE(SUBSTITUTE(TRIM('수출입 실적(국가별)'!D1799),",","")),"")</f>
        <v>2799</v>
      </c>
      <c r="F1795" s="19" t="n">
        <f aca="false">IFERROR(VALUE(SUBSTITUTE(TRIM('수출입 실적(국가별)'!F1799),",","")),"")</f>
        <v>1170</v>
      </c>
      <c r="G1795" s="19" t="n">
        <f aca="false">IFERROR(VALUE(SUBSTITUTE(TRIM('수출입 실적(국가별)'!G1799),",","")),"")</f>
        <v>1628</v>
      </c>
    </row>
    <row r="1796" customFormat="false" ht="15" hidden="false" customHeight="true" outlineLevel="0" collapsed="false">
      <c r="A1796" s="11" t="str">
        <f aca="false">TRIM('수출입 실적(국가별)'!A1800)</f>
        <v>2025.08</v>
      </c>
      <c r="B1796" s="17" t="n">
        <f aca="false">IFERROR(VALUE(LEFT(A1796,4)),"")</f>
        <v>2025</v>
      </c>
      <c r="C1796" s="17" t="n">
        <f aca="false">IFERROR(VALUE(RIGHT(A1796,2)),"")</f>
        <v>8</v>
      </c>
      <c r="D1796" s="11" t="str">
        <f aca="false">TRIM('수출입 실적(국가별)'!B1800)</f>
        <v>짐바브웨</v>
      </c>
      <c r="E1796" s="19" t="n">
        <f aca="false">IFERROR(VALUE(SUBSTITUTE(TRIM('수출입 실적(국가별)'!D1800),",","")),"")</f>
        <v>2640</v>
      </c>
      <c r="F1796" s="19" t="n">
        <f aca="false">IFERROR(VALUE(SUBSTITUTE(TRIM('수출입 실적(국가별)'!F1800),",","")),"")</f>
        <v>1485</v>
      </c>
      <c r="G1796" s="19" t="n">
        <f aca="false">IFERROR(VALUE(SUBSTITUTE(TRIM('수출입 실적(국가별)'!G1800),",","")),"")</f>
        <v>1155</v>
      </c>
    </row>
    <row r="1797" customFormat="false" ht="15" hidden="false" customHeight="true" outlineLevel="0" collapsed="false">
      <c r="A1797" s="11" t="str">
        <f aca="false">TRIM('수출입 실적(국가별)'!A1801)</f>
        <v>2025.08</v>
      </c>
      <c r="B1797" s="17" t="n">
        <f aca="false">IFERROR(VALUE(LEFT(A1797,4)),"")</f>
        <v>2025</v>
      </c>
      <c r="C1797" s="17" t="n">
        <f aca="false">IFERROR(VALUE(RIGHT(A1797,2)),"")</f>
        <v>8</v>
      </c>
      <c r="D1797" s="11" t="str">
        <f aca="false">TRIM('수출입 실적(국가별)'!B1801)</f>
        <v>자마이카</v>
      </c>
      <c r="E1797" s="19" t="n">
        <f aca="false">IFERROR(VALUE(SUBSTITUTE(TRIM('수출입 실적(국가별)'!D1801),",","")),"")</f>
        <v>2608</v>
      </c>
      <c r="F1797" s="19" t="n">
        <f aca="false">IFERROR(VALUE(SUBSTITUTE(TRIM('수출입 실적(국가별)'!F1801),",","")),"")</f>
        <v>549</v>
      </c>
      <c r="G1797" s="19" t="n">
        <f aca="false">IFERROR(VALUE(SUBSTITUTE(TRIM('수출입 실적(국가별)'!G1801),",","")),"")</f>
        <v>2059</v>
      </c>
    </row>
    <row r="1798" customFormat="false" ht="15" hidden="false" customHeight="true" outlineLevel="0" collapsed="false">
      <c r="A1798" s="11" t="str">
        <f aca="false">TRIM('수출입 실적(국가별)'!A1802)</f>
        <v>2025.08</v>
      </c>
      <c r="B1798" s="17" t="n">
        <f aca="false">IFERROR(VALUE(LEFT(A1798,4)),"")</f>
        <v>2025</v>
      </c>
      <c r="C1798" s="17" t="n">
        <f aca="false">IFERROR(VALUE(RIGHT(A1798,2)),"")</f>
        <v>8</v>
      </c>
      <c r="D1798" s="11" t="str">
        <f aca="false">TRIM('수출입 실적(국가별)'!B1802)</f>
        <v>토고</v>
      </c>
      <c r="E1798" s="19" t="n">
        <f aca="false">IFERROR(VALUE(SUBSTITUTE(TRIM('수출입 실적(국가별)'!D1802),",","")),"")</f>
        <v>2474</v>
      </c>
      <c r="F1798" s="19" t="n">
        <f aca="false">IFERROR(VALUE(SUBSTITUTE(TRIM('수출입 실적(국가별)'!F1802),",","")),"")</f>
        <v>913</v>
      </c>
      <c r="G1798" s="19" t="n">
        <f aca="false">IFERROR(VALUE(SUBSTITUTE(TRIM('수출입 실적(국가별)'!G1802),",","")),"")</f>
        <v>1561</v>
      </c>
    </row>
    <row r="1799" customFormat="false" ht="15" hidden="false" customHeight="true" outlineLevel="0" collapsed="false">
      <c r="A1799" s="11" t="str">
        <f aca="false">TRIM('수출입 실적(국가별)'!A1803)</f>
        <v>2025.08</v>
      </c>
      <c r="B1799" s="17" t="n">
        <f aca="false">IFERROR(VALUE(LEFT(A1799,4)),"")</f>
        <v>2025</v>
      </c>
      <c r="C1799" s="17" t="n">
        <f aca="false">IFERROR(VALUE(RIGHT(A1799,2)),"")</f>
        <v>8</v>
      </c>
      <c r="D1799" s="11" t="str">
        <f aca="false">TRIM('수출입 실적(국가별)'!B1803)</f>
        <v>기니</v>
      </c>
      <c r="E1799" s="19" t="n">
        <f aca="false">IFERROR(VALUE(SUBSTITUTE(TRIM('수출입 실적(국가별)'!D1803),",","")),"")</f>
        <v>2458</v>
      </c>
      <c r="F1799" s="19" t="n">
        <f aca="false">IFERROR(VALUE(SUBSTITUTE(TRIM('수출입 실적(국가별)'!F1803),",","")),"")</f>
        <v>1441</v>
      </c>
      <c r="G1799" s="19" t="n">
        <f aca="false">IFERROR(VALUE(SUBSTITUTE(TRIM('수출입 실적(국가별)'!G1803),",","")),"")</f>
        <v>1017</v>
      </c>
    </row>
    <row r="1800" customFormat="false" ht="15" hidden="false" customHeight="true" outlineLevel="0" collapsed="false">
      <c r="A1800" s="11" t="str">
        <f aca="false">TRIM('수출입 실적(국가별)'!A1804)</f>
        <v>2025.08</v>
      </c>
      <c r="B1800" s="17" t="n">
        <f aca="false">IFERROR(VALUE(LEFT(A1800,4)),"")</f>
        <v>2025</v>
      </c>
      <c r="C1800" s="17" t="n">
        <f aca="false">IFERROR(VALUE(RIGHT(A1800,2)),"")</f>
        <v>8</v>
      </c>
      <c r="D1800" s="11" t="str">
        <f aca="false">TRIM('수출입 실적(국가별)'!B1804)</f>
        <v>아프카니스탄</v>
      </c>
      <c r="E1800" s="19" t="n">
        <f aca="false">IFERROR(VALUE(SUBSTITUTE(TRIM('수출입 실적(국가별)'!D1804),",","")),"")</f>
        <v>2403</v>
      </c>
      <c r="F1800" s="19" t="n">
        <f aca="false">IFERROR(VALUE(SUBSTITUTE(TRIM('수출입 실적(국가별)'!F1804),",","")),"")</f>
        <v>3</v>
      </c>
      <c r="G1800" s="19" t="n">
        <f aca="false">IFERROR(VALUE(SUBSTITUTE(TRIM('수출입 실적(국가별)'!G1804),",","")),"")</f>
        <v>2400</v>
      </c>
    </row>
    <row r="1801" customFormat="false" ht="15" hidden="false" customHeight="true" outlineLevel="0" collapsed="false">
      <c r="A1801" s="11" t="str">
        <f aca="false">TRIM('수출입 실적(국가별)'!A1805)</f>
        <v>2025.08</v>
      </c>
      <c r="B1801" s="17" t="n">
        <f aca="false">IFERROR(VALUE(LEFT(A1801,4)),"")</f>
        <v>2025</v>
      </c>
      <c r="C1801" s="17" t="n">
        <f aca="false">IFERROR(VALUE(RIGHT(A1801,2)),"")</f>
        <v>8</v>
      </c>
      <c r="D1801" s="11" t="str">
        <f aca="false">TRIM('수출입 실적(국가별)'!B1805)</f>
        <v>볼리비아</v>
      </c>
      <c r="E1801" s="19" t="n">
        <f aca="false">IFERROR(VALUE(SUBSTITUTE(TRIM('수출입 실적(국가별)'!D1805),",","")),"")</f>
        <v>2129</v>
      </c>
      <c r="F1801" s="19" t="n">
        <f aca="false">IFERROR(VALUE(SUBSTITUTE(TRIM('수출입 실적(국가별)'!F1805),",","")),"")</f>
        <v>88462</v>
      </c>
      <c r="G1801" s="19" t="n">
        <f aca="false">IFERROR(VALUE(SUBSTITUTE(TRIM('수출입 실적(국가별)'!G1805),",","")),"")</f>
        <v>-86333</v>
      </c>
    </row>
    <row r="1802" customFormat="false" ht="15" hidden="false" customHeight="true" outlineLevel="0" collapsed="false">
      <c r="A1802" s="11" t="str">
        <f aca="false">TRIM('수출입 실적(국가별)'!A1806)</f>
        <v>2025.08</v>
      </c>
      <c r="B1802" s="17" t="n">
        <f aca="false">IFERROR(VALUE(LEFT(A1802,4)),"")</f>
        <v>2025</v>
      </c>
      <c r="C1802" s="17" t="n">
        <f aca="false">IFERROR(VALUE(RIGHT(A1802,2)),"")</f>
        <v>8</v>
      </c>
      <c r="D1802" s="11" t="str">
        <f aca="false">TRIM('수출입 실적(국가별)'!B1806)</f>
        <v>가봉</v>
      </c>
      <c r="E1802" s="19" t="n">
        <f aca="false">IFERROR(VALUE(SUBSTITUTE(TRIM('수출입 실적(국가별)'!D1806),",","")),"")</f>
        <v>2105</v>
      </c>
      <c r="F1802" s="19" t="n">
        <f aca="false">IFERROR(VALUE(SUBSTITUTE(TRIM('수출입 실적(국가별)'!F1806),",","")),"")</f>
        <v>33</v>
      </c>
      <c r="G1802" s="19" t="n">
        <f aca="false">IFERROR(VALUE(SUBSTITUTE(TRIM('수출입 실적(국가별)'!G1806),",","")),"")</f>
        <v>2073</v>
      </c>
    </row>
    <row r="1803" customFormat="false" ht="15" hidden="false" customHeight="true" outlineLevel="0" collapsed="false">
      <c r="A1803" s="11" t="str">
        <f aca="false">TRIM('수출입 실적(국가별)'!A1807)</f>
        <v>2025.08</v>
      </c>
      <c r="B1803" s="17" t="n">
        <f aca="false">IFERROR(VALUE(LEFT(A1803,4)),"")</f>
        <v>2025</v>
      </c>
      <c r="C1803" s="17" t="n">
        <f aca="false">IFERROR(VALUE(RIGHT(A1803,2)),"")</f>
        <v>8</v>
      </c>
      <c r="D1803" s="11" t="str">
        <f aca="false">TRIM('수출입 실적(국가별)'!B1807)</f>
        <v>아이티</v>
      </c>
      <c r="E1803" s="19" t="n">
        <f aca="false">IFERROR(VALUE(SUBSTITUTE(TRIM('수출입 실적(국가별)'!D1807),",","")),"")</f>
        <v>2093</v>
      </c>
      <c r="F1803" s="19" t="n">
        <f aca="false">IFERROR(VALUE(SUBSTITUTE(TRIM('수출입 실적(국가별)'!F1807),",","")),"")</f>
        <v>19</v>
      </c>
      <c r="G1803" s="19" t="n">
        <f aca="false">IFERROR(VALUE(SUBSTITUTE(TRIM('수출입 실적(국가별)'!G1807),",","")),"")</f>
        <v>2074</v>
      </c>
    </row>
    <row r="1804" customFormat="false" ht="15" hidden="false" customHeight="true" outlineLevel="0" collapsed="false">
      <c r="A1804" s="11" t="str">
        <f aca="false">TRIM('수출입 실적(국가별)'!A1808)</f>
        <v>2025.08</v>
      </c>
      <c r="B1804" s="17" t="n">
        <f aca="false">IFERROR(VALUE(LEFT(A1804,4)),"")</f>
        <v>2025</v>
      </c>
      <c r="C1804" s="17" t="n">
        <f aca="false">IFERROR(VALUE(RIGHT(A1804,2)),"")</f>
        <v>8</v>
      </c>
      <c r="D1804" s="11" t="str">
        <f aca="false">TRIM('수출입 실적(국가별)'!B1808)</f>
        <v>챠드</v>
      </c>
      <c r="E1804" s="19" t="n">
        <f aca="false">IFERROR(VALUE(SUBSTITUTE(TRIM('수출입 실적(국가별)'!D1808),",","")),"")</f>
        <v>1941</v>
      </c>
      <c r="F1804" s="19" t="n">
        <f aca="false">IFERROR(VALUE(SUBSTITUTE(TRIM('수출입 실적(국가별)'!F1808),",","")),"")</f>
        <v>0</v>
      </c>
      <c r="G1804" s="19" t="n">
        <f aca="false">IFERROR(VALUE(SUBSTITUTE(TRIM('수출입 실적(국가별)'!G1808),",","")),"")</f>
        <v>1941</v>
      </c>
    </row>
    <row r="1805" customFormat="false" ht="15" hidden="false" customHeight="true" outlineLevel="0" collapsed="false">
      <c r="A1805" s="11" t="str">
        <f aca="false">TRIM('수출입 실적(국가별)'!A1809)</f>
        <v>2025.08</v>
      </c>
      <c r="B1805" s="17" t="n">
        <f aca="false">IFERROR(VALUE(LEFT(A1805,4)),"")</f>
        <v>2025</v>
      </c>
      <c r="C1805" s="17" t="n">
        <f aca="false">IFERROR(VALUE(RIGHT(A1805,2)),"")</f>
        <v>8</v>
      </c>
      <c r="D1805" s="11" t="str">
        <f aca="false">TRIM('수출입 실적(국가별)'!B1809)</f>
        <v>불령 리유니온 코모도 제도</v>
      </c>
      <c r="E1805" s="19" t="n">
        <f aca="false">IFERROR(VALUE(SUBSTITUTE(TRIM('수출입 실적(국가별)'!D1809),",","")),"")</f>
        <v>1925</v>
      </c>
      <c r="F1805" s="19" t="n">
        <f aca="false">IFERROR(VALUE(SUBSTITUTE(TRIM('수출입 실적(국가별)'!F1809),",","")),"")</f>
        <v>0</v>
      </c>
      <c r="G1805" s="19" t="n">
        <f aca="false">IFERROR(VALUE(SUBSTITUTE(TRIM('수출입 실적(국가별)'!G1809),",","")),"")</f>
        <v>1925</v>
      </c>
    </row>
    <row r="1806" customFormat="false" ht="15" hidden="false" customHeight="true" outlineLevel="0" collapsed="false">
      <c r="A1806" s="11" t="str">
        <f aca="false">TRIM('수출입 실적(국가별)'!A1810)</f>
        <v>2025.08</v>
      </c>
      <c r="B1806" s="17" t="n">
        <f aca="false">IFERROR(VALUE(LEFT(A1806,4)),"")</f>
        <v>2025</v>
      </c>
      <c r="C1806" s="17" t="n">
        <f aca="false">IFERROR(VALUE(RIGHT(A1806,2)),"")</f>
        <v>8</v>
      </c>
      <c r="D1806" s="11" t="str">
        <f aca="false">TRIM('수출입 실적(국가별)'!B1810)</f>
        <v>카메룬</v>
      </c>
      <c r="E1806" s="19" t="n">
        <f aca="false">IFERROR(VALUE(SUBSTITUTE(TRIM('수출입 실적(국가별)'!D1810),",","")),"")</f>
        <v>1707</v>
      </c>
      <c r="F1806" s="19" t="n">
        <f aca="false">IFERROR(VALUE(SUBSTITUTE(TRIM('수출입 실적(국가별)'!F1810),",","")),"")</f>
        <v>589</v>
      </c>
      <c r="G1806" s="19" t="n">
        <f aca="false">IFERROR(VALUE(SUBSTITUTE(TRIM('수출입 실적(국가별)'!G1810),",","")),"")</f>
        <v>1118</v>
      </c>
    </row>
    <row r="1807" customFormat="false" ht="15" hidden="false" customHeight="true" outlineLevel="0" collapsed="false">
      <c r="A1807" s="11" t="str">
        <f aca="false">TRIM('수출입 실적(국가별)'!A1811)</f>
        <v>2025.08</v>
      </c>
      <c r="B1807" s="17" t="n">
        <f aca="false">IFERROR(VALUE(LEFT(A1807,4)),"")</f>
        <v>2025</v>
      </c>
      <c r="C1807" s="17" t="n">
        <f aca="false">IFERROR(VALUE(RIGHT(A1807,2)),"")</f>
        <v>8</v>
      </c>
      <c r="D1807" s="11" t="str">
        <f aca="false">TRIM('수출입 실적(국가별)'!B1811)</f>
        <v>아루바</v>
      </c>
      <c r="E1807" s="19" t="n">
        <f aca="false">IFERROR(VALUE(SUBSTITUTE(TRIM('수출입 실적(국가별)'!D1811),",","")),"")</f>
        <v>1673</v>
      </c>
      <c r="F1807" s="19" t="n">
        <f aca="false">IFERROR(VALUE(SUBSTITUTE(TRIM('수출입 실적(국가별)'!F1811),",","")),"")</f>
        <v>182</v>
      </c>
      <c r="G1807" s="19" t="n">
        <f aca="false">IFERROR(VALUE(SUBSTITUTE(TRIM('수출입 실적(국가별)'!G1811),",","")),"")</f>
        <v>1491</v>
      </c>
    </row>
    <row r="1808" customFormat="false" ht="15" hidden="false" customHeight="true" outlineLevel="0" collapsed="false">
      <c r="A1808" s="11" t="str">
        <f aca="false">TRIM('수출입 실적(국가별)'!A1812)</f>
        <v>2025.08</v>
      </c>
      <c r="B1808" s="17" t="n">
        <f aca="false">IFERROR(VALUE(LEFT(A1808,4)),"")</f>
        <v>2025</v>
      </c>
      <c r="C1808" s="17" t="n">
        <f aca="false">IFERROR(VALUE(RIGHT(A1808,2)),"")</f>
        <v>8</v>
      </c>
      <c r="D1808" s="11" t="str">
        <f aca="false">TRIM('수출입 실적(국가별)'!B1812)</f>
        <v>르완다</v>
      </c>
      <c r="E1808" s="19" t="n">
        <f aca="false">IFERROR(VALUE(SUBSTITUTE(TRIM('수출입 실적(국가별)'!D1812),",","")),"")</f>
        <v>1654</v>
      </c>
      <c r="F1808" s="19" t="n">
        <f aca="false">IFERROR(VALUE(SUBSTITUTE(TRIM('수출입 실적(국가별)'!F1812),",","")),"")</f>
        <v>25</v>
      </c>
      <c r="G1808" s="19" t="n">
        <f aca="false">IFERROR(VALUE(SUBSTITUTE(TRIM('수출입 실적(국가별)'!G1812),",","")),"")</f>
        <v>1629</v>
      </c>
    </row>
    <row r="1809" customFormat="false" ht="15" hidden="false" customHeight="true" outlineLevel="0" collapsed="false">
      <c r="A1809" s="11" t="str">
        <f aca="false">TRIM('수출입 실적(국가별)'!A1813)</f>
        <v>2025.08</v>
      </c>
      <c r="B1809" s="17" t="n">
        <f aca="false">IFERROR(VALUE(LEFT(A1809,4)),"")</f>
        <v>2025</v>
      </c>
      <c r="C1809" s="17" t="n">
        <f aca="false">IFERROR(VALUE(RIGHT(A1809,2)),"")</f>
        <v>8</v>
      </c>
      <c r="D1809" s="11" t="str">
        <f aca="false">TRIM('수출입 실적(국가별)'!B1813)</f>
        <v>아르메니아</v>
      </c>
      <c r="E1809" s="19" t="n">
        <f aca="false">IFERROR(VALUE(SUBSTITUTE(TRIM('수출입 실적(국가별)'!D1813),",","")),"")</f>
        <v>1607</v>
      </c>
      <c r="F1809" s="19" t="n">
        <f aca="false">IFERROR(VALUE(SUBSTITUTE(TRIM('수출입 실적(국가별)'!F1813),",","")),"")</f>
        <v>5570</v>
      </c>
      <c r="G1809" s="19" t="n">
        <f aca="false">IFERROR(VALUE(SUBSTITUTE(TRIM('수출입 실적(국가별)'!G1813),",","")),"")</f>
        <v>-3963</v>
      </c>
    </row>
    <row r="1810" customFormat="false" ht="15" hidden="false" customHeight="true" outlineLevel="0" collapsed="false">
      <c r="A1810" s="11" t="str">
        <f aca="false">TRIM('수출입 실적(국가별)'!A1814)</f>
        <v>2025.08</v>
      </c>
      <c r="B1810" s="17" t="n">
        <f aca="false">IFERROR(VALUE(LEFT(A1810,4)),"")</f>
        <v>2025</v>
      </c>
      <c r="C1810" s="17" t="n">
        <f aca="false">IFERROR(VALUE(RIGHT(A1810,2)),"")</f>
        <v>8</v>
      </c>
      <c r="D1810" s="11" t="str">
        <f aca="false">TRIM('수출입 실적(국가별)'!B1814)</f>
        <v>마카오</v>
      </c>
      <c r="E1810" s="19" t="n">
        <f aca="false">IFERROR(VALUE(SUBSTITUTE(TRIM('수출입 실적(국가별)'!D1814),",","")),"")</f>
        <v>1489</v>
      </c>
      <c r="F1810" s="19" t="n">
        <f aca="false">IFERROR(VALUE(SUBSTITUTE(TRIM('수출입 실적(국가별)'!F1814),",","")),"")</f>
        <v>222</v>
      </c>
      <c r="G1810" s="19" t="n">
        <f aca="false">IFERROR(VALUE(SUBSTITUTE(TRIM('수출입 실적(국가별)'!G1814),",","")),"")</f>
        <v>1267</v>
      </c>
    </row>
    <row r="1811" customFormat="false" ht="15" hidden="false" customHeight="true" outlineLevel="0" collapsed="false">
      <c r="A1811" s="11" t="str">
        <f aca="false">TRIM('수출입 실적(국가별)'!A1815)</f>
        <v>2025.08</v>
      </c>
      <c r="B1811" s="17" t="n">
        <f aca="false">IFERROR(VALUE(LEFT(A1811,4)),"")</f>
        <v>2025</v>
      </c>
      <c r="C1811" s="17" t="n">
        <f aca="false">IFERROR(VALUE(RIGHT(A1811,2)),"")</f>
        <v>8</v>
      </c>
      <c r="D1811" s="11" t="str">
        <f aca="false">TRIM('수출입 실적(국가별)'!B1815)</f>
        <v>영령 캐이맨 군도</v>
      </c>
      <c r="E1811" s="19" t="n">
        <f aca="false">IFERROR(VALUE(SUBSTITUTE(TRIM('수출입 실적(국가별)'!D1815),",","")),"")</f>
        <v>1376</v>
      </c>
      <c r="F1811" s="19" t="n">
        <f aca="false">IFERROR(VALUE(SUBSTITUTE(TRIM('수출입 실적(국가별)'!F1815),",","")),"")</f>
        <v>2</v>
      </c>
      <c r="G1811" s="19" t="n">
        <f aca="false">IFERROR(VALUE(SUBSTITUTE(TRIM('수출입 실적(국가별)'!G1815),",","")),"")</f>
        <v>1374</v>
      </c>
    </row>
    <row r="1812" customFormat="false" ht="15" hidden="false" customHeight="true" outlineLevel="0" collapsed="false">
      <c r="A1812" s="11" t="str">
        <f aca="false">TRIM('수출입 실적(국가별)'!A1816)</f>
        <v>2025.08</v>
      </c>
      <c r="B1812" s="17" t="n">
        <f aca="false">IFERROR(VALUE(LEFT(A1812,4)),"")</f>
        <v>2025</v>
      </c>
      <c r="C1812" s="17" t="n">
        <f aca="false">IFERROR(VALUE(RIGHT(A1812,2)),"")</f>
        <v>8</v>
      </c>
      <c r="D1812" s="11" t="str">
        <f aca="false">TRIM('수출입 실적(국가별)'!B1816)</f>
        <v>잠비아</v>
      </c>
      <c r="E1812" s="19" t="n">
        <f aca="false">IFERROR(VALUE(SUBSTITUTE(TRIM('수출입 실적(국가별)'!D1816),",","")),"")</f>
        <v>1279</v>
      </c>
      <c r="F1812" s="19" t="n">
        <f aca="false">IFERROR(VALUE(SUBSTITUTE(TRIM('수출입 실적(국가별)'!F1816),",","")),"")</f>
        <v>5016</v>
      </c>
      <c r="G1812" s="19" t="n">
        <f aca="false">IFERROR(VALUE(SUBSTITUTE(TRIM('수출입 실적(국가별)'!G1816),",","")),"")</f>
        <v>-3737</v>
      </c>
    </row>
    <row r="1813" customFormat="false" ht="15" hidden="false" customHeight="true" outlineLevel="0" collapsed="false">
      <c r="A1813" s="11" t="str">
        <f aca="false">TRIM('수출입 실적(국가별)'!A1817)</f>
        <v>2025.08</v>
      </c>
      <c r="B1813" s="17" t="n">
        <f aca="false">IFERROR(VALUE(LEFT(A1813,4)),"")</f>
        <v>2025</v>
      </c>
      <c r="C1813" s="17" t="n">
        <f aca="false">IFERROR(VALUE(RIGHT(A1813,2)),"")</f>
        <v>8</v>
      </c>
      <c r="D1813" s="11" t="str">
        <f aca="false">TRIM('수출입 실적(국가별)'!B1817)</f>
        <v>팔레스타인 해방기구</v>
      </c>
      <c r="E1813" s="19" t="n">
        <f aca="false">IFERROR(VALUE(SUBSTITUTE(TRIM('수출입 실적(국가별)'!D1817),",","")),"")</f>
        <v>1256</v>
      </c>
      <c r="F1813" s="19" t="n">
        <f aca="false">IFERROR(VALUE(SUBSTITUTE(TRIM('수출입 실적(국가별)'!F1817),",","")),"")</f>
        <v>103</v>
      </c>
      <c r="G1813" s="19" t="n">
        <f aca="false">IFERROR(VALUE(SUBSTITUTE(TRIM('수출입 실적(국가별)'!G1817),",","")),"")</f>
        <v>1153</v>
      </c>
    </row>
    <row r="1814" customFormat="false" ht="15" hidden="false" customHeight="true" outlineLevel="0" collapsed="false">
      <c r="A1814" s="11" t="str">
        <f aca="false">TRIM('수출입 실적(국가별)'!A1818)</f>
        <v>2025.08</v>
      </c>
      <c r="B1814" s="17" t="n">
        <f aca="false">IFERROR(VALUE(LEFT(A1814,4)),"")</f>
        <v>2025</v>
      </c>
      <c r="C1814" s="17" t="n">
        <f aca="false">IFERROR(VALUE(RIGHT(A1814,2)),"")</f>
        <v>8</v>
      </c>
      <c r="D1814" s="11" t="str">
        <f aca="false">TRIM('수출입 실적(국가별)'!B1818)</f>
        <v>세인트 마틴</v>
      </c>
      <c r="E1814" s="19" t="n">
        <f aca="false">IFERROR(VALUE(SUBSTITUTE(TRIM('수출입 실적(국가별)'!D1818),",","")),"")</f>
        <v>1253</v>
      </c>
      <c r="F1814" s="19" t="n">
        <f aca="false">IFERROR(VALUE(SUBSTITUTE(TRIM('수출입 실적(국가별)'!F1818),",","")),"")</f>
        <v>0</v>
      </c>
      <c r="G1814" s="19" t="n">
        <f aca="false">IFERROR(VALUE(SUBSTITUTE(TRIM('수출입 실적(국가별)'!G1818),",","")),"")</f>
        <v>1253</v>
      </c>
    </row>
    <row r="1815" customFormat="false" ht="15" hidden="false" customHeight="true" outlineLevel="0" collapsed="false">
      <c r="A1815" s="11" t="str">
        <f aca="false">TRIM('수출입 실적(국가별)'!A1819)</f>
        <v>2025.08</v>
      </c>
      <c r="B1815" s="17" t="n">
        <f aca="false">IFERROR(VALUE(LEFT(A1815,4)),"")</f>
        <v>2025</v>
      </c>
      <c r="C1815" s="17" t="n">
        <f aca="false">IFERROR(VALUE(RIGHT(A1815,2)),"")</f>
        <v>8</v>
      </c>
      <c r="D1815" s="11" t="str">
        <f aca="false">TRIM('수출입 실적(국가별)'!B1819)</f>
        <v>바베이도스</v>
      </c>
      <c r="E1815" s="19" t="n">
        <f aca="false">IFERROR(VALUE(SUBSTITUTE(TRIM('수출입 실적(국가별)'!D1819),",","")),"")</f>
        <v>1162</v>
      </c>
      <c r="F1815" s="19" t="n">
        <f aca="false">IFERROR(VALUE(SUBSTITUTE(TRIM('수출입 실적(국가별)'!F1819),",","")),"")</f>
        <v>212</v>
      </c>
      <c r="G1815" s="19" t="n">
        <f aca="false">IFERROR(VALUE(SUBSTITUTE(TRIM('수출입 실적(국가별)'!G1819),",","")),"")</f>
        <v>950</v>
      </c>
    </row>
    <row r="1816" customFormat="false" ht="15" hidden="false" customHeight="true" outlineLevel="0" collapsed="false">
      <c r="A1816" s="11" t="str">
        <f aca="false">TRIM('수출입 실적(국가별)'!A1820)</f>
        <v>2025.08</v>
      </c>
      <c r="B1816" s="17" t="n">
        <f aca="false">IFERROR(VALUE(LEFT(A1816,4)),"")</f>
        <v>2025</v>
      </c>
      <c r="C1816" s="17" t="n">
        <f aca="false">IFERROR(VALUE(RIGHT(A1816,2)),"")</f>
        <v>8</v>
      </c>
      <c r="D1816" s="11" t="str">
        <f aca="false">TRIM('수출입 실적(국가별)'!B1820)</f>
        <v>시에라 리온</v>
      </c>
      <c r="E1816" s="19" t="n">
        <f aca="false">IFERROR(VALUE(SUBSTITUTE(TRIM('수출입 실적(국가별)'!D1820),",","")),"")</f>
        <v>1133</v>
      </c>
      <c r="F1816" s="19" t="n">
        <f aca="false">IFERROR(VALUE(SUBSTITUTE(TRIM('수출입 실적(국가별)'!F1820),",","")),"")</f>
        <v>757</v>
      </c>
      <c r="G1816" s="19" t="n">
        <f aca="false">IFERROR(VALUE(SUBSTITUTE(TRIM('수출입 실적(국가별)'!G1820),",","")),"")</f>
        <v>376</v>
      </c>
    </row>
    <row r="1817" customFormat="false" ht="15" hidden="false" customHeight="true" outlineLevel="0" collapsed="false">
      <c r="A1817" s="11" t="str">
        <f aca="false">TRIM('수출입 실적(국가별)'!A1821)</f>
        <v>2025.08</v>
      </c>
      <c r="B1817" s="17" t="n">
        <f aca="false">IFERROR(VALUE(LEFT(A1817,4)),"")</f>
        <v>2025</v>
      </c>
      <c r="C1817" s="17" t="n">
        <f aca="false">IFERROR(VALUE(RIGHT(A1817,2)),"")</f>
        <v>8</v>
      </c>
      <c r="D1817" s="11" t="str">
        <f aca="false">TRIM('수출입 실적(국가별)'!B1821)</f>
        <v>북마리아나 군도</v>
      </c>
      <c r="E1817" s="19" t="n">
        <f aca="false">IFERROR(VALUE(SUBSTITUTE(TRIM('수출입 실적(국가별)'!D1821),",","")),"")</f>
        <v>1058</v>
      </c>
      <c r="F1817" s="19" t="n">
        <f aca="false">IFERROR(VALUE(SUBSTITUTE(TRIM('수출입 실적(국가별)'!F1821),",","")),"")</f>
        <v>617</v>
      </c>
      <c r="G1817" s="19" t="n">
        <f aca="false">IFERROR(VALUE(SUBSTITUTE(TRIM('수출입 실적(국가별)'!G1821),",","")),"")</f>
        <v>441</v>
      </c>
    </row>
    <row r="1818" customFormat="false" ht="15" hidden="false" customHeight="true" outlineLevel="0" collapsed="false">
      <c r="A1818" s="11" t="str">
        <f aca="false">TRIM('수출입 실적(국가별)'!A1822)</f>
        <v>2025.08</v>
      </c>
      <c r="B1818" s="17" t="n">
        <f aca="false">IFERROR(VALUE(LEFT(A1818,4)),"")</f>
        <v>2025</v>
      </c>
      <c r="C1818" s="17" t="n">
        <f aca="false">IFERROR(VALUE(RIGHT(A1818,2)),"")</f>
        <v>8</v>
      </c>
      <c r="D1818" s="11" t="str">
        <f aca="false">TRIM('수출입 실적(국가별)'!B1822)</f>
        <v>남수단</v>
      </c>
      <c r="E1818" s="19" t="n">
        <f aca="false">IFERROR(VALUE(SUBSTITUTE(TRIM('수출입 실적(국가별)'!D1822),",","")),"")</f>
        <v>1035</v>
      </c>
      <c r="F1818" s="19" t="n">
        <f aca="false">IFERROR(VALUE(SUBSTITUTE(TRIM('수출입 실적(국가별)'!F1822),",","")),"")</f>
        <v>0</v>
      </c>
      <c r="G1818" s="19" t="n">
        <f aca="false">IFERROR(VALUE(SUBSTITUTE(TRIM('수출입 실적(국가별)'!G1822),",","")),"")</f>
        <v>1035</v>
      </c>
    </row>
    <row r="1819" customFormat="false" ht="15" hidden="false" customHeight="true" outlineLevel="0" collapsed="false">
      <c r="A1819" s="11" t="str">
        <f aca="false">TRIM('수출입 실적(국가별)'!A1823)</f>
        <v>2025.08</v>
      </c>
      <c r="B1819" s="17" t="n">
        <f aca="false">IFERROR(VALUE(LEFT(A1819,4)),"")</f>
        <v>2025</v>
      </c>
      <c r="C1819" s="17" t="n">
        <f aca="false">IFERROR(VALUE(RIGHT(A1819,2)),"")</f>
        <v>8</v>
      </c>
      <c r="D1819" s="11" t="str">
        <f aca="false">TRIM('수출입 실적(국가별)'!B1823)</f>
        <v>보스니아-헤르체고비나</v>
      </c>
      <c r="E1819" s="19" t="n">
        <f aca="false">IFERROR(VALUE(SUBSTITUTE(TRIM('수출입 실적(국가별)'!D1823),",","")),"")</f>
        <v>996</v>
      </c>
      <c r="F1819" s="19" t="n">
        <f aca="false">IFERROR(VALUE(SUBSTITUTE(TRIM('수출입 실적(국가별)'!F1823),",","")),"")</f>
        <v>824</v>
      </c>
      <c r="G1819" s="19" t="n">
        <f aca="false">IFERROR(VALUE(SUBSTITUTE(TRIM('수출입 실적(국가별)'!G1823),",","")),"")</f>
        <v>172</v>
      </c>
    </row>
    <row r="1820" customFormat="false" ht="15" hidden="false" customHeight="true" outlineLevel="0" collapsed="false">
      <c r="A1820" s="11" t="str">
        <f aca="false">TRIM('수출입 실적(국가별)'!A1824)</f>
        <v>2025.08</v>
      </c>
      <c r="B1820" s="17" t="n">
        <f aca="false">IFERROR(VALUE(LEFT(A1820,4)),"")</f>
        <v>2025</v>
      </c>
      <c r="C1820" s="17" t="n">
        <f aca="false">IFERROR(VALUE(RIGHT(A1820,2)),"")</f>
        <v>8</v>
      </c>
      <c r="D1820" s="11" t="str">
        <f aca="false">TRIM('수출입 실적(국가별)'!B1824)</f>
        <v>마세도니아</v>
      </c>
      <c r="E1820" s="19" t="n">
        <f aca="false">IFERROR(VALUE(SUBSTITUTE(TRIM('수출입 실적(국가별)'!D1824),",","")),"")</f>
        <v>945</v>
      </c>
      <c r="F1820" s="19" t="n">
        <f aca="false">IFERROR(VALUE(SUBSTITUTE(TRIM('수출입 실적(국가별)'!F1824),",","")),"")</f>
        <v>952</v>
      </c>
      <c r="G1820" s="19" t="n">
        <f aca="false">IFERROR(VALUE(SUBSTITUTE(TRIM('수출입 실적(국가별)'!G1824),",","")),"")</f>
        <v>-7</v>
      </c>
    </row>
    <row r="1821" customFormat="false" ht="15" hidden="false" customHeight="true" outlineLevel="0" collapsed="false">
      <c r="A1821" s="11" t="str">
        <f aca="false">TRIM('수출입 실적(국가별)'!A1825)</f>
        <v>2025.08</v>
      </c>
      <c r="B1821" s="17" t="n">
        <f aca="false">IFERROR(VALUE(LEFT(A1821,4)),"")</f>
        <v>2025</v>
      </c>
      <c r="C1821" s="17" t="n">
        <f aca="false">IFERROR(VALUE(RIGHT(A1821,2)),"")</f>
        <v>8</v>
      </c>
      <c r="D1821" s="11" t="str">
        <f aca="false">TRIM('수출입 실적(국가별)'!B1825)</f>
        <v>바누아투</v>
      </c>
      <c r="E1821" s="19" t="n">
        <f aca="false">IFERROR(VALUE(SUBSTITUTE(TRIM('수출입 실적(국가별)'!D1825),",","")),"")</f>
        <v>885</v>
      </c>
      <c r="F1821" s="19" t="n">
        <f aca="false">IFERROR(VALUE(SUBSTITUTE(TRIM('수출입 실적(국가별)'!F1825),",","")),"")</f>
        <v>3045</v>
      </c>
      <c r="G1821" s="19" t="n">
        <f aca="false">IFERROR(VALUE(SUBSTITUTE(TRIM('수출입 실적(국가별)'!G1825),",","")),"")</f>
        <v>-2160</v>
      </c>
    </row>
    <row r="1822" customFormat="false" ht="15" hidden="false" customHeight="true" outlineLevel="0" collapsed="false">
      <c r="A1822" s="11" t="str">
        <f aca="false">TRIM('수출입 실적(국가별)'!A1826)</f>
        <v>2025.08</v>
      </c>
      <c r="B1822" s="17" t="n">
        <f aca="false">IFERROR(VALUE(LEFT(A1822,4)),"")</f>
        <v>2025</v>
      </c>
      <c r="C1822" s="17" t="n">
        <f aca="false">IFERROR(VALUE(RIGHT(A1822,2)),"")</f>
        <v>8</v>
      </c>
      <c r="D1822" s="11" t="str">
        <f aca="false">TRIM('수출입 실적(국가별)'!B1826)</f>
        <v>몬테네그로</v>
      </c>
      <c r="E1822" s="19" t="n">
        <f aca="false">IFERROR(VALUE(SUBSTITUTE(TRIM('수출입 실적(국가별)'!D1826),",","")),"")</f>
        <v>829</v>
      </c>
      <c r="F1822" s="19" t="n">
        <f aca="false">IFERROR(VALUE(SUBSTITUTE(TRIM('수출입 실적(국가별)'!F1826),",","")),"")</f>
        <v>5</v>
      </c>
      <c r="G1822" s="19" t="n">
        <f aca="false">IFERROR(VALUE(SUBSTITUTE(TRIM('수출입 실적(국가별)'!G1826),",","")),"")</f>
        <v>824</v>
      </c>
    </row>
    <row r="1823" customFormat="false" ht="15" hidden="false" customHeight="true" outlineLevel="0" collapsed="false">
      <c r="A1823" s="11" t="str">
        <f aca="false">TRIM('수출입 실적(국가별)'!A1827)</f>
        <v>2025.08</v>
      </c>
      <c r="B1823" s="17" t="n">
        <f aca="false">IFERROR(VALUE(LEFT(A1823,4)),"")</f>
        <v>2025</v>
      </c>
      <c r="C1823" s="17" t="n">
        <f aca="false">IFERROR(VALUE(RIGHT(A1823,2)),"")</f>
        <v>8</v>
      </c>
      <c r="D1823" s="11" t="str">
        <f aca="false">TRIM('수출입 실적(국가별)'!B1827)</f>
        <v>적도 기니</v>
      </c>
      <c r="E1823" s="19" t="n">
        <f aca="false">IFERROR(VALUE(SUBSTITUTE(TRIM('수출입 실적(국가별)'!D1827),",","")),"")</f>
        <v>768</v>
      </c>
      <c r="F1823" s="19" t="n">
        <f aca="false">IFERROR(VALUE(SUBSTITUTE(TRIM('수출입 실적(국가별)'!F1827),",","")),"")</f>
        <v>86783</v>
      </c>
      <c r="G1823" s="19" t="n">
        <f aca="false">IFERROR(VALUE(SUBSTITUTE(TRIM('수출입 실적(국가별)'!G1827),",","")),"")</f>
        <v>-86015</v>
      </c>
    </row>
    <row r="1824" customFormat="false" ht="15" hidden="false" customHeight="true" outlineLevel="0" collapsed="false">
      <c r="A1824" s="11" t="str">
        <f aca="false">TRIM('수출입 실적(국가별)'!A1828)</f>
        <v>2025.08</v>
      </c>
      <c r="B1824" s="17" t="n">
        <f aca="false">IFERROR(VALUE(LEFT(A1824,4)),"")</f>
        <v>2025</v>
      </c>
      <c r="C1824" s="17" t="n">
        <f aca="false">IFERROR(VALUE(RIGHT(A1824,2)),"")</f>
        <v>8</v>
      </c>
      <c r="D1824" s="11" t="str">
        <f aca="false">TRIM('수출입 실적(국가별)'!B1828)</f>
        <v>쿠바</v>
      </c>
      <c r="E1824" s="19" t="n">
        <f aca="false">IFERROR(VALUE(SUBSTITUTE(TRIM('수출입 실적(국가별)'!D1828),",","")),"")</f>
        <v>748</v>
      </c>
      <c r="F1824" s="19" t="n">
        <f aca="false">IFERROR(VALUE(SUBSTITUTE(TRIM('수출입 실적(국가별)'!F1828),",","")),"")</f>
        <v>533</v>
      </c>
      <c r="G1824" s="19" t="n">
        <f aca="false">IFERROR(VALUE(SUBSTITUTE(TRIM('수출입 실적(국가별)'!G1828),",","")),"")</f>
        <v>215</v>
      </c>
    </row>
    <row r="1825" customFormat="false" ht="15" hidden="false" customHeight="true" outlineLevel="0" collapsed="false">
      <c r="A1825" s="11" t="str">
        <f aca="false">TRIM('수출입 실적(국가별)'!A1829)</f>
        <v>2025.08</v>
      </c>
      <c r="B1825" s="17" t="n">
        <f aca="false">IFERROR(VALUE(LEFT(A1825,4)),"")</f>
        <v>2025</v>
      </c>
      <c r="C1825" s="17" t="n">
        <f aca="false">IFERROR(VALUE(RIGHT(A1825,2)),"")</f>
        <v>8</v>
      </c>
      <c r="D1825" s="11" t="str">
        <f aca="false">TRIM('수출입 실적(국가별)'!B1829)</f>
        <v>소말리아</v>
      </c>
      <c r="E1825" s="19" t="n">
        <f aca="false">IFERROR(VALUE(SUBSTITUTE(TRIM('수출입 실적(국가별)'!D1829),",","")),"")</f>
        <v>740</v>
      </c>
      <c r="F1825" s="19" t="n">
        <f aca="false">IFERROR(VALUE(SUBSTITUTE(TRIM('수출입 실적(국가별)'!F1829),",","")),"")</f>
        <v>433</v>
      </c>
      <c r="G1825" s="19" t="n">
        <f aca="false">IFERROR(VALUE(SUBSTITUTE(TRIM('수출입 실적(국가별)'!G1829),",","")),"")</f>
        <v>307</v>
      </c>
    </row>
    <row r="1826" customFormat="false" ht="15" hidden="false" customHeight="true" outlineLevel="0" collapsed="false">
      <c r="A1826" s="11" t="str">
        <f aca="false">TRIM('수출입 실적(국가별)'!A1830)</f>
        <v>2025.08</v>
      </c>
      <c r="B1826" s="17" t="n">
        <f aca="false">IFERROR(VALUE(LEFT(A1826,4)),"")</f>
        <v>2025</v>
      </c>
      <c r="C1826" s="17" t="n">
        <f aca="false">IFERROR(VALUE(RIGHT(A1826,2)),"")</f>
        <v>8</v>
      </c>
      <c r="D1826" s="11" t="str">
        <f aca="false">TRIM('수출입 실적(국가별)'!B1830)</f>
        <v>솔로몬 군도</v>
      </c>
      <c r="E1826" s="19" t="n">
        <f aca="false">IFERROR(VALUE(SUBSTITUTE(TRIM('수출입 실적(국가별)'!D1830),",","")),"")</f>
        <v>696</v>
      </c>
      <c r="F1826" s="19" t="n">
        <f aca="false">IFERROR(VALUE(SUBSTITUTE(TRIM('수출입 실적(국가별)'!F1830),",","")),"")</f>
        <v>66</v>
      </c>
      <c r="G1826" s="19" t="n">
        <f aca="false">IFERROR(VALUE(SUBSTITUTE(TRIM('수출입 실적(국가별)'!G1830),",","")),"")</f>
        <v>630</v>
      </c>
    </row>
    <row r="1827" customFormat="false" ht="15" hidden="false" customHeight="true" outlineLevel="0" collapsed="false">
      <c r="A1827" s="11" t="str">
        <f aca="false">TRIM('수출입 실적(국가별)'!A1831)</f>
        <v>2025.08</v>
      </c>
      <c r="B1827" s="17" t="n">
        <f aca="false">IFERROR(VALUE(LEFT(A1827,4)),"")</f>
        <v>2025</v>
      </c>
      <c r="C1827" s="17" t="n">
        <f aca="false">IFERROR(VALUE(RIGHT(A1827,2)),"")</f>
        <v>8</v>
      </c>
      <c r="D1827" s="11" t="str">
        <f aca="false">TRIM('수출입 실적(국가별)'!B1831)</f>
        <v>큐라소</v>
      </c>
      <c r="E1827" s="19" t="n">
        <f aca="false">IFERROR(VALUE(SUBSTITUTE(TRIM('수출입 실적(국가별)'!D1831),",","")),"")</f>
        <v>672</v>
      </c>
      <c r="F1827" s="19" t="n">
        <f aca="false">IFERROR(VALUE(SUBSTITUTE(TRIM('수출입 실적(국가별)'!F1831),",","")),"")</f>
        <v>35</v>
      </c>
      <c r="G1827" s="19" t="n">
        <f aca="false">IFERROR(VALUE(SUBSTITUTE(TRIM('수출입 실적(국가별)'!G1831),",","")),"")</f>
        <v>637</v>
      </c>
    </row>
    <row r="1828" customFormat="false" ht="15" hidden="false" customHeight="true" outlineLevel="0" collapsed="false">
      <c r="A1828" s="11" t="str">
        <f aca="false">TRIM('수출입 실적(국가별)'!A1832)</f>
        <v>2025.08</v>
      </c>
      <c r="B1828" s="17" t="n">
        <f aca="false">IFERROR(VALUE(LEFT(A1828,4)),"")</f>
        <v>2025</v>
      </c>
      <c r="C1828" s="17" t="n">
        <f aca="false">IFERROR(VALUE(RIGHT(A1828,2)),"")</f>
        <v>8</v>
      </c>
      <c r="D1828" s="11" t="str">
        <f aca="false">TRIM('수출입 실적(국가별)'!B1832)</f>
        <v>리히텐슈타인</v>
      </c>
      <c r="E1828" s="19" t="n">
        <f aca="false">IFERROR(VALUE(SUBSTITUTE(TRIM('수출입 실적(국가별)'!D1832),",","")),"")</f>
        <v>629</v>
      </c>
      <c r="F1828" s="19" t="n">
        <f aca="false">IFERROR(VALUE(SUBSTITUTE(TRIM('수출입 실적(국가별)'!F1832),",","")),"")</f>
        <v>1324</v>
      </c>
      <c r="G1828" s="19" t="n">
        <f aca="false">IFERROR(VALUE(SUBSTITUTE(TRIM('수출입 실적(국가별)'!G1832),",","")),"")</f>
        <v>-696</v>
      </c>
    </row>
    <row r="1829" customFormat="false" ht="15" hidden="false" customHeight="true" outlineLevel="0" collapsed="false">
      <c r="A1829" s="11" t="str">
        <f aca="false">TRIM('수출입 실적(국가별)'!A1833)</f>
        <v>2025.08</v>
      </c>
      <c r="B1829" s="17" t="n">
        <f aca="false">IFERROR(VALUE(LEFT(A1829,4)),"")</f>
        <v>2025</v>
      </c>
      <c r="C1829" s="17" t="n">
        <f aca="false">IFERROR(VALUE(RIGHT(A1829,2)),"")</f>
        <v>8</v>
      </c>
      <c r="D1829" s="11" t="str">
        <f aca="false">TRIM('수출입 실적(국가별)'!B1833)</f>
        <v>말리</v>
      </c>
      <c r="E1829" s="19" t="n">
        <f aca="false">IFERROR(VALUE(SUBSTITUTE(TRIM('수출입 실적(국가별)'!D1833),",","")),"")</f>
        <v>599</v>
      </c>
      <c r="F1829" s="19" t="n">
        <f aca="false">IFERROR(VALUE(SUBSTITUTE(TRIM('수출입 실적(국가별)'!F1833),",","")),"")</f>
        <v>332</v>
      </c>
      <c r="G1829" s="19" t="n">
        <f aca="false">IFERROR(VALUE(SUBSTITUTE(TRIM('수출입 실적(국가별)'!G1833),",","")),"")</f>
        <v>267</v>
      </c>
    </row>
    <row r="1830" customFormat="false" ht="15" hidden="false" customHeight="true" outlineLevel="0" collapsed="false">
      <c r="A1830" s="11" t="str">
        <f aca="false">TRIM('수출입 실적(국가별)'!A1834)</f>
        <v>2025.08</v>
      </c>
      <c r="B1830" s="17" t="n">
        <f aca="false">IFERROR(VALUE(LEFT(A1830,4)),"")</f>
        <v>2025</v>
      </c>
      <c r="C1830" s="17" t="n">
        <f aca="false">IFERROR(VALUE(RIGHT(A1830,2)),"")</f>
        <v>8</v>
      </c>
      <c r="D1830" s="11" t="str">
        <f aca="false">TRIM('수출입 실적(국가별)'!B1834)</f>
        <v>말라위</v>
      </c>
      <c r="E1830" s="19" t="n">
        <f aca="false">IFERROR(VALUE(SUBSTITUTE(TRIM('수출입 실적(국가별)'!D1834),",","")),"")</f>
        <v>560</v>
      </c>
      <c r="F1830" s="19" t="n">
        <f aca="false">IFERROR(VALUE(SUBSTITUTE(TRIM('수출입 실적(국가별)'!F1834),",","")),"")</f>
        <v>613</v>
      </c>
      <c r="G1830" s="19" t="n">
        <f aca="false">IFERROR(VALUE(SUBSTITUTE(TRIM('수출입 실적(국가별)'!G1834),",","")),"")</f>
        <v>-53</v>
      </c>
    </row>
    <row r="1831" customFormat="false" ht="15" hidden="false" customHeight="true" outlineLevel="0" collapsed="false">
      <c r="A1831" s="11" t="str">
        <f aca="false">TRIM('수출입 실적(국가별)'!A1835)</f>
        <v>2025.08</v>
      </c>
      <c r="B1831" s="17" t="n">
        <f aca="false">IFERROR(VALUE(LEFT(A1831,4)),"")</f>
        <v>2025</v>
      </c>
      <c r="C1831" s="17" t="n">
        <f aca="false">IFERROR(VALUE(RIGHT(A1831,2)),"")</f>
        <v>8</v>
      </c>
      <c r="D1831" s="11" t="str">
        <f aca="false">TRIM('수출입 실적(국가별)'!B1835)</f>
        <v>부탄</v>
      </c>
      <c r="E1831" s="19" t="n">
        <f aca="false">IFERROR(VALUE(SUBSTITUTE(TRIM('수출입 실적(국가별)'!D1835),",","")),"")</f>
        <v>501</v>
      </c>
      <c r="F1831" s="19" t="n">
        <f aca="false">IFERROR(VALUE(SUBSTITUTE(TRIM('수출입 실적(국가별)'!F1835),",","")),"")</f>
        <v>322</v>
      </c>
      <c r="G1831" s="19" t="n">
        <f aca="false">IFERROR(VALUE(SUBSTITUTE(TRIM('수출입 실적(국가별)'!G1835),",","")),"")</f>
        <v>178</v>
      </c>
    </row>
    <row r="1832" customFormat="false" ht="15" hidden="false" customHeight="true" outlineLevel="0" collapsed="false">
      <c r="A1832" s="11" t="str">
        <f aca="false">TRIM('수출입 실적(국가별)'!A1836)</f>
        <v>2025.08</v>
      </c>
      <c r="B1832" s="17" t="n">
        <f aca="false">IFERROR(VALUE(LEFT(A1832,4)),"")</f>
        <v>2025</v>
      </c>
      <c r="C1832" s="17" t="n">
        <f aca="false">IFERROR(VALUE(RIGHT(A1832,2)),"")</f>
        <v>8</v>
      </c>
      <c r="D1832" s="11" t="str">
        <f aca="false">TRIM('수출입 실적(국가별)'!B1836)</f>
        <v>키리바티</v>
      </c>
      <c r="E1832" s="19" t="n">
        <f aca="false">IFERROR(VALUE(SUBSTITUTE(TRIM('수출입 실적(국가별)'!D1836),",","")),"")</f>
        <v>485</v>
      </c>
      <c r="F1832" s="19" t="n">
        <f aca="false">IFERROR(VALUE(SUBSTITUTE(TRIM('수출입 실적(국가별)'!F1836),",","")),"")</f>
        <v>30</v>
      </c>
      <c r="G1832" s="19" t="n">
        <f aca="false">IFERROR(VALUE(SUBSTITUTE(TRIM('수출입 실적(국가별)'!G1836),",","")),"")</f>
        <v>455</v>
      </c>
    </row>
    <row r="1833" customFormat="false" ht="15" hidden="false" customHeight="true" outlineLevel="0" collapsed="false">
      <c r="A1833" s="11" t="str">
        <f aca="false">TRIM('수출입 실적(국가별)'!A1837)</f>
        <v>2025.08</v>
      </c>
      <c r="B1833" s="17" t="n">
        <f aca="false">IFERROR(VALUE(LEFT(A1833,4)),"")</f>
        <v>2025</v>
      </c>
      <c r="C1833" s="17" t="n">
        <f aca="false">IFERROR(VALUE(RIGHT(A1833,2)),"")</f>
        <v>8</v>
      </c>
      <c r="D1833" s="11" t="str">
        <f aca="false">TRIM('수출입 실적(국가별)'!B1837)</f>
        <v>수리남</v>
      </c>
      <c r="E1833" s="19" t="n">
        <f aca="false">IFERROR(VALUE(SUBSTITUTE(TRIM('수출입 실적(국가별)'!D1837),",","")),"")</f>
        <v>443</v>
      </c>
      <c r="F1833" s="19" t="n">
        <f aca="false">IFERROR(VALUE(SUBSTITUTE(TRIM('수출입 실적(국가별)'!F1837),",","")),"")</f>
        <v>199</v>
      </c>
      <c r="G1833" s="19" t="n">
        <f aca="false">IFERROR(VALUE(SUBSTITUTE(TRIM('수출입 실적(국가별)'!G1837),",","")),"")</f>
        <v>244</v>
      </c>
    </row>
    <row r="1834" customFormat="false" ht="15" hidden="false" customHeight="true" outlineLevel="0" collapsed="false">
      <c r="A1834" s="11" t="str">
        <f aca="false">TRIM('수출입 실적(국가별)'!A1838)</f>
        <v>2025.08</v>
      </c>
      <c r="B1834" s="17" t="n">
        <f aca="false">IFERROR(VALUE(LEFT(A1834,4)),"")</f>
        <v>2025</v>
      </c>
      <c r="C1834" s="17" t="n">
        <f aca="false">IFERROR(VALUE(RIGHT(A1834,2)),"")</f>
        <v>8</v>
      </c>
      <c r="D1834" s="11" t="str">
        <f aca="false">TRIM('수출입 실적(국가별)'!B1838)</f>
        <v>메요트</v>
      </c>
      <c r="E1834" s="19" t="n">
        <f aca="false">IFERROR(VALUE(SUBSTITUTE(TRIM('수출입 실적(국가별)'!D1838),",","")),"")</f>
        <v>442</v>
      </c>
      <c r="F1834" s="19" t="n">
        <f aca="false">IFERROR(VALUE(SUBSTITUTE(TRIM('수출입 실적(국가별)'!F1838),",","")),"")</f>
        <v>0</v>
      </c>
      <c r="G1834" s="19" t="n">
        <f aca="false">IFERROR(VALUE(SUBSTITUTE(TRIM('수출입 실적(국가별)'!G1838),",","")),"")</f>
        <v>442</v>
      </c>
    </row>
    <row r="1835" customFormat="false" ht="15" hidden="false" customHeight="true" outlineLevel="0" collapsed="false">
      <c r="A1835" s="11" t="str">
        <f aca="false">TRIM('수출입 실적(국가별)'!A1839)</f>
        <v>2025.08</v>
      </c>
      <c r="B1835" s="17" t="n">
        <f aca="false">IFERROR(VALUE(LEFT(A1835,4)),"")</f>
        <v>2025</v>
      </c>
      <c r="C1835" s="17" t="n">
        <f aca="false">IFERROR(VALUE(RIGHT(A1835,2)),"")</f>
        <v>8</v>
      </c>
      <c r="D1835" s="11" t="str">
        <f aca="false">TRIM('수출입 실적(국가별)'!B1839)</f>
        <v>모리타니</v>
      </c>
      <c r="E1835" s="19" t="n">
        <f aca="false">IFERROR(VALUE(SUBSTITUTE(TRIM('수출입 실적(국가별)'!D1839),",","")),"")</f>
        <v>436</v>
      </c>
      <c r="F1835" s="19" t="n">
        <f aca="false">IFERROR(VALUE(SUBSTITUTE(TRIM('수출입 실적(국가별)'!F1839),",","")),"")</f>
        <v>1347</v>
      </c>
      <c r="G1835" s="19" t="n">
        <f aca="false">IFERROR(VALUE(SUBSTITUTE(TRIM('수출입 실적(국가별)'!G1839),",","")),"")</f>
        <v>-912</v>
      </c>
    </row>
    <row r="1836" customFormat="false" ht="15" hidden="false" customHeight="true" outlineLevel="0" collapsed="false">
      <c r="A1836" s="11" t="str">
        <f aca="false">TRIM('수출입 실적(국가별)'!A1840)</f>
        <v>2025.08</v>
      </c>
      <c r="B1836" s="17" t="n">
        <f aca="false">IFERROR(VALUE(LEFT(A1836,4)),"")</f>
        <v>2025</v>
      </c>
      <c r="C1836" s="17" t="n">
        <f aca="false">IFERROR(VALUE(RIGHT(A1836,2)),"")</f>
        <v>8</v>
      </c>
      <c r="D1836" s="11" t="str">
        <f aca="false">TRIM('수출입 실적(국가별)'!B1840)</f>
        <v>바하마</v>
      </c>
      <c r="E1836" s="19" t="n">
        <f aca="false">IFERROR(VALUE(SUBSTITUTE(TRIM('수출입 실적(국가별)'!D1840),",","")),"")</f>
        <v>409</v>
      </c>
      <c r="F1836" s="19" t="n">
        <f aca="false">IFERROR(VALUE(SUBSTITUTE(TRIM('수출입 실적(국가별)'!F1840),",","")),"")</f>
        <v>4</v>
      </c>
      <c r="G1836" s="19" t="n">
        <f aca="false">IFERROR(VALUE(SUBSTITUTE(TRIM('수출입 실적(국가별)'!G1840),",","")),"")</f>
        <v>405</v>
      </c>
    </row>
    <row r="1837" customFormat="false" ht="15" hidden="false" customHeight="true" outlineLevel="0" collapsed="false">
      <c r="A1837" s="11" t="str">
        <f aca="false">TRIM('수출입 실적(국가별)'!A1841)</f>
        <v>2025.08</v>
      </c>
      <c r="B1837" s="17" t="n">
        <f aca="false">IFERROR(VALUE(LEFT(A1837,4)),"")</f>
        <v>2025</v>
      </c>
      <c r="C1837" s="17" t="n">
        <f aca="false">IFERROR(VALUE(RIGHT(A1837,2)),"")</f>
        <v>8</v>
      </c>
      <c r="D1837" s="11" t="str">
        <f aca="false">TRIM('수출입 실적(국가별)'!B1841)</f>
        <v>마티니크</v>
      </c>
      <c r="E1837" s="19" t="n">
        <f aca="false">IFERROR(VALUE(SUBSTITUTE(TRIM('수출입 실적(국가별)'!D1841),",","")),"")</f>
        <v>399</v>
      </c>
      <c r="F1837" s="19" t="n">
        <f aca="false">IFERROR(VALUE(SUBSTITUTE(TRIM('수출입 실적(국가별)'!F1841),",","")),"")</f>
        <v>0</v>
      </c>
      <c r="G1837" s="19" t="n">
        <f aca="false">IFERROR(VALUE(SUBSTITUTE(TRIM('수출입 실적(국가별)'!G1841),",","")),"")</f>
        <v>399</v>
      </c>
    </row>
    <row r="1838" customFormat="false" ht="15" hidden="false" customHeight="true" outlineLevel="0" collapsed="false">
      <c r="A1838" s="11" t="str">
        <f aca="false">TRIM('수출입 실적(국가별)'!A1842)</f>
        <v>2025.08</v>
      </c>
      <c r="B1838" s="17" t="n">
        <f aca="false">IFERROR(VALUE(LEFT(A1838,4)),"")</f>
        <v>2025</v>
      </c>
      <c r="C1838" s="17" t="n">
        <f aca="false">IFERROR(VALUE(RIGHT(A1838,2)),"")</f>
        <v>8</v>
      </c>
      <c r="D1838" s="11" t="str">
        <f aca="false">TRIM('수출입 실적(국가별)'!B1842)</f>
        <v>세인트 루시아</v>
      </c>
      <c r="E1838" s="19" t="n">
        <f aca="false">IFERROR(VALUE(SUBSTITUTE(TRIM('수출입 실적(국가별)'!D1842),",","")),"")</f>
        <v>398</v>
      </c>
      <c r="F1838" s="19" t="n">
        <f aca="false">IFERROR(VALUE(SUBSTITUTE(TRIM('수출입 실적(국가별)'!F1842),",","")),"")</f>
        <v>0</v>
      </c>
      <c r="G1838" s="19" t="n">
        <f aca="false">IFERROR(VALUE(SUBSTITUTE(TRIM('수출입 실적(국가별)'!G1842),",","")),"")</f>
        <v>398</v>
      </c>
    </row>
    <row r="1839" customFormat="false" ht="15" hidden="false" customHeight="true" outlineLevel="0" collapsed="false">
      <c r="A1839" s="11" t="str">
        <f aca="false">TRIM('수출입 실적(국가별)'!A1843)</f>
        <v>2025.08</v>
      </c>
      <c r="B1839" s="17" t="n">
        <f aca="false">IFERROR(VALUE(LEFT(A1839,4)),"")</f>
        <v>2025</v>
      </c>
      <c r="C1839" s="17" t="n">
        <f aca="false">IFERROR(VALUE(RIGHT(A1839,2)),"")</f>
        <v>8</v>
      </c>
      <c r="D1839" s="11" t="str">
        <f aca="false">TRIM('수출입 실적(국가별)'!B1843)</f>
        <v>불령 가이아나</v>
      </c>
      <c r="E1839" s="19" t="n">
        <f aca="false">IFERROR(VALUE(SUBSTITUTE(TRIM('수출입 실적(국가별)'!D1843),",","")),"")</f>
        <v>367</v>
      </c>
      <c r="F1839" s="19" t="n">
        <f aca="false">IFERROR(VALUE(SUBSTITUTE(TRIM('수출입 실적(국가별)'!F1843),",","")),"")</f>
        <v>0</v>
      </c>
      <c r="G1839" s="19" t="n">
        <f aca="false">IFERROR(VALUE(SUBSTITUTE(TRIM('수출입 실적(국가별)'!G1843),",","")),"")</f>
        <v>367</v>
      </c>
    </row>
    <row r="1840" customFormat="false" ht="15" hidden="false" customHeight="true" outlineLevel="0" collapsed="false">
      <c r="A1840" s="11" t="str">
        <f aca="false">TRIM('수출입 실적(국가별)'!A1844)</f>
        <v>2025.08</v>
      </c>
      <c r="B1840" s="17" t="n">
        <f aca="false">IFERROR(VALUE(LEFT(A1840,4)),"")</f>
        <v>2025</v>
      </c>
      <c r="C1840" s="17" t="n">
        <f aca="false">IFERROR(VALUE(RIGHT(A1840,2)),"")</f>
        <v>8</v>
      </c>
      <c r="D1840" s="11" t="str">
        <f aca="false">TRIM('수출입 실적(국가별)'!B1844)</f>
        <v>중앙아프리카공화국</v>
      </c>
      <c r="E1840" s="19" t="n">
        <f aca="false">IFERROR(VALUE(SUBSTITUTE(TRIM('수출입 실적(국가별)'!D1844),",","")),"")</f>
        <v>366</v>
      </c>
      <c r="F1840" s="19" t="n">
        <f aca="false">IFERROR(VALUE(SUBSTITUTE(TRIM('수출입 실적(국가별)'!F1844),",","")),"")</f>
        <v>0</v>
      </c>
      <c r="G1840" s="19" t="n">
        <f aca="false">IFERROR(VALUE(SUBSTITUTE(TRIM('수출입 실적(국가별)'!G1844),",","")),"")</f>
        <v>366</v>
      </c>
    </row>
    <row r="1841" customFormat="false" ht="15" hidden="false" customHeight="true" outlineLevel="0" collapsed="false">
      <c r="A1841" s="11" t="str">
        <f aca="false">TRIM('수출입 실적(국가별)'!A1845)</f>
        <v>2025.08</v>
      </c>
      <c r="B1841" s="17" t="n">
        <f aca="false">IFERROR(VALUE(LEFT(A1841,4)),"")</f>
        <v>2025</v>
      </c>
      <c r="C1841" s="17" t="n">
        <f aca="false">IFERROR(VALUE(RIGHT(A1841,2)),"")</f>
        <v>8</v>
      </c>
      <c r="D1841" s="11" t="str">
        <f aca="false">TRIM('수출입 실적(국가별)'!B1845)</f>
        <v>세이쉘</v>
      </c>
      <c r="E1841" s="19" t="n">
        <f aca="false">IFERROR(VALUE(SUBSTITUTE(TRIM('수출입 실적(국가별)'!D1845),",","")),"")</f>
        <v>326</v>
      </c>
      <c r="F1841" s="19" t="n">
        <f aca="false">IFERROR(VALUE(SUBSTITUTE(TRIM('수출입 실적(국가별)'!F1845),",","")),"")</f>
        <v>306</v>
      </c>
      <c r="G1841" s="19" t="n">
        <f aca="false">IFERROR(VALUE(SUBSTITUTE(TRIM('수출입 실적(국가별)'!G1845),",","")),"")</f>
        <v>20</v>
      </c>
    </row>
    <row r="1842" customFormat="false" ht="15" hidden="false" customHeight="true" outlineLevel="0" collapsed="false">
      <c r="A1842" s="11" t="str">
        <f aca="false">TRIM('수출입 실적(국가별)'!A1846)</f>
        <v>2025.08</v>
      </c>
      <c r="B1842" s="17" t="n">
        <f aca="false">IFERROR(VALUE(LEFT(A1842,4)),"")</f>
        <v>2025</v>
      </c>
      <c r="C1842" s="17" t="n">
        <f aca="false">IFERROR(VALUE(RIGHT(A1842,2)),"")</f>
        <v>8</v>
      </c>
      <c r="D1842" s="11" t="str">
        <f aca="false">TRIM('수출입 실적(국가별)'!B1846)</f>
        <v>감비아</v>
      </c>
      <c r="E1842" s="19" t="n">
        <f aca="false">IFERROR(VALUE(SUBSTITUTE(TRIM('수출입 실적(국가별)'!D1846),",","")),"")</f>
        <v>305</v>
      </c>
      <c r="F1842" s="19" t="n">
        <f aca="false">IFERROR(VALUE(SUBSTITUTE(TRIM('수출입 실적(국가별)'!F1846),",","")),"")</f>
        <v>1080</v>
      </c>
      <c r="G1842" s="19" t="n">
        <f aca="false">IFERROR(VALUE(SUBSTITUTE(TRIM('수출입 실적(국가별)'!G1846),",","")),"")</f>
        <v>-775</v>
      </c>
    </row>
    <row r="1843" customFormat="false" ht="15" hidden="false" customHeight="true" outlineLevel="0" collapsed="false">
      <c r="A1843" s="11" t="str">
        <f aca="false">TRIM('수출입 실적(국가별)'!A1847)</f>
        <v>2025.08</v>
      </c>
      <c r="B1843" s="17" t="n">
        <f aca="false">IFERROR(VALUE(LEFT(A1843,4)),"")</f>
        <v>2025</v>
      </c>
      <c r="C1843" s="17" t="n">
        <f aca="false">IFERROR(VALUE(RIGHT(A1843,2)),"")</f>
        <v>8</v>
      </c>
      <c r="D1843" s="11" t="str">
        <f aca="false">TRIM('수출입 실적(국가별)'!B1847)</f>
        <v>지브랄타</v>
      </c>
      <c r="E1843" s="19" t="n">
        <f aca="false">IFERROR(VALUE(SUBSTITUTE(TRIM('수출입 실적(국가별)'!D1847),",","")),"")</f>
        <v>286</v>
      </c>
      <c r="F1843" s="19" t="n">
        <f aca="false">IFERROR(VALUE(SUBSTITUTE(TRIM('수출입 실적(국가별)'!F1847),",","")),"")</f>
        <v>0</v>
      </c>
      <c r="G1843" s="19" t="n">
        <f aca="false">IFERROR(VALUE(SUBSTITUTE(TRIM('수출입 실적(국가별)'!G1847),",","")),"")</f>
        <v>286</v>
      </c>
    </row>
    <row r="1844" customFormat="false" ht="15" hidden="false" customHeight="true" outlineLevel="0" collapsed="false">
      <c r="A1844" s="11" t="str">
        <f aca="false">TRIM('수출입 실적(국가별)'!A1848)</f>
        <v>2025.08</v>
      </c>
      <c r="B1844" s="17" t="n">
        <f aca="false">IFERROR(VALUE(LEFT(A1844,4)),"")</f>
        <v>2025</v>
      </c>
      <c r="C1844" s="17" t="n">
        <f aca="false">IFERROR(VALUE(RIGHT(A1844,2)),"")</f>
        <v>8</v>
      </c>
      <c r="D1844" s="11" t="str">
        <f aca="false">TRIM('수출입 실적(국가별)'!B1848)</f>
        <v>몰디브</v>
      </c>
      <c r="E1844" s="19" t="n">
        <f aca="false">IFERROR(VALUE(SUBSTITUTE(TRIM('수출입 실적(국가별)'!D1848),",","")),"")</f>
        <v>272</v>
      </c>
      <c r="F1844" s="19" t="n">
        <f aca="false">IFERROR(VALUE(SUBSTITUTE(TRIM('수출입 실적(국가별)'!F1848),",","")),"")</f>
        <v>3</v>
      </c>
      <c r="G1844" s="19" t="n">
        <f aca="false">IFERROR(VALUE(SUBSTITUTE(TRIM('수출입 실적(국가별)'!G1848),",","")),"")</f>
        <v>269</v>
      </c>
    </row>
    <row r="1845" customFormat="false" ht="15" hidden="false" customHeight="true" outlineLevel="0" collapsed="false">
      <c r="A1845" s="11" t="str">
        <f aca="false">TRIM('수출입 실적(국가별)'!A1849)</f>
        <v>2025.08</v>
      </c>
      <c r="B1845" s="17" t="n">
        <f aca="false">IFERROR(VALUE(LEFT(A1845,4)),"")</f>
        <v>2025</v>
      </c>
      <c r="C1845" s="17" t="n">
        <f aca="false">IFERROR(VALUE(RIGHT(A1845,2)),"")</f>
        <v>8</v>
      </c>
      <c r="D1845" s="11" t="str">
        <f aca="false">TRIM('수출입 실적(국가별)'!B1849)</f>
        <v>투발루</v>
      </c>
      <c r="E1845" s="19" t="n">
        <f aca="false">IFERROR(VALUE(SUBSTITUTE(TRIM('수출입 실적(국가별)'!D1849),",","")),"")</f>
        <v>269</v>
      </c>
      <c r="F1845" s="19" t="n">
        <f aca="false">IFERROR(VALUE(SUBSTITUTE(TRIM('수출입 실적(국가별)'!F1849),",","")),"")</f>
        <v>0</v>
      </c>
      <c r="G1845" s="19" t="n">
        <f aca="false">IFERROR(VALUE(SUBSTITUTE(TRIM('수출입 실적(국가별)'!G1849),",","")),"")</f>
        <v>269</v>
      </c>
    </row>
    <row r="1846" customFormat="false" ht="15" hidden="false" customHeight="true" outlineLevel="0" collapsed="false">
      <c r="A1846" s="11" t="str">
        <f aca="false">TRIM('수출입 실적(국가별)'!A1850)</f>
        <v>2025.08</v>
      </c>
      <c r="B1846" s="17" t="n">
        <f aca="false">IFERROR(VALUE(LEFT(A1846,4)),"")</f>
        <v>2025</v>
      </c>
      <c r="C1846" s="17" t="n">
        <f aca="false">IFERROR(VALUE(RIGHT(A1846,2)),"")</f>
        <v>8</v>
      </c>
      <c r="D1846" s="11" t="str">
        <f aca="false">TRIM('수출입 실적(국가별)'!B1850)</f>
        <v>티모르</v>
      </c>
      <c r="E1846" s="19" t="n">
        <f aca="false">IFERROR(VALUE(SUBSTITUTE(TRIM('수출입 실적(국가별)'!D1850),",","")),"")</f>
        <v>255</v>
      </c>
      <c r="F1846" s="19" t="n">
        <f aca="false">IFERROR(VALUE(SUBSTITUTE(TRIM('수출입 실적(국가별)'!F1850),",","")),"")</f>
        <v>0</v>
      </c>
      <c r="G1846" s="19" t="n">
        <f aca="false">IFERROR(VALUE(SUBSTITUTE(TRIM('수출입 실적(국가별)'!G1850),",","")),"")</f>
        <v>255</v>
      </c>
    </row>
    <row r="1847" customFormat="false" ht="15" hidden="false" customHeight="true" outlineLevel="0" collapsed="false">
      <c r="A1847" s="11" t="str">
        <f aca="false">TRIM('수출입 실적(국가별)'!A1851)</f>
        <v>2025.08</v>
      </c>
      <c r="B1847" s="17" t="n">
        <f aca="false">IFERROR(VALUE(LEFT(A1847,4)),"")</f>
        <v>2025</v>
      </c>
      <c r="C1847" s="17" t="n">
        <f aca="false">IFERROR(VALUE(RIGHT(A1847,2)),"")</f>
        <v>8</v>
      </c>
      <c r="D1847" s="11" t="str">
        <f aca="false">TRIM('수출입 실적(국가별)'!B1851)</f>
        <v>영령 버진군도</v>
      </c>
      <c r="E1847" s="19" t="n">
        <f aca="false">IFERROR(VALUE(SUBSTITUTE(TRIM('수출입 실적(국가별)'!D1851),",","")),"")</f>
        <v>226</v>
      </c>
      <c r="F1847" s="19" t="n">
        <f aca="false">IFERROR(VALUE(SUBSTITUTE(TRIM('수출입 실적(국가별)'!F1851),",","")),"")</f>
        <v>0</v>
      </c>
      <c r="G1847" s="19" t="n">
        <f aca="false">IFERROR(VALUE(SUBSTITUTE(TRIM('수출입 실적(국가별)'!G1851),",","")),"")</f>
        <v>226</v>
      </c>
    </row>
    <row r="1848" customFormat="false" ht="15" hidden="false" customHeight="true" outlineLevel="0" collapsed="false">
      <c r="A1848" s="11" t="str">
        <f aca="false">TRIM('수출입 실적(국가별)'!A1852)</f>
        <v>2025.08</v>
      </c>
      <c r="B1848" s="17" t="n">
        <f aca="false">IFERROR(VALUE(LEFT(A1848,4)),"")</f>
        <v>2025</v>
      </c>
      <c r="C1848" s="17" t="n">
        <f aca="false">IFERROR(VALUE(RIGHT(A1848,2)),"")</f>
        <v>8</v>
      </c>
      <c r="D1848" s="11" t="str">
        <f aca="false">TRIM('수출입 실적(국가별)'!B1852)</f>
        <v>투르크 &amp; 카이코스 군도</v>
      </c>
      <c r="E1848" s="19" t="n">
        <f aca="false">IFERROR(VALUE(SUBSTITUTE(TRIM('수출입 실적(국가별)'!D1852),",","")),"")</f>
        <v>226</v>
      </c>
      <c r="F1848" s="19" t="n">
        <f aca="false">IFERROR(VALUE(SUBSTITUTE(TRIM('수출입 실적(국가별)'!F1852),",","")),"")</f>
        <v>0</v>
      </c>
      <c r="G1848" s="19" t="n">
        <f aca="false">IFERROR(VALUE(SUBSTITUTE(TRIM('수출입 실적(국가별)'!G1852),",","")),"")</f>
        <v>226</v>
      </c>
    </row>
    <row r="1849" customFormat="false" ht="15" hidden="false" customHeight="true" outlineLevel="0" collapsed="false">
      <c r="A1849" s="11" t="str">
        <f aca="false">TRIM('수출입 실적(국가별)'!A1853)</f>
        <v>2025.08</v>
      </c>
      <c r="B1849" s="17" t="n">
        <f aca="false">IFERROR(VALUE(LEFT(A1849,4)),"")</f>
        <v>2025</v>
      </c>
      <c r="C1849" s="17" t="n">
        <f aca="false">IFERROR(VALUE(RIGHT(A1849,2)),"")</f>
        <v>8</v>
      </c>
      <c r="D1849" s="11" t="str">
        <f aca="false">TRIM('수출입 실적(국가별)'!B1853)</f>
        <v>스와질랜드</v>
      </c>
      <c r="E1849" s="19" t="n">
        <f aca="false">IFERROR(VALUE(SUBSTITUTE(TRIM('수출입 실적(국가별)'!D1853),",","")),"")</f>
        <v>182</v>
      </c>
      <c r="F1849" s="19" t="n">
        <f aca="false">IFERROR(VALUE(SUBSTITUTE(TRIM('수출입 실적(국가별)'!F1853),",","")),"")</f>
        <v>64</v>
      </c>
      <c r="G1849" s="19" t="n">
        <f aca="false">IFERROR(VALUE(SUBSTITUTE(TRIM('수출입 실적(국가별)'!G1853),",","")),"")</f>
        <v>118</v>
      </c>
    </row>
    <row r="1850" customFormat="false" ht="15" hidden="false" customHeight="true" outlineLevel="0" collapsed="false">
      <c r="A1850" s="11" t="str">
        <f aca="false">TRIM('수출입 실적(국가별)'!A1854)</f>
        <v>2025.08</v>
      </c>
      <c r="B1850" s="17" t="n">
        <f aca="false">IFERROR(VALUE(LEFT(A1850,4)),"")</f>
        <v>2025</v>
      </c>
      <c r="C1850" s="17" t="n">
        <f aca="false">IFERROR(VALUE(RIGHT(A1850,2)),"")</f>
        <v>8</v>
      </c>
      <c r="D1850" s="11" t="str">
        <f aca="false">TRIM('수출입 실적(국가별)'!B1854)</f>
        <v>그레나다</v>
      </c>
      <c r="E1850" s="19" t="n">
        <f aca="false">IFERROR(VALUE(SUBSTITUTE(TRIM('수출입 실적(국가별)'!D1854),",","")),"")</f>
        <v>171</v>
      </c>
      <c r="F1850" s="19" t="n">
        <f aca="false">IFERROR(VALUE(SUBSTITUTE(TRIM('수출입 실적(국가별)'!F1854),",","")),"")</f>
        <v>0</v>
      </c>
      <c r="G1850" s="19" t="n">
        <f aca="false">IFERROR(VALUE(SUBSTITUTE(TRIM('수출입 실적(국가별)'!G1854),",","")),"")</f>
        <v>171</v>
      </c>
    </row>
    <row r="1851" customFormat="false" ht="15" hidden="false" customHeight="true" outlineLevel="0" collapsed="false">
      <c r="A1851" s="11" t="str">
        <f aca="false">TRIM('수출입 실적(국가별)'!A1855)</f>
        <v>2025.08</v>
      </c>
      <c r="B1851" s="17" t="n">
        <f aca="false">IFERROR(VALUE(LEFT(A1851,4)),"")</f>
        <v>2025</v>
      </c>
      <c r="C1851" s="17" t="n">
        <f aca="false">IFERROR(VALUE(RIGHT(A1851,2)),"")</f>
        <v>8</v>
      </c>
      <c r="D1851" s="11" t="str">
        <f aca="false">TRIM('수출입 실적(국가별)'!B1855)</f>
        <v>마이크로네시아</v>
      </c>
      <c r="E1851" s="19" t="n">
        <f aca="false">IFERROR(VALUE(SUBSTITUTE(TRIM('수출입 실적(국가별)'!D1855),",","")),"")</f>
        <v>168</v>
      </c>
      <c r="F1851" s="19" t="n">
        <f aca="false">IFERROR(VALUE(SUBSTITUTE(TRIM('수출입 실적(국가별)'!F1855),",","")),"")</f>
        <v>26</v>
      </c>
      <c r="G1851" s="19" t="n">
        <f aca="false">IFERROR(VALUE(SUBSTITUTE(TRIM('수출입 실적(국가별)'!G1855),",","")),"")</f>
        <v>142</v>
      </c>
    </row>
    <row r="1852" customFormat="false" ht="15" hidden="false" customHeight="true" outlineLevel="0" collapsed="false">
      <c r="A1852" s="11" t="str">
        <f aca="false">TRIM('수출입 실적(국가별)'!A1856)</f>
        <v>2025.08</v>
      </c>
      <c r="B1852" s="17" t="n">
        <f aca="false">IFERROR(VALUE(LEFT(A1852,4)),"")</f>
        <v>2025</v>
      </c>
      <c r="C1852" s="17" t="n">
        <f aca="false">IFERROR(VALUE(RIGHT(A1852,2)),"")</f>
        <v>8</v>
      </c>
      <c r="D1852" s="11" t="str">
        <f aca="false">TRIM('수출입 실적(국가별)'!B1856)</f>
        <v>나미비아</v>
      </c>
      <c r="E1852" s="19" t="n">
        <f aca="false">IFERROR(VALUE(SUBSTITUTE(TRIM('수출입 실적(국가별)'!D1856),",","")),"")</f>
        <v>167</v>
      </c>
      <c r="F1852" s="19" t="n">
        <f aca="false">IFERROR(VALUE(SUBSTITUTE(TRIM('수출입 실적(국가별)'!F1856),",","")),"")</f>
        <v>439</v>
      </c>
      <c r="G1852" s="19" t="n">
        <f aca="false">IFERROR(VALUE(SUBSTITUTE(TRIM('수출입 실적(국가별)'!G1856),",","")),"")</f>
        <v>-271</v>
      </c>
    </row>
    <row r="1853" customFormat="false" ht="15" hidden="false" customHeight="true" outlineLevel="0" collapsed="false">
      <c r="A1853" s="11" t="str">
        <f aca="false">TRIM('수출입 실적(국가별)'!A1857)</f>
        <v>2025.08</v>
      </c>
      <c r="B1853" s="17" t="n">
        <f aca="false">IFERROR(VALUE(LEFT(A1853,4)),"")</f>
        <v>2025</v>
      </c>
      <c r="C1853" s="17" t="n">
        <f aca="false">IFERROR(VALUE(RIGHT(A1853,2)),"")</f>
        <v>8</v>
      </c>
      <c r="D1853" s="11" t="str">
        <f aca="false">TRIM('수출입 실적(국가별)'!B1857)</f>
        <v>보츠와나</v>
      </c>
      <c r="E1853" s="19" t="n">
        <f aca="false">IFERROR(VALUE(SUBSTITUTE(TRIM('수출입 실적(국가별)'!D1857),",","")),"")</f>
        <v>167</v>
      </c>
      <c r="F1853" s="19" t="n">
        <f aca="false">IFERROR(VALUE(SUBSTITUTE(TRIM('수출입 실적(국가별)'!F1857),",","")),"")</f>
        <v>150</v>
      </c>
      <c r="G1853" s="19" t="n">
        <f aca="false">IFERROR(VALUE(SUBSTITUTE(TRIM('수출입 실적(국가별)'!G1857),",","")),"")</f>
        <v>17</v>
      </c>
    </row>
    <row r="1854" customFormat="false" ht="15" hidden="false" customHeight="true" outlineLevel="0" collapsed="false">
      <c r="A1854" s="11" t="str">
        <f aca="false">TRIM('수출입 실적(국가별)'!A1858)</f>
        <v>2025.08</v>
      </c>
      <c r="B1854" s="17" t="n">
        <f aca="false">IFERROR(VALUE(LEFT(A1854,4)),"")</f>
        <v>2025</v>
      </c>
      <c r="C1854" s="17" t="n">
        <f aca="false">IFERROR(VALUE(RIGHT(A1854,2)),"")</f>
        <v>8</v>
      </c>
      <c r="D1854" s="11" t="str">
        <f aca="false">TRIM('수출입 실적(국가별)'!B1858)</f>
        <v>코모로스</v>
      </c>
      <c r="E1854" s="19" t="n">
        <f aca="false">IFERROR(VALUE(SUBSTITUTE(TRIM('수출입 실적(국가별)'!D1858),",","")),"")</f>
        <v>83</v>
      </c>
      <c r="F1854" s="19" t="n">
        <f aca="false">IFERROR(VALUE(SUBSTITUTE(TRIM('수출입 실적(국가별)'!F1858),",","")),"")</f>
        <v>1</v>
      </c>
      <c r="G1854" s="19" t="n">
        <f aca="false">IFERROR(VALUE(SUBSTITUTE(TRIM('수출입 실적(국가별)'!G1858),",","")),"")</f>
        <v>81</v>
      </c>
    </row>
    <row r="1855" customFormat="false" ht="15" hidden="false" customHeight="true" outlineLevel="0" collapsed="false">
      <c r="A1855" s="11" t="str">
        <f aca="false">TRIM('수출입 실적(국가별)'!A1859)</f>
        <v>2025.08</v>
      </c>
      <c r="B1855" s="17" t="n">
        <f aca="false">IFERROR(VALUE(LEFT(A1855,4)),"")</f>
        <v>2025</v>
      </c>
      <c r="C1855" s="17" t="n">
        <f aca="false">IFERROR(VALUE(RIGHT(A1855,2)),"")</f>
        <v>8</v>
      </c>
      <c r="D1855" s="11" t="str">
        <f aca="false">TRIM('수출입 실적(국가별)'!B1859)</f>
        <v>세인트 키츠 네비스</v>
      </c>
      <c r="E1855" s="19" t="n">
        <f aca="false">IFERROR(VALUE(SUBSTITUTE(TRIM('수출입 실적(국가별)'!D1859),",","")),"")</f>
        <v>79</v>
      </c>
      <c r="F1855" s="19" t="n">
        <f aca="false">IFERROR(VALUE(SUBSTITUTE(TRIM('수출입 실적(국가별)'!F1859),",","")),"")</f>
        <v>3</v>
      </c>
      <c r="G1855" s="19" t="n">
        <f aca="false">IFERROR(VALUE(SUBSTITUTE(TRIM('수출입 실적(국가별)'!G1859),",","")),"")</f>
        <v>76</v>
      </c>
    </row>
    <row r="1856" customFormat="false" ht="15" hidden="false" customHeight="true" outlineLevel="0" collapsed="false">
      <c r="A1856" s="11" t="str">
        <f aca="false">TRIM('수출입 실적(국가별)'!A1860)</f>
        <v>2025.08</v>
      </c>
      <c r="B1856" s="17" t="n">
        <f aca="false">IFERROR(VALUE(LEFT(A1856,4)),"")</f>
        <v>2025</v>
      </c>
      <c r="C1856" s="17" t="n">
        <f aca="false">IFERROR(VALUE(RIGHT(A1856,2)),"")</f>
        <v>8</v>
      </c>
      <c r="D1856" s="11" t="str">
        <f aca="false">TRIM('수출입 실적(국가별)'!B1860)</f>
        <v>카보 베르데</v>
      </c>
      <c r="E1856" s="19" t="n">
        <f aca="false">IFERROR(VALUE(SUBSTITUTE(TRIM('수출입 실적(국가별)'!D1860),",","")),"")</f>
        <v>78</v>
      </c>
      <c r="F1856" s="19" t="n">
        <f aca="false">IFERROR(VALUE(SUBSTITUTE(TRIM('수출입 실적(국가별)'!F1860),",","")),"")</f>
        <v>1</v>
      </c>
      <c r="G1856" s="19" t="n">
        <f aca="false">IFERROR(VALUE(SUBSTITUTE(TRIM('수출입 실적(국가별)'!G1860),",","")),"")</f>
        <v>77</v>
      </c>
    </row>
    <row r="1857" customFormat="false" ht="15" hidden="false" customHeight="true" outlineLevel="0" collapsed="false">
      <c r="A1857" s="11" t="str">
        <f aca="false">TRIM('수출입 실적(국가별)'!A1861)</f>
        <v>2025.08</v>
      </c>
      <c r="B1857" s="17" t="n">
        <f aca="false">IFERROR(VALUE(LEFT(A1857,4)),"")</f>
        <v>2025</v>
      </c>
      <c r="C1857" s="17" t="n">
        <f aca="false">IFERROR(VALUE(RIGHT(A1857,2)),"")</f>
        <v>8</v>
      </c>
      <c r="D1857" s="11" t="str">
        <f aca="false">TRIM('수출입 실적(국가별)'!B1861)</f>
        <v>기네비소</v>
      </c>
      <c r="E1857" s="19" t="n">
        <f aca="false">IFERROR(VALUE(SUBSTITUTE(TRIM('수출입 실적(국가별)'!D1861),",","")),"")</f>
        <v>66</v>
      </c>
      <c r="F1857" s="19" t="n">
        <f aca="false">IFERROR(VALUE(SUBSTITUTE(TRIM('수출입 실적(국가별)'!F1861),",","")),"")</f>
        <v>69</v>
      </c>
      <c r="G1857" s="19" t="n">
        <f aca="false">IFERROR(VALUE(SUBSTITUTE(TRIM('수출입 실적(국가별)'!G1861),",","")),"")</f>
        <v>-3</v>
      </c>
    </row>
    <row r="1858" customFormat="false" ht="15" hidden="false" customHeight="true" outlineLevel="0" collapsed="false">
      <c r="A1858" s="11" t="str">
        <f aca="false">TRIM('수출입 실적(국가별)'!A1862)</f>
        <v>2025.08</v>
      </c>
      <c r="B1858" s="17" t="n">
        <f aca="false">IFERROR(VALUE(LEFT(A1858,4)),"")</f>
        <v>2025</v>
      </c>
      <c r="C1858" s="17" t="n">
        <f aca="false">IFERROR(VALUE(RIGHT(A1858,2)),"")</f>
        <v>8</v>
      </c>
      <c r="D1858" s="11" t="str">
        <f aca="false">TRIM('수출입 실적(국가별)'!B1862)</f>
        <v>안도라</v>
      </c>
      <c r="E1858" s="19" t="n">
        <f aca="false">IFERROR(VALUE(SUBSTITUTE(TRIM('수출입 실적(국가별)'!D1862),",","")),"")</f>
        <v>57</v>
      </c>
      <c r="F1858" s="19" t="n">
        <f aca="false">IFERROR(VALUE(SUBSTITUTE(TRIM('수출입 실적(국가별)'!F1862),",","")),"")</f>
        <v>16</v>
      </c>
      <c r="G1858" s="19" t="n">
        <f aca="false">IFERROR(VALUE(SUBSTITUTE(TRIM('수출입 실적(국가별)'!G1862),",","")),"")</f>
        <v>41</v>
      </c>
    </row>
    <row r="1859" customFormat="false" ht="15" hidden="false" customHeight="true" outlineLevel="0" collapsed="false">
      <c r="A1859" s="11" t="str">
        <f aca="false">TRIM('수출입 실적(국가별)'!A1863)</f>
        <v>2025.08</v>
      </c>
      <c r="B1859" s="17" t="n">
        <f aca="false">IFERROR(VALUE(LEFT(A1859,4)),"")</f>
        <v>2025</v>
      </c>
      <c r="C1859" s="17" t="n">
        <f aca="false">IFERROR(VALUE(RIGHT(A1859,2)),"")</f>
        <v>8</v>
      </c>
      <c r="D1859" s="11" t="str">
        <f aca="false">TRIM('수출입 실적(국가별)'!B1863)</f>
        <v>세인트 바르탤르미</v>
      </c>
      <c r="E1859" s="19" t="n">
        <f aca="false">IFERROR(VALUE(SUBSTITUTE(TRIM('수출입 실적(국가별)'!D1863),",","")),"")</f>
        <v>55</v>
      </c>
      <c r="F1859" s="19" t="n">
        <f aca="false">IFERROR(VALUE(SUBSTITUTE(TRIM('수출입 실적(국가별)'!F1863),",","")),"")</f>
        <v>1</v>
      </c>
      <c r="G1859" s="19" t="n">
        <f aca="false">IFERROR(VALUE(SUBSTITUTE(TRIM('수출입 실적(국가별)'!G1863),",","")),"")</f>
        <v>54</v>
      </c>
    </row>
    <row r="1860" customFormat="false" ht="15" hidden="false" customHeight="true" outlineLevel="0" collapsed="false">
      <c r="A1860" s="11" t="str">
        <f aca="false">TRIM('수출입 실적(국가별)'!A1864)</f>
        <v>2025.08</v>
      </c>
      <c r="B1860" s="17" t="n">
        <f aca="false">IFERROR(VALUE(LEFT(A1860,4)),"")</f>
        <v>2025</v>
      </c>
      <c r="C1860" s="17" t="n">
        <f aca="false">IFERROR(VALUE(RIGHT(A1860,2)),"")</f>
        <v>8</v>
      </c>
      <c r="D1860" s="11" t="str">
        <f aca="false">TRIM('수출입 실적(국가별)'!B1864)</f>
        <v>부룬디</v>
      </c>
      <c r="E1860" s="19" t="n">
        <f aca="false">IFERROR(VALUE(SUBSTITUTE(TRIM('수출입 실적(국가별)'!D1864),",","")),"")</f>
        <v>50</v>
      </c>
      <c r="F1860" s="19" t="n">
        <f aca="false">IFERROR(VALUE(SUBSTITUTE(TRIM('수출입 실적(국가별)'!F1864),",","")),"")</f>
        <v>8</v>
      </c>
      <c r="G1860" s="19" t="n">
        <f aca="false">IFERROR(VALUE(SUBSTITUTE(TRIM('수출입 실적(국가별)'!G1864),",","")),"")</f>
        <v>42</v>
      </c>
    </row>
    <row r="1861" customFormat="false" ht="15" hidden="false" customHeight="true" outlineLevel="0" collapsed="false">
      <c r="A1861" s="11" t="str">
        <f aca="false">TRIM('수출입 실적(국가별)'!A1865)</f>
        <v>2025.08</v>
      </c>
      <c r="B1861" s="17" t="n">
        <f aca="false">IFERROR(VALUE(LEFT(A1861,4)),"")</f>
        <v>2025</v>
      </c>
      <c r="C1861" s="17" t="n">
        <f aca="false">IFERROR(VALUE(RIGHT(A1861,2)),"")</f>
        <v>8</v>
      </c>
      <c r="D1861" s="11" t="str">
        <f aca="false">TRIM('수출입 실적(국가별)'!B1865)</f>
        <v>보네르 신트외스타티위스</v>
      </c>
      <c r="E1861" s="19" t="n">
        <f aca="false">IFERROR(VALUE(SUBSTITUTE(TRIM('수출입 실적(국가별)'!D1865),",","")),"")</f>
        <v>39</v>
      </c>
      <c r="F1861" s="19" t="n">
        <f aca="false">IFERROR(VALUE(SUBSTITUTE(TRIM('수출입 실적(국가별)'!F1865),",","")),"")</f>
        <v>0</v>
      </c>
      <c r="G1861" s="19" t="n">
        <f aca="false">IFERROR(VALUE(SUBSTITUTE(TRIM('수출입 실적(국가별)'!G1865),",","")),"")</f>
        <v>39</v>
      </c>
    </row>
    <row r="1862" customFormat="false" ht="15" hidden="false" customHeight="true" outlineLevel="0" collapsed="false">
      <c r="A1862" s="11" t="str">
        <f aca="false">TRIM('수출입 실적(국가별)'!A1866)</f>
        <v>2025.08</v>
      </c>
      <c r="B1862" s="17" t="n">
        <f aca="false">IFERROR(VALUE(LEFT(A1862,4)),"")</f>
        <v>2025</v>
      </c>
      <c r="C1862" s="17" t="n">
        <f aca="false">IFERROR(VALUE(RIGHT(A1862,2)),"")</f>
        <v>8</v>
      </c>
      <c r="D1862" s="11" t="str">
        <f aca="false">TRIM('수출입 실적(국가별)'!B1866)</f>
        <v>니제르</v>
      </c>
      <c r="E1862" s="19" t="n">
        <f aca="false">IFERROR(VALUE(SUBSTITUTE(TRIM('수출입 실적(국가별)'!D1866),",","")),"")</f>
        <v>37</v>
      </c>
      <c r="F1862" s="19" t="n">
        <f aca="false">IFERROR(VALUE(SUBSTITUTE(TRIM('수출입 실적(국가별)'!F1866),",","")),"")</f>
        <v>43</v>
      </c>
      <c r="G1862" s="19" t="n">
        <f aca="false">IFERROR(VALUE(SUBSTITUTE(TRIM('수출입 실적(국가별)'!G1866),",","")),"")</f>
        <v>-6</v>
      </c>
    </row>
    <row r="1863" customFormat="false" ht="15" hidden="false" customHeight="true" outlineLevel="0" collapsed="false">
      <c r="A1863" s="11" t="str">
        <f aca="false">TRIM('수출입 실적(국가별)'!A1867)</f>
        <v>2025.08</v>
      </c>
      <c r="B1863" s="17" t="n">
        <f aca="false">IFERROR(VALUE(LEFT(A1863,4)),"")</f>
        <v>2025</v>
      </c>
      <c r="C1863" s="17" t="n">
        <f aca="false">IFERROR(VALUE(RIGHT(A1863,2)),"")</f>
        <v>8</v>
      </c>
      <c r="D1863" s="11" t="str">
        <f aca="false">TRIM('수출입 실적(국가별)'!B1867)</f>
        <v>산마리노</v>
      </c>
      <c r="E1863" s="19" t="n">
        <f aca="false">IFERROR(VALUE(SUBSTITUTE(TRIM('수출입 실적(국가별)'!D1867),",","")),"")</f>
        <v>37</v>
      </c>
      <c r="F1863" s="19" t="n">
        <f aca="false">IFERROR(VALUE(SUBSTITUTE(TRIM('수출입 실적(국가별)'!F1867),",","")),"")</f>
        <v>105</v>
      </c>
      <c r="G1863" s="19" t="n">
        <f aca="false">IFERROR(VALUE(SUBSTITUTE(TRIM('수출입 실적(국가별)'!G1867),",","")),"")</f>
        <v>-68</v>
      </c>
    </row>
    <row r="1864" customFormat="false" ht="15" hidden="false" customHeight="true" outlineLevel="0" collapsed="false">
      <c r="A1864" s="11" t="str">
        <f aca="false">TRIM('수출입 실적(국가별)'!A1868)</f>
        <v>2025.08</v>
      </c>
      <c r="B1864" s="17" t="n">
        <f aca="false">IFERROR(VALUE(LEFT(A1864,4)),"")</f>
        <v>2025</v>
      </c>
      <c r="C1864" s="17" t="n">
        <f aca="false">IFERROR(VALUE(RIGHT(A1864,2)),"")</f>
        <v>8</v>
      </c>
      <c r="D1864" s="11" t="str">
        <f aca="false">TRIM('수출입 실적(국가별)'!B1868)</f>
        <v>토켈라우</v>
      </c>
      <c r="E1864" s="19" t="n">
        <f aca="false">IFERROR(VALUE(SUBSTITUTE(TRIM('수출입 실적(국가별)'!D1868),",","")),"")</f>
        <v>24</v>
      </c>
      <c r="F1864" s="19" t="n">
        <f aca="false">IFERROR(VALUE(SUBSTITUTE(TRIM('수출입 실적(국가별)'!F1868),",","")),"")</f>
        <v>1</v>
      </c>
      <c r="G1864" s="19" t="n">
        <f aca="false">IFERROR(VALUE(SUBSTITUTE(TRIM('수출입 실적(국가별)'!G1868),",","")),"")</f>
        <v>22</v>
      </c>
    </row>
    <row r="1865" customFormat="false" ht="15" hidden="false" customHeight="true" outlineLevel="0" collapsed="false">
      <c r="A1865" s="11" t="str">
        <f aca="false">TRIM('수출입 실적(국가별)'!A1869)</f>
        <v>2025.08</v>
      </c>
      <c r="B1865" s="17" t="n">
        <f aca="false">IFERROR(VALUE(LEFT(A1865,4)),"")</f>
        <v>2025</v>
      </c>
      <c r="C1865" s="17" t="n">
        <f aca="false">IFERROR(VALUE(RIGHT(A1865,2)),"")</f>
        <v>8</v>
      </c>
      <c r="D1865" s="11" t="str">
        <f aca="false">TRIM('수출입 실적(국가별)'!B1869)</f>
        <v>도미니카</v>
      </c>
      <c r="E1865" s="19" t="n">
        <f aca="false">IFERROR(VALUE(SUBSTITUTE(TRIM('수출입 실적(국가별)'!D1869),",","")),"")</f>
        <v>20</v>
      </c>
      <c r="F1865" s="19" t="n">
        <f aca="false">IFERROR(VALUE(SUBSTITUTE(TRIM('수출입 실적(국가별)'!F1869),",","")),"")</f>
        <v>509</v>
      </c>
      <c r="G1865" s="19" t="n">
        <f aca="false">IFERROR(VALUE(SUBSTITUTE(TRIM('수출입 실적(국가별)'!G1869),",","")),"")</f>
        <v>-489</v>
      </c>
    </row>
    <row r="1866" customFormat="false" ht="15" hidden="false" customHeight="true" outlineLevel="0" collapsed="false">
      <c r="A1866" s="11" t="str">
        <f aca="false">TRIM('수출입 실적(국가별)'!A1870)</f>
        <v>2025.08</v>
      </c>
      <c r="B1866" s="17" t="n">
        <f aca="false">IFERROR(VALUE(LEFT(A1866,4)),"")</f>
        <v>2025</v>
      </c>
      <c r="C1866" s="17" t="n">
        <f aca="false">IFERROR(VALUE(RIGHT(A1866,2)),"")</f>
        <v>8</v>
      </c>
      <c r="D1866" s="11" t="str">
        <f aca="false">TRIM('수출입 실적(국가별)'!B1870)</f>
        <v>안티가 바부다</v>
      </c>
      <c r="E1866" s="19" t="n">
        <f aca="false">IFERROR(VALUE(SUBSTITUTE(TRIM('수출입 실적(국가별)'!D1870),",","")),"")</f>
        <v>19</v>
      </c>
      <c r="F1866" s="19" t="n">
        <f aca="false">IFERROR(VALUE(SUBSTITUTE(TRIM('수출입 실적(국가별)'!F1870),",","")),"")</f>
        <v>0</v>
      </c>
      <c r="G1866" s="19" t="n">
        <f aca="false">IFERROR(VALUE(SUBSTITUTE(TRIM('수출입 실적(국가별)'!G1870),",","")),"")</f>
        <v>19</v>
      </c>
    </row>
    <row r="1867" customFormat="false" ht="15" hidden="false" customHeight="true" outlineLevel="0" collapsed="false">
      <c r="A1867" s="11" t="str">
        <f aca="false">TRIM('수출입 실적(국가별)'!A1871)</f>
        <v>2025.08</v>
      </c>
      <c r="B1867" s="17" t="n">
        <f aca="false">IFERROR(VALUE(LEFT(A1867,4)),"")</f>
        <v>2025</v>
      </c>
      <c r="C1867" s="17" t="n">
        <f aca="false">IFERROR(VALUE(RIGHT(A1867,2)),"")</f>
        <v>8</v>
      </c>
      <c r="D1867" s="11" t="str">
        <f aca="false">TRIM('수출입 실적(국가별)'!B1871)</f>
        <v>팔라우</v>
      </c>
      <c r="E1867" s="19" t="n">
        <f aca="false">IFERROR(VALUE(SUBSTITUTE(TRIM('수출입 실적(국가별)'!D1871),",","")),"")</f>
        <v>18</v>
      </c>
      <c r="F1867" s="19" t="n">
        <f aca="false">IFERROR(VALUE(SUBSTITUTE(TRIM('수출입 실적(국가별)'!F1871),",","")),"")</f>
        <v>19</v>
      </c>
      <c r="G1867" s="19" t="n">
        <f aca="false">IFERROR(VALUE(SUBSTITUTE(TRIM('수출입 실적(국가별)'!G1871),",","")),"")</f>
        <v>-1</v>
      </c>
    </row>
    <row r="1868" customFormat="false" ht="15" hidden="false" customHeight="true" outlineLevel="0" collapsed="false">
      <c r="A1868" s="11" t="str">
        <f aca="false">TRIM('수출입 실적(국가별)'!A1872)</f>
        <v>2025.08</v>
      </c>
      <c r="B1868" s="17" t="n">
        <f aca="false">IFERROR(VALUE(LEFT(A1868,4)),"")</f>
        <v>2025</v>
      </c>
      <c r="C1868" s="17" t="n">
        <f aca="false">IFERROR(VALUE(RIGHT(A1868,2)),"")</f>
        <v>8</v>
      </c>
      <c r="D1868" s="11" t="str">
        <f aca="false">TRIM('수출입 실적(국가별)'!B1872)</f>
        <v>그린랜드</v>
      </c>
      <c r="E1868" s="19" t="n">
        <f aca="false">IFERROR(VALUE(SUBSTITUTE(TRIM('수출입 실적(국가별)'!D1872),",","")),"")</f>
        <v>14</v>
      </c>
      <c r="F1868" s="19" t="n">
        <f aca="false">IFERROR(VALUE(SUBSTITUTE(TRIM('수출입 실적(국가별)'!F1872),",","")),"")</f>
        <v>89</v>
      </c>
      <c r="G1868" s="19" t="n">
        <f aca="false">IFERROR(VALUE(SUBSTITUTE(TRIM('수출입 실적(국가별)'!G1872),",","")),"")</f>
        <v>-75</v>
      </c>
    </row>
    <row r="1869" customFormat="false" ht="15" hidden="false" customHeight="true" outlineLevel="0" collapsed="false">
      <c r="A1869" s="11" t="str">
        <f aca="false">TRIM('수출입 실적(국가별)'!A1873)</f>
        <v>2025.08</v>
      </c>
      <c r="B1869" s="17" t="n">
        <f aca="false">IFERROR(VALUE(LEFT(A1869,4)),"")</f>
        <v>2025</v>
      </c>
      <c r="C1869" s="17" t="n">
        <f aca="false">IFERROR(VALUE(RIGHT(A1869,2)),"")</f>
        <v>8</v>
      </c>
      <c r="D1869" s="11" t="str">
        <f aca="false">TRIM('수출입 실적(국가별)'!B1873)</f>
        <v>네덜란드 열도</v>
      </c>
      <c r="E1869" s="19" t="n">
        <f aca="false">IFERROR(VALUE(SUBSTITUTE(TRIM('수출입 실적(국가별)'!D1873),",","")),"")</f>
        <v>8</v>
      </c>
      <c r="F1869" s="19" t="n">
        <f aca="false">IFERROR(VALUE(SUBSTITUTE(TRIM('수출입 실적(국가별)'!F1873),",","")),"")</f>
        <v>0</v>
      </c>
      <c r="G1869" s="19" t="n">
        <f aca="false">IFERROR(VALUE(SUBSTITUTE(TRIM('수출입 실적(국가별)'!G1873),",","")),"")</f>
        <v>8</v>
      </c>
    </row>
    <row r="1870" customFormat="false" ht="15" hidden="false" customHeight="true" outlineLevel="0" collapsed="false">
      <c r="A1870" s="11" t="str">
        <f aca="false">TRIM('수출입 실적(국가별)'!A1874)</f>
        <v>2025.08</v>
      </c>
      <c r="B1870" s="17" t="n">
        <f aca="false">IFERROR(VALUE(LEFT(A1870,4)),"")</f>
        <v>2025</v>
      </c>
      <c r="C1870" s="17" t="n">
        <f aca="false">IFERROR(VALUE(RIGHT(A1870,2)),"")</f>
        <v>8</v>
      </c>
      <c r="D1870" s="11" t="str">
        <f aca="false">TRIM('수출입 실적(국가별)'!B1874)</f>
        <v>모나코</v>
      </c>
      <c r="E1870" s="19" t="n">
        <f aca="false">IFERROR(VALUE(SUBSTITUTE(TRIM('수출입 실적(국가별)'!D1874),",","")),"")</f>
        <v>5</v>
      </c>
      <c r="F1870" s="19" t="n">
        <f aca="false">IFERROR(VALUE(SUBSTITUTE(TRIM('수출입 실적(국가별)'!F1874),",","")),"")</f>
        <v>498</v>
      </c>
      <c r="G1870" s="19" t="n">
        <f aca="false">IFERROR(VALUE(SUBSTITUTE(TRIM('수출입 실적(국가별)'!G1874),",","")),"")</f>
        <v>-493</v>
      </c>
    </row>
    <row r="1871" customFormat="false" ht="15" hidden="false" customHeight="true" outlineLevel="0" collapsed="false">
      <c r="A1871" s="11" t="str">
        <f aca="false">TRIM('수출입 실적(국가별)'!A1875)</f>
        <v>2025.08</v>
      </c>
      <c r="B1871" s="17" t="n">
        <f aca="false">IFERROR(VALUE(LEFT(A1871,4)),"")</f>
        <v>2025</v>
      </c>
      <c r="C1871" s="17" t="n">
        <f aca="false">IFERROR(VALUE(RIGHT(A1871,2)),"")</f>
        <v>8</v>
      </c>
      <c r="D1871" s="11" t="str">
        <f aca="false">TRIM('수출입 실적(국가별)'!B1875)</f>
        <v>세인트마틴(생마르탱)</v>
      </c>
      <c r="E1871" s="19" t="n">
        <f aca="false">IFERROR(VALUE(SUBSTITUTE(TRIM('수출입 실적(국가별)'!D1875),",","")),"")</f>
        <v>2</v>
      </c>
      <c r="F1871" s="19" t="n">
        <f aca="false">IFERROR(VALUE(SUBSTITUTE(TRIM('수출입 실적(국가별)'!F1875),",","")),"")</f>
        <v>0</v>
      </c>
      <c r="G1871" s="19" t="n">
        <f aca="false">IFERROR(VALUE(SUBSTITUTE(TRIM('수출입 실적(국가별)'!G1875),",","")),"")</f>
        <v>2</v>
      </c>
    </row>
    <row r="1872" customFormat="false" ht="15" hidden="false" customHeight="true" outlineLevel="0" collapsed="false">
      <c r="A1872" s="11" t="str">
        <f aca="false">TRIM('수출입 실적(국가별)'!A1876)</f>
        <v>2025.08</v>
      </c>
      <c r="B1872" s="17" t="n">
        <f aca="false">IFERROR(VALUE(LEFT(A1872,4)),"")</f>
        <v>2025</v>
      </c>
      <c r="C1872" s="17" t="n">
        <f aca="false">IFERROR(VALUE(RIGHT(A1872,2)),"")</f>
        <v>8</v>
      </c>
      <c r="D1872" s="11" t="str">
        <f aca="false">TRIM('수출입 실적(국가별)'!B1876)</f>
        <v>교황청</v>
      </c>
      <c r="E1872" s="19" t="n">
        <f aca="false">IFERROR(VALUE(SUBSTITUTE(TRIM('수출입 실적(국가별)'!D1876),",","")),"")</f>
        <v>2</v>
      </c>
      <c r="F1872" s="19" t="n">
        <f aca="false">IFERROR(VALUE(SUBSTITUTE(TRIM('수출입 실적(국가별)'!F1876),",","")),"")</f>
        <v>0</v>
      </c>
      <c r="G1872" s="19" t="n">
        <f aca="false">IFERROR(VALUE(SUBSTITUTE(TRIM('수출입 실적(국가별)'!G1876),",","")),"")</f>
        <v>2</v>
      </c>
    </row>
    <row r="1873" customFormat="false" ht="15" hidden="false" customHeight="true" outlineLevel="0" collapsed="false">
      <c r="A1873" s="11" t="str">
        <f aca="false">TRIM('수출입 실적(국가별)'!A1877)</f>
        <v>2025.08</v>
      </c>
      <c r="B1873" s="17" t="n">
        <f aca="false">IFERROR(VALUE(LEFT(A1873,4)),"")</f>
        <v>2025</v>
      </c>
      <c r="C1873" s="17" t="n">
        <f aca="false">IFERROR(VALUE(RIGHT(A1873,2)),"")</f>
        <v>8</v>
      </c>
      <c r="D1873" s="11" t="str">
        <f aca="false">TRIM('수출입 실적(국가별)'!B1877)</f>
        <v>몬트세라트</v>
      </c>
      <c r="E1873" s="19" t="n">
        <f aca="false">IFERROR(VALUE(SUBSTITUTE(TRIM('수출입 실적(국가별)'!D1877),",","")),"")</f>
        <v>1</v>
      </c>
      <c r="F1873" s="19" t="n">
        <f aca="false">IFERROR(VALUE(SUBSTITUTE(TRIM('수출입 실적(국가별)'!F1877),",","")),"")</f>
        <v>0</v>
      </c>
      <c r="G1873" s="19" t="n">
        <f aca="false">IFERROR(VALUE(SUBSTITUTE(TRIM('수출입 실적(국가별)'!G1877),",","")),"")</f>
        <v>1</v>
      </c>
    </row>
    <row r="1874" customFormat="false" ht="15" hidden="false" customHeight="true" outlineLevel="0" collapsed="false">
      <c r="A1874" s="11" t="str">
        <f aca="false">TRIM('수출입 실적(국가별)'!A1878)</f>
        <v>2025.08</v>
      </c>
      <c r="B1874" s="17" t="n">
        <f aca="false">IFERROR(VALUE(LEFT(A1874,4)),"")</f>
        <v>2025</v>
      </c>
      <c r="C1874" s="17" t="n">
        <f aca="false">IFERROR(VALUE(RIGHT(A1874,2)),"")</f>
        <v>8</v>
      </c>
      <c r="D1874" s="11" t="str">
        <f aca="false">TRIM('수출입 실적(국가별)'!B1878)</f>
        <v>건지</v>
      </c>
      <c r="E1874" s="19" t="n">
        <f aca="false">IFERROR(VALUE(SUBSTITUTE(TRIM('수출입 실적(국가별)'!D1878),",","")),"")</f>
        <v>1</v>
      </c>
      <c r="F1874" s="19" t="n">
        <f aca="false">IFERROR(VALUE(SUBSTITUTE(TRIM('수출입 실적(국가별)'!F1878),",","")),"")</f>
        <v>0</v>
      </c>
      <c r="G1874" s="19" t="n">
        <f aca="false">IFERROR(VALUE(SUBSTITUTE(TRIM('수출입 실적(국가별)'!G1878),",","")),"")</f>
        <v>1</v>
      </c>
    </row>
    <row r="1875" customFormat="false" ht="15" hidden="false" customHeight="true" outlineLevel="0" collapsed="false">
      <c r="A1875" s="11" t="str">
        <f aca="false">TRIM('수출입 실적(국가별)'!A1879)</f>
        <v>2025.08</v>
      </c>
      <c r="B1875" s="17" t="n">
        <f aca="false">IFERROR(VALUE(LEFT(A1875,4)),"")</f>
        <v>2025</v>
      </c>
      <c r="C1875" s="17" t="n">
        <f aca="false">IFERROR(VALUE(RIGHT(A1875,2)),"")</f>
        <v>8</v>
      </c>
      <c r="D1875" s="11" t="str">
        <f aca="false">TRIM('수출입 실적(국가별)'!B1879)</f>
        <v>미령 버진군도</v>
      </c>
      <c r="E1875" s="19" t="n">
        <f aca="false">IFERROR(VALUE(SUBSTITUTE(TRIM('수출입 실적(국가별)'!D1879),",","")),"")</f>
        <v>1</v>
      </c>
      <c r="F1875" s="19" t="n">
        <f aca="false">IFERROR(VALUE(SUBSTITUTE(TRIM('수출입 실적(국가별)'!F1879),",","")),"")</f>
        <v>0</v>
      </c>
      <c r="G1875" s="19" t="n">
        <f aca="false">IFERROR(VALUE(SUBSTITUTE(TRIM('수출입 실적(국가별)'!G1879),",","")),"")</f>
        <v>1</v>
      </c>
    </row>
    <row r="1876" customFormat="false" ht="15" hidden="false" customHeight="true" outlineLevel="0" collapsed="false">
      <c r="A1876" s="11" t="str">
        <f aca="false">TRIM('수출입 실적(국가별)'!A1880)</f>
        <v>2025.08</v>
      </c>
      <c r="B1876" s="17" t="n">
        <f aca="false">IFERROR(VALUE(LEFT(A1876,4)),"")</f>
        <v>2025</v>
      </c>
      <c r="C1876" s="17" t="n">
        <f aca="false">IFERROR(VALUE(RIGHT(A1876,2)),"")</f>
        <v>8</v>
      </c>
      <c r="D1876" s="11" t="str">
        <f aca="false">TRIM('수출입 실적(국가별)'!B1880)</f>
        <v>앙귈라</v>
      </c>
      <c r="E1876" s="19" t="n">
        <f aca="false">IFERROR(VALUE(SUBSTITUTE(TRIM('수출입 실적(국가별)'!D1880),",","")),"")</f>
        <v>0</v>
      </c>
      <c r="F1876" s="19" t="n">
        <f aca="false">IFERROR(VALUE(SUBSTITUTE(TRIM('수출입 실적(국가별)'!F1880),",","")),"")</f>
        <v>0</v>
      </c>
      <c r="G1876" s="19" t="n">
        <f aca="false">IFERROR(VALUE(SUBSTITUTE(TRIM('수출입 실적(국가별)'!G1880),",","")),"")</f>
        <v>0</v>
      </c>
    </row>
    <row r="1877" customFormat="false" ht="15" hidden="false" customHeight="true" outlineLevel="0" collapsed="false">
      <c r="A1877" s="11" t="str">
        <f aca="false">TRIM('수출입 실적(국가별)'!A1881)</f>
        <v>2025.08</v>
      </c>
      <c r="B1877" s="17" t="n">
        <f aca="false">IFERROR(VALUE(LEFT(A1877,4)),"")</f>
        <v>2025</v>
      </c>
      <c r="C1877" s="17" t="n">
        <f aca="false">IFERROR(VALUE(RIGHT(A1877,2)),"")</f>
        <v>8</v>
      </c>
      <c r="D1877" s="11" t="str">
        <f aca="false">TRIM('수출입 실적(국가별)'!B1881)</f>
        <v>저어지</v>
      </c>
      <c r="E1877" s="19" t="n">
        <f aca="false">IFERROR(VALUE(SUBSTITUTE(TRIM('수출입 실적(국가별)'!D1881),",","")),"")</f>
        <v>0</v>
      </c>
      <c r="F1877" s="19" t="n">
        <f aca="false">IFERROR(VALUE(SUBSTITUTE(TRIM('수출입 실적(국가별)'!F1881),",","")),"")</f>
        <v>0</v>
      </c>
      <c r="G1877" s="19" t="n">
        <f aca="false">IFERROR(VALUE(SUBSTITUTE(TRIM('수출입 실적(국가별)'!G1881),",","")),"")</f>
        <v>0</v>
      </c>
    </row>
    <row r="1878" customFormat="false" ht="15" hidden="false" customHeight="true" outlineLevel="0" collapsed="false">
      <c r="A1878" s="11" t="str">
        <f aca="false">TRIM('수출입 실적(국가별)'!A1882)</f>
        <v>2025.08</v>
      </c>
      <c r="B1878" s="17" t="n">
        <f aca="false">IFERROR(VALUE(LEFT(A1878,4)),"")</f>
        <v>2025</v>
      </c>
      <c r="C1878" s="17" t="n">
        <f aca="false">IFERROR(VALUE(RIGHT(A1878,2)),"")</f>
        <v>8</v>
      </c>
      <c r="D1878" s="11" t="str">
        <f aca="false">TRIM('수출입 실적(국가별)'!B1882)</f>
        <v>파로에 군도</v>
      </c>
      <c r="E1878" s="19" t="n">
        <f aca="false">IFERROR(VALUE(SUBSTITUTE(TRIM('수출입 실적(국가별)'!D1882),",","")),"")</f>
        <v>0</v>
      </c>
      <c r="F1878" s="19" t="n">
        <f aca="false">IFERROR(VALUE(SUBSTITUTE(TRIM('수출입 실적(국가별)'!F1882),",","")),"")</f>
        <v>41</v>
      </c>
      <c r="G1878" s="19" t="n">
        <f aca="false">IFERROR(VALUE(SUBSTITUTE(TRIM('수출입 실적(국가별)'!G1882),",","")),"")</f>
        <v>-41</v>
      </c>
    </row>
    <row r="1879" customFormat="false" ht="15" hidden="false" customHeight="true" outlineLevel="0" collapsed="false">
      <c r="A1879" s="11" t="str">
        <f aca="false">TRIM('수출입 실적(국가별)'!A1883)</f>
        <v>2025.08</v>
      </c>
      <c r="B1879" s="17" t="n">
        <f aca="false">IFERROR(VALUE(LEFT(A1879,4)),"")</f>
        <v>2025</v>
      </c>
      <c r="C1879" s="17" t="n">
        <f aca="false">IFERROR(VALUE(RIGHT(A1879,2)),"")</f>
        <v>8</v>
      </c>
      <c r="D1879" s="11" t="str">
        <f aca="false">TRIM('수출입 실적(국가별)'!B1883)</f>
        <v>쿡 아일랜드</v>
      </c>
      <c r="E1879" s="19" t="n">
        <f aca="false">IFERROR(VALUE(SUBSTITUTE(TRIM('수출입 실적(국가별)'!D1883),",","")),"")</f>
        <v>0</v>
      </c>
      <c r="F1879" s="19" t="n">
        <f aca="false">IFERROR(VALUE(SUBSTITUTE(TRIM('수출입 실적(국가별)'!F1883),",","")),"")</f>
        <v>0</v>
      </c>
      <c r="G1879" s="19" t="n">
        <f aca="false">IFERROR(VALUE(SUBSTITUTE(TRIM('수출입 실적(국가별)'!G1883),",","")),"")</f>
        <v>0</v>
      </c>
    </row>
    <row r="1880" customFormat="false" ht="15" hidden="false" customHeight="true" outlineLevel="0" collapsed="false">
      <c r="A1880" s="11" t="str">
        <f aca="false">TRIM('수출입 실적(국가별)'!A1884)</f>
        <v>2025.08</v>
      </c>
      <c r="B1880" s="17" t="n">
        <f aca="false">IFERROR(VALUE(LEFT(A1880,4)),"")</f>
        <v>2025</v>
      </c>
      <c r="C1880" s="17" t="n">
        <f aca="false">IFERROR(VALUE(RIGHT(A1880,2)),"")</f>
        <v>8</v>
      </c>
      <c r="D1880" s="11" t="str">
        <f aca="false">TRIM('수출입 실적(국가별)'!B1884)</f>
        <v>크리스마스 아일랜드</v>
      </c>
      <c r="E1880" s="19" t="n">
        <f aca="false">IFERROR(VALUE(SUBSTITUTE(TRIM('수출입 실적(국가별)'!D1884),",","")),"")</f>
        <v>0</v>
      </c>
      <c r="F1880" s="19" t="n">
        <f aca="false">IFERROR(VALUE(SUBSTITUTE(TRIM('수출입 실적(국가별)'!F1884),",","")),"")</f>
        <v>0</v>
      </c>
      <c r="G1880" s="19" t="n">
        <f aca="false">IFERROR(VALUE(SUBSTITUTE(TRIM('수출입 실적(국가별)'!G1884),",","")),"")</f>
        <v>0</v>
      </c>
    </row>
    <row r="1881" customFormat="false" ht="15" hidden="false" customHeight="true" outlineLevel="0" collapsed="false">
      <c r="A1881" s="11" t="str">
        <f aca="false">TRIM('수출입 실적(국가별)'!A1885)</f>
        <v>2025.08</v>
      </c>
      <c r="B1881" s="17" t="n">
        <f aca="false">IFERROR(VALUE(LEFT(A1881,4)),"")</f>
        <v>2025</v>
      </c>
      <c r="C1881" s="17" t="n">
        <f aca="false">IFERROR(VALUE(RIGHT(A1881,2)),"")</f>
        <v>8</v>
      </c>
      <c r="D1881" s="11" t="str">
        <f aca="false">TRIM('수출입 실적(국가별)'!B1885)</f>
        <v>에리트리아</v>
      </c>
      <c r="E1881" s="19" t="n">
        <f aca="false">IFERROR(VALUE(SUBSTITUTE(TRIM('수출입 실적(국가별)'!D1885),",","")),"")</f>
        <v>0</v>
      </c>
      <c r="F1881" s="19" t="n">
        <f aca="false">IFERROR(VALUE(SUBSTITUTE(TRIM('수출입 실적(국가별)'!F1885),",","")),"")</f>
        <v>4</v>
      </c>
      <c r="G1881" s="19" t="n">
        <f aca="false">IFERROR(VALUE(SUBSTITUTE(TRIM('수출입 실적(국가별)'!G1885),",","")),"")</f>
        <v>-4</v>
      </c>
    </row>
    <row r="1882" customFormat="false" ht="15" hidden="false" customHeight="true" outlineLevel="0" collapsed="false">
      <c r="A1882" s="11" t="str">
        <f aca="false">TRIM('수출입 실적(국가별)'!A1886)</f>
        <v>2025.08</v>
      </c>
      <c r="B1882" s="17" t="n">
        <f aca="false">IFERROR(VALUE(LEFT(A1882,4)),"")</f>
        <v>2025</v>
      </c>
      <c r="C1882" s="17" t="n">
        <f aca="false">IFERROR(VALUE(RIGHT(A1882,2)),"")</f>
        <v>8</v>
      </c>
      <c r="D1882" s="11" t="str">
        <f aca="false">TRIM('수출입 실적(국가별)'!B1886)</f>
        <v>포클랜드 군도</v>
      </c>
      <c r="E1882" s="19" t="n">
        <f aca="false">IFERROR(VALUE(SUBSTITUTE(TRIM('수출입 실적(국가별)'!D1886),",","")),"")</f>
        <v>0</v>
      </c>
      <c r="F1882" s="19" t="n">
        <f aca="false">IFERROR(VALUE(SUBSTITUTE(TRIM('수출입 실적(국가별)'!F1886),",","")),"")</f>
        <v>371</v>
      </c>
      <c r="G1882" s="19" t="n">
        <f aca="false">IFERROR(VALUE(SUBSTITUTE(TRIM('수출입 실적(국가별)'!G1886),",","")),"")</f>
        <v>-371</v>
      </c>
    </row>
    <row r="1883" customFormat="false" ht="15" hidden="false" customHeight="true" outlineLevel="0" collapsed="false">
      <c r="A1883" s="11" t="str">
        <f aca="false">TRIM('수출입 실적(국가별)'!A1887)</f>
        <v>2025.08</v>
      </c>
      <c r="B1883" s="17" t="n">
        <f aca="false">IFERROR(VALUE(LEFT(A1883,4)),"")</f>
        <v>2025</v>
      </c>
      <c r="C1883" s="17" t="n">
        <f aca="false">IFERROR(VALUE(RIGHT(A1883,2)),"")</f>
        <v>8</v>
      </c>
      <c r="D1883" s="11" t="str">
        <f aca="false">TRIM('수출입 실적(국가별)'!B1887)</f>
        <v>레소토</v>
      </c>
      <c r="E1883" s="19" t="n">
        <f aca="false">IFERROR(VALUE(SUBSTITUTE(TRIM('수출입 실적(국가별)'!D1887),",","")),"")</f>
        <v>0</v>
      </c>
      <c r="F1883" s="19" t="n">
        <f aca="false">IFERROR(VALUE(SUBSTITUTE(TRIM('수출입 실적(국가별)'!F1887),",","")),"")</f>
        <v>60</v>
      </c>
      <c r="G1883" s="19" t="n">
        <f aca="false">IFERROR(VALUE(SUBSTITUTE(TRIM('수출입 실적(국가별)'!G1887),",","")),"")</f>
        <v>-60</v>
      </c>
    </row>
    <row r="1884" customFormat="false" ht="15" hidden="false" customHeight="true" outlineLevel="0" collapsed="false">
      <c r="A1884" s="11" t="str">
        <f aca="false">TRIM('수출입 실적(국가별)'!A1888)</f>
        <v>2025.08</v>
      </c>
      <c r="B1884" s="17" t="n">
        <f aca="false">IFERROR(VALUE(LEFT(A1884,4)),"")</f>
        <v>2025</v>
      </c>
      <c r="C1884" s="17" t="n">
        <f aca="false">IFERROR(VALUE(RIGHT(A1884,2)),"")</f>
        <v>8</v>
      </c>
      <c r="D1884" s="11" t="str">
        <f aca="false">TRIM('수출입 실적(국가별)'!B1888)</f>
        <v>코스 군도</v>
      </c>
      <c r="E1884" s="19" t="n">
        <f aca="false">IFERROR(VALUE(SUBSTITUTE(TRIM('수출입 실적(국가별)'!D1888),",","")),"")</f>
        <v>0</v>
      </c>
      <c r="F1884" s="19" t="n">
        <f aca="false">IFERROR(VALUE(SUBSTITUTE(TRIM('수출입 실적(국가별)'!F1888),",","")),"")</f>
        <v>0</v>
      </c>
      <c r="G1884" s="19" t="n">
        <f aca="false">IFERROR(VALUE(SUBSTITUTE(TRIM('수출입 실적(국가별)'!G1888),",","")),"")</f>
        <v>0</v>
      </c>
    </row>
    <row r="1885" customFormat="false" ht="15" hidden="false" customHeight="true" outlineLevel="0" collapsed="false">
      <c r="A1885" s="11" t="str">
        <f aca="false">TRIM('수출입 실적(국가별)'!A1889)</f>
        <v>2025.08</v>
      </c>
      <c r="B1885" s="17" t="n">
        <f aca="false">IFERROR(VALUE(LEFT(A1885,4)),"")</f>
        <v>2025</v>
      </c>
      <c r="C1885" s="17" t="n">
        <f aca="false">IFERROR(VALUE(RIGHT(A1885,2)),"")</f>
        <v>8</v>
      </c>
      <c r="D1885" s="11" t="str">
        <f aca="false">TRIM('수출입 실적(국가별)'!B1889)</f>
        <v>니우에</v>
      </c>
      <c r="E1885" s="19" t="n">
        <f aca="false">IFERROR(VALUE(SUBSTITUTE(TRIM('수출입 실적(국가별)'!D1889),",","")),"")</f>
        <v>0</v>
      </c>
      <c r="F1885" s="19" t="n">
        <f aca="false">IFERROR(VALUE(SUBSTITUTE(TRIM('수출입 실적(국가별)'!F1889),",","")),"")</f>
        <v>10</v>
      </c>
      <c r="G1885" s="19" t="n">
        <f aca="false">IFERROR(VALUE(SUBSTITUTE(TRIM('수출입 실적(국가별)'!G1889),",","")),"")</f>
        <v>-10</v>
      </c>
    </row>
    <row r="1886" customFormat="false" ht="15" hidden="false" customHeight="true" outlineLevel="0" collapsed="false">
      <c r="A1886" s="11" t="str">
        <f aca="false">TRIM('수출입 실적(국가별)'!A1890)</f>
        <v>2025.08</v>
      </c>
      <c r="B1886" s="17" t="n">
        <f aca="false">IFERROR(VALUE(LEFT(A1886,4)),"")</f>
        <v>2025</v>
      </c>
      <c r="C1886" s="17" t="n">
        <f aca="false">IFERROR(VALUE(RIGHT(A1886,2)),"")</f>
        <v>8</v>
      </c>
      <c r="D1886" s="11" t="str">
        <f aca="false">TRIM('수출입 실적(국가별)'!B1890)</f>
        <v>영령 인도양</v>
      </c>
      <c r="E1886" s="19" t="n">
        <f aca="false">IFERROR(VALUE(SUBSTITUTE(TRIM('수출입 실적(국가별)'!D1890),",","")),"")</f>
        <v>0</v>
      </c>
      <c r="F1886" s="19" t="n">
        <f aca="false">IFERROR(VALUE(SUBSTITUTE(TRIM('수출입 실적(국가별)'!F1890),",","")),"")</f>
        <v>0</v>
      </c>
      <c r="G1886" s="19" t="n">
        <f aca="false">IFERROR(VALUE(SUBSTITUTE(TRIM('수출입 실적(국가별)'!G1890),",","")),"")</f>
        <v>0</v>
      </c>
    </row>
    <row r="1887" customFormat="false" ht="15" hidden="false" customHeight="true" outlineLevel="0" collapsed="false">
      <c r="A1887" s="11" t="str">
        <f aca="false">TRIM('수출입 실적(국가별)'!A1891)</f>
        <v>2025.08</v>
      </c>
      <c r="B1887" s="17" t="n">
        <f aca="false">IFERROR(VALUE(LEFT(A1887,4)),"")</f>
        <v>2025</v>
      </c>
      <c r="C1887" s="17" t="n">
        <f aca="false">IFERROR(VALUE(RIGHT(A1887,2)),"")</f>
        <v>8</v>
      </c>
      <c r="D1887" s="11" t="str">
        <f aca="false">TRIM('수출입 실적(국가별)'!B1891)</f>
        <v>불령 남부지역</v>
      </c>
      <c r="E1887" s="19" t="n">
        <f aca="false">IFERROR(VALUE(SUBSTITUTE(TRIM('수출입 실적(국가별)'!D1891),",","")),"")</f>
        <v>0</v>
      </c>
      <c r="F1887" s="19" t="n">
        <f aca="false">IFERROR(VALUE(SUBSTITUTE(TRIM('수출입 실적(국가별)'!F1891),",","")),"")</f>
        <v>1</v>
      </c>
      <c r="G1887" s="19" t="n">
        <f aca="false">IFERROR(VALUE(SUBSTITUTE(TRIM('수출입 실적(국가별)'!G1891),",","")),"")</f>
        <v>-1</v>
      </c>
    </row>
    <row r="1888" customFormat="false" ht="15" hidden="false" customHeight="true" outlineLevel="0" collapsed="false">
      <c r="A1888" s="11" t="str">
        <f aca="false">TRIM('수출입 실적(국가별)'!A1892)</f>
        <v>2025.08</v>
      </c>
      <c r="B1888" s="17" t="n">
        <f aca="false">IFERROR(VALUE(LEFT(A1888,4)),"")</f>
        <v>2025</v>
      </c>
      <c r="C1888" s="17" t="n">
        <f aca="false">IFERROR(VALUE(RIGHT(A1888,2)),"")</f>
        <v>8</v>
      </c>
      <c r="D1888" s="11" t="str">
        <f aca="false">TRIM('수출입 실적(국가별)'!B1892)</f>
        <v>마이너 아우틀링 합중국 군도</v>
      </c>
      <c r="E1888" s="19" t="n">
        <f aca="false">IFERROR(VALUE(SUBSTITUTE(TRIM('수출입 실적(국가별)'!D1892),",","")),"")</f>
        <v>0</v>
      </c>
      <c r="F1888" s="19" t="n">
        <f aca="false">IFERROR(VALUE(SUBSTITUTE(TRIM('수출입 실적(국가별)'!F1892),",","")),"")</f>
        <v>0</v>
      </c>
      <c r="G1888" s="19" t="n">
        <f aca="false">IFERROR(VALUE(SUBSTITUTE(TRIM('수출입 실적(국가별)'!G1892),",","")),"")</f>
        <v>0</v>
      </c>
    </row>
    <row r="1889" customFormat="false" ht="15" hidden="false" customHeight="true" outlineLevel="0" collapsed="false">
      <c r="A1889" s="11" t="str">
        <f aca="false">TRIM('수출입 실적(국가별)'!A1893)</f>
        <v>2025.08</v>
      </c>
      <c r="B1889" s="17" t="n">
        <f aca="false">IFERROR(VALUE(LEFT(A1889,4)),"")</f>
        <v>2025</v>
      </c>
      <c r="C1889" s="17" t="n">
        <f aca="false">IFERROR(VALUE(RIGHT(A1889,2)),"")</f>
        <v>8</v>
      </c>
      <c r="D1889" s="11" t="str">
        <f aca="false">TRIM('수출입 실적(국가별)'!B1893)</f>
        <v>국제통화기금</v>
      </c>
      <c r="E1889" s="19" t="n">
        <f aca="false">IFERROR(VALUE(SUBSTITUTE(TRIM('수출입 실적(국가별)'!D1893),",","")),"")</f>
        <v>0</v>
      </c>
      <c r="F1889" s="19" t="n">
        <f aca="false">IFERROR(VALUE(SUBSTITUTE(TRIM('수출입 실적(국가별)'!F1893),",","")),"")</f>
        <v>0</v>
      </c>
      <c r="G1889" s="19" t="n">
        <f aca="false">IFERROR(VALUE(SUBSTITUTE(TRIM('수출입 실적(국가별)'!G1893),",","")),"")</f>
        <v>0</v>
      </c>
    </row>
    <row r="1890" customFormat="false" ht="15" hidden="false" customHeight="true" outlineLevel="0" collapsed="false">
      <c r="A1890" s="11" t="str">
        <f aca="false">TRIM('수출입 실적(국가별)'!A1894)</f>
        <v>2025.08</v>
      </c>
      <c r="B1890" s="17" t="n">
        <f aca="false">IFERROR(VALUE(LEFT(A1890,4)),"")</f>
        <v>2025</v>
      </c>
      <c r="C1890" s="17" t="n">
        <f aca="false">IFERROR(VALUE(RIGHT(A1890,2)),"")</f>
        <v>8</v>
      </c>
      <c r="D1890" s="11" t="str">
        <f aca="false">TRIM('수출입 실적(국가별)'!B1894)</f>
        <v>나우루</v>
      </c>
      <c r="E1890" s="19" t="n">
        <f aca="false">IFERROR(VALUE(SUBSTITUTE(TRIM('수출입 실적(국가별)'!D1894),",","")),"")</f>
        <v>0</v>
      </c>
      <c r="F1890" s="19" t="n">
        <f aca="false">IFERROR(VALUE(SUBSTITUTE(TRIM('수출입 실적(국가별)'!F1894),",","")),"")</f>
        <v>4839</v>
      </c>
      <c r="G1890" s="19" t="n">
        <f aca="false">IFERROR(VALUE(SUBSTITUTE(TRIM('수출입 실적(국가별)'!G1894),",","")),"")</f>
        <v>-4839</v>
      </c>
    </row>
    <row r="1891" customFormat="false" ht="15" hidden="false" customHeight="true" outlineLevel="0" collapsed="false">
      <c r="A1891" s="11" t="str">
        <f aca="false">TRIM('수출입 실적(국가별)'!A1895)</f>
        <v>2025.08</v>
      </c>
      <c r="B1891" s="17" t="n">
        <f aca="false">IFERROR(VALUE(LEFT(A1891,4)),"")</f>
        <v>2025</v>
      </c>
      <c r="C1891" s="17" t="n">
        <f aca="false">IFERROR(VALUE(RIGHT(A1891,2)),"")</f>
        <v>8</v>
      </c>
      <c r="D1891" s="11" t="str">
        <f aca="false">TRIM('수출입 실적(국가별)'!B1895)</f>
        <v>상토메 프린스페</v>
      </c>
      <c r="E1891" s="19" t="n">
        <f aca="false">IFERROR(VALUE(SUBSTITUTE(TRIM('수출입 실적(국가별)'!D1895),",","")),"")</f>
        <v>0</v>
      </c>
      <c r="F1891" s="19" t="n">
        <f aca="false">IFERROR(VALUE(SUBSTITUTE(TRIM('수출입 실적(국가별)'!F1895),",","")),"")</f>
        <v>304</v>
      </c>
      <c r="G1891" s="19" t="n">
        <f aca="false">IFERROR(VALUE(SUBSTITUTE(TRIM('수출입 실적(국가별)'!G1895),",","")),"")</f>
        <v>-304</v>
      </c>
    </row>
    <row r="1892" customFormat="false" ht="15" hidden="false" customHeight="true" outlineLevel="0" collapsed="false">
      <c r="A1892" s="11" t="str">
        <f aca="false">TRIM('수출입 실적(국가별)'!A1896)</f>
        <v>2025.09</v>
      </c>
      <c r="B1892" s="17" t="n">
        <f aca="false">IFERROR(VALUE(LEFT(A1892,4)),"")</f>
        <v>2025</v>
      </c>
      <c r="C1892" s="17" t="n">
        <f aca="false">IFERROR(VALUE(RIGHT(A1892,2)),"")</f>
        <v>9</v>
      </c>
      <c r="D1892" s="11" t="str">
        <f aca="false">TRIM('수출입 실적(국가별)'!B1896)</f>
        <v>중국</v>
      </c>
      <c r="E1892" s="19" t="n">
        <f aca="false">IFERROR(VALUE(SUBSTITUTE(TRIM('수출입 실적(국가별)'!D1896),",","")),"")</f>
        <v>11679519</v>
      </c>
      <c r="F1892" s="19" t="n">
        <f aca="false">IFERROR(VALUE(SUBSTITUTE(TRIM('수출입 실적(국가별)'!F1896),",","")),"")</f>
        <v>13508598</v>
      </c>
      <c r="G1892" s="19" t="n">
        <f aca="false">IFERROR(VALUE(SUBSTITUTE(TRIM('수출입 실적(국가별)'!G1896),",","")),"")</f>
        <v>-1829079</v>
      </c>
    </row>
    <row r="1893" customFormat="false" ht="15" hidden="false" customHeight="true" outlineLevel="0" collapsed="false">
      <c r="A1893" s="11" t="str">
        <f aca="false">TRIM('수출입 실적(국가별)'!A1897)</f>
        <v>2025.09</v>
      </c>
      <c r="B1893" s="17" t="n">
        <f aca="false">IFERROR(VALUE(LEFT(A1893,4)),"")</f>
        <v>2025</v>
      </c>
      <c r="C1893" s="17" t="n">
        <f aca="false">IFERROR(VALUE(RIGHT(A1893,2)),"")</f>
        <v>9</v>
      </c>
      <c r="D1893" s="11" t="str">
        <f aca="false">TRIM('수출입 실적(국가별)'!B1897)</f>
        <v>미국</v>
      </c>
      <c r="E1893" s="19" t="n">
        <f aca="false">IFERROR(VALUE(SUBSTITUTE(TRIM('수출입 실적(국가별)'!D1897),",","")),"")</f>
        <v>10267271</v>
      </c>
      <c r="F1893" s="19" t="n">
        <f aca="false">IFERROR(VALUE(SUBSTITUTE(TRIM('수출입 실적(국가별)'!F1897),",","")),"")</f>
        <v>5936407</v>
      </c>
      <c r="G1893" s="19" t="n">
        <f aca="false">IFERROR(VALUE(SUBSTITUTE(TRIM('수출입 실적(국가별)'!G1897),",","")),"")</f>
        <v>4330864</v>
      </c>
    </row>
    <row r="1894" customFormat="false" ht="15" hidden="false" customHeight="true" outlineLevel="0" collapsed="false">
      <c r="A1894" s="11" t="str">
        <f aca="false">TRIM('수출입 실적(국가별)'!A1898)</f>
        <v>2025.09</v>
      </c>
      <c r="B1894" s="17" t="n">
        <f aca="false">IFERROR(VALUE(LEFT(A1894,4)),"")</f>
        <v>2025</v>
      </c>
      <c r="C1894" s="17" t="n">
        <f aca="false">IFERROR(VALUE(RIGHT(A1894,2)),"")</f>
        <v>9</v>
      </c>
      <c r="D1894" s="11" t="str">
        <f aca="false">TRIM('수출입 실적(국가별)'!B1898)</f>
        <v>베트남</v>
      </c>
      <c r="E1894" s="19" t="n">
        <f aca="false">IFERROR(VALUE(SUBSTITUTE(TRIM('수출입 실적(국가별)'!D1898),",","")),"")</f>
        <v>5925624</v>
      </c>
      <c r="F1894" s="19" t="n">
        <f aca="false">IFERROR(VALUE(SUBSTITUTE(TRIM('수출입 실적(국가별)'!F1898),",","")),"")</f>
        <v>2865793</v>
      </c>
      <c r="G1894" s="19" t="n">
        <f aca="false">IFERROR(VALUE(SUBSTITUTE(TRIM('수출입 실적(국가별)'!G1898),",","")),"")</f>
        <v>3059831</v>
      </c>
    </row>
    <row r="1895" customFormat="false" ht="15" hidden="false" customHeight="true" outlineLevel="0" collapsed="false">
      <c r="A1895" s="11" t="str">
        <f aca="false">TRIM('수출입 실적(국가별)'!A1899)</f>
        <v>2025.09</v>
      </c>
      <c r="B1895" s="17" t="n">
        <f aca="false">IFERROR(VALUE(LEFT(A1895,4)),"")</f>
        <v>2025</v>
      </c>
      <c r="C1895" s="17" t="n">
        <f aca="false">IFERROR(VALUE(RIGHT(A1895,2)),"")</f>
        <v>9</v>
      </c>
      <c r="D1895" s="11" t="str">
        <f aca="false">TRIM('수출입 실적(국가별)'!B1899)</f>
        <v>대만</v>
      </c>
      <c r="E1895" s="19" t="n">
        <f aca="false">IFERROR(VALUE(SUBSTITUTE(TRIM('수출입 실적(국가별)'!D1899),",","")),"")</f>
        <v>5205355</v>
      </c>
      <c r="F1895" s="19" t="n">
        <f aca="false">IFERROR(VALUE(SUBSTITUTE(TRIM('수출입 실적(국가별)'!F1899),",","")),"")</f>
        <v>2819940</v>
      </c>
      <c r="G1895" s="19" t="n">
        <f aca="false">IFERROR(VALUE(SUBSTITUTE(TRIM('수출입 실적(국가별)'!G1899),",","")),"")</f>
        <v>2385415</v>
      </c>
    </row>
    <row r="1896" customFormat="false" ht="15" hidden="false" customHeight="true" outlineLevel="0" collapsed="false">
      <c r="A1896" s="11" t="str">
        <f aca="false">TRIM('수출입 실적(국가별)'!A1900)</f>
        <v>2025.09</v>
      </c>
      <c r="B1896" s="17" t="n">
        <f aca="false">IFERROR(VALUE(LEFT(A1896,4)),"")</f>
        <v>2025</v>
      </c>
      <c r="C1896" s="17" t="n">
        <f aca="false">IFERROR(VALUE(RIGHT(A1896,2)),"")</f>
        <v>9</v>
      </c>
      <c r="D1896" s="11" t="str">
        <f aca="false">TRIM('수출입 실적(국가별)'!B1900)</f>
        <v>홍콩</v>
      </c>
      <c r="E1896" s="19" t="n">
        <f aca="false">IFERROR(VALUE(SUBSTITUTE(TRIM('수출입 실적(국가별)'!D1900),",","")),"")</f>
        <v>3496991</v>
      </c>
      <c r="F1896" s="19" t="n">
        <f aca="false">IFERROR(VALUE(SUBSTITUTE(TRIM('수출입 실적(국가별)'!F1900),",","")),"")</f>
        <v>386038</v>
      </c>
      <c r="G1896" s="19" t="n">
        <f aca="false">IFERROR(VALUE(SUBSTITUTE(TRIM('수출입 실적(국가별)'!G1900),",","")),"")</f>
        <v>3110953</v>
      </c>
    </row>
    <row r="1897" customFormat="false" ht="15" hidden="false" customHeight="true" outlineLevel="0" collapsed="false">
      <c r="A1897" s="11" t="str">
        <f aca="false">TRIM('수출입 실적(국가별)'!A1901)</f>
        <v>2025.09</v>
      </c>
      <c r="B1897" s="17" t="n">
        <f aca="false">IFERROR(VALUE(LEFT(A1897,4)),"")</f>
        <v>2025</v>
      </c>
      <c r="C1897" s="17" t="n">
        <f aca="false">IFERROR(VALUE(RIGHT(A1897,2)),"")</f>
        <v>9</v>
      </c>
      <c r="D1897" s="11" t="str">
        <f aca="false">TRIM('수출입 실적(국가별)'!B1901)</f>
        <v>일본</v>
      </c>
      <c r="E1897" s="19" t="n">
        <f aca="false">IFERROR(VALUE(SUBSTITUTE(TRIM('수출입 실적(국가별)'!D1901),",","")),"")</f>
        <v>2560674</v>
      </c>
      <c r="F1897" s="19" t="n">
        <f aca="false">IFERROR(VALUE(SUBSTITUTE(TRIM('수출입 실적(국가별)'!F1901),",","")),"")</f>
        <v>4266280</v>
      </c>
      <c r="G1897" s="19" t="n">
        <f aca="false">IFERROR(VALUE(SUBSTITUTE(TRIM('수출입 실적(국가별)'!G1901),",","")),"")</f>
        <v>-1705607</v>
      </c>
    </row>
    <row r="1898" customFormat="false" ht="15" hidden="false" customHeight="true" outlineLevel="0" collapsed="false">
      <c r="A1898" s="11" t="str">
        <f aca="false">TRIM('수출입 실적(국가별)'!A1902)</f>
        <v>2025.09</v>
      </c>
      <c r="B1898" s="17" t="n">
        <f aca="false">IFERROR(VALUE(LEFT(A1898,4)),"")</f>
        <v>2025</v>
      </c>
      <c r="C1898" s="17" t="n">
        <f aca="false">IFERROR(VALUE(RIGHT(A1898,2)),"")</f>
        <v>9</v>
      </c>
      <c r="D1898" s="11" t="str">
        <f aca="false">TRIM('수출입 실적(국가별)'!B1902)</f>
        <v>인도</v>
      </c>
      <c r="E1898" s="19" t="n">
        <f aca="false">IFERROR(VALUE(SUBSTITUTE(TRIM('수출입 실적(국가별)'!D1902),",","")),"")</f>
        <v>1721596</v>
      </c>
      <c r="F1898" s="19" t="n">
        <f aca="false">IFERROR(VALUE(SUBSTITUTE(TRIM('수출입 실적(국가별)'!F1902),",","")),"")</f>
        <v>626758</v>
      </c>
      <c r="G1898" s="19" t="n">
        <f aca="false">IFERROR(VALUE(SUBSTITUTE(TRIM('수출입 실적(국가별)'!G1902),",","")),"")</f>
        <v>1094837</v>
      </c>
    </row>
    <row r="1899" customFormat="false" ht="15" hidden="false" customHeight="true" outlineLevel="0" collapsed="false">
      <c r="A1899" s="11" t="str">
        <f aca="false">TRIM('수출입 실적(국가별)'!A1903)</f>
        <v>2025.09</v>
      </c>
      <c r="B1899" s="17" t="n">
        <f aca="false">IFERROR(VALUE(LEFT(A1899,4)),"")</f>
        <v>2025</v>
      </c>
      <c r="C1899" s="17" t="n">
        <f aca="false">IFERROR(VALUE(RIGHT(A1899,2)),"")</f>
        <v>9</v>
      </c>
      <c r="D1899" s="11" t="str">
        <f aca="false">TRIM('수출입 실적(국가별)'!B1903)</f>
        <v>싱가포르</v>
      </c>
      <c r="E1899" s="19" t="n">
        <f aca="false">IFERROR(VALUE(SUBSTITUTE(TRIM('수출입 실적(국가별)'!D1903),",","")),"")</f>
        <v>1510021</v>
      </c>
      <c r="F1899" s="19" t="n">
        <f aca="false">IFERROR(VALUE(SUBSTITUTE(TRIM('수출입 실적(국가별)'!F1903),",","")),"")</f>
        <v>833656</v>
      </c>
      <c r="G1899" s="19" t="n">
        <f aca="false">IFERROR(VALUE(SUBSTITUTE(TRIM('수출입 실적(국가별)'!G1903),",","")),"")</f>
        <v>676364</v>
      </c>
    </row>
    <row r="1900" customFormat="false" ht="15" hidden="false" customHeight="true" outlineLevel="0" collapsed="false">
      <c r="A1900" s="11" t="str">
        <f aca="false">TRIM('수출입 실적(국가별)'!A1904)</f>
        <v>2025.09</v>
      </c>
      <c r="B1900" s="17" t="n">
        <f aca="false">IFERROR(VALUE(LEFT(A1900,4)),"")</f>
        <v>2025</v>
      </c>
      <c r="C1900" s="17" t="n">
        <f aca="false">IFERROR(VALUE(RIGHT(A1900,2)),"")</f>
        <v>9</v>
      </c>
      <c r="D1900" s="11" t="str">
        <f aca="false">TRIM('수출입 실적(국가별)'!B1904)</f>
        <v>폴란드</v>
      </c>
      <c r="E1900" s="19" t="n">
        <f aca="false">IFERROR(VALUE(SUBSTITUTE(TRIM('수출입 실적(국가별)'!D1904),",","")),"")</f>
        <v>1424460</v>
      </c>
      <c r="F1900" s="19" t="n">
        <f aca="false">IFERROR(VALUE(SUBSTITUTE(TRIM('수출입 실적(국가별)'!F1904),",","")),"")</f>
        <v>95366</v>
      </c>
      <c r="G1900" s="19" t="n">
        <f aca="false">IFERROR(VALUE(SUBSTITUTE(TRIM('수출입 실적(국가별)'!G1904),",","")),"")</f>
        <v>1329094</v>
      </c>
    </row>
    <row r="1901" customFormat="false" ht="15" hidden="false" customHeight="true" outlineLevel="0" collapsed="false">
      <c r="A1901" s="11" t="str">
        <f aca="false">TRIM('수출입 실적(국가별)'!A1905)</f>
        <v>2025.09</v>
      </c>
      <c r="B1901" s="17" t="n">
        <f aca="false">IFERROR(VALUE(LEFT(A1901,4)),"")</f>
        <v>2025</v>
      </c>
      <c r="C1901" s="17" t="n">
        <f aca="false">IFERROR(VALUE(RIGHT(A1901,2)),"")</f>
        <v>9</v>
      </c>
      <c r="D1901" s="11" t="str">
        <f aca="false">TRIM('수출입 실적(국가별)'!B1905)</f>
        <v>호주</v>
      </c>
      <c r="E1901" s="19" t="n">
        <f aca="false">IFERROR(VALUE(SUBSTITUTE(TRIM('수출입 실적(국가별)'!D1905),",","")),"")</f>
        <v>1344041</v>
      </c>
      <c r="F1901" s="19" t="n">
        <f aca="false">IFERROR(VALUE(SUBSTITUTE(TRIM('수출입 실적(국가별)'!F1905),",","")),"")</f>
        <v>2769550</v>
      </c>
      <c r="G1901" s="19" t="n">
        <f aca="false">IFERROR(VALUE(SUBSTITUTE(TRIM('수출입 실적(국가별)'!G1905),",","")),"")</f>
        <v>-1425509</v>
      </c>
    </row>
    <row r="1902" customFormat="false" ht="15" hidden="false" customHeight="true" outlineLevel="0" collapsed="false">
      <c r="A1902" s="11" t="str">
        <f aca="false">TRIM('수출입 실적(국가별)'!A1906)</f>
        <v>2025.09</v>
      </c>
      <c r="B1902" s="17" t="n">
        <f aca="false">IFERROR(VALUE(LEFT(A1902,4)),"")</f>
        <v>2025</v>
      </c>
      <c r="C1902" s="17" t="n">
        <f aca="false">IFERROR(VALUE(RIGHT(A1902,2)),"")</f>
        <v>9</v>
      </c>
      <c r="D1902" s="11" t="str">
        <f aca="false">TRIM('수출입 실적(국가별)'!B1906)</f>
        <v>필리핀</v>
      </c>
      <c r="E1902" s="19" t="n">
        <f aca="false">IFERROR(VALUE(SUBSTITUTE(TRIM('수출입 실적(국가별)'!D1906),",","")),"")</f>
        <v>1172249</v>
      </c>
      <c r="F1902" s="19" t="n">
        <f aca="false">IFERROR(VALUE(SUBSTITUTE(TRIM('수출입 실적(국가별)'!F1906),",","")),"")</f>
        <v>287425</v>
      </c>
      <c r="G1902" s="19" t="n">
        <f aca="false">IFERROR(VALUE(SUBSTITUTE(TRIM('수출입 실적(국가별)'!G1906),",","")),"")</f>
        <v>884823</v>
      </c>
    </row>
    <row r="1903" customFormat="false" ht="15" hidden="false" customHeight="true" outlineLevel="0" collapsed="false">
      <c r="A1903" s="11" t="str">
        <f aca="false">TRIM('수출입 실적(국가별)'!A1907)</f>
        <v>2025.09</v>
      </c>
      <c r="B1903" s="17" t="n">
        <f aca="false">IFERROR(VALUE(LEFT(A1903,4)),"")</f>
        <v>2025</v>
      </c>
      <c r="C1903" s="17" t="n">
        <f aca="false">IFERROR(VALUE(RIGHT(A1903,2)),"")</f>
        <v>9</v>
      </c>
      <c r="D1903" s="11" t="str">
        <f aca="false">TRIM('수출입 실적(국가별)'!B1907)</f>
        <v>멕시코</v>
      </c>
      <c r="E1903" s="19" t="n">
        <f aca="false">IFERROR(VALUE(SUBSTITUTE(TRIM('수출입 실적(국가별)'!D1907),",","")),"")</f>
        <v>1136443</v>
      </c>
      <c r="F1903" s="19" t="n">
        <f aca="false">IFERROR(VALUE(SUBSTITUTE(TRIM('수출입 실적(국가별)'!F1907),",","")),"")</f>
        <v>690208</v>
      </c>
      <c r="G1903" s="19" t="n">
        <f aca="false">IFERROR(VALUE(SUBSTITUTE(TRIM('수출입 실적(국가별)'!G1907),",","")),"")</f>
        <v>446235</v>
      </c>
    </row>
    <row r="1904" customFormat="false" ht="15" hidden="false" customHeight="true" outlineLevel="0" collapsed="false">
      <c r="A1904" s="11" t="str">
        <f aca="false">TRIM('수출입 실적(국가별)'!A1908)</f>
        <v>2025.09</v>
      </c>
      <c r="B1904" s="17" t="n">
        <f aca="false">IFERROR(VALUE(LEFT(A1904,4)),"")</f>
        <v>2025</v>
      </c>
      <c r="C1904" s="17" t="n">
        <f aca="false">IFERROR(VALUE(RIGHT(A1904,2)),"")</f>
        <v>9</v>
      </c>
      <c r="D1904" s="11" t="str">
        <f aca="false">TRIM('수출입 실적(국가별)'!B1908)</f>
        <v>말레이시아</v>
      </c>
      <c r="E1904" s="19" t="n">
        <f aca="false">IFERROR(VALUE(SUBSTITUTE(TRIM('수출입 실적(국가별)'!D1908),",","")),"")</f>
        <v>1025125</v>
      </c>
      <c r="F1904" s="19" t="n">
        <f aca="false">IFERROR(VALUE(SUBSTITUTE(TRIM('수출입 실적(국가별)'!F1908),",","")),"")</f>
        <v>1345162</v>
      </c>
      <c r="G1904" s="19" t="n">
        <f aca="false">IFERROR(VALUE(SUBSTITUTE(TRIM('수출입 실적(국가별)'!G1908),",","")),"")</f>
        <v>-320037</v>
      </c>
    </row>
    <row r="1905" customFormat="false" ht="15" hidden="false" customHeight="true" outlineLevel="0" collapsed="false">
      <c r="A1905" s="11" t="str">
        <f aca="false">TRIM('수출입 실적(국가별)'!A1909)</f>
        <v>2025.09</v>
      </c>
      <c r="B1905" s="17" t="n">
        <f aca="false">IFERROR(VALUE(LEFT(A1905,4)),"")</f>
        <v>2025</v>
      </c>
      <c r="C1905" s="17" t="n">
        <f aca="false">IFERROR(VALUE(RIGHT(A1905,2)),"")</f>
        <v>9</v>
      </c>
      <c r="D1905" s="11" t="str">
        <f aca="false">TRIM('수출입 실적(국가별)'!B1909)</f>
        <v>튀르키예</v>
      </c>
      <c r="E1905" s="19" t="n">
        <f aca="false">IFERROR(VALUE(SUBSTITUTE(TRIM('수출입 실적(국가별)'!D1909),",","")),"")</f>
        <v>1006036</v>
      </c>
      <c r="F1905" s="19" t="n">
        <f aca="false">IFERROR(VALUE(SUBSTITUTE(TRIM('수출입 실적(국가별)'!F1909),",","")),"")</f>
        <v>188820</v>
      </c>
      <c r="G1905" s="19" t="n">
        <f aca="false">IFERROR(VALUE(SUBSTITUTE(TRIM('수출입 실적(국가별)'!G1909),",","")),"")</f>
        <v>817216</v>
      </c>
    </row>
    <row r="1906" customFormat="false" ht="15" hidden="false" customHeight="true" outlineLevel="0" collapsed="false">
      <c r="A1906" s="11" t="str">
        <f aca="false">TRIM('수출입 실적(국가별)'!A1910)</f>
        <v>2025.09</v>
      </c>
      <c r="B1906" s="17" t="n">
        <f aca="false">IFERROR(VALUE(LEFT(A1906,4)),"")</f>
        <v>2025</v>
      </c>
      <c r="C1906" s="17" t="n">
        <f aca="false">IFERROR(VALUE(RIGHT(A1906,2)),"")</f>
        <v>9</v>
      </c>
      <c r="D1906" s="11" t="str">
        <f aca="false">TRIM('수출입 실적(국가별)'!B1910)</f>
        <v>네덜란드</v>
      </c>
      <c r="E1906" s="19" t="n">
        <f aca="false">IFERROR(VALUE(SUBSTITUTE(TRIM('수출입 실적(국가별)'!D1910),",","")),"")</f>
        <v>959711</v>
      </c>
      <c r="F1906" s="19" t="n">
        <f aca="false">IFERROR(VALUE(SUBSTITUTE(TRIM('수출입 실적(국가별)'!F1910),",","")),"")</f>
        <v>1448693</v>
      </c>
      <c r="G1906" s="19" t="n">
        <f aca="false">IFERROR(VALUE(SUBSTITUTE(TRIM('수출입 실적(국가별)'!G1910),",","")),"")</f>
        <v>-488982</v>
      </c>
    </row>
    <row r="1907" customFormat="false" ht="15" hidden="false" customHeight="true" outlineLevel="0" collapsed="false">
      <c r="A1907" s="11" t="str">
        <f aca="false">TRIM('수출입 실적(국가별)'!A1911)</f>
        <v>2025.09</v>
      </c>
      <c r="B1907" s="17" t="n">
        <f aca="false">IFERROR(VALUE(LEFT(A1907,4)),"")</f>
        <v>2025</v>
      </c>
      <c r="C1907" s="17" t="n">
        <f aca="false">IFERROR(VALUE(RIGHT(A1907,2)),"")</f>
        <v>9</v>
      </c>
      <c r="D1907" s="11" t="str">
        <f aca="false">TRIM('수출입 실적(국가별)'!B1911)</f>
        <v>캐나다</v>
      </c>
      <c r="E1907" s="19" t="n">
        <f aca="false">IFERROR(VALUE(SUBSTITUTE(TRIM('수출입 실적(국가별)'!D1911),",","")),"")</f>
        <v>825543</v>
      </c>
      <c r="F1907" s="19" t="n">
        <f aca="false">IFERROR(VALUE(SUBSTITUTE(TRIM('수출입 실적(국가별)'!F1911),",","")),"")</f>
        <v>744999</v>
      </c>
      <c r="G1907" s="19" t="n">
        <f aca="false">IFERROR(VALUE(SUBSTITUTE(TRIM('수출입 실적(국가별)'!G1911),",","")),"")</f>
        <v>80544</v>
      </c>
    </row>
    <row r="1908" customFormat="false" ht="15" hidden="false" customHeight="true" outlineLevel="0" collapsed="false">
      <c r="A1908" s="11" t="str">
        <f aca="false">TRIM('수출입 실적(국가별)'!A1912)</f>
        <v>2025.09</v>
      </c>
      <c r="B1908" s="17" t="n">
        <f aca="false">IFERROR(VALUE(LEFT(A1908,4)),"")</f>
        <v>2025</v>
      </c>
      <c r="C1908" s="17" t="n">
        <f aca="false">IFERROR(VALUE(RIGHT(A1908,2)),"")</f>
        <v>9</v>
      </c>
      <c r="D1908" s="11" t="str">
        <f aca="false">TRIM('수출입 실적(국가별)'!B1912)</f>
        <v>영국</v>
      </c>
      <c r="E1908" s="19" t="n">
        <f aca="false">IFERROR(VALUE(SUBSTITUTE(TRIM('수출입 실적(국가별)'!D1912),",","")),"")</f>
        <v>758366</v>
      </c>
      <c r="F1908" s="19" t="n">
        <f aca="false">IFERROR(VALUE(SUBSTITUTE(TRIM('수출입 실적(국가별)'!F1912),",","")),"")</f>
        <v>421730</v>
      </c>
      <c r="G1908" s="19" t="n">
        <f aca="false">IFERROR(VALUE(SUBSTITUTE(TRIM('수출입 실적(국가별)'!G1912),",","")),"")</f>
        <v>336636</v>
      </c>
    </row>
    <row r="1909" customFormat="false" ht="15" hidden="false" customHeight="true" outlineLevel="0" collapsed="false">
      <c r="A1909" s="11" t="str">
        <f aca="false">TRIM('수출입 실적(국가별)'!A1913)</f>
        <v>2025.09</v>
      </c>
      <c r="B1909" s="17" t="n">
        <f aca="false">IFERROR(VALUE(LEFT(A1909,4)),"")</f>
        <v>2025</v>
      </c>
      <c r="C1909" s="17" t="n">
        <f aca="false">IFERROR(VALUE(RIGHT(A1909,2)),"")</f>
        <v>9</v>
      </c>
      <c r="D1909" s="11" t="str">
        <f aca="false">TRIM('수출입 실적(국가별)'!B1913)</f>
        <v>독일</v>
      </c>
      <c r="E1909" s="19" t="n">
        <f aca="false">IFERROR(VALUE(SUBSTITUTE(TRIM('수출입 실적(국가별)'!D1913),",","")),"")</f>
        <v>722841</v>
      </c>
      <c r="F1909" s="19" t="n">
        <f aca="false">IFERROR(VALUE(SUBSTITUTE(TRIM('수출입 실적(국가별)'!F1913),",","")),"")</f>
        <v>2030772</v>
      </c>
      <c r="G1909" s="19" t="n">
        <f aca="false">IFERROR(VALUE(SUBSTITUTE(TRIM('수출입 실적(국가별)'!G1913),",","")),"")</f>
        <v>-1307931</v>
      </c>
    </row>
    <row r="1910" customFormat="false" ht="15" hidden="false" customHeight="true" outlineLevel="0" collapsed="false">
      <c r="A1910" s="11" t="str">
        <f aca="false">TRIM('수출입 실적(국가별)'!A1914)</f>
        <v>2025.09</v>
      </c>
      <c r="B1910" s="17" t="n">
        <f aca="false">IFERROR(VALUE(LEFT(A1910,4)),"")</f>
        <v>2025</v>
      </c>
      <c r="C1910" s="17" t="n">
        <f aca="false">IFERROR(VALUE(RIGHT(A1910,2)),"")</f>
        <v>9</v>
      </c>
      <c r="D1910" s="11" t="str">
        <f aca="false">TRIM('수출입 실적(국가별)'!B1914)</f>
        <v>태국</v>
      </c>
      <c r="E1910" s="19" t="n">
        <f aca="false">IFERROR(VALUE(SUBSTITUTE(TRIM('수출입 실적(국가별)'!D1914),",","")),"")</f>
        <v>708735</v>
      </c>
      <c r="F1910" s="19" t="n">
        <f aca="false">IFERROR(VALUE(SUBSTITUTE(TRIM('수출입 실적(국가별)'!F1914),",","")),"")</f>
        <v>612170</v>
      </c>
      <c r="G1910" s="19" t="n">
        <f aca="false">IFERROR(VALUE(SUBSTITUTE(TRIM('수출입 실적(국가별)'!G1914),",","")),"")</f>
        <v>96565</v>
      </c>
    </row>
    <row r="1911" customFormat="false" ht="15" hidden="false" customHeight="true" outlineLevel="0" collapsed="false">
      <c r="A1911" s="11" t="str">
        <f aca="false">TRIM('수출입 실적(국가별)'!A1915)</f>
        <v>2025.09</v>
      </c>
      <c r="B1911" s="17" t="n">
        <f aca="false">IFERROR(VALUE(LEFT(A1911,4)),"")</f>
        <v>2025</v>
      </c>
      <c r="C1911" s="17" t="n">
        <f aca="false">IFERROR(VALUE(RIGHT(A1911,2)),"")</f>
        <v>9</v>
      </c>
      <c r="D1911" s="11" t="str">
        <f aca="false">TRIM('수출입 실적(국가별)'!B1915)</f>
        <v>인도네시아</v>
      </c>
      <c r="E1911" s="19" t="n">
        <f aca="false">IFERROR(VALUE(SUBSTITUTE(TRIM('수출입 실적(국가별)'!D1915),",","")),"")</f>
        <v>599882</v>
      </c>
      <c r="F1911" s="19" t="n">
        <f aca="false">IFERROR(VALUE(SUBSTITUTE(TRIM('수출입 실적(국가별)'!F1915),",","")),"")</f>
        <v>1026768</v>
      </c>
      <c r="G1911" s="19" t="n">
        <f aca="false">IFERROR(VALUE(SUBSTITUTE(TRIM('수출입 실적(국가별)'!G1915),",","")),"")</f>
        <v>-426886</v>
      </c>
    </row>
    <row r="1912" customFormat="false" ht="15" hidden="false" customHeight="true" outlineLevel="0" collapsed="false">
      <c r="A1912" s="11" t="str">
        <f aca="false">TRIM('수출입 실적(국가별)'!A1916)</f>
        <v>2025.09</v>
      </c>
      <c r="B1912" s="17" t="n">
        <f aca="false">IFERROR(VALUE(LEFT(A1912,4)),"")</f>
        <v>2025</v>
      </c>
      <c r="C1912" s="17" t="n">
        <f aca="false">IFERROR(VALUE(RIGHT(A1912,2)),"")</f>
        <v>9</v>
      </c>
      <c r="D1912" s="11" t="str">
        <f aca="false">TRIM('수출입 실적(국가별)'!B1916)</f>
        <v>프랑스</v>
      </c>
      <c r="E1912" s="19" t="n">
        <f aca="false">IFERROR(VALUE(SUBSTITUTE(TRIM('수출입 실적(국가별)'!D1916),",","")),"")</f>
        <v>529072</v>
      </c>
      <c r="F1912" s="19" t="n">
        <f aca="false">IFERROR(VALUE(SUBSTITUTE(TRIM('수출입 실적(국가별)'!F1916),",","")),"")</f>
        <v>758347</v>
      </c>
      <c r="G1912" s="19" t="n">
        <f aca="false">IFERROR(VALUE(SUBSTITUTE(TRIM('수출입 실적(국가별)'!G1916),",","")),"")</f>
        <v>-229275</v>
      </c>
    </row>
    <row r="1913" customFormat="false" ht="15" hidden="false" customHeight="true" outlineLevel="0" collapsed="false">
      <c r="A1913" s="11" t="str">
        <f aca="false">TRIM('수출입 실적(국가별)'!A1917)</f>
        <v>2025.09</v>
      </c>
      <c r="B1913" s="17" t="n">
        <f aca="false">IFERROR(VALUE(LEFT(A1913,4)),"")</f>
        <v>2025</v>
      </c>
      <c r="C1913" s="17" t="n">
        <f aca="false">IFERROR(VALUE(RIGHT(A1913,2)),"")</f>
        <v>9</v>
      </c>
      <c r="D1913" s="11" t="str">
        <f aca="false">TRIM('수출입 실적(국가별)'!B1917)</f>
        <v>브라질</v>
      </c>
      <c r="E1913" s="19" t="n">
        <f aca="false">IFERROR(VALUE(SUBSTITUTE(TRIM('수출입 실적(국가별)'!D1917),",","")),"")</f>
        <v>480784</v>
      </c>
      <c r="F1913" s="19" t="n">
        <f aca="false">IFERROR(VALUE(SUBSTITUTE(TRIM('수출입 실적(국가별)'!F1917),",","")),"")</f>
        <v>460281</v>
      </c>
      <c r="G1913" s="19" t="n">
        <f aca="false">IFERROR(VALUE(SUBSTITUTE(TRIM('수출입 실적(국가별)'!G1917),",","")),"")</f>
        <v>20503</v>
      </c>
    </row>
    <row r="1914" customFormat="false" ht="15" hidden="false" customHeight="true" outlineLevel="0" collapsed="false">
      <c r="A1914" s="11" t="str">
        <f aca="false">TRIM('수출입 실적(국가별)'!A1918)</f>
        <v>2025.09</v>
      </c>
      <c r="B1914" s="17" t="n">
        <f aca="false">IFERROR(VALUE(LEFT(A1914,4)),"")</f>
        <v>2025</v>
      </c>
      <c r="C1914" s="17" t="n">
        <f aca="false">IFERROR(VALUE(RIGHT(A1914,2)),"")</f>
        <v>9</v>
      </c>
      <c r="D1914" s="11" t="str">
        <f aca="false">TRIM('수출입 실적(국가별)'!B1918)</f>
        <v>마샬군도</v>
      </c>
      <c r="E1914" s="19" t="n">
        <f aca="false">IFERROR(VALUE(SUBSTITUTE(TRIM('수출입 실적(국가별)'!D1918),",","")),"")</f>
        <v>480232</v>
      </c>
      <c r="F1914" s="19" t="n">
        <f aca="false">IFERROR(VALUE(SUBSTITUTE(TRIM('수출입 실적(국가별)'!F1918),",","")),"")</f>
        <v>196</v>
      </c>
      <c r="G1914" s="19" t="n">
        <f aca="false">IFERROR(VALUE(SUBSTITUTE(TRIM('수출입 실적(국가별)'!G1918),",","")),"")</f>
        <v>480036</v>
      </c>
    </row>
    <row r="1915" customFormat="false" ht="15" hidden="false" customHeight="true" outlineLevel="0" collapsed="false">
      <c r="A1915" s="11" t="str">
        <f aca="false">TRIM('수출입 실적(국가별)'!A1919)</f>
        <v>2025.09</v>
      </c>
      <c r="B1915" s="17" t="n">
        <f aca="false">IFERROR(VALUE(LEFT(A1915,4)),"")</f>
        <v>2025</v>
      </c>
      <c r="C1915" s="17" t="n">
        <f aca="false">IFERROR(VALUE(RIGHT(A1915,2)),"")</f>
        <v>9</v>
      </c>
      <c r="D1915" s="11" t="str">
        <f aca="false">TRIM('수출입 실적(국가별)'!B1919)</f>
        <v>아랍에미리트 연합</v>
      </c>
      <c r="E1915" s="19" t="n">
        <f aca="false">IFERROR(VALUE(SUBSTITUTE(TRIM('수출입 실적(국가별)'!D1919),",","")),"")</f>
        <v>476234</v>
      </c>
      <c r="F1915" s="19" t="n">
        <f aca="false">IFERROR(VALUE(SUBSTITUTE(TRIM('수출입 실적(국가별)'!F1919),",","")),"")</f>
        <v>1118033</v>
      </c>
      <c r="G1915" s="19" t="n">
        <f aca="false">IFERROR(VALUE(SUBSTITUTE(TRIM('수출입 실적(국가별)'!G1919),",","")),"")</f>
        <v>-641799</v>
      </c>
    </row>
    <row r="1916" customFormat="false" ht="15" hidden="false" customHeight="true" outlineLevel="0" collapsed="false">
      <c r="A1916" s="11" t="str">
        <f aca="false">TRIM('수출입 실적(국가별)'!A1920)</f>
        <v>2025.09</v>
      </c>
      <c r="B1916" s="17" t="n">
        <f aca="false">IFERROR(VALUE(LEFT(A1916,4)),"")</f>
        <v>2025</v>
      </c>
      <c r="C1916" s="17" t="n">
        <f aca="false">IFERROR(VALUE(RIGHT(A1916,2)),"")</f>
        <v>9</v>
      </c>
      <c r="D1916" s="11" t="str">
        <f aca="false">TRIM('수출입 실적(국가별)'!B1920)</f>
        <v>키르기스스탄</v>
      </c>
      <c r="E1916" s="19" t="n">
        <f aca="false">IFERROR(VALUE(SUBSTITUTE(TRIM('수출입 실적(국가별)'!D1920),",","")),"")</f>
        <v>467477</v>
      </c>
      <c r="F1916" s="19" t="n">
        <f aca="false">IFERROR(VALUE(SUBSTITUTE(TRIM('수출입 실적(국가별)'!F1920),",","")),"")</f>
        <v>67</v>
      </c>
      <c r="G1916" s="19" t="n">
        <f aca="false">IFERROR(VALUE(SUBSTITUTE(TRIM('수출입 실적(국가별)'!G1920),",","")),"")</f>
        <v>467409</v>
      </c>
    </row>
    <row r="1917" customFormat="false" ht="15" hidden="false" customHeight="true" outlineLevel="0" collapsed="false">
      <c r="A1917" s="11" t="str">
        <f aca="false">TRIM('수출입 실적(국가별)'!A1921)</f>
        <v>2025.09</v>
      </c>
      <c r="B1917" s="17" t="n">
        <f aca="false">IFERROR(VALUE(LEFT(A1917,4)),"")</f>
        <v>2025</v>
      </c>
      <c r="C1917" s="17" t="n">
        <f aca="false">IFERROR(VALUE(RIGHT(A1917,2)),"")</f>
        <v>9</v>
      </c>
      <c r="D1917" s="11" t="str">
        <f aca="false">TRIM('수출입 실적(국가별)'!B1921)</f>
        <v>이탈리아</v>
      </c>
      <c r="E1917" s="19" t="n">
        <f aca="false">IFERROR(VALUE(SUBSTITUTE(TRIM('수출입 실적(국가별)'!D1921),",","")),"")</f>
        <v>431980</v>
      </c>
      <c r="F1917" s="19" t="n">
        <f aca="false">IFERROR(VALUE(SUBSTITUTE(TRIM('수출입 실적(국가별)'!F1921),",","")),"")</f>
        <v>774986</v>
      </c>
      <c r="G1917" s="19" t="n">
        <f aca="false">IFERROR(VALUE(SUBSTITUTE(TRIM('수출입 실적(국가별)'!G1921),",","")),"")</f>
        <v>-343006</v>
      </c>
    </row>
    <row r="1918" customFormat="false" ht="15" hidden="false" customHeight="true" outlineLevel="0" collapsed="false">
      <c r="A1918" s="11" t="str">
        <f aca="false">TRIM('수출입 실적(국가별)'!A1922)</f>
        <v>2025.09</v>
      </c>
      <c r="B1918" s="17" t="n">
        <f aca="false">IFERROR(VALUE(LEFT(A1918,4)),"")</f>
        <v>2025</v>
      </c>
      <c r="C1918" s="17" t="n">
        <f aca="false">IFERROR(VALUE(RIGHT(A1918,2)),"")</f>
        <v>9</v>
      </c>
      <c r="D1918" s="11" t="str">
        <f aca="false">TRIM('수출입 실적(국가별)'!B1922)</f>
        <v>사우디아라비아</v>
      </c>
      <c r="E1918" s="19" t="n">
        <f aca="false">IFERROR(VALUE(SUBSTITUTE(TRIM('수출입 실적(국가별)'!D1922),",","")),"")</f>
        <v>429792</v>
      </c>
      <c r="F1918" s="19" t="n">
        <f aca="false">IFERROR(VALUE(SUBSTITUTE(TRIM('수출입 실적(국가별)'!F1922),",","")),"")</f>
        <v>2141061</v>
      </c>
      <c r="G1918" s="19" t="n">
        <f aca="false">IFERROR(VALUE(SUBSTITUTE(TRIM('수출입 실적(국가별)'!G1922),",","")),"")</f>
        <v>-1711269</v>
      </c>
    </row>
    <row r="1919" customFormat="false" ht="15" hidden="false" customHeight="true" outlineLevel="0" collapsed="false">
      <c r="A1919" s="11" t="str">
        <f aca="false">TRIM('수출입 실적(국가별)'!A1923)</f>
        <v>2025.09</v>
      </c>
      <c r="B1919" s="17" t="n">
        <f aca="false">IFERROR(VALUE(LEFT(A1919,4)),"")</f>
        <v>2025</v>
      </c>
      <c r="C1919" s="17" t="n">
        <f aca="false">IFERROR(VALUE(RIGHT(A1919,2)),"")</f>
        <v>9</v>
      </c>
      <c r="D1919" s="11" t="str">
        <f aca="false">TRIM('수출입 실적(국가별)'!B1923)</f>
        <v>라이베리아</v>
      </c>
      <c r="E1919" s="19" t="n">
        <f aca="false">IFERROR(VALUE(SUBSTITUTE(TRIM('수출입 실적(국가별)'!D1923),",","")),"")</f>
        <v>421925</v>
      </c>
      <c r="F1919" s="19" t="n">
        <f aca="false">IFERROR(VALUE(SUBSTITUTE(TRIM('수출입 실적(국가별)'!F1923),",","")),"")</f>
        <v>224</v>
      </c>
      <c r="G1919" s="19" t="n">
        <f aca="false">IFERROR(VALUE(SUBSTITUTE(TRIM('수출입 실적(국가별)'!G1923),",","")),"")</f>
        <v>421701</v>
      </c>
    </row>
    <row r="1920" customFormat="false" ht="15" hidden="false" customHeight="true" outlineLevel="0" collapsed="false">
      <c r="A1920" s="11" t="str">
        <f aca="false">TRIM('수출입 실적(국가별)'!A1924)</f>
        <v>2025.09</v>
      </c>
      <c r="B1920" s="17" t="n">
        <f aca="false">IFERROR(VALUE(LEFT(A1920,4)),"")</f>
        <v>2025</v>
      </c>
      <c r="C1920" s="17" t="n">
        <f aca="false">IFERROR(VALUE(RIGHT(A1920,2)),"")</f>
        <v>9</v>
      </c>
      <c r="D1920" s="11" t="str">
        <f aca="false">TRIM('수출입 실적(국가별)'!B1924)</f>
        <v>버뮤다</v>
      </c>
      <c r="E1920" s="19" t="n">
        <f aca="false">IFERROR(VALUE(SUBSTITUTE(TRIM('수출입 실적(국가별)'!D1924),",","")),"")</f>
        <v>417156</v>
      </c>
      <c r="F1920" s="19" t="n">
        <f aca="false">IFERROR(VALUE(SUBSTITUTE(TRIM('수출입 실적(국가별)'!F1924),",","")),"")</f>
        <v>0</v>
      </c>
      <c r="G1920" s="19" t="n">
        <f aca="false">IFERROR(VALUE(SUBSTITUTE(TRIM('수출입 실적(국가별)'!G1924),",","")),"")</f>
        <v>417156</v>
      </c>
    </row>
    <row r="1921" customFormat="false" ht="15" hidden="false" customHeight="true" outlineLevel="0" collapsed="false">
      <c r="A1921" s="11" t="str">
        <f aca="false">TRIM('수출입 실적(국가별)'!A1925)</f>
        <v>2025.09</v>
      </c>
      <c r="B1921" s="17" t="n">
        <f aca="false">IFERROR(VALUE(LEFT(A1921,4)),"")</f>
        <v>2025</v>
      </c>
      <c r="C1921" s="17" t="n">
        <f aca="false">IFERROR(VALUE(RIGHT(A1921,2)),"")</f>
        <v>9</v>
      </c>
      <c r="D1921" s="11" t="str">
        <f aca="false">TRIM('수출입 실적(국가별)'!B1925)</f>
        <v>러시아 연방</v>
      </c>
      <c r="E1921" s="19" t="n">
        <f aca="false">IFERROR(VALUE(SUBSTITUTE(TRIM('수출입 실적(국가별)'!D1925),",","")),"")</f>
        <v>416221</v>
      </c>
      <c r="F1921" s="19" t="n">
        <f aca="false">IFERROR(VALUE(SUBSTITUTE(TRIM('수출입 실적(국가별)'!F1925),",","")),"")</f>
        <v>716443</v>
      </c>
      <c r="G1921" s="19" t="n">
        <f aca="false">IFERROR(VALUE(SUBSTITUTE(TRIM('수출입 실적(국가별)'!G1925),",","")),"")</f>
        <v>-300222</v>
      </c>
    </row>
    <row r="1922" customFormat="false" ht="15" hidden="false" customHeight="true" outlineLevel="0" collapsed="false">
      <c r="A1922" s="11" t="str">
        <f aca="false">TRIM('수출입 실적(국가별)'!A1926)</f>
        <v>2025.09</v>
      </c>
      <c r="B1922" s="17" t="n">
        <f aca="false">IFERROR(VALUE(LEFT(A1922,4)),"")</f>
        <v>2025</v>
      </c>
      <c r="C1922" s="17" t="n">
        <f aca="false">IFERROR(VALUE(RIGHT(A1922,2)),"")</f>
        <v>9</v>
      </c>
      <c r="D1922" s="11" t="str">
        <f aca="false">TRIM('수출입 실적(국가별)'!B1926)</f>
        <v>벨기에</v>
      </c>
      <c r="E1922" s="19" t="n">
        <f aca="false">IFERROR(VALUE(SUBSTITUTE(TRIM('수출입 실적(국가별)'!D1926),",","")),"")</f>
        <v>371072</v>
      </c>
      <c r="F1922" s="19" t="n">
        <f aca="false">IFERROR(VALUE(SUBSTITUTE(TRIM('수출입 실적(국가별)'!F1926),",","")),"")</f>
        <v>233269</v>
      </c>
      <c r="G1922" s="19" t="n">
        <f aca="false">IFERROR(VALUE(SUBSTITUTE(TRIM('수출입 실적(국가별)'!G1926),",","")),"")</f>
        <v>137804</v>
      </c>
    </row>
    <row r="1923" customFormat="false" ht="15" hidden="false" customHeight="true" outlineLevel="0" collapsed="false">
      <c r="A1923" s="11" t="str">
        <f aca="false">TRIM('수출입 실적(국가별)'!A1927)</f>
        <v>2025.09</v>
      </c>
      <c r="B1923" s="17" t="n">
        <f aca="false">IFERROR(VALUE(LEFT(A1923,4)),"")</f>
        <v>2025</v>
      </c>
      <c r="C1923" s="17" t="n">
        <f aca="false">IFERROR(VALUE(RIGHT(A1923,2)),"")</f>
        <v>9</v>
      </c>
      <c r="D1923" s="11" t="str">
        <f aca="false">TRIM('수출입 실적(국가별)'!B1927)</f>
        <v>그리스</v>
      </c>
      <c r="E1923" s="19" t="n">
        <f aca="false">IFERROR(VALUE(SUBSTITUTE(TRIM('수출입 실적(국가별)'!D1927),",","")),"")</f>
        <v>333496</v>
      </c>
      <c r="F1923" s="19" t="n">
        <f aca="false">IFERROR(VALUE(SUBSTITUTE(TRIM('수출입 실적(국가별)'!F1927),",","")),"")</f>
        <v>18329</v>
      </c>
      <c r="G1923" s="19" t="n">
        <f aca="false">IFERROR(VALUE(SUBSTITUTE(TRIM('수출입 실적(국가별)'!G1927),",","")),"")</f>
        <v>315167</v>
      </c>
    </row>
    <row r="1924" customFormat="false" ht="15" hidden="false" customHeight="true" outlineLevel="0" collapsed="false">
      <c r="A1924" s="11" t="str">
        <f aca="false">TRIM('수출입 실적(국가별)'!A1928)</f>
        <v>2025.09</v>
      </c>
      <c r="B1924" s="17" t="n">
        <f aca="false">IFERROR(VALUE(LEFT(A1924,4)),"")</f>
        <v>2025</v>
      </c>
      <c r="C1924" s="17" t="n">
        <f aca="false">IFERROR(VALUE(RIGHT(A1924,2)),"")</f>
        <v>9</v>
      </c>
      <c r="D1924" s="11" t="str">
        <f aca="false">TRIM('수출입 실적(국가별)'!B1928)</f>
        <v>카자흐스탄</v>
      </c>
      <c r="E1924" s="19" t="n">
        <f aca="false">IFERROR(VALUE(SUBSTITUTE(TRIM('수출입 실적(국가별)'!D1928),",","")),"")</f>
        <v>305954</v>
      </c>
      <c r="F1924" s="19" t="n">
        <f aca="false">IFERROR(VALUE(SUBSTITUTE(TRIM('수출입 실적(국가별)'!F1928),",","")),"")</f>
        <v>16011</v>
      </c>
      <c r="G1924" s="19" t="n">
        <f aca="false">IFERROR(VALUE(SUBSTITUTE(TRIM('수출입 실적(국가별)'!G1928),",","")),"")</f>
        <v>289943</v>
      </c>
    </row>
    <row r="1925" customFormat="false" ht="15" hidden="false" customHeight="true" outlineLevel="0" collapsed="false">
      <c r="A1925" s="11" t="str">
        <f aca="false">TRIM('수출입 실적(국가별)'!A1929)</f>
        <v>2025.09</v>
      </c>
      <c r="B1925" s="17" t="n">
        <f aca="false">IFERROR(VALUE(LEFT(A1925,4)),"")</f>
        <v>2025</v>
      </c>
      <c r="C1925" s="17" t="n">
        <f aca="false">IFERROR(VALUE(RIGHT(A1925,2)),"")</f>
        <v>9</v>
      </c>
      <c r="D1925" s="11" t="str">
        <f aca="false">TRIM('수출입 실적(국가별)'!B1929)</f>
        <v>체코공화국</v>
      </c>
      <c r="E1925" s="19" t="n">
        <f aca="false">IFERROR(VALUE(SUBSTITUTE(TRIM('수출입 실적(국가별)'!D1929),",","")),"")</f>
        <v>291441</v>
      </c>
      <c r="F1925" s="19" t="n">
        <f aca="false">IFERROR(VALUE(SUBSTITUTE(TRIM('수출입 실적(국가별)'!F1929),",","")),"")</f>
        <v>120365</v>
      </c>
      <c r="G1925" s="19" t="n">
        <f aca="false">IFERROR(VALUE(SUBSTITUTE(TRIM('수출입 실적(국가별)'!G1929),",","")),"")</f>
        <v>171076</v>
      </c>
    </row>
    <row r="1926" customFormat="false" ht="15" hidden="false" customHeight="true" outlineLevel="0" collapsed="false">
      <c r="A1926" s="11" t="str">
        <f aca="false">TRIM('수출입 실적(국가별)'!A1930)</f>
        <v>2025.09</v>
      </c>
      <c r="B1926" s="17" t="n">
        <f aca="false">IFERROR(VALUE(LEFT(A1926,4)),"")</f>
        <v>2025</v>
      </c>
      <c r="C1926" s="17" t="n">
        <f aca="false">IFERROR(VALUE(RIGHT(A1926,2)),"")</f>
        <v>9</v>
      </c>
      <c r="D1926" s="11" t="str">
        <f aca="false">TRIM('수출입 실적(국가별)'!B1930)</f>
        <v>헝가리</v>
      </c>
      <c r="E1926" s="19" t="n">
        <f aca="false">IFERROR(VALUE(SUBSTITUTE(TRIM('수출입 실적(국가별)'!D1930),",","")),"")</f>
        <v>290803</v>
      </c>
      <c r="F1926" s="19" t="n">
        <f aca="false">IFERROR(VALUE(SUBSTITUTE(TRIM('수출입 실적(국가별)'!F1930),",","")),"")</f>
        <v>76703</v>
      </c>
      <c r="G1926" s="19" t="n">
        <f aca="false">IFERROR(VALUE(SUBSTITUTE(TRIM('수출입 실적(국가별)'!G1930),",","")),"")</f>
        <v>214100</v>
      </c>
    </row>
    <row r="1927" customFormat="false" ht="15" hidden="false" customHeight="true" outlineLevel="0" collapsed="false">
      <c r="A1927" s="11" t="str">
        <f aca="false">TRIM('수출입 실적(국가별)'!A1931)</f>
        <v>2025.09</v>
      </c>
      <c r="B1927" s="17" t="n">
        <f aca="false">IFERROR(VALUE(LEFT(A1927,4)),"")</f>
        <v>2025</v>
      </c>
      <c r="C1927" s="17" t="n">
        <f aca="false">IFERROR(VALUE(RIGHT(A1927,2)),"")</f>
        <v>9</v>
      </c>
      <c r="D1927" s="11" t="str">
        <f aca="false">TRIM('수출입 실적(국가별)'!B1931)</f>
        <v>덴마크</v>
      </c>
      <c r="E1927" s="19" t="n">
        <f aca="false">IFERROR(VALUE(SUBSTITUTE(TRIM('수출입 실적(국가별)'!D1931),",","")),"")</f>
        <v>276612</v>
      </c>
      <c r="F1927" s="19" t="n">
        <f aca="false">IFERROR(VALUE(SUBSTITUTE(TRIM('수출입 실적(국가별)'!F1931),",","")),"")</f>
        <v>226834</v>
      </c>
      <c r="G1927" s="19" t="n">
        <f aca="false">IFERROR(VALUE(SUBSTITUTE(TRIM('수출입 실적(국가별)'!G1931),",","")),"")</f>
        <v>49777</v>
      </c>
    </row>
    <row r="1928" customFormat="false" ht="15" hidden="false" customHeight="true" outlineLevel="0" collapsed="false">
      <c r="A1928" s="11" t="str">
        <f aca="false">TRIM('수출입 실적(국가별)'!A1932)</f>
        <v>2025.09</v>
      </c>
      <c r="B1928" s="17" t="n">
        <f aca="false">IFERROR(VALUE(LEFT(A1928,4)),"")</f>
        <v>2025</v>
      </c>
      <c r="C1928" s="17" t="n">
        <f aca="false">IFERROR(VALUE(RIGHT(A1928,2)),"")</f>
        <v>9</v>
      </c>
      <c r="D1928" s="11" t="str">
        <f aca="false">TRIM('수출입 실적(국가별)'!B1932)</f>
        <v>스페인</v>
      </c>
      <c r="E1928" s="19" t="n">
        <f aca="false">IFERROR(VALUE(SUBSTITUTE(TRIM('수출입 실적(국가별)'!D1932),",","")),"")</f>
        <v>272029</v>
      </c>
      <c r="F1928" s="19" t="n">
        <f aca="false">IFERROR(VALUE(SUBSTITUTE(TRIM('수출입 실적(국가별)'!F1932),",","")),"")</f>
        <v>216033</v>
      </c>
      <c r="G1928" s="19" t="n">
        <f aca="false">IFERROR(VALUE(SUBSTITUTE(TRIM('수출입 실적(국가별)'!G1932),",","")),"")</f>
        <v>55996</v>
      </c>
    </row>
    <row r="1929" customFormat="false" ht="15" hidden="false" customHeight="true" outlineLevel="0" collapsed="false">
      <c r="A1929" s="11" t="str">
        <f aca="false">TRIM('수출입 실적(국가별)'!A1933)</f>
        <v>2025.09</v>
      </c>
      <c r="B1929" s="17" t="n">
        <f aca="false">IFERROR(VALUE(LEFT(A1929,4)),"")</f>
        <v>2025</v>
      </c>
      <c r="C1929" s="17" t="n">
        <f aca="false">IFERROR(VALUE(RIGHT(A1929,2)),"")</f>
        <v>9</v>
      </c>
      <c r="D1929" s="11" t="str">
        <f aca="false">TRIM('수출입 실적(국가별)'!B1933)</f>
        <v>칠레</v>
      </c>
      <c r="E1929" s="19" t="n">
        <f aca="false">IFERROR(VALUE(SUBSTITUTE(TRIM('수출입 실적(국가별)'!D1933),",","")),"")</f>
        <v>256668</v>
      </c>
      <c r="F1929" s="19" t="n">
        <f aca="false">IFERROR(VALUE(SUBSTITUTE(TRIM('수출입 실적(국가별)'!F1933),",","")),"")</f>
        <v>433210</v>
      </c>
      <c r="G1929" s="19" t="n">
        <f aca="false">IFERROR(VALUE(SUBSTITUTE(TRIM('수출입 실적(국가별)'!G1933),",","")),"")</f>
        <v>-176543</v>
      </c>
    </row>
    <row r="1930" customFormat="false" ht="15" hidden="false" customHeight="true" outlineLevel="0" collapsed="false">
      <c r="A1930" s="11" t="str">
        <f aca="false">TRIM('수출입 실적(국가별)'!A1934)</f>
        <v>2025.09</v>
      </c>
      <c r="B1930" s="17" t="n">
        <f aca="false">IFERROR(VALUE(LEFT(A1930,4)),"")</f>
        <v>2025</v>
      </c>
      <c r="C1930" s="17" t="n">
        <f aca="false">IFERROR(VALUE(RIGHT(A1930,2)),"")</f>
        <v>9</v>
      </c>
      <c r="D1930" s="11" t="str">
        <f aca="false">TRIM('수출입 실적(국가별)'!B1934)</f>
        <v>슬로바키아</v>
      </c>
      <c r="E1930" s="19" t="n">
        <f aca="false">IFERROR(VALUE(SUBSTITUTE(TRIM('수출입 실적(국가별)'!D1934),",","")),"")</f>
        <v>244422</v>
      </c>
      <c r="F1930" s="19" t="n">
        <f aca="false">IFERROR(VALUE(SUBSTITUTE(TRIM('수출입 실적(국가별)'!F1934),",","")),"")</f>
        <v>60422</v>
      </c>
      <c r="G1930" s="19" t="n">
        <f aca="false">IFERROR(VALUE(SUBSTITUTE(TRIM('수출입 실적(국가별)'!G1934),",","")),"")</f>
        <v>184000</v>
      </c>
    </row>
    <row r="1931" customFormat="false" ht="15" hidden="false" customHeight="true" outlineLevel="0" collapsed="false">
      <c r="A1931" s="11" t="str">
        <f aca="false">TRIM('수출입 실적(국가별)'!A1935)</f>
        <v>2025.09</v>
      </c>
      <c r="B1931" s="17" t="n">
        <f aca="false">IFERROR(VALUE(LEFT(A1931,4)),"")</f>
        <v>2025</v>
      </c>
      <c r="C1931" s="17" t="n">
        <f aca="false">IFERROR(VALUE(RIGHT(A1931,2)),"")</f>
        <v>9</v>
      </c>
      <c r="D1931" s="11" t="str">
        <f aca="false">TRIM('수출입 실적(국가별)'!B1935)</f>
        <v>뉴질랜드</v>
      </c>
      <c r="E1931" s="19" t="n">
        <f aca="false">IFERROR(VALUE(SUBSTITUTE(TRIM('수출입 실적(국가별)'!D1935),",","")),"")</f>
        <v>240676</v>
      </c>
      <c r="F1931" s="19" t="n">
        <f aca="false">IFERROR(VALUE(SUBSTITUTE(TRIM('수출입 실적(국가별)'!F1935),",","")),"")</f>
        <v>157502</v>
      </c>
      <c r="G1931" s="19" t="n">
        <f aca="false">IFERROR(VALUE(SUBSTITUTE(TRIM('수출입 실적(국가별)'!G1935),",","")),"")</f>
        <v>83175</v>
      </c>
    </row>
    <row r="1932" customFormat="false" ht="15" hidden="false" customHeight="true" outlineLevel="0" collapsed="false">
      <c r="A1932" s="11" t="str">
        <f aca="false">TRIM('수출입 실적(국가별)'!A1936)</f>
        <v>2025.09</v>
      </c>
      <c r="B1932" s="17" t="n">
        <f aca="false">IFERROR(VALUE(LEFT(A1932,4)),"")</f>
        <v>2025</v>
      </c>
      <c r="C1932" s="17" t="n">
        <f aca="false">IFERROR(VALUE(RIGHT(A1932,2)),"")</f>
        <v>9</v>
      </c>
      <c r="D1932" s="11" t="str">
        <f aca="false">TRIM('수출입 실적(국가별)'!B1936)</f>
        <v>스위스</v>
      </c>
      <c r="E1932" s="19" t="n">
        <f aca="false">IFERROR(VALUE(SUBSTITUTE(TRIM('수출입 실적(국가별)'!D1936),",","")),"")</f>
        <v>235401</v>
      </c>
      <c r="F1932" s="19" t="n">
        <f aca="false">IFERROR(VALUE(SUBSTITUTE(TRIM('수출입 실적(국가별)'!F1936),",","")),"")</f>
        <v>343061</v>
      </c>
      <c r="G1932" s="19" t="n">
        <f aca="false">IFERROR(VALUE(SUBSTITUTE(TRIM('수출입 실적(국가별)'!G1936),",","")),"")</f>
        <v>-107660</v>
      </c>
    </row>
    <row r="1933" customFormat="false" ht="15" hidden="false" customHeight="true" outlineLevel="0" collapsed="false">
      <c r="A1933" s="11" t="str">
        <f aca="false">TRIM('수출입 실적(국가별)'!A1937)</f>
        <v>2025.09</v>
      </c>
      <c r="B1933" s="17" t="n">
        <f aca="false">IFERROR(VALUE(LEFT(A1933,4)),"")</f>
        <v>2025</v>
      </c>
      <c r="C1933" s="17" t="n">
        <f aca="false">IFERROR(VALUE(RIGHT(A1933,2)),"")</f>
        <v>9</v>
      </c>
      <c r="D1933" s="11" t="str">
        <f aca="false">TRIM('수출입 실적(국가별)'!B1937)</f>
        <v>아일랜드</v>
      </c>
      <c r="E1933" s="19" t="n">
        <f aca="false">IFERROR(VALUE(SUBSTITUTE(TRIM('수출입 실적(국가별)'!D1937),",","")),"")</f>
        <v>206098</v>
      </c>
      <c r="F1933" s="19" t="n">
        <f aca="false">IFERROR(VALUE(SUBSTITUTE(TRIM('수출입 실적(국가별)'!F1937),",","")),"")</f>
        <v>101923</v>
      </c>
      <c r="G1933" s="19" t="n">
        <f aca="false">IFERROR(VALUE(SUBSTITUTE(TRIM('수출입 실적(국가별)'!G1937),",","")),"")</f>
        <v>104175</v>
      </c>
    </row>
    <row r="1934" customFormat="false" ht="15" hidden="false" customHeight="true" outlineLevel="0" collapsed="false">
      <c r="A1934" s="11" t="str">
        <f aca="false">TRIM('수출입 실적(국가별)'!A1938)</f>
        <v>2025.09</v>
      </c>
      <c r="B1934" s="17" t="n">
        <f aca="false">IFERROR(VALUE(LEFT(A1934,4)),"")</f>
        <v>2025</v>
      </c>
      <c r="C1934" s="17" t="n">
        <f aca="false">IFERROR(VALUE(RIGHT(A1934,2)),"")</f>
        <v>9</v>
      </c>
      <c r="D1934" s="11" t="str">
        <f aca="false">TRIM('수출입 실적(국가별)'!B1938)</f>
        <v>우즈베키스탄</v>
      </c>
      <c r="E1934" s="19" t="n">
        <f aca="false">IFERROR(VALUE(SUBSTITUTE(TRIM('수출입 실적(국가별)'!D1938),",","")),"")</f>
        <v>190937</v>
      </c>
      <c r="F1934" s="19" t="n">
        <f aca="false">IFERROR(VALUE(SUBSTITUTE(TRIM('수출입 실적(국가별)'!F1938),",","")),"")</f>
        <v>1935</v>
      </c>
      <c r="G1934" s="19" t="n">
        <f aca="false">IFERROR(VALUE(SUBSTITUTE(TRIM('수출입 실적(국가별)'!G1938),",","")),"")</f>
        <v>189002</v>
      </c>
    </row>
    <row r="1935" customFormat="false" ht="15" hidden="false" customHeight="true" outlineLevel="0" collapsed="false">
      <c r="A1935" s="11" t="str">
        <f aca="false">TRIM('수출입 실적(국가별)'!A1939)</f>
        <v>2025.09</v>
      </c>
      <c r="B1935" s="17" t="n">
        <f aca="false">IFERROR(VALUE(LEFT(A1935,4)),"")</f>
        <v>2025</v>
      </c>
      <c r="C1935" s="17" t="n">
        <f aca="false">IFERROR(VALUE(RIGHT(A1935,2)),"")</f>
        <v>9</v>
      </c>
      <c r="D1935" s="11" t="str">
        <f aca="false">TRIM('수출입 실적(국가별)'!B1939)</f>
        <v>파나마</v>
      </c>
      <c r="E1935" s="19" t="n">
        <f aca="false">IFERROR(VALUE(SUBSTITUTE(TRIM('수출입 실적(국가별)'!D1939),",","")),"")</f>
        <v>184987</v>
      </c>
      <c r="F1935" s="19" t="n">
        <f aca="false">IFERROR(VALUE(SUBSTITUTE(TRIM('수출입 실적(국가별)'!F1939),",","")),"")</f>
        <v>24853</v>
      </c>
      <c r="G1935" s="19" t="n">
        <f aca="false">IFERROR(VALUE(SUBSTITUTE(TRIM('수출입 실적(국가별)'!G1939),",","")),"")</f>
        <v>160134</v>
      </c>
    </row>
    <row r="1936" customFormat="false" ht="15" hidden="false" customHeight="true" outlineLevel="0" collapsed="false">
      <c r="A1936" s="11" t="str">
        <f aca="false">TRIM('수출입 실적(국가별)'!A1940)</f>
        <v>2025.09</v>
      </c>
      <c r="B1936" s="17" t="n">
        <f aca="false">IFERROR(VALUE(LEFT(A1936,4)),"")</f>
        <v>2025</v>
      </c>
      <c r="C1936" s="17" t="n">
        <f aca="false">IFERROR(VALUE(RIGHT(A1936,2)),"")</f>
        <v>9</v>
      </c>
      <c r="D1936" s="11" t="str">
        <f aca="false">TRIM('수출입 실적(국가별)'!B1940)</f>
        <v>몰타</v>
      </c>
      <c r="E1936" s="19" t="n">
        <f aca="false">IFERROR(VALUE(SUBSTITUTE(TRIM('수출입 실적(국가별)'!D1940),",","")),"")</f>
        <v>184911</v>
      </c>
      <c r="F1936" s="19" t="n">
        <f aca="false">IFERROR(VALUE(SUBSTITUTE(TRIM('수출입 실적(국가별)'!F1940),",","")),"")</f>
        <v>50853</v>
      </c>
      <c r="G1936" s="19" t="n">
        <f aca="false">IFERROR(VALUE(SUBSTITUTE(TRIM('수출입 실적(국가별)'!G1940),",","")),"")</f>
        <v>134058</v>
      </c>
    </row>
    <row r="1937" customFormat="false" ht="15" hidden="false" customHeight="true" outlineLevel="0" collapsed="false">
      <c r="A1937" s="11" t="str">
        <f aca="false">TRIM('수출입 실적(국가별)'!A1941)</f>
        <v>2025.09</v>
      </c>
      <c r="B1937" s="17" t="n">
        <f aca="false">IFERROR(VALUE(LEFT(A1937,4)),"")</f>
        <v>2025</v>
      </c>
      <c r="C1937" s="17" t="n">
        <f aca="false">IFERROR(VALUE(RIGHT(A1937,2)),"")</f>
        <v>9</v>
      </c>
      <c r="D1937" s="11" t="str">
        <f aca="false">TRIM('수출입 실적(국가별)'!B1941)</f>
        <v>이집트</v>
      </c>
      <c r="E1937" s="19" t="n">
        <f aca="false">IFERROR(VALUE(SUBSTITUTE(TRIM('수출입 실적(국가별)'!D1941),",","")),"")</f>
        <v>175761</v>
      </c>
      <c r="F1937" s="19" t="n">
        <f aca="false">IFERROR(VALUE(SUBSTITUTE(TRIM('수출입 실적(국가별)'!F1941),",","")),"")</f>
        <v>5634</v>
      </c>
      <c r="G1937" s="19" t="n">
        <f aca="false">IFERROR(VALUE(SUBSTITUTE(TRIM('수출입 실적(국가별)'!G1941),",","")),"")</f>
        <v>170128</v>
      </c>
    </row>
    <row r="1938" customFormat="false" ht="15" hidden="false" customHeight="true" outlineLevel="0" collapsed="false">
      <c r="A1938" s="11" t="str">
        <f aca="false">TRIM('수출입 실적(국가별)'!A1942)</f>
        <v>2025.09</v>
      </c>
      <c r="B1938" s="17" t="n">
        <f aca="false">IFERROR(VALUE(LEFT(A1938,4)),"")</f>
        <v>2025</v>
      </c>
      <c r="C1938" s="17" t="n">
        <f aca="false">IFERROR(VALUE(RIGHT(A1938,2)),"")</f>
        <v>9</v>
      </c>
      <c r="D1938" s="11" t="str">
        <f aca="false">TRIM('수출입 실적(국가별)'!B1942)</f>
        <v>파키스탄</v>
      </c>
      <c r="E1938" s="19" t="n">
        <f aca="false">IFERROR(VALUE(SUBSTITUTE(TRIM('수출입 실적(국가별)'!D1942),",","")),"")</f>
        <v>168707</v>
      </c>
      <c r="F1938" s="19" t="n">
        <f aca="false">IFERROR(VALUE(SUBSTITUTE(TRIM('수출입 실적(국가별)'!F1942),",","")),"")</f>
        <v>15710</v>
      </c>
      <c r="G1938" s="19" t="n">
        <f aca="false">IFERROR(VALUE(SUBSTITUTE(TRIM('수출입 실적(국가별)'!G1942),",","")),"")</f>
        <v>152997</v>
      </c>
    </row>
    <row r="1939" customFormat="false" ht="15" hidden="false" customHeight="true" outlineLevel="0" collapsed="false">
      <c r="A1939" s="11" t="str">
        <f aca="false">TRIM('수출입 실적(국가별)'!A1943)</f>
        <v>2025.09</v>
      </c>
      <c r="B1939" s="17" t="n">
        <f aca="false">IFERROR(VALUE(LEFT(A1939,4)),"")</f>
        <v>2025</v>
      </c>
      <c r="C1939" s="17" t="n">
        <f aca="false">IFERROR(VALUE(RIGHT(A1939,2)),"")</f>
        <v>9</v>
      </c>
      <c r="D1939" s="11" t="str">
        <f aca="false">TRIM('수출입 실적(국가별)'!B1943)</f>
        <v>콜롬비아</v>
      </c>
      <c r="E1939" s="19" t="n">
        <f aca="false">IFERROR(VALUE(SUBSTITUTE(TRIM('수출입 실적(국가별)'!D1943),",","")),"")</f>
        <v>168606</v>
      </c>
      <c r="F1939" s="19" t="n">
        <f aca="false">IFERROR(VALUE(SUBSTITUTE(TRIM('수출입 실적(국가별)'!F1943),",","")),"")</f>
        <v>55597</v>
      </c>
      <c r="G1939" s="19" t="n">
        <f aca="false">IFERROR(VALUE(SUBSTITUTE(TRIM('수출입 실적(국가별)'!G1943),",","")),"")</f>
        <v>113008</v>
      </c>
    </row>
    <row r="1940" customFormat="false" ht="15" hidden="false" customHeight="true" outlineLevel="0" collapsed="false">
      <c r="A1940" s="11" t="str">
        <f aca="false">TRIM('수출입 실적(국가별)'!A1944)</f>
        <v>2025.09</v>
      </c>
      <c r="B1940" s="17" t="n">
        <f aca="false">IFERROR(VALUE(LEFT(A1940,4)),"")</f>
        <v>2025</v>
      </c>
      <c r="C1940" s="17" t="n">
        <f aca="false">IFERROR(VALUE(RIGHT(A1940,2)),"")</f>
        <v>9</v>
      </c>
      <c r="D1940" s="11" t="str">
        <f aca="false">TRIM('수출입 실적(국가별)'!B1944)</f>
        <v>이스라엘</v>
      </c>
      <c r="E1940" s="19" t="n">
        <f aca="false">IFERROR(VALUE(SUBSTITUTE(TRIM('수출입 실적(국가별)'!D1944),",","")),"")</f>
        <v>144817</v>
      </c>
      <c r="F1940" s="19" t="n">
        <f aca="false">IFERROR(VALUE(SUBSTITUTE(TRIM('수출입 실적(국가별)'!F1944),",","")),"")</f>
        <v>99355</v>
      </c>
      <c r="G1940" s="19" t="n">
        <f aca="false">IFERROR(VALUE(SUBSTITUTE(TRIM('수출입 실적(국가별)'!G1944),",","")),"")</f>
        <v>45462</v>
      </c>
    </row>
    <row r="1941" customFormat="false" ht="15" hidden="false" customHeight="true" outlineLevel="0" collapsed="false">
      <c r="A1941" s="11" t="str">
        <f aca="false">TRIM('수출입 실적(국가별)'!A1945)</f>
        <v>2025.09</v>
      </c>
      <c r="B1941" s="17" t="n">
        <f aca="false">IFERROR(VALUE(LEFT(A1941,4)),"")</f>
        <v>2025</v>
      </c>
      <c r="C1941" s="17" t="n">
        <f aca="false">IFERROR(VALUE(RIGHT(A1941,2)),"")</f>
        <v>9</v>
      </c>
      <c r="D1941" s="11" t="str">
        <f aca="false">TRIM('수출입 실적(국가별)'!B1945)</f>
        <v>방글라데시</v>
      </c>
      <c r="E1941" s="19" t="n">
        <f aca="false">IFERROR(VALUE(SUBSTITUTE(TRIM('수출입 실적(국가별)'!D1945),",","")),"")</f>
        <v>128369</v>
      </c>
      <c r="F1941" s="19" t="n">
        <f aca="false">IFERROR(VALUE(SUBSTITUTE(TRIM('수출입 실적(국가별)'!F1945),",","")),"")</f>
        <v>66666</v>
      </c>
      <c r="G1941" s="19" t="n">
        <f aca="false">IFERROR(VALUE(SUBSTITUTE(TRIM('수출입 실적(국가별)'!G1945),",","")),"")</f>
        <v>61702</v>
      </c>
    </row>
    <row r="1942" customFormat="false" ht="15" hidden="false" customHeight="true" outlineLevel="0" collapsed="false">
      <c r="A1942" s="11" t="str">
        <f aca="false">TRIM('수출입 실적(국가별)'!A1946)</f>
        <v>2025.09</v>
      </c>
      <c r="B1942" s="17" t="n">
        <f aca="false">IFERROR(VALUE(LEFT(A1942,4)),"")</f>
        <v>2025</v>
      </c>
      <c r="C1942" s="17" t="n">
        <f aca="false">IFERROR(VALUE(RIGHT(A1942,2)),"")</f>
        <v>9</v>
      </c>
      <c r="D1942" s="11" t="str">
        <f aca="false">TRIM('수출입 실적(국가별)'!B1946)</f>
        <v>스웨덴</v>
      </c>
      <c r="E1942" s="19" t="n">
        <f aca="false">IFERROR(VALUE(SUBSTITUTE(TRIM('수출입 실적(국가별)'!D1946),",","")),"")</f>
        <v>127382</v>
      </c>
      <c r="F1942" s="19" t="n">
        <f aca="false">IFERROR(VALUE(SUBSTITUTE(TRIM('수출입 실적(국가별)'!F1946),",","")),"")</f>
        <v>209766</v>
      </c>
      <c r="G1942" s="19" t="n">
        <f aca="false">IFERROR(VALUE(SUBSTITUTE(TRIM('수출입 실적(국가별)'!G1946),",","")),"")</f>
        <v>-82384</v>
      </c>
    </row>
    <row r="1943" customFormat="false" ht="15" hidden="false" customHeight="true" outlineLevel="0" collapsed="false">
      <c r="A1943" s="11" t="str">
        <f aca="false">TRIM('수출입 실적(국가별)'!A1947)</f>
        <v>2025.09</v>
      </c>
      <c r="B1943" s="17" t="n">
        <f aca="false">IFERROR(VALUE(LEFT(A1943,4)),"")</f>
        <v>2025</v>
      </c>
      <c r="C1943" s="17" t="n">
        <f aca="false">IFERROR(VALUE(RIGHT(A1943,2)),"")</f>
        <v>9</v>
      </c>
      <c r="D1943" s="11" t="str">
        <f aca="false">TRIM('수출입 실적(국가별)'!B1947)</f>
        <v>오스트리아</v>
      </c>
      <c r="E1943" s="19" t="n">
        <f aca="false">IFERROR(VALUE(SUBSTITUTE(TRIM('수출입 실적(국가별)'!D1947),",","")),"")</f>
        <v>118950</v>
      </c>
      <c r="F1943" s="19" t="n">
        <f aca="false">IFERROR(VALUE(SUBSTITUTE(TRIM('수출입 실적(국가별)'!F1947),",","")),"")</f>
        <v>129691</v>
      </c>
      <c r="G1943" s="19" t="n">
        <f aca="false">IFERROR(VALUE(SUBSTITUTE(TRIM('수출입 실적(국가별)'!G1947),",","")),"")</f>
        <v>-10741</v>
      </c>
    </row>
    <row r="1944" customFormat="false" ht="15" hidden="false" customHeight="true" outlineLevel="0" collapsed="false">
      <c r="A1944" s="11" t="str">
        <f aca="false">TRIM('수출입 실적(국가별)'!A1948)</f>
        <v>2025.09</v>
      </c>
      <c r="B1944" s="17" t="n">
        <f aca="false">IFERROR(VALUE(LEFT(A1944,4)),"")</f>
        <v>2025</v>
      </c>
      <c r="C1944" s="17" t="n">
        <f aca="false">IFERROR(VALUE(RIGHT(A1944,2)),"")</f>
        <v>9</v>
      </c>
      <c r="D1944" s="11" t="str">
        <f aca="false">TRIM('수출입 실적(국가별)'!B1948)</f>
        <v>남아프리카공화국</v>
      </c>
      <c r="E1944" s="19" t="n">
        <f aca="false">IFERROR(VALUE(SUBSTITUTE(TRIM('수출입 실적(국가별)'!D1948),",","")),"")</f>
        <v>107750</v>
      </c>
      <c r="F1944" s="19" t="n">
        <f aca="false">IFERROR(VALUE(SUBSTITUTE(TRIM('수출입 실적(국가별)'!F1948),",","")),"")</f>
        <v>173384</v>
      </c>
      <c r="G1944" s="19" t="n">
        <f aca="false">IFERROR(VALUE(SUBSTITUTE(TRIM('수출입 실적(국가별)'!G1948),",","")),"")</f>
        <v>-65634</v>
      </c>
    </row>
    <row r="1945" customFormat="false" ht="15" hidden="false" customHeight="true" outlineLevel="0" collapsed="false">
      <c r="A1945" s="11" t="str">
        <f aca="false">TRIM('수출입 실적(국가별)'!A1949)</f>
        <v>2025.09</v>
      </c>
      <c r="B1945" s="17" t="n">
        <f aca="false">IFERROR(VALUE(LEFT(A1945,4)),"")</f>
        <v>2025</v>
      </c>
      <c r="C1945" s="17" t="n">
        <f aca="false">IFERROR(VALUE(RIGHT(A1945,2)),"")</f>
        <v>9</v>
      </c>
      <c r="D1945" s="11" t="str">
        <f aca="false">TRIM('수출입 실적(국가별)'!B1949)</f>
        <v>카타르</v>
      </c>
      <c r="E1945" s="19" t="n">
        <f aca="false">IFERROR(VALUE(SUBSTITUTE(TRIM('수출입 실적(국가별)'!D1949),",","")),"")</f>
        <v>105326</v>
      </c>
      <c r="F1945" s="19" t="n">
        <f aca="false">IFERROR(VALUE(SUBSTITUTE(TRIM('수출입 실적(국가별)'!F1949),",","")),"")</f>
        <v>889013</v>
      </c>
      <c r="G1945" s="19" t="n">
        <f aca="false">IFERROR(VALUE(SUBSTITUTE(TRIM('수출입 실적(국가별)'!G1949),",","")),"")</f>
        <v>-783686</v>
      </c>
    </row>
    <row r="1946" customFormat="false" ht="15" hidden="false" customHeight="true" outlineLevel="0" collapsed="false">
      <c r="A1946" s="11" t="str">
        <f aca="false">TRIM('수출입 실적(국가별)'!A1950)</f>
        <v>2025.09</v>
      </c>
      <c r="B1946" s="17" t="n">
        <f aca="false">IFERROR(VALUE(LEFT(A1946,4)),"")</f>
        <v>2025</v>
      </c>
      <c r="C1946" s="17" t="n">
        <f aca="false">IFERROR(VALUE(RIGHT(A1946,2)),"")</f>
        <v>9</v>
      </c>
      <c r="D1946" s="11" t="str">
        <f aca="false">TRIM('수출입 실적(국가별)'!B1950)</f>
        <v>오만</v>
      </c>
      <c r="E1946" s="19" t="n">
        <f aca="false">IFERROR(VALUE(SUBSTITUTE(TRIM('수출입 실적(국가별)'!D1950),",","")),"")</f>
        <v>101451</v>
      </c>
      <c r="F1946" s="19" t="n">
        <f aca="false">IFERROR(VALUE(SUBSTITUTE(TRIM('수출입 실적(국가별)'!F1950),",","")),"")</f>
        <v>232093</v>
      </c>
      <c r="G1946" s="19" t="n">
        <f aca="false">IFERROR(VALUE(SUBSTITUTE(TRIM('수출입 실적(국가별)'!G1950),",","")),"")</f>
        <v>-130641</v>
      </c>
    </row>
    <row r="1947" customFormat="false" ht="15" hidden="false" customHeight="true" outlineLevel="0" collapsed="false">
      <c r="A1947" s="11" t="str">
        <f aca="false">TRIM('수출입 실적(국가별)'!A1951)</f>
        <v>2025.09</v>
      </c>
      <c r="B1947" s="17" t="n">
        <f aca="false">IFERROR(VALUE(LEFT(A1947,4)),"")</f>
        <v>2025</v>
      </c>
      <c r="C1947" s="17" t="n">
        <f aca="false">IFERROR(VALUE(RIGHT(A1947,2)),"")</f>
        <v>9</v>
      </c>
      <c r="D1947" s="11" t="str">
        <f aca="false">TRIM('수출입 실적(국가별)'!B1951)</f>
        <v>슬로베니아</v>
      </c>
      <c r="E1947" s="19" t="n">
        <f aca="false">IFERROR(VALUE(SUBSTITUTE(TRIM('수출입 실적(국가별)'!D1951),",","")),"")</f>
        <v>100055</v>
      </c>
      <c r="F1947" s="19" t="n">
        <f aca="false">IFERROR(VALUE(SUBSTITUTE(TRIM('수출입 실적(국가별)'!F1951),",","")),"")</f>
        <v>10993</v>
      </c>
      <c r="G1947" s="19" t="n">
        <f aca="false">IFERROR(VALUE(SUBSTITUTE(TRIM('수출입 실적(국가별)'!G1951),",","")),"")</f>
        <v>89062</v>
      </c>
    </row>
    <row r="1948" customFormat="false" ht="15" hidden="false" customHeight="true" outlineLevel="0" collapsed="false">
      <c r="A1948" s="11" t="str">
        <f aca="false">TRIM('수출입 실적(국가별)'!A1952)</f>
        <v>2025.09</v>
      </c>
      <c r="B1948" s="17" t="n">
        <f aca="false">IFERROR(VALUE(LEFT(A1948,4)),"")</f>
        <v>2025</v>
      </c>
      <c r="C1948" s="17" t="n">
        <f aca="false">IFERROR(VALUE(RIGHT(A1948,2)),"")</f>
        <v>9</v>
      </c>
      <c r="D1948" s="11" t="str">
        <f aca="false">TRIM('수출입 실적(국가별)'!B1952)</f>
        <v>이라크</v>
      </c>
      <c r="E1948" s="19" t="n">
        <f aca="false">IFERROR(VALUE(SUBSTITUTE(TRIM('수출입 실적(국가별)'!D1952),",","")),"")</f>
        <v>93055</v>
      </c>
      <c r="F1948" s="19" t="n">
        <f aca="false">IFERROR(VALUE(SUBSTITUTE(TRIM('수출입 실적(국가별)'!F1952),",","")),"")</f>
        <v>894860</v>
      </c>
      <c r="G1948" s="19" t="n">
        <f aca="false">IFERROR(VALUE(SUBSTITUTE(TRIM('수출입 실적(국가별)'!G1952),",","")),"")</f>
        <v>-801805</v>
      </c>
    </row>
    <row r="1949" customFormat="false" ht="15" hidden="false" customHeight="true" outlineLevel="0" collapsed="false">
      <c r="A1949" s="11" t="str">
        <f aca="false">TRIM('수출입 실적(국가별)'!A1953)</f>
        <v>2025.09</v>
      </c>
      <c r="B1949" s="17" t="n">
        <f aca="false">IFERROR(VALUE(LEFT(A1949,4)),"")</f>
        <v>2025</v>
      </c>
      <c r="C1949" s="17" t="n">
        <f aca="false">IFERROR(VALUE(RIGHT(A1949,2)),"")</f>
        <v>9</v>
      </c>
      <c r="D1949" s="11" t="str">
        <f aca="false">TRIM('수출입 실적(국가별)'!B1953)</f>
        <v>쿠웨이트</v>
      </c>
      <c r="E1949" s="19" t="n">
        <f aca="false">IFERROR(VALUE(SUBSTITUTE(TRIM('수출입 실적(국가별)'!D1953),",","")),"")</f>
        <v>72350</v>
      </c>
      <c r="F1949" s="19" t="n">
        <f aca="false">IFERROR(VALUE(SUBSTITUTE(TRIM('수출입 실적(국가별)'!F1953),",","")),"")</f>
        <v>528389</v>
      </c>
      <c r="G1949" s="19" t="n">
        <f aca="false">IFERROR(VALUE(SUBSTITUTE(TRIM('수출입 실적(국가별)'!G1953),",","")),"")</f>
        <v>-456039</v>
      </c>
    </row>
    <row r="1950" customFormat="false" ht="15" hidden="false" customHeight="true" outlineLevel="0" collapsed="false">
      <c r="A1950" s="11" t="str">
        <f aca="false">TRIM('수출입 실적(국가별)'!A1954)</f>
        <v>2025.09</v>
      </c>
      <c r="B1950" s="17" t="n">
        <f aca="false">IFERROR(VALUE(LEFT(A1950,4)),"")</f>
        <v>2025</v>
      </c>
      <c r="C1950" s="17" t="n">
        <f aca="false">IFERROR(VALUE(RIGHT(A1950,2)),"")</f>
        <v>9</v>
      </c>
      <c r="D1950" s="11" t="str">
        <f aca="false">TRIM('수출입 실적(국가별)'!B1954)</f>
        <v>캄보디아</v>
      </c>
      <c r="E1950" s="19" t="n">
        <f aca="false">IFERROR(VALUE(SUBSTITUTE(TRIM('수출입 실적(국가별)'!D1954),",","")),"")</f>
        <v>70777</v>
      </c>
      <c r="F1950" s="19" t="n">
        <f aca="false">IFERROR(VALUE(SUBSTITUTE(TRIM('수출입 실적(국가별)'!F1954),",","")),"")</f>
        <v>50511</v>
      </c>
      <c r="G1950" s="19" t="n">
        <f aca="false">IFERROR(VALUE(SUBSTITUTE(TRIM('수출입 실적(국가별)'!G1954),",","")),"")</f>
        <v>20266</v>
      </c>
    </row>
    <row r="1951" customFormat="false" ht="15" hidden="false" customHeight="true" outlineLevel="0" collapsed="false">
      <c r="A1951" s="11" t="str">
        <f aca="false">TRIM('수출입 실적(국가별)'!A1955)</f>
        <v>2025.09</v>
      </c>
      <c r="B1951" s="17" t="n">
        <f aca="false">IFERROR(VALUE(LEFT(A1951,4)),"")</f>
        <v>2025</v>
      </c>
      <c r="C1951" s="17" t="n">
        <f aca="false">IFERROR(VALUE(RIGHT(A1951,2)),"")</f>
        <v>9</v>
      </c>
      <c r="D1951" s="11" t="str">
        <f aca="false">TRIM('수출입 실적(국가별)'!B1955)</f>
        <v>앙골라</v>
      </c>
      <c r="E1951" s="19" t="n">
        <f aca="false">IFERROR(VALUE(SUBSTITUTE(TRIM('수출입 실적(국가별)'!D1955),",","")),"")</f>
        <v>68150</v>
      </c>
      <c r="F1951" s="19" t="n">
        <f aca="false">IFERROR(VALUE(SUBSTITUTE(TRIM('수출입 실적(국가별)'!F1955),",","")),"")</f>
        <v>3</v>
      </c>
      <c r="G1951" s="19" t="n">
        <f aca="false">IFERROR(VALUE(SUBSTITUTE(TRIM('수출입 실적(국가별)'!G1955),",","")),"")</f>
        <v>68148</v>
      </c>
    </row>
    <row r="1952" customFormat="false" ht="15" hidden="false" customHeight="true" outlineLevel="0" collapsed="false">
      <c r="A1952" s="11" t="str">
        <f aca="false">TRIM('수출입 실적(국가별)'!A1956)</f>
        <v>2025.09</v>
      </c>
      <c r="B1952" s="17" t="n">
        <f aca="false">IFERROR(VALUE(LEFT(A1952,4)),"")</f>
        <v>2025</v>
      </c>
      <c r="C1952" s="17" t="n">
        <f aca="false">IFERROR(VALUE(RIGHT(A1952,2)),"")</f>
        <v>9</v>
      </c>
      <c r="D1952" s="11" t="str">
        <f aca="false">TRIM('수출입 실적(국가별)'!B1956)</f>
        <v>포루투갈</v>
      </c>
      <c r="E1952" s="19" t="n">
        <f aca="false">IFERROR(VALUE(SUBSTITUTE(TRIM('수출입 실적(국가별)'!D1956),",","")),"")</f>
        <v>66749</v>
      </c>
      <c r="F1952" s="19" t="n">
        <f aca="false">IFERROR(VALUE(SUBSTITUTE(TRIM('수출입 실적(국가별)'!F1956),",","")),"")</f>
        <v>36199</v>
      </c>
      <c r="G1952" s="19" t="n">
        <f aca="false">IFERROR(VALUE(SUBSTITUTE(TRIM('수출입 실적(국가별)'!G1956),",","")),"")</f>
        <v>30550</v>
      </c>
    </row>
    <row r="1953" customFormat="false" ht="15" hidden="false" customHeight="true" outlineLevel="0" collapsed="false">
      <c r="A1953" s="11" t="str">
        <f aca="false">TRIM('수출입 실적(국가별)'!A1957)</f>
        <v>2025.09</v>
      </c>
      <c r="B1953" s="17" t="n">
        <f aca="false">IFERROR(VALUE(LEFT(A1953,4)),"")</f>
        <v>2025</v>
      </c>
      <c r="C1953" s="17" t="n">
        <f aca="false">IFERROR(VALUE(RIGHT(A1953,2)),"")</f>
        <v>9</v>
      </c>
      <c r="D1953" s="11" t="str">
        <f aca="false">TRIM('수출입 실적(국가별)'!B1957)</f>
        <v>아르헨티나</v>
      </c>
      <c r="E1953" s="19" t="n">
        <f aca="false">IFERROR(VALUE(SUBSTITUTE(TRIM('수출입 실적(국가별)'!D1957),",","")),"")</f>
        <v>63122</v>
      </c>
      <c r="F1953" s="19" t="n">
        <f aca="false">IFERROR(VALUE(SUBSTITUTE(TRIM('수출입 실적(국가별)'!F1957),",","")),"")</f>
        <v>64184</v>
      </c>
      <c r="G1953" s="19" t="n">
        <f aca="false">IFERROR(VALUE(SUBSTITUTE(TRIM('수출입 실적(국가별)'!G1957),",","")),"")</f>
        <v>-1063</v>
      </c>
    </row>
    <row r="1954" customFormat="false" ht="15" hidden="false" customHeight="true" outlineLevel="0" collapsed="false">
      <c r="A1954" s="11" t="str">
        <f aca="false">TRIM('수출입 실적(국가별)'!A1958)</f>
        <v>2025.09</v>
      </c>
      <c r="B1954" s="17" t="n">
        <f aca="false">IFERROR(VALUE(LEFT(A1954,4)),"")</f>
        <v>2025</v>
      </c>
      <c r="C1954" s="17" t="n">
        <f aca="false">IFERROR(VALUE(RIGHT(A1954,2)),"")</f>
        <v>9</v>
      </c>
      <c r="D1954" s="11" t="str">
        <f aca="false">TRIM('수출입 실적(국가별)'!B1958)</f>
        <v>나이지리아</v>
      </c>
      <c r="E1954" s="19" t="n">
        <f aca="false">IFERROR(VALUE(SUBSTITUTE(TRIM('수출입 실적(국가별)'!D1958),",","")),"")</f>
        <v>61071</v>
      </c>
      <c r="F1954" s="19" t="n">
        <f aca="false">IFERROR(VALUE(SUBSTITUTE(TRIM('수출입 실적(국가별)'!F1958),",","")),"")</f>
        <v>9409</v>
      </c>
      <c r="G1954" s="19" t="n">
        <f aca="false">IFERROR(VALUE(SUBSTITUTE(TRIM('수출입 실적(국가별)'!G1958),",","")),"")</f>
        <v>51662</v>
      </c>
    </row>
    <row r="1955" customFormat="false" ht="15" hidden="false" customHeight="true" outlineLevel="0" collapsed="false">
      <c r="A1955" s="11" t="str">
        <f aca="false">TRIM('수출입 실적(국가별)'!A1959)</f>
        <v>2025.09</v>
      </c>
      <c r="B1955" s="17" t="n">
        <f aca="false">IFERROR(VALUE(LEFT(A1955,4)),"")</f>
        <v>2025</v>
      </c>
      <c r="C1955" s="17" t="n">
        <f aca="false">IFERROR(VALUE(RIGHT(A1955,2)),"")</f>
        <v>9</v>
      </c>
      <c r="D1955" s="11" t="str">
        <f aca="false">TRIM('수출입 실적(국가별)'!B1959)</f>
        <v>몽골</v>
      </c>
      <c r="E1955" s="19" t="n">
        <f aca="false">IFERROR(VALUE(SUBSTITUTE(TRIM('수출입 실적(국가별)'!D1959),",","")),"")</f>
        <v>60067</v>
      </c>
      <c r="F1955" s="19" t="n">
        <f aca="false">IFERROR(VALUE(SUBSTITUTE(TRIM('수출입 실적(국가별)'!F1959),",","")),"")</f>
        <v>3045</v>
      </c>
      <c r="G1955" s="19" t="n">
        <f aca="false">IFERROR(VALUE(SUBSTITUTE(TRIM('수출입 실적(국가별)'!G1959),",","")),"")</f>
        <v>57022</v>
      </c>
    </row>
    <row r="1956" customFormat="false" ht="15" hidden="false" customHeight="true" outlineLevel="0" collapsed="false">
      <c r="A1956" s="11" t="str">
        <f aca="false">TRIM('수출입 실적(국가별)'!A1960)</f>
        <v>2025.09</v>
      </c>
      <c r="B1956" s="17" t="n">
        <f aca="false">IFERROR(VALUE(LEFT(A1956,4)),"")</f>
        <v>2025</v>
      </c>
      <c r="C1956" s="17" t="n">
        <f aca="false">IFERROR(VALUE(RIGHT(A1956,2)),"")</f>
        <v>9</v>
      </c>
      <c r="D1956" s="11" t="str">
        <f aca="false">TRIM('수출입 실적(국가별)'!B1960)</f>
        <v>페루</v>
      </c>
      <c r="E1956" s="19" t="n">
        <f aca="false">IFERROR(VALUE(SUBSTITUTE(TRIM('수출입 실적(국가별)'!D1960),",","")),"")</f>
        <v>58776</v>
      </c>
      <c r="F1956" s="19" t="n">
        <f aca="false">IFERROR(VALUE(SUBSTITUTE(TRIM('수출입 실적(국가별)'!F1960),",","")),"")</f>
        <v>88811</v>
      </c>
      <c r="G1956" s="19" t="n">
        <f aca="false">IFERROR(VALUE(SUBSTITUTE(TRIM('수출입 실적(국가별)'!G1960),",","")),"")</f>
        <v>-30035</v>
      </c>
    </row>
    <row r="1957" customFormat="false" ht="15" hidden="false" customHeight="true" outlineLevel="0" collapsed="false">
      <c r="A1957" s="11" t="str">
        <f aca="false">TRIM('수출입 실적(국가별)'!A1961)</f>
        <v>2025.09</v>
      </c>
      <c r="B1957" s="17" t="n">
        <f aca="false">IFERROR(VALUE(LEFT(A1957,4)),"")</f>
        <v>2025</v>
      </c>
      <c r="C1957" s="17" t="n">
        <f aca="false">IFERROR(VALUE(RIGHT(A1957,2)),"")</f>
        <v>9</v>
      </c>
      <c r="D1957" s="11" t="str">
        <f aca="false">TRIM('수출입 실적(국가별)'!B1961)</f>
        <v>루마니아</v>
      </c>
      <c r="E1957" s="19" t="n">
        <f aca="false">IFERROR(VALUE(SUBSTITUTE(TRIM('수출입 실적(국가별)'!D1961),",","")),"")</f>
        <v>50168</v>
      </c>
      <c r="F1957" s="19" t="n">
        <f aca="false">IFERROR(VALUE(SUBSTITUTE(TRIM('수출입 실적(국가별)'!F1961),",","")),"")</f>
        <v>74642</v>
      </c>
      <c r="G1957" s="19" t="n">
        <f aca="false">IFERROR(VALUE(SUBSTITUTE(TRIM('수출입 실적(국가별)'!G1961),",","")),"")</f>
        <v>-24474</v>
      </c>
    </row>
    <row r="1958" customFormat="false" ht="15" hidden="false" customHeight="true" outlineLevel="0" collapsed="false">
      <c r="A1958" s="11" t="str">
        <f aca="false">TRIM('수출입 실적(국가별)'!A1962)</f>
        <v>2025.09</v>
      </c>
      <c r="B1958" s="17" t="n">
        <f aca="false">IFERROR(VALUE(LEFT(A1958,4)),"")</f>
        <v>2025</v>
      </c>
      <c r="C1958" s="17" t="n">
        <f aca="false">IFERROR(VALUE(RIGHT(A1958,2)),"")</f>
        <v>9</v>
      </c>
      <c r="D1958" s="11" t="str">
        <f aca="false">TRIM('수출입 실적(국가별)'!B1962)</f>
        <v>타지크</v>
      </c>
      <c r="E1958" s="19" t="n">
        <f aca="false">IFERROR(VALUE(SUBSTITUTE(TRIM('수출입 실적(국가별)'!D1962),",","")),"")</f>
        <v>47593</v>
      </c>
      <c r="F1958" s="19" t="n">
        <f aca="false">IFERROR(VALUE(SUBSTITUTE(TRIM('수출입 실적(국가별)'!F1962),",","")),"")</f>
        <v>0</v>
      </c>
      <c r="G1958" s="19" t="n">
        <f aca="false">IFERROR(VALUE(SUBSTITUTE(TRIM('수출입 실적(국가별)'!G1962),",","")),"")</f>
        <v>47593</v>
      </c>
    </row>
    <row r="1959" customFormat="false" ht="15" hidden="false" customHeight="true" outlineLevel="0" collapsed="false">
      <c r="A1959" s="11" t="str">
        <f aca="false">TRIM('수출입 실적(국가별)'!A1963)</f>
        <v>2025.09</v>
      </c>
      <c r="B1959" s="17" t="n">
        <f aca="false">IFERROR(VALUE(LEFT(A1959,4)),"")</f>
        <v>2025</v>
      </c>
      <c r="C1959" s="17" t="n">
        <f aca="false">IFERROR(VALUE(RIGHT(A1959,2)),"")</f>
        <v>9</v>
      </c>
      <c r="D1959" s="11" t="str">
        <f aca="false">TRIM('수출입 실적(국가별)'!B1963)</f>
        <v>리비아</v>
      </c>
      <c r="E1959" s="19" t="n">
        <f aca="false">IFERROR(VALUE(SUBSTITUTE(TRIM('수출입 실적(국가별)'!D1963),",","")),"")</f>
        <v>47294</v>
      </c>
      <c r="F1959" s="19" t="n">
        <f aca="false">IFERROR(VALUE(SUBSTITUTE(TRIM('수출입 실적(국가별)'!F1963),",","")),"")</f>
        <v>18280</v>
      </c>
      <c r="G1959" s="19" t="n">
        <f aca="false">IFERROR(VALUE(SUBSTITUTE(TRIM('수출입 실적(국가별)'!G1963),",","")),"")</f>
        <v>29015</v>
      </c>
    </row>
    <row r="1960" customFormat="false" ht="15" hidden="false" customHeight="true" outlineLevel="0" collapsed="false">
      <c r="A1960" s="11" t="str">
        <f aca="false">TRIM('수출입 실적(국가별)'!A1964)</f>
        <v>2025.09</v>
      </c>
      <c r="B1960" s="17" t="n">
        <f aca="false">IFERROR(VALUE(LEFT(A1960,4)),"")</f>
        <v>2025</v>
      </c>
      <c r="C1960" s="17" t="n">
        <f aca="false">IFERROR(VALUE(RIGHT(A1960,2)),"")</f>
        <v>9</v>
      </c>
      <c r="D1960" s="11" t="str">
        <f aca="false">TRIM('수출입 실적(국가별)'!B1964)</f>
        <v>에쿠아도르</v>
      </c>
      <c r="E1960" s="19" t="n">
        <f aca="false">IFERROR(VALUE(SUBSTITUTE(TRIM('수출입 실적(국가별)'!D1964),",","")),"")</f>
        <v>47115</v>
      </c>
      <c r="F1960" s="19" t="n">
        <f aca="false">IFERROR(VALUE(SUBSTITUTE(TRIM('수출입 실적(국가별)'!F1964),",","")),"")</f>
        <v>15620</v>
      </c>
      <c r="G1960" s="19" t="n">
        <f aca="false">IFERROR(VALUE(SUBSTITUTE(TRIM('수출입 실적(국가별)'!G1964),",","")),"")</f>
        <v>31496</v>
      </c>
    </row>
    <row r="1961" customFormat="false" ht="15" hidden="false" customHeight="true" outlineLevel="0" collapsed="false">
      <c r="A1961" s="11" t="str">
        <f aca="false">TRIM('수출입 실적(국가별)'!A1965)</f>
        <v>2025.09</v>
      </c>
      <c r="B1961" s="17" t="n">
        <f aca="false">IFERROR(VALUE(LEFT(A1961,4)),"")</f>
        <v>2025</v>
      </c>
      <c r="C1961" s="17" t="n">
        <f aca="false">IFERROR(VALUE(RIGHT(A1961,2)),"")</f>
        <v>9</v>
      </c>
      <c r="D1961" s="11" t="str">
        <f aca="false">TRIM('수출입 실적(국가별)'!B1965)</f>
        <v>모로코</v>
      </c>
      <c r="E1961" s="19" t="n">
        <f aca="false">IFERROR(VALUE(SUBSTITUTE(TRIM('수출입 실적(국가별)'!D1965),",","")),"")</f>
        <v>46618</v>
      </c>
      <c r="F1961" s="19" t="n">
        <f aca="false">IFERROR(VALUE(SUBSTITUTE(TRIM('수출입 실적(국가별)'!F1965),",","")),"")</f>
        <v>22329</v>
      </c>
      <c r="G1961" s="19" t="n">
        <f aca="false">IFERROR(VALUE(SUBSTITUTE(TRIM('수출입 실적(국가별)'!G1965),",","")),"")</f>
        <v>24289</v>
      </c>
    </row>
    <row r="1962" customFormat="false" ht="15" hidden="false" customHeight="true" outlineLevel="0" collapsed="false">
      <c r="A1962" s="11" t="str">
        <f aca="false">TRIM('수출입 실적(국가별)'!A1966)</f>
        <v>2025.09</v>
      </c>
      <c r="B1962" s="17" t="n">
        <f aca="false">IFERROR(VALUE(LEFT(A1962,4)),"")</f>
        <v>2025</v>
      </c>
      <c r="C1962" s="17" t="n">
        <f aca="false">IFERROR(VALUE(RIGHT(A1962,2)),"")</f>
        <v>9</v>
      </c>
      <c r="D1962" s="11" t="str">
        <f aca="false">TRIM('수출입 실적(국가별)'!B1966)</f>
        <v>우크라이나</v>
      </c>
      <c r="E1962" s="19" t="n">
        <f aca="false">IFERROR(VALUE(SUBSTITUTE(TRIM('수출입 실적(국가별)'!D1966),",","")),"")</f>
        <v>45571</v>
      </c>
      <c r="F1962" s="19" t="n">
        <f aca="false">IFERROR(VALUE(SUBSTITUTE(TRIM('수출입 실적(국가별)'!F1966),",","")),"")</f>
        <v>24877</v>
      </c>
      <c r="G1962" s="19" t="n">
        <f aca="false">IFERROR(VALUE(SUBSTITUTE(TRIM('수출입 실적(국가별)'!G1966),",","")),"")</f>
        <v>20694</v>
      </c>
    </row>
    <row r="1963" customFormat="false" ht="15" hidden="false" customHeight="true" outlineLevel="0" collapsed="false">
      <c r="A1963" s="11" t="str">
        <f aca="false">TRIM('수출입 실적(국가별)'!A1967)</f>
        <v>2025.09</v>
      </c>
      <c r="B1963" s="17" t="n">
        <f aca="false">IFERROR(VALUE(LEFT(A1963,4)),"")</f>
        <v>2025</v>
      </c>
      <c r="C1963" s="17" t="n">
        <f aca="false">IFERROR(VALUE(RIGHT(A1963,2)),"")</f>
        <v>9</v>
      </c>
      <c r="D1963" s="11" t="str">
        <f aca="false">TRIM('수출입 실적(국가별)'!B1967)</f>
        <v>노르웨이</v>
      </c>
      <c r="E1963" s="19" t="n">
        <f aca="false">IFERROR(VALUE(SUBSTITUTE(TRIM('수출입 실적(국가별)'!D1967),",","")),"")</f>
        <v>43568</v>
      </c>
      <c r="F1963" s="19" t="n">
        <f aca="false">IFERROR(VALUE(SUBSTITUTE(TRIM('수출입 실적(국가별)'!F1967),",","")),"")</f>
        <v>221912</v>
      </c>
      <c r="G1963" s="19" t="n">
        <f aca="false">IFERROR(VALUE(SUBSTITUTE(TRIM('수출입 실적(국가별)'!G1967),",","")),"")</f>
        <v>-178344</v>
      </c>
    </row>
    <row r="1964" customFormat="false" ht="15" hidden="false" customHeight="true" outlineLevel="0" collapsed="false">
      <c r="A1964" s="11" t="str">
        <f aca="false">TRIM('수출입 실적(국가별)'!A1968)</f>
        <v>2025.09</v>
      </c>
      <c r="B1964" s="17" t="n">
        <f aca="false">IFERROR(VALUE(LEFT(A1964,4)),"")</f>
        <v>2025</v>
      </c>
      <c r="C1964" s="17" t="n">
        <f aca="false">IFERROR(VALUE(RIGHT(A1964,2)),"")</f>
        <v>9</v>
      </c>
      <c r="D1964" s="11" t="str">
        <f aca="false">TRIM('수출입 실적(국가별)'!B1968)</f>
        <v>핀란드</v>
      </c>
      <c r="E1964" s="19" t="n">
        <f aca="false">IFERROR(VALUE(SUBSTITUTE(TRIM('수출입 실적(국가별)'!D1968),",","")),"")</f>
        <v>41683</v>
      </c>
      <c r="F1964" s="19" t="n">
        <f aca="false">IFERROR(VALUE(SUBSTITUTE(TRIM('수출입 실적(국가별)'!F1968),",","")),"")</f>
        <v>68977</v>
      </c>
      <c r="G1964" s="19" t="n">
        <f aca="false">IFERROR(VALUE(SUBSTITUTE(TRIM('수출입 실적(국가별)'!G1968),",","")),"")</f>
        <v>-27294</v>
      </c>
    </row>
    <row r="1965" customFormat="false" ht="15" hidden="false" customHeight="true" outlineLevel="0" collapsed="false">
      <c r="A1965" s="11" t="str">
        <f aca="false">TRIM('수출입 실적(국가별)'!A1969)</f>
        <v>2025.09</v>
      </c>
      <c r="B1965" s="17" t="n">
        <f aca="false">IFERROR(VALUE(LEFT(A1965,4)),"")</f>
        <v>2025</v>
      </c>
      <c r="C1965" s="17" t="n">
        <f aca="false">IFERROR(VALUE(RIGHT(A1965,2)),"")</f>
        <v>9</v>
      </c>
      <c r="D1965" s="11" t="str">
        <f aca="false">TRIM('수출입 실적(국가별)'!B1969)</f>
        <v>요르단</v>
      </c>
      <c r="E1965" s="19" t="n">
        <f aca="false">IFERROR(VALUE(SUBSTITUTE(TRIM('수출입 실적(국가별)'!D1969),",","")),"")</f>
        <v>39486</v>
      </c>
      <c r="F1965" s="19" t="n">
        <f aca="false">IFERROR(VALUE(SUBSTITUTE(TRIM('수출입 실적(국가별)'!F1969),",","")),"")</f>
        <v>7405</v>
      </c>
      <c r="G1965" s="19" t="n">
        <f aca="false">IFERROR(VALUE(SUBSTITUTE(TRIM('수출입 실적(국가별)'!G1969),",","")),"")</f>
        <v>32081</v>
      </c>
    </row>
    <row r="1966" customFormat="false" ht="15" hidden="false" customHeight="true" outlineLevel="0" collapsed="false">
      <c r="A1966" s="11" t="str">
        <f aca="false">TRIM('수출입 실적(국가별)'!A1970)</f>
        <v>2025.09</v>
      </c>
      <c r="B1966" s="17" t="n">
        <f aca="false">IFERROR(VALUE(LEFT(A1966,4)),"")</f>
        <v>2025</v>
      </c>
      <c r="C1966" s="17" t="n">
        <f aca="false">IFERROR(VALUE(RIGHT(A1966,2)),"")</f>
        <v>9</v>
      </c>
      <c r="D1966" s="11" t="str">
        <f aca="false">TRIM('수출입 실적(국가별)'!B1970)</f>
        <v>알바니아</v>
      </c>
      <c r="E1966" s="19" t="n">
        <f aca="false">IFERROR(VALUE(SUBSTITUTE(TRIM('수출입 실적(국가별)'!D1970),",","")),"")</f>
        <v>37433</v>
      </c>
      <c r="F1966" s="19" t="n">
        <f aca="false">IFERROR(VALUE(SUBSTITUTE(TRIM('수출입 실적(국가별)'!F1970),",","")),"")</f>
        <v>670</v>
      </c>
      <c r="G1966" s="19" t="n">
        <f aca="false">IFERROR(VALUE(SUBSTITUTE(TRIM('수출입 실적(국가별)'!G1970),",","")),"")</f>
        <v>36763</v>
      </c>
    </row>
    <row r="1967" customFormat="false" ht="15" hidden="false" customHeight="true" outlineLevel="0" collapsed="false">
      <c r="A1967" s="11" t="str">
        <f aca="false">TRIM('수출입 실적(국가별)'!A1971)</f>
        <v>2025.09</v>
      </c>
      <c r="B1967" s="17" t="n">
        <f aca="false">IFERROR(VALUE(LEFT(A1967,4)),"")</f>
        <v>2025</v>
      </c>
      <c r="C1967" s="17" t="n">
        <f aca="false">IFERROR(VALUE(RIGHT(A1967,2)),"")</f>
        <v>9</v>
      </c>
      <c r="D1967" s="11" t="str">
        <f aca="false">TRIM('수출입 실적(국가별)'!B1971)</f>
        <v>알제리</v>
      </c>
      <c r="E1967" s="19" t="n">
        <f aca="false">IFERROR(VALUE(SUBSTITUTE(TRIM('수출입 실적(국가별)'!D1971),",","")),"")</f>
        <v>36015</v>
      </c>
      <c r="F1967" s="19" t="n">
        <f aca="false">IFERROR(VALUE(SUBSTITUTE(TRIM('수출입 실적(국가별)'!F1971),",","")),"")</f>
        <v>380844</v>
      </c>
      <c r="G1967" s="19" t="n">
        <f aca="false">IFERROR(VALUE(SUBSTITUTE(TRIM('수출입 실적(국가별)'!G1971),",","")),"")</f>
        <v>-344829</v>
      </c>
    </row>
    <row r="1968" customFormat="false" ht="15" hidden="false" customHeight="true" outlineLevel="0" collapsed="false">
      <c r="A1968" s="11" t="str">
        <f aca="false">TRIM('수출입 실적(국가별)'!A1972)</f>
        <v>2025.09</v>
      </c>
      <c r="B1968" s="17" t="n">
        <f aca="false">IFERROR(VALUE(LEFT(A1968,4)),"")</f>
        <v>2025</v>
      </c>
      <c r="C1968" s="17" t="n">
        <f aca="false">IFERROR(VALUE(RIGHT(A1968,2)),"")</f>
        <v>9</v>
      </c>
      <c r="D1968" s="11" t="str">
        <f aca="false">TRIM('수출입 실적(국가별)'!B1972)</f>
        <v>기타국</v>
      </c>
      <c r="E1968" s="19" t="n">
        <f aca="false">IFERROR(VALUE(SUBSTITUTE(TRIM('수출입 실적(국가별)'!D1972),",","")),"")</f>
        <v>35320</v>
      </c>
      <c r="F1968" s="19" t="n">
        <f aca="false">IFERROR(VALUE(SUBSTITUTE(TRIM('수출입 실적(국가별)'!F1972),",","")),"")</f>
        <v>8037</v>
      </c>
      <c r="G1968" s="19" t="n">
        <f aca="false">IFERROR(VALUE(SUBSTITUTE(TRIM('수출입 실적(국가별)'!G1972),",","")),"")</f>
        <v>27283</v>
      </c>
    </row>
    <row r="1969" customFormat="false" ht="15" hidden="false" customHeight="true" outlineLevel="0" collapsed="false">
      <c r="A1969" s="11" t="str">
        <f aca="false">TRIM('수출입 실적(국가별)'!A1973)</f>
        <v>2025.09</v>
      </c>
      <c r="B1969" s="17" t="n">
        <f aca="false">IFERROR(VALUE(LEFT(A1969,4)),"")</f>
        <v>2025</v>
      </c>
      <c r="C1969" s="17" t="n">
        <f aca="false">IFERROR(VALUE(RIGHT(A1969,2)),"")</f>
        <v>9</v>
      </c>
      <c r="D1969" s="11" t="str">
        <f aca="false">TRIM('수출입 실적(국가별)'!B1973)</f>
        <v>리투아니아</v>
      </c>
      <c r="E1969" s="19" t="n">
        <f aca="false">IFERROR(VALUE(SUBSTITUTE(TRIM('수출입 실적(국가별)'!D1973),",","")),"")</f>
        <v>34789</v>
      </c>
      <c r="F1969" s="19" t="n">
        <f aca="false">IFERROR(VALUE(SUBSTITUTE(TRIM('수출입 실적(국가별)'!F1973),",","")),"")</f>
        <v>11126</v>
      </c>
      <c r="G1969" s="19" t="n">
        <f aca="false">IFERROR(VALUE(SUBSTITUTE(TRIM('수출입 실적(국가별)'!G1973),",","")),"")</f>
        <v>23663</v>
      </c>
    </row>
    <row r="1970" customFormat="false" ht="15" hidden="false" customHeight="true" outlineLevel="0" collapsed="false">
      <c r="A1970" s="11" t="str">
        <f aca="false">TRIM('수출입 실적(국가별)'!A1974)</f>
        <v>2025.09</v>
      </c>
      <c r="B1970" s="17" t="n">
        <f aca="false">IFERROR(VALUE(LEFT(A1970,4)),"")</f>
        <v>2025</v>
      </c>
      <c r="C1970" s="17" t="n">
        <f aca="false">IFERROR(VALUE(RIGHT(A1970,2)),"")</f>
        <v>9</v>
      </c>
      <c r="D1970" s="11" t="str">
        <f aca="false">TRIM('수출입 실적(국가별)'!B1974)</f>
        <v>파푸아 뉴기니</v>
      </c>
      <c r="E1970" s="19" t="n">
        <f aca="false">IFERROR(VALUE(SUBSTITUTE(TRIM('수출입 실적(국가별)'!D1974),",","")),"")</f>
        <v>33989</v>
      </c>
      <c r="F1970" s="19" t="n">
        <f aca="false">IFERROR(VALUE(SUBSTITUTE(TRIM('수출입 실적(국가별)'!F1974),",","")),"")</f>
        <v>147866</v>
      </c>
      <c r="G1970" s="19" t="n">
        <f aca="false">IFERROR(VALUE(SUBSTITUTE(TRIM('수출입 실적(국가별)'!G1974),",","")),"")</f>
        <v>-113877</v>
      </c>
    </row>
    <row r="1971" customFormat="false" ht="15" hidden="false" customHeight="true" outlineLevel="0" collapsed="false">
      <c r="A1971" s="11" t="str">
        <f aca="false">TRIM('수출입 실적(국가별)'!A1975)</f>
        <v>2025.09</v>
      </c>
      <c r="B1971" s="17" t="n">
        <f aca="false">IFERROR(VALUE(LEFT(A1971,4)),"")</f>
        <v>2025</v>
      </c>
      <c r="C1971" s="17" t="n">
        <f aca="false">IFERROR(VALUE(RIGHT(A1971,2)),"")</f>
        <v>9</v>
      </c>
      <c r="D1971" s="11" t="str">
        <f aca="false">TRIM('수출입 실적(국가별)'!B1975)</f>
        <v>괌</v>
      </c>
      <c r="E1971" s="19" t="n">
        <f aca="false">IFERROR(VALUE(SUBSTITUTE(TRIM('수출입 실적(국가별)'!D1975),",","")),"")</f>
        <v>33522</v>
      </c>
      <c r="F1971" s="19" t="n">
        <f aca="false">IFERROR(VALUE(SUBSTITUTE(TRIM('수출입 실적(국가별)'!F1975),",","")),"")</f>
        <v>552</v>
      </c>
      <c r="G1971" s="19" t="n">
        <f aca="false">IFERROR(VALUE(SUBSTITUTE(TRIM('수출입 실적(국가별)'!G1975),",","")),"")</f>
        <v>32969</v>
      </c>
    </row>
    <row r="1972" customFormat="false" ht="15" hidden="false" customHeight="true" outlineLevel="0" collapsed="false">
      <c r="A1972" s="11" t="str">
        <f aca="false">TRIM('수출입 실적(국가별)'!A1976)</f>
        <v>2025.09</v>
      </c>
      <c r="B1972" s="17" t="n">
        <f aca="false">IFERROR(VALUE(LEFT(A1972,4)),"")</f>
        <v>2025</v>
      </c>
      <c r="C1972" s="17" t="n">
        <f aca="false">IFERROR(VALUE(RIGHT(A1972,2)),"")</f>
        <v>9</v>
      </c>
      <c r="D1972" s="11" t="str">
        <f aca="false">TRIM('수출입 실적(국가별)'!B1976)</f>
        <v>에스토니아</v>
      </c>
      <c r="E1972" s="19" t="n">
        <f aca="false">IFERROR(VALUE(SUBSTITUTE(TRIM('수출입 실적(국가별)'!D1976),",","")),"")</f>
        <v>31419</v>
      </c>
      <c r="F1972" s="19" t="n">
        <f aca="false">IFERROR(VALUE(SUBSTITUTE(TRIM('수출입 실적(국가별)'!F1976),",","")),"")</f>
        <v>9236</v>
      </c>
      <c r="G1972" s="19" t="n">
        <f aca="false">IFERROR(VALUE(SUBSTITUTE(TRIM('수출입 실적(국가별)'!G1976),",","")),"")</f>
        <v>22183</v>
      </c>
    </row>
    <row r="1973" customFormat="false" ht="15" hidden="false" customHeight="true" outlineLevel="0" collapsed="false">
      <c r="A1973" s="11" t="str">
        <f aca="false">TRIM('수출입 실적(국가별)'!A1977)</f>
        <v>2025.09</v>
      </c>
      <c r="B1973" s="17" t="n">
        <f aca="false">IFERROR(VALUE(LEFT(A1973,4)),"")</f>
        <v>2025</v>
      </c>
      <c r="C1973" s="17" t="n">
        <f aca="false">IFERROR(VALUE(RIGHT(A1973,2)),"")</f>
        <v>9</v>
      </c>
      <c r="D1973" s="11" t="str">
        <f aca="false">TRIM('수출입 실적(국가별)'!B1977)</f>
        <v>가나</v>
      </c>
      <c r="E1973" s="19" t="n">
        <f aca="false">IFERROR(VALUE(SUBSTITUTE(TRIM('수출입 실적(국가별)'!D1977),",","")),"")</f>
        <v>31014</v>
      </c>
      <c r="F1973" s="19" t="n">
        <f aca="false">IFERROR(VALUE(SUBSTITUTE(TRIM('수출입 실적(국가별)'!F1977),",","")),"")</f>
        <v>4015</v>
      </c>
      <c r="G1973" s="19" t="n">
        <f aca="false">IFERROR(VALUE(SUBSTITUTE(TRIM('수출입 실적(국가별)'!G1977),",","")),"")</f>
        <v>26999</v>
      </c>
    </row>
    <row r="1974" customFormat="false" ht="15" hidden="false" customHeight="true" outlineLevel="0" collapsed="false">
      <c r="A1974" s="11" t="str">
        <f aca="false">TRIM('수출입 실적(국가별)'!A1978)</f>
        <v>2025.09</v>
      </c>
      <c r="B1974" s="17" t="n">
        <f aca="false">IFERROR(VALUE(LEFT(A1974,4)),"")</f>
        <v>2025</v>
      </c>
      <c r="C1974" s="17" t="n">
        <f aca="false">IFERROR(VALUE(RIGHT(A1974,2)),"")</f>
        <v>9</v>
      </c>
      <c r="D1974" s="11" t="str">
        <f aca="false">TRIM('수출입 실적(국가별)'!B1978)</f>
        <v>푸에르토리코</v>
      </c>
      <c r="E1974" s="19" t="n">
        <f aca="false">IFERROR(VALUE(SUBSTITUTE(TRIM('수출입 실적(국가별)'!D1978),",","")),"")</f>
        <v>27906</v>
      </c>
      <c r="F1974" s="19" t="n">
        <f aca="false">IFERROR(VALUE(SUBSTITUTE(TRIM('수출입 실적(국가별)'!F1978),",","")),"")</f>
        <v>37576</v>
      </c>
      <c r="G1974" s="19" t="n">
        <f aca="false">IFERROR(VALUE(SUBSTITUTE(TRIM('수출입 실적(국가별)'!G1978),",","")),"")</f>
        <v>-9670</v>
      </c>
    </row>
    <row r="1975" customFormat="false" ht="15" hidden="false" customHeight="true" outlineLevel="0" collapsed="false">
      <c r="A1975" s="11" t="str">
        <f aca="false">TRIM('수출입 실적(국가별)'!A1979)</f>
        <v>2025.09</v>
      </c>
      <c r="B1975" s="17" t="n">
        <f aca="false">IFERROR(VALUE(LEFT(A1975,4)),"")</f>
        <v>2025</v>
      </c>
      <c r="C1975" s="17" t="n">
        <f aca="false">IFERROR(VALUE(RIGHT(A1975,2)),"")</f>
        <v>9</v>
      </c>
      <c r="D1975" s="11" t="str">
        <f aca="false">TRIM('수출입 실적(국가별)'!B1979)</f>
        <v>미얀마</v>
      </c>
      <c r="E1975" s="19" t="n">
        <f aca="false">IFERROR(VALUE(SUBSTITUTE(TRIM('수출입 실적(국가별)'!D1979),",","")),"")</f>
        <v>26215</v>
      </c>
      <c r="F1975" s="19" t="n">
        <f aca="false">IFERROR(VALUE(SUBSTITUTE(TRIM('수출입 실적(국가별)'!F1979),",","")),"")</f>
        <v>94632</v>
      </c>
      <c r="G1975" s="19" t="n">
        <f aca="false">IFERROR(VALUE(SUBSTITUTE(TRIM('수출입 실적(국가별)'!G1979),",","")),"")</f>
        <v>-68417</v>
      </c>
    </row>
    <row r="1976" customFormat="false" ht="15" hidden="false" customHeight="true" outlineLevel="0" collapsed="false">
      <c r="A1976" s="11" t="str">
        <f aca="false">TRIM('수출입 실적(국가별)'!A1980)</f>
        <v>2025.09</v>
      </c>
      <c r="B1976" s="17" t="n">
        <f aca="false">IFERROR(VALUE(LEFT(A1976,4)),"")</f>
        <v>2025</v>
      </c>
      <c r="C1976" s="17" t="n">
        <f aca="false">IFERROR(VALUE(RIGHT(A1976,2)),"")</f>
        <v>9</v>
      </c>
      <c r="D1976" s="11" t="str">
        <f aca="false">TRIM('수출입 실적(국가별)'!B1980)</f>
        <v>엘살바도르</v>
      </c>
      <c r="E1976" s="19" t="n">
        <f aca="false">IFERROR(VALUE(SUBSTITUTE(TRIM('수출입 실적(국가별)'!D1980),",","")),"")</f>
        <v>26206</v>
      </c>
      <c r="F1976" s="19" t="n">
        <f aca="false">IFERROR(VALUE(SUBSTITUTE(TRIM('수출입 실적(국가별)'!F1980),",","")),"")</f>
        <v>3393</v>
      </c>
      <c r="G1976" s="19" t="n">
        <f aca="false">IFERROR(VALUE(SUBSTITUTE(TRIM('수출입 실적(국가별)'!G1980),",","")),"")</f>
        <v>22813</v>
      </c>
    </row>
    <row r="1977" customFormat="false" ht="15" hidden="false" customHeight="true" outlineLevel="0" collapsed="false">
      <c r="A1977" s="11" t="str">
        <f aca="false">TRIM('수출입 실적(국가별)'!A1981)</f>
        <v>2025.09</v>
      </c>
      <c r="B1977" s="17" t="n">
        <f aca="false">IFERROR(VALUE(LEFT(A1977,4)),"")</f>
        <v>2025</v>
      </c>
      <c r="C1977" s="17" t="n">
        <f aca="false">IFERROR(VALUE(RIGHT(A1977,2)),"")</f>
        <v>9</v>
      </c>
      <c r="D1977" s="11" t="str">
        <f aca="false">TRIM('수출입 실적(국가별)'!B1981)</f>
        <v>도미니카 공화국</v>
      </c>
      <c r="E1977" s="19" t="n">
        <f aca="false">IFERROR(VALUE(SUBSTITUTE(TRIM('수출입 실적(국가별)'!D1981),",","")),"")</f>
        <v>23416</v>
      </c>
      <c r="F1977" s="19" t="n">
        <f aca="false">IFERROR(VALUE(SUBSTITUTE(TRIM('수출입 실적(국가별)'!F1981),",","")),"")</f>
        <v>7293</v>
      </c>
      <c r="G1977" s="19" t="n">
        <f aca="false">IFERROR(VALUE(SUBSTITUTE(TRIM('수출입 실적(국가별)'!G1981),",","")),"")</f>
        <v>16123</v>
      </c>
    </row>
    <row r="1978" customFormat="false" ht="15" hidden="false" customHeight="true" outlineLevel="0" collapsed="false">
      <c r="A1978" s="11" t="str">
        <f aca="false">TRIM('수출입 실적(국가별)'!A1982)</f>
        <v>2025.09</v>
      </c>
      <c r="B1978" s="17" t="n">
        <f aca="false">IFERROR(VALUE(LEFT(A1978,4)),"")</f>
        <v>2025</v>
      </c>
      <c r="C1978" s="17" t="n">
        <f aca="false">IFERROR(VALUE(RIGHT(A1978,2)),"")</f>
        <v>9</v>
      </c>
      <c r="D1978" s="11" t="str">
        <f aca="false">TRIM('수출입 실적(국가별)'!B1982)</f>
        <v>과테말라</v>
      </c>
      <c r="E1978" s="19" t="n">
        <f aca="false">IFERROR(VALUE(SUBSTITUTE(TRIM('수출입 실적(국가별)'!D1982),",","")),"")</f>
        <v>23369</v>
      </c>
      <c r="F1978" s="19" t="n">
        <f aca="false">IFERROR(VALUE(SUBSTITUTE(TRIM('수출입 실적(국가별)'!F1982),",","")),"")</f>
        <v>8578</v>
      </c>
      <c r="G1978" s="19" t="n">
        <f aca="false">IFERROR(VALUE(SUBSTITUTE(TRIM('수출입 실적(국가별)'!G1982),",","")),"")</f>
        <v>14791</v>
      </c>
    </row>
    <row r="1979" customFormat="false" ht="15" hidden="false" customHeight="true" outlineLevel="0" collapsed="false">
      <c r="A1979" s="11" t="str">
        <f aca="false">TRIM('수출입 실적(국가별)'!A1983)</f>
        <v>2025.09</v>
      </c>
      <c r="B1979" s="17" t="n">
        <f aca="false">IFERROR(VALUE(LEFT(A1979,4)),"")</f>
        <v>2025</v>
      </c>
      <c r="C1979" s="17" t="n">
        <f aca="false">IFERROR(VALUE(RIGHT(A1979,2)),"")</f>
        <v>9</v>
      </c>
      <c r="D1979" s="11" t="str">
        <f aca="false">TRIM('수출입 실적(국가별)'!B1983)</f>
        <v>스리랑카</v>
      </c>
      <c r="E1979" s="19" t="n">
        <f aca="false">IFERROR(VALUE(SUBSTITUTE(TRIM('수출입 실적(국가별)'!D1983),",","")),"")</f>
        <v>21915</v>
      </c>
      <c r="F1979" s="19" t="n">
        <f aca="false">IFERROR(VALUE(SUBSTITUTE(TRIM('수출입 실적(국가별)'!F1983),",","")),"")</f>
        <v>8877</v>
      </c>
      <c r="G1979" s="19" t="n">
        <f aca="false">IFERROR(VALUE(SUBSTITUTE(TRIM('수출입 실적(국가별)'!G1983),",","")),"")</f>
        <v>13038</v>
      </c>
    </row>
    <row r="1980" customFormat="false" ht="15" hidden="false" customHeight="true" outlineLevel="0" collapsed="false">
      <c r="A1980" s="11" t="str">
        <f aca="false">TRIM('수출입 실적(국가별)'!A1984)</f>
        <v>2025.09</v>
      </c>
      <c r="B1980" s="17" t="n">
        <f aca="false">IFERROR(VALUE(LEFT(A1980,4)),"")</f>
        <v>2025</v>
      </c>
      <c r="C1980" s="17" t="n">
        <f aca="false">IFERROR(VALUE(RIGHT(A1980,2)),"")</f>
        <v>9</v>
      </c>
      <c r="D1980" s="11" t="str">
        <f aca="false">TRIM('수출입 실적(국가별)'!B1984)</f>
        <v>지부티</v>
      </c>
      <c r="E1980" s="19" t="n">
        <f aca="false">IFERROR(VALUE(SUBSTITUTE(TRIM('수출입 실적(국가별)'!D1984),",","")),"")</f>
        <v>20564</v>
      </c>
      <c r="F1980" s="19" t="n">
        <f aca="false">IFERROR(VALUE(SUBSTITUTE(TRIM('수출입 실적(국가별)'!F1984),",","")),"")</f>
        <v>5</v>
      </c>
      <c r="G1980" s="19" t="n">
        <f aca="false">IFERROR(VALUE(SUBSTITUTE(TRIM('수출입 실적(국가별)'!G1984),",","")),"")</f>
        <v>20559</v>
      </c>
    </row>
    <row r="1981" customFormat="false" ht="15" hidden="false" customHeight="true" outlineLevel="0" collapsed="false">
      <c r="A1981" s="11" t="str">
        <f aca="false">TRIM('수출입 실적(국가별)'!A1985)</f>
        <v>2025.09</v>
      </c>
      <c r="B1981" s="17" t="n">
        <f aca="false">IFERROR(VALUE(LEFT(A1981,4)),"")</f>
        <v>2025</v>
      </c>
      <c r="C1981" s="17" t="n">
        <f aca="false">IFERROR(VALUE(RIGHT(A1981,2)),"")</f>
        <v>9</v>
      </c>
      <c r="D1981" s="11" t="str">
        <f aca="false">TRIM('수출입 실적(국가별)'!B1985)</f>
        <v>불가리아</v>
      </c>
      <c r="E1981" s="19" t="n">
        <f aca="false">IFERROR(VALUE(SUBSTITUTE(TRIM('수출입 실적(국가별)'!D1985),",","")),"")</f>
        <v>20209</v>
      </c>
      <c r="F1981" s="19" t="n">
        <f aca="false">IFERROR(VALUE(SUBSTITUTE(TRIM('수출입 실적(국가별)'!F1985),",","")),"")</f>
        <v>41580</v>
      </c>
      <c r="G1981" s="19" t="n">
        <f aca="false">IFERROR(VALUE(SUBSTITUTE(TRIM('수출입 실적(국가별)'!G1985),",","")),"")</f>
        <v>-21371</v>
      </c>
    </row>
    <row r="1982" customFormat="false" ht="15" hidden="false" customHeight="true" outlineLevel="0" collapsed="false">
      <c r="A1982" s="11" t="str">
        <f aca="false">TRIM('수출입 실적(국가별)'!A1986)</f>
        <v>2025.09</v>
      </c>
      <c r="B1982" s="17" t="n">
        <f aca="false">IFERROR(VALUE(LEFT(A1982,4)),"")</f>
        <v>2025</v>
      </c>
      <c r="C1982" s="17" t="n">
        <f aca="false">IFERROR(VALUE(RIGHT(A1982,2)),"")</f>
        <v>9</v>
      </c>
      <c r="D1982" s="11" t="str">
        <f aca="false">TRIM('수출입 실적(국가별)'!B1986)</f>
        <v>에티오피아</v>
      </c>
      <c r="E1982" s="19" t="n">
        <f aca="false">IFERROR(VALUE(SUBSTITUTE(TRIM('수출입 실적(국가별)'!D1986),",","")),"")</f>
        <v>18267</v>
      </c>
      <c r="F1982" s="19" t="n">
        <f aca="false">IFERROR(VALUE(SUBSTITUTE(TRIM('수출입 실적(국가별)'!F1986),",","")),"")</f>
        <v>24242</v>
      </c>
      <c r="G1982" s="19" t="n">
        <f aca="false">IFERROR(VALUE(SUBSTITUTE(TRIM('수출입 실적(국가별)'!G1986),",","")),"")</f>
        <v>-5974</v>
      </c>
    </row>
    <row r="1983" customFormat="false" ht="15" hidden="false" customHeight="true" outlineLevel="0" collapsed="false">
      <c r="A1983" s="11" t="str">
        <f aca="false">TRIM('수출입 실적(국가별)'!A1987)</f>
        <v>2025.09</v>
      </c>
      <c r="B1983" s="17" t="n">
        <f aca="false">IFERROR(VALUE(LEFT(A1983,4)),"")</f>
        <v>2025</v>
      </c>
      <c r="C1983" s="17" t="n">
        <f aca="false">IFERROR(VALUE(RIGHT(A1983,2)),"")</f>
        <v>9</v>
      </c>
      <c r="D1983" s="11" t="str">
        <f aca="false">TRIM('수출입 실적(국가별)'!B1987)</f>
        <v>세르비아</v>
      </c>
      <c r="E1983" s="19" t="n">
        <f aca="false">IFERROR(VALUE(SUBSTITUTE(TRIM('수출입 실적(국가별)'!D1987),",","")),"")</f>
        <v>18078</v>
      </c>
      <c r="F1983" s="19" t="n">
        <f aca="false">IFERROR(VALUE(SUBSTITUTE(TRIM('수출입 실적(국가별)'!F1987),",","")),"")</f>
        <v>6980</v>
      </c>
      <c r="G1983" s="19" t="n">
        <f aca="false">IFERROR(VALUE(SUBSTITUTE(TRIM('수출입 실적(국가별)'!G1987),",","")),"")</f>
        <v>11098</v>
      </c>
    </row>
    <row r="1984" customFormat="false" ht="15" hidden="false" customHeight="true" outlineLevel="0" collapsed="false">
      <c r="A1984" s="11" t="str">
        <f aca="false">TRIM('수출입 실적(국가별)'!A1988)</f>
        <v>2025.09</v>
      </c>
      <c r="B1984" s="17" t="n">
        <f aca="false">IFERROR(VALUE(LEFT(A1984,4)),"")</f>
        <v>2025</v>
      </c>
      <c r="C1984" s="17" t="n">
        <f aca="false">IFERROR(VALUE(RIGHT(A1984,2)),"")</f>
        <v>9</v>
      </c>
      <c r="D1984" s="11" t="str">
        <f aca="false">TRIM('수출입 실적(국가별)'!B1988)</f>
        <v>시리아</v>
      </c>
      <c r="E1984" s="19" t="n">
        <f aca="false">IFERROR(VALUE(SUBSTITUTE(TRIM('수출입 실적(국가별)'!D1988),",","")),"")</f>
        <v>17956</v>
      </c>
      <c r="F1984" s="19" t="n">
        <f aca="false">IFERROR(VALUE(SUBSTITUTE(TRIM('수출입 실적(국가별)'!F1988),",","")),"")</f>
        <v>46</v>
      </c>
      <c r="G1984" s="19" t="n">
        <f aca="false">IFERROR(VALUE(SUBSTITUTE(TRIM('수출입 실적(국가별)'!G1988),",","")),"")</f>
        <v>17910</v>
      </c>
    </row>
    <row r="1985" customFormat="false" ht="15" hidden="false" customHeight="true" outlineLevel="0" collapsed="false">
      <c r="A1985" s="11" t="str">
        <f aca="false">TRIM('수출입 실적(국가별)'!A1989)</f>
        <v>2025.09</v>
      </c>
      <c r="B1985" s="17" t="n">
        <f aca="false">IFERROR(VALUE(LEFT(A1985,4)),"")</f>
        <v>2025</v>
      </c>
      <c r="C1985" s="17" t="n">
        <f aca="false">IFERROR(VALUE(RIGHT(A1985,2)),"")</f>
        <v>9</v>
      </c>
      <c r="D1985" s="11" t="str">
        <f aca="false">TRIM('수출입 실적(국가별)'!B1989)</f>
        <v>케냐</v>
      </c>
      <c r="E1985" s="19" t="n">
        <f aca="false">IFERROR(VALUE(SUBSTITUTE(TRIM('수출입 실적(국가별)'!D1989),",","")),"")</f>
        <v>16799</v>
      </c>
      <c r="F1985" s="19" t="n">
        <f aca="false">IFERROR(VALUE(SUBSTITUTE(TRIM('수출입 실적(국가별)'!F1989),",","")),"")</f>
        <v>3067</v>
      </c>
      <c r="G1985" s="19" t="n">
        <f aca="false">IFERROR(VALUE(SUBSTITUTE(TRIM('수출입 실적(국가별)'!G1989),",","")),"")</f>
        <v>13732</v>
      </c>
    </row>
    <row r="1986" customFormat="false" ht="15" hidden="false" customHeight="true" outlineLevel="0" collapsed="false">
      <c r="A1986" s="11" t="str">
        <f aca="false">TRIM('수출입 실적(국가별)'!A1990)</f>
        <v>2025.09</v>
      </c>
      <c r="B1986" s="17" t="n">
        <f aca="false">IFERROR(VALUE(LEFT(A1986,4)),"")</f>
        <v>2025</v>
      </c>
      <c r="C1986" s="17" t="n">
        <f aca="false">IFERROR(VALUE(RIGHT(A1986,2)),"")</f>
        <v>9</v>
      </c>
      <c r="D1986" s="11" t="str">
        <f aca="false">TRIM('수출입 실적(국가별)'!B1990)</f>
        <v>튀니지</v>
      </c>
      <c r="E1986" s="19" t="n">
        <f aca="false">IFERROR(VALUE(SUBSTITUTE(TRIM('수출입 실적(국가별)'!D1990),",","")),"")</f>
        <v>16761</v>
      </c>
      <c r="F1986" s="19" t="n">
        <f aca="false">IFERROR(VALUE(SUBSTITUTE(TRIM('수출입 실적(국가별)'!F1990),",","")),"")</f>
        <v>11432</v>
      </c>
      <c r="G1986" s="19" t="n">
        <f aca="false">IFERROR(VALUE(SUBSTITUTE(TRIM('수출입 실적(국가별)'!G1990),",","")),"")</f>
        <v>5329</v>
      </c>
    </row>
    <row r="1987" customFormat="false" ht="15" hidden="false" customHeight="true" outlineLevel="0" collapsed="false">
      <c r="A1987" s="11" t="str">
        <f aca="false">TRIM('수출입 실적(국가별)'!A1991)</f>
        <v>2025.09</v>
      </c>
      <c r="B1987" s="17" t="n">
        <f aca="false">IFERROR(VALUE(LEFT(A1987,4)),"")</f>
        <v>2025</v>
      </c>
      <c r="C1987" s="17" t="n">
        <f aca="false">IFERROR(VALUE(RIGHT(A1987,2)),"")</f>
        <v>9</v>
      </c>
      <c r="D1987" s="11" t="str">
        <f aca="false">TRIM('수출입 실적(국가별)'!B1991)</f>
        <v>레바논</v>
      </c>
      <c r="E1987" s="19" t="n">
        <f aca="false">IFERROR(VALUE(SUBSTITUTE(TRIM('수출입 실적(국가별)'!D1991),",","")),"")</f>
        <v>16567</v>
      </c>
      <c r="F1987" s="19" t="n">
        <f aca="false">IFERROR(VALUE(SUBSTITUTE(TRIM('수출입 실적(국가별)'!F1991),",","")),"")</f>
        <v>1456</v>
      </c>
      <c r="G1987" s="19" t="n">
        <f aca="false">IFERROR(VALUE(SUBSTITUTE(TRIM('수출입 실적(국가별)'!G1991),",","")),"")</f>
        <v>15111</v>
      </c>
    </row>
    <row r="1988" customFormat="false" ht="15" hidden="false" customHeight="true" outlineLevel="0" collapsed="false">
      <c r="A1988" s="11" t="str">
        <f aca="false">TRIM('수출입 실적(국가별)'!A1992)</f>
        <v>2025.09</v>
      </c>
      <c r="B1988" s="17" t="n">
        <f aca="false">IFERROR(VALUE(LEFT(A1988,4)),"")</f>
        <v>2025</v>
      </c>
      <c r="C1988" s="17" t="n">
        <f aca="false">IFERROR(VALUE(RIGHT(A1988,2)),"")</f>
        <v>9</v>
      </c>
      <c r="D1988" s="11" t="str">
        <f aca="false">TRIM('수출입 실적(국가별)'!B1992)</f>
        <v>탄자니아</v>
      </c>
      <c r="E1988" s="19" t="n">
        <f aca="false">IFERROR(VALUE(SUBSTITUTE(TRIM('수출입 실적(국가별)'!D1992),",","")),"")</f>
        <v>16249</v>
      </c>
      <c r="F1988" s="19" t="n">
        <f aca="false">IFERROR(VALUE(SUBSTITUTE(TRIM('수출입 실적(국가별)'!F1992),",","")),"")</f>
        <v>3307</v>
      </c>
      <c r="G1988" s="19" t="n">
        <f aca="false">IFERROR(VALUE(SUBSTITUTE(TRIM('수출입 실적(국가별)'!G1992),",","")),"")</f>
        <v>12942</v>
      </c>
    </row>
    <row r="1989" customFormat="false" ht="15" hidden="false" customHeight="true" outlineLevel="0" collapsed="false">
      <c r="A1989" s="11" t="str">
        <f aca="false">TRIM('수출입 실적(국가별)'!A1993)</f>
        <v>2025.09</v>
      </c>
      <c r="B1989" s="17" t="n">
        <f aca="false">IFERROR(VALUE(LEFT(A1989,4)),"")</f>
        <v>2025</v>
      </c>
      <c r="C1989" s="17" t="n">
        <f aca="false">IFERROR(VALUE(RIGHT(A1989,2)),"")</f>
        <v>9</v>
      </c>
      <c r="D1989" s="11" t="str">
        <f aca="false">TRIM('수출입 실적(국가별)'!B1993)</f>
        <v>예맨</v>
      </c>
      <c r="E1989" s="19" t="n">
        <f aca="false">IFERROR(VALUE(SUBSTITUTE(TRIM('수출입 실적(국가별)'!D1993),",","")),"")</f>
        <v>14947</v>
      </c>
      <c r="F1989" s="19" t="n">
        <f aca="false">IFERROR(VALUE(SUBSTITUTE(TRIM('수출입 실적(국가별)'!F1993),",","")),"")</f>
        <v>330</v>
      </c>
      <c r="G1989" s="19" t="n">
        <f aca="false">IFERROR(VALUE(SUBSTITUTE(TRIM('수출입 실적(국가별)'!G1993),",","")),"")</f>
        <v>14618</v>
      </c>
    </row>
    <row r="1990" customFormat="false" ht="15" hidden="false" customHeight="true" outlineLevel="0" collapsed="false">
      <c r="A1990" s="11" t="str">
        <f aca="false">TRIM('수출입 실적(국가별)'!A1994)</f>
        <v>2025.09</v>
      </c>
      <c r="B1990" s="17" t="n">
        <f aca="false">IFERROR(VALUE(LEFT(A1990,4)),"")</f>
        <v>2025</v>
      </c>
      <c r="C1990" s="17" t="n">
        <f aca="false">IFERROR(VALUE(RIGHT(A1990,2)),"")</f>
        <v>9</v>
      </c>
      <c r="D1990" s="11" t="str">
        <f aca="false">TRIM('수출입 실적(국가별)'!B1994)</f>
        <v>파라과이</v>
      </c>
      <c r="E1990" s="19" t="n">
        <f aca="false">IFERROR(VALUE(SUBSTITUTE(TRIM('수출입 실적(국가별)'!D1994),",","")),"")</f>
        <v>13577</v>
      </c>
      <c r="F1990" s="19" t="n">
        <f aca="false">IFERROR(VALUE(SUBSTITUTE(TRIM('수출입 실적(국가별)'!F1994),",","")),"")</f>
        <v>626</v>
      </c>
      <c r="G1990" s="19" t="n">
        <f aca="false">IFERROR(VALUE(SUBSTITUTE(TRIM('수출입 실적(국가별)'!G1994),",","")),"")</f>
        <v>12951</v>
      </c>
    </row>
    <row r="1991" customFormat="false" ht="15" hidden="false" customHeight="true" outlineLevel="0" collapsed="false">
      <c r="A1991" s="11" t="str">
        <f aca="false">TRIM('수출입 실적(국가별)'!A1995)</f>
        <v>2025.09</v>
      </c>
      <c r="B1991" s="17" t="n">
        <f aca="false">IFERROR(VALUE(LEFT(A1991,4)),"")</f>
        <v>2025</v>
      </c>
      <c r="C1991" s="17" t="n">
        <f aca="false">IFERROR(VALUE(RIGHT(A1991,2)),"")</f>
        <v>9</v>
      </c>
      <c r="D1991" s="11" t="str">
        <f aca="false">TRIM('수출입 실적(국가별)'!B1995)</f>
        <v>우루과이</v>
      </c>
      <c r="E1991" s="19" t="n">
        <f aca="false">IFERROR(VALUE(SUBSTITUTE(TRIM('수출입 실적(국가별)'!D1995),",","")),"")</f>
        <v>13169</v>
      </c>
      <c r="F1991" s="19" t="n">
        <f aca="false">IFERROR(VALUE(SUBSTITUTE(TRIM('수출입 실적(국가별)'!F1995),",","")),"")</f>
        <v>8176</v>
      </c>
      <c r="G1991" s="19" t="n">
        <f aca="false">IFERROR(VALUE(SUBSTITUTE(TRIM('수출입 실적(국가별)'!G1995),",","")),"")</f>
        <v>4992</v>
      </c>
    </row>
    <row r="1992" customFormat="false" ht="15" hidden="false" customHeight="true" outlineLevel="0" collapsed="false">
      <c r="A1992" s="11" t="str">
        <f aca="false">TRIM('수출입 실적(국가별)'!A1996)</f>
        <v>2025.09</v>
      </c>
      <c r="B1992" s="17" t="n">
        <f aca="false">IFERROR(VALUE(LEFT(A1992,4)),"")</f>
        <v>2025</v>
      </c>
      <c r="C1992" s="17" t="n">
        <f aca="false">IFERROR(VALUE(RIGHT(A1992,2)),"")</f>
        <v>9</v>
      </c>
      <c r="D1992" s="11" t="str">
        <f aca="false">TRIM('수출입 실적(국가별)'!B1996)</f>
        <v>아제르바이잔</v>
      </c>
      <c r="E1992" s="19" t="n">
        <f aca="false">IFERROR(VALUE(SUBSTITUTE(TRIM('수출입 실적(국가별)'!D1996),",","")),"")</f>
        <v>12900</v>
      </c>
      <c r="F1992" s="19" t="n">
        <f aca="false">IFERROR(VALUE(SUBSTITUTE(TRIM('수출입 실적(국가별)'!F1996),",","")),"")</f>
        <v>2731</v>
      </c>
      <c r="G1992" s="19" t="n">
        <f aca="false">IFERROR(VALUE(SUBSTITUTE(TRIM('수출입 실적(국가별)'!G1996),",","")),"")</f>
        <v>10169</v>
      </c>
    </row>
    <row r="1993" customFormat="false" ht="15" hidden="false" customHeight="true" outlineLevel="0" collapsed="false">
      <c r="A1993" s="11" t="str">
        <f aca="false">TRIM('수출입 실적(국가별)'!A1997)</f>
        <v>2025.09</v>
      </c>
      <c r="B1993" s="17" t="n">
        <f aca="false">IFERROR(VALUE(LEFT(A1993,4)),"")</f>
        <v>2025</v>
      </c>
      <c r="C1993" s="17" t="n">
        <f aca="false">IFERROR(VALUE(RIGHT(A1993,2)),"")</f>
        <v>9</v>
      </c>
      <c r="D1993" s="11" t="str">
        <f aca="false">TRIM('수출입 실적(국가별)'!B1997)</f>
        <v>온두라스</v>
      </c>
      <c r="E1993" s="19" t="n">
        <f aca="false">IFERROR(VALUE(SUBSTITUTE(TRIM('수출입 실적(국가별)'!D1997),",","")),"")</f>
        <v>12877</v>
      </c>
      <c r="F1993" s="19" t="n">
        <f aca="false">IFERROR(VALUE(SUBSTITUTE(TRIM('수출입 실적(국가별)'!F1997),",","")),"")</f>
        <v>6104</v>
      </c>
      <c r="G1993" s="19" t="n">
        <f aca="false">IFERROR(VALUE(SUBSTITUTE(TRIM('수출입 실적(국가별)'!G1997),",","")),"")</f>
        <v>6773</v>
      </c>
    </row>
    <row r="1994" customFormat="false" ht="15" hidden="false" customHeight="true" outlineLevel="0" collapsed="false">
      <c r="A1994" s="11" t="str">
        <f aca="false">TRIM('수출입 실적(국가별)'!A1998)</f>
        <v>2025.09</v>
      </c>
      <c r="B1994" s="17" t="n">
        <f aca="false">IFERROR(VALUE(LEFT(A1994,4)),"")</f>
        <v>2025</v>
      </c>
      <c r="C1994" s="17" t="n">
        <f aca="false">IFERROR(VALUE(RIGHT(A1994,2)),"")</f>
        <v>9</v>
      </c>
      <c r="D1994" s="11" t="str">
        <f aca="false">TRIM('수출입 실적(국가별)'!B1998)</f>
        <v>코스타리카</v>
      </c>
      <c r="E1994" s="19" t="n">
        <f aca="false">IFERROR(VALUE(SUBSTITUTE(TRIM('수출입 실적(국가별)'!D1998),",","")),"")</f>
        <v>12414</v>
      </c>
      <c r="F1994" s="19" t="n">
        <f aca="false">IFERROR(VALUE(SUBSTITUTE(TRIM('수출입 실적(국가별)'!F1998),",","")),"")</f>
        <v>20773</v>
      </c>
      <c r="G1994" s="19" t="n">
        <f aca="false">IFERROR(VALUE(SUBSTITUTE(TRIM('수출입 실적(국가별)'!G1998),",","")),"")</f>
        <v>-8358</v>
      </c>
    </row>
    <row r="1995" customFormat="false" ht="15" hidden="false" customHeight="true" outlineLevel="0" collapsed="false">
      <c r="A1995" s="11" t="str">
        <f aca="false">TRIM('수출입 실적(국가별)'!A1999)</f>
        <v>2025.09</v>
      </c>
      <c r="B1995" s="17" t="n">
        <f aca="false">IFERROR(VALUE(LEFT(A1995,4)),"")</f>
        <v>2025</v>
      </c>
      <c r="C1995" s="17" t="n">
        <f aca="false">IFERROR(VALUE(RIGHT(A1995,2)),"")</f>
        <v>9</v>
      </c>
      <c r="D1995" s="11" t="str">
        <f aca="false">TRIM('수출입 실적(국가별)'!B1999)</f>
        <v>코트디봐르</v>
      </c>
      <c r="E1995" s="19" t="n">
        <f aca="false">IFERROR(VALUE(SUBSTITUTE(TRIM('수출입 실적(국가별)'!D1999),",","")),"")</f>
        <v>12190</v>
      </c>
      <c r="F1995" s="19" t="n">
        <f aca="false">IFERROR(VALUE(SUBSTITUTE(TRIM('수출입 실적(국가별)'!F1999),",","")),"")</f>
        <v>14187</v>
      </c>
      <c r="G1995" s="19" t="n">
        <f aca="false">IFERROR(VALUE(SUBSTITUTE(TRIM('수출입 실적(국가별)'!G1999),",","")),"")</f>
        <v>-1997</v>
      </c>
    </row>
    <row r="1996" customFormat="false" ht="15" hidden="false" customHeight="true" outlineLevel="0" collapsed="false">
      <c r="A1996" s="11" t="str">
        <f aca="false">TRIM('수출입 실적(국가별)'!A2000)</f>
        <v>2025.09</v>
      </c>
      <c r="B1996" s="17" t="n">
        <f aca="false">IFERROR(VALUE(LEFT(A1996,4)),"")</f>
        <v>2025</v>
      </c>
      <c r="C1996" s="17" t="n">
        <f aca="false">IFERROR(VALUE(RIGHT(A1996,2)),"")</f>
        <v>9</v>
      </c>
      <c r="D1996" s="11" t="str">
        <f aca="false">TRIM('수출입 실적(국가별)'!B2000)</f>
        <v>크로아티아</v>
      </c>
      <c r="E1996" s="19" t="n">
        <f aca="false">IFERROR(VALUE(SUBSTITUTE(TRIM('수출입 실적(국가별)'!D2000),",","")),"")</f>
        <v>11495</v>
      </c>
      <c r="F1996" s="19" t="n">
        <f aca="false">IFERROR(VALUE(SUBSTITUTE(TRIM('수출입 실적(국가별)'!F2000),",","")),"")</f>
        <v>2659</v>
      </c>
      <c r="G1996" s="19" t="n">
        <f aca="false">IFERROR(VALUE(SUBSTITUTE(TRIM('수출입 실적(국가별)'!G2000),",","")),"")</f>
        <v>8836</v>
      </c>
    </row>
    <row r="1997" customFormat="false" ht="15" hidden="false" customHeight="true" outlineLevel="0" collapsed="false">
      <c r="A1997" s="11" t="str">
        <f aca="false">TRIM('수출입 실적(국가별)'!A2001)</f>
        <v>2025.09</v>
      </c>
      <c r="B1997" s="17" t="n">
        <f aca="false">IFERROR(VALUE(LEFT(A1997,4)),"")</f>
        <v>2025</v>
      </c>
      <c r="C1997" s="17" t="n">
        <f aca="false">IFERROR(VALUE(RIGHT(A1997,2)),"")</f>
        <v>9</v>
      </c>
      <c r="D1997" s="11" t="str">
        <f aca="false">TRIM('수출입 실적(국가별)'!B2001)</f>
        <v>이란</v>
      </c>
      <c r="E1997" s="19" t="n">
        <f aca="false">IFERROR(VALUE(SUBSTITUTE(TRIM('수출입 실적(국가별)'!D2001),",","")),"")</f>
        <v>11429</v>
      </c>
      <c r="F1997" s="19" t="n">
        <f aca="false">IFERROR(VALUE(SUBSTITUTE(TRIM('수출입 실적(국가별)'!F2001),",","")),"")</f>
        <v>260</v>
      </c>
      <c r="G1997" s="19" t="n">
        <f aca="false">IFERROR(VALUE(SUBSTITUTE(TRIM('수출입 실적(국가별)'!G2001),",","")),"")</f>
        <v>11169</v>
      </c>
    </row>
    <row r="1998" customFormat="false" ht="15" hidden="false" customHeight="true" outlineLevel="0" collapsed="false">
      <c r="A1998" s="11" t="str">
        <f aca="false">TRIM('수출입 실적(국가별)'!A2002)</f>
        <v>2025.09</v>
      </c>
      <c r="B1998" s="17" t="n">
        <f aca="false">IFERROR(VALUE(LEFT(A1998,4)),"")</f>
        <v>2025</v>
      </c>
      <c r="C1998" s="17" t="n">
        <f aca="false">IFERROR(VALUE(RIGHT(A1998,2)),"")</f>
        <v>9</v>
      </c>
      <c r="D1998" s="11" t="str">
        <f aca="false">TRIM('수출입 실적(국가별)'!B2002)</f>
        <v>조지아</v>
      </c>
      <c r="E1998" s="19" t="n">
        <f aca="false">IFERROR(VALUE(SUBSTITUTE(TRIM('수출입 실적(국가별)'!D2002),",","")),"")</f>
        <v>11107</v>
      </c>
      <c r="F1998" s="19" t="n">
        <f aca="false">IFERROR(VALUE(SUBSTITUTE(TRIM('수출입 실적(국가별)'!F2002),",","")),"")</f>
        <v>2096</v>
      </c>
      <c r="G1998" s="19" t="n">
        <f aca="false">IFERROR(VALUE(SUBSTITUTE(TRIM('수출입 실적(국가별)'!G2002),",","")),"")</f>
        <v>9011</v>
      </c>
    </row>
    <row r="1999" customFormat="false" ht="15" hidden="false" customHeight="true" outlineLevel="0" collapsed="false">
      <c r="A1999" s="11" t="str">
        <f aca="false">TRIM('수출입 실적(국가별)'!A2003)</f>
        <v>2025.09</v>
      </c>
      <c r="B1999" s="17" t="n">
        <f aca="false">IFERROR(VALUE(LEFT(A1999,4)),"")</f>
        <v>2025</v>
      </c>
      <c r="C1999" s="17" t="n">
        <f aca="false">IFERROR(VALUE(RIGHT(A1999,2)),"")</f>
        <v>9</v>
      </c>
      <c r="D1999" s="11" t="str">
        <f aca="false">TRIM('수출입 실적(국가별)'!B2003)</f>
        <v>라오스</v>
      </c>
      <c r="E1999" s="19" t="n">
        <f aca="false">IFERROR(VALUE(SUBSTITUTE(TRIM('수출입 실적(국가별)'!D2003),",","")),"")</f>
        <v>9803</v>
      </c>
      <c r="F1999" s="19" t="n">
        <f aca="false">IFERROR(VALUE(SUBSTITUTE(TRIM('수출입 실적(국가별)'!F2003),",","")),"")</f>
        <v>4447</v>
      </c>
      <c r="G1999" s="19" t="n">
        <f aca="false">IFERROR(VALUE(SUBSTITUTE(TRIM('수출입 실적(국가별)'!G2003),",","")),"")</f>
        <v>5356</v>
      </c>
    </row>
    <row r="2000" customFormat="false" ht="15" hidden="false" customHeight="true" outlineLevel="0" collapsed="false">
      <c r="A2000" s="11" t="str">
        <f aca="false">TRIM('수출입 실적(국가별)'!A2004)</f>
        <v>2025.09</v>
      </c>
      <c r="B2000" s="17" t="n">
        <f aca="false">IFERROR(VALUE(LEFT(A2000,4)),"")</f>
        <v>2025</v>
      </c>
      <c r="C2000" s="17" t="n">
        <f aca="false">IFERROR(VALUE(RIGHT(A2000,2)),"")</f>
        <v>9</v>
      </c>
      <c r="D2000" s="11" t="str">
        <f aca="false">TRIM('수출입 실적(국가별)'!B2004)</f>
        <v>쿠바</v>
      </c>
      <c r="E2000" s="19" t="n">
        <f aca="false">IFERROR(VALUE(SUBSTITUTE(TRIM('수출입 실적(국가별)'!D2004),",","")),"")</f>
        <v>9788</v>
      </c>
      <c r="F2000" s="19" t="n">
        <f aca="false">IFERROR(VALUE(SUBSTITUTE(TRIM('수출입 실적(국가별)'!F2004),",","")),"")</f>
        <v>1197</v>
      </c>
      <c r="G2000" s="19" t="n">
        <f aca="false">IFERROR(VALUE(SUBSTITUTE(TRIM('수출입 실적(국가별)'!G2004),",","")),"")</f>
        <v>8591</v>
      </c>
    </row>
    <row r="2001" customFormat="false" ht="15" hidden="false" customHeight="true" outlineLevel="0" collapsed="false">
      <c r="A2001" s="11" t="str">
        <f aca="false">TRIM('수출입 실적(국가별)'!A2005)</f>
        <v>2025.09</v>
      </c>
      <c r="B2001" s="17" t="n">
        <f aca="false">IFERROR(VALUE(LEFT(A2001,4)),"")</f>
        <v>2025</v>
      </c>
      <c r="C2001" s="17" t="n">
        <f aca="false">IFERROR(VALUE(RIGHT(A2001,2)),"")</f>
        <v>9</v>
      </c>
      <c r="D2001" s="11" t="str">
        <f aca="false">TRIM('수출입 실적(국가별)'!B2005)</f>
        <v>모잠비크</v>
      </c>
      <c r="E2001" s="19" t="n">
        <f aca="false">IFERROR(VALUE(SUBSTITUTE(TRIM('수출입 실적(국가별)'!D2005),",","")),"")</f>
        <v>9307</v>
      </c>
      <c r="F2001" s="19" t="n">
        <f aca="false">IFERROR(VALUE(SUBSTITUTE(TRIM('수출입 실적(국가별)'!F2005),",","")),"")</f>
        <v>83468</v>
      </c>
      <c r="G2001" s="19" t="n">
        <f aca="false">IFERROR(VALUE(SUBSTITUTE(TRIM('수출입 실적(국가별)'!G2005),",","")),"")</f>
        <v>-74161</v>
      </c>
    </row>
    <row r="2002" customFormat="false" ht="15" hidden="false" customHeight="true" outlineLevel="0" collapsed="false">
      <c r="A2002" s="11" t="str">
        <f aca="false">TRIM('수출입 실적(국가별)'!A2006)</f>
        <v>2025.09</v>
      </c>
      <c r="B2002" s="17" t="n">
        <f aca="false">IFERROR(VALUE(LEFT(A2002,4)),"")</f>
        <v>2025</v>
      </c>
      <c r="C2002" s="17" t="n">
        <f aca="false">IFERROR(VALUE(RIGHT(A2002,2)),"")</f>
        <v>9</v>
      </c>
      <c r="D2002" s="11" t="str">
        <f aca="false">TRIM('수출입 실적(국가별)'!B2006)</f>
        <v>수단</v>
      </c>
      <c r="E2002" s="19" t="n">
        <f aca="false">IFERROR(VALUE(SUBSTITUTE(TRIM('수출입 실적(국가별)'!D2006),",","")),"")</f>
        <v>8592</v>
      </c>
      <c r="F2002" s="19" t="n">
        <f aca="false">IFERROR(VALUE(SUBSTITUTE(TRIM('수출입 실적(국가별)'!F2006),",","")),"")</f>
        <v>0</v>
      </c>
      <c r="G2002" s="19" t="n">
        <f aca="false">IFERROR(VALUE(SUBSTITUTE(TRIM('수출입 실적(국가별)'!G2006),",","")),"")</f>
        <v>8592</v>
      </c>
    </row>
    <row r="2003" customFormat="false" ht="15" hidden="false" customHeight="true" outlineLevel="0" collapsed="false">
      <c r="A2003" s="11" t="str">
        <f aca="false">TRIM('수출입 실적(국가별)'!A2007)</f>
        <v>2025.09</v>
      </c>
      <c r="B2003" s="17" t="n">
        <f aca="false">IFERROR(VALUE(LEFT(A2003,4)),"")</f>
        <v>2025</v>
      </c>
      <c r="C2003" s="17" t="n">
        <f aca="false">IFERROR(VALUE(RIGHT(A2003,2)),"")</f>
        <v>9</v>
      </c>
      <c r="D2003" s="11" t="str">
        <f aca="false">TRIM('수출입 실적(국가별)'!B2007)</f>
        <v>세네갈</v>
      </c>
      <c r="E2003" s="19" t="n">
        <f aca="false">IFERROR(VALUE(SUBSTITUTE(TRIM('수출입 실적(국가별)'!D2007),",","")),"")</f>
        <v>8422</v>
      </c>
      <c r="F2003" s="19" t="n">
        <f aca="false">IFERROR(VALUE(SUBSTITUTE(TRIM('수출입 실적(국가별)'!F2007),",","")),"")</f>
        <v>3840</v>
      </c>
      <c r="G2003" s="19" t="n">
        <f aca="false">IFERROR(VALUE(SUBSTITUTE(TRIM('수출입 실적(국가별)'!G2007),",","")),"")</f>
        <v>4582</v>
      </c>
    </row>
    <row r="2004" customFormat="false" ht="15" hidden="false" customHeight="true" outlineLevel="0" collapsed="false">
      <c r="A2004" s="11" t="str">
        <f aca="false">TRIM('수출입 실적(국가별)'!A2008)</f>
        <v>2025.09</v>
      </c>
      <c r="B2004" s="17" t="n">
        <f aca="false">IFERROR(VALUE(LEFT(A2004,4)),"")</f>
        <v>2025</v>
      </c>
      <c r="C2004" s="17" t="n">
        <f aca="false">IFERROR(VALUE(RIGHT(A2004,2)),"")</f>
        <v>9</v>
      </c>
      <c r="D2004" s="11" t="str">
        <f aca="false">TRIM('수출입 실적(국가별)'!B2008)</f>
        <v>잠비아</v>
      </c>
      <c r="E2004" s="19" t="n">
        <f aca="false">IFERROR(VALUE(SUBSTITUTE(TRIM('수출입 실적(국가별)'!D2008),",","")),"")</f>
        <v>8025</v>
      </c>
      <c r="F2004" s="19" t="n">
        <f aca="false">IFERROR(VALUE(SUBSTITUTE(TRIM('수출입 실적(국가별)'!F2008),",","")),"")</f>
        <v>1605</v>
      </c>
      <c r="G2004" s="19" t="n">
        <f aca="false">IFERROR(VALUE(SUBSTITUTE(TRIM('수출입 실적(국가별)'!G2008),",","")),"")</f>
        <v>6420</v>
      </c>
    </row>
    <row r="2005" customFormat="false" ht="15" hidden="false" customHeight="true" outlineLevel="0" collapsed="false">
      <c r="A2005" s="11" t="str">
        <f aca="false">TRIM('수출입 실적(국가별)'!A2009)</f>
        <v>2025.09</v>
      </c>
      <c r="B2005" s="17" t="n">
        <f aca="false">IFERROR(VALUE(LEFT(A2005,4)),"")</f>
        <v>2025</v>
      </c>
      <c r="C2005" s="17" t="n">
        <f aca="false">IFERROR(VALUE(RIGHT(A2005,2)),"")</f>
        <v>9</v>
      </c>
      <c r="D2005" s="11" t="str">
        <f aca="false">TRIM('수출입 실적(국가별)'!B2009)</f>
        <v>몰도바</v>
      </c>
      <c r="E2005" s="19" t="n">
        <f aca="false">IFERROR(VALUE(SUBSTITUTE(TRIM('수출입 실적(국가별)'!D2009),",","")),"")</f>
        <v>7618</v>
      </c>
      <c r="F2005" s="19" t="n">
        <f aca="false">IFERROR(VALUE(SUBSTITUTE(TRIM('수출입 실적(국가별)'!F2009),",","")),"")</f>
        <v>4555</v>
      </c>
      <c r="G2005" s="19" t="n">
        <f aca="false">IFERROR(VALUE(SUBSTITUTE(TRIM('수출입 실적(국가별)'!G2009),",","")),"")</f>
        <v>3063</v>
      </c>
    </row>
    <row r="2006" customFormat="false" ht="15" hidden="false" customHeight="true" outlineLevel="0" collapsed="false">
      <c r="A2006" s="11" t="str">
        <f aca="false">TRIM('수출입 실적(국가별)'!A2010)</f>
        <v>2025.09</v>
      </c>
      <c r="B2006" s="17" t="n">
        <f aca="false">IFERROR(VALUE(LEFT(A2006,4)),"")</f>
        <v>2025</v>
      </c>
      <c r="C2006" s="17" t="n">
        <f aca="false">IFERROR(VALUE(RIGHT(A2006,2)),"")</f>
        <v>9</v>
      </c>
      <c r="D2006" s="11" t="str">
        <f aca="false">TRIM('수출입 실적(국가별)'!B2010)</f>
        <v>바레인</v>
      </c>
      <c r="E2006" s="19" t="n">
        <f aca="false">IFERROR(VALUE(SUBSTITUTE(TRIM('수출입 실적(국가별)'!D2010),",","")),"")</f>
        <v>6618</v>
      </c>
      <c r="F2006" s="19" t="n">
        <f aca="false">IFERROR(VALUE(SUBSTITUTE(TRIM('수출입 실적(국가별)'!F2010),",","")),"")</f>
        <v>72703</v>
      </c>
      <c r="G2006" s="19" t="n">
        <f aca="false">IFERROR(VALUE(SUBSTITUTE(TRIM('수출입 실적(국가별)'!G2010),",","")),"")</f>
        <v>-66085</v>
      </c>
    </row>
    <row r="2007" customFormat="false" ht="15" hidden="false" customHeight="true" outlineLevel="0" collapsed="false">
      <c r="A2007" s="11" t="str">
        <f aca="false">TRIM('수출입 실적(국가별)'!A2011)</f>
        <v>2025.09</v>
      </c>
      <c r="B2007" s="17" t="n">
        <f aca="false">IFERROR(VALUE(LEFT(A2007,4)),"")</f>
        <v>2025</v>
      </c>
      <c r="C2007" s="17" t="n">
        <f aca="false">IFERROR(VALUE(RIGHT(A2007,2)),"")</f>
        <v>9</v>
      </c>
      <c r="D2007" s="11" t="str">
        <f aca="false">TRIM('수출입 실적(국가별)'!B2011)</f>
        <v>트리니다드 토바고</v>
      </c>
      <c r="E2007" s="19" t="n">
        <f aca="false">IFERROR(VALUE(SUBSTITUTE(TRIM('수출입 실적(국가별)'!D2011),",","")),"")</f>
        <v>6571</v>
      </c>
      <c r="F2007" s="19" t="n">
        <f aca="false">IFERROR(VALUE(SUBSTITUTE(TRIM('수출입 실적(국가별)'!F2011),",","")),"")</f>
        <v>59455</v>
      </c>
      <c r="G2007" s="19" t="n">
        <f aca="false">IFERROR(VALUE(SUBSTITUTE(TRIM('수출입 실적(국가별)'!G2011),",","")),"")</f>
        <v>-52884</v>
      </c>
    </row>
    <row r="2008" customFormat="false" ht="15" hidden="false" customHeight="true" outlineLevel="0" collapsed="false">
      <c r="A2008" s="11" t="str">
        <f aca="false">TRIM('수출입 실적(국가별)'!A2012)</f>
        <v>2025.09</v>
      </c>
      <c r="B2008" s="17" t="n">
        <f aca="false">IFERROR(VALUE(LEFT(A2008,4)),"")</f>
        <v>2025</v>
      </c>
      <c r="C2008" s="17" t="n">
        <f aca="false">IFERROR(VALUE(RIGHT(A2008,2)),"")</f>
        <v>9</v>
      </c>
      <c r="D2008" s="11" t="str">
        <f aca="false">TRIM('수출입 실적(국가별)'!B2012)</f>
        <v>니카라과</v>
      </c>
      <c r="E2008" s="19" t="n">
        <f aca="false">IFERROR(VALUE(SUBSTITUTE(TRIM('수출입 실적(국가별)'!D2012),",","")),"")</f>
        <v>6520</v>
      </c>
      <c r="F2008" s="19" t="n">
        <f aca="false">IFERROR(VALUE(SUBSTITUTE(TRIM('수출입 실적(국가별)'!F2012),",","")),"")</f>
        <v>1203</v>
      </c>
      <c r="G2008" s="19" t="n">
        <f aca="false">IFERROR(VALUE(SUBSTITUTE(TRIM('수출입 실적(국가별)'!G2012),",","")),"")</f>
        <v>5316</v>
      </c>
    </row>
    <row r="2009" customFormat="false" ht="15" hidden="false" customHeight="true" outlineLevel="0" collapsed="false">
      <c r="A2009" s="11" t="str">
        <f aca="false">TRIM('수출입 실적(국가별)'!A2013)</f>
        <v>2025.09</v>
      </c>
      <c r="B2009" s="17" t="n">
        <f aca="false">IFERROR(VALUE(LEFT(A2009,4)),"")</f>
        <v>2025</v>
      </c>
      <c r="C2009" s="17" t="n">
        <f aca="false">IFERROR(VALUE(RIGHT(A2009,2)),"")</f>
        <v>9</v>
      </c>
      <c r="D2009" s="11" t="str">
        <f aca="false">TRIM('수출입 실적(국가별)'!B2013)</f>
        <v>벨라루스</v>
      </c>
      <c r="E2009" s="19" t="n">
        <f aca="false">IFERROR(VALUE(SUBSTITUTE(TRIM('수출입 실적(국가별)'!D2013),",","")),"")</f>
        <v>6087</v>
      </c>
      <c r="F2009" s="19" t="n">
        <f aca="false">IFERROR(VALUE(SUBSTITUTE(TRIM('수출입 실적(국가별)'!F2013),",","")),"")</f>
        <v>1814</v>
      </c>
      <c r="G2009" s="19" t="n">
        <f aca="false">IFERROR(VALUE(SUBSTITUTE(TRIM('수출입 실적(국가별)'!G2013),",","")),"")</f>
        <v>4273</v>
      </c>
    </row>
    <row r="2010" customFormat="false" ht="15" hidden="false" customHeight="true" outlineLevel="0" collapsed="false">
      <c r="A2010" s="11" t="str">
        <f aca="false">TRIM('수출입 실적(국가별)'!A2014)</f>
        <v>2025.09</v>
      </c>
      <c r="B2010" s="17" t="n">
        <f aca="false">IFERROR(VALUE(LEFT(A2010,4)),"")</f>
        <v>2025</v>
      </c>
      <c r="C2010" s="17" t="n">
        <f aca="false">IFERROR(VALUE(RIGHT(A2010,2)),"")</f>
        <v>9</v>
      </c>
      <c r="D2010" s="11" t="str">
        <f aca="false">TRIM('수출입 실적(국가별)'!B2014)</f>
        <v>나미비아</v>
      </c>
      <c r="E2010" s="19" t="n">
        <f aca="false">IFERROR(VALUE(SUBSTITUTE(TRIM('수출입 실적(국가별)'!D2014),",","")),"")</f>
        <v>5948</v>
      </c>
      <c r="F2010" s="19" t="n">
        <f aca="false">IFERROR(VALUE(SUBSTITUTE(TRIM('수출입 실적(국가별)'!F2014),",","")),"")</f>
        <v>672</v>
      </c>
      <c r="G2010" s="19" t="n">
        <f aca="false">IFERROR(VALUE(SUBSTITUTE(TRIM('수출입 실적(국가별)'!G2014),",","")),"")</f>
        <v>5276</v>
      </c>
    </row>
    <row r="2011" customFormat="false" ht="15" hidden="false" customHeight="true" outlineLevel="0" collapsed="false">
      <c r="A2011" s="11" t="str">
        <f aca="false">TRIM('수출입 실적(국가별)'!A2015)</f>
        <v>2025.09</v>
      </c>
      <c r="B2011" s="17" t="n">
        <f aca="false">IFERROR(VALUE(LEFT(A2011,4)),"")</f>
        <v>2025</v>
      </c>
      <c r="C2011" s="17" t="n">
        <f aca="false">IFERROR(VALUE(RIGHT(A2011,2)),"")</f>
        <v>9</v>
      </c>
      <c r="D2011" s="11" t="str">
        <f aca="false">TRIM('수출입 실적(국가별)'!B2015)</f>
        <v>사모아</v>
      </c>
      <c r="E2011" s="19" t="n">
        <f aca="false">IFERROR(VALUE(SUBSTITUTE(TRIM('수출입 실적(국가별)'!D2015),",","")),"")</f>
        <v>5690</v>
      </c>
      <c r="F2011" s="19" t="n">
        <f aca="false">IFERROR(VALUE(SUBSTITUTE(TRIM('수출입 실적(국가별)'!F2015),",","")),"")</f>
        <v>73</v>
      </c>
      <c r="G2011" s="19" t="n">
        <f aca="false">IFERROR(VALUE(SUBSTITUTE(TRIM('수출입 실적(국가별)'!G2015),",","")),"")</f>
        <v>5617</v>
      </c>
    </row>
    <row r="2012" customFormat="false" ht="15" hidden="false" customHeight="true" outlineLevel="0" collapsed="false">
      <c r="A2012" s="11" t="str">
        <f aca="false">TRIM('수출입 실적(국가별)'!A2016)</f>
        <v>2025.09</v>
      </c>
      <c r="B2012" s="17" t="n">
        <f aca="false">IFERROR(VALUE(LEFT(A2012,4)),"")</f>
        <v>2025</v>
      </c>
      <c r="C2012" s="17" t="n">
        <f aca="false">IFERROR(VALUE(RIGHT(A2012,2)),"")</f>
        <v>9</v>
      </c>
      <c r="D2012" s="11" t="str">
        <f aca="false">TRIM('수출입 실적(국가별)'!B2016)</f>
        <v>룩셈부르그</v>
      </c>
      <c r="E2012" s="19" t="n">
        <f aca="false">IFERROR(VALUE(SUBSTITUTE(TRIM('수출입 실적(국가별)'!D2016),",","")),"")</f>
        <v>5519</v>
      </c>
      <c r="F2012" s="19" t="n">
        <f aca="false">IFERROR(VALUE(SUBSTITUTE(TRIM('수출입 실적(국가별)'!F2016),",","")),"")</f>
        <v>10150</v>
      </c>
      <c r="G2012" s="19" t="n">
        <f aca="false">IFERROR(VALUE(SUBSTITUTE(TRIM('수출입 실적(국가별)'!G2016),",","")),"")</f>
        <v>-4631</v>
      </c>
    </row>
    <row r="2013" customFormat="false" ht="15" hidden="false" customHeight="true" outlineLevel="0" collapsed="false">
      <c r="A2013" s="11" t="str">
        <f aca="false">TRIM('수출입 실적(국가별)'!A2017)</f>
        <v>2025.09</v>
      </c>
      <c r="B2013" s="17" t="n">
        <f aca="false">IFERROR(VALUE(LEFT(A2013,4)),"")</f>
        <v>2025</v>
      </c>
      <c r="C2013" s="17" t="n">
        <f aca="false">IFERROR(VALUE(RIGHT(A2013,2)),"")</f>
        <v>9</v>
      </c>
      <c r="D2013" s="11" t="str">
        <f aca="false">TRIM('수출입 실적(국가별)'!B2017)</f>
        <v>사이프러스</v>
      </c>
      <c r="E2013" s="19" t="n">
        <f aca="false">IFERROR(VALUE(SUBSTITUTE(TRIM('수출입 실적(국가별)'!D2017),",","")),"")</f>
        <v>5510</v>
      </c>
      <c r="F2013" s="19" t="n">
        <f aca="false">IFERROR(VALUE(SUBSTITUTE(TRIM('수출입 실적(국가별)'!F2017),",","")),"")</f>
        <v>935</v>
      </c>
      <c r="G2013" s="19" t="n">
        <f aca="false">IFERROR(VALUE(SUBSTITUTE(TRIM('수출입 실적(국가별)'!G2017),",","")),"")</f>
        <v>4575</v>
      </c>
    </row>
    <row r="2014" customFormat="false" ht="15" hidden="false" customHeight="true" outlineLevel="0" collapsed="false">
      <c r="A2014" s="11" t="str">
        <f aca="false">TRIM('수출입 실적(국가별)'!A2018)</f>
        <v>2025.09</v>
      </c>
      <c r="B2014" s="17" t="n">
        <f aca="false">IFERROR(VALUE(LEFT(A2014,4)),"")</f>
        <v>2025</v>
      </c>
      <c r="C2014" s="17" t="n">
        <f aca="false">IFERROR(VALUE(RIGHT(A2014,2)),"")</f>
        <v>9</v>
      </c>
      <c r="D2014" s="11" t="str">
        <f aca="false">TRIM('수출입 실적(국가별)'!B2018)</f>
        <v>라트비아</v>
      </c>
      <c r="E2014" s="19" t="n">
        <f aca="false">IFERROR(VALUE(SUBSTITUTE(TRIM('수출입 실적(국가별)'!D2018),",","")),"")</f>
        <v>4942</v>
      </c>
      <c r="F2014" s="19" t="n">
        <f aca="false">IFERROR(VALUE(SUBSTITUTE(TRIM('수출입 실적(국가별)'!F2018),",","")),"")</f>
        <v>9077</v>
      </c>
      <c r="G2014" s="19" t="n">
        <f aca="false">IFERROR(VALUE(SUBSTITUTE(TRIM('수출입 실적(국가별)'!G2018),",","")),"")</f>
        <v>-4136</v>
      </c>
    </row>
    <row r="2015" customFormat="false" ht="15" hidden="false" customHeight="true" outlineLevel="0" collapsed="false">
      <c r="A2015" s="11" t="str">
        <f aca="false">TRIM('수출입 실적(국가별)'!A2019)</f>
        <v>2025.09</v>
      </c>
      <c r="B2015" s="17" t="n">
        <f aca="false">IFERROR(VALUE(LEFT(A2015,4)),"")</f>
        <v>2025</v>
      </c>
      <c r="C2015" s="17" t="n">
        <f aca="false">IFERROR(VALUE(RIGHT(A2015,2)),"")</f>
        <v>9</v>
      </c>
      <c r="D2015" s="11" t="str">
        <f aca="false">TRIM('수출입 실적(국가별)'!B2019)</f>
        <v>베네주엘라</v>
      </c>
      <c r="E2015" s="19" t="n">
        <f aca="false">IFERROR(VALUE(SUBSTITUTE(TRIM('수출입 실적(국가별)'!D2019),",","")),"")</f>
        <v>4450</v>
      </c>
      <c r="F2015" s="19" t="n">
        <f aca="false">IFERROR(VALUE(SUBSTITUTE(TRIM('수출입 실적(국가별)'!F2019),",","")),"")</f>
        <v>993</v>
      </c>
      <c r="G2015" s="19" t="n">
        <f aca="false">IFERROR(VALUE(SUBSTITUTE(TRIM('수출입 실적(국가별)'!G2019),",","")),"")</f>
        <v>3457</v>
      </c>
    </row>
    <row r="2016" customFormat="false" ht="15" hidden="false" customHeight="true" outlineLevel="0" collapsed="false">
      <c r="A2016" s="11" t="str">
        <f aca="false">TRIM('수출입 실적(국가별)'!A2020)</f>
        <v>2025.09</v>
      </c>
      <c r="B2016" s="17" t="n">
        <f aca="false">IFERROR(VALUE(LEFT(A2016,4)),"")</f>
        <v>2025</v>
      </c>
      <c r="C2016" s="17" t="n">
        <f aca="false">IFERROR(VALUE(RIGHT(A2016,2)),"")</f>
        <v>9</v>
      </c>
      <c r="D2016" s="11" t="str">
        <f aca="false">TRIM('수출입 실적(국가별)'!B2020)</f>
        <v>가이아나</v>
      </c>
      <c r="E2016" s="19" t="n">
        <f aca="false">IFERROR(VALUE(SUBSTITUTE(TRIM('수출입 실적(국가별)'!D2020),",","")),"")</f>
        <v>4202</v>
      </c>
      <c r="F2016" s="19" t="n">
        <f aca="false">IFERROR(VALUE(SUBSTITUTE(TRIM('수출입 실적(국가별)'!F2020),",","")),"")</f>
        <v>149</v>
      </c>
      <c r="G2016" s="19" t="n">
        <f aca="false">IFERROR(VALUE(SUBSTITUTE(TRIM('수출입 실적(국가별)'!G2020),",","")),"")</f>
        <v>4053</v>
      </c>
    </row>
    <row r="2017" customFormat="false" ht="15" hidden="false" customHeight="true" outlineLevel="0" collapsed="false">
      <c r="A2017" s="11" t="str">
        <f aca="false">TRIM('수출입 실적(국가별)'!A2021)</f>
        <v>2025.09</v>
      </c>
      <c r="B2017" s="17" t="n">
        <f aca="false">IFERROR(VALUE(LEFT(A2017,4)),"")</f>
        <v>2025</v>
      </c>
      <c r="C2017" s="17" t="n">
        <f aca="false">IFERROR(VALUE(RIGHT(A2017,2)),"")</f>
        <v>9</v>
      </c>
      <c r="D2017" s="11" t="str">
        <f aca="false">TRIM('수출입 실적(국가별)'!B2021)</f>
        <v>불령 리유니온 코모도 제도</v>
      </c>
      <c r="E2017" s="19" t="n">
        <f aca="false">IFERROR(VALUE(SUBSTITUTE(TRIM('수출입 실적(국가별)'!D2021),",","")),"")</f>
        <v>4015</v>
      </c>
      <c r="F2017" s="19" t="n">
        <f aca="false">IFERROR(VALUE(SUBSTITUTE(TRIM('수출입 실적(국가별)'!F2021),",","")),"")</f>
        <v>0</v>
      </c>
      <c r="G2017" s="19" t="n">
        <f aca="false">IFERROR(VALUE(SUBSTITUTE(TRIM('수출입 실적(국가별)'!G2021),",","")),"")</f>
        <v>4015</v>
      </c>
    </row>
    <row r="2018" customFormat="false" ht="15" hidden="false" customHeight="true" outlineLevel="0" collapsed="false">
      <c r="A2018" s="11" t="str">
        <f aca="false">TRIM('수출입 실적(국가별)'!A2022)</f>
        <v>2025.09</v>
      </c>
      <c r="B2018" s="17" t="n">
        <f aca="false">IFERROR(VALUE(LEFT(A2018,4)),"")</f>
        <v>2025</v>
      </c>
      <c r="C2018" s="17" t="n">
        <f aca="false">IFERROR(VALUE(RIGHT(A2018,2)),"")</f>
        <v>9</v>
      </c>
      <c r="D2018" s="11" t="str">
        <f aca="false">TRIM('수출입 실적(국가별)'!B2022)</f>
        <v>토고</v>
      </c>
      <c r="E2018" s="19" t="n">
        <f aca="false">IFERROR(VALUE(SUBSTITUTE(TRIM('수출입 실적(국가별)'!D2022),",","")),"")</f>
        <v>3933</v>
      </c>
      <c r="F2018" s="19" t="n">
        <f aca="false">IFERROR(VALUE(SUBSTITUTE(TRIM('수출입 실적(국가별)'!F2022),",","")),"")</f>
        <v>540</v>
      </c>
      <c r="G2018" s="19" t="n">
        <f aca="false">IFERROR(VALUE(SUBSTITUTE(TRIM('수출입 실적(국가별)'!G2022),",","")),"")</f>
        <v>3393</v>
      </c>
    </row>
    <row r="2019" customFormat="false" ht="15" hidden="false" customHeight="true" outlineLevel="0" collapsed="false">
      <c r="A2019" s="11" t="str">
        <f aca="false">TRIM('수출입 실적(국가별)'!A2023)</f>
        <v>2025.09</v>
      </c>
      <c r="B2019" s="17" t="n">
        <f aca="false">IFERROR(VALUE(LEFT(A2019,4)),"")</f>
        <v>2025</v>
      </c>
      <c r="C2019" s="17" t="n">
        <f aca="false">IFERROR(VALUE(RIGHT(A2019,2)),"")</f>
        <v>9</v>
      </c>
      <c r="D2019" s="11" t="str">
        <f aca="false">TRIM('수출입 실적(국가별)'!B2023)</f>
        <v>아프카니스탄</v>
      </c>
      <c r="E2019" s="19" t="n">
        <f aca="false">IFERROR(VALUE(SUBSTITUTE(TRIM('수출입 실적(국가별)'!D2023),",","")),"")</f>
        <v>3923</v>
      </c>
      <c r="F2019" s="19" t="n">
        <f aca="false">IFERROR(VALUE(SUBSTITUTE(TRIM('수출입 실적(국가별)'!F2023),",","")),"")</f>
        <v>130</v>
      </c>
      <c r="G2019" s="19" t="n">
        <f aca="false">IFERROR(VALUE(SUBSTITUTE(TRIM('수출입 실적(국가별)'!G2023),",","")),"")</f>
        <v>3793</v>
      </c>
    </row>
    <row r="2020" customFormat="false" ht="15" hidden="false" customHeight="true" outlineLevel="0" collapsed="false">
      <c r="A2020" s="11" t="str">
        <f aca="false">TRIM('수출입 실적(국가별)'!A2024)</f>
        <v>2025.09</v>
      </c>
      <c r="B2020" s="17" t="n">
        <f aca="false">IFERROR(VALUE(LEFT(A2020,4)),"")</f>
        <v>2025</v>
      </c>
      <c r="C2020" s="17" t="n">
        <f aca="false">IFERROR(VALUE(RIGHT(A2020,2)),"")</f>
        <v>9</v>
      </c>
      <c r="D2020" s="11" t="str">
        <f aca="false">TRIM('수출입 실적(국가별)'!B2024)</f>
        <v>베닝</v>
      </c>
      <c r="E2020" s="19" t="n">
        <f aca="false">IFERROR(VALUE(SUBSTITUTE(TRIM('수출입 실적(국가별)'!D2024),",","")),"")</f>
        <v>3803</v>
      </c>
      <c r="F2020" s="19" t="n">
        <f aca="false">IFERROR(VALUE(SUBSTITUTE(TRIM('수출입 실적(국가별)'!F2024),",","")),"")</f>
        <v>0</v>
      </c>
      <c r="G2020" s="19" t="n">
        <f aca="false">IFERROR(VALUE(SUBSTITUTE(TRIM('수출입 실적(국가별)'!G2024),",","")),"")</f>
        <v>3803</v>
      </c>
    </row>
    <row r="2021" customFormat="false" ht="15" hidden="false" customHeight="true" outlineLevel="0" collapsed="false">
      <c r="A2021" s="11" t="str">
        <f aca="false">TRIM('수출입 실적(국가별)'!A2025)</f>
        <v>2025.09</v>
      </c>
      <c r="B2021" s="17" t="n">
        <f aca="false">IFERROR(VALUE(LEFT(A2021,4)),"")</f>
        <v>2025</v>
      </c>
      <c r="C2021" s="17" t="n">
        <f aca="false">IFERROR(VALUE(RIGHT(A2021,2)),"")</f>
        <v>9</v>
      </c>
      <c r="D2021" s="11" t="str">
        <f aca="false">TRIM('수출입 실적(국가별)'!B2025)</f>
        <v>브루나이</v>
      </c>
      <c r="E2021" s="19" t="n">
        <f aca="false">IFERROR(VALUE(SUBSTITUTE(TRIM('수출입 실적(국가별)'!D2025),",","")),"")</f>
        <v>3703</v>
      </c>
      <c r="F2021" s="19" t="n">
        <f aca="false">IFERROR(VALUE(SUBSTITUTE(TRIM('수출입 실적(국가별)'!F2025),",","")),"")</f>
        <v>74444</v>
      </c>
      <c r="G2021" s="19" t="n">
        <f aca="false">IFERROR(VALUE(SUBSTITUTE(TRIM('수출입 실적(국가별)'!G2025),",","")),"")</f>
        <v>-70741</v>
      </c>
    </row>
    <row r="2022" customFormat="false" ht="15" hidden="false" customHeight="true" outlineLevel="0" collapsed="false">
      <c r="A2022" s="11" t="str">
        <f aca="false">TRIM('수출입 실적(국가별)'!A2026)</f>
        <v>2025.09</v>
      </c>
      <c r="B2022" s="17" t="n">
        <f aca="false">IFERROR(VALUE(LEFT(A2022,4)),"")</f>
        <v>2025</v>
      </c>
      <c r="C2022" s="17" t="n">
        <f aca="false">IFERROR(VALUE(RIGHT(A2022,2)),"")</f>
        <v>9</v>
      </c>
      <c r="D2022" s="11" t="str">
        <f aca="false">TRIM('수출입 실적(국가별)'!B2026)</f>
        <v>모리셔스</v>
      </c>
      <c r="E2022" s="19" t="n">
        <f aca="false">IFERROR(VALUE(SUBSTITUTE(TRIM('수출입 실적(국가별)'!D2026),",","")),"")</f>
        <v>3668</v>
      </c>
      <c r="F2022" s="19" t="n">
        <f aca="false">IFERROR(VALUE(SUBSTITUTE(TRIM('수출입 실적(국가별)'!F2026),",","")),"")</f>
        <v>203</v>
      </c>
      <c r="G2022" s="19" t="n">
        <f aca="false">IFERROR(VALUE(SUBSTITUTE(TRIM('수출입 실적(국가별)'!G2026),",","")),"")</f>
        <v>3465</v>
      </c>
    </row>
    <row r="2023" customFormat="false" ht="15" hidden="false" customHeight="true" outlineLevel="0" collapsed="false">
      <c r="A2023" s="11" t="str">
        <f aca="false">TRIM('수출입 실적(국가별)'!A2027)</f>
        <v>2025.09</v>
      </c>
      <c r="B2023" s="17" t="n">
        <f aca="false">IFERROR(VALUE(LEFT(A2023,4)),"")</f>
        <v>2025</v>
      </c>
      <c r="C2023" s="17" t="n">
        <f aca="false">IFERROR(VALUE(RIGHT(A2023,2)),"")</f>
        <v>9</v>
      </c>
      <c r="D2023" s="11" t="str">
        <f aca="false">TRIM('수출입 실적(국가별)'!B2027)</f>
        <v>볼리비아</v>
      </c>
      <c r="E2023" s="19" t="n">
        <f aca="false">IFERROR(VALUE(SUBSTITUTE(TRIM('수출입 실적(국가별)'!D2027),",","")),"")</f>
        <v>3622</v>
      </c>
      <c r="F2023" s="19" t="n">
        <f aca="false">IFERROR(VALUE(SUBSTITUTE(TRIM('수출입 실적(국가별)'!F2027),",","")),"")</f>
        <v>23745</v>
      </c>
      <c r="G2023" s="19" t="n">
        <f aca="false">IFERROR(VALUE(SUBSTITUTE(TRIM('수출입 실적(국가별)'!G2027),",","")),"")</f>
        <v>-20123</v>
      </c>
    </row>
    <row r="2024" customFormat="false" ht="15" hidden="false" customHeight="true" outlineLevel="0" collapsed="false">
      <c r="A2024" s="11" t="str">
        <f aca="false">TRIM('수출입 실적(국가별)'!A2028)</f>
        <v>2025.09</v>
      </c>
      <c r="B2024" s="17" t="n">
        <f aca="false">IFERROR(VALUE(LEFT(A2024,4)),"")</f>
        <v>2025</v>
      </c>
      <c r="C2024" s="17" t="n">
        <f aca="false">IFERROR(VALUE(RIGHT(A2024,2)),"")</f>
        <v>9</v>
      </c>
      <c r="D2024" s="11" t="str">
        <f aca="false">TRIM('수출입 실적(국가별)'!B2028)</f>
        <v>아이슬란드</v>
      </c>
      <c r="E2024" s="19" t="n">
        <f aca="false">IFERROR(VALUE(SUBSTITUTE(TRIM('수출입 실적(국가별)'!D2028),",","")),"")</f>
        <v>3598</v>
      </c>
      <c r="F2024" s="19" t="n">
        <f aca="false">IFERROR(VALUE(SUBSTITUTE(TRIM('수출입 실적(국가별)'!F2028),",","")),"")</f>
        <v>2109</v>
      </c>
      <c r="G2024" s="19" t="n">
        <f aca="false">IFERROR(VALUE(SUBSTITUTE(TRIM('수출입 실적(국가별)'!G2028),",","")),"")</f>
        <v>1489</v>
      </c>
    </row>
    <row r="2025" customFormat="false" ht="15" hidden="false" customHeight="true" outlineLevel="0" collapsed="false">
      <c r="A2025" s="11" t="str">
        <f aca="false">TRIM('수출입 실적(국가별)'!A2029)</f>
        <v>2025.09</v>
      </c>
      <c r="B2025" s="17" t="n">
        <f aca="false">IFERROR(VALUE(LEFT(A2025,4)),"")</f>
        <v>2025</v>
      </c>
      <c r="C2025" s="17" t="n">
        <f aca="false">IFERROR(VALUE(RIGHT(A2025,2)),"")</f>
        <v>9</v>
      </c>
      <c r="D2025" s="11" t="str">
        <f aca="false">TRIM('수출입 실적(국가별)'!B2029)</f>
        <v>피지</v>
      </c>
      <c r="E2025" s="19" t="n">
        <f aca="false">IFERROR(VALUE(SUBSTITUTE(TRIM('수출입 실적(국가별)'!D2029),",","")),"")</f>
        <v>3524</v>
      </c>
      <c r="F2025" s="19" t="n">
        <f aca="false">IFERROR(VALUE(SUBSTITUTE(TRIM('수출입 실적(국가별)'!F2029),",","")),"")</f>
        <v>96</v>
      </c>
      <c r="G2025" s="19" t="n">
        <f aca="false">IFERROR(VALUE(SUBSTITUTE(TRIM('수출입 실적(국가별)'!G2029),",","")),"")</f>
        <v>3428</v>
      </c>
    </row>
    <row r="2026" customFormat="false" ht="15" hidden="false" customHeight="true" outlineLevel="0" collapsed="false">
      <c r="A2026" s="11" t="str">
        <f aca="false">TRIM('수출입 실적(국가별)'!A2030)</f>
        <v>2025.09</v>
      </c>
      <c r="B2026" s="17" t="n">
        <f aca="false">IFERROR(VALUE(LEFT(A2026,4)),"")</f>
        <v>2025</v>
      </c>
      <c r="C2026" s="17" t="n">
        <f aca="false">IFERROR(VALUE(RIGHT(A2026,2)),"")</f>
        <v>9</v>
      </c>
      <c r="D2026" s="11" t="str">
        <f aca="false">TRIM('수출입 실적(국가별)'!B2030)</f>
        <v>마다카스카르</v>
      </c>
      <c r="E2026" s="19" t="n">
        <f aca="false">IFERROR(VALUE(SUBSTITUTE(TRIM('수출입 실적(국가별)'!D2030),",","")),"")</f>
        <v>3239</v>
      </c>
      <c r="F2026" s="19" t="n">
        <f aca="false">IFERROR(VALUE(SUBSTITUTE(TRIM('수출입 실적(국가별)'!F2030),",","")),"")</f>
        <v>6651</v>
      </c>
      <c r="G2026" s="19" t="n">
        <f aca="false">IFERROR(VALUE(SUBSTITUTE(TRIM('수출입 실적(국가별)'!G2030),",","")),"")</f>
        <v>-3413</v>
      </c>
    </row>
    <row r="2027" customFormat="false" ht="15" hidden="false" customHeight="true" outlineLevel="0" collapsed="false">
      <c r="A2027" s="11" t="str">
        <f aca="false">TRIM('수출입 실적(국가별)'!A2031)</f>
        <v>2025.09</v>
      </c>
      <c r="B2027" s="17" t="n">
        <f aca="false">IFERROR(VALUE(LEFT(A2027,4)),"")</f>
        <v>2025</v>
      </c>
      <c r="C2027" s="17" t="n">
        <f aca="false">IFERROR(VALUE(RIGHT(A2027,2)),"")</f>
        <v>9</v>
      </c>
      <c r="D2027" s="11" t="str">
        <f aca="false">TRIM('수출입 실적(국가별)'!B2031)</f>
        <v>우간다</v>
      </c>
      <c r="E2027" s="19" t="n">
        <f aca="false">IFERROR(VALUE(SUBSTITUTE(TRIM('수출입 실적(국가별)'!D2031),",","")),"")</f>
        <v>3221</v>
      </c>
      <c r="F2027" s="19" t="n">
        <f aca="false">IFERROR(VALUE(SUBSTITUTE(TRIM('수출입 실적(국가별)'!F2031),",","")),"")</f>
        <v>2125</v>
      </c>
      <c r="G2027" s="19" t="n">
        <f aca="false">IFERROR(VALUE(SUBSTITUTE(TRIM('수출입 실적(국가별)'!G2031),",","")),"")</f>
        <v>1096</v>
      </c>
    </row>
    <row r="2028" customFormat="false" ht="15" hidden="false" customHeight="true" outlineLevel="0" collapsed="false">
      <c r="A2028" s="11" t="str">
        <f aca="false">TRIM('수출입 실적(국가별)'!A2032)</f>
        <v>2025.09</v>
      </c>
      <c r="B2028" s="17" t="n">
        <f aca="false">IFERROR(VALUE(LEFT(A2028,4)),"")</f>
        <v>2025</v>
      </c>
      <c r="C2028" s="17" t="n">
        <f aca="false">IFERROR(VALUE(RIGHT(A2028,2)),"")</f>
        <v>9</v>
      </c>
      <c r="D2028" s="11" t="str">
        <f aca="false">TRIM('수출입 실적(국가별)'!B2032)</f>
        <v>네팔</v>
      </c>
      <c r="E2028" s="19" t="n">
        <f aca="false">IFERROR(VALUE(SUBSTITUTE(TRIM('수출입 실적(국가별)'!D2032),",","")),"")</f>
        <v>3073</v>
      </c>
      <c r="F2028" s="19" t="n">
        <f aca="false">IFERROR(VALUE(SUBSTITUTE(TRIM('수출입 실적(국가별)'!F2032),",","")),"")</f>
        <v>705</v>
      </c>
      <c r="G2028" s="19" t="n">
        <f aca="false">IFERROR(VALUE(SUBSTITUTE(TRIM('수출입 실적(국가별)'!G2032),",","")),"")</f>
        <v>2367</v>
      </c>
    </row>
    <row r="2029" customFormat="false" ht="15" hidden="false" customHeight="true" outlineLevel="0" collapsed="false">
      <c r="A2029" s="11" t="str">
        <f aca="false">TRIM('수출입 실적(국가별)'!A2033)</f>
        <v>2025.09</v>
      </c>
      <c r="B2029" s="17" t="n">
        <f aca="false">IFERROR(VALUE(LEFT(A2029,4)),"")</f>
        <v>2025</v>
      </c>
      <c r="C2029" s="17" t="n">
        <f aca="false">IFERROR(VALUE(RIGHT(A2029,2)),"")</f>
        <v>9</v>
      </c>
      <c r="D2029" s="11" t="str">
        <f aca="false">TRIM('수출입 실적(국가별)'!B2033)</f>
        <v>투르크멘</v>
      </c>
      <c r="E2029" s="19" t="n">
        <f aca="false">IFERROR(VALUE(SUBSTITUTE(TRIM('수출입 실적(국가별)'!D2033),",","")),"")</f>
        <v>2963</v>
      </c>
      <c r="F2029" s="19" t="n">
        <f aca="false">IFERROR(VALUE(SUBSTITUTE(TRIM('수출입 실적(국가별)'!F2033),",","")),"")</f>
        <v>0</v>
      </c>
      <c r="G2029" s="19" t="n">
        <f aca="false">IFERROR(VALUE(SUBSTITUTE(TRIM('수출입 실적(국가별)'!G2033),",","")),"")</f>
        <v>2963</v>
      </c>
    </row>
    <row r="2030" customFormat="false" ht="15" hidden="false" customHeight="true" outlineLevel="0" collapsed="false">
      <c r="A2030" s="11" t="str">
        <f aca="false">TRIM('수출입 실적(국가별)'!A2034)</f>
        <v>2025.09</v>
      </c>
      <c r="B2030" s="17" t="n">
        <f aca="false">IFERROR(VALUE(LEFT(A2030,4)),"")</f>
        <v>2025</v>
      </c>
      <c r="C2030" s="17" t="n">
        <f aca="false">IFERROR(VALUE(RIGHT(A2030,2)),"")</f>
        <v>9</v>
      </c>
      <c r="D2030" s="11" t="str">
        <f aca="false">TRIM('수출입 실적(국가별)'!B2034)</f>
        <v>르완다</v>
      </c>
      <c r="E2030" s="19" t="n">
        <f aca="false">IFERROR(VALUE(SUBSTITUTE(TRIM('수출입 실적(국가별)'!D2034),",","")),"")</f>
        <v>2808</v>
      </c>
      <c r="F2030" s="19" t="n">
        <f aca="false">IFERROR(VALUE(SUBSTITUTE(TRIM('수출입 실적(국가별)'!F2034),",","")),"")</f>
        <v>400</v>
      </c>
      <c r="G2030" s="19" t="n">
        <f aca="false">IFERROR(VALUE(SUBSTITUTE(TRIM('수출입 실적(국가별)'!G2034),",","")),"")</f>
        <v>2409</v>
      </c>
    </row>
    <row r="2031" customFormat="false" ht="15" hidden="false" customHeight="true" outlineLevel="0" collapsed="false">
      <c r="A2031" s="11" t="str">
        <f aca="false">TRIM('수출입 실적(국가별)'!A2035)</f>
        <v>2025.09</v>
      </c>
      <c r="B2031" s="17" t="n">
        <f aca="false">IFERROR(VALUE(LEFT(A2031,4)),"")</f>
        <v>2025</v>
      </c>
      <c r="C2031" s="17" t="n">
        <f aca="false">IFERROR(VALUE(RIGHT(A2031,2)),"")</f>
        <v>9</v>
      </c>
      <c r="D2031" s="11" t="str">
        <f aca="false">TRIM('수출입 실적(국가별)'!B2035)</f>
        <v>기니</v>
      </c>
      <c r="E2031" s="19" t="n">
        <f aca="false">IFERROR(VALUE(SUBSTITUTE(TRIM('수출입 실적(국가별)'!D2035),",","")),"")</f>
        <v>2701</v>
      </c>
      <c r="F2031" s="19" t="n">
        <f aca="false">IFERROR(VALUE(SUBSTITUTE(TRIM('수출입 실적(국가별)'!F2035),",","")),"")</f>
        <v>2477</v>
      </c>
      <c r="G2031" s="19" t="n">
        <f aca="false">IFERROR(VALUE(SUBSTITUTE(TRIM('수출입 실적(국가별)'!G2035),",","")),"")</f>
        <v>225</v>
      </c>
    </row>
    <row r="2032" customFormat="false" ht="15" hidden="false" customHeight="true" outlineLevel="0" collapsed="false">
      <c r="A2032" s="11" t="str">
        <f aca="false">TRIM('수출입 실적(국가별)'!A2036)</f>
        <v>2025.09</v>
      </c>
      <c r="B2032" s="17" t="n">
        <f aca="false">IFERROR(VALUE(LEFT(A2032,4)),"")</f>
        <v>2025</v>
      </c>
      <c r="C2032" s="17" t="n">
        <f aca="false">IFERROR(VALUE(RIGHT(A2032,2)),"")</f>
        <v>9</v>
      </c>
      <c r="D2032" s="11" t="str">
        <f aca="false">TRIM('수출입 실적(국가별)'!B2036)</f>
        <v>짐바브웨</v>
      </c>
      <c r="E2032" s="19" t="n">
        <f aca="false">IFERROR(VALUE(SUBSTITUTE(TRIM('수출입 실적(국가별)'!D2036),",","")),"")</f>
        <v>2601</v>
      </c>
      <c r="F2032" s="19" t="n">
        <f aca="false">IFERROR(VALUE(SUBSTITUTE(TRIM('수출입 실적(국가별)'!F2036),",","")),"")</f>
        <v>306</v>
      </c>
      <c r="G2032" s="19" t="n">
        <f aca="false">IFERROR(VALUE(SUBSTITUTE(TRIM('수출입 실적(국가별)'!G2036),",","")),"")</f>
        <v>2295</v>
      </c>
    </row>
    <row r="2033" customFormat="false" ht="15" hidden="false" customHeight="true" outlineLevel="0" collapsed="false">
      <c r="A2033" s="11" t="str">
        <f aca="false">TRIM('수출입 실적(국가별)'!A2037)</f>
        <v>2025.09</v>
      </c>
      <c r="B2033" s="17" t="n">
        <f aca="false">IFERROR(VALUE(LEFT(A2033,4)),"")</f>
        <v>2025</v>
      </c>
      <c r="C2033" s="17" t="n">
        <f aca="false">IFERROR(VALUE(RIGHT(A2033,2)),"")</f>
        <v>9</v>
      </c>
      <c r="D2033" s="11" t="str">
        <f aca="false">TRIM('수출입 실적(국가별)'!B2037)</f>
        <v>부르키나 파소</v>
      </c>
      <c r="E2033" s="19" t="n">
        <f aca="false">IFERROR(VALUE(SUBSTITUTE(TRIM('수출입 실적(국가별)'!D2037),",","")),"")</f>
        <v>2408</v>
      </c>
      <c r="F2033" s="19" t="n">
        <f aca="false">IFERROR(VALUE(SUBSTITUTE(TRIM('수출입 실적(국가별)'!F2037),",","")),"")</f>
        <v>0</v>
      </c>
      <c r="G2033" s="19" t="n">
        <f aca="false">IFERROR(VALUE(SUBSTITUTE(TRIM('수출입 실적(국가별)'!G2037),",","")),"")</f>
        <v>2408</v>
      </c>
    </row>
    <row r="2034" customFormat="false" ht="15" hidden="false" customHeight="true" outlineLevel="0" collapsed="false">
      <c r="A2034" s="11" t="str">
        <f aca="false">TRIM('수출입 실적(국가별)'!A2038)</f>
        <v>2025.09</v>
      </c>
      <c r="B2034" s="17" t="n">
        <f aca="false">IFERROR(VALUE(LEFT(A2034,4)),"")</f>
        <v>2025</v>
      </c>
      <c r="C2034" s="17" t="n">
        <f aca="false">IFERROR(VALUE(RIGHT(A2034,2)),"")</f>
        <v>9</v>
      </c>
      <c r="D2034" s="11" t="str">
        <f aca="false">TRIM('수출입 실적(국가별)'!B2038)</f>
        <v>콩고</v>
      </c>
      <c r="E2034" s="19" t="n">
        <f aca="false">IFERROR(VALUE(SUBSTITUTE(TRIM('수출입 실적(국가별)'!D2038),",","")),"")</f>
        <v>2384</v>
      </c>
      <c r="F2034" s="19" t="n">
        <f aca="false">IFERROR(VALUE(SUBSTITUTE(TRIM('수출입 실적(국가별)'!F2038),",","")),"")</f>
        <v>611</v>
      </c>
      <c r="G2034" s="19" t="n">
        <f aca="false">IFERROR(VALUE(SUBSTITUTE(TRIM('수출입 실적(국가별)'!G2038),",","")),"")</f>
        <v>1774</v>
      </c>
    </row>
    <row r="2035" customFormat="false" ht="15" hidden="false" customHeight="true" outlineLevel="0" collapsed="false">
      <c r="A2035" s="11" t="str">
        <f aca="false">TRIM('수출입 실적(국가별)'!A2039)</f>
        <v>2025.09</v>
      </c>
      <c r="B2035" s="17" t="n">
        <f aca="false">IFERROR(VALUE(LEFT(A2035,4)),"")</f>
        <v>2025</v>
      </c>
      <c r="C2035" s="17" t="n">
        <f aca="false">IFERROR(VALUE(RIGHT(A2035,2)),"")</f>
        <v>9</v>
      </c>
      <c r="D2035" s="11" t="str">
        <f aca="false">TRIM('수출입 실적(국가별)'!B2039)</f>
        <v>마티니크</v>
      </c>
      <c r="E2035" s="19" t="n">
        <f aca="false">IFERROR(VALUE(SUBSTITUTE(TRIM('수출입 실적(국가별)'!D2039),",","")),"")</f>
        <v>2278</v>
      </c>
      <c r="F2035" s="19" t="n">
        <f aca="false">IFERROR(VALUE(SUBSTITUTE(TRIM('수출입 실적(국가별)'!F2039),",","")),"")</f>
        <v>1</v>
      </c>
      <c r="G2035" s="19" t="n">
        <f aca="false">IFERROR(VALUE(SUBSTITUTE(TRIM('수출입 실적(국가별)'!G2039),",","")),"")</f>
        <v>2277</v>
      </c>
    </row>
    <row r="2036" customFormat="false" ht="15" hidden="false" customHeight="true" outlineLevel="0" collapsed="false">
      <c r="A2036" s="11" t="str">
        <f aca="false">TRIM('수출입 실적(국가별)'!A2040)</f>
        <v>2025.09</v>
      </c>
      <c r="B2036" s="17" t="n">
        <f aca="false">IFERROR(VALUE(LEFT(A2036,4)),"")</f>
        <v>2025</v>
      </c>
      <c r="C2036" s="17" t="n">
        <f aca="false">IFERROR(VALUE(RIGHT(A2036,2)),"")</f>
        <v>9</v>
      </c>
      <c r="D2036" s="11" t="str">
        <f aca="false">TRIM('수출입 실적(국가별)'!B2040)</f>
        <v>자마이카</v>
      </c>
      <c r="E2036" s="19" t="n">
        <f aca="false">IFERROR(VALUE(SUBSTITUTE(TRIM('수출입 실적(국가별)'!D2040),",","")),"")</f>
        <v>2216</v>
      </c>
      <c r="F2036" s="19" t="n">
        <f aca="false">IFERROR(VALUE(SUBSTITUTE(TRIM('수출입 실적(국가별)'!F2040),",","")),"")</f>
        <v>523</v>
      </c>
      <c r="G2036" s="19" t="n">
        <f aca="false">IFERROR(VALUE(SUBSTITUTE(TRIM('수출입 실적(국가별)'!G2040),",","")),"")</f>
        <v>1694</v>
      </c>
    </row>
    <row r="2037" customFormat="false" ht="15" hidden="false" customHeight="true" outlineLevel="0" collapsed="false">
      <c r="A2037" s="11" t="str">
        <f aca="false">TRIM('수출입 실적(국가별)'!A2041)</f>
        <v>2025.09</v>
      </c>
      <c r="B2037" s="17" t="n">
        <f aca="false">IFERROR(VALUE(LEFT(A2037,4)),"")</f>
        <v>2025</v>
      </c>
      <c r="C2037" s="17" t="n">
        <f aca="false">IFERROR(VALUE(RIGHT(A2037,2)),"")</f>
        <v>9</v>
      </c>
      <c r="D2037" s="11" t="str">
        <f aca="false">TRIM('수출입 실적(국가별)'!B2041)</f>
        <v>아르메니아</v>
      </c>
      <c r="E2037" s="19" t="n">
        <f aca="false">IFERROR(VALUE(SUBSTITUTE(TRIM('수출입 실적(국가별)'!D2041),",","")),"")</f>
        <v>2127</v>
      </c>
      <c r="F2037" s="19" t="n">
        <f aca="false">IFERROR(VALUE(SUBSTITUTE(TRIM('수출입 실적(국가별)'!F2041),",","")),"")</f>
        <v>6735</v>
      </c>
      <c r="G2037" s="19" t="n">
        <f aca="false">IFERROR(VALUE(SUBSTITUTE(TRIM('수출입 실적(국가별)'!G2041),",","")),"")</f>
        <v>-4608</v>
      </c>
    </row>
    <row r="2038" customFormat="false" ht="15" hidden="false" customHeight="true" outlineLevel="0" collapsed="false">
      <c r="A2038" s="11" t="str">
        <f aca="false">TRIM('수출입 실적(국가별)'!A2042)</f>
        <v>2025.09</v>
      </c>
      <c r="B2038" s="17" t="n">
        <f aca="false">IFERROR(VALUE(LEFT(A2038,4)),"")</f>
        <v>2025</v>
      </c>
      <c r="C2038" s="17" t="n">
        <f aca="false">IFERROR(VALUE(RIGHT(A2038,2)),"")</f>
        <v>9</v>
      </c>
      <c r="D2038" s="11" t="str">
        <f aca="false">TRIM('수출입 실적(국가별)'!B2042)</f>
        <v>가봉</v>
      </c>
      <c r="E2038" s="19" t="n">
        <f aca="false">IFERROR(VALUE(SUBSTITUTE(TRIM('수출입 실적(국가별)'!D2042),",","")),"")</f>
        <v>2054</v>
      </c>
      <c r="F2038" s="19" t="n">
        <f aca="false">IFERROR(VALUE(SUBSTITUTE(TRIM('수출입 실적(국가별)'!F2042),",","")),"")</f>
        <v>125</v>
      </c>
      <c r="G2038" s="19" t="n">
        <f aca="false">IFERROR(VALUE(SUBSTITUTE(TRIM('수출입 실적(국가별)'!G2042),",","")),"")</f>
        <v>1929</v>
      </c>
    </row>
    <row r="2039" customFormat="false" ht="15" hidden="false" customHeight="true" outlineLevel="0" collapsed="false">
      <c r="A2039" s="11" t="str">
        <f aca="false">TRIM('수출입 실적(국가별)'!A2043)</f>
        <v>2025.09</v>
      </c>
      <c r="B2039" s="17" t="n">
        <f aca="false">IFERROR(VALUE(LEFT(A2039,4)),"")</f>
        <v>2025</v>
      </c>
      <c r="C2039" s="17" t="n">
        <f aca="false">IFERROR(VALUE(RIGHT(A2039,2)),"")</f>
        <v>9</v>
      </c>
      <c r="D2039" s="11" t="str">
        <f aca="false">TRIM('수출입 실적(국가별)'!B2043)</f>
        <v>북마리아나 군도</v>
      </c>
      <c r="E2039" s="19" t="n">
        <f aca="false">IFERROR(VALUE(SUBSTITUTE(TRIM('수출입 실적(국가별)'!D2043),",","")),"")</f>
        <v>1978</v>
      </c>
      <c r="F2039" s="19" t="n">
        <f aca="false">IFERROR(VALUE(SUBSTITUTE(TRIM('수출입 실적(국가별)'!F2043),",","")),"")</f>
        <v>209</v>
      </c>
      <c r="G2039" s="19" t="n">
        <f aca="false">IFERROR(VALUE(SUBSTITUTE(TRIM('수출입 실적(국가별)'!G2043),",","")),"")</f>
        <v>1769</v>
      </c>
    </row>
    <row r="2040" customFormat="false" ht="15" hidden="false" customHeight="true" outlineLevel="0" collapsed="false">
      <c r="A2040" s="11" t="str">
        <f aca="false">TRIM('수출입 실적(국가별)'!A2044)</f>
        <v>2025.09</v>
      </c>
      <c r="B2040" s="17" t="n">
        <f aca="false">IFERROR(VALUE(LEFT(A2040,4)),"")</f>
        <v>2025</v>
      </c>
      <c r="C2040" s="17" t="n">
        <f aca="false">IFERROR(VALUE(RIGHT(A2040,2)),"")</f>
        <v>9</v>
      </c>
      <c r="D2040" s="11" t="str">
        <f aca="false">TRIM('수출입 실적(국가별)'!B2044)</f>
        <v>아이티</v>
      </c>
      <c r="E2040" s="19" t="n">
        <f aca="false">IFERROR(VALUE(SUBSTITUTE(TRIM('수출입 실적(국가별)'!D2044),",","")),"")</f>
        <v>1965</v>
      </c>
      <c r="F2040" s="19" t="n">
        <f aca="false">IFERROR(VALUE(SUBSTITUTE(TRIM('수출입 실적(국가별)'!F2044),",","")),"")</f>
        <v>105</v>
      </c>
      <c r="G2040" s="19" t="n">
        <f aca="false">IFERROR(VALUE(SUBSTITUTE(TRIM('수출입 실적(국가별)'!G2044),",","")),"")</f>
        <v>1860</v>
      </c>
    </row>
    <row r="2041" customFormat="false" ht="15" hidden="false" customHeight="true" outlineLevel="0" collapsed="false">
      <c r="A2041" s="11" t="str">
        <f aca="false">TRIM('수출입 실적(국가별)'!A2045)</f>
        <v>2025.09</v>
      </c>
      <c r="B2041" s="17" t="n">
        <f aca="false">IFERROR(VALUE(LEFT(A2041,4)),"")</f>
        <v>2025</v>
      </c>
      <c r="C2041" s="17" t="n">
        <f aca="false">IFERROR(VALUE(RIGHT(A2041,2)),"")</f>
        <v>9</v>
      </c>
      <c r="D2041" s="11" t="str">
        <f aca="false">TRIM('수출입 실적(국가별)'!B2045)</f>
        <v>카메룬</v>
      </c>
      <c r="E2041" s="19" t="n">
        <f aca="false">IFERROR(VALUE(SUBSTITUTE(TRIM('수출입 실적(국가별)'!D2045),",","")),"")</f>
        <v>1929</v>
      </c>
      <c r="F2041" s="19" t="n">
        <f aca="false">IFERROR(VALUE(SUBSTITUTE(TRIM('수출입 실적(국가별)'!F2045),",","")),"")</f>
        <v>2069</v>
      </c>
      <c r="G2041" s="19" t="n">
        <f aca="false">IFERROR(VALUE(SUBSTITUTE(TRIM('수출입 실적(국가별)'!G2045),",","")),"")</f>
        <v>-139</v>
      </c>
    </row>
    <row r="2042" customFormat="false" ht="15" hidden="false" customHeight="true" outlineLevel="0" collapsed="false">
      <c r="A2042" s="11" t="str">
        <f aca="false">TRIM('수출입 실적(국가별)'!A2046)</f>
        <v>2025.09</v>
      </c>
      <c r="B2042" s="17" t="n">
        <f aca="false">IFERROR(VALUE(LEFT(A2042,4)),"")</f>
        <v>2025</v>
      </c>
      <c r="C2042" s="17" t="n">
        <f aca="false">IFERROR(VALUE(RIGHT(A2042,2)),"")</f>
        <v>9</v>
      </c>
      <c r="D2042" s="11" t="str">
        <f aca="false">TRIM('수출입 실적(국가별)'!B2046)</f>
        <v>아루바</v>
      </c>
      <c r="E2042" s="19" t="n">
        <f aca="false">IFERROR(VALUE(SUBSTITUTE(TRIM('수출입 실적(국가별)'!D2046),",","")),"")</f>
        <v>1730</v>
      </c>
      <c r="F2042" s="19" t="n">
        <f aca="false">IFERROR(VALUE(SUBSTITUTE(TRIM('수출입 실적(국가별)'!F2046),",","")),"")</f>
        <v>0</v>
      </c>
      <c r="G2042" s="19" t="n">
        <f aca="false">IFERROR(VALUE(SUBSTITUTE(TRIM('수출입 실적(국가별)'!G2046),",","")),"")</f>
        <v>1730</v>
      </c>
    </row>
    <row r="2043" customFormat="false" ht="15" hidden="false" customHeight="true" outlineLevel="0" collapsed="false">
      <c r="A2043" s="11" t="str">
        <f aca="false">TRIM('수출입 실적(국가별)'!A2047)</f>
        <v>2025.09</v>
      </c>
      <c r="B2043" s="17" t="n">
        <f aca="false">IFERROR(VALUE(LEFT(A2043,4)),"")</f>
        <v>2025</v>
      </c>
      <c r="C2043" s="17" t="n">
        <f aca="false">IFERROR(VALUE(RIGHT(A2043,2)),"")</f>
        <v>9</v>
      </c>
      <c r="D2043" s="11" t="str">
        <f aca="false">TRIM('수출입 실적(국가별)'!B2047)</f>
        <v>도미니카</v>
      </c>
      <c r="E2043" s="19" t="n">
        <f aca="false">IFERROR(VALUE(SUBSTITUTE(TRIM('수출입 실적(국가별)'!D2047),",","")),"")</f>
        <v>1691</v>
      </c>
      <c r="F2043" s="19" t="n">
        <f aca="false">IFERROR(VALUE(SUBSTITUTE(TRIM('수출입 실적(국가별)'!F2047),",","")),"")</f>
        <v>169</v>
      </c>
      <c r="G2043" s="19" t="n">
        <f aca="false">IFERROR(VALUE(SUBSTITUTE(TRIM('수출입 실적(국가별)'!G2047),",","")),"")</f>
        <v>1522</v>
      </c>
    </row>
    <row r="2044" customFormat="false" ht="15" hidden="false" customHeight="true" outlineLevel="0" collapsed="false">
      <c r="A2044" s="11" t="str">
        <f aca="false">TRIM('수출입 실적(국가별)'!A2048)</f>
        <v>2025.09</v>
      </c>
      <c r="B2044" s="17" t="n">
        <f aca="false">IFERROR(VALUE(LEFT(A2044,4)),"")</f>
        <v>2025</v>
      </c>
      <c r="C2044" s="17" t="n">
        <f aca="false">IFERROR(VALUE(RIGHT(A2044,2)),"")</f>
        <v>9</v>
      </c>
      <c r="D2044" s="11" t="str">
        <f aca="false">TRIM('수출입 실적(국가별)'!B2048)</f>
        <v>마카오</v>
      </c>
      <c r="E2044" s="19" t="n">
        <f aca="false">IFERROR(VALUE(SUBSTITUTE(TRIM('수출입 실적(국가별)'!D2048),",","")),"")</f>
        <v>1685</v>
      </c>
      <c r="F2044" s="19" t="n">
        <f aca="false">IFERROR(VALUE(SUBSTITUTE(TRIM('수출입 실적(국가별)'!F2048),",","")),"")</f>
        <v>140</v>
      </c>
      <c r="G2044" s="19" t="n">
        <f aca="false">IFERROR(VALUE(SUBSTITUTE(TRIM('수출입 실적(국가별)'!G2048),",","")),"")</f>
        <v>1545</v>
      </c>
    </row>
    <row r="2045" customFormat="false" ht="15" hidden="false" customHeight="true" outlineLevel="0" collapsed="false">
      <c r="A2045" s="11" t="str">
        <f aca="false">TRIM('수출입 실적(국가별)'!A2049)</f>
        <v>2025.09</v>
      </c>
      <c r="B2045" s="17" t="n">
        <f aca="false">IFERROR(VALUE(LEFT(A2045,4)),"")</f>
        <v>2025</v>
      </c>
      <c r="C2045" s="17" t="n">
        <f aca="false">IFERROR(VALUE(RIGHT(A2045,2)),"")</f>
        <v>9</v>
      </c>
      <c r="D2045" s="11" t="str">
        <f aca="false">TRIM('수출입 실적(국가별)'!B2049)</f>
        <v>바하마</v>
      </c>
      <c r="E2045" s="19" t="n">
        <f aca="false">IFERROR(VALUE(SUBSTITUTE(TRIM('수출입 실적(국가별)'!D2049),",","")),"")</f>
        <v>1521</v>
      </c>
      <c r="F2045" s="19" t="n">
        <f aca="false">IFERROR(VALUE(SUBSTITUTE(TRIM('수출입 실적(국가별)'!F2049),",","")),"")</f>
        <v>5</v>
      </c>
      <c r="G2045" s="19" t="n">
        <f aca="false">IFERROR(VALUE(SUBSTITUTE(TRIM('수출입 실적(국가별)'!G2049),",","")),"")</f>
        <v>1516</v>
      </c>
    </row>
    <row r="2046" customFormat="false" ht="15" hidden="false" customHeight="true" outlineLevel="0" collapsed="false">
      <c r="A2046" s="11" t="str">
        <f aca="false">TRIM('수출입 실적(국가별)'!A2050)</f>
        <v>2025.09</v>
      </c>
      <c r="B2046" s="17" t="n">
        <f aca="false">IFERROR(VALUE(LEFT(A2046,4)),"")</f>
        <v>2025</v>
      </c>
      <c r="C2046" s="17" t="n">
        <f aca="false">IFERROR(VALUE(RIGHT(A2046,2)),"")</f>
        <v>9</v>
      </c>
      <c r="D2046" s="11" t="str">
        <f aca="false">TRIM('수출입 실적(국가별)'!B2050)</f>
        <v>몰디브</v>
      </c>
      <c r="E2046" s="19" t="n">
        <f aca="false">IFERROR(VALUE(SUBSTITUTE(TRIM('수출입 실적(국가별)'!D2050),",","")),"")</f>
        <v>1508</v>
      </c>
      <c r="F2046" s="19" t="n">
        <f aca="false">IFERROR(VALUE(SUBSTITUTE(TRIM('수출입 실적(국가별)'!F2050),",","")),"")</f>
        <v>1</v>
      </c>
      <c r="G2046" s="19" t="n">
        <f aca="false">IFERROR(VALUE(SUBSTITUTE(TRIM('수출입 실적(국가별)'!G2050),",","")),"")</f>
        <v>1507</v>
      </c>
    </row>
    <row r="2047" customFormat="false" ht="15" hidden="false" customHeight="true" outlineLevel="0" collapsed="false">
      <c r="A2047" s="11" t="str">
        <f aca="false">TRIM('수출입 실적(국가별)'!A2051)</f>
        <v>2025.09</v>
      </c>
      <c r="B2047" s="17" t="n">
        <f aca="false">IFERROR(VALUE(LEFT(A2047,4)),"")</f>
        <v>2025</v>
      </c>
      <c r="C2047" s="17" t="n">
        <f aca="false">IFERROR(VALUE(RIGHT(A2047,2)),"")</f>
        <v>9</v>
      </c>
      <c r="D2047" s="11" t="str">
        <f aca="false">TRIM('수출입 실적(국가별)'!B2051)</f>
        <v>마세도니아</v>
      </c>
      <c r="E2047" s="19" t="n">
        <f aca="false">IFERROR(VALUE(SUBSTITUTE(TRIM('수출입 실적(국가별)'!D2051),",","")),"")</f>
        <v>1357</v>
      </c>
      <c r="F2047" s="19" t="n">
        <f aca="false">IFERROR(VALUE(SUBSTITUTE(TRIM('수출입 실적(국가별)'!F2051),",","")),"")</f>
        <v>184</v>
      </c>
      <c r="G2047" s="19" t="n">
        <f aca="false">IFERROR(VALUE(SUBSTITUTE(TRIM('수출입 실적(국가별)'!G2051),",","")),"")</f>
        <v>1173</v>
      </c>
    </row>
    <row r="2048" customFormat="false" ht="15" hidden="false" customHeight="true" outlineLevel="0" collapsed="false">
      <c r="A2048" s="11" t="str">
        <f aca="false">TRIM('수출입 실적(국가별)'!A2052)</f>
        <v>2025.09</v>
      </c>
      <c r="B2048" s="17" t="n">
        <f aca="false">IFERROR(VALUE(LEFT(A2048,4)),"")</f>
        <v>2025</v>
      </c>
      <c r="C2048" s="17" t="n">
        <f aca="false">IFERROR(VALUE(RIGHT(A2048,2)),"")</f>
        <v>9</v>
      </c>
      <c r="D2048" s="11" t="str">
        <f aca="false">TRIM('수출입 실적(국가별)'!B2052)</f>
        <v>모리타니</v>
      </c>
      <c r="E2048" s="19" t="n">
        <f aca="false">IFERROR(VALUE(SUBSTITUTE(TRIM('수출입 실적(국가별)'!D2052),",","")),"")</f>
        <v>1274</v>
      </c>
      <c r="F2048" s="19" t="n">
        <f aca="false">IFERROR(VALUE(SUBSTITUTE(TRIM('수출입 실적(국가별)'!F2052),",","")),"")</f>
        <v>1353</v>
      </c>
      <c r="G2048" s="19" t="n">
        <f aca="false">IFERROR(VALUE(SUBSTITUTE(TRIM('수출입 실적(국가별)'!G2052),",","")),"")</f>
        <v>-79</v>
      </c>
    </row>
    <row r="2049" customFormat="false" ht="15" hidden="false" customHeight="true" outlineLevel="0" collapsed="false">
      <c r="A2049" s="11" t="str">
        <f aca="false">TRIM('수출입 실적(국가별)'!A2053)</f>
        <v>2025.09</v>
      </c>
      <c r="B2049" s="17" t="n">
        <f aca="false">IFERROR(VALUE(LEFT(A2049,4)),"")</f>
        <v>2025</v>
      </c>
      <c r="C2049" s="17" t="n">
        <f aca="false">IFERROR(VALUE(RIGHT(A2049,2)),"")</f>
        <v>9</v>
      </c>
      <c r="D2049" s="11" t="str">
        <f aca="false">TRIM('수출입 실적(국가별)'!B2053)</f>
        <v>콩고민주공화국</v>
      </c>
      <c r="E2049" s="19" t="n">
        <f aca="false">IFERROR(VALUE(SUBSTITUTE(TRIM('수출입 실적(국가별)'!D2053),",","")),"")</f>
        <v>1165</v>
      </c>
      <c r="F2049" s="19" t="n">
        <f aca="false">IFERROR(VALUE(SUBSTITUTE(TRIM('수출입 실적(국가별)'!F2053),",","")),"")</f>
        <v>147168</v>
      </c>
      <c r="G2049" s="19" t="n">
        <f aca="false">IFERROR(VALUE(SUBSTITUTE(TRIM('수출입 실적(국가별)'!G2053),",","")),"")</f>
        <v>-146003</v>
      </c>
    </row>
    <row r="2050" customFormat="false" ht="15" hidden="false" customHeight="true" outlineLevel="0" collapsed="false">
      <c r="A2050" s="11" t="str">
        <f aca="false">TRIM('수출입 실적(국가별)'!A2054)</f>
        <v>2025.09</v>
      </c>
      <c r="B2050" s="17" t="n">
        <f aca="false">IFERROR(VALUE(LEFT(A2050,4)),"")</f>
        <v>2025</v>
      </c>
      <c r="C2050" s="17" t="n">
        <f aca="false">IFERROR(VALUE(RIGHT(A2050,2)),"")</f>
        <v>9</v>
      </c>
      <c r="D2050" s="11" t="str">
        <f aca="false">TRIM('수출입 실적(국가별)'!B2054)</f>
        <v>남수단</v>
      </c>
      <c r="E2050" s="19" t="n">
        <f aca="false">IFERROR(VALUE(SUBSTITUTE(TRIM('수출입 실적(국가별)'!D2054),",","")),"")</f>
        <v>1108</v>
      </c>
      <c r="F2050" s="19" t="n">
        <f aca="false">IFERROR(VALUE(SUBSTITUTE(TRIM('수출입 실적(국가별)'!F2054),",","")),"")</f>
        <v>0</v>
      </c>
      <c r="G2050" s="19" t="n">
        <f aca="false">IFERROR(VALUE(SUBSTITUTE(TRIM('수출입 실적(국가별)'!G2054),",","")),"")</f>
        <v>1108</v>
      </c>
    </row>
    <row r="2051" customFormat="false" ht="15" hidden="false" customHeight="true" outlineLevel="0" collapsed="false">
      <c r="A2051" s="11" t="str">
        <f aca="false">TRIM('수출입 실적(국가별)'!A2055)</f>
        <v>2025.09</v>
      </c>
      <c r="B2051" s="17" t="n">
        <f aca="false">IFERROR(VALUE(LEFT(A2051,4)),"")</f>
        <v>2025</v>
      </c>
      <c r="C2051" s="17" t="n">
        <f aca="false">IFERROR(VALUE(RIGHT(A2051,2)),"")</f>
        <v>9</v>
      </c>
      <c r="D2051" s="11" t="str">
        <f aca="false">TRIM('수출입 실적(국가별)'!B2055)</f>
        <v>뉴 칼레도니아</v>
      </c>
      <c r="E2051" s="19" t="n">
        <f aca="false">IFERROR(VALUE(SUBSTITUTE(TRIM('수출입 실적(국가별)'!D2055),",","")),"")</f>
        <v>1064</v>
      </c>
      <c r="F2051" s="19" t="n">
        <f aca="false">IFERROR(VALUE(SUBSTITUTE(TRIM('수출입 실적(국가별)'!F2055),",","")),"")</f>
        <v>16888</v>
      </c>
      <c r="G2051" s="19" t="n">
        <f aca="false">IFERROR(VALUE(SUBSTITUTE(TRIM('수출입 실적(국가별)'!G2055),",","")),"")</f>
        <v>-15824</v>
      </c>
    </row>
    <row r="2052" customFormat="false" ht="15" hidden="false" customHeight="true" outlineLevel="0" collapsed="false">
      <c r="A2052" s="11" t="str">
        <f aca="false">TRIM('수출입 실적(국가별)'!A2056)</f>
        <v>2025.09</v>
      </c>
      <c r="B2052" s="17" t="n">
        <f aca="false">IFERROR(VALUE(LEFT(A2052,4)),"")</f>
        <v>2025</v>
      </c>
      <c r="C2052" s="17" t="n">
        <f aca="false">IFERROR(VALUE(RIGHT(A2052,2)),"")</f>
        <v>9</v>
      </c>
      <c r="D2052" s="11" t="str">
        <f aca="false">TRIM('수출입 실적(국가별)'!B2056)</f>
        <v>벨리제</v>
      </c>
      <c r="E2052" s="19" t="n">
        <f aca="false">IFERROR(VALUE(SUBSTITUTE(TRIM('수출입 실적(국가별)'!D2056),",","")),"")</f>
        <v>1062</v>
      </c>
      <c r="F2052" s="19" t="n">
        <f aca="false">IFERROR(VALUE(SUBSTITUTE(TRIM('수출입 실적(국가별)'!F2056),",","")),"")</f>
        <v>5304</v>
      </c>
      <c r="G2052" s="19" t="n">
        <f aca="false">IFERROR(VALUE(SUBSTITUTE(TRIM('수출입 실적(국가별)'!G2056),",","")),"")</f>
        <v>-4242</v>
      </c>
    </row>
    <row r="2053" customFormat="false" ht="15" hidden="false" customHeight="true" outlineLevel="0" collapsed="false">
      <c r="A2053" s="11" t="str">
        <f aca="false">TRIM('수출입 실적(국가별)'!A2057)</f>
        <v>2025.09</v>
      </c>
      <c r="B2053" s="17" t="n">
        <f aca="false">IFERROR(VALUE(LEFT(A2053,4)),"")</f>
        <v>2025</v>
      </c>
      <c r="C2053" s="17" t="n">
        <f aca="false">IFERROR(VALUE(RIGHT(A2053,2)),"")</f>
        <v>9</v>
      </c>
      <c r="D2053" s="11" t="str">
        <f aca="false">TRIM('수출입 실적(국가별)'!B2057)</f>
        <v>소말리아</v>
      </c>
      <c r="E2053" s="19" t="n">
        <f aca="false">IFERROR(VALUE(SUBSTITUTE(TRIM('수출입 실적(국가별)'!D2057),",","")),"")</f>
        <v>1034</v>
      </c>
      <c r="F2053" s="19" t="n">
        <f aca="false">IFERROR(VALUE(SUBSTITUTE(TRIM('수출입 실적(국가별)'!F2057),",","")),"")</f>
        <v>0</v>
      </c>
      <c r="G2053" s="19" t="n">
        <f aca="false">IFERROR(VALUE(SUBSTITUTE(TRIM('수출입 실적(국가별)'!G2057),",","")),"")</f>
        <v>1034</v>
      </c>
    </row>
    <row r="2054" customFormat="false" ht="15" hidden="false" customHeight="true" outlineLevel="0" collapsed="false">
      <c r="A2054" s="11" t="str">
        <f aca="false">TRIM('수출입 실적(국가별)'!A2058)</f>
        <v>2025.09</v>
      </c>
      <c r="B2054" s="17" t="n">
        <f aca="false">IFERROR(VALUE(LEFT(A2054,4)),"")</f>
        <v>2025</v>
      </c>
      <c r="C2054" s="17" t="n">
        <f aca="false">IFERROR(VALUE(RIGHT(A2054,2)),"")</f>
        <v>9</v>
      </c>
      <c r="D2054" s="11" t="str">
        <f aca="false">TRIM('수출입 실적(국가별)'!B2058)</f>
        <v>팔레스타인 해방기구</v>
      </c>
      <c r="E2054" s="19" t="n">
        <f aca="false">IFERROR(VALUE(SUBSTITUTE(TRIM('수출입 실적(국가별)'!D2058),",","")),"")</f>
        <v>1021</v>
      </c>
      <c r="F2054" s="19" t="n">
        <f aca="false">IFERROR(VALUE(SUBSTITUTE(TRIM('수출입 실적(국가별)'!F2058),",","")),"")</f>
        <v>3</v>
      </c>
      <c r="G2054" s="19" t="n">
        <f aca="false">IFERROR(VALUE(SUBSTITUTE(TRIM('수출입 실적(국가별)'!G2058),",","")),"")</f>
        <v>1019</v>
      </c>
    </row>
    <row r="2055" customFormat="false" ht="15" hidden="false" customHeight="true" outlineLevel="0" collapsed="false">
      <c r="A2055" s="11" t="str">
        <f aca="false">TRIM('수출입 실적(국가별)'!A2059)</f>
        <v>2025.09</v>
      </c>
      <c r="B2055" s="17" t="n">
        <f aca="false">IFERROR(VALUE(LEFT(A2055,4)),"")</f>
        <v>2025</v>
      </c>
      <c r="C2055" s="17" t="n">
        <f aca="false">IFERROR(VALUE(RIGHT(A2055,2)),"")</f>
        <v>9</v>
      </c>
      <c r="D2055" s="11" t="str">
        <f aca="false">TRIM('수출입 실적(국가별)'!B2059)</f>
        <v>챠드</v>
      </c>
      <c r="E2055" s="19" t="n">
        <f aca="false">IFERROR(VALUE(SUBSTITUTE(TRIM('수출입 실적(국가별)'!D2059),",","")),"")</f>
        <v>1009</v>
      </c>
      <c r="F2055" s="19" t="n">
        <f aca="false">IFERROR(VALUE(SUBSTITUTE(TRIM('수출입 실적(국가별)'!F2059),",","")),"")</f>
        <v>5</v>
      </c>
      <c r="G2055" s="19" t="n">
        <f aca="false">IFERROR(VALUE(SUBSTITUTE(TRIM('수출입 실적(국가별)'!G2059),",","")),"")</f>
        <v>1003</v>
      </c>
    </row>
    <row r="2056" customFormat="false" ht="15" hidden="false" customHeight="true" outlineLevel="0" collapsed="false">
      <c r="A2056" s="11" t="str">
        <f aca="false">TRIM('수출입 실적(국가별)'!A2060)</f>
        <v>2025.09</v>
      </c>
      <c r="B2056" s="17" t="n">
        <f aca="false">IFERROR(VALUE(LEFT(A2056,4)),"")</f>
        <v>2025</v>
      </c>
      <c r="C2056" s="17" t="n">
        <f aca="false">IFERROR(VALUE(RIGHT(A2056,2)),"")</f>
        <v>9</v>
      </c>
      <c r="D2056" s="11" t="str">
        <f aca="false">TRIM('수출입 실적(국가별)'!B2060)</f>
        <v>불령 폴리네시아</v>
      </c>
      <c r="E2056" s="19" t="n">
        <f aca="false">IFERROR(VALUE(SUBSTITUTE(TRIM('수출입 실적(국가별)'!D2060),",","")),"")</f>
        <v>962</v>
      </c>
      <c r="F2056" s="19" t="n">
        <f aca="false">IFERROR(VALUE(SUBSTITUTE(TRIM('수출입 실적(국가별)'!F2060),",","")),"")</f>
        <v>11</v>
      </c>
      <c r="G2056" s="19" t="n">
        <f aca="false">IFERROR(VALUE(SUBSTITUTE(TRIM('수출입 실적(국가별)'!G2060),",","")),"")</f>
        <v>951</v>
      </c>
    </row>
    <row r="2057" customFormat="false" ht="15" hidden="false" customHeight="true" outlineLevel="0" collapsed="false">
      <c r="A2057" s="11" t="str">
        <f aca="false">TRIM('수출입 실적(국가별)'!A2061)</f>
        <v>2025.09</v>
      </c>
      <c r="B2057" s="17" t="n">
        <f aca="false">IFERROR(VALUE(LEFT(A2057,4)),"")</f>
        <v>2025</v>
      </c>
      <c r="C2057" s="17" t="n">
        <f aca="false">IFERROR(VALUE(RIGHT(A2057,2)),"")</f>
        <v>9</v>
      </c>
      <c r="D2057" s="11" t="str">
        <f aca="false">TRIM('수출입 실적(국가별)'!B2061)</f>
        <v>리히텐슈타인</v>
      </c>
      <c r="E2057" s="19" t="n">
        <f aca="false">IFERROR(VALUE(SUBSTITUTE(TRIM('수출입 실적(국가별)'!D2061),",","")),"")</f>
        <v>954</v>
      </c>
      <c r="F2057" s="19" t="n">
        <f aca="false">IFERROR(VALUE(SUBSTITUTE(TRIM('수출입 실적(국가별)'!F2061),",","")),"")</f>
        <v>2375</v>
      </c>
      <c r="G2057" s="19" t="n">
        <f aca="false">IFERROR(VALUE(SUBSTITUTE(TRIM('수출입 실적(국가별)'!G2061),",","")),"")</f>
        <v>-1421</v>
      </c>
    </row>
    <row r="2058" customFormat="false" ht="15" hidden="false" customHeight="true" outlineLevel="0" collapsed="false">
      <c r="A2058" s="11" t="str">
        <f aca="false">TRIM('수출입 실적(국가별)'!A2062)</f>
        <v>2025.09</v>
      </c>
      <c r="B2058" s="17" t="n">
        <f aca="false">IFERROR(VALUE(LEFT(A2058,4)),"")</f>
        <v>2025</v>
      </c>
      <c r="C2058" s="17" t="n">
        <f aca="false">IFERROR(VALUE(RIGHT(A2058,2)),"")</f>
        <v>9</v>
      </c>
      <c r="D2058" s="11" t="str">
        <f aca="false">TRIM('수출입 실적(국가별)'!B2062)</f>
        <v>큐라소</v>
      </c>
      <c r="E2058" s="19" t="n">
        <f aca="false">IFERROR(VALUE(SUBSTITUTE(TRIM('수출입 실적(국가별)'!D2062),",","")),"")</f>
        <v>883</v>
      </c>
      <c r="F2058" s="19" t="n">
        <f aca="false">IFERROR(VALUE(SUBSTITUTE(TRIM('수출입 실적(국가별)'!F2062),",","")),"")</f>
        <v>18</v>
      </c>
      <c r="G2058" s="19" t="n">
        <f aca="false">IFERROR(VALUE(SUBSTITUTE(TRIM('수출입 실적(국가별)'!G2062),",","")),"")</f>
        <v>865</v>
      </c>
    </row>
    <row r="2059" customFormat="false" ht="15" hidden="false" customHeight="true" outlineLevel="0" collapsed="false">
      <c r="A2059" s="11" t="str">
        <f aca="false">TRIM('수출입 실적(국가별)'!A2063)</f>
        <v>2025.09</v>
      </c>
      <c r="B2059" s="17" t="n">
        <f aca="false">IFERROR(VALUE(LEFT(A2059,4)),"")</f>
        <v>2025</v>
      </c>
      <c r="C2059" s="17" t="n">
        <f aca="false">IFERROR(VALUE(RIGHT(A2059,2)),"")</f>
        <v>9</v>
      </c>
      <c r="D2059" s="11" t="str">
        <f aca="false">TRIM('수출입 실적(국가별)'!B2063)</f>
        <v>세이쉘</v>
      </c>
      <c r="E2059" s="19" t="n">
        <f aca="false">IFERROR(VALUE(SUBSTITUTE(TRIM('수출입 실적(국가별)'!D2063),",","")),"")</f>
        <v>860</v>
      </c>
      <c r="F2059" s="19" t="n">
        <f aca="false">IFERROR(VALUE(SUBSTITUTE(TRIM('수출입 실적(국가별)'!F2063),",","")),"")</f>
        <v>1069</v>
      </c>
      <c r="G2059" s="19" t="n">
        <f aca="false">IFERROR(VALUE(SUBSTITUTE(TRIM('수출입 실적(국가별)'!G2063),",","")),"")</f>
        <v>-209</v>
      </c>
    </row>
    <row r="2060" customFormat="false" ht="15" hidden="false" customHeight="true" outlineLevel="0" collapsed="false">
      <c r="A2060" s="11" t="str">
        <f aca="false">TRIM('수출입 실적(국가별)'!A2064)</f>
        <v>2025.09</v>
      </c>
      <c r="B2060" s="17" t="n">
        <f aca="false">IFERROR(VALUE(LEFT(A2060,4)),"")</f>
        <v>2025</v>
      </c>
      <c r="C2060" s="17" t="n">
        <f aca="false">IFERROR(VALUE(RIGHT(A2060,2)),"")</f>
        <v>9</v>
      </c>
      <c r="D2060" s="11" t="str">
        <f aca="false">TRIM('수출입 실적(국가별)'!B2064)</f>
        <v>세인트 루시아</v>
      </c>
      <c r="E2060" s="19" t="n">
        <f aca="false">IFERROR(VALUE(SUBSTITUTE(TRIM('수출입 실적(국가별)'!D2064),",","")),"")</f>
        <v>818</v>
      </c>
      <c r="F2060" s="19" t="n">
        <f aca="false">IFERROR(VALUE(SUBSTITUTE(TRIM('수출입 실적(국가별)'!F2064),",","")),"")</f>
        <v>30</v>
      </c>
      <c r="G2060" s="19" t="n">
        <f aca="false">IFERROR(VALUE(SUBSTITUTE(TRIM('수출입 실적(국가별)'!G2064),",","")),"")</f>
        <v>789</v>
      </c>
    </row>
    <row r="2061" customFormat="false" ht="15" hidden="false" customHeight="true" outlineLevel="0" collapsed="false">
      <c r="A2061" s="11" t="str">
        <f aca="false">TRIM('수출입 실적(국가별)'!A2065)</f>
        <v>2025.09</v>
      </c>
      <c r="B2061" s="17" t="n">
        <f aca="false">IFERROR(VALUE(LEFT(A2061,4)),"")</f>
        <v>2025</v>
      </c>
      <c r="C2061" s="17" t="n">
        <f aca="false">IFERROR(VALUE(RIGHT(A2061,2)),"")</f>
        <v>9</v>
      </c>
      <c r="D2061" s="11" t="str">
        <f aca="false">TRIM('수출입 실적(국가별)'!B2065)</f>
        <v>과델로프</v>
      </c>
      <c r="E2061" s="19" t="n">
        <f aca="false">IFERROR(VALUE(SUBSTITUTE(TRIM('수출입 실적(국가별)'!D2065),",","")),"")</f>
        <v>807</v>
      </c>
      <c r="F2061" s="19" t="n">
        <f aca="false">IFERROR(VALUE(SUBSTITUTE(TRIM('수출입 실적(국가별)'!F2065),",","")),"")</f>
        <v>4</v>
      </c>
      <c r="G2061" s="19" t="n">
        <f aca="false">IFERROR(VALUE(SUBSTITUTE(TRIM('수출입 실적(국가별)'!G2065),",","")),"")</f>
        <v>802</v>
      </c>
    </row>
    <row r="2062" customFormat="false" ht="15" hidden="false" customHeight="true" outlineLevel="0" collapsed="false">
      <c r="A2062" s="11" t="str">
        <f aca="false">TRIM('수출입 실적(국가별)'!A2066)</f>
        <v>2025.09</v>
      </c>
      <c r="B2062" s="17" t="n">
        <f aca="false">IFERROR(VALUE(LEFT(A2062,4)),"")</f>
        <v>2025</v>
      </c>
      <c r="C2062" s="17" t="n">
        <f aca="false">IFERROR(VALUE(RIGHT(A2062,2)),"")</f>
        <v>9</v>
      </c>
      <c r="D2062" s="11" t="str">
        <f aca="false">TRIM('수출입 실적(국가별)'!B2066)</f>
        <v>아메리칸 사모아</v>
      </c>
      <c r="E2062" s="19" t="n">
        <f aca="false">IFERROR(VALUE(SUBSTITUTE(TRIM('수출입 실적(국가별)'!D2066),",","")),"")</f>
        <v>806</v>
      </c>
      <c r="F2062" s="19" t="n">
        <f aca="false">IFERROR(VALUE(SUBSTITUTE(TRIM('수출입 실적(국가별)'!F2066),",","")),"")</f>
        <v>585</v>
      </c>
      <c r="G2062" s="19" t="n">
        <f aca="false">IFERROR(VALUE(SUBSTITUTE(TRIM('수출입 실적(국가별)'!G2066),",","")),"")</f>
        <v>221</v>
      </c>
    </row>
    <row r="2063" customFormat="false" ht="15" hidden="false" customHeight="true" outlineLevel="0" collapsed="false">
      <c r="A2063" s="11" t="str">
        <f aca="false">TRIM('수출입 실적(국가별)'!A2067)</f>
        <v>2025.09</v>
      </c>
      <c r="B2063" s="17" t="n">
        <f aca="false">IFERROR(VALUE(LEFT(A2063,4)),"")</f>
        <v>2025</v>
      </c>
      <c r="C2063" s="17" t="n">
        <f aca="false">IFERROR(VALUE(RIGHT(A2063,2)),"")</f>
        <v>9</v>
      </c>
      <c r="D2063" s="11" t="str">
        <f aca="false">TRIM('수출입 실적(국가별)'!B2067)</f>
        <v>바베이도스</v>
      </c>
      <c r="E2063" s="19" t="n">
        <f aca="false">IFERROR(VALUE(SUBSTITUTE(TRIM('수출입 실적(국가별)'!D2067),",","")),"")</f>
        <v>783</v>
      </c>
      <c r="F2063" s="19" t="n">
        <f aca="false">IFERROR(VALUE(SUBSTITUTE(TRIM('수출입 실적(국가별)'!F2067),",","")),"")</f>
        <v>24</v>
      </c>
      <c r="G2063" s="19" t="n">
        <f aca="false">IFERROR(VALUE(SUBSTITUTE(TRIM('수출입 실적(국가별)'!G2067),",","")),"")</f>
        <v>759</v>
      </c>
    </row>
    <row r="2064" customFormat="false" ht="15" hidden="false" customHeight="true" outlineLevel="0" collapsed="false">
      <c r="A2064" s="11" t="str">
        <f aca="false">TRIM('수출입 실적(국가별)'!A2068)</f>
        <v>2025.09</v>
      </c>
      <c r="B2064" s="17" t="n">
        <f aca="false">IFERROR(VALUE(LEFT(A2064,4)),"")</f>
        <v>2025</v>
      </c>
      <c r="C2064" s="17" t="n">
        <f aca="false">IFERROR(VALUE(RIGHT(A2064,2)),"")</f>
        <v>9</v>
      </c>
      <c r="D2064" s="11" t="str">
        <f aca="false">TRIM('수출입 실적(국가별)'!B2068)</f>
        <v>티모르</v>
      </c>
      <c r="E2064" s="19" t="n">
        <f aca="false">IFERROR(VALUE(SUBSTITUTE(TRIM('수출입 실적(국가별)'!D2068),",","")),"")</f>
        <v>773</v>
      </c>
      <c r="F2064" s="19" t="n">
        <f aca="false">IFERROR(VALUE(SUBSTITUTE(TRIM('수출입 실적(국가별)'!F2068),",","")),"")</f>
        <v>1</v>
      </c>
      <c r="G2064" s="19" t="n">
        <f aca="false">IFERROR(VALUE(SUBSTITUTE(TRIM('수출입 실적(국가별)'!G2068),",","")),"")</f>
        <v>772</v>
      </c>
    </row>
    <row r="2065" customFormat="false" ht="15" hidden="false" customHeight="true" outlineLevel="0" collapsed="false">
      <c r="A2065" s="11" t="str">
        <f aca="false">TRIM('수출입 실적(국가별)'!A2069)</f>
        <v>2025.09</v>
      </c>
      <c r="B2065" s="17" t="n">
        <f aca="false">IFERROR(VALUE(LEFT(A2065,4)),"")</f>
        <v>2025</v>
      </c>
      <c r="C2065" s="17" t="n">
        <f aca="false">IFERROR(VALUE(RIGHT(A2065,2)),"")</f>
        <v>9</v>
      </c>
      <c r="D2065" s="11" t="str">
        <f aca="false">TRIM('수출입 실적(국가별)'!B2069)</f>
        <v>말라위</v>
      </c>
      <c r="E2065" s="19" t="n">
        <f aca="false">IFERROR(VALUE(SUBSTITUTE(TRIM('수출입 실적(국가별)'!D2069),",","")),"")</f>
        <v>726</v>
      </c>
      <c r="F2065" s="19" t="n">
        <f aca="false">IFERROR(VALUE(SUBSTITUTE(TRIM('수출입 실적(국가별)'!F2069),",","")),"")</f>
        <v>972</v>
      </c>
      <c r="G2065" s="19" t="n">
        <f aca="false">IFERROR(VALUE(SUBSTITUTE(TRIM('수출입 실적(국가별)'!G2069),",","")),"")</f>
        <v>-246</v>
      </c>
    </row>
    <row r="2066" customFormat="false" ht="15" hidden="false" customHeight="true" outlineLevel="0" collapsed="false">
      <c r="A2066" s="11" t="str">
        <f aca="false">TRIM('수출입 실적(국가별)'!A2070)</f>
        <v>2025.09</v>
      </c>
      <c r="B2066" s="17" t="n">
        <f aca="false">IFERROR(VALUE(LEFT(A2066,4)),"")</f>
        <v>2025</v>
      </c>
      <c r="C2066" s="17" t="n">
        <f aca="false">IFERROR(VALUE(RIGHT(A2066,2)),"")</f>
        <v>9</v>
      </c>
      <c r="D2066" s="11" t="str">
        <f aca="false">TRIM('수출입 실적(국가별)'!B2070)</f>
        <v>세인트 마틴</v>
      </c>
      <c r="E2066" s="19" t="n">
        <f aca="false">IFERROR(VALUE(SUBSTITUTE(TRIM('수출입 실적(국가별)'!D2070),",","")),"")</f>
        <v>716</v>
      </c>
      <c r="F2066" s="19" t="n">
        <f aca="false">IFERROR(VALUE(SUBSTITUTE(TRIM('수출입 실적(국가별)'!F2070),",","")),"")</f>
        <v>0</v>
      </c>
      <c r="G2066" s="19" t="n">
        <f aca="false">IFERROR(VALUE(SUBSTITUTE(TRIM('수출입 실적(국가별)'!G2070),",","")),"")</f>
        <v>716</v>
      </c>
    </row>
    <row r="2067" customFormat="false" ht="15" hidden="false" customHeight="true" outlineLevel="0" collapsed="false">
      <c r="A2067" s="11" t="str">
        <f aca="false">TRIM('수출입 실적(국가별)'!A2071)</f>
        <v>2025.09</v>
      </c>
      <c r="B2067" s="17" t="n">
        <f aca="false">IFERROR(VALUE(LEFT(A2067,4)),"")</f>
        <v>2025</v>
      </c>
      <c r="C2067" s="17" t="n">
        <f aca="false">IFERROR(VALUE(RIGHT(A2067,2)),"")</f>
        <v>9</v>
      </c>
      <c r="D2067" s="11" t="str">
        <f aca="false">TRIM('수출입 실적(국가별)'!B2071)</f>
        <v>마이크로네시아</v>
      </c>
      <c r="E2067" s="19" t="n">
        <f aca="false">IFERROR(VALUE(SUBSTITUTE(TRIM('수출입 실적(국가별)'!D2071),",","")),"")</f>
        <v>700</v>
      </c>
      <c r="F2067" s="19" t="n">
        <f aca="false">IFERROR(VALUE(SUBSTITUTE(TRIM('수출입 실적(국가별)'!F2071),",","")),"")</f>
        <v>36</v>
      </c>
      <c r="G2067" s="19" t="n">
        <f aca="false">IFERROR(VALUE(SUBSTITUTE(TRIM('수출입 실적(국가별)'!G2071),",","")),"")</f>
        <v>664</v>
      </c>
    </row>
    <row r="2068" customFormat="false" ht="15" hidden="false" customHeight="true" outlineLevel="0" collapsed="false">
      <c r="A2068" s="11" t="str">
        <f aca="false">TRIM('수출입 실적(국가별)'!A2072)</f>
        <v>2025.09</v>
      </c>
      <c r="B2068" s="17" t="n">
        <f aca="false">IFERROR(VALUE(LEFT(A2068,4)),"")</f>
        <v>2025</v>
      </c>
      <c r="C2068" s="17" t="n">
        <f aca="false">IFERROR(VALUE(RIGHT(A2068,2)),"")</f>
        <v>9</v>
      </c>
      <c r="D2068" s="11" t="str">
        <f aca="false">TRIM('수출입 실적(국가별)'!B2072)</f>
        <v>카보 베르데</v>
      </c>
      <c r="E2068" s="19" t="n">
        <f aca="false">IFERROR(VALUE(SUBSTITUTE(TRIM('수출입 실적(국가별)'!D2072),",","")),"")</f>
        <v>696</v>
      </c>
      <c r="F2068" s="19" t="n">
        <f aca="false">IFERROR(VALUE(SUBSTITUTE(TRIM('수출입 실적(국가별)'!F2072),",","")),"")</f>
        <v>0</v>
      </c>
      <c r="G2068" s="19" t="n">
        <f aca="false">IFERROR(VALUE(SUBSTITUTE(TRIM('수출입 실적(국가별)'!G2072),",","")),"")</f>
        <v>696</v>
      </c>
    </row>
    <row r="2069" customFormat="false" ht="15" hidden="false" customHeight="true" outlineLevel="0" collapsed="false">
      <c r="A2069" s="11" t="str">
        <f aca="false">TRIM('수출입 실적(국가별)'!A2073)</f>
        <v>2025.09</v>
      </c>
      <c r="B2069" s="17" t="n">
        <f aca="false">IFERROR(VALUE(LEFT(A2069,4)),"")</f>
        <v>2025</v>
      </c>
      <c r="C2069" s="17" t="n">
        <f aca="false">IFERROR(VALUE(RIGHT(A2069,2)),"")</f>
        <v>9</v>
      </c>
      <c r="D2069" s="11" t="str">
        <f aca="false">TRIM('수출입 실적(국가별)'!B2073)</f>
        <v>영령 캐이맨 군도</v>
      </c>
      <c r="E2069" s="19" t="n">
        <f aca="false">IFERROR(VALUE(SUBSTITUTE(TRIM('수출입 실적(국가별)'!D2073),",","")),"")</f>
        <v>637</v>
      </c>
      <c r="F2069" s="19" t="n">
        <f aca="false">IFERROR(VALUE(SUBSTITUTE(TRIM('수출입 실적(국가별)'!F2073),",","")),"")</f>
        <v>1</v>
      </c>
      <c r="G2069" s="19" t="n">
        <f aca="false">IFERROR(VALUE(SUBSTITUTE(TRIM('수출입 실적(국가별)'!G2073),",","")),"")</f>
        <v>636</v>
      </c>
    </row>
    <row r="2070" customFormat="false" ht="15" hidden="false" customHeight="true" outlineLevel="0" collapsed="false">
      <c r="A2070" s="11" t="str">
        <f aca="false">TRIM('수출입 실적(국가별)'!A2074)</f>
        <v>2025.09</v>
      </c>
      <c r="B2070" s="17" t="n">
        <f aca="false">IFERROR(VALUE(LEFT(A2070,4)),"")</f>
        <v>2025</v>
      </c>
      <c r="C2070" s="17" t="n">
        <f aca="false">IFERROR(VALUE(RIGHT(A2070,2)),"")</f>
        <v>9</v>
      </c>
      <c r="D2070" s="11" t="str">
        <f aca="false">TRIM('수출입 실적(국가별)'!B2074)</f>
        <v>보스니아-헤르체고비나</v>
      </c>
      <c r="E2070" s="19" t="n">
        <f aca="false">IFERROR(VALUE(SUBSTITUTE(TRIM('수출입 실적(국가별)'!D2074),",","")),"")</f>
        <v>612</v>
      </c>
      <c r="F2070" s="19" t="n">
        <f aca="false">IFERROR(VALUE(SUBSTITUTE(TRIM('수출입 실적(국가별)'!F2074),",","")),"")</f>
        <v>5969</v>
      </c>
      <c r="G2070" s="19" t="n">
        <f aca="false">IFERROR(VALUE(SUBSTITUTE(TRIM('수출입 실적(국가별)'!G2074),",","")),"")</f>
        <v>-5357</v>
      </c>
    </row>
    <row r="2071" customFormat="false" ht="15" hidden="false" customHeight="true" outlineLevel="0" collapsed="false">
      <c r="A2071" s="11" t="str">
        <f aca="false">TRIM('수출입 실적(국가별)'!A2075)</f>
        <v>2025.09</v>
      </c>
      <c r="B2071" s="17" t="n">
        <f aca="false">IFERROR(VALUE(LEFT(A2071,4)),"")</f>
        <v>2025</v>
      </c>
      <c r="C2071" s="17" t="n">
        <f aca="false">IFERROR(VALUE(RIGHT(A2071,2)),"")</f>
        <v>9</v>
      </c>
      <c r="D2071" s="11" t="str">
        <f aca="false">TRIM('수출입 실적(국가별)'!B2075)</f>
        <v>감비아</v>
      </c>
      <c r="E2071" s="19" t="n">
        <f aca="false">IFERROR(VALUE(SUBSTITUTE(TRIM('수출입 실적(국가별)'!D2075),",","")),"")</f>
        <v>597</v>
      </c>
      <c r="F2071" s="19" t="n">
        <f aca="false">IFERROR(VALUE(SUBSTITUTE(TRIM('수출입 실적(국가별)'!F2075),",","")),"")</f>
        <v>299</v>
      </c>
      <c r="G2071" s="19" t="n">
        <f aca="false">IFERROR(VALUE(SUBSTITUTE(TRIM('수출입 실적(국가별)'!G2075),",","")),"")</f>
        <v>298</v>
      </c>
    </row>
    <row r="2072" customFormat="false" ht="15" hidden="false" customHeight="true" outlineLevel="0" collapsed="false">
      <c r="A2072" s="11" t="str">
        <f aca="false">TRIM('수출입 실적(국가별)'!A2076)</f>
        <v>2025.09</v>
      </c>
      <c r="B2072" s="17" t="n">
        <f aca="false">IFERROR(VALUE(LEFT(A2072,4)),"")</f>
        <v>2025</v>
      </c>
      <c r="C2072" s="17" t="n">
        <f aca="false">IFERROR(VALUE(RIGHT(A2072,2)),"")</f>
        <v>9</v>
      </c>
      <c r="D2072" s="11" t="str">
        <f aca="false">TRIM('수출입 실적(국가별)'!B2076)</f>
        <v>바누아투</v>
      </c>
      <c r="E2072" s="19" t="n">
        <f aca="false">IFERROR(VALUE(SUBSTITUTE(TRIM('수출입 실적(국가별)'!D2076),",","")),"")</f>
        <v>584</v>
      </c>
      <c r="F2072" s="19" t="n">
        <f aca="false">IFERROR(VALUE(SUBSTITUTE(TRIM('수출입 실적(국가별)'!F2076),",","")),"")</f>
        <v>4438</v>
      </c>
      <c r="G2072" s="19" t="n">
        <f aca="false">IFERROR(VALUE(SUBSTITUTE(TRIM('수출입 실적(국가별)'!G2076),",","")),"")</f>
        <v>-3854</v>
      </c>
    </row>
    <row r="2073" customFormat="false" ht="15" hidden="false" customHeight="true" outlineLevel="0" collapsed="false">
      <c r="A2073" s="11" t="str">
        <f aca="false">TRIM('수출입 실적(국가별)'!A2077)</f>
        <v>2025.09</v>
      </c>
      <c r="B2073" s="17" t="n">
        <f aca="false">IFERROR(VALUE(LEFT(A2073,4)),"")</f>
        <v>2025</v>
      </c>
      <c r="C2073" s="17" t="n">
        <f aca="false">IFERROR(VALUE(RIGHT(A2073,2)),"")</f>
        <v>9</v>
      </c>
      <c r="D2073" s="11" t="str">
        <f aca="false">TRIM('수출입 실적(국가별)'!B2077)</f>
        <v>수리남</v>
      </c>
      <c r="E2073" s="19" t="n">
        <f aca="false">IFERROR(VALUE(SUBSTITUTE(TRIM('수출입 실적(국가별)'!D2077),",","")),"")</f>
        <v>582</v>
      </c>
      <c r="F2073" s="19" t="n">
        <f aca="false">IFERROR(VALUE(SUBSTITUTE(TRIM('수출입 실적(국가별)'!F2077),",","")),"")</f>
        <v>238</v>
      </c>
      <c r="G2073" s="19" t="n">
        <f aca="false">IFERROR(VALUE(SUBSTITUTE(TRIM('수출입 실적(국가별)'!G2077),",","")),"")</f>
        <v>344</v>
      </c>
    </row>
    <row r="2074" customFormat="false" ht="15" hidden="false" customHeight="true" outlineLevel="0" collapsed="false">
      <c r="A2074" s="11" t="str">
        <f aca="false">TRIM('수출입 실적(국가별)'!A2078)</f>
        <v>2025.09</v>
      </c>
      <c r="B2074" s="17" t="n">
        <f aca="false">IFERROR(VALUE(LEFT(A2074,4)),"")</f>
        <v>2025</v>
      </c>
      <c r="C2074" s="17" t="n">
        <f aca="false">IFERROR(VALUE(RIGHT(A2074,2)),"")</f>
        <v>9</v>
      </c>
      <c r="D2074" s="11" t="str">
        <f aca="false">TRIM('수출입 실적(국가별)'!B2078)</f>
        <v>부탄</v>
      </c>
      <c r="E2074" s="19" t="n">
        <f aca="false">IFERROR(VALUE(SUBSTITUTE(TRIM('수출입 실적(국가별)'!D2078),",","")),"")</f>
        <v>561</v>
      </c>
      <c r="F2074" s="19" t="n">
        <f aca="false">IFERROR(VALUE(SUBSTITUTE(TRIM('수출입 실적(국가별)'!F2078),",","")),"")</f>
        <v>1761</v>
      </c>
      <c r="G2074" s="19" t="n">
        <f aca="false">IFERROR(VALUE(SUBSTITUTE(TRIM('수출입 실적(국가별)'!G2078),",","")),"")</f>
        <v>-1199</v>
      </c>
    </row>
    <row r="2075" customFormat="false" ht="15" hidden="false" customHeight="true" outlineLevel="0" collapsed="false">
      <c r="A2075" s="11" t="str">
        <f aca="false">TRIM('수출입 실적(국가별)'!A2079)</f>
        <v>2025.09</v>
      </c>
      <c r="B2075" s="17" t="n">
        <f aca="false">IFERROR(VALUE(LEFT(A2075,4)),"")</f>
        <v>2025</v>
      </c>
      <c r="C2075" s="17" t="n">
        <f aca="false">IFERROR(VALUE(RIGHT(A2075,2)),"")</f>
        <v>9</v>
      </c>
      <c r="D2075" s="11" t="str">
        <f aca="false">TRIM('수출입 실적(국가별)'!B2079)</f>
        <v>솔로몬 군도</v>
      </c>
      <c r="E2075" s="19" t="n">
        <f aca="false">IFERROR(VALUE(SUBSTITUTE(TRIM('수출입 실적(국가별)'!D2079),",","")),"")</f>
        <v>556</v>
      </c>
      <c r="F2075" s="19" t="n">
        <f aca="false">IFERROR(VALUE(SUBSTITUTE(TRIM('수출입 실적(국가별)'!F2079),",","")),"")</f>
        <v>59</v>
      </c>
      <c r="G2075" s="19" t="n">
        <f aca="false">IFERROR(VALUE(SUBSTITUTE(TRIM('수출입 실적(국가별)'!G2079),",","")),"")</f>
        <v>496</v>
      </c>
    </row>
    <row r="2076" customFormat="false" ht="15" hidden="false" customHeight="true" outlineLevel="0" collapsed="false">
      <c r="A2076" s="11" t="str">
        <f aca="false">TRIM('수출입 실적(국가별)'!A2080)</f>
        <v>2025.09</v>
      </c>
      <c r="B2076" s="17" t="n">
        <f aca="false">IFERROR(VALUE(LEFT(A2076,4)),"")</f>
        <v>2025</v>
      </c>
      <c r="C2076" s="17" t="n">
        <f aca="false">IFERROR(VALUE(RIGHT(A2076,2)),"")</f>
        <v>9</v>
      </c>
      <c r="D2076" s="11" t="str">
        <f aca="false">TRIM('수출입 실적(국가별)'!B2080)</f>
        <v>모나코</v>
      </c>
      <c r="E2076" s="19" t="n">
        <f aca="false">IFERROR(VALUE(SUBSTITUTE(TRIM('수출입 실적(국가별)'!D2080),",","")),"")</f>
        <v>529</v>
      </c>
      <c r="F2076" s="19" t="n">
        <f aca="false">IFERROR(VALUE(SUBSTITUTE(TRIM('수출입 실적(국가별)'!F2080),",","")),"")</f>
        <v>285</v>
      </c>
      <c r="G2076" s="19" t="n">
        <f aca="false">IFERROR(VALUE(SUBSTITUTE(TRIM('수출입 실적(국가별)'!G2080),",","")),"")</f>
        <v>244</v>
      </c>
    </row>
    <row r="2077" customFormat="false" ht="15" hidden="false" customHeight="true" outlineLevel="0" collapsed="false">
      <c r="A2077" s="11" t="str">
        <f aca="false">TRIM('수출입 실적(국가별)'!A2081)</f>
        <v>2025.09</v>
      </c>
      <c r="B2077" s="17" t="n">
        <f aca="false">IFERROR(VALUE(LEFT(A2077,4)),"")</f>
        <v>2025</v>
      </c>
      <c r="C2077" s="17" t="n">
        <f aca="false">IFERROR(VALUE(RIGHT(A2077,2)),"")</f>
        <v>9</v>
      </c>
      <c r="D2077" s="11" t="str">
        <f aca="false">TRIM('수출입 실적(국가별)'!B2081)</f>
        <v>시에라 리온</v>
      </c>
      <c r="E2077" s="19" t="n">
        <f aca="false">IFERROR(VALUE(SUBSTITUTE(TRIM('수출입 실적(국가별)'!D2081),",","")),"")</f>
        <v>525</v>
      </c>
      <c r="F2077" s="19" t="n">
        <f aca="false">IFERROR(VALUE(SUBSTITUTE(TRIM('수출입 실적(국가별)'!F2081),",","")),"")</f>
        <v>988</v>
      </c>
      <c r="G2077" s="19" t="n">
        <f aca="false">IFERROR(VALUE(SUBSTITUTE(TRIM('수출입 실적(국가별)'!G2081),",","")),"")</f>
        <v>-462</v>
      </c>
    </row>
    <row r="2078" customFormat="false" ht="15" hidden="false" customHeight="true" outlineLevel="0" collapsed="false">
      <c r="A2078" s="11" t="str">
        <f aca="false">TRIM('수출입 실적(국가별)'!A2082)</f>
        <v>2025.09</v>
      </c>
      <c r="B2078" s="17" t="n">
        <f aca="false">IFERROR(VALUE(LEFT(A2078,4)),"")</f>
        <v>2025</v>
      </c>
      <c r="C2078" s="17" t="n">
        <f aca="false">IFERROR(VALUE(RIGHT(A2078,2)),"")</f>
        <v>9</v>
      </c>
      <c r="D2078" s="11" t="str">
        <f aca="false">TRIM('수출입 실적(국가별)'!B2082)</f>
        <v>그레나다</v>
      </c>
      <c r="E2078" s="19" t="n">
        <f aca="false">IFERROR(VALUE(SUBSTITUTE(TRIM('수출입 실적(국가별)'!D2082),",","")),"")</f>
        <v>516</v>
      </c>
      <c r="F2078" s="19" t="n">
        <f aca="false">IFERROR(VALUE(SUBSTITUTE(TRIM('수출입 실적(국가별)'!F2082),",","")),"")</f>
        <v>0</v>
      </c>
      <c r="G2078" s="19" t="n">
        <f aca="false">IFERROR(VALUE(SUBSTITUTE(TRIM('수출입 실적(국가별)'!G2082),",","")),"")</f>
        <v>516</v>
      </c>
    </row>
    <row r="2079" customFormat="false" ht="15" hidden="false" customHeight="true" outlineLevel="0" collapsed="false">
      <c r="A2079" s="11" t="str">
        <f aca="false">TRIM('수출입 실적(국가별)'!A2083)</f>
        <v>2025.09</v>
      </c>
      <c r="B2079" s="17" t="n">
        <f aca="false">IFERROR(VALUE(LEFT(A2079,4)),"")</f>
        <v>2025</v>
      </c>
      <c r="C2079" s="17" t="n">
        <f aca="false">IFERROR(VALUE(RIGHT(A2079,2)),"")</f>
        <v>9</v>
      </c>
      <c r="D2079" s="11" t="str">
        <f aca="false">TRIM('수출입 실적(국가별)'!B2083)</f>
        <v>영령 버진군도</v>
      </c>
      <c r="E2079" s="19" t="n">
        <f aca="false">IFERROR(VALUE(SUBSTITUTE(TRIM('수출입 실적(국가별)'!D2083),",","")),"")</f>
        <v>470</v>
      </c>
      <c r="F2079" s="19" t="n">
        <f aca="false">IFERROR(VALUE(SUBSTITUTE(TRIM('수출입 실적(국가별)'!F2083),",","")),"")</f>
        <v>0</v>
      </c>
      <c r="G2079" s="19" t="n">
        <f aca="false">IFERROR(VALUE(SUBSTITUTE(TRIM('수출입 실적(국가별)'!G2083),",","")),"")</f>
        <v>470</v>
      </c>
    </row>
    <row r="2080" customFormat="false" ht="15" hidden="false" customHeight="true" outlineLevel="0" collapsed="false">
      <c r="A2080" s="11" t="str">
        <f aca="false">TRIM('수출입 실적(국가별)'!A2084)</f>
        <v>2025.09</v>
      </c>
      <c r="B2080" s="17" t="n">
        <f aca="false">IFERROR(VALUE(LEFT(A2080,4)),"")</f>
        <v>2025</v>
      </c>
      <c r="C2080" s="17" t="n">
        <f aca="false">IFERROR(VALUE(RIGHT(A2080,2)),"")</f>
        <v>9</v>
      </c>
      <c r="D2080" s="11" t="str">
        <f aca="false">TRIM('수출입 실적(국가별)'!B2084)</f>
        <v>불령 가이아나</v>
      </c>
      <c r="E2080" s="19" t="n">
        <f aca="false">IFERROR(VALUE(SUBSTITUTE(TRIM('수출입 실적(국가별)'!D2084),",","")),"")</f>
        <v>424</v>
      </c>
      <c r="F2080" s="19" t="n">
        <f aca="false">IFERROR(VALUE(SUBSTITUTE(TRIM('수출입 실적(국가별)'!F2084),",","")),"")</f>
        <v>0</v>
      </c>
      <c r="G2080" s="19" t="n">
        <f aca="false">IFERROR(VALUE(SUBSTITUTE(TRIM('수출입 실적(국가별)'!G2084),",","")),"")</f>
        <v>424</v>
      </c>
    </row>
    <row r="2081" customFormat="false" ht="15" hidden="false" customHeight="true" outlineLevel="0" collapsed="false">
      <c r="A2081" s="11" t="str">
        <f aca="false">TRIM('수출입 실적(국가별)'!A2085)</f>
        <v>2025.09</v>
      </c>
      <c r="B2081" s="17" t="n">
        <f aca="false">IFERROR(VALUE(LEFT(A2081,4)),"")</f>
        <v>2025</v>
      </c>
      <c r="C2081" s="17" t="n">
        <f aca="false">IFERROR(VALUE(RIGHT(A2081,2)),"")</f>
        <v>9</v>
      </c>
      <c r="D2081" s="11" t="str">
        <f aca="false">TRIM('수출입 실적(국가별)'!B2085)</f>
        <v>투발루</v>
      </c>
      <c r="E2081" s="19" t="n">
        <f aca="false">IFERROR(VALUE(SUBSTITUTE(TRIM('수출입 실적(국가별)'!D2085),",","")),"")</f>
        <v>411</v>
      </c>
      <c r="F2081" s="19" t="n">
        <f aca="false">IFERROR(VALUE(SUBSTITUTE(TRIM('수출입 실적(국가별)'!F2085),",","")),"")</f>
        <v>0</v>
      </c>
      <c r="G2081" s="19" t="n">
        <f aca="false">IFERROR(VALUE(SUBSTITUTE(TRIM('수출입 실적(국가별)'!G2085),",","")),"")</f>
        <v>411</v>
      </c>
    </row>
    <row r="2082" customFormat="false" ht="15" hidden="false" customHeight="true" outlineLevel="0" collapsed="false">
      <c r="A2082" s="11" t="str">
        <f aca="false">TRIM('수출입 실적(국가별)'!A2086)</f>
        <v>2025.09</v>
      </c>
      <c r="B2082" s="17" t="n">
        <f aca="false">IFERROR(VALUE(LEFT(A2082,4)),"")</f>
        <v>2025</v>
      </c>
      <c r="C2082" s="17" t="n">
        <f aca="false">IFERROR(VALUE(RIGHT(A2082,2)),"")</f>
        <v>9</v>
      </c>
      <c r="D2082" s="11" t="str">
        <f aca="false">TRIM('수출입 실적(국가별)'!B2086)</f>
        <v>적도 기니</v>
      </c>
      <c r="E2082" s="19" t="n">
        <f aca="false">IFERROR(VALUE(SUBSTITUTE(TRIM('수출입 실적(국가별)'!D2086),",","")),"")</f>
        <v>382</v>
      </c>
      <c r="F2082" s="19" t="n">
        <f aca="false">IFERROR(VALUE(SUBSTITUTE(TRIM('수출입 실적(국가별)'!F2086),",","")),"")</f>
        <v>0</v>
      </c>
      <c r="G2082" s="19" t="n">
        <f aca="false">IFERROR(VALUE(SUBSTITUTE(TRIM('수출입 실적(국가별)'!G2086),",","")),"")</f>
        <v>381</v>
      </c>
    </row>
    <row r="2083" customFormat="false" ht="15" hidden="false" customHeight="true" outlineLevel="0" collapsed="false">
      <c r="A2083" s="11" t="str">
        <f aca="false">TRIM('수출입 실적(국가별)'!A2087)</f>
        <v>2025.09</v>
      </c>
      <c r="B2083" s="17" t="n">
        <f aca="false">IFERROR(VALUE(LEFT(A2083,4)),"")</f>
        <v>2025</v>
      </c>
      <c r="C2083" s="17" t="n">
        <f aca="false">IFERROR(VALUE(RIGHT(A2083,2)),"")</f>
        <v>9</v>
      </c>
      <c r="D2083" s="11" t="str">
        <f aca="false">TRIM('수출입 실적(국가별)'!B2087)</f>
        <v>팔라우</v>
      </c>
      <c r="E2083" s="19" t="n">
        <f aca="false">IFERROR(VALUE(SUBSTITUTE(TRIM('수출입 실적(국가별)'!D2087),",","")),"")</f>
        <v>364</v>
      </c>
      <c r="F2083" s="19" t="n">
        <f aca="false">IFERROR(VALUE(SUBSTITUTE(TRIM('수출입 실적(국가별)'!F2087),",","")),"")</f>
        <v>23</v>
      </c>
      <c r="G2083" s="19" t="n">
        <f aca="false">IFERROR(VALUE(SUBSTITUTE(TRIM('수출입 실적(국가별)'!G2087),",","")),"")</f>
        <v>340</v>
      </c>
    </row>
    <row r="2084" customFormat="false" ht="15" hidden="false" customHeight="true" outlineLevel="0" collapsed="false">
      <c r="A2084" s="11" t="str">
        <f aca="false">TRIM('수출입 실적(국가별)'!A2088)</f>
        <v>2025.09</v>
      </c>
      <c r="B2084" s="17" t="n">
        <f aca="false">IFERROR(VALUE(LEFT(A2084,4)),"")</f>
        <v>2025</v>
      </c>
      <c r="C2084" s="17" t="n">
        <f aca="false">IFERROR(VALUE(RIGHT(A2084,2)),"")</f>
        <v>9</v>
      </c>
      <c r="D2084" s="11" t="str">
        <f aca="false">TRIM('수출입 실적(국가별)'!B2088)</f>
        <v>말리</v>
      </c>
      <c r="E2084" s="19" t="n">
        <f aca="false">IFERROR(VALUE(SUBSTITUTE(TRIM('수출입 실적(국가별)'!D2088),",","")),"")</f>
        <v>354</v>
      </c>
      <c r="F2084" s="19" t="n">
        <f aca="false">IFERROR(VALUE(SUBSTITUTE(TRIM('수출입 실적(국가별)'!F2088),",","")),"")</f>
        <v>269</v>
      </c>
      <c r="G2084" s="19" t="n">
        <f aca="false">IFERROR(VALUE(SUBSTITUTE(TRIM('수출입 실적(국가별)'!G2088),",","")),"")</f>
        <v>85</v>
      </c>
    </row>
    <row r="2085" customFormat="false" ht="15" hidden="false" customHeight="true" outlineLevel="0" collapsed="false">
      <c r="A2085" s="11" t="str">
        <f aca="false">TRIM('수출입 실적(국가별)'!A2089)</f>
        <v>2025.09</v>
      </c>
      <c r="B2085" s="17" t="n">
        <f aca="false">IFERROR(VALUE(LEFT(A2085,4)),"")</f>
        <v>2025</v>
      </c>
      <c r="C2085" s="17" t="n">
        <f aca="false">IFERROR(VALUE(RIGHT(A2085,2)),"")</f>
        <v>9</v>
      </c>
      <c r="D2085" s="11" t="str">
        <f aca="false">TRIM('수출입 실적(국가별)'!B2089)</f>
        <v>에리트리아</v>
      </c>
      <c r="E2085" s="19" t="n">
        <f aca="false">IFERROR(VALUE(SUBSTITUTE(TRIM('수출입 실적(국가별)'!D2089),",","")),"")</f>
        <v>285</v>
      </c>
      <c r="F2085" s="19" t="n">
        <f aca="false">IFERROR(VALUE(SUBSTITUTE(TRIM('수출입 실적(국가별)'!F2089),",","")),"")</f>
        <v>0</v>
      </c>
      <c r="G2085" s="19" t="n">
        <f aca="false">IFERROR(VALUE(SUBSTITUTE(TRIM('수출입 실적(국가별)'!G2089),",","")),"")</f>
        <v>285</v>
      </c>
    </row>
    <row r="2086" customFormat="false" ht="15" hidden="false" customHeight="true" outlineLevel="0" collapsed="false">
      <c r="A2086" s="11" t="str">
        <f aca="false">TRIM('수출입 실적(국가별)'!A2090)</f>
        <v>2025.09</v>
      </c>
      <c r="B2086" s="17" t="n">
        <f aca="false">IFERROR(VALUE(LEFT(A2086,4)),"")</f>
        <v>2025</v>
      </c>
      <c r="C2086" s="17" t="n">
        <f aca="false">IFERROR(VALUE(RIGHT(A2086,2)),"")</f>
        <v>9</v>
      </c>
      <c r="D2086" s="11" t="str">
        <f aca="false">TRIM('수출입 실적(국가별)'!B2090)</f>
        <v>지브랄타</v>
      </c>
      <c r="E2086" s="19" t="n">
        <f aca="false">IFERROR(VALUE(SUBSTITUTE(TRIM('수출입 실적(국가별)'!D2090),",","")),"")</f>
        <v>278</v>
      </c>
      <c r="F2086" s="19" t="n">
        <f aca="false">IFERROR(VALUE(SUBSTITUTE(TRIM('수출입 실적(국가별)'!F2090),",","")),"")</f>
        <v>55</v>
      </c>
      <c r="G2086" s="19" t="n">
        <f aca="false">IFERROR(VALUE(SUBSTITUTE(TRIM('수출입 실적(국가별)'!G2090),",","")),"")</f>
        <v>223</v>
      </c>
    </row>
    <row r="2087" customFormat="false" ht="15" hidden="false" customHeight="true" outlineLevel="0" collapsed="false">
      <c r="A2087" s="11" t="str">
        <f aca="false">TRIM('수출입 실적(국가별)'!A2091)</f>
        <v>2025.09</v>
      </c>
      <c r="B2087" s="17" t="n">
        <f aca="false">IFERROR(VALUE(LEFT(A2087,4)),"")</f>
        <v>2025</v>
      </c>
      <c r="C2087" s="17" t="n">
        <f aca="false">IFERROR(VALUE(RIGHT(A2087,2)),"")</f>
        <v>9</v>
      </c>
      <c r="D2087" s="11" t="str">
        <f aca="false">TRIM('수출입 실적(국가별)'!B2091)</f>
        <v>몬트세라트</v>
      </c>
      <c r="E2087" s="19" t="n">
        <f aca="false">IFERROR(VALUE(SUBSTITUTE(TRIM('수출입 실적(국가별)'!D2091),",","")),"")</f>
        <v>269</v>
      </c>
      <c r="F2087" s="19" t="n">
        <f aca="false">IFERROR(VALUE(SUBSTITUTE(TRIM('수출입 실적(국가별)'!F2091),",","")),"")</f>
        <v>11</v>
      </c>
      <c r="G2087" s="19" t="n">
        <f aca="false">IFERROR(VALUE(SUBSTITUTE(TRIM('수출입 실적(국가별)'!G2091),",","")),"")</f>
        <v>259</v>
      </c>
    </row>
    <row r="2088" customFormat="false" ht="15" hidden="false" customHeight="true" outlineLevel="0" collapsed="false">
      <c r="A2088" s="11" t="str">
        <f aca="false">TRIM('수출입 실적(국가별)'!A2092)</f>
        <v>2025.09</v>
      </c>
      <c r="B2088" s="17" t="n">
        <f aca="false">IFERROR(VALUE(LEFT(A2088,4)),"")</f>
        <v>2025</v>
      </c>
      <c r="C2088" s="17" t="n">
        <f aca="false">IFERROR(VALUE(RIGHT(A2088,2)),"")</f>
        <v>9</v>
      </c>
      <c r="D2088" s="11" t="str">
        <f aca="false">TRIM('수출입 실적(국가별)'!B2092)</f>
        <v>키리바티</v>
      </c>
      <c r="E2088" s="19" t="n">
        <f aca="false">IFERROR(VALUE(SUBSTITUTE(TRIM('수출입 실적(국가별)'!D2092),",","")),"")</f>
        <v>222</v>
      </c>
      <c r="F2088" s="19" t="n">
        <f aca="false">IFERROR(VALUE(SUBSTITUTE(TRIM('수출입 실적(국가별)'!F2092),",","")),"")</f>
        <v>0</v>
      </c>
      <c r="G2088" s="19" t="n">
        <f aca="false">IFERROR(VALUE(SUBSTITUTE(TRIM('수출입 실적(국가별)'!G2092),",","")),"")</f>
        <v>222</v>
      </c>
    </row>
    <row r="2089" customFormat="false" ht="15" hidden="false" customHeight="true" outlineLevel="0" collapsed="false">
      <c r="A2089" s="11" t="str">
        <f aca="false">TRIM('수출입 실적(국가별)'!A2093)</f>
        <v>2025.09</v>
      </c>
      <c r="B2089" s="17" t="n">
        <f aca="false">IFERROR(VALUE(LEFT(A2089,4)),"")</f>
        <v>2025</v>
      </c>
      <c r="C2089" s="17" t="n">
        <f aca="false">IFERROR(VALUE(RIGHT(A2089,2)),"")</f>
        <v>9</v>
      </c>
      <c r="D2089" s="11" t="str">
        <f aca="false">TRIM('수출입 실적(국가별)'!B2093)</f>
        <v>세인트 빈센트 그레나딘</v>
      </c>
      <c r="E2089" s="19" t="n">
        <f aca="false">IFERROR(VALUE(SUBSTITUTE(TRIM('수출입 실적(국가별)'!D2093),",","")),"")</f>
        <v>202</v>
      </c>
      <c r="F2089" s="19" t="n">
        <f aca="false">IFERROR(VALUE(SUBSTITUTE(TRIM('수출입 실적(국가별)'!F2093),",","")),"")</f>
        <v>0</v>
      </c>
      <c r="G2089" s="19" t="n">
        <f aca="false">IFERROR(VALUE(SUBSTITUTE(TRIM('수출입 실적(국가별)'!G2093),",","")),"")</f>
        <v>202</v>
      </c>
    </row>
    <row r="2090" customFormat="false" ht="15" hidden="false" customHeight="true" outlineLevel="0" collapsed="false">
      <c r="A2090" s="11" t="str">
        <f aca="false">TRIM('수출입 실적(국가별)'!A2094)</f>
        <v>2025.09</v>
      </c>
      <c r="B2090" s="17" t="n">
        <f aca="false">IFERROR(VALUE(LEFT(A2090,4)),"")</f>
        <v>2025</v>
      </c>
      <c r="C2090" s="17" t="n">
        <f aca="false">IFERROR(VALUE(RIGHT(A2090,2)),"")</f>
        <v>9</v>
      </c>
      <c r="D2090" s="11" t="str">
        <f aca="false">TRIM('수출입 실적(국가별)'!B2094)</f>
        <v>세인트 키츠 네비스</v>
      </c>
      <c r="E2090" s="19" t="n">
        <f aca="false">IFERROR(VALUE(SUBSTITUTE(TRIM('수출입 실적(국가별)'!D2094),",","")),"")</f>
        <v>201</v>
      </c>
      <c r="F2090" s="19" t="n">
        <f aca="false">IFERROR(VALUE(SUBSTITUTE(TRIM('수출입 실적(국가별)'!F2094),",","")),"")</f>
        <v>0</v>
      </c>
      <c r="G2090" s="19" t="n">
        <f aca="false">IFERROR(VALUE(SUBSTITUTE(TRIM('수출입 실적(국가별)'!G2094),",","")),"")</f>
        <v>201</v>
      </c>
    </row>
    <row r="2091" customFormat="false" ht="15" hidden="false" customHeight="true" outlineLevel="0" collapsed="false">
      <c r="A2091" s="11" t="str">
        <f aca="false">TRIM('수출입 실적(국가별)'!A2095)</f>
        <v>2025.09</v>
      </c>
      <c r="B2091" s="17" t="n">
        <f aca="false">IFERROR(VALUE(LEFT(A2091,4)),"")</f>
        <v>2025</v>
      </c>
      <c r="C2091" s="17" t="n">
        <f aca="false">IFERROR(VALUE(RIGHT(A2091,2)),"")</f>
        <v>9</v>
      </c>
      <c r="D2091" s="11" t="str">
        <f aca="false">TRIM('수출입 실적(국가별)'!B2095)</f>
        <v>투르크 &amp; 카이코스 군도</v>
      </c>
      <c r="E2091" s="19" t="n">
        <f aca="false">IFERROR(VALUE(SUBSTITUTE(TRIM('수출입 실적(국가별)'!D2095),",","")),"")</f>
        <v>178</v>
      </c>
      <c r="F2091" s="19" t="n">
        <f aca="false">IFERROR(VALUE(SUBSTITUTE(TRIM('수출입 실적(국가별)'!F2095),",","")),"")</f>
        <v>0</v>
      </c>
      <c r="G2091" s="19" t="n">
        <f aca="false">IFERROR(VALUE(SUBSTITUTE(TRIM('수출입 실적(국가별)'!G2095),",","")),"")</f>
        <v>178</v>
      </c>
    </row>
    <row r="2092" customFormat="false" ht="15" hidden="false" customHeight="true" outlineLevel="0" collapsed="false">
      <c r="A2092" s="11" t="str">
        <f aca="false">TRIM('수출입 실적(국가별)'!A2096)</f>
        <v>2025.09</v>
      </c>
      <c r="B2092" s="17" t="n">
        <f aca="false">IFERROR(VALUE(LEFT(A2092,4)),"")</f>
        <v>2025</v>
      </c>
      <c r="C2092" s="17" t="n">
        <f aca="false">IFERROR(VALUE(RIGHT(A2092,2)),"")</f>
        <v>9</v>
      </c>
      <c r="D2092" s="11" t="str">
        <f aca="false">TRIM('수출입 실적(국가별)'!B2096)</f>
        <v>포클랜드 군도</v>
      </c>
      <c r="E2092" s="19" t="n">
        <f aca="false">IFERROR(VALUE(SUBSTITUTE(TRIM('수출입 실적(국가별)'!D2096),",","")),"")</f>
        <v>176</v>
      </c>
      <c r="F2092" s="19" t="n">
        <f aca="false">IFERROR(VALUE(SUBSTITUTE(TRIM('수출입 실적(국가별)'!F2096),",","")),"")</f>
        <v>0</v>
      </c>
      <c r="G2092" s="19" t="n">
        <f aca="false">IFERROR(VALUE(SUBSTITUTE(TRIM('수출입 실적(국가별)'!G2096),",","")),"")</f>
        <v>176</v>
      </c>
    </row>
    <row r="2093" customFormat="false" ht="15" hidden="false" customHeight="true" outlineLevel="0" collapsed="false">
      <c r="A2093" s="11" t="str">
        <f aca="false">TRIM('수출입 실적(국가별)'!A2097)</f>
        <v>2025.09</v>
      </c>
      <c r="B2093" s="17" t="n">
        <f aca="false">IFERROR(VALUE(LEFT(A2093,4)),"")</f>
        <v>2025</v>
      </c>
      <c r="C2093" s="17" t="n">
        <f aca="false">IFERROR(VALUE(RIGHT(A2093,2)),"")</f>
        <v>9</v>
      </c>
      <c r="D2093" s="11" t="str">
        <f aca="false">TRIM('수출입 실적(국가별)'!B2097)</f>
        <v>몬테네그로</v>
      </c>
      <c r="E2093" s="19" t="n">
        <f aca="false">IFERROR(VALUE(SUBSTITUTE(TRIM('수출입 실적(국가별)'!D2097),",","")),"")</f>
        <v>143</v>
      </c>
      <c r="F2093" s="19" t="n">
        <f aca="false">IFERROR(VALUE(SUBSTITUTE(TRIM('수출입 실적(국가별)'!F2097),",","")),"")</f>
        <v>0</v>
      </c>
      <c r="G2093" s="19" t="n">
        <f aca="false">IFERROR(VALUE(SUBSTITUTE(TRIM('수출입 실적(국가별)'!G2097),",","")),"")</f>
        <v>142</v>
      </c>
    </row>
    <row r="2094" customFormat="false" ht="15" hidden="false" customHeight="true" outlineLevel="0" collapsed="false">
      <c r="A2094" s="11" t="str">
        <f aca="false">TRIM('수출입 실적(국가별)'!A2098)</f>
        <v>2025.09</v>
      </c>
      <c r="B2094" s="17" t="n">
        <f aca="false">IFERROR(VALUE(LEFT(A2094,4)),"")</f>
        <v>2025</v>
      </c>
      <c r="C2094" s="17" t="n">
        <f aca="false">IFERROR(VALUE(RIGHT(A2094,2)),"")</f>
        <v>9</v>
      </c>
      <c r="D2094" s="11" t="str">
        <f aca="false">TRIM('수출입 실적(국가별)'!B2098)</f>
        <v>스와질랜드</v>
      </c>
      <c r="E2094" s="19" t="n">
        <f aca="false">IFERROR(VALUE(SUBSTITUTE(TRIM('수출입 실적(국가별)'!D2098),",","")),"")</f>
        <v>104</v>
      </c>
      <c r="F2094" s="19" t="n">
        <f aca="false">IFERROR(VALUE(SUBSTITUTE(TRIM('수출입 실적(국가별)'!F2098),",","")),"")</f>
        <v>80</v>
      </c>
      <c r="G2094" s="19" t="n">
        <f aca="false">IFERROR(VALUE(SUBSTITUTE(TRIM('수출입 실적(국가별)'!G2098),",","")),"")</f>
        <v>24</v>
      </c>
    </row>
    <row r="2095" customFormat="false" ht="15" hidden="false" customHeight="true" outlineLevel="0" collapsed="false">
      <c r="A2095" s="11" t="str">
        <f aca="false">TRIM('수출입 실적(국가별)'!A2099)</f>
        <v>2025.09</v>
      </c>
      <c r="B2095" s="17" t="n">
        <f aca="false">IFERROR(VALUE(LEFT(A2095,4)),"")</f>
        <v>2025</v>
      </c>
      <c r="C2095" s="17" t="n">
        <f aca="false">IFERROR(VALUE(RIGHT(A2095,2)),"")</f>
        <v>9</v>
      </c>
      <c r="D2095" s="11" t="str">
        <f aca="false">TRIM('수출입 실적(국가별)'!B2099)</f>
        <v>네덜란드 열도</v>
      </c>
      <c r="E2095" s="19" t="n">
        <f aca="false">IFERROR(VALUE(SUBSTITUTE(TRIM('수출입 실적(국가별)'!D2099),",","")),"")</f>
        <v>93</v>
      </c>
      <c r="F2095" s="19" t="n">
        <f aca="false">IFERROR(VALUE(SUBSTITUTE(TRIM('수출입 실적(국가별)'!F2099),",","")),"")</f>
        <v>184</v>
      </c>
      <c r="G2095" s="19" t="n">
        <f aca="false">IFERROR(VALUE(SUBSTITUTE(TRIM('수출입 실적(국가별)'!G2099),",","")),"")</f>
        <v>-91</v>
      </c>
    </row>
    <row r="2096" customFormat="false" ht="15" hidden="false" customHeight="true" outlineLevel="0" collapsed="false">
      <c r="A2096" s="11" t="str">
        <f aca="false">TRIM('수출입 실적(국가별)'!A2100)</f>
        <v>2025.09</v>
      </c>
      <c r="B2096" s="17" t="n">
        <f aca="false">IFERROR(VALUE(LEFT(A2096,4)),"")</f>
        <v>2025</v>
      </c>
      <c r="C2096" s="17" t="n">
        <f aca="false">IFERROR(VALUE(RIGHT(A2096,2)),"")</f>
        <v>9</v>
      </c>
      <c r="D2096" s="11" t="str">
        <f aca="false">TRIM('수출입 실적(국가별)'!B2100)</f>
        <v>통가</v>
      </c>
      <c r="E2096" s="19" t="n">
        <f aca="false">IFERROR(VALUE(SUBSTITUTE(TRIM('수출입 실적(국가별)'!D2100),",","")),"")</f>
        <v>70</v>
      </c>
      <c r="F2096" s="19" t="n">
        <f aca="false">IFERROR(VALUE(SUBSTITUTE(TRIM('수출입 실적(국가별)'!F2100),",","")),"")</f>
        <v>15</v>
      </c>
      <c r="G2096" s="19" t="n">
        <f aca="false">IFERROR(VALUE(SUBSTITUTE(TRIM('수출입 실적(국가별)'!G2100),",","")),"")</f>
        <v>55</v>
      </c>
    </row>
    <row r="2097" customFormat="false" ht="15" hidden="false" customHeight="true" outlineLevel="0" collapsed="false">
      <c r="A2097" s="11" t="str">
        <f aca="false">TRIM('수출입 실적(국가별)'!A2101)</f>
        <v>2025.09</v>
      </c>
      <c r="B2097" s="17" t="n">
        <f aca="false">IFERROR(VALUE(LEFT(A2097,4)),"")</f>
        <v>2025</v>
      </c>
      <c r="C2097" s="17" t="n">
        <f aca="false">IFERROR(VALUE(RIGHT(A2097,2)),"")</f>
        <v>9</v>
      </c>
      <c r="D2097" s="11" t="str">
        <f aca="false">TRIM('수출입 실적(국가별)'!B2101)</f>
        <v>메요트</v>
      </c>
      <c r="E2097" s="19" t="n">
        <f aca="false">IFERROR(VALUE(SUBSTITUTE(TRIM('수출입 실적(국가별)'!D2101),",","")),"")</f>
        <v>49</v>
      </c>
      <c r="F2097" s="19" t="n">
        <f aca="false">IFERROR(VALUE(SUBSTITUTE(TRIM('수출입 실적(국가별)'!F2101),",","")),"")</f>
        <v>0</v>
      </c>
      <c r="G2097" s="19" t="n">
        <f aca="false">IFERROR(VALUE(SUBSTITUTE(TRIM('수출입 실적(국가별)'!G2101),",","")),"")</f>
        <v>49</v>
      </c>
    </row>
    <row r="2098" customFormat="false" ht="15" hidden="false" customHeight="true" outlineLevel="0" collapsed="false">
      <c r="A2098" s="11" t="str">
        <f aca="false">TRIM('수출입 실적(국가별)'!A2102)</f>
        <v>2025.09</v>
      </c>
      <c r="B2098" s="17" t="n">
        <f aca="false">IFERROR(VALUE(LEFT(A2098,4)),"")</f>
        <v>2025</v>
      </c>
      <c r="C2098" s="17" t="n">
        <f aca="false">IFERROR(VALUE(RIGHT(A2098,2)),"")</f>
        <v>9</v>
      </c>
      <c r="D2098" s="11" t="str">
        <f aca="false">TRIM('수출입 실적(국가별)'!B2102)</f>
        <v>미령 버진군도</v>
      </c>
      <c r="E2098" s="19" t="n">
        <f aca="false">IFERROR(VALUE(SUBSTITUTE(TRIM('수출입 실적(국가별)'!D2102),",","")),"")</f>
        <v>48</v>
      </c>
      <c r="F2098" s="19" t="n">
        <f aca="false">IFERROR(VALUE(SUBSTITUTE(TRIM('수출입 실적(국가별)'!F2102),",","")),"")</f>
        <v>2</v>
      </c>
      <c r="G2098" s="19" t="n">
        <f aca="false">IFERROR(VALUE(SUBSTITUTE(TRIM('수출입 실적(국가별)'!G2102),",","")),"")</f>
        <v>45</v>
      </c>
    </row>
    <row r="2099" customFormat="false" ht="15" hidden="false" customHeight="true" outlineLevel="0" collapsed="false">
      <c r="A2099" s="11" t="str">
        <f aca="false">TRIM('수출입 실적(국가별)'!A2103)</f>
        <v>2025.09</v>
      </c>
      <c r="B2099" s="17" t="n">
        <f aca="false">IFERROR(VALUE(LEFT(A2099,4)),"")</f>
        <v>2025</v>
      </c>
      <c r="C2099" s="17" t="n">
        <f aca="false">IFERROR(VALUE(RIGHT(A2099,2)),"")</f>
        <v>9</v>
      </c>
      <c r="D2099" s="11" t="str">
        <f aca="false">TRIM('수출입 실적(국가별)'!B2103)</f>
        <v>중앙아프리카공화국</v>
      </c>
      <c r="E2099" s="19" t="n">
        <f aca="false">IFERROR(VALUE(SUBSTITUTE(TRIM('수출입 실적(국가별)'!D2103),",","")),"")</f>
        <v>41</v>
      </c>
      <c r="F2099" s="19" t="n">
        <f aca="false">IFERROR(VALUE(SUBSTITUTE(TRIM('수출입 실적(국가별)'!F2103),",","")),"")</f>
        <v>0</v>
      </c>
      <c r="G2099" s="19" t="n">
        <f aca="false">IFERROR(VALUE(SUBSTITUTE(TRIM('수출입 실적(국가별)'!G2103),",","")),"")</f>
        <v>41</v>
      </c>
    </row>
    <row r="2100" customFormat="false" ht="15" hidden="false" customHeight="true" outlineLevel="0" collapsed="false">
      <c r="A2100" s="11" t="str">
        <f aca="false">TRIM('수출입 실적(국가별)'!A2104)</f>
        <v>2025.09</v>
      </c>
      <c r="B2100" s="17" t="n">
        <f aca="false">IFERROR(VALUE(LEFT(A2100,4)),"")</f>
        <v>2025</v>
      </c>
      <c r="C2100" s="17" t="n">
        <f aca="false">IFERROR(VALUE(RIGHT(A2100,2)),"")</f>
        <v>9</v>
      </c>
      <c r="D2100" s="11" t="str">
        <f aca="false">TRIM('수출입 실적(국가별)'!B2104)</f>
        <v>산마리노</v>
      </c>
      <c r="E2100" s="19" t="n">
        <f aca="false">IFERROR(VALUE(SUBSTITUTE(TRIM('수출입 실적(국가별)'!D2104),",","")),"")</f>
        <v>39</v>
      </c>
      <c r="F2100" s="19" t="n">
        <f aca="false">IFERROR(VALUE(SUBSTITUTE(TRIM('수출입 실적(국가별)'!F2104),",","")),"")</f>
        <v>96</v>
      </c>
      <c r="G2100" s="19" t="n">
        <f aca="false">IFERROR(VALUE(SUBSTITUTE(TRIM('수출입 실적(국가별)'!G2104),",","")),"")</f>
        <v>-57</v>
      </c>
    </row>
    <row r="2101" customFormat="false" ht="15" hidden="false" customHeight="true" outlineLevel="0" collapsed="false">
      <c r="A2101" s="11" t="str">
        <f aca="false">TRIM('수출입 실적(국가별)'!A2105)</f>
        <v>2025.09</v>
      </c>
      <c r="B2101" s="17" t="n">
        <f aca="false">IFERROR(VALUE(LEFT(A2101,4)),"")</f>
        <v>2025</v>
      </c>
      <c r="C2101" s="17" t="n">
        <f aca="false">IFERROR(VALUE(RIGHT(A2101,2)),"")</f>
        <v>9</v>
      </c>
      <c r="D2101" s="11" t="str">
        <f aca="false">TRIM('수출입 실적(국가별)'!B2105)</f>
        <v>상토메 프린스페</v>
      </c>
      <c r="E2101" s="19" t="n">
        <f aca="false">IFERROR(VALUE(SUBSTITUTE(TRIM('수출입 실적(국가별)'!D2105),",","")),"")</f>
        <v>38</v>
      </c>
      <c r="F2101" s="19" t="n">
        <f aca="false">IFERROR(VALUE(SUBSTITUTE(TRIM('수출입 실적(국가별)'!F2105),",","")),"")</f>
        <v>0</v>
      </c>
      <c r="G2101" s="19" t="n">
        <f aca="false">IFERROR(VALUE(SUBSTITUTE(TRIM('수출입 실적(국가별)'!G2105),",","")),"")</f>
        <v>38</v>
      </c>
    </row>
    <row r="2102" customFormat="false" ht="15" hidden="false" customHeight="true" outlineLevel="0" collapsed="false">
      <c r="A2102" s="11" t="str">
        <f aca="false">TRIM('수출입 실적(국가별)'!A2106)</f>
        <v>2025.09</v>
      </c>
      <c r="B2102" s="17" t="n">
        <f aca="false">IFERROR(VALUE(LEFT(A2102,4)),"")</f>
        <v>2025</v>
      </c>
      <c r="C2102" s="17" t="n">
        <f aca="false">IFERROR(VALUE(RIGHT(A2102,2)),"")</f>
        <v>9</v>
      </c>
      <c r="D2102" s="11" t="str">
        <f aca="false">TRIM('수출입 실적(국가별)'!B2106)</f>
        <v>니제르</v>
      </c>
      <c r="E2102" s="19" t="n">
        <f aca="false">IFERROR(VALUE(SUBSTITUTE(TRIM('수출입 실적(국가별)'!D2106),",","")),"")</f>
        <v>37</v>
      </c>
      <c r="F2102" s="19" t="n">
        <f aca="false">IFERROR(VALUE(SUBSTITUTE(TRIM('수출입 실적(국가별)'!F2106),",","")),"")</f>
        <v>1329</v>
      </c>
      <c r="G2102" s="19" t="n">
        <f aca="false">IFERROR(VALUE(SUBSTITUTE(TRIM('수출입 실적(국가별)'!G2106),",","")),"")</f>
        <v>-1291</v>
      </c>
    </row>
    <row r="2103" customFormat="false" ht="15" hidden="false" customHeight="true" outlineLevel="0" collapsed="false">
      <c r="A2103" s="11" t="str">
        <f aca="false">TRIM('수출입 실적(국가별)'!A2107)</f>
        <v>2025.09</v>
      </c>
      <c r="B2103" s="17" t="n">
        <f aca="false">IFERROR(VALUE(LEFT(A2103,4)),"")</f>
        <v>2025</v>
      </c>
      <c r="C2103" s="17" t="n">
        <f aca="false">IFERROR(VALUE(RIGHT(A2103,2)),"")</f>
        <v>9</v>
      </c>
      <c r="D2103" s="11" t="str">
        <f aca="false">TRIM('수출입 실적(국가별)'!B2107)</f>
        <v>보츠와나</v>
      </c>
      <c r="E2103" s="19" t="n">
        <f aca="false">IFERROR(VALUE(SUBSTITUTE(TRIM('수출입 실적(국가별)'!D2107),",","")),"")</f>
        <v>34</v>
      </c>
      <c r="F2103" s="19" t="n">
        <f aca="false">IFERROR(VALUE(SUBSTITUTE(TRIM('수출입 실적(국가별)'!F2107),",","")),"")</f>
        <v>57</v>
      </c>
      <c r="G2103" s="19" t="n">
        <f aca="false">IFERROR(VALUE(SUBSTITUTE(TRIM('수출입 실적(국가별)'!G2107),",","")),"")</f>
        <v>-22</v>
      </c>
    </row>
    <row r="2104" customFormat="false" ht="15" hidden="false" customHeight="true" outlineLevel="0" collapsed="false">
      <c r="A2104" s="11" t="str">
        <f aca="false">TRIM('수출입 실적(국가별)'!A2108)</f>
        <v>2025.09</v>
      </c>
      <c r="B2104" s="17" t="n">
        <f aca="false">IFERROR(VALUE(LEFT(A2104,4)),"")</f>
        <v>2025</v>
      </c>
      <c r="C2104" s="17" t="n">
        <f aca="false">IFERROR(VALUE(RIGHT(A2104,2)),"")</f>
        <v>9</v>
      </c>
      <c r="D2104" s="11" t="str">
        <f aca="false">TRIM('수출입 실적(국가별)'!B2108)</f>
        <v>부룬디</v>
      </c>
      <c r="E2104" s="19" t="n">
        <f aca="false">IFERROR(VALUE(SUBSTITUTE(TRIM('수출입 실적(국가별)'!D2108),",","")),"")</f>
        <v>32</v>
      </c>
      <c r="F2104" s="19" t="n">
        <f aca="false">IFERROR(VALUE(SUBSTITUTE(TRIM('수출입 실적(국가별)'!F2108),",","")),"")</f>
        <v>2</v>
      </c>
      <c r="G2104" s="19" t="n">
        <f aca="false">IFERROR(VALUE(SUBSTITUTE(TRIM('수출입 실적(국가별)'!G2108),",","")),"")</f>
        <v>30</v>
      </c>
    </row>
    <row r="2105" customFormat="false" ht="15" hidden="false" customHeight="true" outlineLevel="0" collapsed="false">
      <c r="A2105" s="11" t="str">
        <f aca="false">TRIM('수출입 실적(국가별)'!A2109)</f>
        <v>2025.09</v>
      </c>
      <c r="B2105" s="17" t="n">
        <f aca="false">IFERROR(VALUE(LEFT(A2105,4)),"")</f>
        <v>2025</v>
      </c>
      <c r="C2105" s="17" t="n">
        <f aca="false">IFERROR(VALUE(RIGHT(A2105,2)),"")</f>
        <v>9</v>
      </c>
      <c r="D2105" s="11" t="str">
        <f aca="false">TRIM('수출입 실적(국가별)'!B2109)</f>
        <v>파로에 군도</v>
      </c>
      <c r="E2105" s="19" t="n">
        <f aca="false">IFERROR(VALUE(SUBSTITUTE(TRIM('수출입 실적(국가별)'!D2109),",","")),"")</f>
        <v>16</v>
      </c>
      <c r="F2105" s="19" t="n">
        <f aca="false">IFERROR(VALUE(SUBSTITUTE(TRIM('수출입 실적(국가별)'!F2109),",","")),"")</f>
        <v>229</v>
      </c>
      <c r="G2105" s="19" t="n">
        <f aca="false">IFERROR(VALUE(SUBSTITUTE(TRIM('수출입 실적(국가별)'!G2109),",","")),"")</f>
        <v>-213</v>
      </c>
    </row>
    <row r="2106" customFormat="false" ht="15" hidden="false" customHeight="true" outlineLevel="0" collapsed="false">
      <c r="A2106" s="11" t="str">
        <f aca="false">TRIM('수출입 실적(국가별)'!A2110)</f>
        <v>2025.09</v>
      </c>
      <c r="B2106" s="17" t="n">
        <f aca="false">IFERROR(VALUE(LEFT(A2106,4)),"")</f>
        <v>2025</v>
      </c>
      <c r="C2106" s="17" t="n">
        <f aca="false">IFERROR(VALUE(RIGHT(A2106,2)),"")</f>
        <v>9</v>
      </c>
      <c r="D2106" s="11" t="str">
        <f aca="false">TRIM('수출입 실적(국가별)'!B2110)</f>
        <v>안티가 바부다</v>
      </c>
      <c r="E2106" s="19" t="n">
        <f aca="false">IFERROR(VALUE(SUBSTITUTE(TRIM('수출입 실적(국가별)'!D2110),",","")),"")</f>
        <v>13</v>
      </c>
      <c r="F2106" s="19" t="n">
        <f aca="false">IFERROR(VALUE(SUBSTITUTE(TRIM('수출입 실적(국가별)'!F2110),",","")),"")</f>
        <v>0</v>
      </c>
      <c r="G2106" s="19" t="n">
        <f aca="false">IFERROR(VALUE(SUBSTITUTE(TRIM('수출입 실적(국가별)'!G2110),",","")),"")</f>
        <v>13</v>
      </c>
    </row>
    <row r="2107" customFormat="false" ht="15" hidden="false" customHeight="true" outlineLevel="0" collapsed="false">
      <c r="A2107" s="11" t="str">
        <f aca="false">TRIM('수출입 실적(국가별)'!A2111)</f>
        <v>2025.09</v>
      </c>
      <c r="B2107" s="17" t="n">
        <f aca="false">IFERROR(VALUE(LEFT(A2107,4)),"")</f>
        <v>2025</v>
      </c>
      <c r="C2107" s="17" t="n">
        <f aca="false">IFERROR(VALUE(RIGHT(A2107,2)),"")</f>
        <v>9</v>
      </c>
      <c r="D2107" s="11" t="str">
        <f aca="false">TRIM('수출입 실적(국가별)'!B2111)</f>
        <v>안도라</v>
      </c>
      <c r="E2107" s="19" t="n">
        <f aca="false">IFERROR(VALUE(SUBSTITUTE(TRIM('수출입 실적(국가별)'!D2111),",","")),"")</f>
        <v>13</v>
      </c>
      <c r="F2107" s="19" t="n">
        <f aca="false">IFERROR(VALUE(SUBSTITUTE(TRIM('수출입 실적(국가별)'!F2111),",","")),"")</f>
        <v>11</v>
      </c>
      <c r="G2107" s="19" t="n">
        <f aca="false">IFERROR(VALUE(SUBSTITUTE(TRIM('수출입 실적(국가별)'!G2111),",","")),"")</f>
        <v>2</v>
      </c>
    </row>
    <row r="2108" customFormat="false" ht="15" hidden="false" customHeight="true" outlineLevel="0" collapsed="false">
      <c r="A2108" s="11" t="str">
        <f aca="false">TRIM('수출입 실적(국가별)'!A2112)</f>
        <v>2025.09</v>
      </c>
      <c r="B2108" s="17" t="n">
        <f aca="false">IFERROR(VALUE(LEFT(A2108,4)),"")</f>
        <v>2025</v>
      </c>
      <c r="C2108" s="17" t="n">
        <f aca="false">IFERROR(VALUE(RIGHT(A2108,2)),"")</f>
        <v>9</v>
      </c>
      <c r="D2108" s="11" t="str">
        <f aca="false">TRIM('수출입 실적(국가별)'!B2112)</f>
        <v>기네비소</v>
      </c>
      <c r="E2108" s="19" t="n">
        <f aca="false">IFERROR(VALUE(SUBSTITUTE(TRIM('수출입 실적(국가별)'!D2112),",","")),"")</f>
        <v>11</v>
      </c>
      <c r="F2108" s="19" t="n">
        <f aca="false">IFERROR(VALUE(SUBSTITUTE(TRIM('수출입 실적(국가별)'!F2112),",","")),"")</f>
        <v>4</v>
      </c>
      <c r="G2108" s="19" t="n">
        <f aca="false">IFERROR(VALUE(SUBSTITUTE(TRIM('수출입 실적(국가별)'!G2112),",","")),"")</f>
        <v>7</v>
      </c>
    </row>
    <row r="2109" customFormat="false" ht="15" hidden="false" customHeight="true" outlineLevel="0" collapsed="false">
      <c r="A2109" s="11" t="str">
        <f aca="false">TRIM('수출입 실적(국가별)'!A2113)</f>
        <v>2025.09</v>
      </c>
      <c r="B2109" s="17" t="n">
        <f aca="false">IFERROR(VALUE(LEFT(A2109,4)),"")</f>
        <v>2025</v>
      </c>
      <c r="C2109" s="17" t="n">
        <f aca="false">IFERROR(VALUE(RIGHT(A2109,2)),"")</f>
        <v>9</v>
      </c>
      <c r="D2109" s="11" t="str">
        <f aca="false">TRIM('수출입 실적(국가별)'!B2113)</f>
        <v>코모로스</v>
      </c>
      <c r="E2109" s="19" t="n">
        <f aca="false">IFERROR(VALUE(SUBSTITUTE(TRIM('수출입 실적(국가별)'!D2113),",","")),"")</f>
        <v>10</v>
      </c>
      <c r="F2109" s="19" t="n">
        <f aca="false">IFERROR(VALUE(SUBSTITUTE(TRIM('수출입 실적(국가별)'!F2113),",","")),"")</f>
        <v>2</v>
      </c>
      <c r="G2109" s="19" t="n">
        <f aca="false">IFERROR(VALUE(SUBSTITUTE(TRIM('수출입 실적(국가별)'!G2113),",","")),"")</f>
        <v>8</v>
      </c>
    </row>
    <row r="2110" customFormat="false" ht="15" hidden="false" customHeight="true" outlineLevel="0" collapsed="false">
      <c r="A2110" s="11" t="str">
        <f aca="false">TRIM('수출입 실적(국가별)'!A2114)</f>
        <v>2025.09</v>
      </c>
      <c r="B2110" s="17" t="n">
        <f aca="false">IFERROR(VALUE(LEFT(A2110,4)),"")</f>
        <v>2025</v>
      </c>
      <c r="C2110" s="17" t="n">
        <f aca="false">IFERROR(VALUE(RIGHT(A2110,2)),"")</f>
        <v>9</v>
      </c>
      <c r="D2110" s="11" t="str">
        <f aca="false">TRIM('수출입 실적(국가별)'!B2114)</f>
        <v>그린랜드</v>
      </c>
      <c r="E2110" s="19" t="n">
        <f aca="false">IFERROR(VALUE(SUBSTITUTE(TRIM('수출입 실적(국가별)'!D2114),",","")),"")</f>
        <v>9</v>
      </c>
      <c r="F2110" s="19" t="n">
        <f aca="false">IFERROR(VALUE(SUBSTITUTE(TRIM('수출입 실적(국가별)'!F2114),",","")),"")</f>
        <v>1</v>
      </c>
      <c r="G2110" s="19" t="n">
        <f aca="false">IFERROR(VALUE(SUBSTITUTE(TRIM('수출입 실적(국가별)'!G2114),",","")),"")</f>
        <v>8</v>
      </c>
    </row>
    <row r="2111" customFormat="false" ht="15" hidden="false" customHeight="true" outlineLevel="0" collapsed="false">
      <c r="A2111" s="11" t="str">
        <f aca="false">TRIM('수출입 실적(국가별)'!A2115)</f>
        <v>2025.09</v>
      </c>
      <c r="B2111" s="17" t="n">
        <f aca="false">IFERROR(VALUE(LEFT(A2111,4)),"")</f>
        <v>2025</v>
      </c>
      <c r="C2111" s="17" t="n">
        <f aca="false">IFERROR(VALUE(RIGHT(A2111,2)),"")</f>
        <v>9</v>
      </c>
      <c r="D2111" s="11" t="str">
        <f aca="false">TRIM('수출입 실적(국가별)'!B2115)</f>
        <v>앙귈라</v>
      </c>
      <c r="E2111" s="19" t="n">
        <f aca="false">IFERROR(VALUE(SUBSTITUTE(TRIM('수출입 실적(국가별)'!D2115),",","")),"")</f>
        <v>3</v>
      </c>
      <c r="F2111" s="19" t="n">
        <f aca="false">IFERROR(VALUE(SUBSTITUTE(TRIM('수출입 실적(국가별)'!F2115),",","")),"")</f>
        <v>0</v>
      </c>
      <c r="G2111" s="19" t="n">
        <f aca="false">IFERROR(VALUE(SUBSTITUTE(TRIM('수출입 실적(국가별)'!G2115),",","")),"")</f>
        <v>3</v>
      </c>
    </row>
    <row r="2112" customFormat="false" ht="15" hidden="false" customHeight="true" outlineLevel="0" collapsed="false">
      <c r="A2112" s="11" t="str">
        <f aca="false">TRIM('수출입 실적(국가별)'!A2116)</f>
        <v>2025.09</v>
      </c>
      <c r="B2112" s="17" t="n">
        <f aca="false">IFERROR(VALUE(LEFT(A2112,4)),"")</f>
        <v>2025</v>
      </c>
      <c r="C2112" s="17" t="n">
        <f aca="false">IFERROR(VALUE(RIGHT(A2112,2)),"")</f>
        <v>9</v>
      </c>
      <c r="D2112" s="11" t="str">
        <f aca="false">TRIM('수출입 실적(국가별)'!B2116)</f>
        <v>건지</v>
      </c>
      <c r="E2112" s="19" t="n">
        <f aca="false">IFERROR(VALUE(SUBSTITUTE(TRIM('수출입 실적(국가별)'!D2116),",","")),"")</f>
        <v>3</v>
      </c>
      <c r="F2112" s="19" t="n">
        <f aca="false">IFERROR(VALUE(SUBSTITUTE(TRIM('수출입 실적(국가별)'!F2116),",","")),"")</f>
        <v>0</v>
      </c>
      <c r="G2112" s="19" t="n">
        <f aca="false">IFERROR(VALUE(SUBSTITUTE(TRIM('수출입 실적(국가별)'!G2116),",","")),"")</f>
        <v>3</v>
      </c>
    </row>
    <row r="2113" customFormat="false" ht="15" hidden="false" customHeight="true" outlineLevel="0" collapsed="false">
      <c r="A2113" s="11" t="str">
        <f aca="false">TRIM('수출입 실적(국가별)'!A2117)</f>
        <v>2025.09</v>
      </c>
      <c r="B2113" s="17" t="n">
        <f aca="false">IFERROR(VALUE(LEFT(A2113,4)),"")</f>
        <v>2025</v>
      </c>
      <c r="C2113" s="17" t="n">
        <f aca="false">IFERROR(VALUE(RIGHT(A2113,2)),"")</f>
        <v>9</v>
      </c>
      <c r="D2113" s="11" t="str">
        <f aca="false">TRIM('수출입 실적(국가별)'!B2117)</f>
        <v>세인트 바르탤르미</v>
      </c>
      <c r="E2113" s="19" t="n">
        <f aca="false">IFERROR(VALUE(SUBSTITUTE(TRIM('수출입 실적(국가별)'!D2117),",","")),"")</f>
        <v>3</v>
      </c>
      <c r="F2113" s="19" t="n">
        <f aca="false">IFERROR(VALUE(SUBSTITUTE(TRIM('수출입 실적(국가별)'!F2117),",","")),"")</f>
        <v>0</v>
      </c>
      <c r="G2113" s="19" t="n">
        <f aca="false">IFERROR(VALUE(SUBSTITUTE(TRIM('수출입 실적(국가별)'!G2117),",","")),"")</f>
        <v>3</v>
      </c>
    </row>
    <row r="2114" customFormat="false" ht="15" hidden="false" customHeight="true" outlineLevel="0" collapsed="false">
      <c r="A2114" s="11" t="str">
        <f aca="false">TRIM('수출입 실적(국가별)'!A2118)</f>
        <v>2025.09</v>
      </c>
      <c r="B2114" s="17" t="n">
        <f aca="false">IFERROR(VALUE(LEFT(A2114,4)),"")</f>
        <v>2025</v>
      </c>
      <c r="C2114" s="17" t="n">
        <f aca="false">IFERROR(VALUE(RIGHT(A2114,2)),"")</f>
        <v>9</v>
      </c>
      <c r="D2114" s="11" t="str">
        <f aca="false">TRIM('수출입 실적(국가별)'!B2118)</f>
        <v>교황청</v>
      </c>
      <c r="E2114" s="19" t="n">
        <f aca="false">IFERROR(VALUE(SUBSTITUTE(TRIM('수출입 실적(국가별)'!D2118),",","")),"")</f>
        <v>3</v>
      </c>
      <c r="F2114" s="19" t="n">
        <f aca="false">IFERROR(VALUE(SUBSTITUTE(TRIM('수출입 실적(국가별)'!F2118),",","")),"")</f>
        <v>0</v>
      </c>
      <c r="G2114" s="19" t="n">
        <f aca="false">IFERROR(VALUE(SUBSTITUTE(TRIM('수출입 실적(국가별)'!G2118),",","")),"")</f>
        <v>3</v>
      </c>
    </row>
    <row r="2115" customFormat="false" ht="15" hidden="false" customHeight="true" outlineLevel="0" collapsed="false">
      <c r="A2115" s="11" t="str">
        <f aca="false">TRIM('수출입 실적(국가별)'!A2119)</f>
        <v>2025.09</v>
      </c>
      <c r="B2115" s="17" t="n">
        <f aca="false">IFERROR(VALUE(LEFT(A2115,4)),"")</f>
        <v>2025</v>
      </c>
      <c r="C2115" s="17" t="n">
        <f aca="false">IFERROR(VALUE(RIGHT(A2115,2)),"")</f>
        <v>9</v>
      </c>
      <c r="D2115" s="11" t="str">
        <f aca="false">TRIM('수출입 실적(국가별)'!B2119)</f>
        <v>보네르 신트외스타티위스</v>
      </c>
      <c r="E2115" s="19" t="n">
        <f aca="false">IFERROR(VALUE(SUBSTITUTE(TRIM('수출입 실적(국가별)'!D2119),",","")),"")</f>
        <v>2</v>
      </c>
      <c r="F2115" s="19" t="n">
        <f aca="false">IFERROR(VALUE(SUBSTITUTE(TRIM('수출입 실적(국가별)'!F2119),",","")),"")</f>
        <v>0</v>
      </c>
      <c r="G2115" s="19" t="n">
        <f aca="false">IFERROR(VALUE(SUBSTITUTE(TRIM('수출입 실적(국가별)'!G2119),",","")),"")</f>
        <v>2</v>
      </c>
    </row>
    <row r="2116" customFormat="false" ht="15" hidden="false" customHeight="true" outlineLevel="0" collapsed="false">
      <c r="A2116" s="11" t="str">
        <f aca="false">TRIM('수출입 실적(국가별)'!A2120)</f>
        <v>2025.09</v>
      </c>
      <c r="B2116" s="17" t="n">
        <f aca="false">IFERROR(VALUE(LEFT(A2116,4)),"")</f>
        <v>2025</v>
      </c>
      <c r="C2116" s="17" t="n">
        <f aca="false">IFERROR(VALUE(RIGHT(A2116,2)),"")</f>
        <v>9</v>
      </c>
      <c r="D2116" s="11" t="str">
        <f aca="false">TRIM('수출입 실적(국가별)'!B2120)</f>
        <v>세인트마틴(생마르탱)</v>
      </c>
      <c r="E2116" s="19" t="n">
        <f aca="false">IFERROR(VALUE(SUBSTITUTE(TRIM('수출입 실적(국가별)'!D2120),",","")),"")</f>
        <v>1</v>
      </c>
      <c r="F2116" s="19" t="n">
        <f aca="false">IFERROR(VALUE(SUBSTITUTE(TRIM('수출입 실적(국가별)'!F2120),",","")),"")</f>
        <v>0</v>
      </c>
      <c r="G2116" s="19" t="n">
        <f aca="false">IFERROR(VALUE(SUBSTITUTE(TRIM('수출입 실적(국가별)'!G2120),",","")),"")</f>
        <v>1</v>
      </c>
    </row>
    <row r="2117" customFormat="false" ht="15" hidden="false" customHeight="true" outlineLevel="0" collapsed="false">
      <c r="A2117" s="11" t="str">
        <f aca="false">TRIM('수출입 실적(국가별)'!A2121)</f>
        <v>2025.09</v>
      </c>
      <c r="B2117" s="17" t="n">
        <f aca="false">IFERROR(VALUE(LEFT(A2117,4)),"")</f>
        <v>2025</v>
      </c>
      <c r="C2117" s="17" t="n">
        <f aca="false">IFERROR(VALUE(RIGHT(A2117,2)),"")</f>
        <v>9</v>
      </c>
      <c r="D2117" s="11" t="str">
        <f aca="false">TRIM('수출입 실적(국가별)'!B2121)</f>
        <v>저어지</v>
      </c>
      <c r="E2117" s="19" t="n">
        <f aca="false">IFERROR(VALUE(SUBSTITUTE(TRIM('수출입 실적(국가별)'!D2121),",","")),"")</f>
        <v>0</v>
      </c>
      <c r="F2117" s="19" t="n">
        <f aca="false">IFERROR(VALUE(SUBSTITUTE(TRIM('수출입 실적(국가별)'!F2121),",","")),"")</f>
        <v>0</v>
      </c>
      <c r="G2117" s="19" t="n">
        <f aca="false">IFERROR(VALUE(SUBSTITUTE(TRIM('수출입 실적(국가별)'!G2121),",","")),"")</f>
        <v>0</v>
      </c>
    </row>
    <row r="2118" customFormat="false" ht="15" hidden="false" customHeight="true" outlineLevel="0" collapsed="false">
      <c r="A2118" s="11" t="str">
        <f aca="false">TRIM('수출입 실적(국가별)'!A2122)</f>
        <v>2025.09</v>
      </c>
      <c r="B2118" s="17" t="n">
        <f aca="false">IFERROR(VALUE(LEFT(A2118,4)),"")</f>
        <v>2025</v>
      </c>
      <c r="C2118" s="17" t="n">
        <f aca="false">IFERROR(VALUE(RIGHT(A2118,2)),"")</f>
        <v>9</v>
      </c>
      <c r="D2118" s="11" t="str">
        <f aca="false">TRIM('수출입 실적(국가별)'!B2122)</f>
        <v>레소토</v>
      </c>
      <c r="E2118" s="19" t="n">
        <f aca="false">IFERROR(VALUE(SUBSTITUTE(TRIM('수출입 실적(국가별)'!D2122),",","")),"")</f>
        <v>0</v>
      </c>
      <c r="F2118" s="19" t="n">
        <f aca="false">IFERROR(VALUE(SUBSTITUTE(TRIM('수출입 실적(국가별)'!F2122),",","")),"")</f>
        <v>4</v>
      </c>
      <c r="G2118" s="19" t="n">
        <f aca="false">IFERROR(VALUE(SUBSTITUTE(TRIM('수출입 실적(국가별)'!G2122),",","")),"")</f>
        <v>-4</v>
      </c>
    </row>
    <row r="2119" customFormat="false" ht="15" hidden="false" customHeight="true" outlineLevel="0" collapsed="false">
      <c r="A2119" s="11" t="str">
        <f aca="false">TRIM('수출입 실적(국가별)'!A2123)</f>
        <v>2025.09</v>
      </c>
      <c r="B2119" s="17" t="n">
        <f aca="false">IFERROR(VALUE(LEFT(A2119,4)),"")</f>
        <v>2025</v>
      </c>
      <c r="C2119" s="17" t="n">
        <f aca="false">IFERROR(VALUE(RIGHT(A2119,2)),"")</f>
        <v>9</v>
      </c>
      <c r="D2119" s="11" t="str">
        <f aca="false">TRIM('수출입 실적(국가별)'!B2123)</f>
        <v>코스 군도</v>
      </c>
      <c r="E2119" s="19" t="n">
        <f aca="false">IFERROR(VALUE(SUBSTITUTE(TRIM('수출입 실적(국가별)'!D2123),",","")),"")</f>
        <v>0</v>
      </c>
      <c r="F2119" s="19" t="n">
        <f aca="false">IFERROR(VALUE(SUBSTITUTE(TRIM('수출입 실적(국가별)'!F2123),",","")),"")</f>
        <v>1</v>
      </c>
      <c r="G2119" s="19" t="n">
        <f aca="false">IFERROR(VALUE(SUBSTITUTE(TRIM('수출입 실적(국가별)'!G2123),",","")),"")</f>
        <v>-1</v>
      </c>
    </row>
    <row r="2120" customFormat="false" ht="15" hidden="false" customHeight="true" outlineLevel="0" collapsed="false">
      <c r="A2120" s="11" t="str">
        <f aca="false">TRIM('수출입 실적(국가별)'!A2124)</f>
        <v>2025.09</v>
      </c>
      <c r="B2120" s="17" t="n">
        <f aca="false">IFERROR(VALUE(LEFT(A2120,4)),"")</f>
        <v>2025</v>
      </c>
      <c r="C2120" s="17" t="n">
        <f aca="false">IFERROR(VALUE(RIGHT(A2120,2)),"")</f>
        <v>9</v>
      </c>
      <c r="D2120" s="11" t="str">
        <f aca="false">TRIM('수출입 실적(국가별)'!B2124)</f>
        <v>쿡 아일랜드</v>
      </c>
      <c r="E2120" s="19" t="n">
        <f aca="false">IFERROR(VALUE(SUBSTITUTE(TRIM('수출입 실적(국가별)'!D2124),",","")),"")</f>
        <v>0</v>
      </c>
      <c r="F2120" s="19" t="n">
        <f aca="false">IFERROR(VALUE(SUBSTITUTE(TRIM('수출입 실적(국가별)'!F2124),",","")),"")</f>
        <v>1</v>
      </c>
      <c r="G2120" s="19" t="n">
        <f aca="false">IFERROR(VALUE(SUBSTITUTE(TRIM('수출입 실적(국가별)'!G2124),",","")),"")</f>
        <v>-1</v>
      </c>
    </row>
    <row r="2121" customFormat="false" ht="15" hidden="false" customHeight="true" outlineLevel="0" collapsed="false">
      <c r="A2121" s="11" t="str">
        <f aca="false">TRIM('수출입 실적(국가별)'!A2125)</f>
        <v>2025.09</v>
      </c>
      <c r="B2121" s="17" t="n">
        <f aca="false">IFERROR(VALUE(LEFT(A2121,4)),"")</f>
        <v>2025</v>
      </c>
      <c r="C2121" s="17" t="n">
        <f aca="false">IFERROR(VALUE(RIGHT(A2121,2)),"")</f>
        <v>9</v>
      </c>
      <c r="D2121" s="11" t="str">
        <f aca="false">TRIM('수출입 실적(국가별)'!B2125)</f>
        <v>불령 남부지역</v>
      </c>
      <c r="E2121" s="19" t="n">
        <f aca="false">IFERROR(VALUE(SUBSTITUTE(TRIM('수출입 실적(국가별)'!D2125),",","")),"")</f>
        <v>0</v>
      </c>
      <c r="F2121" s="19" t="n">
        <f aca="false">IFERROR(VALUE(SUBSTITUTE(TRIM('수출입 실적(국가별)'!F2125),",","")),"")</f>
        <v>6</v>
      </c>
      <c r="G2121" s="19" t="n">
        <f aca="false">IFERROR(VALUE(SUBSTITUTE(TRIM('수출입 실적(국가별)'!G2125),",","")),"")</f>
        <v>-6</v>
      </c>
    </row>
    <row r="2122" customFormat="false" ht="15" hidden="false" customHeight="true" outlineLevel="0" collapsed="false">
      <c r="A2122" s="11" t="str">
        <f aca="false">TRIM('수출입 실적(국가별)'!A2126)</f>
        <v>2025.09</v>
      </c>
      <c r="B2122" s="17" t="n">
        <f aca="false">IFERROR(VALUE(LEFT(A2122,4)),"")</f>
        <v>2025</v>
      </c>
      <c r="C2122" s="17" t="n">
        <f aca="false">IFERROR(VALUE(RIGHT(A2122,2)),"")</f>
        <v>9</v>
      </c>
      <c r="D2122" s="11" t="str">
        <f aca="false">TRIM('수출입 실적(국가별)'!B2126)</f>
        <v>니우에</v>
      </c>
      <c r="E2122" s="19" t="n">
        <f aca="false">IFERROR(VALUE(SUBSTITUTE(TRIM('수출입 실적(국가별)'!D2126),",","")),"")</f>
        <v>0</v>
      </c>
      <c r="F2122" s="19" t="n">
        <f aca="false">IFERROR(VALUE(SUBSTITUTE(TRIM('수출입 실적(국가별)'!F2126),",","")),"")</f>
        <v>3</v>
      </c>
      <c r="G2122" s="19" t="n">
        <f aca="false">IFERROR(VALUE(SUBSTITUTE(TRIM('수출입 실적(국가별)'!G2126),",","")),"")</f>
        <v>-3</v>
      </c>
    </row>
    <row r="2123" customFormat="false" ht="15" hidden="false" customHeight="true" outlineLevel="0" collapsed="false">
      <c r="A2123" s="11" t="str">
        <f aca="false">TRIM('수출입 실적(국가별)'!A2127)</f>
        <v>2025.09</v>
      </c>
      <c r="B2123" s="17" t="n">
        <f aca="false">IFERROR(VALUE(LEFT(A2123,4)),"")</f>
        <v>2025</v>
      </c>
      <c r="C2123" s="17" t="n">
        <f aca="false">IFERROR(VALUE(RIGHT(A2123,2)),"")</f>
        <v>9</v>
      </c>
      <c r="D2123" s="11" t="str">
        <f aca="false">TRIM('수출입 실적(국가별)'!B2127)</f>
        <v>맨섬</v>
      </c>
      <c r="E2123" s="19" t="n">
        <f aca="false">IFERROR(VALUE(SUBSTITUTE(TRIM('수출입 실적(국가별)'!D2127),",","")),"")</f>
        <v>0</v>
      </c>
      <c r="F2123" s="19" t="n">
        <f aca="false">IFERROR(VALUE(SUBSTITUTE(TRIM('수출입 실적(국가별)'!F2127),",","")),"")</f>
        <v>1</v>
      </c>
      <c r="G2123" s="19" t="n">
        <f aca="false">IFERROR(VALUE(SUBSTITUTE(TRIM('수출입 실적(국가별)'!G2127),",","")),"")</f>
        <v>-1</v>
      </c>
    </row>
    <row r="2124" customFormat="false" ht="15" hidden="false" customHeight="true" outlineLevel="0" collapsed="false">
      <c r="A2124" s="11" t="str">
        <f aca="false">TRIM('수출입 실적(국가별)'!A2128)</f>
        <v>2025.09</v>
      </c>
      <c r="B2124" s="17" t="n">
        <f aca="false">IFERROR(VALUE(LEFT(A2124,4)),"")</f>
        <v>2025</v>
      </c>
      <c r="C2124" s="17" t="n">
        <f aca="false">IFERROR(VALUE(RIGHT(A2124,2)),"")</f>
        <v>9</v>
      </c>
      <c r="D2124" s="11" t="str">
        <f aca="false">TRIM('수출입 실적(국가별)'!B2128)</f>
        <v>영령 인도양</v>
      </c>
      <c r="E2124" s="19" t="n">
        <f aca="false">IFERROR(VALUE(SUBSTITUTE(TRIM('수출입 실적(국가별)'!D2128),",","")),"")</f>
        <v>0</v>
      </c>
      <c r="F2124" s="19" t="n">
        <f aca="false">IFERROR(VALUE(SUBSTITUTE(TRIM('수출입 실적(국가별)'!F2128),",","")),"")</f>
        <v>0</v>
      </c>
      <c r="G2124" s="19" t="n">
        <f aca="false">IFERROR(VALUE(SUBSTITUTE(TRIM('수출입 실적(국가별)'!G2128),",","")),"")</f>
        <v>0</v>
      </c>
    </row>
    <row r="2125" customFormat="false" ht="15" hidden="false" customHeight="true" outlineLevel="0" collapsed="false">
      <c r="A2125" s="11" t="str">
        <f aca="false">TRIM('수출입 실적(국가별)'!A2129)</f>
        <v>2025.09</v>
      </c>
      <c r="B2125" s="17" t="n">
        <f aca="false">IFERROR(VALUE(LEFT(A2125,4)),"")</f>
        <v>2025</v>
      </c>
      <c r="C2125" s="17" t="n">
        <f aca="false">IFERROR(VALUE(RIGHT(A2125,2)),"")</f>
        <v>9</v>
      </c>
      <c r="D2125" s="11" t="str">
        <f aca="false">TRIM('수출입 실적(국가별)'!B2129)</f>
        <v>나우루</v>
      </c>
      <c r="E2125" s="19" t="n">
        <f aca="false">IFERROR(VALUE(SUBSTITUTE(TRIM('수출입 실적(국가별)'!D2129),",","")),"")</f>
        <v>0</v>
      </c>
      <c r="F2125" s="19" t="n">
        <f aca="false">IFERROR(VALUE(SUBSTITUTE(TRIM('수출입 실적(국가별)'!F2129),",","")),"")</f>
        <v>1</v>
      </c>
      <c r="G2125" s="19" t="n">
        <f aca="false">IFERROR(VALUE(SUBSTITUTE(TRIM('수출입 실적(국가별)'!G2129),",","")),"")</f>
        <v>-1</v>
      </c>
    </row>
    <row r="2126" customFormat="false" ht="15" hidden="false" customHeight="true" outlineLevel="0" collapsed="false">
      <c r="A2126" s="11" t="str">
        <f aca="false">TRIM('수출입 실적(국가별)'!A2130)</f>
        <v>2025.09</v>
      </c>
      <c r="B2126" s="17" t="n">
        <f aca="false">IFERROR(VALUE(LEFT(A2126,4)),"")</f>
        <v>2025</v>
      </c>
      <c r="C2126" s="17" t="n">
        <f aca="false">IFERROR(VALUE(RIGHT(A2126,2)),"")</f>
        <v>9</v>
      </c>
      <c r="D2126" s="11" t="str">
        <f aca="false">TRIM('수출입 실적(국가별)'!B2130)</f>
        <v>안타티카</v>
      </c>
      <c r="E2126" s="19" t="n">
        <f aca="false">IFERROR(VALUE(SUBSTITUTE(TRIM('수출입 실적(국가별)'!D2130),",","")),"")</f>
        <v>0</v>
      </c>
      <c r="F2126" s="19" t="n">
        <f aca="false">IFERROR(VALUE(SUBSTITUTE(TRIM('수출입 실적(국가별)'!F2130),",","")),"")</f>
        <v>0</v>
      </c>
      <c r="G2126" s="19" t="n">
        <f aca="false">IFERROR(VALUE(SUBSTITUTE(TRIM('수출입 실적(국가별)'!G2130),",","")),"")</f>
        <v>0</v>
      </c>
    </row>
    <row r="2127" customFormat="false" ht="15" hidden="false" customHeight="true" outlineLevel="0" collapsed="false">
      <c r="A2127" s="11" t="str">
        <f aca="false">TRIM('수출입 실적(국가별)'!A2131)</f>
        <v>2025.09</v>
      </c>
      <c r="B2127" s="17" t="n">
        <f aca="false">IFERROR(VALUE(LEFT(A2127,4)),"")</f>
        <v>2025</v>
      </c>
      <c r="C2127" s="17" t="n">
        <f aca="false">IFERROR(VALUE(RIGHT(A2127,2)),"")</f>
        <v>9</v>
      </c>
      <c r="D2127" s="11" t="str">
        <f aca="false">TRIM('수출입 실적(국가별)'!B2131)</f>
        <v>토켈라우</v>
      </c>
      <c r="E2127" s="19" t="n">
        <f aca="false">IFERROR(VALUE(SUBSTITUTE(TRIM('수출입 실적(국가별)'!D2131),",","")),"")</f>
        <v>0</v>
      </c>
      <c r="F2127" s="19" t="n">
        <f aca="false">IFERROR(VALUE(SUBSTITUTE(TRIM('수출입 실적(국가별)'!F2131),",","")),"")</f>
        <v>6</v>
      </c>
      <c r="G2127" s="19" t="n">
        <f aca="false">IFERROR(VALUE(SUBSTITUTE(TRIM('수출입 실적(국가별)'!G2131),",","")),"")</f>
        <v>-6</v>
      </c>
    </row>
    <row r="2128" customFormat="false" ht="15" hidden="false" customHeight="true" outlineLevel="0" collapsed="false">
      <c r="A2128" s="11" t="str">
        <f aca="false">TRIM('수출입 실적(국가별)'!A2132)</f>
        <v>2025.09</v>
      </c>
      <c r="B2128" s="17" t="n">
        <f aca="false">IFERROR(VALUE(LEFT(A2128,4)),"")</f>
        <v>2025</v>
      </c>
      <c r="C2128" s="17" t="n">
        <f aca="false">IFERROR(VALUE(RIGHT(A2128,2)),"")</f>
        <v>9</v>
      </c>
      <c r="D2128" s="11" t="str">
        <f aca="false">TRIM('수출입 실적(국가별)'!B2132)</f>
        <v>국제통화기금</v>
      </c>
      <c r="E2128" s="19" t="n">
        <f aca="false">IFERROR(VALUE(SUBSTITUTE(TRIM('수출입 실적(국가별)'!D2132),",","")),"")</f>
        <v>0</v>
      </c>
      <c r="F2128" s="19" t="n">
        <f aca="false">IFERROR(VALUE(SUBSTITUTE(TRIM('수출입 실적(국가별)'!F2132),",","")),"")</f>
        <v>14</v>
      </c>
      <c r="G2128" s="19" t="n">
        <f aca="false">IFERROR(VALUE(SUBSTITUTE(TRIM('수출입 실적(국가별)'!G2132),",","")),"")</f>
        <v>-14</v>
      </c>
    </row>
    <row r="2129" customFormat="false" ht="15" hidden="false" customHeight="true" outlineLevel="0" collapsed="false">
      <c r="A2129" s="11" t="str">
        <f aca="false">TRIM('수출입 실적(국가별)'!A2133)</f>
        <v>2025.09</v>
      </c>
      <c r="B2129" s="17" t="n">
        <f aca="false">IFERROR(VALUE(LEFT(A2129,4)),"")</f>
        <v>2025</v>
      </c>
      <c r="C2129" s="17" t="n">
        <f aca="false">IFERROR(VALUE(RIGHT(A2129,2)),"")</f>
        <v>9</v>
      </c>
      <c r="D2129" s="11" t="str">
        <f aca="false">TRIM('수출입 실적(국가별)'!B2133)</f>
        <v>마이너 아우틀링 합중국 군도</v>
      </c>
      <c r="E2129" s="19" t="n">
        <f aca="false">IFERROR(VALUE(SUBSTITUTE(TRIM('수출입 실적(국가별)'!D2133),",","")),"")</f>
        <v>0</v>
      </c>
      <c r="F2129" s="19" t="n">
        <f aca="false">IFERROR(VALUE(SUBSTITUTE(TRIM('수출입 실적(국가별)'!F2133),",","")),"")</f>
        <v>0</v>
      </c>
      <c r="G2129" s="19" t="n">
        <f aca="false">IFERROR(VALUE(SUBSTITUTE(TRIM('수출입 실적(국가별)'!G2133),",","")),"")</f>
        <v>0</v>
      </c>
    </row>
    <row r="2130" customFormat="false" ht="15" hidden="false" customHeight="true" outlineLevel="0" collapsed="false">
      <c r="A2130" s="11" t="str">
        <f aca="false">TRIM('수출입 실적(국가별)'!A2134)</f>
        <v>2025.09</v>
      </c>
      <c r="B2130" s="17" t="n">
        <f aca="false">IFERROR(VALUE(LEFT(A2130,4)),"")</f>
        <v>2025</v>
      </c>
      <c r="C2130" s="17" t="n">
        <f aca="false">IFERROR(VALUE(RIGHT(A2130,2)),"")</f>
        <v>9</v>
      </c>
      <c r="D2130" s="11" t="str">
        <f aca="false">TRIM('수출입 실적(국가별)'!B2134)</f>
        <v>왈라스 &amp; 퓨투나 군도</v>
      </c>
      <c r="E2130" s="19" t="n">
        <f aca="false">IFERROR(VALUE(SUBSTITUTE(TRIM('수출입 실적(국가별)'!D2134),",","")),"")</f>
        <v>0</v>
      </c>
      <c r="F2130" s="19" t="n">
        <f aca="false">IFERROR(VALUE(SUBSTITUTE(TRIM('수출입 실적(국가별)'!F2134),",","")),"")</f>
        <v>0</v>
      </c>
      <c r="G2130" s="19" t="n">
        <f aca="false">IFERROR(VALUE(SUBSTITUTE(TRIM('수출입 실적(국가별)'!G2134),",","")),"")</f>
        <v>0</v>
      </c>
    </row>
    <row r="2131" customFormat="false" ht="15" hidden="false" customHeight="true" outlineLevel="0" collapsed="false">
      <c r="A2131" s="11" t="str">
        <f aca="false">TRIM('수출입 실적(국가별)'!A2135)</f>
        <v>2025.10</v>
      </c>
      <c r="B2131" s="17" t="n">
        <f aca="false">IFERROR(VALUE(LEFT(A2131,4)),"")</f>
        <v>2025</v>
      </c>
      <c r="C2131" s="17" t="n">
        <f aca="false">IFERROR(VALUE(RIGHT(A2131,2)),"")</f>
        <v>10</v>
      </c>
      <c r="D2131" s="11" t="str">
        <f aca="false">TRIM('수출입 실적(국가별)'!B2135)</f>
        <v>중국</v>
      </c>
      <c r="E2131" s="19" t="n">
        <f aca="false">IFERROR(VALUE(SUBSTITUTE(TRIM('수출입 실적(국가별)'!D2135),",","")),"")</f>
        <v>11551156</v>
      </c>
      <c r="F2131" s="19" t="n">
        <f aca="false">IFERROR(VALUE(SUBSTITUTE(TRIM('수출입 실적(국가별)'!F2135),",","")),"")</f>
        <v>11359093</v>
      </c>
      <c r="G2131" s="19" t="n">
        <f aca="false">IFERROR(VALUE(SUBSTITUTE(TRIM('수출입 실적(국가별)'!G2135),",","")),"")</f>
        <v>192064</v>
      </c>
    </row>
    <row r="2132" customFormat="false" ht="15" hidden="false" customHeight="true" outlineLevel="0" collapsed="false">
      <c r="A2132" s="11" t="str">
        <f aca="false">TRIM('수출입 실적(국가별)'!A2136)</f>
        <v>2025.10</v>
      </c>
      <c r="B2132" s="17" t="n">
        <f aca="false">IFERROR(VALUE(LEFT(A2132,4)),"")</f>
        <v>2025</v>
      </c>
      <c r="C2132" s="17" t="n">
        <f aca="false">IFERROR(VALUE(RIGHT(A2132,2)),"")</f>
        <v>10</v>
      </c>
      <c r="D2132" s="11" t="str">
        <f aca="false">TRIM('수출입 실적(국가별)'!B2136)</f>
        <v>미국</v>
      </c>
      <c r="E2132" s="19" t="n">
        <f aca="false">IFERROR(VALUE(SUBSTITUTE(TRIM('수출입 실적(국가별)'!D2136),",","")),"")</f>
        <v>8711425</v>
      </c>
      <c r="F2132" s="19" t="n">
        <f aca="false">IFERROR(VALUE(SUBSTITUTE(TRIM('수출입 실적(국가별)'!F2136),",","")),"")</f>
        <v>6283534</v>
      </c>
      <c r="G2132" s="19" t="n">
        <f aca="false">IFERROR(VALUE(SUBSTITUTE(TRIM('수출입 실적(국가별)'!G2136),",","")),"")</f>
        <v>2427891</v>
      </c>
    </row>
    <row r="2133" customFormat="false" ht="15" hidden="false" customHeight="true" outlineLevel="0" collapsed="false">
      <c r="A2133" s="11" t="str">
        <f aca="false">TRIM('수출입 실적(국가별)'!A2137)</f>
        <v>2025.10</v>
      </c>
      <c r="B2133" s="17" t="n">
        <f aca="false">IFERROR(VALUE(LEFT(A2133,4)),"")</f>
        <v>2025</v>
      </c>
      <c r="C2133" s="17" t="n">
        <f aca="false">IFERROR(VALUE(RIGHT(A2133,2)),"")</f>
        <v>10</v>
      </c>
      <c r="D2133" s="11" t="str">
        <f aca="false">TRIM('수출입 실적(국가별)'!B2137)</f>
        <v>대만</v>
      </c>
      <c r="E2133" s="19" t="n">
        <f aca="false">IFERROR(VALUE(SUBSTITUTE(TRIM('수출입 실적(국가별)'!D2137),",","")),"")</f>
        <v>5157834</v>
      </c>
      <c r="F2133" s="19" t="n">
        <f aca="false">IFERROR(VALUE(SUBSTITUTE(TRIM('수출입 실적(국가별)'!F2137),",","")),"")</f>
        <v>2974683</v>
      </c>
      <c r="G2133" s="19" t="n">
        <f aca="false">IFERROR(VALUE(SUBSTITUTE(TRIM('수출입 실적(국가별)'!G2137),",","")),"")</f>
        <v>2183152</v>
      </c>
    </row>
    <row r="2134" customFormat="false" ht="15" hidden="false" customHeight="true" outlineLevel="0" collapsed="false">
      <c r="A2134" s="11" t="str">
        <f aca="false">TRIM('수출입 실적(국가별)'!A2138)</f>
        <v>2025.10</v>
      </c>
      <c r="B2134" s="17" t="n">
        <f aca="false">IFERROR(VALUE(LEFT(A2134,4)),"")</f>
        <v>2025</v>
      </c>
      <c r="C2134" s="17" t="n">
        <f aca="false">IFERROR(VALUE(RIGHT(A2134,2)),"")</f>
        <v>10</v>
      </c>
      <c r="D2134" s="11" t="str">
        <f aca="false">TRIM('수출입 실적(국가별)'!B2138)</f>
        <v>베트남</v>
      </c>
      <c r="E2134" s="19" t="n">
        <f aca="false">IFERROR(VALUE(SUBSTITUTE(TRIM('수출입 실적(국가별)'!D2138),",","")),"")</f>
        <v>5101558</v>
      </c>
      <c r="F2134" s="19" t="n">
        <f aca="false">IFERROR(VALUE(SUBSTITUTE(TRIM('수출입 실적(국가별)'!F2138),",","")),"")</f>
        <v>2732631</v>
      </c>
      <c r="G2134" s="19" t="n">
        <f aca="false">IFERROR(VALUE(SUBSTITUTE(TRIM('수출입 실적(국가별)'!G2138),",","")),"")</f>
        <v>2368927</v>
      </c>
    </row>
    <row r="2135" customFormat="false" ht="15" hidden="false" customHeight="true" outlineLevel="0" collapsed="false">
      <c r="A2135" s="11" t="str">
        <f aca="false">TRIM('수출입 실적(국가별)'!A2139)</f>
        <v>2025.10</v>
      </c>
      <c r="B2135" s="17" t="n">
        <f aca="false">IFERROR(VALUE(LEFT(A2135,4)),"")</f>
        <v>2025</v>
      </c>
      <c r="C2135" s="17" t="n">
        <f aca="false">IFERROR(VALUE(RIGHT(A2135,2)),"")</f>
        <v>10</v>
      </c>
      <c r="D2135" s="11" t="str">
        <f aca="false">TRIM('수출입 실적(국가별)'!B2139)</f>
        <v>홍콩</v>
      </c>
      <c r="E2135" s="19" t="n">
        <f aca="false">IFERROR(VALUE(SUBSTITUTE(TRIM('수출입 실적(국가별)'!D2139),",","")),"")</f>
        <v>3064910</v>
      </c>
      <c r="F2135" s="19" t="n">
        <f aca="false">IFERROR(VALUE(SUBSTITUTE(TRIM('수출입 실적(국가별)'!F2139),",","")),"")</f>
        <v>936205</v>
      </c>
      <c r="G2135" s="19" t="n">
        <f aca="false">IFERROR(VALUE(SUBSTITUTE(TRIM('수출입 실적(국가별)'!G2139),",","")),"")</f>
        <v>2128705</v>
      </c>
    </row>
    <row r="2136" customFormat="false" ht="15" hidden="false" customHeight="true" outlineLevel="0" collapsed="false">
      <c r="A2136" s="11" t="str">
        <f aca="false">TRIM('수출입 실적(국가별)'!A2140)</f>
        <v>2025.10</v>
      </c>
      <c r="B2136" s="17" t="n">
        <f aca="false">IFERROR(VALUE(LEFT(A2136,4)),"")</f>
        <v>2025</v>
      </c>
      <c r="C2136" s="17" t="n">
        <f aca="false">IFERROR(VALUE(RIGHT(A2136,2)),"")</f>
        <v>10</v>
      </c>
      <c r="D2136" s="11" t="str">
        <f aca="false">TRIM('수출입 실적(국가별)'!B2140)</f>
        <v>브라질</v>
      </c>
      <c r="E2136" s="19" t="n">
        <f aca="false">IFERROR(VALUE(SUBSTITUTE(TRIM('수출입 실적(국가별)'!D2140),",","")),"")</f>
        <v>2860765</v>
      </c>
      <c r="F2136" s="19" t="n">
        <f aca="false">IFERROR(VALUE(SUBSTITUTE(TRIM('수출입 실적(국가별)'!F2140),",","")),"")</f>
        <v>781871</v>
      </c>
      <c r="G2136" s="19" t="n">
        <f aca="false">IFERROR(VALUE(SUBSTITUTE(TRIM('수출입 실적(국가별)'!G2140),",","")),"")</f>
        <v>2078894</v>
      </c>
    </row>
    <row r="2137" customFormat="false" ht="15" hidden="false" customHeight="true" outlineLevel="0" collapsed="false">
      <c r="A2137" s="11" t="str">
        <f aca="false">TRIM('수출입 실적(국가별)'!A2141)</f>
        <v>2025.10</v>
      </c>
      <c r="B2137" s="17" t="n">
        <f aca="false">IFERROR(VALUE(LEFT(A2137,4)),"")</f>
        <v>2025</v>
      </c>
      <c r="C2137" s="17" t="n">
        <f aca="false">IFERROR(VALUE(RIGHT(A2137,2)),"")</f>
        <v>10</v>
      </c>
      <c r="D2137" s="11" t="str">
        <f aca="false">TRIM('수출입 실적(국가별)'!B2141)</f>
        <v>일본</v>
      </c>
      <c r="E2137" s="19" t="n">
        <f aca="false">IFERROR(VALUE(SUBSTITUTE(TRIM('수출입 실적(국가별)'!D2141),",","")),"")</f>
        <v>2219360</v>
      </c>
      <c r="F2137" s="19" t="n">
        <f aca="false">IFERROR(VALUE(SUBSTITUTE(TRIM('수출입 실적(국가별)'!F2141),",","")),"")</f>
        <v>3853664</v>
      </c>
      <c r="G2137" s="19" t="n">
        <f aca="false">IFERROR(VALUE(SUBSTITUTE(TRIM('수출입 실적(국가별)'!G2141),",","")),"")</f>
        <v>-1634304</v>
      </c>
    </row>
    <row r="2138" customFormat="false" ht="15" hidden="false" customHeight="true" outlineLevel="0" collapsed="false">
      <c r="A2138" s="11" t="str">
        <f aca="false">TRIM('수출입 실적(국가별)'!A2142)</f>
        <v>2025.10</v>
      </c>
      <c r="B2138" s="17" t="n">
        <f aca="false">IFERROR(VALUE(LEFT(A2138,4)),"")</f>
        <v>2025</v>
      </c>
      <c r="C2138" s="17" t="n">
        <f aca="false">IFERROR(VALUE(RIGHT(A2138,2)),"")</f>
        <v>10</v>
      </c>
      <c r="D2138" s="11" t="str">
        <f aca="false">TRIM('수출입 실적(국가별)'!B2142)</f>
        <v>싱가포르</v>
      </c>
      <c r="E2138" s="19" t="n">
        <f aca="false">IFERROR(VALUE(SUBSTITUTE(TRIM('수출입 실적(국가별)'!D2142),",","")),"")</f>
        <v>1483016</v>
      </c>
      <c r="F2138" s="19" t="n">
        <f aca="false">IFERROR(VALUE(SUBSTITUTE(TRIM('수출입 실적(국가별)'!F2142),",","")),"")</f>
        <v>1203757</v>
      </c>
      <c r="G2138" s="19" t="n">
        <f aca="false">IFERROR(VALUE(SUBSTITUTE(TRIM('수출입 실적(국가별)'!G2142),",","")),"")</f>
        <v>279259</v>
      </c>
    </row>
    <row r="2139" customFormat="false" ht="15" hidden="false" customHeight="true" outlineLevel="0" collapsed="false">
      <c r="A2139" s="11" t="str">
        <f aca="false">TRIM('수출입 실적(국가별)'!A2143)</f>
        <v>2025.10</v>
      </c>
      <c r="B2139" s="17" t="n">
        <f aca="false">IFERROR(VALUE(LEFT(A2139,4)),"")</f>
        <v>2025</v>
      </c>
      <c r="C2139" s="17" t="n">
        <f aca="false">IFERROR(VALUE(RIGHT(A2139,2)),"")</f>
        <v>10</v>
      </c>
      <c r="D2139" s="11" t="str">
        <f aca="false">TRIM('수출입 실적(국가별)'!B2143)</f>
        <v>인도</v>
      </c>
      <c r="E2139" s="19" t="n">
        <f aca="false">IFERROR(VALUE(SUBSTITUTE(TRIM('수출입 실적(국가별)'!D2143),",","")),"")</f>
        <v>1477351</v>
      </c>
      <c r="F2139" s="19" t="n">
        <f aca="false">IFERROR(VALUE(SUBSTITUTE(TRIM('수출입 실적(국가별)'!F2143),",","")),"")</f>
        <v>519715</v>
      </c>
      <c r="G2139" s="19" t="n">
        <f aca="false">IFERROR(VALUE(SUBSTITUTE(TRIM('수출입 실적(국가별)'!G2143),",","")),"")</f>
        <v>957636</v>
      </c>
    </row>
    <row r="2140" customFormat="false" ht="15" hidden="false" customHeight="true" outlineLevel="0" collapsed="false">
      <c r="A2140" s="11" t="str">
        <f aca="false">TRIM('수출입 실적(국가별)'!A2144)</f>
        <v>2025.10</v>
      </c>
      <c r="B2140" s="17" t="n">
        <f aca="false">IFERROR(VALUE(LEFT(A2140,4)),"")</f>
        <v>2025</v>
      </c>
      <c r="C2140" s="17" t="n">
        <f aca="false">IFERROR(VALUE(RIGHT(A2140,2)),"")</f>
        <v>10</v>
      </c>
      <c r="D2140" s="11" t="str">
        <f aca="false">TRIM('수출입 실적(국가별)'!B2144)</f>
        <v>호주</v>
      </c>
      <c r="E2140" s="19" t="n">
        <f aca="false">IFERROR(VALUE(SUBSTITUTE(TRIM('수출입 실적(국가별)'!D2144),",","")),"")</f>
        <v>1267223</v>
      </c>
      <c r="F2140" s="19" t="n">
        <f aca="false">IFERROR(VALUE(SUBSTITUTE(TRIM('수출입 실적(국가별)'!F2144),",","")),"")</f>
        <v>3237736</v>
      </c>
      <c r="G2140" s="19" t="n">
        <f aca="false">IFERROR(VALUE(SUBSTITUTE(TRIM('수출입 실적(국가별)'!G2144),",","")),"")</f>
        <v>-1970513</v>
      </c>
    </row>
    <row r="2141" customFormat="false" ht="15" hidden="false" customHeight="true" outlineLevel="0" collapsed="false">
      <c r="A2141" s="11" t="str">
        <f aca="false">TRIM('수출입 실적(국가별)'!A2145)</f>
        <v>2025.10</v>
      </c>
      <c r="B2141" s="17" t="n">
        <f aca="false">IFERROR(VALUE(LEFT(A2141,4)),"")</f>
        <v>2025</v>
      </c>
      <c r="C2141" s="17" t="n">
        <f aca="false">IFERROR(VALUE(RIGHT(A2141,2)),"")</f>
        <v>10</v>
      </c>
      <c r="D2141" s="11" t="str">
        <f aca="false">TRIM('수출입 실적(국가별)'!B2145)</f>
        <v>멕시코</v>
      </c>
      <c r="E2141" s="19" t="n">
        <f aca="false">IFERROR(VALUE(SUBSTITUTE(TRIM('수출입 실적(국가별)'!D2145),",","")),"")</f>
        <v>946692</v>
      </c>
      <c r="F2141" s="19" t="n">
        <f aca="false">IFERROR(VALUE(SUBSTITUTE(TRIM('수출입 실적(국가별)'!F2145),",","")),"")</f>
        <v>777890</v>
      </c>
      <c r="G2141" s="19" t="n">
        <f aca="false">IFERROR(VALUE(SUBSTITUTE(TRIM('수출입 실적(국가별)'!G2145),",","")),"")</f>
        <v>168802</v>
      </c>
    </row>
    <row r="2142" customFormat="false" ht="15" hidden="false" customHeight="true" outlineLevel="0" collapsed="false">
      <c r="A2142" s="11" t="str">
        <f aca="false">TRIM('수출입 실적(국가별)'!A2146)</f>
        <v>2025.10</v>
      </c>
      <c r="B2142" s="17" t="n">
        <f aca="false">IFERROR(VALUE(LEFT(A2142,4)),"")</f>
        <v>2025</v>
      </c>
      <c r="C2142" s="17" t="n">
        <f aca="false">IFERROR(VALUE(RIGHT(A2142,2)),"")</f>
        <v>10</v>
      </c>
      <c r="D2142" s="11" t="str">
        <f aca="false">TRIM('수출입 실적(국가별)'!B2146)</f>
        <v>네덜란드</v>
      </c>
      <c r="E2142" s="19" t="n">
        <f aca="false">IFERROR(VALUE(SUBSTITUTE(TRIM('수출입 실적(국가별)'!D2146),",","")),"")</f>
        <v>830323</v>
      </c>
      <c r="F2142" s="19" t="n">
        <f aca="false">IFERROR(VALUE(SUBSTITUTE(TRIM('수출입 실적(국가별)'!F2146),",","")),"")</f>
        <v>657563</v>
      </c>
      <c r="G2142" s="19" t="n">
        <f aca="false">IFERROR(VALUE(SUBSTITUTE(TRIM('수출입 실적(국가별)'!G2146),",","")),"")</f>
        <v>172760</v>
      </c>
    </row>
    <row r="2143" customFormat="false" ht="15" hidden="false" customHeight="true" outlineLevel="0" collapsed="false">
      <c r="A2143" s="11" t="str">
        <f aca="false">TRIM('수출입 실적(국가별)'!A2147)</f>
        <v>2025.10</v>
      </c>
      <c r="B2143" s="17" t="n">
        <f aca="false">IFERROR(VALUE(LEFT(A2143,4)),"")</f>
        <v>2025</v>
      </c>
      <c r="C2143" s="17" t="n">
        <f aca="false">IFERROR(VALUE(RIGHT(A2143,2)),"")</f>
        <v>10</v>
      </c>
      <c r="D2143" s="11" t="str">
        <f aca="false">TRIM('수출입 실적(국가별)'!B2147)</f>
        <v>필리핀</v>
      </c>
      <c r="E2143" s="19" t="n">
        <f aca="false">IFERROR(VALUE(SUBSTITUTE(TRIM('수출입 실적(국가별)'!D2147),",","")),"")</f>
        <v>778221</v>
      </c>
      <c r="F2143" s="19" t="n">
        <f aca="false">IFERROR(VALUE(SUBSTITUTE(TRIM('수출입 실적(국가별)'!F2147),",","")),"")</f>
        <v>327592</v>
      </c>
      <c r="G2143" s="19" t="n">
        <f aca="false">IFERROR(VALUE(SUBSTITUTE(TRIM('수출입 실적(국가별)'!G2147),",","")),"")</f>
        <v>450629</v>
      </c>
    </row>
    <row r="2144" customFormat="false" ht="15" hidden="false" customHeight="true" outlineLevel="0" collapsed="false">
      <c r="A2144" s="11" t="str">
        <f aca="false">TRIM('수출입 실적(국가별)'!A2148)</f>
        <v>2025.10</v>
      </c>
      <c r="B2144" s="17" t="n">
        <f aca="false">IFERROR(VALUE(LEFT(A2144,4)),"")</f>
        <v>2025</v>
      </c>
      <c r="C2144" s="17" t="n">
        <f aca="false">IFERROR(VALUE(RIGHT(A2144,2)),"")</f>
        <v>10</v>
      </c>
      <c r="D2144" s="11" t="str">
        <f aca="false">TRIM('수출입 실적(국가별)'!B2148)</f>
        <v>캐나다</v>
      </c>
      <c r="E2144" s="19" t="n">
        <f aca="false">IFERROR(VALUE(SUBSTITUTE(TRIM('수출입 실적(국가별)'!D2148),",","")),"")</f>
        <v>751025</v>
      </c>
      <c r="F2144" s="19" t="n">
        <f aca="false">IFERROR(VALUE(SUBSTITUTE(TRIM('수출입 실적(국가별)'!F2148),",","")),"")</f>
        <v>487576</v>
      </c>
      <c r="G2144" s="19" t="n">
        <f aca="false">IFERROR(VALUE(SUBSTITUTE(TRIM('수출입 실적(국가별)'!G2148),",","")),"")</f>
        <v>263450</v>
      </c>
    </row>
    <row r="2145" customFormat="false" ht="15" hidden="false" customHeight="true" outlineLevel="0" collapsed="false">
      <c r="A2145" s="11" t="str">
        <f aca="false">TRIM('수출입 실적(국가별)'!A2149)</f>
        <v>2025.10</v>
      </c>
      <c r="B2145" s="17" t="n">
        <f aca="false">IFERROR(VALUE(LEFT(A2145,4)),"")</f>
        <v>2025</v>
      </c>
      <c r="C2145" s="17" t="n">
        <f aca="false">IFERROR(VALUE(RIGHT(A2145,2)),"")</f>
        <v>10</v>
      </c>
      <c r="D2145" s="11" t="str">
        <f aca="false">TRIM('수출입 실적(국가별)'!B2149)</f>
        <v>독일</v>
      </c>
      <c r="E2145" s="19" t="n">
        <f aca="false">IFERROR(VALUE(SUBSTITUTE(TRIM('수출입 실적(국가별)'!D2149),",","")),"")</f>
        <v>733667</v>
      </c>
      <c r="F2145" s="19" t="n">
        <f aca="false">IFERROR(VALUE(SUBSTITUTE(TRIM('수출입 실적(국가별)'!F2149),",","")),"")</f>
        <v>1623844</v>
      </c>
      <c r="G2145" s="19" t="n">
        <f aca="false">IFERROR(VALUE(SUBSTITUTE(TRIM('수출입 실적(국가별)'!G2149),",","")),"")</f>
        <v>-890177</v>
      </c>
    </row>
    <row r="2146" customFormat="false" ht="15" hidden="false" customHeight="true" outlineLevel="0" collapsed="false">
      <c r="A2146" s="11" t="str">
        <f aca="false">TRIM('수출입 실적(국가별)'!A2150)</f>
        <v>2025.10</v>
      </c>
      <c r="B2146" s="17" t="n">
        <f aca="false">IFERROR(VALUE(LEFT(A2146,4)),"")</f>
        <v>2025</v>
      </c>
      <c r="C2146" s="17" t="n">
        <f aca="false">IFERROR(VALUE(RIGHT(A2146,2)),"")</f>
        <v>10</v>
      </c>
      <c r="D2146" s="11" t="str">
        <f aca="false">TRIM('수출입 실적(국가별)'!B2150)</f>
        <v>말레이시아</v>
      </c>
      <c r="E2146" s="19" t="n">
        <f aca="false">IFERROR(VALUE(SUBSTITUTE(TRIM('수출입 실적(국가별)'!D2150),",","")),"")</f>
        <v>707218</v>
      </c>
      <c r="F2146" s="19" t="n">
        <f aca="false">IFERROR(VALUE(SUBSTITUTE(TRIM('수출입 실적(국가별)'!F2150),",","")),"")</f>
        <v>1325938</v>
      </c>
      <c r="G2146" s="19" t="n">
        <f aca="false">IFERROR(VALUE(SUBSTITUTE(TRIM('수출입 실적(국가별)'!G2150),",","")),"")</f>
        <v>-618720</v>
      </c>
    </row>
    <row r="2147" customFormat="false" ht="15" hidden="false" customHeight="true" outlineLevel="0" collapsed="false">
      <c r="A2147" s="11" t="str">
        <f aca="false">TRIM('수출입 실적(국가별)'!A2151)</f>
        <v>2025.10</v>
      </c>
      <c r="B2147" s="17" t="n">
        <f aca="false">IFERROR(VALUE(LEFT(A2147,4)),"")</f>
        <v>2025</v>
      </c>
      <c r="C2147" s="17" t="n">
        <f aca="false">IFERROR(VALUE(RIGHT(A2147,2)),"")</f>
        <v>10</v>
      </c>
      <c r="D2147" s="11" t="str">
        <f aca="false">TRIM('수출입 실적(국가별)'!B2151)</f>
        <v>태국</v>
      </c>
      <c r="E2147" s="19" t="n">
        <f aca="false">IFERROR(VALUE(SUBSTITUTE(TRIM('수출입 실적(국가별)'!D2151),",","")),"")</f>
        <v>637105</v>
      </c>
      <c r="F2147" s="19" t="n">
        <f aca="false">IFERROR(VALUE(SUBSTITUTE(TRIM('수출입 실적(국가별)'!F2151),",","")),"")</f>
        <v>519433</v>
      </c>
      <c r="G2147" s="19" t="n">
        <f aca="false">IFERROR(VALUE(SUBSTITUTE(TRIM('수출입 실적(국가별)'!G2151),",","")),"")</f>
        <v>117672</v>
      </c>
    </row>
    <row r="2148" customFormat="false" ht="15" hidden="false" customHeight="true" outlineLevel="0" collapsed="false">
      <c r="A2148" s="11" t="str">
        <f aca="false">TRIM('수출입 실적(국가별)'!A2152)</f>
        <v>2025.10</v>
      </c>
      <c r="B2148" s="17" t="n">
        <f aca="false">IFERROR(VALUE(LEFT(A2148,4)),"")</f>
        <v>2025</v>
      </c>
      <c r="C2148" s="17" t="n">
        <f aca="false">IFERROR(VALUE(RIGHT(A2148,2)),"")</f>
        <v>10</v>
      </c>
      <c r="D2148" s="11" t="str">
        <f aca="false">TRIM('수출입 실적(국가별)'!B2152)</f>
        <v>튀르키예</v>
      </c>
      <c r="E2148" s="19" t="n">
        <f aca="false">IFERROR(VALUE(SUBSTITUTE(TRIM('수출입 실적(국가별)'!D2152),",","")),"")</f>
        <v>562919</v>
      </c>
      <c r="F2148" s="19" t="n">
        <f aca="false">IFERROR(VALUE(SUBSTITUTE(TRIM('수출입 실적(국가별)'!F2152),",","")),"")</f>
        <v>148992</v>
      </c>
      <c r="G2148" s="19" t="n">
        <f aca="false">IFERROR(VALUE(SUBSTITUTE(TRIM('수출입 실적(국가별)'!G2152),",","")),"")</f>
        <v>413927</v>
      </c>
    </row>
    <row r="2149" customFormat="false" ht="15" hidden="false" customHeight="true" outlineLevel="0" collapsed="false">
      <c r="A2149" s="11" t="str">
        <f aca="false">TRIM('수출입 실적(국가별)'!A2153)</f>
        <v>2025.10</v>
      </c>
      <c r="B2149" s="17" t="n">
        <f aca="false">IFERROR(VALUE(LEFT(A2149,4)),"")</f>
        <v>2025</v>
      </c>
      <c r="C2149" s="17" t="n">
        <f aca="false">IFERROR(VALUE(RIGHT(A2149,2)),"")</f>
        <v>10</v>
      </c>
      <c r="D2149" s="11" t="str">
        <f aca="false">TRIM('수출입 실적(국가별)'!B2153)</f>
        <v>인도네시아</v>
      </c>
      <c r="E2149" s="19" t="n">
        <f aca="false">IFERROR(VALUE(SUBSTITUTE(TRIM('수출입 실적(국가별)'!D2153),",","")),"")</f>
        <v>554478</v>
      </c>
      <c r="F2149" s="19" t="n">
        <f aca="false">IFERROR(VALUE(SUBSTITUTE(TRIM('수출입 실적(국가별)'!F2153),",","")),"")</f>
        <v>815030</v>
      </c>
      <c r="G2149" s="19" t="n">
        <f aca="false">IFERROR(VALUE(SUBSTITUTE(TRIM('수출입 실적(국가별)'!G2153),",","")),"")</f>
        <v>-260552</v>
      </c>
    </row>
    <row r="2150" customFormat="false" ht="15" hidden="false" customHeight="true" outlineLevel="0" collapsed="false">
      <c r="A2150" s="11" t="str">
        <f aca="false">TRIM('수출입 실적(국가별)'!A2154)</f>
        <v>2025.10</v>
      </c>
      <c r="B2150" s="17" t="n">
        <f aca="false">IFERROR(VALUE(LEFT(A2150,4)),"")</f>
        <v>2025</v>
      </c>
      <c r="C2150" s="17" t="n">
        <f aca="false">IFERROR(VALUE(RIGHT(A2150,2)),"")</f>
        <v>10</v>
      </c>
      <c r="D2150" s="11" t="str">
        <f aca="false">TRIM('수출입 실적(국가별)'!B2154)</f>
        <v>폴란드</v>
      </c>
      <c r="E2150" s="19" t="n">
        <f aca="false">IFERROR(VALUE(SUBSTITUTE(TRIM('수출입 실적(국가별)'!D2154),",","")),"")</f>
        <v>530231</v>
      </c>
      <c r="F2150" s="19" t="n">
        <f aca="false">IFERROR(VALUE(SUBSTITUTE(TRIM('수출입 실적(국가별)'!F2154),",","")),"")</f>
        <v>89226</v>
      </c>
      <c r="G2150" s="19" t="n">
        <f aca="false">IFERROR(VALUE(SUBSTITUTE(TRIM('수출입 실적(국가별)'!G2154),",","")),"")</f>
        <v>441005</v>
      </c>
    </row>
    <row r="2151" customFormat="false" ht="15" hidden="false" customHeight="true" outlineLevel="0" collapsed="false">
      <c r="A2151" s="11" t="str">
        <f aca="false">TRIM('수출입 실적(국가별)'!A2155)</f>
        <v>2025.10</v>
      </c>
      <c r="B2151" s="17" t="n">
        <f aca="false">IFERROR(VALUE(LEFT(A2151,4)),"")</f>
        <v>2025</v>
      </c>
      <c r="C2151" s="17" t="n">
        <f aca="false">IFERROR(VALUE(RIGHT(A2151,2)),"")</f>
        <v>10</v>
      </c>
      <c r="D2151" s="11" t="str">
        <f aca="false">TRIM('수출입 실적(국가별)'!B2155)</f>
        <v>영국</v>
      </c>
      <c r="E2151" s="19" t="n">
        <f aca="false">IFERROR(VALUE(SUBSTITUTE(TRIM('수출입 실적(국가별)'!D2155),",","")),"")</f>
        <v>483668</v>
      </c>
      <c r="F2151" s="19" t="n">
        <f aca="false">IFERROR(VALUE(SUBSTITUTE(TRIM('수출입 실적(국가별)'!F2155),",","")),"")</f>
        <v>271176</v>
      </c>
      <c r="G2151" s="19" t="n">
        <f aca="false">IFERROR(VALUE(SUBSTITUTE(TRIM('수출입 실적(국가별)'!G2155),",","")),"")</f>
        <v>212491</v>
      </c>
    </row>
    <row r="2152" customFormat="false" ht="15" hidden="false" customHeight="true" outlineLevel="0" collapsed="false">
      <c r="A2152" s="11" t="str">
        <f aca="false">TRIM('수출입 실적(국가별)'!A2156)</f>
        <v>2025.10</v>
      </c>
      <c r="B2152" s="17" t="n">
        <f aca="false">IFERROR(VALUE(LEFT(A2152,4)),"")</f>
        <v>2025</v>
      </c>
      <c r="C2152" s="17" t="n">
        <f aca="false">IFERROR(VALUE(RIGHT(A2152,2)),"")</f>
        <v>10</v>
      </c>
      <c r="D2152" s="11" t="str">
        <f aca="false">TRIM('수출입 실적(국가별)'!B2156)</f>
        <v>프랑스</v>
      </c>
      <c r="E2152" s="19" t="n">
        <f aca="false">IFERROR(VALUE(SUBSTITUTE(TRIM('수출입 실적(국가별)'!D2156),",","")),"")</f>
        <v>473724</v>
      </c>
      <c r="F2152" s="19" t="n">
        <f aca="false">IFERROR(VALUE(SUBSTITUTE(TRIM('수출입 실적(국가별)'!F2156),",","")),"")</f>
        <v>777615</v>
      </c>
      <c r="G2152" s="19" t="n">
        <f aca="false">IFERROR(VALUE(SUBSTITUTE(TRIM('수출입 실적(국가별)'!G2156),",","")),"")</f>
        <v>-303891</v>
      </c>
    </row>
    <row r="2153" customFormat="false" ht="15" hidden="false" customHeight="true" outlineLevel="0" collapsed="false">
      <c r="A2153" s="11" t="str">
        <f aca="false">TRIM('수출입 실적(국가별)'!A2157)</f>
        <v>2025.10</v>
      </c>
      <c r="B2153" s="17" t="n">
        <f aca="false">IFERROR(VALUE(LEFT(A2153,4)),"")</f>
        <v>2025</v>
      </c>
      <c r="C2153" s="17" t="n">
        <f aca="false">IFERROR(VALUE(RIGHT(A2153,2)),"")</f>
        <v>10</v>
      </c>
      <c r="D2153" s="11" t="str">
        <f aca="false">TRIM('수출입 실적(국가별)'!B2157)</f>
        <v>마샬군도</v>
      </c>
      <c r="E2153" s="19" t="n">
        <f aca="false">IFERROR(VALUE(SUBSTITUTE(TRIM('수출입 실적(국가별)'!D2157),",","")),"")</f>
        <v>462064</v>
      </c>
      <c r="F2153" s="19" t="n">
        <f aca="false">IFERROR(VALUE(SUBSTITUTE(TRIM('수출입 실적(국가별)'!F2157),",","")),"")</f>
        <v>2</v>
      </c>
      <c r="G2153" s="19" t="n">
        <f aca="false">IFERROR(VALUE(SUBSTITUTE(TRIM('수출입 실적(국가별)'!G2157),",","")),"")</f>
        <v>462062</v>
      </c>
    </row>
    <row r="2154" customFormat="false" ht="15" hidden="false" customHeight="true" outlineLevel="0" collapsed="false">
      <c r="A2154" s="11" t="str">
        <f aca="false">TRIM('수출입 실적(국가별)'!A2158)</f>
        <v>2025.10</v>
      </c>
      <c r="B2154" s="17" t="n">
        <f aca="false">IFERROR(VALUE(LEFT(A2154,4)),"")</f>
        <v>2025</v>
      </c>
      <c r="C2154" s="17" t="n">
        <f aca="false">IFERROR(VALUE(RIGHT(A2154,2)),"")</f>
        <v>10</v>
      </c>
      <c r="D2154" s="11" t="str">
        <f aca="false">TRIM('수출입 실적(국가별)'!B2158)</f>
        <v>키르기스스탄</v>
      </c>
      <c r="E2154" s="19" t="n">
        <f aca="false">IFERROR(VALUE(SUBSTITUTE(TRIM('수출입 실적(국가별)'!D2158),",","")),"")</f>
        <v>461542</v>
      </c>
      <c r="F2154" s="19" t="n">
        <f aca="false">IFERROR(VALUE(SUBSTITUTE(TRIM('수출입 실적(국가별)'!F2158),",","")),"")</f>
        <v>46</v>
      </c>
      <c r="G2154" s="19" t="n">
        <f aca="false">IFERROR(VALUE(SUBSTITUTE(TRIM('수출입 실적(국가별)'!G2158),",","")),"")</f>
        <v>461496</v>
      </c>
    </row>
    <row r="2155" customFormat="false" ht="15" hidden="false" customHeight="true" outlineLevel="0" collapsed="false">
      <c r="A2155" s="11" t="str">
        <f aca="false">TRIM('수출입 실적(국가별)'!A2159)</f>
        <v>2025.10</v>
      </c>
      <c r="B2155" s="17" t="n">
        <f aca="false">IFERROR(VALUE(LEFT(A2155,4)),"")</f>
        <v>2025</v>
      </c>
      <c r="C2155" s="17" t="n">
        <f aca="false">IFERROR(VALUE(RIGHT(A2155,2)),"")</f>
        <v>10</v>
      </c>
      <c r="D2155" s="11" t="str">
        <f aca="false">TRIM('수출입 실적(국가별)'!B2159)</f>
        <v>라이베리아</v>
      </c>
      <c r="E2155" s="19" t="n">
        <f aca="false">IFERROR(VALUE(SUBSTITUTE(TRIM('수출입 실적(국가별)'!D2159),",","")),"")</f>
        <v>399249</v>
      </c>
      <c r="F2155" s="19" t="n">
        <f aca="false">IFERROR(VALUE(SUBSTITUTE(TRIM('수출입 실적(국가별)'!F2159),",","")),"")</f>
        <v>8</v>
      </c>
      <c r="G2155" s="19" t="n">
        <f aca="false">IFERROR(VALUE(SUBSTITUTE(TRIM('수출입 실적(국가별)'!G2159),",","")),"")</f>
        <v>399241</v>
      </c>
    </row>
    <row r="2156" customFormat="false" ht="15" hidden="false" customHeight="true" outlineLevel="0" collapsed="false">
      <c r="A2156" s="11" t="str">
        <f aca="false">TRIM('수출입 실적(국가별)'!A2160)</f>
        <v>2025.10</v>
      </c>
      <c r="B2156" s="17" t="n">
        <f aca="false">IFERROR(VALUE(LEFT(A2156,4)),"")</f>
        <v>2025</v>
      </c>
      <c r="C2156" s="17" t="n">
        <f aca="false">IFERROR(VALUE(RIGHT(A2156,2)),"")</f>
        <v>10</v>
      </c>
      <c r="D2156" s="11" t="str">
        <f aca="false">TRIM('수출입 실적(국가별)'!B2160)</f>
        <v>아랍에미리트 연합</v>
      </c>
      <c r="E2156" s="19" t="n">
        <f aca="false">IFERROR(VALUE(SUBSTITUTE(TRIM('수출입 실적(국가별)'!D2160),",","")),"")</f>
        <v>386330</v>
      </c>
      <c r="F2156" s="19" t="n">
        <f aca="false">IFERROR(VALUE(SUBSTITUTE(TRIM('수출입 실적(국가별)'!F2160),",","")),"")</f>
        <v>1021176</v>
      </c>
      <c r="G2156" s="19" t="n">
        <f aca="false">IFERROR(VALUE(SUBSTITUTE(TRIM('수출입 실적(국가별)'!G2160),",","")),"")</f>
        <v>-634846</v>
      </c>
    </row>
    <row r="2157" customFormat="false" ht="15" hidden="false" customHeight="true" outlineLevel="0" collapsed="false">
      <c r="A2157" s="11" t="str">
        <f aca="false">TRIM('수출입 실적(국가별)'!A2161)</f>
        <v>2025.10</v>
      </c>
      <c r="B2157" s="17" t="n">
        <f aca="false">IFERROR(VALUE(LEFT(A2157,4)),"")</f>
        <v>2025</v>
      </c>
      <c r="C2157" s="17" t="n">
        <f aca="false">IFERROR(VALUE(RIGHT(A2157,2)),"")</f>
        <v>10</v>
      </c>
      <c r="D2157" s="11" t="str">
        <f aca="false">TRIM('수출입 실적(국가별)'!B2161)</f>
        <v>러시아 연방</v>
      </c>
      <c r="E2157" s="19" t="n">
        <f aca="false">IFERROR(VALUE(SUBSTITUTE(TRIM('수출입 실적(국가별)'!D2161),",","")),"")</f>
        <v>380400</v>
      </c>
      <c r="F2157" s="19" t="n">
        <f aca="false">IFERROR(VALUE(SUBSTITUTE(TRIM('수출입 실적(국가별)'!F2161),",","")),"")</f>
        <v>609476</v>
      </c>
      <c r="G2157" s="19" t="n">
        <f aca="false">IFERROR(VALUE(SUBSTITUTE(TRIM('수출입 실적(국가별)'!G2161),",","")),"")</f>
        <v>-229076</v>
      </c>
    </row>
    <row r="2158" customFormat="false" ht="15" hidden="false" customHeight="true" outlineLevel="0" collapsed="false">
      <c r="A2158" s="11" t="str">
        <f aca="false">TRIM('수출입 실적(국가별)'!A2162)</f>
        <v>2025.10</v>
      </c>
      <c r="B2158" s="17" t="n">
        <f aca="false">IFERROR(VALUE(LEFT(A2158,4)),"")</f>
        <v>2025</v>
      </c>
      <c r="C2158" s="17" t="n">
        <f aca="false">IFERROR(VALUE(RIGHT(A2158,2)),"")</f>
        <v>10</v>
      </c>
      <c r="D2158" s="11" t="str">
        <f aca="false">TRIM('수출입 실적(국가별)'!B2162)</f>
        <v>사우디아라비아</v>
      </c>
      <c r="E2158" s="19" t="n">
        <f aca="false">IFERROR(VALUE(SUBSTITUTE(TRIM('수출입 실적(국가별)'!D2162),",","")),"")</f>
        <v>346605</v>
      </c>
      <c r="F2158" s="19" t="n">
        <f aca="false">IFERROR(VALUE(SUBSTITUTE(TRIM('수출입 실적(국가별)'!F2162),",","")),"")</f>
        <v>2614247</v>
      </c>
      <c r="G2158" s="19" t="n">
        <f aca="false">IFERROR(VALUE(SUBSTITUTE(TRIM('수출입 실적(국가별)'!G2162),",","")),"")</f>
        <v>-2267642</v>
      </c>
    </row>
    <row r="2159" customFormat="false" ht="15" hidden="false" customHeight="true" outlineLevel="0" collapsed="false">
      <c r="A2159" s="11" t="str">
        <f aca="false">TRIM('수출입 실적(국가별)'!A2163)</f>
        <v>2025.10</v>
      </c>
      <c r="B2159" s="17" t="n">
        <f aca="false">IFERROR(VALUE(LEFT(A2159,4)),"")</f>
        <v>2025</v>
      </c>
      <c r="C2159" s="17" t="n">
        <f aca="false">IFERROR(VALUE(RIGHT(A2159,2)),"")</f>
        <v>10</v>
      </c>
      <c r="D2159" s="11" t="str">
        <f aca="false">TRIM('수출입 실적(국가별)'!B2163)</f>
        <v>뉴질랜드</v>
      </c>
      <c r="E2159" s="19" t="n">
        <f aca="false">IFERROR(VALUE(SUBSTITUTE(TRIM('수출입 실적(국가별)'!D2163),",","")),"")</f>
        <v>336888</v>
      </c>
      <c r="F2159" s="19" t="n">
        <f aca="false">IFERROR(VALUE(SUBSTITUTE(TRIM('수출입 실적(국가별)'!F2163),",","")),"")</f>
        <v>112840</v>
      </c>
      <c r="G2159" s="19" t="n">
        <f aca="false">IFERROR(VALUE(SUBSTITUTE(TRIM('수출입 실적(국가별)'!G2163),",","")),"")</f>
        <v>224047</v>
      </c>
    </row>
    <row r="2160" customFormat="false" ht="15" hidden="false" customHeight="true" outlineLevel="0" collapsed="false">
      <c r="A2160" s="11" t="str">
        <f aca="false">TRIM('수출입 실적(국가별)'!A2164)</f>
        <v>2025.10</v>
      </c>
      <c r="B2160" s="17" t="n">
        <f aca="false">IFERROR(VALUE(LEFT(A2160,4)),"")</f>
        <v>2025</v>
      </c>
      <c r="C2160" s="17" t="n">
        <f aca="false">IFERROR(VALUE(RIGHT(A2160,2)),"")</f>
        <v>10</v>
      </c>
      <c r="D2160" s="11" t="str">
        <f aca="false">TRIM('수출입 실적(국가별)'!B2164)</f>
        <v>이탈리아</v>
      </c>
      <c r="E2160" s="19" t="n">
        <f aca="false">IFERROR(VALUE(SUBSTITUTE(TRIM('수출입 실적(국가별)'!D2164),",","")),"")</f>
        <v>311360</v>
      </c>
      <c r="F2160" s="19" t="n">
        <f aca="false">IFERROR(VALUE(SUBSTITUTE(TRIM('수출입 실적(국가별)'!F2164),",","")),"")</f>
        <v>708841</v>
      </c>
      <c r="G2160" s="19" t="n">
        <f aca="false">IFERROR(VALUE(SUBSTITUTE(TRIM('수출입 실적(국가별)'!G2164),",","")),"")</f>
        <v>-397482</v>
      </c>
    </row>
    <row r="2161" customFormat="false" ht="15" hidden="false" customHeight="true" outlineLevel="0" collapsed="false">
      <c r="A2161" s="11" t="str">
        <f aca="false">TRIM('수출입 실적(국가별)'!A2165)</f>
        <v>2025.10</v>
      </c>
      <c r="B2161" s="17" t="n">
        <f aca="false">IFERROR(VALUE(LEFT(A2161,4)),"")</f>
        <v>2025</v>
      </c>
      <c r="C2161" s="17" t="n">
        <f aca="false">IFERROR(VALUE(RIGHT(A2161,2)),"")</f>
        <v>10</v>
      </c>
      <c r="D2161" s="11" t="str">
        <f aca="false">TRIM('수출입 실적(국가별)'!B2165)</f>
        <v>벨기에</v>
      </c>
      <c r="E2161" s="19" t="n">
        <f aca="false">IFERROR(VALUE(SUBSTITUTE(TRIM('수출입 실적(국가별)'!D2165),",","")),"")</f>
        <v>297391</v>
      </c>
      <c r="F2161" s="19" t="n">
        <f aca="false">IFERROR(VALUE(SUBSTITUTE(TRIM('수출입 실적(국가별)'!F2165),",","")),"")</f>
        <v>89415</v>
      </c>
      <c r="G2161" s="19" t="n">
        <f aca="false">IFERROR(VALUE(SUBSTITUTE(TRIM('수출입 실적(국가별)'!G2165),",","")),"")</f>
        <v>207976</v>
      </c>
    </row>
    <row r="2162" customFormat="false" ht="15" hidden="false" customHeight="true" outlineLevel="0" collapsed="false">
      <c r="A2162" s="11" t="str">
        <f aca="false">TRIM('수출입 실적(국가별)'!A2166)</f>
        <v>2025.10</v>
      </c>
      <c r="B2162" s="17" t="n">
        <f aca="false">IFERROR(VALUE(LEFT(A2162,4)),"")</f>
        <v>2025</v>
      </c>
      <c r="C2162" s="17" t="n">
        <f aca="false">IFERROR(VALUE(RIGHT(A2162,2)),"")</f>
        <v>10</v>
      </c>
      <c r="D2162" s="11" t="str">
        <f aca="false">TRIM('수출입 실적(국가별)'!B2166)</f>
        <v>스페인</v>
      </c>
      <c r="E2162" s="19" t="n">
        <f aca="false">IFERROR(VALUE(SUBSTITUTE(TRIM('수출입 실적(국가별)'!D2166),",","")),"")</f>
        <v>278641</v>
      </c>
      <c r="F2162" s="19" t="n">
        <f aca="false">IFERROR(VALUE(SUBSTITUTE(TRIM('수출입 실적(국가별)'!F2166),",","")),"")</f>
        <v>206130</v>
      </c>
      <c r="G2162" s="19" t="n">
        <f aca="false">IFERROR(VALUE(SUBSTITUTE(TRIM('수출입 실적(국가별)'!G2166),",","")),"")</f>
        <v>72511</v>
      </c>
    </row>
    <row r="2163" customFormat="false" ht="15" hidden="false" customHeight="true" outlineLevel="0" collapsed="false">
      <c r="A2163" s="11" t="str">
        <f aca="false">TRIM('수출입 실적(국가별)'!A2167)</f>
        <v>2025.10</v>
      </c>
      <c r="B2163" s="17" t="n">
        <f aca="false">IFERROR(VALUE(LEFT(A2163,4)),"")</f>
        <v>2025</v>
      </c>
      <c r="C2163" s="17" t="n">
        <f aca="false">IFERROR(VALUE(RIGHT(A2163,2)),"")</f>
        <v>10</v>
      </c>
      <c r="D2163" s="11" t="str">
        <f aca="false">TRIM('수출입 실적(국가별)'!B2167)</f>
        <v>헝가리</v>
      </c>
      <c r="E2163" s="19" t="n">
        <f aca="false">IFERROR(VALUE(SUBSTITUTE(TRIM('수출입 실적(국가별)'!D2167),",","")),"")</f>
        <v>257721</v>
      </c>
      <c r="F2163" s="19" t="n">
        <f aca="false">IFERROR(VALUE(SUBSTITUTE(TRIM('수출입 실적(국가별)'!F2167),",","")),"")</f>
        <v>74917</v>
      </c>
      <c r="G2163" s="19" t="n">
        <f aca="false">IFERROR(VALUE(SUBSTITUTE(TRIM('수출입 실적(국가별)'!G2167),",","")),"")</f>
        <v>182805</v>
      </c>
    </row>
    <row r="2164" customFormat="false" ht="15" hidden="false" customHeight="true" outlineLevel="0" collapsed="false">
      <c r="A2164" s="11" t="str">
        <f aca="false">TRIM('수출입 실적(국가별)'!A2168)</f>
        <v>2025.10</v>
      </c>
      <c r="B2164" s="17" t="n">
        <f aca="false">IFERROR(VALUE(LEFT(A2164,4)),"")</f>
        <v>2025</v>
      </c>
      <c r="C2164" s="17" t="n">
        <f aca="false">IFERROR(VALUE(RIGHT(A2164,2)),"")</f>
        <v>10</v>
      </c>
      <c r="D2164" s="11" t="str">
        <f aca="false">TRIM('수출입 실적(국가별)'!B2168)</f>
        <v>체코공화국</v>
      </c>
      <c r="E2164" s="19" t="n">
        <f aca="false">IFERROR(VALUE(SUBSTITUTE(TRIM('수출입 실적(국가별)'!D2168),",","")),"")</f>
        <v>255131</v>
      </c>
      <c r="F2164" s="19" t="n">
        <f aca="false">IFERROR(VALUE(SUBSTITUTE(TRIM('수출입 실적(국가별)'!F2168),",","")),"")</f>
        <v>84637</v>
      </c>
      <c r="G2164" s="19" t="n">
        <f aca="false">IFERROR(VALUE(SUBSTITUTE(TRIM('수출입 실적(국가별)'!G2168),",","")),"")</f>
        <v>170494</v>
      </c>
    </row>
    <row r="2165" customFormat="false" ht="15" hidden="false" customHeight="true" outlineLevel="0" collapsed="false">
      <c r="A2165" s="11" t="str">
        <f aca="false">TRIM('수출입 실적(국가별)'!A2169)</f>
        <v>2025.10</v>
      </c>
      <c r="B2165" s="17" t="n">
        <f aca="false">IFERROR(VALUE(LEFT(A2165,4)),"")</f>
        <v>2025</v>
      </c>
      <c r="C2165" s="17" t="n">
        <f aca="false">IFERROR(VALUE(RIGHT(A2165,2)),"")</f>
        <v>10</v>
      </c>
      <c r="D2165" s="11" t="str">
        <f aca="false">TRIM('수출입 실적(국가별)'!B2169)</f>
        <v>덴마크</v>
      </c>
      <c r="E2165" s="19" t="n">
        <f aca="false">IFERROR(VALUE(SUBSTITUTE(TRIM('수출입 실적(국가별)'!D2169),",","")),"")</f>
        <v>243299</v>
      </c>
      <c r="F2165" s="19" t="n">
        <f aca="false">IFERROR(VALUE(SUBSTITUTE(TRIM('수출입 실적(국가별)'!F2169),",","")),"")</f>
        <v>93495</v>
      </c>
      <c r="G2165" s="19" t="n">
        <f aca="false">IFERROR(VALUE(SUBSTITUTE(TRIM('수출입 실적(국가별)'!G2169),",","")),"")</f>
        <v>149804</v>
      </c>
    </row>
    <row r="2166" customFormat="false" ht="15" hidden="false" customHeight="true" outlineLevel="0" collapsed="false">
      <c r="A2166" s="11" t="str">
        <f aca="false">TRIM('수출입 실적(국가별)'!A2170)</f>
        <v>2025.10</v>
      </c>
      <c r="B2166" s="17" t="n">
        <f aca="false">IFERROR(VALUE(LEFT(A2166,4)),"")</f>
        <v>2025</v>
      </c>
      <c r="C2166" s="17" t="n">
        <f aca="false">IFERROR(VALUE(RIGHT(A2166,2)),"")</f>
        <v>10</v>
      </c>
      <c r="D2166" s="11" t="str">
        <f aca="false">TRIM('수출입 실적(국가별)'!B2170)</f>
        <v>카자흐스탄</v>
      </c>
      <c r="E2166" s="19" t="n">
        <f aca="false">IFERROR(VALUE(SUBSTITUTE(TRIM('수출입 실적(국가별)'!D2170),",","")),"")</f>
        <v>242638</v>
      </c>
      <c r="F2166" s="19" t="n">
        <f aca="false">IFERROR(VALUE(SUBSTITUTE(TRIM('수출입 실적(국가별)'!F2170),",","")),"")</f>
        <v>317725</v>
      </c>
      <c r="G2166" s="19" t="n">
        <f aca="false">IFERROR(VALUE(SUBSTITUTE(TRIM('수출입 실적(국가별)'!G2170),",","")),"")</f>
        <v>-75088</v>
      </c>
    </row>
    <row r="2167" customFormat="false" ht="15" hidden="false" customHeight="true" outlineLevel="0" collapsed="false">
      <c r="A2167" s="11" t="str">
        <f aca="false">TRIM('수출입 실적(국가별)'!A2171)</f>
        <v>2025.10</v>
      </c>
      <c r="B2167" s="17" t="n">
        <f aca="false">IFERROR(VALUE(LEFT(A2167,4)),"")</f>
        <v>2025</v>
      </c>
      <c r="C2167" s="17" t="n">
        <f aca="false">IFERROR(VALUE(RIGHT(A2167,2)),"")</f>
        <v>10</v>
      </c>
      <c r="D2167" s="11" t="str">
        <f aca="false">TRIM('수출입 실적(국가별)'!B2171)</f>
        <v>몰타</v>
      </c>
      <c r="E2167" s="19" t="n">
        <f aca="false">IFERROR(VALUE(SUBSTITUTE(TRIM('수출입 실적(국가별)'!D2171),",","")),"")</f>
        <v>226998</v>
      </c>
      <c r="F2167" s="19" t="n">
        <f aca="false">IFERROR(VALUE(SUBSTITUTE(TRIM('수출입 실적(국가별)'!F2171),",","")),"")</f>
        <v>30641</v>
      </c>
      <c r="G2167" s="19" t="n">
        <f aca="false">IFERROR(VALUE(SUBSTITUTE(TRIM('수출입 실적(국가별)'!G2171),",","")),"")</f>
        <v>196358</v>
      </c>
    </row>
    <row r="2168" customFormat="false" ht="15" hidden="false" customHeight="true" outlineLevel="0" collapsed="false">
      <c r="A2168" s="11" t="str">
        <f aca="false">TRIM('수출입 실적(국가별)'!A2172)</f>
        <v>2025.10</v>
      </c>
      <c r="B2168" s="17" t="n">
        <f aca="false">IFERROR(VALUE(LEFT(A2168,4)),"")</f>
        <v>2025</v>
      </c>
      <c r="C2168" s="17" t="n">
        <f aca="false">IFERROR(VALUE(RIGHT(A2168,2)),"")</f>
        <v>10</v>
      </c>
      <c r="D2168" s="11" t="str">
        <f aca="false">TRIM('수출입 실적(국가별)'!B2172)</f>
        <v>방글라데시</v>
      </c>
      <c r="E2168" s="19" t="n">
        <f aca="false">IFERROR(VALUE(SUBSTITUTE(TRIM('수출입 실적(국가별)'!D2172),",","")),"")</f>
        <v>218691</v>
      </c>
      <c r="F2168" s="19" t="n">
        <f aca="false">IFERROR(VALUE(SUBSTITUTE(TRIM('수출입 실적(국가별)'!F2172),",","")),"")</f>
        <v>53612</v>
      </c>
      <c r="G2168" s="19" t="n">
        <f aca="false">IFERROR(VALUE(SUBSTITUTE(TRIM('수출입 실적(국가별)'!G2172),",","")),"")</f>
        <v>165080</v>
      </c>
    </row>
    <row r="2169" customFormat="false" ht="15" hidden="false" customHeight="true" outlineLevel="0" collapsed="false">
      <c r="A2169" s="11" t="str">
        <f aca="false">TRIM('수출입 실적(국가별)'!A2173)</f>
        <v>2025.10</v>
      </c>
      <c r="B2169" s="17" t="n">
        <f aca="false">IFERROR(VALUE(LEFT(A2169,4)),"")</f>
        <v>2025</v>
      </c>
      <c r="C2169" s="17" t="n">
        <f aca="false">IFERROR(VALUE(RIGHT(A2169,2)),"")</f>
        <v>10</v>
      </c>
      <c r="D2169" s="11" t="str">
        <f aca="false">TRIM('수출입 실적(국가별)'!B2173)</f>
        <v>버뮤다</v>
      </c>
      <c r="E2169" s="19" t="n">
        <f aca="false">IFERROR(VALUE(SUBSTITUTE(TRIM('수출입 실적(국가별)'!D2173),",","")),"")</f>
        <v>211232</v>
      </c>
      <c r="F2169" s="19" t="n">
        <f aca="false">IFERROR(VALUE(SUBSTITUTE(TRIM('수출입 실적(국가별)'!F2173),",","")),"")</f>
        <v>0</v>
      </c>
      <c r="G2169" s="19" t="n">
        <f aca="false">IFERROR(VALUE(SUBSTITUTE(TRIM('수출입 실적(국가별)'!G2173),",","")),"")</f>
        <v>211232</v>
      </c>
    </row>
    <row r="2170" customFormat="false" ht="15" hidden="false" customHeight="true" outlineLevel="0" collapsed="false">
      <c r="A2170" s="11" t="str">
        <f aca="false">TRIM('수출입 실적(국가별)'!A2174)</f>
        <v>2025.10</v>
      </c>
      <c r="B2170" s="17" t="n">
        <f aca="false">IFERROR(VALUE(LEFT(A2170,4)),"")</f>
        <v>2025</v>
      </c>
      <c r="C2170" s="17" t="n">
        <f aca="false">IFERROR(VALUE(RIGHT(A2170,2)),"")</f>
        <v>10</v>
      </c>
      <c r="D2170" s="11" t="str">
        <f aca="false">TRIM('수출입 실적(국가별)'!B2174)</f>
        <v>파나마</v>
      </c>
      <c r="E2170" s="19" t="n">
        <f aca="false">IFERROR(VALUE(SUBSTITUTE(TRIM('수출입 실적(국가별)'!D2174),",","")),"")</f>
        <v>209902</v>
      </c>
      <c r="F2170" s="19" t="n">
        <f aca="false">IFERROR(VALUE(SUBSTITUTE(TRIM('수출입 실적(국가별)'!F2174),",","")),"")</f>
        <v>1832</v>
      </c>
      <c r="G2170" s="19" t="n">
        <f aca="false">IFERROR(VALUE(SUBSTITUTE(TRIM('수출입 실적(국가별)'!G2174),",","")),"")</f>
        <v>208070</v>
      </c>
    </row>
    <row r="2171" customFormat="false" ht="15" hidden="false" customHeight="true" outlineLevel="0" collapsed="false">
      <c r="A2171" s="11" t="str">
        <f aca="false">TRIM('수출입 실적(국가별)'!A2175)</f>
        <v>2025.10</v>
      </c>
      <c r="B2171" s="17" t="n">
        <f aca="false">IFERROR(VALUE(LEFT(A2171,4)),"")</f>
        <v>2025</v>
      </c>
      <c r="C2171" s="17" t="n">
        <f aca="false">IFERROR(VALUE(RIGHT(A2171,2)),"")</f>
        <v>10</v>
      </c>
      <c r="D2171" s="11" t="str">
        <f aca="false">TRIM('수출입 실적(국가별)'!B2175)</f>
        <v>슬로바키아</v>
      </c>
      <c r="E2171" s="19" t="n">
        <f aca="false">IFERROR(VALUE(SUBSTITUTE(TRIM('수출입 실적(국가별)'!D2175),",","")),"")</f>
        <v>182382</v>
      </c>
      <c r="F2171" s="19" t="n">
        <f aca="false">IFERROR(VALUE(SUBSTITUTE(TRIM('수출입 실적(국가별)'!F2175),",","")),"")</f>
        <v>31620</v>
      </c>
      <c r="G2171" s="19" t="n">
        <f aca="false">IFERROR(VALUE(SUBSTITUTE(TRIM('수출입 실적(국가별)'!G2175),",","")),"")</f>
        <v>150762</v>
      </c>
    </row>
    <row r="2172" customFormat="false" ht="15" hidden="false" customHeight="true" outlineLevel="0" collapsed="false">
      <c r="A2172" s="11" t="str">
        <f aca="false">TRIM('수출입 실적(국가별)'!A2176)</f>
        <v>2025.10</v>
      </c>
      <c r="B2172" s="17" t="n">
        <f aca="false">IFERROR(VALUE(LEFT(A2172,4)),"")</f>
        <v>2025</v>
      </c>
      <c r="C2172" s="17" t="n">
        <f aca="false">IFERROR(VALUE(RIGHT(A2172,2)),"")</f>
        <v>10</v>
      </c>
      <c r="D2172" s="11" t="str">
        <f aca="false">TRIM('수출입 실적(국가별)'!B2176)</f>
        <v>이라크</v>
      </c>
      <c r="E2172" s="19" t="n">
        <f aca="false">IFERROR(VALUE(SUBSTITUTE(TRIM('수출입 실적(국가별)'!D2176),",","")),"")</f>
        <v>178326</v>
      </c>
      <c r="F2172" s="19" t="n">
        <f aca="false">IFERROR(VALUE(SUBSTITUTE(TRIM('수출입 실적(국가별)'!F2176),",","")),"")</f>
        <v>746043</v>
      </c>
      <c r="G2172" s="19" t="n">
        <f aca="false">IFERROR(VALUE(SUBSTITUTE(TRIM('수출입 실적(국가별)'!G2176),",","")),"")</f>
        <v>-567717</v>
      </c>
    </row>
    <row r="2173" customFormat="false" ht="15" hidden="false" customHeight="true" outlineLevel="0" collapsed="false">
      <c r="A2173" s="11" t="str">
        <f aca="false">TRIM('수출입 실적(국가별)'!A2177)</f>
        <v>2025.10</v>
      </c>
      <c r="B2173" s="17" t="n">
        <f aca="false">IFERROR(VALUE(LEFT(A2173,4)),"")</f>
        <v>2025</v>
      </c>
      <c r="C2173" s="17" t="n">
        <f aca="false">IFERROR(VALUE(RIGHT(A2173,2)),"")</f>
        <v>10</v>
      </c>
      <c r="D2173" s="11" t="str">
        <f aca="false">TRIM('수출입 실적(국가별)'!B2177)</f>
        <v>이스라엘</v>
      </c>
      <c r="E2173" s="19" t="n">
        <f aca="false">IFERROR(VALUE(SUBSTITUTE(TRIM('수출입 실적(국가별)'!D2177),",","")),"")</f>
        <v>168537</v>
      </c>
      <c r="F2173" s="19" t="n">
        <f aca="false">IFERROR(VALUE(SUBSTITUTE(TRIM('수출입 실적(국가별)'!F2177),",","")),"")</f>
        <v>93178</v>
      </c>
      <c r="G2173" s="19" t="n">
        <f aca="false">IFERROR(VALUE(SUBSTITUTE(TRIM('수출입 실적(국가별)'!G2177),",","")),"")</f>
        <v>75359</v>
      </c>
    </row>
    <row r="2174" customFormat="false" ht="15" hidden="false" customHeight="true" outlineLevel="0" collapsed="false">
      <c r="A2174" s="11" t="str">
        <f aca="false">TRIM('수출입 실적(국가별)'!A2178)</f>
        <v>2025.10</v>
      </c>
      <c r="B2174" s="17" t="n">
        <f aca="false">IFERROR(VALUE(LEFT(A2174,4)),"")</f>
        <v>2025</v>
      </c>
      <c r="C2174" s="17" t="n">
        <f aca="false">IFERROR(VALUE(RIGHT(A2174,2)),"")</f>
        <v>10</v>
      </c>
      <c r="D2174" s="11" t="str">
        <f aca="false">TRIM('수출입 실적(국가별)'!B2178)</f>
        <v>스위스</v>
      </c>
      <c r="E2174" s="19" t="n">
        <f aca="false">IFERROR(VALUE(SUBSTITUTE(TRIM('수출입 실적(국가별)'!D2178),",","")),"")</f>
        <v>144776</v>
      </c>
      <c r="F2174" s="19" t="n">
        <f aca="false">IFERROR(VALUE(SUBSTITUTE(TRIM('수출입 실적(국가별)'!F2178),",","")),"")</f>
        <v>362833</v>
      </c>
      <c r="G2174" s="19" t="n">
        <f aca="false">IFERROR(VALUE(SUBSTITUTE(TRIM('수출입 실적(국가별)'!G2178),",","")),"")</f>
        <v>-218057</v>
      </c>
    </row>
    <row r="2175" customFormat="false" ht="15" hidden="false" customHeight="true" outlineLevel="0" collapsed="false">
      <c r="A2175" s="11" t="str">
        <f aca="false">TRIM('수출입 실적(국가별)'!A2179)</f>
        <v>2025.10</v>
      </c>
      <c r="B2175" s="17" t="n">
        <f aca="false">IFERROR(VALUE(LEFT(A2175,4)),"")</f>
        <v>2025</v>
      </c>
      <c r="C2175" s="17" t="n">
        <f aca="false">IFERROR(VALUE(RIGHT(A2175,2)),"")</f>
        <v>10</v>
      </c>
      <c r="D2175" s="11" t="str">
        <f aca="false">TRIM('수출입 실적(국가별)'!B2179)</f>
        <v>우즈베키스탄</v>
      </c>
      <c r="E2175" s="19" t="n">
        <f aca="false">IFERROR(VALUE(SUBSTITUTE(TRIM('수출입 실적(국가별)'!D2179),",","")),"")</f>
        <v>138120</v>
      </c>
      <c r="F2175" s="19" t="n">
        <f aca="false">IFERROR(VALUE(SUBSTITUTE(TRIM('수출입 실적(국가별)'!F2179),",","")),"")</f>
        <v>2264</v>
      </c>
      <c r="G2175" s="19" t="n">
        <f aca="false">IFERROR(VALUE(SUBSTITUTE(TRIM('수출입 실적(국가별)'!G2179),",","")),"")</f>
        <v>135856</v>
      </c>
    </row>
    <row r="2176" customFormat="false" ht="15" hidden="false" customHeight="true" outlineLevel="0" collapsed="false">
      <c r="A2176" s="11" t="str">
        <f aca="false">TRIM('수출입 실적(국가별)'!A2180)</f>
        <v>2025.10</v>
      </c>
      <c r="B2176" s="17" t="n">
        <f aca="false">IFERROR(VALUE(LEFT(A2176,4)),"")</f>
        <v>2025</v>
      </c>
      <c r="C2176" s="17" t="n">
        <f aca="false">IFERROR(VALUE(RIGHT(A2176,2)),"")</f>
        <v>10</v>
      </c>
      <c r="D2176" s="11" t="str">
        <f aca="false">TRIM('수출입 실적(국가별)'!B2180)</f>
        <v>오스트리아</v>
      </c>
      <c r="E2176" s="19" t="n">
        <f aca="false">IFERROR(VALUE(SUBSTITUTE(TRIM('수출입 실적(국가별)'!D2180),",","")),"")</f>
        <v>107532</v>
      </c>
      <c r="F2176" s="19" t="n">
        <f aca="false">IFERROR(VALUE(SUBSTITUTE(TRIM('수출입 실적(국가별)'!F2180),",","")),"")</f>
        <v>121581</v>
      </c>
      <c r="G2176" s="19" t="n">
        <f aca="false">IFERROR(VALUE(SUBSTITUTE(TRIM('수출입 실적(국가별)'!G2180),",","")),"")</f>
        <v>-14048</v>
      </c>
    </row>
    <row r="2177" customFormat="false" ht="15" hidden="false" customHeight="true" outlineLevel="0" collapsed="false">
      <c r="A2177" s="11" t="str">
        <f aca="false">TRIM('수출입 실적(국가별)'!A2181)</f>
        <v>2025.10</v>
      </c>
      <c r="B2177" s="17" t="n">
        <f aca="false">IFERROR(VALUE(LEFT(A2177,4)),"")</f>
        <v>2025</v>
      </c>
      <c r="C2177" s="17" t="n">
        <f aca="false">IFERROR(VALUE(RIGHT(A2177,2)),"")</f>
        <v>10</v>
      </c>
      <c r="D2177" s="11" t="str">
        <f aca="false">TRIM('수출입 실적(국가별)'!B2181)</f>
        <v>콜롬비아</v>
      </c>
      <c r="E2177" s="19" t="n">
        <f aca="false">IFERROR(VALUE(SUBSTITUTE(TRIM('수출입 실적(국가별)'!D2181),",","")),"")</f>
        <v>102650</v>
      </c>
      <c r="F2177" s="19" t="n">
        <f aca="false">IFERROR(VALUE(SUBSTITUTE(TRIM('수출입 실적(국가별)'!F2181),",","")),"")</f>
        <v>102418</v>
      </c>
      <c r="G2177" s="19" t="n">
        <f aca="false">IFERROR(VALUE(SUBSTITUTE(TRIM('수출입 실적(국가별)'!G2181),",","")),"")</f>
        <v>232</v>
      </c>
    </row>
    <row r="2178" customFormat="false" ht="15" hidden="false" customHeight="true" outlineLevel="0" collapsed="false">
      <c r="A2178" s="11" t="str">
        <f aca="false">TRIM('수출입 실적(국가별)'!A2182)</f>
        <v>2025.10</v>
      </c>
      <c r="B2178" s="17" t="n">
        <f aca="false">IFERROR(VALUE(LEFT(A2178,4)),"")</f>
        <v>2025</v>
      </c>
      <c r="C2178" s="17" t="n">
        <f aca="false">IFERROR(VALUE(RIGHT(A2178,2)),"")</f>
        <v>10</v>
      </c>
      <c r="D2178" s="11" t="str">
        <f aca="false">TRIM('수출입 실적(국가별)'!B2182)</f>
        <v>파키스탄</v>
      </c>
      <c r="E2178" s="19" t="n">
        <f aca="false">IFERROR(VALUE(SUBSTITUTE(TRIM('수출입 실적(국가별)'!D2182),",","")),"")</f>
        <v>102288</v>
      </c>
      <c r="F2178" s="19" t="n">
        <f aca="false">IFERROR(VALUE(SUBSTITUTE(TRIM('수출입 실적(국가별)'!F2182),",","")),"")</f>
        <v>22741</v>
      </c>
      <c r="G2178" s="19" t="n">
        <f aca="false">IFERROR(VALUE(SUBSTITUTE(TRIM('수출입 실적(국가별)'!G2182),",","")),"")</f>
        <v>79547</v>
      </c>
    </row>
    <row r="2179" customFormat="false" ht="15" hidden="false" customHeight="true" outlineLevel="0" collapsed="false">
      <c r="A2179" s="11" t="str">
        <f aca="false">TRIM('수출입 실적(국가별)'!A2183)</f>
        <v>2025.10</v>
      </c>
      <c r="B2179" s="17" t="n">
        <f aca="false">IFERROR(VALUE(LEFT(A2179,4)),"")</f>
        <v>2025</v>
      </c>
      <c r="C2179" s="17" t="n">
        <f aca="false">IFERROR(VALUE(RIGHT(A2179,2)),"")</f>
        <v>10</v>
      </c>
      <c r="D2179" s="11" t="str">
        <f aca="false">TRIM('수출입 실적(국가별)'!B2183)</f>
        <v>이집트</v>
      </c>
      <c r="E2179" s="19" t="n">
        <f aca="false">IFERROR(VALUE(SUBSTITUTE(TRIM('수출입 실적(국가별)'!D2183),",","")),"")</f>
        <v>98488</v>
      </c>
      <c r="F2179" s="19" t="n">
        <f aca="false">IFERROR(VALUE(SUBSTITUTE(TRIM('수출입 실적(국가별)'!F2183),",","")),"")</f>
        <v>7016</v>
      </c>
      <c r="G2179" s="19" t="n">
        <f aca="false">IFERROR(VALUE(SUBSTITUTE(TRIM('수출입 실적(국가별)'!G2183),",","")),"")</f>
        <v>91472</v>
      </c>
    </row>
    <row r="2180" customFormat="false" ht="15" hidden="false" customHeight="true" outlineLevel="0" collapsed="false">
      <c r="A2180" s="11" t="str">
        <f aca="false">TRIM('수출입 실적(국가별)'!A2184)</f>
        <v>2025.10</v>
      </c>
      <c r="B2180" s="17" t="n">
        <f aca="false">IFERROR(VALUE(LEFT(A2180,4)),"")</f>
        <v>2025</v>
      </c>
      <c r="C2180" s="17" t="n">
        <f aca="false">IFERROR(VALUE(RIGHT(A2180,2)),"")</f>
        <v>10</v>
      </c>
      <c r="D2180" s="11" t="str">
        <f aca="false">TRIM('수출입 실적(국가별)'!B2184)</f>
        <v>스웨덴</v>
      </c>
      <c r="E2180" s="19" t="n">
        <f aca="false">IFERROR(VALUE(SUBSTITUTE(TRIM('수출입 실적(국가별)'!D2184),",","")),"")</f>
        <v>92642</v>
      </c>
      <c r="F2180" s="19" t="n">
        <f aca="false">IFERROR(VALUE(SUBSTITUTE(TRIM('수출입 실적(국가별)'!F2184),",","")),"")</f>
        <v>158673</v>
      </c>
      <c r="G2180" s="19" t="n">
        <f aca="false">IFERROR(VALUE(SUBSTITUTE(TRIM('수출입 실적(국가별)'!G2184),",","")),"")</f>
        <v>-66031</v>
      </c>
    </row>
    <row r="2181" customFormat="false" ht="15" hidden="false" customHeight="true" outlineLevel="0" collapsed="false">
      <c r="A2181" s="11" t="str">
        <f aca="false">TRIM('수출입 실적(국가별)'!A2185)</f>
        <v>2025.10</v>
      </c>
      <c r="B2181" s="17" t="n">
        <f aca="false">IFERROR(VALUE(LEFT(A2181,4)),"")</f>
        <v>2025</v>
      </c>
      <c r="C2181" s="17" t="n">
        <f aca="false">IFERROR(VALUE(RIGHT(A2181,2)),"")</f>
        <v>10</v>
      </c>
      <c r="D2181" s="11" t="str">
        <f aca="false">TRIM('수출입 실적(국가별)'!B2185)</f>
        <v>칠레</v>
      </c>
      <c r="E2181" s="19" t="n">
        <f aca="false">IFERROR(VALUE(SUBSTITUTE(TRIM('수출입 실적(국가별)'!D2185),",","")),"")</f>
        <v>86957</v>
      </c>
      <c r="F2181" s="19" t="n">
        <f aca="false">IFERROR(VALUE(SUBSTITUTE(TRIM('수출입 실적(국가별)'!F2185),",","")),"")</f>
        <v>377734</v>
      </c>
      <c r="G2181" s="19" t="n">
        <f aca="false">IFERROR(VALUE(SUBSTITUTE(TRIM('수출입 실적(국가별)'!G2185),",","")),"")</f>
        <v>-290777</v>
      </c>
    </row>
    <row r="2182" customFormat="false" ht="15" hidden="false" customHeight="true" outlineLevel="0" collapsed="false">
      <c r="A2182" s="11" t="str">
        <f aca="false">TRIM('수출입 실적(국가별)'!A2186)</f>
        <v>2025.10</v>
      </c>
      <c r="B2182" s="17" t="n">
        <f aca="false">IFERROR(VALUE(LEFT(A2182,4)),"")</f>
        <v>2025</v>
      </c>
      <c r="C2182" s="17" t="n">
        <f aca="false">IFERROR(VALUE(RIGHT(A2182,2)),"")</f>
        <v>10</v>
      </c>
      <c r="D2182" s="11" t="str">
        <f aca="false">TRIM('수출입 실적(국가별)'!B2186)</f>
        <v>포루투갈</v>
      </c>
      <c r="E2182" s="19" t="n">
        <f aca="false">IFERROR(VALUE(SUBSTITUTE(TRIM('수출입 실적(국가별)'!D2186),",","")),"")</f>
        <v>77002</v>
      </c>
      <c r="F2182" s="19" t="n">
        <f aca="false">IFERROR(VALUE(SUBSTITUTE(TRIM('수출입 실적(국가별)'!F2186),",","")),"")</f>
        <v>21725</v>
      </c>
      <c r="G2182" s="19" t="n">
        <f aca="false">IFERROR(VALUE(SUBSTITUTE(TRIM('수출입 실적(국가별)'!G2186),",","")),"")</f>
        <v>55277</v>
      </c>
    </row>
    <row r="2183" customFormat="false" ht="15" hidden="false" customHeight="true" outlineLevel="0" collapsed="false">
      <c r="A2183" s="11" t="str">
        <f aca="false">TRIM('수출입 실적(국가별)'!A2187)</f>
        <v>2025.10</v>
      </c>
      <c r="B2183" s="17" t="n">
        <f aca="false">IFERROR(VALUE(LEFT(A2183,4)),"")</f>
        <v>2025</v>
      </c>
      <c r="C2183" s="17" t="n">
        <f aca="false">IFERROR(VALUE(RIGHT(A2183,2)),"")</f>
        <v>10</v>
      </c>
      <c r="D2183" s="11" t="str">
        <f aca="false">TRIM('수출입 실적(국가별)'!B2187)</f>
        <v>슬로베니아</v>
      </c>
      <c r="E2183" s="19" t="n">
        <f aca="false">IFERROR(VALUE(SUBSTITUTE(TRIM('수출입 실적(국가별)'!D2187),",","")),"")</f>
        <v>63241</v>
      </c>
      <c r="F2183" s="19" t="n">
        <f aca="false">IFERROR(VALUE(SUBSTITUTE(TRIM('수출입 실적(국가별)'!F2187),",","")),"")</f>
        <v>13480</v>
      </c>
      <c r="G2183" s="19" t="n">
        <f aca="false">IFERROR(VALUE(SUBSTITUTE(TRIM('수출입 실적(국가별)'!G2187),",","")),"")</f>
        <v>49761</v>
      </c>
    </row>
    <row r="2184" customFormat="false" ht="15" hidden="false" customHeight="true" outlineLevel="0" collapsed="false">
      <c r="A2184" s="11" t="str">
        <f aca="false">TRIM('수출입 실적(국가별)'!A2188)</f>
        <v>2025.10</v>
      </c>
      <c r="B2184" s="17" t="n">
        <f aca="false">IFERROR(VALUE(LEFT(A2184,4)),"")</f>
        <v>2025</v>
      </c>
      <c r="C2184" s="17" t="n">
        <f aca="false">IFERROR(VALUE(RIGHT(A2184,2)),"")</f>
        <v>10</v>
      </c>
      <c r="D2184" s="11" t="str">
        <f aca="false">TRIM('수출입 실적(국가별)'!B2188)</f>
        <v>캄보디아</v>
      </c>
      <c r="E2184" s="19" t="n">
        <f aca="false">IFERROR(VALUE(SUBSTITUTE(TRIM('수출입 실적(국가별)'!D2188),",","")),"")</f>
        <v>56025</v>
      </c>
      <c r="F2184" s="19" t="n">
        <f aca="false">IFERROR(VALUE(SUBSTITUTE(TRIM('수출입 실적(국가별)'!F2188),",","")),"")</f>
        <v>38584</v>
      </c>
      <c r="G2184" s="19" t="n">
        <f aca="false">IFERROR(VALUE(SUBSTITUTE(TRIM('수출입 실적(국가별)'!G2188),",","")),"")</f>
        <v>17441</v>
      </c>
    </row>
    <row r="2185" customFormat="false" ht="15" hidden="false" customHeight="true" outlineLevel="0" collapsed="false">
      <c r="A2185" s="11" t="str">
        <f aca="false">TRIM('수출입 실적(국가별)'!A2189)</f>
        <v>2025.10</v>
      </c>
      <c r="B2185" s="17" t="n">
        <f aca="false">IFERROR(VALUE(LEFT(A2185,4)),"")</f>
        <v>2025</v>
      </c>
      <c r="C2185" s="17" t="n">
        <f aca="false">IFERROR(VALUE(RIGHT(A2185,2)),"")</f>
        <v>10</v>
      </c>
      <c r="D2185" s="11" t="str">
        <f aca="false">TRIM('수출입 실적(국가별)'!B2189)</f>
        <v>카타르</v>
      </c>
      <c r="E2185" s="19" t="n">
        <f aca="false">IFERROR(VALUE(SUBSTITUTE(TRIM('수출입 실적(국가별)'!D2189),",","")),"")</f>
        <v>53451</v>
      </c>
      <c r="F2185" s="19" t="n">
        <f aca="false">IFERROR(VALUE(SUBSTITUTE(TRIM('수출입 실적(국가별)'!F2189),",","")),"")</f>
        <v>611752</v>
      </c>
      <c r="G2185" s="19" t="n">
        <f aca="false">IFERROR(VALUE(SUBSTITUTE(TRIM('수출입 실적(국가별)'!G2189),",","")),"")</f>
        <v>-558301</v>
      </c>
    </row>
    <row r="2186" customFormat="false" ht="15" hidden="false" customHeight="true" outlineLevel="0" collapsed="false">
      <c r="A2186" s="11" t="str">
        <f aca="false">TRIM('수출입 실적(국가별)'!A2190)</f>
        <v>2025.10</v>
      </c>
      <c r="B2186" s="17" t="n">
        <f aca="false">IFERROR(VALUE(LEFT(A2186,4)),"")</f>
        <v>2025</v>
      </c>
      <c r="C2186" s="17" t="n">
        <f aca="false">IFERROR(VALUE(RIGHT(A2186,2)),"")</f>
        <v>10</v>
      </c>
      <c r="D2186" s="11" t="str">
        <f aca="false">TRIM('수출입 실적(국가별)'!B2190)</f>
        <v>노르웨이</v>
      </c>
      <c r="E2186" s="19" t="n">
        <f aca="false">IFERROR(VALUE(SUBSTITUTE(TRIM('수출입 실적(국가별)'!D2190),",","")),"")</f>
        <v>49696</v>
      </c>
      <c r="F2186" s="19" t="n">
        <f aca="false">IFERROR(VALUE(SUBSTITUTE(TRIM('수출입 실적(국가별)'!F2190),",","")),"")</f>
        <v>109544</v>
      </c>
      <c r="G2186" s="19" t="n">
        <f aca="false">IFERROR(VALUE(SUBSTITUTE(TRIM('수출입 실적(국가별)'!G2190),",","")),"")</f>
        <v>-59848</v>
      </c>
    </row>
    <row r="2187" customFormat="false" ht="15" hidden="false" customHeight="true" outlineLevel="0" collapsed="false">
      <c r="A2187" s="11" t="str">
        <f aca="false">TRIM('수출입 실적(국가별)'!A2191)</f>
        <v>2025.10</v>
      </c>
      <c r="B2187" s="17" t="n">
        <f aca="false">IFERROR(VALUE(LEFT(A2187,4)),"")</f>
        <v>2025</v>
      </c>
      <c r="C2187" s="17" t="n">
        <f aca="false">IFERROR(VALUE(RIGHT(A2187,2)),"")</f>
        <v>10</v>
      </c>
      <c r="D2187" s="11" t="str">
        <f aca="false">TRIM('수출입 실적(국가별)'!B2191)</f>
        <v>타지크</v>
      </c>
      <c r="E2187" s="19" t="n">
        <f aca="false">IFERROR(VALUE(SUBSTITUTE(TRIM('수출입 실적(국가별)'!D2191),",","")),"")</f>
        <v>48951</v>
      </c>
      <c r="F2187" s="19" t="n">
        <f aca="false">IFERROR(VALUE(SUBSTITUTE(TRIM('수출입 실적(국가별)'!F2191),",","")),"")</f>
        <v>0</v>
      </c>
      <c r="G2187" s="19" t="n">
        <f aca="false">IFERROR(VALUE(SUBSTITUTE(TRIM('수출입 실적(국가별)'!G2191),",","")),"")</f>
        <v>48951</v>
      </c>
    </row>
    <row r="2188" customFormat="false" ht="15" hidden="false" customHeight="true" outlineLevel="0" collapsed="false">
      <c r="A2188" s="11" t="str">
        <f aca="false">TRIM('수출입 실적(국가별)'!A2192)</f>
        <v>2025.10</v>
      </c>
      <c r="B2188" s="17" t="n">
        <f aca="false">IFERROR(VALUE(LEFT(A2188,4)),"")</f>
        <v>2025</v>
      </c>
      <c r="C2188" s="17" t="n">
        <f aca="false">IFERROR(VALUE(RIGHT(A2188,2)),"")</f>
        <v>10</v>
      </c>
      <c r="D2188" s="11" t="str">
        <f aca="false">TRIM('수출입 실적(국가별)'!B2192)</f>
        <v>오만</v>
      </c>
      <c r="E2188" s="19" t="n">
        <f aca="false">IFERROR(VALUE(SUBSTITUTE(TRIM('수출입 실적(국가별)'!D2192),",","")),"")</f>
        <v>48770</v>
      </c>
      <c r="F2188" s="19" t="n">
        <f aca="false">IFERROR(VALUE(SUBSTITUTE(TRIM('수출입 실적(국가별)'!F2192),",","")),"")</f>
        <v>104689</v>
      </c>
      <c r="G2188" s="19" t="n">
        <f aca="false">IFERROR(VALUE(SUBSTITUTE(TRIM('수출입 실적(국가별)'!G2192),",","")),"")</f>
        <v>-55919</v>
      </c>
    </row>
    <row r="2189" customFormat="false" ht="15" hidden="false" customHeight="true" outlineLevel="0" collapsed="false">
      <c r="A2189" s="11" t="str">
        <f aca="false">TRIM('수출입 실적(국가별)'!A2193)</f>
        <v>2025.10</v>
      </c>
      <c r="B2189" s="17" t="n">
        <f aca="false">IFERROR(VALUE(LEFT(A2189,4)),"")</f>
        <v>2025</v>
      </c>
      <c r="C2189" s="17" t="n">
        <f aca="false">IFERROR(VALUE(RIGHT(A2189,2)),"")</f>
        <v>10</v>
      </c>
      <c r="D2189" s="11" t="str">
        <f aca="false">TRIM('수출입 실적(국가별)'!B2193)</f>
        <v>아일랜드</v>
      </c>
      <c r="E2189" s="19" t="n">
        <f aca="false">IFERROR(VALUE(SUBSTITUTE(TRIM('수출입 실적(국가별)'!D2193),",","")),"")</f>
        <v>44209</v>
      </c>
      <c r="F2189" s="19" t="n">
        <f aca="false">IFERROR(VALUE(SUBSTITUTE(TRIM('수출입 실적(국가별)'!F2193),",","")),"")</f>
        <v>113799</v>
      </c>
      <c r="G2189" s="19" t="n">
        <f aca="false">IFERROR(VALUE(SUBSTITUTE(TRIM('수출입 실적(국가별)'!G2193),",","")),"")</f>
        <v>-69590</v>
      </c>
    </row>
    <row r="2190" customFormat="false" ht="15" hidden="false" customHeight="true" outlineLevel="0" collapsed="false">
      <c r="A2190" s="11" t="str">
        <f aca="false">TRIM('수출입 실적(국가별)'!A2194)</f>
        <v>2025.10</v>
      </c>
      <c r="B2190" s="17" t="n">
        <f aca="false">IFERROR(VALUE(LEFT(A2190,4)),"")</f>
        <v>2025</v>
      </c>
      <c r="C2190" s="17" t="n">
        <f aca="false">IFERROR(VALUE(RIGHT(A2190,2)),"")</f>
        <v>10</v>
      </c>
      <c r="D2190" s="11" t="str">
        <f aca="false">TRIM('수출입 실적(국가별)'!B2194)</f>
        <v>나이지리아</v>
      </c>
      <c r="E2190" s="19" t="n">
        <f aca="false">IFERROR(VALUE(SUBSTITUTE(TRIM('수출입 실적(국가별)'!D2194),",","")),"")</f>
        <v>43303</v>
      </c>
      <c r="F2190" s="19" t="n">
        <f aca="false">IFERROR(VALUE(SUBSTITUTE(TRIM('수출입 실적(국가별)'!F2194),",","")),"")</f>
        <v>74770</v>
      </c>
      <c r="G2190" s="19" t="n">
        <f aca="false">IFERROR(VALUE(SUBSTITUTE(TRIM('수출입 실적(국가별)'!G2194),",","")),"")</f>
        <v>-31467</v>
      </c>
    </row>
    <row r="2191" customFormat="false" ht="15" hidden="false" customHeight="true" outlineLevel="0" collapsed="false">
      <c r="A2191" s="11" t="str">
        <f aca="false">TRIM('수출입 실적(국가별)'!A2195)</f>
        <v>2025.10</v>
      </c>
      <c r="B2191" s="17" t="n">
        <f aca="false">IFERROR(VALUE(LEFT(A2191,4)),"")</f>
        <v>2025</v>
      </c>
      <c r="C2191" s="17" t="n">
        <f aca="false">IFERROR(VALUE(RIGHT(A2191,2)),"")</f>
        <v>10</v>
      </c>
      <c r="D2191" s="11" t="str">
        <f aca="false">TRIM('수출입 실적(국가별)'!B2195)</f>
        <v>몽골</v>
      </c>
      <c r="E2191" s="19" t="n">
        <f aca="false">IFERROR(VALUE(SUBSTITUTE(TRIM('수출입 실적(국가별)'!D2195),",","")),"")</f>
        <v>42255</v>
      </c>
      <c r="F2191" s="19" t="n">
        <f aca="false">IFERROR(VALUE(SUBSTITUTE(TRIM('수출입 실적(국가별)'!F2195),",","")),"")</f>
        <v>2670</v>
      </c>
      <c r="G2191" s="19" t="n">
        <f aca="false">IFERROR(VALUE(SUBSTITUTE(TRIM('수출입 실적(국가별)'!G2195),",","")),"")</f>
        <v>39585</v>
      </c>
    </row>
    <row r="2192" customFormat="false" ht="15" hidden="false" customHeight="true" outlineLevel="0" collapsed="false">
      <c r="A2192" s="11" t="str">
        <f aca="false">TRIM('수출입 실적(국가별)'!A2196)</f>
        <v>2025.10</v>
      </c>
      <c r="B2192" s="17" t="n">
        <f aca="false">IFERROR(VALUE(LEFT(A2192,4)),"")</f>
        <v>2025</v>
      </c>
      <c r="C2192" s="17" t="n">
        <f aca="false">IFERROR(VALUE(RIGHT(A2192,2)),"")</f>
        <v>10</v>
      </c>
      <c r="D2192" s="11" t="str">
        <f aca="false">TRIM('수출입 실적(국가별)'!B2196)</f>
        <v>페루</v>
      </c>
      <c r="E2192" s="19" t="n">
        <f aca="false">IFERROR(VALUE(SUBSTITUTE(TRIM('수출입 실적(국가별)'!D2196),",","")),"")</f>
        <v>42047</v>
      </c>
      <c r="F2192" s="19" t="n">
        <f aca="false">IFERROR(VALUE(SUBSTITUTE(TRIM('수출입 실적(국가별)'!F2196),",","")),"")</f>
        <v>114960</v>
      </c>
      <c r="G2192" s="19" t="n">
        <f aca="false">IFERROR(VALUE(SUBSTITUTE(TRIM('수출입 실적(국가별)'!G2196),",","")),"")</f>
        <v>-72913</v>
      </c>
    </row>
    <row r="2193" customFormat="false" ht="15" hidden="false" customHeight="true" outlineLevel="0" collapsed="false">
      <c r="A2193" s="11" t="str">
        <f aca="false">TRIM('수출입 실적(국가별)'!A2197)</f>
        <v>2025.10</v>
      </c>
      <c r="B2193" s="17" t="n">
        <f aca="false">IFERROR(VALUE(LEFT(A2193,4)),"")</f>
        <v>2025</v>
      </c>
      <c r="C2193" s="17" t="n">
        <f aca="false">IFERROR(VALUE(RIGHT(A2193,2)),"")</f>
        <v>10</v>
      </c>
      <c r="D2193" s="11" t="str">
        <f aca="false">TRIM('수출입 실적(국가별)'!B2197)</f>
        <v>알바니아</v>
      </c>
      <c r="E2193" s="19" t="n">
        <f aca="false">IFERROR(VALUE(SUBSTITUTE(TRIM('수출입 실적(국가별)'!D2197),",","")),"")</f>
        <v>38479</v>
      </c>
      <c r="F2193" s="19" t="n">
        <f aca="false">IFERROR(VALUE(SUBSTITUTE(TRIM('수출입 실적(국가별)'!F2197),",","")),"")</f>
        <v>858</v>
      </c>
      <c r="G2193" s="19" t="n">
        <f aca="false">IFERROR(VALUE(SUBSTITUTE(TRIM('수출입 실적(국가별)'!G2197),",","")),"")</f>
        <v>37621</v>
      </c>
    </row>
    <row r="2194" customFormat="false" ht="15" hidden="false" customHeight="true" outlineLevel="0" collapsed="false">
      <c r="A2194" s="11" t="str">
        <f aca="false">TRIM('수출입 실적(국가별)'!A2198)</f>
        <v>2025.10</v>
      </c>
      <c r="B2194" s="17" t="n">
        <f aca="false">IFERROR(VALUE(LEFT(A2194,4)),"")</f>
        <v>2025</v>
      </c>
      <c r="C2194" s="17" t="n">
        <f aca="false">IFERROR(VALUE(RIGHT(A2194,2)),"")</f>
        <v>10</v>
      </c>
      <c r="D2194" s="11" t="str">
        <f aca="false">TRIM('수출입 실적(국가별)'!B2198)</f>
        <v>남아프리카공화국</v>
      </c>
      <c r="E2194" s="19" t="n">
        <f aca="false">IFERROR(VALUE(SUBSTITUTE(TRIM('수출입 실적(국가별)'!D2198),",","")),"")</f>
        <v>37644</v>
      </c>
      <c r="F2194" s="19" t="n">
        <f aca="false">IFERROR(VALUE(SUBSTITUTE(TRIM('수출입 실적(국가별)'!F2198),",","")),"")</f>
        <v>139600</v>
      </c>
      <c r="G2194" s="19" t="n">
        <f aca="false">IFERROR(VALUE(SUBSTITUTE(TRIM('수출입 실적(국가별)'!G2198),",","")),"")</f>
        <v>-101957</v>
      </c>
    </row>
    <row r="2195" customFormat="false" ht="15" hidden="false" customHeight="true" outlineLevel="0" collapsed="false">
      <c r="A2195" s="11" t="str">
        <f aca="false">TRIM('수출입 실적(국가별)'!A2199)</f>
        <v>2025.10</v>
      </c>
      <c r="B2195" s="17" t="n">
        <f aca="false">IFERROR(VALUE(LEFT(A2195,4)),"")</f>
        <v>2025</v>
      </c>
      <c r="C2195" s="17" t="n">
        <f aca="false">IFERROR(VALUE(RIGHT(A2195,2)),"")</f>
        <v>10</v>
      </c>
      <c r="D2195" s="11" t="str">
        <f aca="false">TRIM('수출입 실적(국가별)'!B2199)</f>
        <v>리비아</v>
      </c>
      <c r="E2195" s="19" t="n">
        <f aca="false">IFERROR(VALUE(SUBSTITUTE(TRIM('수출입 실적(국가별)'!D2199),",","")),"")</f>
        <v>36676</v>
      </c>
      <c r="F2195" s="19" t="n">
        <f aca="false">IFERROR(VALUE(SUBSTITUTE(TRIM('수출입 실적(국가별)'!F2199),",","")),"")</f>
        <v>36499</v>
      </c>
      <c r="G2195" s="19" t="n">
        <f aca="false">IFERROR(VALUE(SUBSTITUTE(TRIM('수출입 실적(국가별)'!G2199),",","")),"")</f>
        <v>176</v>
      </c>
    </row>
    <row r="2196" customFormat="false" ht="15" hidden="false" customHeight="true" outlineLevel="0" collapsed="false">
      <c r="A2196" s="11" t="str">
        <f aca="false">TRIM('수출입 실적(국가별)'!A2200)</f>
        <v>2025.10</v>
      </c>
      <c r="B2196" s="17" t="n">
        <f aca="false">IFERROR(VALUE(LEFT(A2196,4)),"")</f>
        <v>2025</v>
      </c>
      <c r="C2196" s="17" t="n">
        <f aca="false">IFERROR(VALUE(RIGHT(A2196,2)),"")</f>
        <v>10</v>
      </c>
      <c r="D2196" s="11" t="str">
        <f aca="false">TRIM('수출입 실적(국가별)'!B2200)</f>
        <v>리투아니아</v>
      </c>
      <c r="E2196" s="19" t="n">
        <f aca="false">IFERROR(VALUE(SUBSTITUTE(TRIM('수출입 실적(국가별)'!D2200),",","")),"")</f>
        <v>36121</v>
      </c>
      <c r="F2196" s="19" t="n">
        <f aca="false">IFERROR(VALUE(SUBSTITUTE(TRIM('수출입 실적(국가별)'!F2200),",","")),"")</f>
        <v>8337</v>
      </c>
      <c r="G2196" s="19" t="n">
        <f aca="false">IFERROR(VALUE(SUBSTITUTE(TRIM('수출입 실적(국가별)'!G2200),",","")),"")</f>
        <v>27784</v>
      </c>
    </row>
    <row r="2197" customFormat="false" ht="15" hidden="false" customHeight="true" outlineLevel="0" collapsed="false">
      <c r="A2197" s="11" t="str">
        <f aca="false">TRIM('수출입 실적(국가별)'!A2201)</f>
        <v>2025.10</v>
      </c>
      <c r="B2197" s="17" t="n">
        <f aca="false">IFERROR(VALUE(LEFT(A2197,4)),"")</f>
        <v>2025</v>
      </c>
      <c r="C2197" s="17" t="n">
        <f aca="false">IFERROR(VALUE(RIGHT(A2197,2)),"")</f>
        <v>10</v>
      </c>
      <c r="D2197" s="11" t="str">
        <f aca="false">TRIM('수출입 실적(국가별)'!B2201)</f>
        <v>모로코</v>
      </c>
      <c r="E2197" s="19" t="n">
        <f aca="false">IFERROR(VALUE(SUBSTITUTE(TRIM('수출입 실적(국가별)'!D2201),",","")),"")</f>
        <v>36040</v>
      </c>
      <c r="F2197" s="19" t="n">
        <f aca="false">IFERROR(VALUE(SUBSTITUTE(TRIM('수출입 실적(국가별)'!F2201),",","")),"")</f>
        <v>26789</v>
      </c>
      <c r="G2197" s="19" t="n">
        <f aca="false">IFERROR(VALUE(SUBSTITUTE(TRIM('수출입 실적(국가별)'!G2201),",","")),"")</f>
        <v>9251</v>
      </c>
    </row>
    <row r="2198" customFormat="false" ht="15" hidden="false" customHeight="true" outlineLevel="0" collapsed="false">
      <c r="A2198" s="11" t="str">
        <f aca="false">TRIM('수출입 실적(국가별)'!A2202)</f>
        <v>2025.10</v>
      </c>
      <c r="B2198" s="17" t="n">
        <f aca="false">IFERROR(VALUE(LEFT(A2198,4)),"")</f>
        <v>2025</v>
      </c>
      <c r="C2198" s="17" t="n">
        <f aca="false">IFERROR(VALUE(RIGHT(A2198,2)),"")</f>
        <v>10</v>
      </c>
      <c r="D2198" s="11" t="str">
        <f aca="false">TRIM('수출입 실적(국가별)'!B2202)</f>
        <v>루마니아</v>
      </c>
      <c r="E2198" s="19" t="n">
        <f aca="false">IFERROR(VALUE(SUBSTITUTE(TRIM('수출입 실적(국가별)'!D2202),",","")),"")</f>
        <v>35839</v>
      </c>
      <c r="F2198" s="19" t="n">
        <f aca="false">IFERROR(VALUE(SUBSTITUTE(TRIM('수출입 실적(국가별)'!F2202),",","")),"")</f>
        <v>50487</v>
      </c>
      <c r="G2198" s="19" t="n">
        <f aca="false">IFERROR(VALUE(SUBSTITUTE(TRIM('수출입 실적(국가별)'!G2202),",","")),"")</f>
        <v>-14648</v>
      </c>
    </row>
    <row r="2199" customFormat="false" ht="15" hidden="false" customHeight="true" outlineLevel="0" collapsed="false">
      <c r="A2199" s="11" t="str">
        <f aca="false">TRIM('수출입 실적(국가별)'!A2203)</f>
        <v>2025.10</v>
      </c>
      <c r="B2199" s="17" t="n">
        <f aca="false">IFERROR(VALUE(LEFT(A2199,4)),"")</f>
        <v>2025</v>
      </c>
      <c r="C2199" s="17" t="n">
        <f aca="false">IFERROR(VALUE(RIGHT(A2199,2)),"")</f>
        <v>10</v>
      </c>
      <c r="D2199" s="11" t="str">
        <f aca="false">TRIM('수출입 실적(국가별)'!B2203)</f>
        <v>아르헨티나</v>
      </c>
      <c r="E2199" s="19" t="n">
        <f aca="false">IFERROR(VALUE(SUBSTITUTE(TRIM('수출입 실적(국가별)'!D2203),",","")),"")</f>
        <v>34690</v>
      </c>
      <c r="F2199" s="19" t="n">
        <f aca="false">IFERROR(VALUE(SUBSTITUTE(TRIM('수출입 실적(국가별)'!F2203),",","")),"")</f>
        <v>102396</v>
      </c>
      <c r="G2199" s="19" t="n">
        <f aca="false">IFERROR(VALUE(SUBSTITUTE(TRIM('수출입 실적(국가별)'!G2203),",","")),"")</f>
        <v>-67706</v>
      </c>
    </row>
    <row r="2200" customFormat="false" ht="15" hidden="false" customHeight="true" outlineLevel="0" collapsed="false">
      <c r="A2200" s="11" t="str">
        <f aca="false">TRIM('수출입 실적(국가별)'!A2204)</f>
        <v>2025.10</v>
      </c>
      <c r="B2200" s="17" t="n">
        <f aca="false">IFERROR(VALUE(LEFT(A2200,4)),"")</f>
        <v>2025</v>
      </c>
      <c r="C2200" s="17" t="n">
        <f aca="false">IFERROR(VALUE(RIGHT(A2200,2)),"")</f>
        <v>10</v>
      </c>
      <c r="D2200" s="11" t="str">
        <f aca="false">TRIM('수출입 실적(국가별)'!B2204)</f>
        <v>에쿠아도르</v>
      </c>
      <c r="E2200" s="19" t="n">
        <f aca="false">IFERROR(VALUE(SUBSTITUTE(TRIM('수출입 실적(국가별)'!D2204),",","")),"")</f>
        <v>33649</v>
      </c>
      <c r="F2200" s="19" t="n">
        <f aca="false">IFERROR(VALUE(SUBSTITUTE(TRIM('수출입 실적(국가별)'!F2204),",","")),"")</f>
        <v>16404</v>
      </c>
      <c r="G2200" s="19" t="n">
        <f aca="false">IFERROR(VALUE(SUBSTITUTE(TRIM('수출입 실적(국가별)'!G2204),",","")),"")</f>
        <v>17244</v>
      </c>
    </row>
    <row r="2201" customFormat="false" ht="15" hidden="false" customHeight="true" outlineLevel="0" collapsed="false">
      <c r="A2201" s="11" t="str">
        <f aca="false">TRIM('수출입 실적(국가별)'!A2205)</f>
        <v>2025.10</v>
      </c>
      <c r="B2201" s="17" t="n">
        <f aca="false">IFERROR(VALUE(LEFT(A2201,4)),"")</f>
        <v>2025</v>
      </c>
      <c r="C2201" s="17" t="n">
        <f aca="false">IFERROR(VALUE(RIGHT(A2201,2)),"")</f>
        <v>10</v>
      </c>
      <c r="D2201" s="11" t="str">
        <f aca="false">TRIM('수출입 실적(국가별)'!B2205)</f>
        <v>괌</v>
      </c>
      <c r="E2201" s="19" t="n">
        <f aca="false">IFERROR(VALUE(SUBSTITUTE(TRIM('수출입 실적(국가별)'!D2205),",","")),"")</f>
        <v>32893</v>
      </c>
      <c r="F2201" s="19" t="n">
        <f aca="false">IFERROR(VALUE(SUBSTITUTE(TRIM('수출입 실적(국가별)'!F2205),",","")),"")</f>
        <v>602</v>
      </c>
      <c r="G2201" s="19" t="n">
        <f aca="false">IFERROR(VALUE(SUBSTITUTE(TRIM('수출입 실적(국가별)'!G2205),",","")),"")</f>
        <v>32291</v>
      </c>
    </row>
    <row r="2202" customFormat="false" ht="15" hidden="false" customHeight="true" outlineLevel="0" collapsed="false">
      <c r="A2202" s="11" t="str">
        <f aca="false">TRIM('수출입 실적(국가별)'!A2206)</f>
        <v>2025.10</v>
      </c>
      <c r="B2202" s="17" t="n">
        <f aca="false">IFERROR(VALUE(LEFT(A2202,4)),"")</f>
        <v>2025</v>
      </c>
      <c r="C2202" s="17" t="n">
        <f aca="false">IFERROR(VALUE(RIGHT(A2202,2)),"")</f>
        <v>10</v>
      </c>
      <c r="D2202" s="11" t="str">
        <f aca="false">TRIM('수출입 실적(국가별)'!B2206)</f>
        <v>푸에르토리코</v>
      </c>
      <c r="E2202" s="19" t="n">
        <f aca="false">IFERROR(VALUE(SUBSTITUTE(TRIM('수출입 실적(국가별)'!D2206),",","")),"")</f>
        <v>31839</v>
      </c>
      <c r="F2202" s="19" t="n">
        <f aca="false">IFERROR(VALUE(SUBSTITUTE(TRIM('수출입 실적(국가별)'!F2206),",","")),"")</f>
        <v>52273</v>
      </c>
      <c r="G2202" s="19" t="n">
        <f aca="false">IFERROR(VALUE(SUBSTITUTE(TRIM('수출입 실적(국가별)'!G2206),",","")),"")</f>
        <v>-20434</v>
      </c>
    </row>
    <row r="2203" customFormat="false" ht="15" hidden="false" customHeight="true" outlineLevel="0" collapsed="false">
      <c r="A2203" s="11" t="str">
        <f aca="false">TRIM('수출입 실적(국가별)'!A2207)</f>
        <v>2025.10</v>
      </c>
      <c r="B2203" s="17" t="n">
        <f aca="false">IFERROR(VALUE(LEFT(A2203,4)),"")</f>
        <v>2025</v>
      </c>
      <c r="C2203" s="17" t="n">
        <f aca="false">IFERROR(VALUE(RIGHT(A2203,2)),"")</f>
        <v>10</v>
      </c>
      <c r="D2203" s="11" t="str">
        <f aca="false">TRIM('수출입 실적(국가별)'!B2207)</f>
        <v>우크라이나</v>
      </c>
      <c r="E2203" s="19" t="n">
        <f aca="false">IFERROR(VALUE(SUBSTITUTE(TRIM('수출입 실적(국가별)'!D2207),",","")),"")</f>
        <v>30820</v>
      </c>
      <c r="F2203" s="19" t="n">
        <f aca="false">IFERROR(VALUE(SUBSTITUTE(TRIM('수출입 실적(국가별)'!F2207),",","")),"")</f>
        <v>13271</v>
      </c>
      <c r="G2203" s="19" t="n">
        <f aca="false">IFERROR(VALUE(SUBSTITUTE(TRIM('수출입 실적(국가별)'!G2207),",","")),"")</f>
        <v>17549</v>
      </c>
    </row>
    <row r="2204" customFormat="false" ht="15" hidden="false" customHeight="true" outlineLevel="0" collapsed="false">
      <c r="A2204" s="11" t="str">
        <f aca="false">TRIM('수출입 실적(국가별)'!A2208)</f>
        <v>2025.10</v>
      </c>
      <c r="B2204" s="17" t="n">
        <f aca="false">IFERROR(VALUE(LEFT(A2204,4)),"")</f>
        <v>2025</v>
      </c>
      <c r="C2204" s="17" t="n">
        <f aca="false">IFERROR(VALUE(RIGHT(A2204,2)),"")</f>
        <v>10</v>
      </c>
      <c r="D2204" s="11" t="str">
        <f aca="false">TRIM('수출입 실적(국가별)'!B2208)</f>
        <v>쿠웨이트</v>
      </c>
      <c r="E2204" s="19" t="n">
        <f aca="false">IFERROR(VALUE(SUBSTITUTE(TRIM('수출입 실적(국가별)'!D2208),",","")),"")</f>
        <v>30337</v>
      </c>
      <c r="F2204" s="19" t="n">
        <f aca="false">IFERROR(VALUE(SUBSTITUTE(TRIM('수출입 실적(국가별)'!F2208),",","")),"")</f>
        <v>827498</v>
      </c>
      <c r="G2204" s="19" t="n">
        <f aca="false">IFERROR(VALUE(SUBSTITUTE(TRIM('수출입 실적(국가별)'!G2208),",","")),"")</f>
        <v>-797161</v>
      </c>
    </row>
    <row r="2205" customFormat="false" ht="15" hidden="false" customHeight="true" outlineLevel="0" collapsed="false">
      <c r="A2205" s="11" t="str">
        <f aca="false">TRIM('수출입 실적(국가별)'!A2209)</f>
        <v>2025.10</v>
      </c>
      <c r="B2205" s="17" t="n">
        <f aca="false">IFERROR(VALUE(LEFT(A2205,4)),"")</f>
        <v>2025</v>
      </c>
      <c r="C2205" s="17" t="n">
        <f aca="false">IFERROR(VALUE(RIGHT(A2205,2)),"")</f>
        <v>10</v>
      </c>
      <c r="D2205" s="11" t="str">
        <f aca="false">TRIM('수출입 실적(국가별)'!B2209)</f>
        <v>앙골라</v>
      </c>
      <c r="E2205" s="19" t="n">
        <f aca="false">IFERROR(VALUE(SUBSTITUTE(TRIM('수출입 실적(국가별)'!D2209),",","")),"")</f>
        <v>29425</v>
      </c>
      <c r="F2205" s="19" t="n">
        <f aca="false">IFERROR(VALUE(SUBSTITUTE(TRIM('수출입 실적(국가별)'!F2209),",","")),"")</f>
        <v>0</v>
      </c>
      <c r="G2205" s="19" t="n">
        <f aca="false">IFERROR(VALUE(SUBSTITUTE(TRIM('수출입 실적(국가별)'!G2209),",","")),"")</f>
        <v>29425</v>
      </c>
    </row>
    <row r="2206" customFormat="false" ht="15" hidden="false" customHeight="true" outlineLevel="0" collapsed="false">
      <c r="A2206" s="11" t="str">
        <f aca="false">TRIM('수출입 실적(국가별)'!A2210)</f>
        <v>2025.10</v>
      </c>
      <c r="B2206" s="17" t="n">
        <f aca="false">IFERROR(VALUE(LEFT(A2206,4)),"")</f>
        <v>2025</v>
      </c>
      <c r="C2206" s="17" t="n">
        <f aca="false">IFERROR(VALUE(RIGHT(A2206,2)),"")</f>
        <v>10</v>
      </c>
      <c r="D2206" s="11" t="str">
        <f aca="false">TRIM('수출입 실적(국가별)'!B2210)</f>
        <v>핀란드</v>
      </c>
      <c r="E2206" s="19" t="n">
        <f aca="false">IFERROR(VALUE(SUBSTITUTE(TRIM('수출입 실적(국가별)'!D2210),",","")),"")</f>
        <v>28834</v>
      </c>
      <c r="F2206" s="19" t="n">
        <f aca="false">IFERROR(VALUE(SUBSTITUTE(TRIM('수출입 실적(국가별)'!F2210),",","")),"")</f>
        <v>90811</v>
      </c>
      <c r="G2206" s="19" t="n">
        <f aca="false">IFERROR(VALUE(SUBSTITUTE(TRIM('수출입 실적(국가별)'!G2210),",","")),"")</f>
        <v>-61977</v>
      </c>
    </row>
    <row r="2207" customFormat="false" ht="15" hidden="false" customHeight="true" outlineLevel="0" collapsed="false">
      <c r="A2207" s="11" t="str">
        <f aca="false">TRIM('수출입 실적(국가별)'!A2211)</f>
        <v>2025.10</v>
      </c>
      <c r="B2207" s="17" t="n">
        <f aca="false">IFERROR(VALUE(LEFT(A2207,4)),"")</f>
        <v>2025</v>
      </c>
      <c r="C2207" s="17" t="n">
        <f aca="false">IFERROR(VALUE(RIGHT(A2207,2)),"")</f>
        <v>10</v>
      </c>
      <c r="D2207" s="11" t="str">
        <f aca="false">TRIM('수출입 실적(국가별)'!B2211)</f>
        <v>미얀마</v>
      </c>
      <c r="E2207" s="19" t="n">
        <f aca="false">IFERROR(VALUE(SUBSTITUTE(TRIM('수출입 실적(국가별)'!D2211),",","")),"")</f>
        <v>24363</v>
      </c>
      <c r="F2207" s="19" t="n">
        <f aca="false">IFERROR(VALUE(SUBSTITUTE(TRIM('수출입 실적(국가별)'!F2211),",","")),"")</f>
        <v>64827</v>
      </c>
      <c r="G2207" s="19" t="n">
        <f aca="false">IFERROR(VALUE(SUBSTITUTE(TRIM('수출입 실적(국가별)'!G2211),",","")),"")</f>
        <v>-40464</v>
      </c>
    </row>
    <row r="2208" customFormat="false" ht="15" hidden="false" customHeight="true" outlineLevel="0" collapsed="false">
      <c r="A2208" s="11" t="str">
        <f aca="false">TRIM('수출입 실적(국가별)'!A2212)</f>
        <v>2025.10</v>
      </c>
      <c r="B2208" s="17" t="n">
        <f aca="false">IFERROR(VALUE(LEFT(A2208,4)),"")</f>
        <v>2025</v>
      </c>
      <c r="C2208" s="17" t="n">
        <f aca="false">IFERROR(VALUE(RIGHT(A2208,2)),"")</f>
        <v>10</v>
      </c>
      <c r="D2208" s="11" t="str">
        <f aca="false">TRIM('수출입 실적(국가별)'!B2212)</f>
        <v>요르단</v>
      </c>
      <c r="E2208" s="19" t="n">
        <f aca="false">IFERROR(VALUE(SUBSTITUTE(TRIM('수출입 실적(국가별)'!D2212),",","")),"")</f>
        <v>22992</v>
      </c>
      <c r="F2208" s="19" t="n">
        <f aca="false">IFERROR(VALUE(SUBSTITUTE(TRIM('수출입 실적(국가별)'!F2212),",","")),"")</f>
        <v>8121</v>
      </c>
      <c r="G2208" s="19" t="n">
        <f aca="false">IFERROR(VALUE(SUBSTITUTE(TRIM('수출입 실적(국가별)'!G2212),",","")),"")</f>
        <v>14871</v>
      </c>
    </row>
    <row r="2209" customFormat="false" ht="15" hidden="false" customHeight="true" outlineLevel="0" collapsed="false">
      <c r="A2209" s="11" t="str">
        <f aca="false">TRIM('수출입 실적(국가별)'!A2213)</f>
        <v>2025.10</v>
      </c>
      <c r="B2209" s="17" t="n">
        <f aca="false">IFERROR(VALUE(LEFT(A2209,4)),"")</f>
        <v>2025</v>
      </c>
      <c r="C2209" s="17" t="n">
        <f aca="false">IFERROR(VALUE(RIGHT(A2209,2)),"")</f>
        <v>10</v>
      </c>
      <c r="D2209" s="11" t="str">
        <f aca="false">TRIM('수출입 실적(국가별)'!B2213)</f>
        <v>알제리</v>
      </c>
      <c r="E2209" s="19" t="n">
        <f aca="false">IFERROR(VALUE(SUBSTITUTE(TRIM('수출입 실적(국가별)'!D2213),",","")),"")</f>
        <v>22887</v>
      </c>
      <c r="F2209" s="19" t="n">
        <f aca="false">IFERROR(VALUE(SUBSTITUTE(TRIM('수출입 실적(국가별)'!F2213),",","")),"")</f>
        <v>212930</v>
      </c>
      <c r="G2209" s="19" t="n">
        <f aca="false">IFERROR(VALUE(SUBSTITUTE(TRIM('수출입 실적(국가별)'!G2213),",","")),"")</f>
        <v>-190043</v>
      </c>
    </row>
    <row r="2210" customFormat="false" ht="15" hidden="false" customHeight="true" outlineLevel="0" collapsed="false">
      <c r="A2210" s="11" t="str">
        <f aca="false">TRIM('수출입 실적(국가별)'!A2214)</f>
        <v>2025.10</v>
      </c>
      <c r="B2210" s="17" t="n">
        <f aca="false">IFERROR(VALUE(LEFT(A2210,4)),"")</f>
        <v>2025</v>
      </c>
      <c r="C2210" s="17" t="n">
        <f aca="false">IFERROR(VALUE(RIGHT(A2210,2)),"")</f>
        <v>10</v>
      </c>
      <c r="D2210" s="11" t="str">
        <f aca="false">TRIM('수출입 실적(국가별)'!B2214)</f>
        <v>과테말라</v>
      </c>
      <c r="E2210" s="19" t="n">
        <f aca="false">IFERROR(VALUE(SUBSTITUTE(TRIM('수출입 실적(국가별)'!D2214),",","")),"")</f>
        <v>22692</v>
      </c>
      <c r="F2210" s="19" t="n">
        <f aca="false">IFERROR(VALUE(SUBSTITUTE(TRIM('수출입 실적(국가별)'!F2214),",","")),"")</f>
        <v>7083</v>
      </c>
      <c r="G2210" s="19" t="n">
        <f aca="false">IFERROR(VALUE(SUBSTITUTE(TRIM('수출입 실적(국가별)'!G2214),",","")),"")</f>
        <v>15609</v>
      </c>
    </row>
    <row r="2211" customFormat="false" ht="15" hidden="false" customHeight="true" outlineLevel="0" collapsed="false">
      <c r="A2211" s="11" t="str">
        <f aca="false">TRIM('수출입 실적(국가별)'!A2215)</f>
        <v>2025.10</v>
      </c>
      <c r="B2211" s="17" t="n">
        <f aca="false">IFERROR(VALUE(LEFT(A2211,4)),"")</f>
        <v>2025</v>
      </c>
      <c r="C2211" s="17" t="n">
        <f aca="false">IFERROR(VALUE(RIGHT(A2211,2)),"")</f>
        <v>10</v>
      </c>
      <c r="D2211" s="11" t="str">
        <f aca="false">TRIM('수출입 실적(국가별)'!B2215)</f>
        <v>코트디봐르</v>
      </c>
      <c r="E2211" s="19" t="n">
        <f aca="false">IFERROR(VALUE(SUBSTITUTE(TRIM('수출입 실적(국가별)'!D2215),",","")),"")</f>
        <v>21473</v>
      </c>
      <c r="F2211" s="19" t="n">
        <f aca="false">IFERROR(VALUE(SUBSTITUTE(TRIM('수출입 실적(국가별)'!F2215),",","")),"")</f>
        <v>15114</v>
      </c>
      <c r="G2211" s="19" t="n">
        <f aca="false">IFERROR(VALUE(SUBSTITUTE(TRIM('수출입 실적(국가별)'!G2215),",","")),"")</f>
        <v>6358</v>
      </c>
    </row>
    <row r="2212" customFormat="false" ht="15" hidden="false" customHeight="true" outlineLevel="0" collapsed="false">
      <c r="A2212" s="11" t="str">
        <f aca="false">TRIM('수출입 실적(국가별)'!A2216)</f>
        <v>2025.10</v>
      </c>
      <c r="B2212" s="17" t="n">
        <f aca="false">IFERROR(VALUE(LEFT(A2212,4)),"")</f>
        <v>2025</v>
      </c>
      <c r="C2212" s="17" t="n">
        <f aca="false">IFERROR(VALUE(RIGHT(A2212,2)),"")</f>
        <v>10</v>
      </c>
      <c r="D2212" s="11" t="str">
        <f aca="false">TRIM('수출입 실적(국가별)'!B2216)</f>
        <v>엘살바도르</v>
      </c>
      <c r="E2212" s="19" t="n">
        <f aca="false">IFERROR(VALUE(SUBSTITUTE(TRIM('수출입 실적(국가별)'!D2216),",","")),"")</f>
        <v>21217</v>
      </c>
      <c r="F2212" s="19" t="n">
        <f aca="false">IFERROR(VALUE(SUBSTITUTE(TRIM('수출입 실적(국가별)'!F2216),",","")),"")</f>
        <v>3065</v>
      </c>
      <c r="G2212" s="19" t="n">
        <f aca="false">IFERROR(VALUE(SUBSTITUTE(TRIM('수출입 실적(국가별)'!G2216),",","")),"")</f>
        <v>18153</v>
      </c>
    </row>
    <row r="2213" customFormat="false" ht="15" hidden="false" customHeight="true" outlineLevel="0" collapsed="false">
      <c r="A2213" s="11" t="str">
        <f aca="false">TRIM('수출입 실적(국가별)'!A2217)</f>
        <v>2025.10</v>
      </c>
      <c r="B2213" s="17" t="n">
        <f aca="false">IFERROR(VALUE(LEFT(A2213,4)),"")</f>
        <v>2025</v>
      </c>
      <c r="C2213" s="17" t="n">
        <f aca="false">IFERROR(VALUE(RIGHT(A2213,2)),"")</f>
        <v>10</v>
      </c>
      <c r="D2213" s="11" t="str">
        <f aca="false">TRIM('수출입 실적(국가별)'!B2217)</f>
        <v>가나</v>
      </c>
      <c r="E2213" s="19" t="n">
        <f aca="false">IFERROR(VALUE(SUBSTITUTE(TRIM('수출입 실적(국가별)'!D2217),",","")),"")</f>
        <v>21044</v>
      </c>
      <c r="F2213" s="19" t="n">
        <f aca="false">IFERROR(VALUE(SUBSTITUTE(TRIM('수출입 실적(국가별)'!F2217),",","")),"")</f>
        <v>5195</v>
      </c>
      <c r="G2213" s="19" t="n">
        <f aca="false">IFERROR(VALUE(SUBSTITUTE(TRIM('수출입 실적(국가별)'!G2217),",","")),"")</f>
        <v>15849</v>
      </c>
    </row>
    <row r="2214" customFormat="false" ht="15" hidden="false" customHeight="true" outlineLevel="0" collapsed="false">
      <c r="A2214" s="11" t="str">
        <f aca="false">TRIM('수출입 실적(국가별)'!A2218)</f>
        <v>2025.10</v>
      </c>
      <c r="B2214" s="17" t="n">
        <f aca="false">IFERROR(VALUE(LEFT(A2214,4)),"")</f>
        <v>2025</v>
      </c>
      <c r="C2214" s="17" t="n">
        <f aca="false">IFERROR(VALUE(RIGHT(A2214,2)),"")</f>
        <v>10</v>
      </c>
      <c r="D2214" s="11" t="str">
        <f aca="false">TRIM('수출입 실적(국가별)'!B2218)</f>
        <v>그리스</v>
      </c>
      <c r="E2214" s="19" t="n">
        <f aca="false">IFERROR(VALUE(SUBSTITUTE(TRIM('수출입 실적(국가별)'!D2218),",","")),"")</f>
        <v>20070</v>
      </c>
      <c r="F2214" s="19" t="n">
        <f aca="false">IFERROR(VALUE(SUBSTITUTE(TRIM('수출입 실적(국가별)'!F2218),",","")),"")</f>
        <v>78100</v>
      </c>
      <c r="G2214" s="19" t="n">
        <f aca="false">IFERROR(VALUE(SUBSTITUTE(TRIM('수출입 실적(국가별)'!G2218),",","")),"")</f>
        <v>-58030</v>
      </c>
    </row>
    <row r="2215" customFormat="false" ht="15" hidden="false" customHeight="true" outlineLevel="0" collapsed="false">
      <c r="A2215" s="11" t="str">
        <f aca="false">TRIM('수출입 실적(국가별)'!A2219)</f>
        <v>2025.10</v>
      </c>
      <c r="B2215" s="17" t="n">
        <f aca="false">IFERROR(VALUE(LEFT(A2215,4)),"")</f>
        <v>2025</v>
      </c>
      <c r="C2215" s="17" t="n">
        <f aca="false">IFERROR(VALUE(RIGHT(A2215,2)),"")</f>
        <v>10</v>
      </c>
      <c r="D2215" s="11" t="str">
        <f aca="false">TRIM('수출입 실적(국가별)'!B2219)</f>
        <v>스리랑카</v>
      </c>
      <c r="E2215" s="19" t="n">
        <f aca="false">IFERROR(VALUE(SUBSTITUTE(TRIM('수출입 실적(국가별)'!D2219),",","")),"")</f>
        <v>19065</v>
      </c>
      <c r="F2215" s="19" t="n">
        <f aca="false">IFERROR(VALUE(SUBSTITUTE(TRIM('수출입 실적(국가별)'!F2219),",","")),"")</f>
        <v>7638</v>
      </c>
      <c r="G2215" s="19" t="n">
        <f aca="false">IFERROR(VALUE(SUBSTITUTE(TRIM('수출입 실적(국가별)'!G2219),",","")),"")</f>
        <v>11427</v>
      </c>
    </row>
    <row r="2216" customFormat="false" ht="15" hidden="false" customHeight="true" outlineLevel="0" collapsed="false">
      <c r="A2216" s="11" t="str">
        <f aca="false">TRIM('수출입 실적(국가별)'!A2220)</f>
        <v>2025.10</v>
      </c>
      <c r="B2216" s="17" t="n">
        <f aca="false">IFERROR(VALUE(LEFT(A2216,4)),"")</f>
        <v>2025</v>
      </c>
      <c r="C2216" s="17" t="n">
        <f aca="false">IFERROR(VALUE(RIGHT(A2216,2)),"")</f>
        <v>10</v>
      </c>
      <c r="D2216" s="11" t="str">
        <f aca="false">TRIM('수출입 실적(국가별)'!B2220)</f>
        <v>피지</v>
      </c>
      <c r="E2216" s="19" t="n">
        <f aca="false">IFERROR(VALUE(SUBSTITUTE(TRIM('수출입 실적(국가별)'!D2220),",","")),"")</f>
        <v>18704</v>
      </c>
      <c r="F2216" s="19" t="n">
        <f aca="false">IFERROR(VALUE(SUBSTITUTE(TRIM('수출입 실적(국가별)'!F2220),",","")),"")</f>
        <v>365</v>
      </c>
      <c r="G2216" s="19" t="n">
        <f aca="false">IFERROR(VALUE(SUBSTITUTE(TRIM('수출입 실적(국가별)'!G2220),",","")),"")</f>
        <v>18339</v>
      </c>
    </row>
    <row r="2217" customFormat="false" ht="15" hidden="false" customHeight="true" outlineLevel="0" collapsed="false">
      <c r="A2217" s="11" t="str">
        <f aca="false">TRIM('수출입 실적(국가별)'!A2221)</f>
        <v>2025.10</v>
      </c>
      <c r="B2217" s="17" t="n">
        <f aca="false">IFERROR(VALUE(LEFT(A2217,4)),"")</f>
        <v>2025</v>
      </c>
      <c r="C2217" s="17" t="n">
        <f aca="false">IFERROR(VALUE(RIGHT(A2217,2)),"")</f>
        <v>10</v>
      </c>
      <c r="D2217" s="11" t="str">
        <f aca="false">TRIM('수출입 실적(국가별)'!B2221)</f>
        <v>불가리아</v>
      </c>
      <c r="E2217" s="19" t="n">
        <f aca="false">IFERROR(VALUE(SUBSTITUTE(TRIM('수출입 실적(국가별)'!D2221),",","")),"")</f>
        <v>18681</v>
      </c>
      <c r="F2217" s="19" t="n">
        <f aca="false">IFERROR(VALUE(SUBSTITUTE(TRIM('수출입 실적(국가별)'!F2221),",","")),"")</f>
        <v>33928</v>
      </c>
      <c r="G2217" s="19" t="n">
        <f aca="false">IFERROR(VALUE(SUBSTITUTE(TRIM('수출입 실적(국가별)'!G2221),",","")),"")</f>
        <v>-15247</v>
      </c>
    </row>
    <row r="2218" customFormat="false" ht="15" hidden="false" customHeight="true" outlineLevel="0" collapsed="false">
      <c r="A2218" s="11" t="str">
        <f aca="false">TRIM('수출입 실적(국가별)'!A2222)</f>
        <v>2025.10</v>
      </c>
      <c r="B2218" s="17" t="n">
        <f aca="false">IFERROR(VALUE(LEFT(A2218,4)),"")</f>
        <v>2025</v>
      </c>
      <c r="C2218" s="17" t="n">
        <f aca="false">IFERROR(VALUE(RIGHT(A2218,2)),"")</f>
        <v>10</v>
      </c>
      <c r="D2218" s="11" t="str">
        <f aca="false">TRIM('수출입 실적(국가별)'!B2222)</f>
        <v>튀니지</v>
      </c>
      <c r="E2218" s="19" t="n">
        <f aca="false">IFERROR(VALUE(SUBSTITUTE(TRIM('수출입 실적(국가별)'!D2222),",","")),"")</f>
        <v>18224</v>
      </c>
      <c r="F2218" s="19" t="n">
        <f aca="false">IFERROR(VALUE(SUBSTITUTE(TRIM('수출입 실적(국가별)'!F2222),",","")),"")</f>
        <v>10228</v>
      </c>
      <c r="G2218" s="19" t="n">
        <f aca="false">IFERROR(VALUE(SUBSTITUTE(TRIM('수출입 실적(국가별)'!G2222),",","")),"")</f>
        <v>7996</v>
      </c>
    </row>
    <row r="2219" customFormat="false" ht="15" hidden="false" customHeight="true" outlineLevel="0" collapsed="false">
      <c r="A2219" s="11" t="str">
        <f aca="false">TRIM('수출입 실적(국가별)'!A2223)</f>
        <v>2025.10</v>
      </c>
      <c r="B2219" s="17" t="n">
        <f aca="false">IFERROR(VALUE(LEFT(A2219,4)),"")</f>
        <v>2025</v>
      </c>
      <c r="C2219" s="17" t="n">
        <f aca="false">IFERROR(VALUE(RIGHT(A2219,2)),"")</f>
        <v>10</v>
      </c>
      <c r="D2219" s="11" t="str">
        <f aca="false">TRIM('수출입 실적(국가별)'!B2223)</f>
        <v>에티오피아</v>
      </c>
      <c r="E2219" s="19" t="n">
        <f aca="false">IFERROR(VALUE(SUBSTITUTE(TRIM('수출입 실적(국가별)'!D2223),",","")),"")</f>
        <v>17251</v>
      </c>
      <c r="F2219" s="19" t="n">
        <f aca="false">IFERROR(VALUE(SUBSTITUTE(TRIM('수출입 실적(국가별)'!F2223),",","")),"")</f>
        <v>17525</v>
      </c>
      <c r="G2219" s="19" t="n">
        <f aca="false">IFERROR(VALUE(SUBSTITUTE(TRIM('수출입 실적(국가별)'!G2223),",","")),"")</f>
        <v>-274</v>
      </c>
    </row>
    <row r="2220" customFormat="false" ht="15" hidden="false" customHeight="true" outlineLevel="0" collapsed="false">
      <c r="A2220" s="11" t="str">
        <f aca="false">TRIM('수출입 실적(국가별)'!A2224)</f>
        <v>2025.10</v>
      </c>
      <c r="B2220" s="17" t="n">
        <f aca="false">IFERROR(VALUE(LEFT(A2220,4)),"")</f>
        <v>2025</v>
      </c>
      <c r="C2220" s="17" t="n">
        <f aca="false">IFERROR(VALUE(RIGHT(A2220,2)),"")</f>
        <v>10</v>
      </c>
      <c r="D2220" s="11" t="str">
        <f aca="false">TRIM('수출입 실적(국가별)'!B2224)</f>
        <v>우루과이</v>
      </c>
      <c r="E2220" s="19" t="n">
        <f aca="false">IFERROR(VALUE(SUBSTITUTE(TRIM('수출입 실적(국가별)'!D2224),",","")),"")</f>
        <v>16547</v>
      </c>
      <c r="F2220" s="19" t="n">
        <f aca="false">IFERROR(VALUE(SUBSTITUTE(TRIM('수출입 실적(국가별)'!F2224),",","")),"")</f>
        <v>4998</v>
      </c>
      <c r="G2220" s="19" t="n">
        <f aca="false">IFERROR(VALUE(SUBSTITUTE(TRIM('수출입 실적(국가별)'!G2224),",","")),"")</f>
        <v>11548</v>
      </c>
    </row>
    <row r="2221" customFormat="false" ht="15" hidden="false" customHeight="true" outlineLevel="0" collapsed="false">
      <c r="A2221" s="11" t="str">
        <f aca="false">TRIM('수출입 실적(국가별)'!A2225)</f>
        <v>2025.10</v>
      </c>
      <c r="B2221" s="17" t="n">
        <f aca="false">IFERROR(VALUE(LEFT(A2221,4)),"")</f>
        <v>2025</v>
      </c>
      <c r="C2221" s="17" t="n">
        <f aca="false">IFERROR(VALUE(RIGHT(A2221,2)),"")</f>
        <v>10</v>
      </c>
      <c r="D2221" s="11" t="str">
        <f aca="false">TRIM('수출입 실적(국가별)'!B2225)</f>
        <v>도미니카 공화국</v>
      </c>
      <c r="E2221" s="19" t="n">
        <f aca="false">IFERROR(VALUE(SUBSTITUTE(TRIM('수출입 실적(국가별)'!D2225),",","")),"")</f>
        <v>15168</v>
      </c>
      <c r="F2221" s="19" t="n">
        <f aca="false">IFERROR(VALUE(SUBSTITUTE(TRIM('수출입 실적(국가별)'!F2225),",","")),"")</f>
        <v>5356</v>
      </c>
      <c r="G2221" s="19" t="n">
        <f aca="false">IFERROR(VALUE(SUBSTITUTE(TRIM('수출입 실적(국가별)'!G2225),",","")),"")</f>
        <v>9812</v>
      </c>
    </row>
    <row r="2222" customFormat="false" ht="15" hidden="false" customHeight="true" outlineLevel="0" collapsed="false">
      <c r="A2222" s="11" t="str">
        <f aca="false">TRIM('수출입 실적(국가별)'!A2226)</f>
        <v>2025.10</v>
      </c>
      <c r="B2222" s="17" t="n">
        <f aca="false">IFERROR(VALUE(LEFT(A2222,4)),"")</f>
        <v>2025</v>
      </c>
      <c r="C2222" s="17" t="n">
        <f aca="false">IFERROR(VALUE(RIGHT(A2222,2)),"")</f>
        <v>10</v>
      </c>
      <c r="D2222" s="11" t="str">
        <f aca="false">TRIM('수출입 실적(국가별)'!B2226)</f>
        <v>탄자니아</v>
      </c>
      <c r="E2222" s="19" t="n">
        <f aca="false">IFERROR(VALUE(SUBSTITUTE(TRIM('수출입 실적(국가별)'!D2226),",","")),"")</f>
        <v>15122</v>
      </c>
      <c r="F2222" s="19" t="n">
        <f aca="false">IFERROR(VALUE(SUBSTITUTE(TRIM('수출입 실적(국가별)'!F2226),",","")),"")</f>
        <v>2278</v>
      </c>
      <c r="G2222" s="19" t="n">
        <f aca="false">IFERROR(VALUE(SUBSTITUTE(TRIM('수출입 실적(국가별)'!G2226),",","")),"")</f>
        <v>12844</v>
      </c>
    </row>
    <row r="2223" customFormat="false" ht="15" hidden="false" customHeight="true" outlineLevel="0" collapsed="false">
      <c r="A2223" s="11" t="str">
        <f aca="false">TRIM('수출입 실적(국가별)'!A2227)</f>
        <v>2025.10</v>
      </c>
      <c r="B2223" s="17" t="n">
        <f aca="false">IFERROR(VALUE(LEFT(A2223,4)),"")</f>
        <v>2025</v>
      </c>
      <c r="C2223" s="17" t="n">
        <f aca="false">IFERROR(VALUE(RIGHT(A2223,2)),"")</f>
        <v>10</v>
      </c>
      <c r="D2223" s="11" t="str">
        <f aca="false">TRIM('수출입 실적(국가별)'!B2227)</f>
        <v>코스타리카</v>
      </c>
      <c r="E2223" s="19" t="n">
        <f aca="false">IFERROR(VALUE(SUBSTITUTE(TRIM('수출입 실적(국가별)'!D2227),",","")),"")</f>
        <v>14645</v>
      </c>
      <c r="F2223" s="19" t="n">
        <f aca="false">IFERROR(VALUE(SUBSTITUTE(TRIM('수출입 실적(국가별)'!F2227),",","")),"")</f>
        <v>20999</v>
      </c>
      <c r="G2223" s="19" t="n">
        <f aca="false">IFERROR(VALUE(SUBSTITUTE(TRIM('수출입 실적(국가별)'!G2227),",","")),"")</f>
        <v>-6354</v>
      </c>
    </row>
    <row r="2224" customFormat="false" ht="15" hidden="false" customHeight="true" outlineLevel="0" collapsed="false">
      <c r="A2224" s="11" t="str">
        <f aca="false">TRIM('수출입 실적(국가별)'!A2228)</f>
        <v>2025.10</v>
      </c>
      <c r="B2224" s="17" t="n">
        <f aca="false">IFERROR(VALUE(LEFT(A2224,4)),"")</f>
        <v>2025</v>
      </c>
      <c r="C2224" s="17" t="n">
        <f aca="false">IFERROR(VALUE(RIGHT(A2224,2)),"")</f>
        <v>10</v>
      </c>
      <c r="D2224" s="11" t="str">
        <f aca="false">TRIM('수출입 실적(국가별)'!B2228)</f>
        <v>시리아</v>
      </c>
      <c r="E2224" s="19" t="n">
        <f aca="false">IFERROR(VALUE(SUBSTITUTE(TRIM('수출입 실적(국가별)'!D2228),",","")),"")</f>
        <v>14066</v>
      </c>
      <c r="F2224" s="19" t="n">
        <f aca="false">IFERROR(VALUE(SUBSTITUTE(TRIM('수출입 실적(국가별)'!F2228),",","")),"")</f>
        <v>3</v>
      </c>
      <c r="G2224" s="19" t="n">
        <f aca="false">IFERROR(VALUE(SUBSTITUTE(TRIM('수출입 실적(국가별)'!G2228),",","")),"")</f>
        <v>14063</v>
      </c>
    </row>
    <row r="2225" customFormat="false" ht="15" hidden="false" customHeight="true" outlineLevel="0" collapsed="false">
      <c r="A2225" s="11" t="str">
        <f aca="false">TRIM('수출입 실적(국가별)'!A2229)</f>
        <v>2025.10</v>
      </c>
      <c r="B2225" s="17" t="n">
        <f aca="false">IFERROR(VALUE(LEFT(A2225,4)),"")</f>
        <v>2025</v>
      </c>
      <c r="C2225" s="17" t="n">
        <f aca="false">IFERROR(VALUE(RIGHT(A2225,2)),"")</f>
        <v>10</v>
      </c>
      <c r="D2225" s="11" t="str">
        <f aca="false">TRIM('수출입 실적(국가별)'!B2229)</f>
        <v>지부티</v>
      </c>
      <c r="E2225" s="19" t="n">
        <f aca="false">IFERROR(VALUE(SUBSTITUTE(TRIM('수출입 실적(국가별)'!D2229),",","")),"")</f>
        <v>13494</v>
      </c>
      <c r="F2225" s="19" t="n">
        <f aca="false">IFERROR(VALUE(SUBSTITUTE(TRIM('수출입 실적(국가별)'!F2229),",","")),"")</f>
        <v>3</v>
      </c>
      <c r="G2225" s="19" t="n">
        <f aca="false">IFERROR(VALUE(SUBSTITUTE(TRIM('수출입 실적(국가별)'!G2229),",","")),"")</f>
        <v>13491</v>
      </c>
    </row>
    <row r="2226" customFormat="false" ht="15" hidden="false" customHeight="true" outlineLevel="0" collapsed="false">
      <c r="A2226" s="11" t="str">
        <f aca="false">TRIM('수출입 실적(국가별)'!A2230)</f>
        <v>2025.10</v>
      </c>
      <c r="B2226" s="17" t="n">
        <f aca="false">IFERROR(VALUE(LEFT(A2226,4)),"")</f>
        <v>2025</v>
      </c>
      <c r="C2226" s="17" t="n">
        <f aca="false">IFERROR(VALUE(RIGHT(A2226,2)),"")</f>
        <v>10</v>
      </c>
      <c r="D2226" s="11" t="str">
        <f aca="false">TRIM('수출입 실적(국가별)'!B2230)</f>
        <v>이란</v>
      </c>
      <c r="E2226" s="19" t="n">
        <f aca="false">IFERROR(VALUE(SUBSTITUTE(TRIM('수출입 실적(국가별)'!D2230),",","")),"")</f>
        <v>13309</v>
      </c>
      <c r="F2226" s="19" t="n">
        <f aca="false">IFERROR(VALUE(SUBSTITUTE(TRIM('수출입 실적(국가별)'!F2230),",","")),"")</f>
        <v>59</v>
      </c>
      <c r="G2226" s="19" t="n">
        <f aca="false">IFERROR(VALUE(SUBSTITUTE(TRIM('수출입 실적(국가별)'!G2230),",","")),"")</f>
        <v>13250</v>
      </c>
    </row>
    <row r="2227" customFormat="false" ht="15" hidden="false" customHeight="true" outlineLevel="0" collapsed="false">
      <c r="A2227" s="11" t="str">
        <f aca="false">TRIM('수출입 실적(국가별)'!A2231)</f>
        <v>2025.10</v>
      </c>
      <c r="B2227" s="17" t="n">
        <f aca="false">IFERROR(VALUE(LEFT(A2227,4)),"")</f>
        <v>2025</v>
      </c>
      <c r="C2227" s="17" t="n">
        <f aca="false">IFERROR(VALUE(RIGHT(A2227,2)),"")</f>
        <v>10</v>
      </c>
      <c r="D2227" s="11" t="str">
        <f aca="false">TRIM('수출입 실적(국가별)'!B2231)</f>
        <v>세르비아</v>
      </c>
      <c r="E2227" s="19" t="n">
        <f aca="false">IFERROR(VALUE(SUBSTITUTE(TRIM('수출입 실적(국가별)'!D2231),",","")),"")</f>
        <v>11230</v>
      </c>
      <c r="F2227" s="19" t="n">
        <f aca="false">IFERROR(VALUE(SUBSTITUTE(TRIM('수출입 실적(국가별)'!F2231),",","")),"")</f>
        <v>12448</v>
      </c>
      <c r="G2227" s="19" t="n">
        <f aca="false">IFERROR(VALUE(SUBSTITUTE(TRIM('수출입 실적(국가별)'!G2231),",","")),"")</f>
        <v>-1217</v>
      </c>
    </row>
    <row r="2228" customFormat="false" ht="15" hidden="false" customHeight="true" outlineLevel="0" collapsed="false">
      <c r="A2228" s="11" t="str">
        <f aca="false">TRIM('수출입 실적(국가별)'!A2232)</f>
        <v>2025.10</v>
      </c>
      <c r="B2228" s="17" t="n">
        <f aca="false">IFERROR(VALUE(LEFT(A2228,4)),"")</f>
        <v>2025</v>
      </c>
      <c r="C2228" s="17" t="n">
        <f aca="false">IFERROR(VALUE(RIGHT(A2228,2)),"")</f>
        <v>10</v>
      </c>
      <c r="D2228" s="11" t="str">
        <f aca="false">TRIM('수출입 실적(국가별)'!B2232)</f>
        <v>기타국</v>
      </c>
      <c r="E2228" s="19" t="n">
        <f aca="false">IFERROR(VALUE(SUBSTITUTE(TRIM('수출입 실적(국가별)'!D2232),",","")),"")</f>
        <v>11014</v>
      </c>
      <c r="F2228" s="19" t="n">
        <f aca="false">IFERROR(VALUE(SUBSTITUTE(TRIM('수출입 실적(국가별)'!F2232),",","")),"")</f>
        <v>6189</v>
      </c>
      <c r="G2228" s="19" t="n">
        <f aca="false">IFERROR(VALUE(SUBSTITUTE(TRIM('수출입 실적(국가별)'!G2232),",","")),"")</f>
        <v>4825</v>
      </c>
    </row>
    <row r="2229" customFormat="false" ht="15" hidden="false" customHeight="true" outlineLevel="0" collapsed="false">
      <c r="A2229" s="11" t="str">
        <f aca="false">TRIM('수출입 실적(국가별)'!A2233)</f>
        <v>2025.10</v>
      </c>
      <c r="B2229" s="17" t="n">
        <f aca="false">IFERROR(VALUE(LEFT(A2229,4)),"")</f>
        <v>2025</v>
      </c>
      <c r="C2229" s="17" t="n">
        <f aca="false">IFERROR(VALUE(RIGHT(A2229,2)),"")</f>
        <v>10</v>
      </c>
      <c r="D2229" s="11" t="str">
        <f aca="false">TRIM('수출입 실적(국가별)'!B2233)</f>
        <v>온두라스</v>
      </c>
      <c r="E2229" s="19" t="n">
        <f aca="false">IFERROR(VALUE(SUBSTITUTE(TRIM('수출입 실적(국가별)'!D2233),",","")),"")</f>
        <v>10977</v>
      </c>
      <c r="F2229" s="19" t="n">
        <f aca="false">IFERROR(VALUE(SUBSTITUTE(TRIM('수출입 실적(국가별)'!F2233),",","")),"")</f>
        <v>24259</v>
      </c>
      <c r="G2229" s="19" t="n">
        <f aca="false">IFERROR(VALUE(SUBSTITUTE(TRIM('수출입 실적(국가별)'!G2233),",","")),"")</f>
        <v>-13281</v>
      </c>
    </row>
    <row r="2230" customFormat="false" ht="15" hidden="false" customHeight="true" outlineLevel="0" collapsed="false">
      <c r="A2230" s="11" t="str">
        <f aca="false">TRIM('수출입 실적(국가별)'!A2234)</f>
        <v>2025.10</v>
      </c>
      <c r="B2230" s="17" t="n">
        <f aca="false">IFERROR(VALUE(LEFT(A2230,4)),"")</f>
        <v>2025</v>
      </c>
      <c r="C2230" s="17" t="n">
        <f aca="false">IFERROR(VALUE(RIGHT(A2230,2)),"")</f>
        <v>10</v>
      </c>
      <c r="D2230" s="11" t="str">
        <f aca="false">TRIM('수출입 실적(국가별)'!B2234)</f>
        <v>에스토니아</v>
      </c>
      <c r="E2230" s="19" t="n">
        <f aca="false">IFERROR(VALUE(SUBSTITUTE(TRIM('수출입 실적(국가별)'!D2234),",","")),"")</f>
        <v>10759</v>
      </c>
      <c r="F2230" s="19" t="n">
        <f aca="false">IFERROR(VALUE(SUBSTITUTE(TRIM('수출입 실적(국가별)'!F2234),",","")),"")</f>
        <v>6904</v>
      </c>
      <c r="G2230" s="19" t="n">
        <f aca="false">IFERROR(VALUE(SUBSTITUTE(TRIM('수출입 실적(국가별)'!G2234),",","")),"")</f>
        <v>3855</v>
      </c>
    </row>
    <row r="2231" customFormat="false" ht="15" hidden="false" customHeight="true" outlineLevel="0" collapsed="false">
      <c r="A2231" s="11" t="str">
        <f aca="false">TRIM('수출입 실적(국가별)'!A2235)</f>
        <v>2025.10</v>
      </c>
      <c r="B2231" s="17" t="n">
        <f aca="false">IFERROR(VALUE(LEFT(A2231,4)),"")</f>
        <v>2025</v>
      </c>
      <c r="C2231" s="17" t="n">
        <f aca="false">IFERROR(VALUE(RIGHT(A2231,2)),"")</f>
        <v>10</v>
      </c>
      <c r="D2231" s="11" t="str">
        <f aca="false">TRIM('수출입 실적(국가별)'!B2235)</f>
        <v>케냐</v>
      </c>
      <c r="E2231" s="19" t="n">
        <f aca="false">IFERROR(VALUE(SUBSTITUTE(TRIM('수출입 실적(국가별)'!D2235),",","")),"")</f>
        <v>10617</v>
      </c>
      <c r="F2231" s="19" t="n">
        <f aca="false">IFERROR(VALUE(SUBSTITUTE(TRIM('수출입 실적(국가별)'!F2235),",","")),"")</f>
        <v>1701</v>
      </c>
      <c r="G2231" s="19" t="n">
        <f aca="false">IFERROR(VALUE(SUBSTITUTE(TRIM('수출입 실적(국가별)'!G2235),",","")),"")</f>
        <v>8916</v>
      </c>
    </row>
    <row r="2232" customFormat="false" ht="15" hidden="false" customHeight="true" outlineLevel="0" collapsed="false">
      <c r="A2232" s="11" t="str">
        <f aca="false">TRIM('수출입 실적(국가별)'!A2236)</f>
        <v>2025.10</v>
      </c>
      <c r="B2232" s="17" t="n">
        <f aca="false">IFERROR(VALUE(LEFT(A2232,4)),"")</f>
        <v>2025</v>
      </c>
      <c r="C2232" s="17" t="n">
        <f aca="false">IFERROR(VALUE(RIGHT(A2232,2)),"")</f>
        <v>10</v>
      </c>
      <c r="D2232" s="11" t="str">
        <f aca="false">TRIM('수출입 실적(국가별)'!B2236)</f>
        <v>불령 폴리네시아</v>
      </c>
      <c r="E2232" s="19" t="n">
        <f aca="false">IFERROR(VALUE(SUBSTITUTE(TRIM('수출입 실적(국가별)'!D2236),",","")),"")</f>
        <v>10595</v>
      </c>
      <c r="F2232" s="19" t="n">
        <f aca="false">IFERROR(VALUE(SUBSTITUTE(TRIM('수출입 실적(국가별)'!F2236),",","")),"")</f>
        <v>195</v>
      </c>
      <c r="G2232" s="19" t="n">
        <f aca="false">IFERROR(VALUE(SUBSTITUTE(TRIM('수출입 실적(국가별)'!G2236),",","")),"")</f>
        <v>10400</v>
      </c>
    </row>
    <row r="2233" customFormat="false" ht="15" hidden="false" customHeight="true" outlineLevel="0" collapsed="false">
      <c r="A2233" s="11" t="str">
        <f aca="false">TRIM('수출입 실적(국가별)'!A2237)</f>
        <v>2025.10</v>
      </c>
      <c r="B2233" s="17" t="n">
        <f aca="false">IFERROR(VALUE(LEFT(A2233,4)),"")</f>
        <v>2025</v>
      </c>
      <c r="C2233" s="17" t="n">
        <f aca="false">IFERROR(VALUE(RIGHT(A2233,2)),"")</f>
        <v>10</v>
      </c>
      <c r="D2233" s="11" t="str">
        <f aca="false">TRIM('수출입 실적(국가별)'!B2237)</f>
        <v>파라과이</v>
      </c>
      <c r="E2233" s="19" t="n">
        <f aca="false">IFERROR(VALUE(SUBSTITUTE(TRIM('수출입 실적(국가별)'!D2237),",","")),"")</f>
        <v>10126</v>
      </c>
      <c r="F2233" s="19" t="n">
        <f aca="false">IFERROR(VALUE(SUBSTITUTE(TRIM('수출입 실적(국가별)'!F2237),",","")),"")</f>
        <v>6744</v>
      </c>
      <c r="G2233" s="19" t="n">
        <f aca="false">IFERROR(VALUE(SUBSTITUTE(TRIM('수출입 실적(국가별)'!G2237),",","")),"")</f>
        <v>3383</v>
      </c>
    </row>
    <row r="2234" customFormat="false" ht="15" hidden="false" customHeight="true" outlineLevel="0" collapsed="false">
      <c r="A2234" s="11" t="str">
        <f aca="false">TRIM('수출입 실적(국가별)'!A2238)</f>
        <v>2025.10</v>
      </c>
      <c r="B2234" s="17" t="n">
        <f aca="false">IFERROR(VALUE(LEFT(A2234,4)),"")</f>
        <v>2025</v>
      </c>
      <c r="C2234" s="17" t="n">
        <f aca="false">IFERROR(VALUE(RIGHT(A2234,2)),"")</f>
        <v>10</v>
      </c>
      <c r="D2234" s="11" t="str">
        <f aca="false">TRIM('수출입 실적(국가별)'!B2238)</f>
        <v>레바논</v>
      </c>
      <c r="E2234" s="19" t="n">
        <f aca="false">IFERROR(VALUE(SUBSTITUTE(TRIM('수출입 실적(국가별)'!D2238),",","")),"")</f>
        <v>9498</v>
      </c>
      <c r="F2234" s="19" t="n">
        <f aca="false">IFERROR(VALUE(SUBSTITUTE(TRIM('수출입 실적(국가별)'!F2238),",","")),"")</f>
        <v>2221</v>
      </c>
      <c r="G2234" s="19" t="n">
        <f aca="false">IFERROR(VALUE(SUBSTITUTE(TRIM('수출입 실적(국가별)'!G2238),",","")),"")</f>
        <v>7278</v>
      </c>
    </row>
    <row r="2235" customFormat="false" ht="15" hidden="false" customHeight="true" outlineLevel="0" collapsed="false">
      <c r="A2235" s="11" t="str">
        <f aca="false">TRIM('수출입 실적(국가별)'!A2239)</f>
        <v>2025.10</v>
      </c>
      <c r="B2235" s="17" t="n">
        <f aca="false">IFERROR(VALUE(LEFT(A2235,4)),"")</f>
        <v>2025</v>
      </c>
      <c r="C2235" s="17" t="n">
        <f aca="false">IFERROR(VALUE(RIGHT(A2235,2)),"")</f>
        <v>10</v>
      </c>
      <c r="D2235" s="11" t="str">
        <f aca="false">TRIM('수출입 실적(국가별)'!B2239)</f>
        <v>조지아</v>
      </c>
      <c r="E2235" s="19" t="n">
        <f aca="false">IFERROR(VALUE(SUBSTITUTE(TRIM('수출입 실적(국가별)'!D2239),",","")),"")</f>
        <v>9183</v>
      </c>
      <c r="F2235" s="19" t="n">
        <f aca="false">IFERROR(VALUE(SUBSTITUTE(TRIM('수출입 실적(국가별)'!F2239),",","")),"")</f>
        <v>393</v>
      </c>
      <c r="G2235" s="19" t="n">
        <f aca="false">IFERROR(VALUE(SUBSTITUTE(TRIM('수출입 실적(국가별)'!G2239),",","")),"")</f>
        <v>8790</v>
      </c>
    </row>
    <row r="2236" customFormat="false" ht="15" hidden="false" customHeight="true" outlineLevel="0" collapsed="false">
      <c r="A2236" s="11" t="str">
        <f aca="false">TRIM('수출입 실적(국가별)'!A2240)</f>
        <v>2025.10</v>
      </c>
      <c r="B2236" s="17" t="n">
        <f aca="false">IFERROR(VALUE(LEFT(A2236,4)),"")</f>
        <v>2025</v>
      </c>
      <c r="C2236" s="17" t="n">
        <f aca="false">IFERROR(VALUE(RIGHT(A2236,2)),"")</f>
        <v>10</v>
      </c>
      <c r="D2236" s="11" t="str">
        <f aca="false">TRIM('수출입 실적(국가별)'!B2240)</f>
        <v>아제르바이잔</v>
      </c>
      <c r="E2236" s="19" t="n">
        <f aca="false">IFERROR(VALUE(SUBSTITUTE(TRIM('수출입 실적(국가별)'!D2240),",","")),"")</f>
        <v>8459</v>
      </c>
      <c r="F2236" s="19" t="n">
        <f aca="false">IFERROR(VALUE(SUBSTITUTE(TRIM('수출입 실적(국가별)'!F2240),",","")),"")</f>
        <v>17</v>
      </c>
      <c r="G2236" s="19" t="n">
        <f aca="false">IFERROR(VALUE(SUBSTITUTE(TRIM('수출입 실적(국가별)'!G2240),",","")),"")</f>
        <v>8441</v>
      </c>
    </row>
    <row r="2237" customFormat="false" ht="15" hidden="false" customHeight="true" outlineLevel="0" collapsed="false">
      <c r="A2237" s="11" t="str">
        <f aca="false">TRIM('수출입 실적(국가별)'!A2241)</f>
        <v>2025.10</v>
      </c>
      <c r="B2237" s="17" t="n">
        <f aca="false">IFERROR(VALUE(LEFT(A2237,4)),"")</f>
        <v>2025</v>
      </c>
      <c r="C2237" s="17" t="n">
        <f aca="false">IFERROR(VALUE(RIGHT(A2237,2)),"")</f>
        <v>10</v>
      </c>
      <c r="D2237" s="11" t="str">
        <f aca="false">TRIM('수출입 실적(국가별)'!B2241)</f>
        <v>라오스</v>
      </c>
      <c r="E2237" s="19" t="n">
        <f aca="false">IFERROR(VALUE(SUBSTITUTE(TRIM('수출입 실적(국가별)'!D2241),",","")),"")</f>
        <v>8006</v>
      </c>
      <c r="F2237" s="19" t="n">
        <f aca="false">IFERROR(VALUE(SUBSTITUTE(TRIM('수출입 실적(국가별)'!F2241),",","")),"")</f>
        <v>5830</v>
      </c>
      <c r="G2237" s="19" t="n">
        <f aca="false">IFERROR(VALUE(SUBSTITUTE(TRIM('수출입 실적(국가별)'!G2241),",","")),"")</f>
        <v>2176</v>
      </c>
    </row>
    <row r="2238" customFormat="false" ht="15" hidden="false" customHeight="true" outlineLevel="0" collapsed="false">
      <c r="A2238" s="11" t="str">
        <f aca="false">TRIM('수출입 실적(국가별)'!A2242)</f>
        <v>2025.10</v>
      </c>
      <c r="B2238" s="17" t="n">
        <f aca="false">IFERROR(VALUE(LEFT(A2238,4)),"")</f>
        <v>2025</v>
      </c>
      <c r="C2238" s="17" t="n">
        <f aca="false">IFERROR(VALUE(RIGHT(A2238,2)),"")</f>
        <v>10</v>
      </c>
      <c r="D2238" s="11" t="str">
        <f aca="false">TRIM('수출입 실적(국가별)'!B2242)</f>
        <v>바레인</v>
      </c>
      <c r="E2238" s="19" t="n">
        <f aca="false">IFERROR(VALUE(SUBSTITUTE(TRIM('수출입 실적(국가별)'!D2242),",","")),"")</f>
        <v>6569</v>
      </c>
      <c r="F2238" s="19" t="n">
        <f aca="false">IFERROR(VALUE(SUBSTITUTE(TRIM('수출입 실적(국가별)'!F2242),",","")),"")</f>
        <v>54326</v>
      </c>
      <c r="G2238" s="19" t="n">
        <f aca="false">IFERROR(VALUE(SUBSTITUTE(TRIM('수출입 실적(국가별)'!G2242),",","")),"")</f>
        <v>-47757</v>
      </c>
    </row>
    <row r="2239" customFormat="false" ht="15" hidden="false" customHeight="true" outlineLevel="0" collapsed="false">
      <c r="A2239" s="11" t="str">
        <f aca="false">TRIM('수출입 실적(국가별)'!A2243)</f>
        <v>2025.10</v>
      </c>
      <c r="B2239" s="17" t="n">
        <f aca="false">IFERROR(VALUE(LEFT(A2239,4)),"")</f>
        <v>2025</v>
      </c>
      <c r="C2239" s="17" t="n">
        <f aca="false">IFERROR(VALUE(RIGHT(A2239,2)),"")</f>
        <v>10</v>
      </c>
      <c r="D2239" s="11" t="str">
        <f aca="false">TRIM('수출입 실적(국가별)'!B2243)</f>
        <v>세네갈</v>
      </c>
      <c r="E2239" s="19" t="n">
        <f aca="false">IFERROR(VALUE(SUBSTITUTE(TRIM('수출입 실적(국가별)'!D2243),",","")),"")</f>
        <v>6281</v>
      </c>
      <c r="F2239" s="19" t="n">
        <f aca="false">IFERROR(VALUE(SUBSTITUTE(TRIM('수출입 실적(국가별)'!F2243),",","")),"")</f>
        <v>1455</v>
      </c>
      <c r="G2239" s="19" t="n">
        <f aca="false">IFERROR(VALUE(SUBSTITUTE(TRIM('수출입 실적(국가별)'!G2243),",","")),"")</f>
        <v>4827</v>
      </c>
    </row>
    <row r="2240" customFormat="false" ht="15" hidden="false" customHeight="true" outlineLevel="0" collapsed="false">
      <c r="A2240" s="11" t="str">
        <f aca="false">TRIM('수출입 실적(국가별)'!A2244)</f>
        <v>2025.10</v>
      </c>
      <c r="B2240" s="17" t="n">
        <f aca="false">IFERROR(VALUE(LEFT(A2240,4)),"")</f>
        <v>2025</v>
      </c>
      <c r="C2240" s="17" t="n">
        <f aca="false">IFERROR(VALUE(RIGHT(A2240,2)),"")</f>
        <v>10</v>
      </c>
      <c r="D2240" s="11" t="str">
        <f aca="false">TRIM('수출입 실적(국가별)'!B2244)</f>
        <v>룩셈부르그</v>
      </c>
      <c r="E2240" s="19" t="n">
        <f aca="false">IFERROR(VALUE(SUBSTITUTE(TRIM('수출입 실적(국가별)'!D2244),",","")),"")</f>
        <v>6166</v>
      </c>
      <c r="F2240" s="19" t="n">
        <f aca="false">IFERROR(VALUE(SUBSTITUTE(TRIM('수출입 실적(국가별)'!F2244),",","")),"")</f>
        <v>13310</v>
      </c>
      <c r="G2240" s="19" t="n">
        <f aca="false">IFERROR(VALUE(SUBSTITUTE(TRIM('수출입 실적(국가별)'!G2244),",","")),"")</f>
        <v>-7145</v>
      </c>
    </row>
    <row r="2241" customFormat="false" ht="15" hidden="false" customHeight="true" outlineLevel="0" collapsed="false">
      <c r="A2241" s="11" t="str">
        <f aca="false">TRIM('수출입 실적(국가별)'!A2245)</f>
        <v>2025.10</v>
      </c>
      <c r="B2241" s="17" t="n">
        <f aca="false">IFERROR(VALUE(LEFT(A2241,4)),"")</f>
        <v>2025</v>
      </c>
      <c r="C2241" s="17" t="n">
        <f aca="false">IFERROR(VALUE(RIGHT(A2241,2)),"")</f>
        <v>10</v>
      </c>
      <c r="D2241" s="11" t="str">
        <f aca="false">TRIM('수출입 실적(국가별)'!B2245)</f>
        <v>파푸아 뉴기니</v>
      </c>
      <c r="E2241" s="19" t="n">
        <f aca="false">IFERROR(VALUE(SUBSTITUTE(TRIM('수출입 실적(국가별)'!D2245),",","")),"")</f>
        <v>5943</v>
      </c>
      <c r="F2241" s="19" t="n">
        <f aca="false">IFERROR(VALUE(SUBSTITUTE(TRIM('수출입 실적(국가별)'!F2245),",","")),"")</f>
        <v>157629</v>
      </c>
      <c r="G2241" s="19" t="n">
        <f aca="false">IFERROR(VALUE(SUBSTITUTE(TRIM('수출입 실적(국가별)'!G2245),",","")),"")</f>
        <v>-151686</v>
      </c>
    </row>
    <row r="2242" customFormat="false" ht="15" hidden="false" customHeight="true" outlineLevel="0" collapsed="false">
      <c r="A2242" s="11" t="str">
        <f aca="false">TRIM('수출입 실적(국가별)'!A2246)</f>
        <v>2025.10</v>
      </c>
      <c r="B2242" s="17" t="n">
        <f aca="false">IFERROR(VALUE(LEFT(A2242,4)),"")</f>
        <v>2025</v>
      </c>
      <c r="C2242" s="17" t="n">
        <f aca="false">IFERROR(VALUE(RIGHT(A2242,2)),"")</f>
        <v>10</v>
      </c>
      <c r="D2242" s="11" t="str">
        <f aca="false">TRIM('수출입 실적(국가별)'!B2246)</f>
        <v>벨라루스</v>
      </c>
      <c r="E2242" s="19" t="n">
        <f aca="false">IFERROR(VALUE(SUBSTITUTE(TRIM('수출입 실적(국가별)'!D2246),",","")),"")</f>
        <v>5900</v>
      </c>
      <c r="F2242" s="19" t="n">
        <f aca="false">IFERROR(VALUE(SUBSTITUTE(TRIM('수출입 실적(국가별)'!F2246),",","")),"")</f>
        <v>1842</v>
      </c>
      <c r="G2242" s="19" t="n">
        <f aca="false">IFERROR(VALUE(SUBSTITUTE(TRIM('수출입 실적(국가별)'!G2246),",","")),"")</f>
        <v>4058</v>
      </c>
    </row>
    <row r="2243" customFormat="false" ht="15" hidden="false" customHeight="true" outlineLevel="0" collapsed="false">
      <c r="A2243" s="11" t="str">
        <f aca="false">TRIM('수출입 실적(국가별)'!A2247)</f>
        <v>2025.10</v>
      </c>
      <c r="B2243" s="17" t="n">
        <f aca="false">IFERROR(VALUE(LEFT(A2243,4)),"")</f>
        <v>2025</v>
      </c>
      <c r="C2243" s="17" t="n">
        <f aca="false">IFERROR(VALUE(RIGHT(A2243,2)),"")</f>
        <v>10</v>
      </c>
      <c r="D2243" s="11" t="str">
        <f aca="false">TRIM('수출입 실적(국가별)'!B2247)</f>
        <v>베네주엘라</v>
      </c>
      <c r="E2243" s="19" t="n">
        <f aca="false">IFERROR(VALUE(SUBSTITUTE(TRIM('수출입 실적(국가별)'!D2247),",","")),"")</f>
        <v>5381</v>
      </c>
      <c r="F2243" s="19" t="n">
        <f aca="false">IFERROR(VALUE(SUBSTITUTE(TRIM('수출입 실적(국가별)'!F2247),",","")),"")</f>
        <v>200</v>
      </c>
      <c r="G2243" s="19" t="n">
        <f aca="false">IFERROR(VALUE(SUBSTITUTE(TRIM('수출입 실적(국가별)'!G2247),",","")),"")</f>
        <v>5182</v>
      </c>
    </row>
    <row r="2244" customFormat="false" ht="15" hidden="false" customHeight="true" outlineLevel="0" collapsed="false">
      <c r="A2244" s="11" t="str">
        <f aca="false">TRIM('수출입 실적(국가별)'!A2248)</f>
        <v>2025.10</v>
      </c>
      <c r="B2244" s="17" t="n">
        <f aca="false">IFERROR(VALUE(LEFT(A2244,4)),"")</f>
        <v>2025</v>
      </c>
      <c r="C2244" s="17" t="n">
        <f aca="false">IFERROR(VALUE(RIGHT(A2244,2)),"")</f>
        <v>10</v>
      </c>
      <c r="D2244" s="11" t="str">
        <f aca="false">TRIM('수출입 실적(국가별)'!B2248)</f>
        <v>몰도바</v>
      </c>
      <c r="E2244" s="19" t="n">
        <f aca="false">IFERROR(VALUE(SUBSTITUTE(TRIM('수출입 실적(국가별)'!D2248),",","")),"")</f>
        <v>5351</v>
      </c>
      <c r="F2244" s="19" t="n">
        <f aca="false">IFERROR(VALUE(SUBSTITUTE(TRIM('수출입 실적(국가별)'!F2248),",","")),"")</f>
        <v>4342</v>
      </c>
      <c r="G2244" s="19" t="n">
        <f aca="false">IFERROR(VALUE(SUBSTITUTE(TRIM('수출입 실적(국가별)'!G2248),",","")),"")</f>
        <v>1009</v>
      </c>
    </row>
    <row r="2245" customFormat="false" ht="15" hidden="false" customHeight="true" outlineLevel="0" collapsed="false">
      <c r="A2245" s="11" t="str">
        <f aca="false">TRIM('수출입 실적(국가별)'!A2249)</f>
        <v>2025.10</v>
      </c>
      <c r="B2245" s="17" t="n">
        <f aca="false">IFERROR(VALUE(LEFT(A2245,4)),"")</f>
        <v>2025</v>
      </c>
      <c r="C2245" s="17" t="n">
        <f aca="false">IFERROR(VALUE(RIGHT(A2245,2)),"")</f>
        <v>10</v>
      </c>
      <c r="D2245" s="11" t="str">
        <f aca="false">TRIM('수출입 실적(국가별)'!B2249)</f>
        <v>크로아티아</v>
      </c>
      <c r="E2245" s="19" t="n">
        <f aca="false">IFERROR(VALUE(SUBSTITUTE(TRIM('수출입 실적(국가별)'!D2249),",","")),"")</f>
        <v>5324</v>
      </c>
      <c r="F2245" s="19" t="n">
        <f aca="false">IFERROR(VALUE(SUBSTITUTE(TRIM('수출입 실적(국가별)'!F2249),",","")),"")</f>
        <v>1472</v>
      </c>
      <c r="G2245" s="19" t="n">
        <f aca="false">IFERROR(VALUE(SUBSTITUTE(TRIM('수출입 실적(국가별)'!G2249),",","")),"")</f>
        <v>3852</v>
      </c>
    </row>
    <row r="2246" customFormat="false" ht="15" hidden="false" customHeight="true" outlineLevel="0" collapsed="false">
      <c r="A2246" s="11" t="str">
        <f aca="false">TRIM('수출입 실적(국가별)'!A2250)</f>
        <v>2025.10</v>
      </c>
      <c r="B2246" s="17" t="n">
        <f aca="false">IFERROR(VALUE(LEFT(A2246,4)),"")</f>
        <v>2025</v>
      </c>
      <c r="C2246" s="17" t="n">
        <f aca="false">IFERROR(VALUE(RIGHT(A2246,2)),"")</f>
        <v>10</v>
      </c>
      <c r="D2246" s="11" t="str">
        <f aca="false">TRIM('수출입 실적(국가별)'!B2250)</f>
        <v>니카라과</v>
      </c>
      <c r="E2246" s="19" t="n">
        <f aca="false">IFERROR(VALUE(SUBSTITUTE(TRIM('수출입 실적(국가별)'!D2250),",","")),"")</f>
        <v>4761</v>
      </c>
      <c r="F2246" s="19" t="n">
        <f aca="false">IFERROR(VALUE(SUBSTITUTE(TRIM('수출입 실적(국가별)'!F2250),",","")),"")</f>
        <v>2346</v>
      </c>
      <c r="G2246" s="19" t="n">
        <f aca="false">IFERROR(VALUE(SUBSTITUTE(TRIM('수출입 실적(국가별)'!G2250),",","")),"")</f>
        <v>2414</v>
      </c>
    </row>
    <row r="2247" customFormat="false" ht="15" hidden="false" customHeight="true" outlineLevel="0" collapsed="false">
      <c r="A2247" s="11" t="str">
        <f aca="false">TRIM('수출입 실적(국가별)'!A2251)</f>
        <v>2025.10</v>
      </c>
      <c r="B2247" s="17" t="n">
        <f aca="false">IFERROR(VALUE(LEFT(A2247,4)),"")</f>
        <v>2025</v>
      </c>
      <c r="C2247" s="17" t="n">
        <f aca="false">IFERROR(VALUE(RIGHT(A2247,2)),"")</f>
        <v>10</v>
      </c>
      <c r="D2247" s="11" t="str">
        <f aca="false">TRIM('수출입 실적(국가별)'!B2251)</f>
        <v>라트비아</v>
      </c>
      <c r="E2247" s="19" t="n">
        <f aca="false">IFERROR(VALUE(SUBSTITUTE(TRIM('수출입 실적(국가별)'!D2251),",","")),"")</f>
        <v>4627</v>
      </c>
      <c r="F2247" s="19" t="n">
        <f aca="false">IFERROR(VALUE(SUBSTITUTE(TRIM('수출입 실적(국가별)'!F2251),",","")),"")</f>
        <v>8628</v>
      </c>
      <c r="G2247" s="19" t="n">
        <f aca="false">IFERROR(VALUE(SUBSTITUTE(TRIM('수출입 실적(국가별)'!G2251),",","")),"")</f>
        <v>-4001</v>
      </c>
    </row>
    <row r="2248" customFormat="false" ht="15" hidden="false" customHeight="true" outlineLevel="0" collapsed="false">
      <c r="A2248" s="11" t="str">
        <f aca="false">TRIM('수출입 실적(국가별)'!A2252)</f>
        <v>2025.10</v>
      </c>
      <c r="B2248" s="17" t="n">
        <f aca="false">IFERROR(VALUE(LEFT(A2248,4)),"")</f>
        <v>2025</v>
      </c>
      <c r="C2248" s="17" t="n">
        <f aca="false">IFERROR(VALUE(RIGHT(A2248,2)),"")</f>
        <v>10</v>
      </c>
      <c r="D2248" s="11" t="str">
        <f aca="false">TRIM('수출입 실적(국가별)'!B2252)</f>
        <v>모잠비크</v>
      </c>
      <c r="E2248" s="19" t="n">
        <f aca="false">IFERROR(VALUE(SUBSTITUTE(TRIM('수출입 실적(국가별)'!D2252),",","")),"")</f>
        <v>4456</v>
      </c>
      <c r="F2248" s="19" t="n">
        <f aca="false">IFERROR(VALUE(SUBSTITUTE(TRIM('수출입 실적(국가별)'!F2252),",","")),"")</f>
        <v>657</v>
      </c>
      <c r="G2248" s="19" t="n">
        <f aca="false">IFERROR(VALUE(SUBSTITUTE(TRIM('수출입 실적(국가별)'!G2252),",","")),"")</f>
        <v>3799</v>
      </c>
    </row>
    <row r="2249" customFormat="false" ht="15" hidden="false" customHeight="true" outlineLevel="0" collapsed="false">
      <c r="A2249" s="11" t="str">
        <f aca="false">TRIM('수출입 실적(국가별)'!A2253)</f>
        <v>2025.10</v>
      </c>
      <c r="B2249" s="17" t="n">
        <f aca="false">IFERROR(VALUE(LEFT(A2249,4)),"")</f>
        <v>2025</v>
      </c>
      <c r="C2249" s="17" t="n">
        <f aca="false">IFERROR(VALUE(RIGHT(A2249,2)),"")</f>
        <v>10</v>
      </c>
      <c r="D2249" s="11" t="str">
        <f aca="false">TRIM('수출입 실적(국가별)'!B2253)</f>
        <v>예맨</v>
      </c>
      <c r="E2249" s="19" t="n">
        <f aca="false">IFERROR(VALUE(SUBSTITUTE(TRIM('수출입 실적(국가별)'!D2253),",","")),"")</f>
        <v>4152</v>
      </c>
      <c r="F2249" s="19" t="n">
        <f aca="false">IFERROR(VALUE(SUBSTITUTE(TRIM('수출입 실적(국가별)'!F2253),",","")),"")</f>
        <v>299</v>
      </c>
      <c r="G2249" s="19" t="n">
        <f aca="false">IFERROR(VALUE(SUBSTITUTE(TRIM('수출입 실적(국가별)'!G2253),",","")),"")</f>
        <v>3854</v>
      </c>
    </row>
    <row r="2250" customFormat="false" ht="15" hidden="false" customHeight="true" outlineLevel="0" collapsed="false">
      <c r="A2250" s="11" t="str">
        <f aca="false">TRIM('수출입 실적(국가별)'!A2254)</f>
        <v>2025.10</v>
      </c>
      <c r="B2250" s="17" t="n">
        <f aca="false">IFERROR(VALUE(LEFT(A2250,4)),"")</f>
        <v>2025</v>
      </c>
      <c r="C2250" s="17" t="n">
        <f aca="false">IFERROR(VALUE(RIGHT(A2250,2)),"")</f>
        <v>10</v>
      </c>
      <c r="D2250" s="11" t="str">
        <f aca="false">TRIM('수출입 실적(국가별)'!B2254)</f>
        <v>사모아</v>
      </c>
      <c r="E2250" s="19" t="n">
        <f aca="false">IFERROR(VALUE(SUBSTITUTE(TRIM('수출입 실적(국가별)'!D2254),",","")),"")</f>
        <v>4084</v>
      </c>
      <c r="F2250" s="19" t="n">
        <f aca="false">IFERROR(VALUE(SUBSTITUTE(TRIM('수출입 실적(국가별)'!F2254),",","")),"")</f>
        <v>17</v>
      </c>
      <c r="G2250" s="19" t="n">
        <f aca="false">IFERROR(VALUE(SUBSTITUTE(TRIM('수출입 실적(국가별)'!G2254),",","")),"")</f>
        <v>4067</v>
      </c>
    </row>
    <row r="2251" customFormat="false" ht="15" hidden="false" customHeight="true" outlineLevel="0" collapsed="false">
      <c r="A2251" s="11" t="str">
        <f aca="false">TRIM('수출입 실적(국가별)'!A2255)</f>
        <v>2025.10</v>
      </c>
      <c r="B2251" s="17" t="n">
        <f aca="false">IFERROR(VALUE(LEFT(A2251,4)),"")</f>
        <v>2025</v>
      </c>
      <c r="C2251" s="17" t="n">
        <f aca="false">IFERROR(VALUE(RIGHT(A2251,2)),"")</f>
        <v>10</v>
      </c>
      <c r="D2251" s="11" t="str">
        <f aca="false">TRIM('수출입 실적(국가별)'!B2255)</f>
        <v>트리니다드 토바고</v>
      </c>
      <c r="E2251" s="19" t="n">
        <f aca="false">IFERROR(VALUE(SUBSTITUTE(TRIM('수출입 실적(국가별)'!D2255),",","")),"")</f>
        <v>4038</v>
      </c>
      <c r="F2251" s="19" t="n">
        <f aca="false">IFERROR(VALUE(SUBSTITUTE(TRIM('수출입 실적(국가별)'!F2255),",","")),"")</f>
        <v>26976</v>
      </c>
      <c r="G2251" s="19" t="n">
        <f aca="false">IFERROR(VALUE(SUBSTITUTE(TRIM('수출입 실적(국가별)'!G2255),",","")),"")</f>
        <v>-22938</v>
      </c>
    </row>
    <row r="2252" customFormat="false" ht="15" hidden="false" customHeight="true" outlineLevel="0" collapsed="false">
      <c r="A2252" s="11" t="str">
        <f aca="false">TRIM('수출입 실적(국가별)'!A2256)</f>
        <v>2025.10</v>
      </c>
      <c r="B2252" s="17" t="n">
        <f aca="false">IFERROR(VALUE(LEFT(A2252,4)),"")</f>
        <v>2025</v>
      </c>
      <c r="C2252" s="17" t="n">
        <f aca="false">IFERROR(VALUE(RIGHT(A2252,2)),"")</f>
        <v>10</v>
      </c>
      <c r="D2252" s="11" t="str">
        <f aca="false">TRIM('수출입 실적(국가별)'!B2256)</f>
        <v>사이프러스</v>
      </c>
      <c r="E2252" s="19" t="n">
        <f aca="false">IFERROR(VALUE(SUBSTITUTE(TRIM('수출입 실적(국가별)'!D2256),",","")),"")</f>
        <v>3915</v>
      </c>
      <c r="F2252" s="19" t="n">
        <f aca="false">IFERROR(VALUE(SUBSTITUTE(TRIM('수출입 실적(국가별)'!F2256),",","")),"")</f>
        <v>365</v>
      </c>
      <c r="G2252" s="19" t="n">
        <f aca="false">IFERROR(VALUE(SUBSTITUTE(TRIM('수출입 실적(국가별)'!G2256),",","")),"")</f>
        <v>3550</v>
      </c>
    </row>
    <row r="2253" customFormat="false" ht="15" hidden="false" customHeight="true" outlineLevel="0" collapsed="false">
      <c r="A2253" s="11" t="str">
        <f aca="false">TRIM('수출입 실적(국가별)'!A2257)</f>
        <v>2025.10</v>
      </c>
      <c r="B2253" s="17" t="n">
        <f aca="false">IFERROR(VALUE(LEFT(A2253,4)),"")</f>
        <v>2025</v>
      </c>
      <c r="C2253" s="17" t="n">
        <f aca="false">IFERROR(VALUE(RIGHT(A2253,2)),"")</f>
        <v>10</v>
      </c>
      <c r="D2253" s="11" t="str">
        <f aca="false">TRIM('수출입 실적(국가별)'!B2257)</f>
        <v>베닝</v>
      </c>
      <c r="E2253" s="19" t="n">
        <f aca="false">IFERROR(VALUE(SUBSTITUTE(TRIM('수출입 실적(국가별)'!D2257),",","")),"")</f>
        <v>3851</v>
      </c>
      <c r="F2253" s="19" t="n">
        <f aca="false">IFERROR(VALUE(SUBSTITUTE(TRIM('수출입 실적(국가별)'!F2257),",","")),"")</f>
        <v>0</v>
      </c>
      <c r="G2253" s="19" t="n">
        <f aca="false">IFERROR(VALUE(SUBSTITUTE(TRIM('수출입 실적(국가별)'!G2257),",","")),"")</f>
        <v>3851</v>
      </c>
    </row>
    <row r="2254" customFormat="false" ht="15" hidden="false" customHeight="true" outlineLevel="0" collapsed="false">
      <c r="A2254" s="11" t="str">
        <f aca="false">TRIM('수출입 실적(국가별)'!A2258)</f>
        <v>2025.10</v>
      </c>
      <c r="B2254" s="17" t="n">
        <f aca="false">IFERROR(VALUE(LEFT(A2254,4)),"")</f>
        <v>2025</v>
      </c>
      <c r="C2254" s="17" t="n">
        <f aca="false">IFERROR(VALUE(RIGHT(A2254,2)),"")</f>
        <v>10</v>
      </c>
      <c r="D2254" s="11" t="str">
        <f aca="false">TRIM('수출입 실적(국가별)'!B2258)</f>
        <v>부르키나 파소</v>
      </c>
      <c r="E2254" s="19" t="n">
        <f aca="false">IFERROR(VALUE(SUBSTITUTE(TRIM('수출입 실적(국가별)'!D2258),",","")),"")</f>
        <v>3820</v>
      </c>
      <c r="F2254" s="19" t="n">
        <f aca="false">IFERROR(VALUE(SUBSTITUTE(TRIM('수출입 실적(국가별)'!F2258),",","")),"")</f>
        <v>0</v>
      </c>
      <c r="G2254" s="19" t="n">
        <f aca="false">IFERROR(VALUE(SUBSTITUTE(TRIM('수출입 실적(국가별)'!G2258),",","")),"")</f>
        <v>3819</v>
      </c>
    </row>
    <row r="2255" customFormat="false" ht="15" hidden="false" customHeight="true" outlineLevel="0" collapsed="false">
      <c r="A2255" s="11" t="str">
        <f aca="false">TRIM('수출입 실적(국가별)'!A2259)</f>
        <v>2025.10</v>
      </c>
      <c r="B2255" s="17" t="n">
        <f aca="false">IFERROR(VALUE(LEFT(A2255,4)),"")</f>
        <v>2025</v>
      </c>
      <c r="C2255" s="17" t="n">
        <f aca="false">IFERROR(VALUE(RIGHT(A2255,2)),"")</f>
        <v>10</v>
      </c>
      <c r="D2255" s="11" t="str">
        <f aca="false">TRIM('수출입 실적(국가별)'!B2259)</f>
        <v>잠비아</v>
      </c>
      <c r="E2255" s="19" t="n">
        <f aca="false">IFERROR(VALUE(SUBSTITUTE(TRIM('수출입 실적(국가별)'!D2259),",","")),"")</f>
        <v>3760</v>
      </c>
      <c r="F2255" s="19" t="n">
        <f aca="false">IFERROR(VALUE(SUBSTITUTE(TRIM('수출입 실적(국가별)'!F2259),",","")),"")</f>
        <v>3995</v>
      </c>
      <c r="G2255" s="19" t="n">
        <f aca="false">IFERROR(VALUE(SUBSTITUTE(TRIM('수출입 실적(국가별)'!G2259),",","")),"")</f>
        <v>-235</v>
      </c>
    </row>
    <row r="2256" customFormat="false" ht="15" hidden="false" customHeight="true" outlineLevel="0" collapsed="false">
      <c r="A2256" s="11" t="str">
        <f aca="false">TRIM('수출입 실적(국가별)'!A2260)</f>
        <v>2025.10</v>
      </c>
      <c r="B2256" s="17" t="n">
        <f aca="false">IFERROR(VALUE(LEFT(A2256,4)),"")</f>
        <v>2025</v>
      </c>
      <c r="C2256" s="17" t="n">
        <f aca="false">IFERROR(VALUE(RIGHT(A2256,2)),"")</f>
        <v>10</v>
      </c>
      <c r="D2256" s="11" t="str">
        <f aca="false">TRIM('수출입 실적(국가별)'!B2260)</f>
        <v>아프카니스탄</v>
      </c>
      <c r="E2256" s="19" t="n">
        <f aca="false">IFERROR(VALUE(SUBSTITUTE(TRIM('수출입 실적(국가별)'!D2260),",","")),"")</f>
        <v>3535</v>
      </c>
      <c r="F2256" s="19" t="n">
        <f aca="false">IFERROR(VALUE(SUBSTITUTE(TRIM('수출입 실적(국가별)'!F2260),",","")),"")</f>
        <v>126</v>
      </c>
      <c r="G2256" s="19" t="n">
        <f aca="false">IFERROR(VALUE(SUBSTITUTE(TRIM('수출입 실적(국가별)'!G2260),",","")),"")</f>
        <v>3408</v>
      </c>
    </row>
    <row r="2257" customFormat="false" ht="15" hidden="false" customHeight="true" outlineLevel="0" collapsed="false">
      <c r="A2257" s="11" t="str">
        <f aca="false">TRIM('수출입 실적(국가별)'!A2261)</f>
        <v>2025.10</v>
      </c>
      <c r="B2257" s="17" t="n">
        <f aca="false">IFERROR(VALUE(LEFT(A2257,4)),"")</f>
        <v>2025</v>
      </c>
      <c r="C2257" s="17" t="n">
        <f aca="false">IFERROR(VALUE(RIGHT(A2257,2)),"")</f>
        <v>10</v>
      </c>
      <c r="D2257" s="11" t="str">
        <f aca="false">TRIM('수출입 실적(국가별)'!B2261)</f>
        <v>수단</v>
      </c>
      <c r="E2257" s="19" t="n">
        <f aca="false">IFERROR(VALUE(SUBSTITUTE(TRIM('수출입 실적(국가별)'!D2261),",","")),"")</f>
        <v>3073</v>
      </c>
      <c r="F2257" s="19" t="n">
        <f aca="false">IFERROR(VALUE(SUBSTITUTE(TRIM('수출입 실적(국가별)'!F2261),",","")),"")</f>
        <v>0</v>
      </c>
      <c r="G2257" s="19" t="n">
        <f aca="false">IFERROR(VALUE(SUBSTITUTE(TRIM('수출입 실적(국가별)'!G2261),",","")),"")</f>
        <v>3073</v>
      </c>
    </row>
    <row r="2258" customFormat="false" ht="15" hidden="false" customHeight="true" outlineLevel="0" collapsed="false">
      <c r="A2258" s="11" t="str">
        <f aca="false">TRIM('수출입 실적(국가별)'!A2262)</f>
        <v>2025.10</v>
      </c>
      <c r="B2258" s="17" t="n">
        <f aca="false">IFERROR(VALUE(LEFT(A2258,4)),"")</f>
        <v>2025</v>
      </c>
      <c r="C2258" s="17" t="n">
        <f aca="false">IFERROR(VALUE(RIGHT(A2258,2)),"")</f>
        <v>10</v>
      </c>
      <c r="D2258" s="11" t="str">
        <f aca="false">TRIM('수출입 실적(국가별)'!B2262)</f>
        <v>마티니크</v>
      </c>
      <c r="E2258" s="19" t="n">
        <f aca="false">IFERROR(VALUE(SUBSTITUTE(TRIM('수출입 실적(국가별)'!D2262),",","")),"")</f>
        <v>2959</v>
      </c>
      <c r="F2258" s="19" t="n">
        <f aca="false">IFERROR(VALUE(SUBSTITUTE(TRIM('수출입 실적(국가별)'!F2262),",","")),"")</f>
        <v>0</v>
      </c>
      <c r="G2258" s="19" t="n">
        <f aca="false">IFERROR(VALUE(SUBSTITUTE(TRIM('수출입 실적(국가별)'!G2262),",","")),"")</f>
        <v>2959</v>
      </c>
    </row>
    <row r="2259" customFormat="false" ht="15" hidden="false" customHeight="true" outlineLevel="0" collapsed="false">
      <c r="A2259" s="11" t="str">
        <f aca="false">TRIM('수출입 실적(국가별)'!A2263)</f>
        <v>2025.10</v>
      </c>
      <c r="B2259" s="17" t="n">
        <f aca="false">IFERROR(VALUE(LEFT(A2259,4)),"")</f>
        <v>2025</v>
      </c>
      <c r="C2259" s="17" t="n">
        <f aca="false">IFERROR(VALUE(RIGHT(A2259,2)),"")</f>
        <v>10</v>
      </c>
      <c r="D2259" s="11" t="str">
        <f aca="false">TRIM('수출입 실적(국가별)'!B2263)</f>
        <v>마다카스카르</v>
      </c>
      <c r="E2259" s="19" t="n">
        <f aca="false">IFERROR(VALUE(SUBSTITUTE(TRIM('수출입 실적(국가별)'!D2263),",","")),"")</f>
        <v>2953</v>
      </c>
      <c r="F2259" s="19" t="n">
        <f aca="false">IFERROR(VALUE(SUBSTITUTE(TRIM('수출입 실적(국가별)'!F2263),",","")),"")</f>
        <v>2677</v>
      </c>
      <c r="G2259" s="19" t="n">
        <f aca="false">IFERROR(VALUE(SUBSTITUTE(TRIM('수출입 실적(국가별)'!G2263),",","")),"")</f>
        <v>276</v>
      </c>
    </row>
    <row r="2260" customFormat="false" ht="15" hidden="false" customHeight="true" outlineLevel="0" collapsed="false">
      <c r="A2260" s="11" t="str">
        <f aca="false">TRIM('수출입 실적(국가별)'!A2264)</f>
        <v>2025.10</v>
      </c>
      <c r="B2260" s="17" t="n">
        <f aca="false">IFERROR(VALUE(LEFT(A2260,4)),"")</f>
        <v>2025</v>
      </c>
      <c r="C2260" s="17" t="n">
        <f aca="false">IFERROR(VALUE(RIGHT(A2260,2)),"")</f>
        <v>10</v>
      </c>
      <c r="D2260" s="11" t="str">
        <f aca="false">TRIM('수출입 실적(국가별)'!B2264)</f>
        <v>브루나이</v>
      </c>
      <c r="E2260" s="19" t="n">
        <f aca="false">IFERROR(VALUE(SUBSTITUTE(TRIM('수출입 실적(국가별)'!D2264),",","")),"")</f>
        <v>2913</v>
      </c>
      <c r="F2260" s="19" t="n">
        <f aca="false">IFERROR(VALUE(SUBSTITUTE(TRIM('수출입 실적(국가별)'!F2264),",","")),"")</f>
        <v>29433</v>
      </c>
      <c r="G2260" s="19" t="n">
        <f aca="false">IFERROR(VALUE(SUBSTITUTE(TRIM('수출입 실적(국가별)'!G2264),",","")),"")</f>
        <v>-26519</v>
      </c>
    </row>
    <row r="2261" customFormat="false" ht="15" hidden="false" customHeight="true" outlineLevel="0" collapsed="false">
      <c r="A2261" s="11" t="str">
        <f aca="false">TRIM('수출입 실적(국가별)'!A2265)</f>
        <v>2025.10</v>
      </c>
      <c r="B2261" s="17" t="n">
        <f aca="false">IFERROR(VALUE(LEFT(A2261,4)),"")</f>
        <v>2025</v>
      </c>
      <c r="C2261" s="17" t="n">
        <f aca="false">IFERROR(VALUE(RIGHT(A2261,2)),"")</f>
        <v>10</v>
      </c>
      <c r="D2261" s="11" t="str">
        <f aca="false">TRIM('수출입 실적(국가별)'!B2265)</f>
        <v>콩고민주공화국</v>
      </c>
      <c r="E2261" s="19" t="n">
        <f aca="false">IFERROR(VALUE(SUBSTITUTE(TRIM('수출입 실적(국가별)'!D2265),",","")),"")</f>
        <v>2856</v>
      </c>
      <c r="F2261" s="19" t="n">
        <f aca="false">IFERROR(VALUE(SUBSTITUTE(TRIM('수출입 실적(국가별)'!F2265),",","")),"")</f>
        <v>178652</v>
      </c>
      <c r="G2261" s="19" t="n">
        <f aca="false">IFERROR(VALUE(SUBSTITUTE(TRIM('수출입 실적(국가별)'!G2265),",","")),"")</f>
        <v>-175797</v>
      </c>
    </row>
    <row r="2262" customFormat="false" ht="15" hidden="false" customHeight="true" outlineLevel="0" collapsed="false">
      <c r="A2262" s="11" t="str">
        <f aca="false">TRIM('수출입 실적(국가별)'!A2266)</f>
        <v>2025.10</v>
      </c>
      <c r="B2262" s="17" t="n">
        <f aca="false">IFERROR(VALUE(LEFT(A2262,4)),"")</f>
        <v>2025</v>
      </c>
      <c r="C2262" s="17" t="n">
        <f aca="false">IFERROR(VALUE(RIGHT(A2262,2)),"")</f>
        <v>10</v>
      </c>
      <c r="D2262" s="11" t="str">
        <f aca="false">TRIM('수출입 실적(국가별)'!B2266)</f>
        <v>모리셔스</v>
      </c>
      <c r="E2262" s="19" t="n">
        <f aca="false">IFERROR(VALUE(SUBSTITUTE(TRIM('수출입 실적(국가별)'!D2266),",","")),"")</f>
        <v>2849</v>
      </c>
      <c r="F2262" s="19" t="n">
        <f aca="false">IFERROR(VALUE(SUBSTITUTE(TRIM('수출입 실적(국가별)'!F2266),",","")),"")</f>
        <v>255</v>
      </c>
      <c r="G2262" s="19" t="n">
        <f aca="false">IFERROR(VALUE(SUBSTITUTE(TRIM('수출입 실적(국가별)'!G2266),",","")),"")</f>
        <v>2594</v>
      </c>
    </row>
    <row r="2263" customFormat="false" ht="15" hidden="false" customHeight="true" outlineLevel="0" collapsed="false">
      <c r="A2263" s="11" t="str">
        <f aca="false">TRIM('수출입 실적(국가별)'!A2267)</f>
        <v>2025.10</v>
      </c>
      <c r="B2263" s="17" t="n">
        <f aca="false">IFERROR(VALUE(LEFT(A2263,4)),"")</f>
        <v>2025</v>
      </c>
      <c r="C2263" s="17" t="n">
        <f aca="false">IFERROR(VALUE(RIGHT(A2263,2)),"")</f>
        <v>10</v>
      </c>
      <c r="D2263" s="11" t="str">
        <f aca="false">TRIM('수출입 실적(국가별)'!B2267)</f>
        <v>네팔</v>
      </c>
      <c r="E2263" s="19" t="n">
        <f aca="false">IFERROR(VALUE(SUBSTITUTE(TRIM('수출입 실적(국가별)'!D2267),",","")),"")</f>
        <v>2838</v>
      </c>
      <c r="F2263" s="19" t="n">
        <f aca="false">IFERROR(VALUE(SUBSTITUTE(TRIM('수출입 실적(국가별)'!F2267),",","")),"")</f>
        <v>353</v>
      </c>
      <c r="G2263" s="19" t="n">
        <f aca="false">IFERROR(VALUE(SUBSTITUTE(TRIM('수출입 실적(국가별)'!G2267),",","")),"")</f>
        <v>2485</v>
      </c>
    </row>
    <row r="2264" customFormat="false" ht="15" hidden="false" customHeight="true" outlineLevel="0" collapsed="false">
      <c r="A2264" s="11" t="str">
        <f aca="false">TRIM('수출입 실적(국가별)'!A2268)</f>
        <v>2025.10</v>
      </c>
      <c r="B2264" s="17" t="n">
        <f aca="false">IFERROR(VALUE(LEFT(A2264,4)),"")</f>
        <v>2025</v>
      </c>
      <c r="C2264" s="17" t="n">
        <f aca="false">IFERROR(VALUE(RIGHT(A2264,2)),"")</f>
        <v>10</v>
      </c>
      <c r="D2264" s="11" t="str">
        <f aca="false">TRIM('수출입 실적(국가별)'!B2268)</f>
        <v>토고</v>
      </c>
      <c r="E2264" s="19" t="n">
        <f aca="false">IFERROR(VALUE(SUBSTITUTE(TRIM('수출입 실적(국가별)'!D2268),",","")),"")</f>
        <v>2832</v>
      </c>
      <c r="F2264" s="19" t="n">
        <f aca="false">IFERROR(VALUE(SUBSTITUTE(TRIM('수출입 실적(국가별)'!F2268),",","")),"")</f>
        <v>460</v>
      </c>
      <c r="G2264" s="19" t="n">
        <f aca="false">IFERROR(VALUE(SUBSTITUTE(TRIM('수출입 실적(국가별)'!G2268),",","")),"")</f>
        <v>2372</v>
      </c>
    </row>
    <row r="2265" customFormat="false" ht="15" hidden="false" customHeight="true" outlineLevel="0" collapsed="false">
      <c r="A2265" s="11" t="str">
        <f aca="false">TRIM('수출입 실적(국가별)'!A2269)</f>
        <v>2025.10</v>
      </c>
      <c r="B2265" s="17" t="n">
        <f aca="false">IFERROR(VALUE(LEFT(A2265,4)),"")</f>
        <v>2025</v>
      </c>
      <c r="C2265" s="17" t="n">
        <f aca="false">IFERROR(VALUE(RIGHT(A2265,2)),"")</f>
        <v>10</v>
      </c>
      <c r="D2265" s="11" t="str">
        <f aca="false">TRIM('수출입 실적(국가별)'!B2269)</f>
        <v>우간다</v>
      </c>
      <c r="E2265" s="19" t="n">
        <f aca="false">IFERROR(VALUE(SUBSTITUTE(TRIM('수출입 실적(국가별)'!D2269),",","")),"")</f>
        <v>2573</v>
      </c>
      <c r="F2265" s="19" t="n">
        <f aca="false">IFERROR(VALUE(SUBSTITUTE(TRIM('수출입 실적(국가별)'!F2269),",","")),"")</f>
        <v>554</v>
      </c>
      <c r="G2265" s="19" t="n">
        <f aca="false">IFERROR(VALUE(SUBSTITUTE(TRIM('수출입 실적(국가별)'!G2269),",","")),"")</f>
        <v>2019</v>
      </c>
    </row>
    <row r="2266" customFormat="false" ht="15" hidden="false" customHeight="true" outlineLevel="0" collapsed="false">
      <c r="A2266" s="11" t="str">
        <f aca="false">TRIM('수출입 실적(국가별)'!A2270)</f>
        <v>2025.10</v>
      </c>
      <c r="B2266" s="17" t="n">
        <f aca="false">IFERROR(VALUE(LEFT(A2266,4)),"")</f>
        <v>2025</v>
      </c>
      <c r="C2266" s="17" t="n">
        <f aca="false">IFERROR(VALUE(RIGHT(A2266,2)),"")</f>
        <v>10</v>
      </c>
      <c r="D2266" s="11" t="str">
        <f aca="false">TRIM('수출입 실적(국가별)'!B2270)</f>
        <v>짐바브웨</v>
      </c>
      <c r="E2266" s="19" t="n">
        <f aca="false">IFERROR(VALUE(SUBSTITUTE(TRIM('수출입 실적(국가별)'!D2270),",","")),"")</f>
        <v>2560</v>
      </c>
      <c r="F2266" s="19" t="n">
        <f aca="false">IFERROR(VALUE(SUBSTITUTE(TRIM('수출입 실적(국가별)'!F2270),",","")),"")</f>
        <v>195</v>
      </c>
      <c r="G2266" s="19" t="n">
        <f aca="false">IFERROR(VALUE(SUBSTITUTE(TRIM('수출입 실적(국가별)'!G2270),",","")),"")</f>
        <v>2365</v>
      </c>
    </row>
    <row r="2267" customFormat="false" ht="15" hidden="false" customHeight="true" outlineLevel="0" collapsed="false">
      <c r="A2267" s="11" t="str">
        <f aca="false">TRIM('수출입 실적(국가별)'!A2271)</f>
        <v>2025.10</v>
      </c>
      <c r="B2267" s="17" t="n">
        <f aca="false">IFERROR(VALUE(LEFT(A2267,4)),"")</f>
        <v>2025</v>
      </c>
      <c r="C2267" s="17" t="n">
        <f aca="false">IFERROR(VALUE(RIGHT(A2267,2)),"")</f>
        <v>10</v>
      </c>
      <c r="D2267" s="11" t="str">
        <f aca="false">TRIM('수출입 실적(국가별)'!B2271)</f>
        <v>아르메니아</v>
      </c>
      <c r="E2267" s="19" t="n">
        <f aca="false">IFERROR(VALUE(SUBSTITUTE(TRIM('수출입 실적(국가별)'!D2271),",","")),"")</f>
        <v>2392</v>
      </c>
      <c r="F2267" s="19" t="n">
        <f aca="false">IFERROR(VALUE(SUBSTITUTE(TRIM('수출입 실적(국가별)'!F2271),",","")),"")</f>
        <v>6915</v>
      </c>
      <c r="G2267" s="19" t="n">
        <f aca="false">IFERROR(VALUE(SUBSTITUTE(TRIM('수출입 실적(국가별)'!G2271),",","")),"")</f>
        <v>-4523</v>
      </c>
    </row>
    <row r="2268" customFormat="false" ht="15" hidden="false" customHeight="true" outlineLevel="0" collapsed="false">
      <c r="A2268" s="11" t="str">
        <f aca="false">TRIM('수출입 실적(국가별)'!A2272)</f>
        <v>2025.10</v>
      </c>
      <c r="B2268" s="17" t="n">
        <f aca="false">IFERROR(VALUE(LEFT(A2268,4)),"")</f>
        <v>2025</v>
      </c>
      <c r="C2268" s="17" t="n">
        <f aca="false">IFERROR(VALUE(RIGHT(A2268,2)),"")</f>
        <v>10</v>
      </c>
      <c r="D2268" s="11" t="str">
        <f aca="false">TRIM('수출입 실적(국가별)'!B2272)</f>
        <v>과델로프</v>
      </c>
      <c r="E2268" s="19" t="n">
        <f aca="false">IFERROR(VALUE(SUBSTITUTE(TRIM('수출입 실적(국가별)'!D2272),",","")),"")</f>
        <v>2360</v>
      </c>
      <c r="F2268" s="19" t="n">
        <f aca="false">IFERROR(VALUE(SUBSTITUTE(TRIM('수출입 실적(국가별)'!F2272),",","")),"")</f>
        <v>0</v>
      </c>
      <c r="G2268" s="19" t="n">
        <f aca="false">IFERROR(VALUE(SUBSTITUTE(TRIM('수출입 실적(국가별)'!G2272),",","")),"")</f>
        <v>2360</v>
      </c>
    </row>
    <row r="2269" customFormat="false" ht="15" hidden="false" customHeight="true" outlineLevel="0" collapsed="false">
      <c r="A2269" s="11" t="str">
        <f aca="false">TRIM('수출입 실적(국가별)'!A2273)</f>
        <v>2025.10</v>
      </c>
      <c r="B2269" s="17" t="n">
        <f aca="false">IFERROR(VALUE(LEFT(A2269,4)),"")</f>
        <v>2025</v>
      </c>
      <c r="C2269" s="17" t="n">
        <f aca="false">IFERROR(VALUE(RIGHT(A2269,2)),"")</f>
        <v>10</v>
      </c>
      <c r="D2269" s="11" t="str">
        <f aca="false">TRIM('수출입 실적(국가별)'!B2273)</f>
        <v>팔레스타인 해방기구</v>
      </c>
      <c r="E2269" s="19" t="n">
        <f aca="false">IFERROR(VALUE(SUBSTITUTE(TRIM('수출입 실적(국가별)'!D2273),",","")),"")</f>
        <v>2209</v>
      </c>
      <c r="F2269" s="19" t="n">
        <f aca="false">IFERROR(VALUE(SUBSTITUTE(TRIM('수출입 실적(국가별)'!F2273),",","")),"")</f>
        <v>178</v>
      </c>
      <c r="G2269" s="19" t="n">
        <f aca="false">IFERROR(VALUE(SUBSTITUTE(TRIM('수출입 실적(국가별)'!G2273),",","")),"")</f>
        <v>2031</v>
      </c>
    </row>
    <row r="2270" customFormat="false" ht="15" hidden="false" customHeight="true" outlineLevel="0" collapsed="false">
      <c r="A2270" s="11" t="str">
        <f aca="false">TRIM('수출입 실적(국가별)'!A2274)</f>
        <v>2025.10</v>
      </c>
      <c r="B2270" s="17" t="n">
        <f aca="false">IFERROR(VALUE(LEFT(A2270,4)),"")</f>
        <v>2025</v>
      </c>
      <c r="C2270" s="17" t="n">
        <f aca="false">IFERROR(VALUE(RIGHT(A2270,2)),"")</f>
        <v>10</v>
      </c>
      <c r="D2270" s="11" t="str">
        <f aca="false">TRIM('수출입 실적(국가별)'!B2274)</f>
        <v>가이아나</v>
      </c>
      <c r="E2270" s="19" t="n">
        <f aca="false">IFERROR(VALUE(SUBSTITUTE(TRIM('수출입 실적(국가별)'!D2274),",","")),"")</f>
        <v>2138</v>
      </c>
      <c r="F2270" s="19" t="n">
        <f aca="false">IFERROR(VALUE(SUBSTITUTE(TRIM('수출입 실적(국가별)'!F2274),",","")),"")</f>
        <v>11</v>
      </c>
      <c r="G2270" s="19" t="n">
        <f aca="false">IFERROR(VALUE(SUBSTITUTE(TRIM('수출입 실적(국가별)'!G2274),",","")),"")</f>
        <v>2127</v>
      </c>
    </row>
    <row r="2271" customFormat="false" ht="15" hidden="false" customHeight="true" outlineLevel="0" collapsed="false">
      <c r="A2271" s="11" t="str">
        <f aca="false">TRIM('수출입 실적(국가별)'!A2275)</f>
        <v>2025.10</v>
      </c>
      <c r="B2271" s="17" t="n">
        <f aca="false">IFERROR(VALUE(LEFT(A2271,4)),"")</f>
        <v>2025</v>
      </c>
      <c r="C2271" s="17" t="n">
        <f aca="false">IFERROR(VALUE(RIGHT(A2271,2)),"")</f>
        <v>10</v>
      </c>
      <c r="D2271" s="11" t="str">
        <f aca="false">TRIM('수출입 실적(국가별)'!B2275)</f>
        <v>가봉</v>
      </c>
      <c r="E2271" s="19" t="n">
        <f aca="false">IFERROR(VALUE(SUBSTITUTE(TRIM('수출입 실적(국가별)'!D2275),",","")),"")</f>
        <v>2138</v>
      </c>
      <c r="F2271" s="19" t="n">
        <f aca="false">IFERROR(VALUE(SUBSTITUTE(TRIM('수출입 실적(국가별)'!F2275),",","")),"")</f>
        <v>2467</v>
      </c>
      <c r="G2271" s="19" t="n">
        <f aca="false">IFERROR(VALUE(SUBSTITUTE(TRIM('수출입 실적(국가별)'!G2275),",","")),"")</f>
        <v>-329</v>
      </c>
    </row>
    <row r="2272" customFormat="false" ht="15" hidden="false" customHeight="true" outlineLevel="0" collapsed="false">
      <c r="A2272" s="11" t="str">
        <f aca="false">TRIM('수출입 실적(국가별)'!A2276)</f>
        <v>2025.10</v>
      </c>
      <c r="B2272" s="17" t="n">
        <f aca="false">IFERROR(VALUE(LEFT(A2272,4)),"")</f>
        <v>2025</v>
      </c>
      <c r="C2272" s="17" t="n">
        <f aca="false">IFERROR(VALUE(RIGHT(A2272,2)),"")</f>
        <v>10</v>
      </c>
      <c r="D2272" s="11" t="str">
        <f aca="false">TRIM('수출입 실적(국가별)'!B2276)</f>
        <v>자마이카</v>
      </c>
      <c r="E2272" s="19" t="n">
        <f aca="false">IFERROR(VALUE(SUBSTITUTE(TRIM('수출입 실적(국가별)'!D2276),",","")),"")</f>
        <v>2012</v>
      </c>
      <c r="F2272" s="19" t="n">
        <f aca="false">IFERROR(VALUE(SUBSTITUTE(TRIM('수출입 실적(국가별)'!F2276),",","")),"")</f>
        <v>724</v>
      </c>
      <c r="G2272" s="19" t="n">
        <f aca="false">IFERROR(VALUE(SUBSTITUTE(TRIM('수출입 실적(국가별)'!G2276),",","")),"")</f>
        <v>1289</v>
      </c>
    </row>
    <row r="2273" customFormat="false" ht="15" hidden="false" customHeight="true" outlineLevel="0" collapsed="false">
      <c r="A2273" s="11" t="str">
        <f aca="false">TRIM('수출입 실적(국가별)'!A2277)</f>
        <v>2025.10</v>
      </c>
      <c r="B2273" s="17" t="n">
        <f aca="false">IFERROR(VALUE(LEFT(A2273,4)),"")</f>
        <v>2025</v>
      </c>
      <c r="C2273" s="17" t="n">
        <f aca="false">IFERROR(VALUE(RIGHT(A2273,2)),"")</f>
        <v>10</v>
      </c>
      <c r="D2273" s="11" t="str">
        <f aca="false">TRIM('수출입 실적(국가별)'!B2277)</f>
        <v>콩고</v>
      </c>
      <c r="E2273" s="19" t="n">
        <f aca="false">IFERROR(VALUE(SUBSTITUTE(TRIM('수출입 실적(국가별)'!D2277),",","")),"")</f>
        <v>1850</v>
      </c>
      <c r="F2273" s="19" t="n">
        <f aca="false">IFERROR(VALUE(SUBSTITUTE(TRIM('수출입 실적(국가별)'!F2277),",","")),"")</f>
        <v>1078</v>
      </c>
      <c r="G2273" s="19" t="n">
        <f aca="false">IFERROR(VALUE(SUBSTITUTE(TRIM('수출입 실적(국가별)'!G2277),",","")),"")</f>
        <v>771</v>
      </c>
    </row>
    <row r="2274" customFormat="false" ht="15" hidden="false" customHeight="true" outlineLevel="0" collapsed="false">
      <c r="A2274" s="11" t="str">
        <f aca="false">TRIM('수출입 실적(국가별)'!A2278)</f>
        <v>2025.10</v>
      </c>
      <c r="B2274" s="17" t="n">
        <f aca="false">IFERROR(VALUE(LEFT(A2274,4)),"")</f>
        <v>2025</v>
      </c>
      <c r="C2274" s="17" t="n">
        <f aca="false">IFERROR(VALUE(RIGHT(A2274,2)),"")</f>
        <v>10</v>
      </c>
      <c r="D2274" s="11" t="str">
        <f aca="false">TRIM('수출입 실적(국가별)'!B2278)</f>
        <v>카메룬</v>
      </c>
      <c r="E2274" s="19" t="n">
        <f aca="false">IFERROR(VALUE(SUBSTITUTE(TRIM('수출입 실적(국가별)'!D2278),",","")),"")</f>
        <v>1792</v>
      </c>
      <c r="F2274" s="19" t="n">
        <f aca="false">IFERROR(VALUE(SUBSTITUTE(TRIM('수출입 실적(국가별)'!F2278),",","")),"")</f>
        <v>124</v>
      </c>
      <c r="G2274" s="19" t="n">
        <f aca="false">IFERROR(VALUE(SUBSTITUTE(TRIM('수출입 실적(국가별)'!G2278),",","")),"")</f>
        <v>1668</v>
      </c>
    </row>
    <row r="2275" customFormat="false" ht="15" hidden="false" customHeight="true" outlineLevel="0" collapsed="false">
      <c r="A2275" s="11" t="str">
        <f aca="false">TRIM('수출입 실적(국가별)'!A2279)</f>
        <v>2025.10</v>
      </c>
      <c r="B2275" s="17" t="n">
        <f aca="false">IFERROR(VALUE(LEFT(A2275,4)),"")</f>
        <v>2025</v>
      </c>
      <c r="C2275" s="17" t="n">
        <f aca="false">IFERROR(VALUE(RIGHT(A2275,2)),"")</f>
        <v>10</v>
      </c>
      <c r="D2275" s="11" t="str">
        <f aca="false">TRIM('수출입 실적(국가별)'!B2279)</f>
        <v>기니</v>
      </c>
      <c r="E2275" s="19" t="n">
        <f aca="false">IFERROR(VALUE(SUBSTITUTE(TRIM('수출입 실적(국가별)'!D2279),",","")),"")</f>
        <v>1769</v>
      </c>
      <c r="F2275" s="19" t="n">
        <f aca="false">IFERROR(VALUE(SUBSTITUTE(TRIM('수출입 실적(국가별)'!F2279),",","")),"")</f>
        <v>702</v>
      </c>
      <c r="G2275" s="19" t="n">
        <f aca="false">IFERROR(VALUE(SUBSTITUTE(TRIM('수출입 실적(국가별)'!G2279),",","")),"")</f>
        <v>1067</v>
      </c>
    </row>
    <row r="2276" customFormat="false" ht="15" hidden="false" customHeight="true" outlineLevel="0" collapsed="false">
      <c r="A2276" s="11" t="str">
        <f aca="false">TRIM('수출입 실적(국가별)'!A2280)</f>
        <v>2025.10</v>
      </c>
      <c r="B2276" s="17" t="n">
        <f aca="false">IFERROR(VALUE(LEFT(A2276,4)),"")</f>
        <v>2025</v>
      </c>
      <c r="C2276" s="17" t="n">
        <f aca="false">IFERROR(VALUE(RIGHT(A2276,2)),"")</f>
        <v>10</v>
      </c>
      <c r="D2276" s="11" t="str">
        <f aca="false">TRIM('수출입 실적(국가별)'!B2280)</f>
        <v>불령 리유니온 코모도 제도</v>
      </c>
      <c r="E2276" s="19" t="n">
        <f aca="false">IFERROR(VALUE(SUBSTITUTE(TRIM('수출입 실적(국가별)'!D2280),",","")),"")</f>
        <v>1677</v>
      </c>
      <c r="F2276" s="19" t="n">
        <f aca="false">IFERROR(VALUE(SUBSTITUTE(TRIM('수출입 실적(국가별)'!F2280),",","")),"")</f>
        <v>118</v>
      </c>
      <c r="G2276" s="19" t="n">
        <f aca="false">IFERROR(VALUE(SUBSTITUTE(TRIM('수출입 실적(국가별)'!G2280),",","")),"")</f>
        <v>1560</v>
      </c>
    </row>
    <row r="2277" customFormat="false" ht="15" hidden="false" customHeight="true" outlineLevel="0" collapsed="false">
      <c r="A2277" s="11" t="str">
        <f aca="false">TRIM('수출입 실적(국가별)'!A2281)</f>
        <v>2025.10</v>
      </c>
      <c r="B2277" s="17" t="n">
        <f aca="false">IFERROR(VALUE(LEFT(A2277,4)),"")</f>
        <v>2025</v>
      </c>
      <c r="C2277" s="17" t="n">
        <f aca="false">IFERROR(VALUE(RIGHT(A2277,2)),"")</f>
        <v>10</v>
      </c>
      <c r="D2277" s="11" t="str">
        <f aca="false">TRIM('수출입 실적(국가별)'!B2281)</f>
        <v>볼리비아</v>
      </c>
      <c r="E2277" s="19" t="n">
        <f aca="false">IFERROR(VALUE(SUBSTITUTE(TRIM('수출입 실적(국가별)'!D2281),",","")),"")</f>
        <v>1677</v>
      </c>
      <c r="F2277" s="19" t="n">
        <f aca="false">IFERROR(VALUE(SUBSTITUTE(TRIM('수출입 실적(국가별)'!F2281),",","")),"")</f>
        <v>19178</v>
      </c>
      <c r="G2277" s="19" t="n">
        <f aca="false">IFERROR(VALUE(SUBSTITUTE(TRIM('수출입 실적(국가별)'!G2281),",","")),"")</f>
        <v>-17501</v>
      </c>
    </row>
    <row r="2278" customFormat="false" ht="15" hidden="false" customHeight="true" outlineLevel="0" collapsed="false">
      <c r="A2278" s="11" t="str">
        <f aca="false">TRIM('수출입 실적(국가별)'!A2282)</f>
        <v>2025.10</v>
      </c>
      <c r="B2278" s="17" t="n">
        <f aca="false">IFERROR(VALUE(LEFT(A2278,4)),"")</f>
        <v>2025</v>
      </c>
      <c r="C2278" s="17" t="n">
        <f aca="false">IFERROR(VALUE(RIGHT(A2278,2)),"")</f>
        <v>10</v>
      </c>
      <c r="D2278" s="11" t="str">
        <f aca="false">TRIM('수출입 실적(국가별)'!B2282)</f>
        <v>아메리칸 사모아</v>
      </c>
      <c r="E2278" s="19" t="n">
        <f aca="false">IFERROR(VALUE(SUBSTITUTE(TRIM('수출입 실적(국가별)'!D2282),",","")),"")</f>
        <v>1552</v>
      </c>
      <c r="F2278" s="19" t="n">
        <f aca="false">IFERROR(VALUE(SUBSTITUTE(TRIM('수출입 실적(국가별)'!F2282),",","")),"")</f>
        <v>122</v>
      </c>
      <c r="G2278" s="19" t="n">
        <f aca="false">IFERROR(VALUE(SUBSTITUTE(TRIM('수출입 실적(국가별)'!G2282),",","")),"")</f>
        <v>1430</v>
      </c>
    </row>
    <row r="2279" customFormat="false" ht="15" hidden="false" customHeight="true" outlineLevel="0" collapsed="false">
      <c r="A2279" s="11" t="str">
        <f aca="false">TRIM('수출입 실적(국가별)'!A2283)</f>
        <v>2025.10</v>
      </c>
      <c r="B2279" s="17" t="n">
        <f aca="false">IFERROR(VALUE(LEFT(A2279,4)),"")</f>
        <v>2025</v>
      </c>
      <c r="C2279" s="17" t="n">
        <f aca="false">IFERROR(VALUE(RIGHT(A2279,2)),"")</f>
        <v>10</v>
      </c>
      <c r="D2279" s="11" t="str">
        <f aca="false">TRIM('수출입 실적(국가별)'!B2283)</f>
        <v>르완다</v>
      </c>
      <c r="E2279" s="19" t="n">
        <f aca="false">IFERROR(VALUE(SUBSTITUTE(TRIM('수출입 실적(국가별)'!D2283),",","")),"")</f>
        <v>1536</v>
      </c>
      <c r="F2279" s="19" t="n">
        <f aca="false">IFERROR(VALUE(SUBSTITUTE(TRIM('수출입 실적(국가별)'!F2283),",","")),"")</f>
        <v>66</v>
      </c>
      <c r="G2279" s="19" t="n">
        <f aca="false">IFERROR(VALUE(SUBSTITUTE(TRIM('수출입 실적(국가별)'!G2283),",","")),"")</f>
        <v>1469</v>
      </c>
    </row>
    <row r="2280" customFormat="false" ht="15" hidden="false" customHeight="true" outlineLevel="0" collapsed="false">
      <c r="A2280" s="11" t="str">
        <f aca="false">TRIM('수출입 실적(국가별)'!A2284)</f>
        <v>2025.10</v>
      </c>
      <c r="B2280" s="17" t="n">
        <f aca="false">IFERROR(VALUE(LEFT(A2280,4)),"")</f>
        <v>2025</v>
      </c>
      <c r="C2280" s="17" t="n">
        <f aca="false">IFERROR(VALUE(RIGHT(A2280,2)),"")</f>
        <v>10</v>
      </c>
      <c r="D2280" s="11" t="str">
        <f aca="false">TRIM('수출입 실적(국가별)'!B2284)</f>
        <v>안타티카</v>
      </c>
      <c r="E2280" s="19" t="n">
        <f aca="false">IFERROR(VALUE(SUBSTITUTE(TRIM('수출입 실적(국가별)'!D2284),",","")),"")</f>
        <v>1503</v>
      </c>
      <c r="F2280" s="19" t="n">
        <f aca="false">IFERROR(VALUE(SUBSTITUTE(TRIM('수출입 실적(국가별)'!F2284),",","")),"")</f>
        <v>3</v>
      </c>
      <c r="G2280" s="19" t="n">
        <f aca="false">IFERROR(VALUE(SUBSTITUTE(TRIM('수출입 실적(국가별)'!G2284),",","")),"")</f>
        <v>1500</v>
      </c>
    </row>
    <row r="2281" customFormat="false" ht="15" hidden="false" customHeight="true" outlineLevel="0" collapsed="false">
      <c r="A2281" s="11" t="str">
        <f aca="false">TRIM('수출입 실적(국가별)'!A2285)</f>
        <v>2025.10</v>
      </c>
      <c r="B2281" s="17" t="n">
        <f aca="false">IFERROR(VALUE(LEFT(A2281,4)),"")</f>
        <v>2025</v>
      </c>
      <c r="C2281" s="17" t="n">
        <f aca="false">IFERROR(VALUE(RIGHT(A2281,2)),"")</f>
        <v>10</v>
      </c>
      <c r="D2281" s="11" t="str">
        <f aca="false">TRIM('수출입 실적(국가별)'!B2285)</f>
        <v>큐라소</v>
      </c>
      <c r="E2281" s="19" t="n">
        <f aca="false">IFERROR(VALUE(SUBSTITUTE(TRIM('수출입 실적(국가별)'!D2285),",","")),"")</f>
        <v>1327</v>
      </c>
      <c r="F2281" s="19" t="n">
        <f aca="false">IFERROR(VALUE(SUBSTITUTE(TRIM('수출입 실적(국가별)'!F2285),",","")),"")</f>
        <v>0</v>
      </c>
      <c r="G2281" s="19" t="n">
        <f aca="false">IFERROR(VALUE(SUBSTITUTE(TRIM('수출입 실적(국가별)'!G2285),",","")),"")</f>
        <v>1327</v>
      </c>
    </row>
    <row r="2282" customFormat="false" ht="15" hidden="false" customHeight="true" outlineLevel="0" collapsed="false">
      <c r="A2282" s="11" t="str">
        <f aca="false">TRIM('수출입 실적(국가별)'!A2286)</f>
        <v>2025.10</v>
      </c>
      <c r="B2282" s="17" t="n">
        <f aca="false">IFERROR(VALUE(LEFT(A2282,4)),"")</f>
        <v>2025</v>
      </c>
      <c r="C2282" s="17" t="n">
        <f aca="false">IFERROR(VALUE(RIGHT(A2282,2)),"")</f>
        <v>10</v>
      </c>
      <c r="D2282" s="11" t="str">
        <f aca="false">TRIM('수출입 실적(국가별)'!B2286)</f>
        <v>투르크멘</v>
      </c>
      <c r="E2282" s="19" t="n">
        <f aca="false">IFERROR(VALUE(SUBSTITUTE(TRIM('수출입 실적(국가별)'!D2286),",","")),"")</f>
        <v>1155</v>
      </c>
      <c r="F2282" s="19" t="n">
        <f aca="false">IFERROR(VALUE(SUBSTITUTE(TRIM('수출입 실적(국가별)'!F2286),",","")),"")</f>
        <v>1</v>
      </c>
      <c r="G2282" s="19" t="n">
        <f aca="false">IFERROR(VALUE(SUBSTITUTE(TRIM('수출입 실적(국가별)'!G2286),",","")),"")</f>
        <v>1154</v>
      </c>
    </row>
    <row r="2283" customFormat="false" ht="15" hidden="false" customHeight="true" outlineLevel="0" collapsed="false">
      <c r="A2283" s="11" t="str">
        <f aca="false">TRIM('수출입 실적(국가별)'!A2287)</f>
        <v>2025.10</v>
      </c>
      <c r="B2283" s="17" t="n">
        <f aca="false">IFERROR(VALUE(LEFT(A2283,4)),"")</f>
        <v>2025</v>
      </c>
      <c r="C2283" s="17" t="n">
        <f aca="false">IFERROR(VALUE(RIGHT(A2283,2)),"")</f>
        <v>10</v>
      </c>
      <c r="D2283" s="11" t="str">
        <f aca="false">TRIM('수출입 실적(국가별)'!B2287)</f>
        <v>시에라 리온</v>
      </c>
      <c r="E2283" s="19" t="n">
        <f aca="false">IFERROR(VALUE(SUBSTITUTE(TRIM('수출입 실적(국가별)'!D2287),",","")),"")</f>
        <v>1146</v>
      </c>
      <c r="F2283" s="19" t="n">
        <f aca="false">IFERROR(VALUE(SUBSTITUTE(TRIM('수출입 실적(국가별)'!F2287),",","")),"")</f>
        <v>613</v>
      </c>
      <c r="G2283" s="19" t="n">
        <f aca="false">IFERROR(VALUE(SUBSTITUTE(TRIM('수출입 실적(국가별)'!G2287),",","")),"")</f>
        <v>533</v>
      </c>
    </row>
    <row r="2284" customFormat="false" ht="15" hidden="false" customHeight="true" outlineLevel="0" collapsed="false">
      <c r="A2284" s="11" t="str">
        <f aca="false">TRIM('수출입 실적(국가별)'!A2288)</f>
        <v>2025.10</v>
      </c>
      <c r="B2284" s="17" t="n">
        <f aca="false">IFERROR(VALUE(LEFT(A2284,4)),"")</f>
        <v>2025</v>
      </c>
      <c r="C2284" s="17" t="n">
        <f aca="false">IFERROR(VALUE(RIGHT(A2284,2)),"")</f>
        <v>10</v>
      </c>
      <c r="D2284" s="11" t="str">
        <f aca="false">TRIM('수출입 실적(국가별)'!B2288)</f>
        <v>마카오</v>
      </c>
      <c r="E2284" s="19" t="n">
        <f aca="false">IFERROR(VALUE(SUBSTITUTE(TRIM('수출입 실적(국가별)'!D2288),",","")),"")</f>
        <v>1060</v>
      </c>
      <c r="F2284" s="19" t="n">
        <f aca="false">IFERROR(VALUE(SUBSTITUTE(TRIM('수출입 실적(국가별)'!F2288),",","")),"")</f>
        <v>179</v>
      </c>
      <c r="G2284" s="19" t="n">
        <f aca="false">IFERROR(VALUE(SUBSTITUTE(TRIM('수출입 실적(국가별)'!G2288),",","")),"")</f>
        <v>882</v>
      </c>
    </row>
    <row r="2285" customFormat="false" ht="15" hidden="false" customHeight="true" outlineLevel="0" collapsed="false">
      <c r="A2285" s="11" t="str">
        <f aca="false">TRIM('수출입 실적(국가별)'!A2289)</f>
        <v>2025.10</v>
      </c>
      <c r="B2285" s="17" t="n">
        <f aca="false">IFERROR(VALUE(LEFT(A2285,4)),"")</f>
        <v>2025</v>
      </c>
      <c r="C2285" s="17" t="n">
        <f aca="false">IFERROR(VALUE(RIGHT(A2285,2)),"")</f>
        <v>10</v>
      </c>
      <c r="D2285" s="11" t="str">
        <f aca="false">TRIM('수출입 실적(국가별)'!B2289)</f>
        <v>아이슬란드</v>
      </c>
      <c r="E2285" s="19" t="n">
        <f aca="false">IFERROR(VALUE(SUBSTITUTE(TRIM('수출입 실적(국가별)'!D2289),",","")),"")</f>
        <v>1011</v>
      </c>
      <c r="F2285" s="19" t="n">
        <f aca="false">IFERROR(VALUE(SUBSTITUTE(TRIM('수출입 실적(국가별)'!F2289),",","")),"")</f>
        <v>1225</v>
      </c>
      <c r="G2285" s="19" t="n">
        <f aca="false">IFERROR(VALUE(SUBSTITUTE(TRIM('수출입 실적(국가별)'!G2289),",","")),"")</f>
        <v>-213</v>
      </c>
    </row>
    <row r="2286" customFormat="false" ht="15" hidden="false" customHeight="true" outlineLevel="0" collapsed="false">
      <c r="A2286" s="11" t="str">
        <f aca="false">TRIM('수출입 실적(국가별)'!A2290)</f>
        <v>2025.10</v>
      </c>
      <c r="B2286" s="17" t="n">
        <f aca="false">IFERROR(VALUE(LEFT(A2286,4)),"")</f>
        <v>2025</v>
      </c>
      <c r="C2286" s="17" t="n">
        <f aca="false">IFERROR(VALUE(RIGHT(A2286,2)),"")</f>
        <v>10</v>
      </c>
      <c r="D2286" s="11" t="str">
        <f aca="false">TRIM('수출입 실적(국가별)'!B2290)</f>
        <v>키리바티</v>
      </c>
      <c r="E2286" s="19" t="n">
        <f aca="false">IFERROR(VALUE(SUBSTITUTE(TRIM('수출입 실적(국가별)'!D2290),",","")),"")</f>
        <v>979</v>
      </c>
      <c r="F2286" s="19" t="n">
        <f aca="false">IFERROR(VALUE(SUBSTITUTE(TRIM('수출입 실적(국가별)'!F2290),",","")),"")</f>
        <v>1113</v>
      </c>
      <c r="G2286" s="19" t="n">
        <f aca="false">IFERROR(VALUE(SUBSTITUTE(TRIM('수출입 실적(국가별)'!G2290),",","")),"")</f>
        <v>-134</v>
      </c>
    </row>
    <row r="2287" customFormat="false" ht="15" hidden="false" customHeight="true" outlineLevel="0" collapsed="false">
      <c r="A2287" s="11" t="str">
        <f aca="false">TRIM('수출입 실적(국가별)'!A2291)</f>
        <v>2025.10</v>
      </c>
      <c r="B2287" s="17" t="n">
        <f aca="false">IFERROR(VALUE(LEFT(A2287,4)),"")</f>
        <v>2025</v>
      </c>
      <c r="C2287" s="17" t="n">
        <f aca="false">IFERROR(VALUE(RIGHT(A2287,2)),"")</f>
        <v>10</v>
      </c>
      <c r="D2287" s="11" t="str">
        <f aca="false">TRIM('수출입 실적(국가별)'!B2291)</f>
        <v>뉴 칼레도니아</v>
      </c>
      <c r="E2287" s="19" t="n">
        <f aca="false">IFERROR(VALUE(SUBSTITUTE(TRIM('수출입 실적(국가별)'!D2291),",","")),"")</f>
        <v>972</v>
      </c>
      <c r="F2287" s="19" t="n">
        <f aca="false">IFERROR(VALUE(SUBSTITUTE(TRIM('수출입 실적(국가별)'!F2291),",","")),"")</f>
        <v>26656</v>
      </c>
      <c r="G2287" s="19" t="n">
        <f aca="false">IFERROR(VALUE(SUBSTITUTE(TRIM('수출입 실적(국가별)'!G2291),",","")),"")</f>
        <v>-25684</v>
      </c>
    </row>
    <row r="2288" customFormat="false" ht="15" hidden="false" customHeight="true" outlineLevel="0" collapsed="false">
      <c r="A2288" s="11" t="str">
        <f aca="false">TRIM('수출입 실적(국가별)'!A2292)</f>
        <v>2025.10</v>
      </c>
      <c r="B2288" s="17" t="n">
        <f aca="false">IFERROR(VALUE(LEFT(A2288,4)),"")</f>
        <v>2025</v>
      </c>
      <c r="C2288" s="17" t="n">
        <f aca="false">IFERROR(VALUE(RIGHT(A2288,2)),"")</f>
        <v>10</v>
      </c>
      <c r="D2288" s="11" t="str">
        <f aca="false">TRIM('수출입 실적(국가별)'!B2292)</f>
        <v>아루바</v>
      </c>
      <c r="E2288" s="19" t="n">
        <f aca="false">IFERROR(VALUE(SUBSTITUTE(TRIM('수출입 실적(국가별)'!D2292),",","")),"")</f>
        <v>966</v>
      </c>
      <c r="F2288" s="19" t="n">
        <f aca="false">IFERROR(VALUE(SUBSTITUTE(TRIM('수출입 실적(국가별)'!F2292),",","")),"")</f>
        <v>0</v>
      </c>
      <c r="G2288" s="19" t="n">
        <f aca="false">IFERROR(VALUE(SUBSTITUTE(TRIM('수출입 실적(국가별)'!G2292),",","")),"")</f>
        <v>966</v>
      </c>
    </row>
    <row r="2289" customFormat="false" ht="15" hidden="false" customHeight="true" outlineLevel="0" collapsed="false">
      <c r="A2289" s="11" t="str">
        <f aca="false">TRIM('수출입 실적(국가별)'!A2293)</f>
        <v>2025.10</v>
      </c>
      <c r="B2289" s="17" t="n">
        <f aca="false">IFERROR(VALUE(LEFT(A2289,4)),"")</f>
        <v>2025</v>
      </c>
      <c r="C2289" s="17" t="n">
        <f aca="false">IFERROR(VALUE(RIGHT(A2289,2)),"")</f>
        <v>10</v>
      </c>
      <c r="D2289" s="11" t="str">
        <f aca="false">TRIM('수출입 실적(국가별)'!B2293)</f>
        <v>소말리아</v>
      </c>
      <c r="E2289" s="19" t="n">
        <f aca="false">IFERROR(VALUE(SUBSTITUTE(TRIM('수출입 실적(국가별)'!D2293),",","")),"")</f>
        <v>956</v>
      </c>
      <c r="F2289" s="19" t="n">
        <f aca="false">IFERROR(VALUE(SUBSTITUTE(TRIM('수출입 실적(국가별)'!F2293),",","")),"")</f>
        <v>568</v>
      </c>
      <c r="G2289" s="19" t="n">
        <f aca="false">IFERROR(VALUE(SUBSTITUTE(TRIM('수출입 실적(국가별)'!G2293),",","")),"")</f>
        <v>389</v>
      </c>
    </row>
    <row r="2290" customFormat="false" ht="15" hidden="false" customHeight="true" outlineLevel="0" collapsed="false">
      <c r="A2290" s="11" t="str">
        <f aca="false">TRIM('수출입 실적(국가별)'!A2294)</f>
        <v>2025.10</v>
      </c>
      <c r="B2290" s="17" t="n">
        <f aca="false">IFERROR(VALUE(LEFT(A2290,4)),"")</f>
        <v>2025</v>
      </c>
      <c r="C2290" s="17" t="n">
        <f aca="false">IFERROR(VALUE(RIGHT(A2290,2)),"")</f>
        <v>10</v>
      </c>
      <c r="D2290" s="11" t="str">
        <f aca="false">TRIM('수출입 실적(국가별)'!B2294)</f>
        <v>앙귈라</v>
      </c>
      <c r="E2290" s="19" t="n">
        <f aca="false">IFERROR(VALUE(SUBSTITUTE(TRIM('수출입 실적(국가별)'!D2294),",","")),"")</f>
        <v>938</v>
      </c>
      <c r="F2290" s="19" t="n">
        <f aca="false">IFERROR(VALUE(SUBSTITUTE(TRIM('수출입 실적(국가별)'!F2294),",","")),"")</f>
        <v>0</v>
      </c>
      <c r="G2290" s="19" t="n">
        <f aca="false">IFERROR(VALUE(SUBSTITUTE(TRIM('수출입 실적(국가별)'!G2294),",","")),"")</f>
        <v>938</v>
      </c>
    </row>
    <row r="2291" customFormat="false" ht="15" hidden="false" customHeight="true" outlineLevel="0" collapsed="false">
      <c r="A2291" s="11" t="str">
        <f aca="false">TRIM('수출입 실적(국가별)'!A2295)</f>
        <v>2025.10</v>
      </c>
      <c r="B2291" s="17" t="n">
        <f aca="false">IFERROR(VALUE(LEFT(A2291,4)),"")</f>
        <v>2025</v>
      </c>
      <c r="C2291" s="17" t="n">
        <f aca="false">IFERROR(VALUE(RIGHT(A2291,2)),"")</f>
        <v>10</v>
      </c>
      <c r="D2291" s="11" t="str">
        <f aca="false">TRIM('수출입 실적(국가별)'!B2295)</f>
        <v>몰디브</v>
      </c>
      <c r="E2291" s="19" t="n">
        <f aca="false">IFERROR(VALUE(SUBSTITUTE(TRIM('수출입 실적(국가별)'!D2295),",","")),"")</f>
        <v>914</v>
      </c>
      <c r="F2291" s="19" t="n">
        <f aca="false">IFERROR(VALUE(SUBSTITUTE(TRIM('수출입 실적(국가별)'!F2295),",","")),"")</f>
        <v>1</v>
      </c>
      <c r="G2291" s="19" t="n">
        <f aca="false">IFERROR(VALUE(SUBSTITUTE(TRIM('수출입 실적(국가별)'!G2295),",","")),"")</f>
        <v>913</v>
      </c>
    </row>
    <row r="2292" customFormat="false" ht="15" hidden="false" customHeight="true" outlineLevel="0" collapsed="false">
      <c r="A2292" s="11" t="str">
        <f aca="false">TRIM('수출입 실적(국가별)'!A2296)</f>
        <v>2025.10</v>
      </c>
      <c r="B2292" s="17" t="n">
        <f aca="false">IFERROR(VALUE(LEFT(A2292,4)),"")</f>
        <v>2025</v>
      </c>
      <c r="C2292" s="17" t="n">
        <f aca="false">IFERROR(VALUE(RIGHT(A2292,2)),"")</f>
        <v>10</v>
      </c>
      <c r="D2292" s="11" t="str">
        <f aca="false">TRIM('수출입 실적(국가별)'!B2296)</f>
        <v>마세도니아</v>
      </c>
      <c r="E2292" s="19" t="n">
        <f aca="false">IFERROR(VALUE(SUBSTITUTE(TRIM('수출입 실적(국가별)'!D2296),",","")),"")</f>
        <v>894</v>
      </c>
      <c r="F2292" s="19" t="n">
        <f aca="false">IFERROR(VALUE(SUBSTITUTE(TRIM('수출입 실적(국가별)'!F2296),",","")),"")</f>
        <v>253</v>
      </c>
      <c r="G2292" s="19" t="n">
        <f aca="false">IFERROR(VALUE(SUBSTITUTE(TRIM('수출입 실적(국가별)'!G2296),",","")),"")</f>
        <v>640</v>
      </c>
    </row>
    <row r="2293" customFormat="false" ht="15" hidden="false" customHeight="true" outlineLevel="0" collapsed="false">
      <c r="A2293" s="11" t="str">
        <f aca="false">TRIM('수출입 실적(국가별)'!A2297)</f>
        <v>2025.10</v>
      </c>
      <c r="B2293" s="17" t="n">
        <f aca="false">IFERROR(VALUE(LEFT(A2293,4)),"")</f>
        <v>2025</v>
      </c>
      <c r="C2293" s="17" t="n">
        <f aca="false">IFERROR(VALUE(RIGHT(A2293,2)),"")</f>
        <v>10</v>
      </c>
      <c r="D2293" s="11" t="str">
        <f aca="false">TRIM('수출입 실적(국가별)'!B2297)</f>
        <v>세이쉘</v>
      </c>
      <c r="E2293" s="19" t="n">
        <f aca="false">IFERROR(VALUE(SUBSTITUTE(TRIM('수출입 실적(국가별)'!D2297),",","")),"")</f>
        <v>859</v>
      </c>
      <c r="F2293" s="19" t="n">
        <f aca="false">IFERROR(VALUE(SUBSTITUTE(TRIM('수출입 실적(국가별)'!F2297),",","")),"")</f>
        <v>419</v>
      </c>
      <c r="G2293" s="19" t="n">
        <f aca="false">IFERROR(VALUE(SUBSTITUTE(TRIM('수출입 실적(국가별)'!G2297),",","")),"")</f>
        <v>440</v>
      </c>
    </row>
    <row r="2294" customFormat="false" ht="15" hidden="false" customHeight="true" outlineLevel="0" collapsed="false">
      <c r="A2294" s="11" t="str">
        <f aca="false">TRIM('수출입 실적(국가별)'!A2298)</f>
        <v>2025.10</v>
      </c>
      <c r="B2294" s="17" t="n">
        <f aca="false">IFERROR(VALUE(LEFT(A2294,4)),"")</f>
        <v>2025</v>
      </c>
      <c r="C2294" s="17" t="n">
        <f aca="false">IFERROR(VALUE(RIGHT(A2294,2)),"")</f>
        <v>10</v>
      </c>
      <c r="D2294" s="11" t="str">
        <f aca="false">TRIM('수출입 실적(국가별)'!B2298)</f>
        <v>부탄</v>
      </c>
      <c r="E2294" s="19" t="n">
        <f aca="false">IFERROR(VALUE(SUBSTITUTE(TRIM('수출입 실적(국가별)'!D2298),",","")),"")</f>
        <v>800</v>
      </c>
      <c r="F2294" s="19" t="n">
        <f aca="false">IFERROR(VALUE(SUBSTITUTE(TRIM('수출입 실적(국가별)'!F2298),",","")),"")</f>
        <v>974</v>
      </c>
      <c r="G2294" s="19" t="n">
        <f aca="false">IFERROR(VALUE(SUBSTITUTE(TRIM('수출입 실적(국가별)'!G2298),",","")),"")</f>
        <v>-174</v>
      </c>
    </row>
    <row r="2295" customFormat="false" ht="15" hidden="false" customHeight="true" outlineLevel="0" collapsed="false">
      <c r="A2295" s="11" t="str">
        <f aca="false">TRIM('수출입 실적(국가별)'!A2299)</f>
        <v>2025.10</v>
      </c>
      <c r="B2295" s="17" t="n">
        <f aca="false">IFERROR(VALUE(LEFT(A2295,4)),"")</f>
        <v>2025</v>
      </c>
      <c r="C2295" s="17" t="n">
        <f aca="false">IFERROR(VALUE(RIGHT(A2295,2)),"")</f>
        <v>10</v>
      </c>
      <c r="D2295" s="11" t="str">
        <f aca="false">TRIM('수출입 실적(국가별)'!B2299)</f>
        <v>북마리아나 군도</v>
      </c>
      <c r="E2295" s="19" t="n">
        <f aca="false">IFERROR(VALUE(SUBSTITUTE(TRIM('수출입 실적(국가별)'!D2299),",","")),"")</f>
        <v>748</v>
      </c>
      <c r="F2295" s="19" t="n">
        <f aca="false">IFERROR(VALUE(SUBSTITUTE(TRIM('수출입 실적(국가별)'!F2299),",","")),"")</f>
        <v>0</v>
      </c>
      <c r="G2295" s="19" t="n">
        <f aca="false">IFERROR(VALUE(SUBSTITUTE(TRIM('수출입 실적(국가별)'!G2299),",","")),"")</f>
        <v>748</v>
      </c>
    </row>
    <row r="2296" customFormat="false" ht="15" hidden="false" customHeight="true" outlineLevel="0" collapsed="false">
      <c r="A2296" s="11" t="str">
        <f aca="false">TRIM('수출입 실적(국가별)'!A2300)</f>
        <v>2025.10</v>
      </c>
      <c r="B2296" s="17" t="n">
        <f aca="false">IFERROR(VALUE(LEFT(A2296,4)),"")</f>
        <v>2025</v>
      </c>
      <c r="C2296" s="17" t="n">
        <f aca="false">IFERROR(VALUE(RIGHT(A2296,2)),"")</f>
        <v>10</v>
      </c>
      <c r="D2296" s="11" t="str">
        <f aca="false">TRIM('수출입 실적(국가별)'!B2300)</f>
        <v>바베이도스</v>
      </c>
      <c r="E2296" s="19" t="n">
        <f aca="false">IFERROR(VALUE(SUBSTITUTE(TRIM('수출입 실적(국가별)'!D2300),",","")),"")</f>
        <v>738</v>
      </c>
      <c r="F2296" s="19" t="n">
        <f aca="false">IFERROR(VALUE(SUBSTITUTE(TRIM('수출입 실적(국가별)'!F2300),",","")),"")</f>
        <v>8</v>
      </c>
      <c r="G2296" s="19" t="n">
        <f aca="false">IFERROR(VALUE(SUBSTITUTE(TRIM('수출입 실적(국가별)'!G2300),",","")),"")</f>
        <v>731</v>
      </c>
    </row>
    <row r="2297" customFormat="false" ht="15" hidden="false" customHeight="true" outlineLevel="0" collapsed="false">
      <c r="A2297" s="11" t="str">
        <f aca="false">TRIM('수출입 실적(국가별)'!A2301)</f>
        <v>2025.10</v>
      </c>
      <c r="B2297" s="17" t="n">
        <f aca="false">IFERROR(VALUE(LEFT(A2297,4)),"")</f>
        <v>2025</v>
      </c>
      <c r="C2297" s="17" t="n">
        <f aca="false">IFERROR(VALUE(RIGHT(A2297,2)),"")</f>
        <v>10</v>
      </c>
      <c r="D2297" s="11" t="str">
        <f aca="false">TRIM('수출입 실적(국가별)'!B2301)</f>
        <v>벨리제</v>
      </c>
      <c r="E2297" s="19" t="n">
        <f aca="false">IFERROR(VALUE(SUBSTITUTE(TRIM('수출입 실적(국가별)'!D2301),",","")),"")</f>
        <v>731</v>
      </c>
      <c r="F2297" s="19" t="n">
        <f aca="false">IFERROR(VALUE(SUBSTITUTE(TRIM('수출입 실적(국가별)'!F2301),",","")),"")</f>
        <v>72</v>
      </c>
      <c r="G2297" s="19" t="n">
        <f aca="false">IFERROR(VALUE(SUBSTITUTE(TRIM('수출입 실적(국가별)'!G2301),",","")),"")</f>
        <v>659</v>
      </c>
    </row>
    <row r="2298" customFormat="false" ht="15" hidden="false" customHeight="true" outlineLevel="0" collapsed="false">
      <c r="A2298" s="11" t="str">
        <f aca="false">TRIM('수출입 실적(국가별)'!A2302)</f>
        <v>2025.10</v>
      </c>
      <c r="B2298" s="17" t="n">
        <f aca="false">IFERROR(VALUE(LEFT(A2298,4)),"")</f>
        <v>2025</v>
      </c>
      <c r="C2298" s="17" t="n">
        <f aca="false">IFERROR(VALUE(RIGHT(A2298,2)),"")</f>
        <v>10</v>
      </c>
      <c r="D2298" s="11" t="str">
        <f aca="false">TRIM('수출입 실적(국가별)'!B2302)</f>
        <v>나미비아</v>
      </c>
      <c r="E2298" s="19" t="n">
        <f aca="false">IFERROR(VALUE(SUBSTITUTE(TRIM('수출입 실적(국가별)'!D2302),",","")),"")</f>
        <v>718</v>
      </c>
      <c r="F2298" s="19" t="n">
        <f aca="false">IFERROR(VALUE(SUBSTITUTE(TRIM('수출입 실적(국가별)'!F2302),",","")),"")</f>
        <v>139</v>
      </c>
      <c r="G2298" s="19" t="n">
        <f aca="false">IFERROR(VALUE(SUBSTITUTE(TRIM('수출입 실적(국가별)'!G2302),",","")),"")</f>
        <v>579</v>
      </c>
    </row>
    <row r="2299" customFormat="false" ht="15" hidden="false" customHeight="true" outlineLevel="0" collapsed="false">
      <c r="A2299" s="11" t="str">
        <f aca="false">TRIM('수출입 실적(국가별)'!A2303)</f>
        <v>2025.10</v>
      </c>
      <c r="B2299" s="17" t="n">
        <f aca="false">IFERROR(VALUE(LEFT(A2299,4)),"")</f>
        <v>2025</v>
      </c>
      <c r="C2299" s="17" t="n">
        <f aca="false">IFERROR(VALUE(RIGHT(A2299,2)),"")</f>
        <v>10</v>
      </c>
      <c r="D2299" s="11" t="str">
        <f aca="false">TRIM('수출입 실적(국가별)'!B2303)</f>
        <v>바누아투</v>
      </c>
      <c r="E2299" s="19" t="n">
        <f aca="false">IFERROR(VALUE(SUBSTITUTE(TRIM('수출입 실적(국가별)'!D2303),",","")),"")</f>
        <v>698</v>
      </c>
      <c r="F2299" s="19" t="n">
        <f aca="false">IFERROR(VALUE(SUBSTITUTE(TRIM('수출입 실적(국가별)'!F2303),",","")),"")</f>
        <v>2627</v>
      </c>
      <c r="G2299" s="19" t="n">
        <f aca="false">IFERROR(VALUE(SUBSTITUTE(TRIM('수출입 실적(국가별)'!G2303),",","")),"")</f>
        <v>-1929</v>
      </c>
    </row>
    <row r="2300" customFormat="false" ht="15" hidden="false" customHeight="true" outlineLevel="0" collapsed="false">
      <c r="A2300" s="11" t="str">
        <f aca="false">TRIM('수출입 실적(국가별)'!A2304)</f>
        <v>2025.10</v>
      </c>
      <c r="B2300" s="17" t="n">
        <f aca="false">IFERROR(VALUE(LEFT(A2300,4)),"")</f>
        <v>2025</v>
      </c>
      <c r="C2300" s="17" t="n">
        <f aca="false">IFERROR(VALUE(RIGHT(A2300,2)),"")</f>
        <v>10</v>
      </c>
      <c r="D2300" s="11" t="str">
        <f aca="false">TRIM('수출입 실적(국가별)'!B2304)</f>
        <v>몬테네그로</v>
      </c>
      <c r="E2300" s="19" t="n">
        <f aca="false">IFERROR(VALUE(SUBSTITUTE(TRIM('수출입 실적(국가별)'!D2304),",","")),"")</f>
        <v>686</v>
      </c>
      <c r="F2300" s="19" t="n">
        <f aca="false">IFERROR(VALUE(SUBSTITUTE(TRIM('수출입 실적(국가별)'!F2304),",","")),"")</f>
        <v>20701</v>
      </c>
      <c r="G2300" s="19" t="n">
        <f aca="false">IFERROR(VALUE(SUBSTITUTE(TRIM('수출입 실적(국가별)'!G2304),",","")),"")</f>
        <v>-20015</v>
      </c>
    </row>
    <row r="2301" customFormat="false" ht="15" hidden="false" customHeight="true" outlineLevel="0" collapsed="false">
      <c r="A2301" s="11" t="str">
        <f aca="false">TRIM('수출입 실적(국가별)'!A2305)</f>
        <v>2025.10</v>
      </c>
      <c r="B2301" s="17" t="n">
        <f aca="false">IFERROR(VALUE(LEFT(A2301,4)),"")</f>
        <v>2025</v>
      </c>
      <c r="C2301" s="17" t="n">
        <f aca="false">IFERROR(VALUE(RIGHT(A2301,2)),"")</f>
        <v>10</v>
      </c>
      <c r="D2301" s="11" t="str">
        <f aca="false">TRIM('수출입 실적(국가별)'!B2305)</f>
        <v>쿠바</v>
      </c>
      <c r="E2301" s="19" t="n">
        <f aca="false">IFERROR(VALUE(SUBSTITUTE(TRIM('수출입 실적(국가별)'!D2305),",","")),"")</f>
        <v>666</v>
      </c>
      <c r="F2301" s="19" t="n">
        <f aca="false">IFERROR(VALUE(SUBSTITUTE(TRIM('수출입 실적(국가별)'!F2305),",","")),"")</f>
        <v>10</v>
      </c>
      <c r="G2301" s="19" t="n">
        <f aca="false">IFERROR(VALUE(SUBSTITUTE(TRIM('수출입 실적(국가별)'!G2305),",","")),"")</f>
        <v>656</v>
      </c>
    </row>
    <row r="2302" customFormat="false" ht="15" hidden="false" customHeight="true" outlineLevel="0" collapsed="false">
      <c r="A2302" s="11" t="str">
        <f aca="false">TRIM('수출입 실적(국가별)'!A2306)</f>
        <v>2025.10</v>
      </c>
      <c r="B2302" s="17" t="n">
        <f aca="false">IFERROR(VALUE(LEFT(A2302,4)),"")</f>
        <v>2025</v>
      </c>
      <c r="C2302" s="17" t="n">
        <f aca="false">IFERROR(VALUE(RIGHT(A2302,2)),"")</f>
        <v>10</v>
      </c>
      <c r="D2302" s="11" t="str">
        <f aca="false">TRIM('수출입 실적(국가별)'!B2306)</f>
        <v>리히텐슈타인</v>
      </c>
      <c r="E2302" s="19" t="n">
        <f aca="false">IFERROR(VALUE(SUBSTITUTE(TRIM('수출입 실적(국가별)'!D2306),",","")),"")</f>
        <v>664</v>
      </c>
      <c r="F2302" s="19" t="n">
        <f aca="false">IFERROR(VALUE(SUBSTITUTE(TRIM('수출입 실적(국가별)'!F2306),",","")),"")</f>
        <v>1544</v>
      </c>
      <c r="G2302" s="19" t="n">
        <f aca="false">IFERROR(VALUE(SUBSTITUTE(TRIM('수출입 실적(국가별)'!G2306),",","")),"")</f>
        <v>-879</v>
      </c>
    </row>
    <row r="2303" customFormat="false" ht="15" hidden="false" customHeight="true" outlineLevel="0" collapsed="false">
      <c r="A2303" s="11" t="str">
        <f aca="false">TRIM('수출입 실적(국가별)'!A2307)</f>
        <v>2025.10</v>
      </c>
      <c r="B2303" s="17" t="n">
        <f aca="false">IFERROR(VALUE(LEFT(A2303,4)),"")</f>
        <v>2025</v>
      </c>
      <c r="C2303" s="17" t="n">
        <f aca="false">IFERROR(VALUE(RIGHT(A2303,2)),"")</f>
        <v>10</v>
      </c>
      <c r="D2303" s="11" t="str">
        <f aca="false">TRIM('수출입 실적(국가별)'!B2307)</f>
        <v>솔로몬 군도</v>
      </c>
      <c r="E2303" s="19" t="n">
        <f aca="false">IFERROR(VALUE(SUBSTITUTE(TRIM('수출입 실적(국가별)'!D2307),",","")),"")</f>
        <v>648</v>
      </c>
      <c r="F2303" s="19" t="n">
        <f aca="false">IFERROR(VALUE(SUBSTITUTE(TRIM('수출입 실적(국가별)'!F2307),",","")),"")</f>
        <v>80</v>
      </c>
      <c r="G2303" s="19" t="n">
        <f aca="false">IFERROR(VALUE(SUBSTITUTE(TRIM('수출입 실적(국가별)'!G2307),",","")),"")</f>
        <v>568</v>
      </c>
    </row>
    <row r="2304" customFormat="false" ht="15" hidden="false" customHeight="true" outlineLevel="0" collapsed="false">
      <c r="A2304" s="11" t="str">
        <f aca="false">TRIM('수출입 실적(국가별)'!A2308)</f>
        <v>2025.10</v>
      </c>
      <c r="B2304" s="17" t="n">
        <f aca="false">IFERROR(VALUE(LEFT(A2304,4)),"")</f>
        <v>2025</v>
      </c>
      <c r="C2304" s="17" t="n">
        <f aca="false">IFERROR(VALUE(RIGHT(A2304,2)),"")</f>
        <v>10</v>
      </c>
      <c r="D2304" s="11" t="str">
        <f aca="false">TRIM('수출입 실적(국가별)'!B2308)</f>
        <v>보스니아-헤르체고비나</v>
      </c>
      <c r="E2304" s="19" t="n">
        <f aca="false">IFERROR(VALUE(SUBSTITUTE(TRIM('수출입 실적(국가별)'!D2308),",","")),"")</f>
        <v>642</v>
      </c>
      <c r="F2304" s="19" t="n">
        <f aca="false">IFERROR(VALUE(SUBSTITUTE(TRIM('수출입 실적(국가별)'!F2308),",","")),"")</f>
        <v>2906</v>
      </c>
      <c r="G2304" s="19" t="n">
        <f aca="false">IFERROR(VALUE(SUBSTITUTE(TRIM('수출입 실적(국가별)'!G2308),",","")),"")</f>
        <v>-2264</v>
      </c>
    </row>
    <row r="2305" customFormat="false" ht="15" hidden="false" customHeight="true" outlineLevel="0" collapsed="false">
      <c r="A2305" s="11" t="str">
        <f aca="false">TRIM('수출입 실적(국가별)'!A2309)</f>
        <v>2025.10</v>
      </c>
      <c r="B2305" s="17" t="n">
        <f aca="false">IFERROR(VALUE(LEFT(A2305,4)),"")</f>
        <v>2025</v>
      </c>
      <c r="C2305" s="17" t="n">
        <f aca="false">IFERROR(VALUE(RIGHT(A2305,2)),"")</f>
        <v>10</v>
      </c>
      <c r="D2305" s="11" t="str">
        <f aca="false">TRIM('수출입 실적(국가별)'!B2309)</f>
        <v>영령 버진군도</v>
      </c>
      <c r="E2305" s="19" t="n">
        <f aca="false">IFERROR(VALUE(SUBSTITUTE(TRIM('수출입 실적(국가별)'!D2309),",","")),"")</f>
        <v>593</v>
      </c>
      <c r="F2305" s="19" t="n">
        <f aca="false">IFERROR(VALUE(SUBSTITUTE(TRIM('수출입 실적(국가별)'!F2309),",","")),"")</f>
        <v>0</v>
      </c>
      <c r="G2305" s="19" t="n">
        <f aca="false">IFERROR(VALUE(SUBSTITUTE(TRIM('수출입 실적(국가별)'!G2309),",","")),"")</f>
        <v>593</v>
      </c>
    </row>
    <row r="2306" customFormat="false" ht="15" hidden="false" customHeight="true" outlineLevel="0" collapsed="false">
      <c r="A2306" s="11" t="str">
        <f aca="false">TRIM('수출입 실적(국가별)'!A2310)</f>
        <v>2025.10</v>
      </c>
      <c r="B2306" s="17" t="n">
        <f aca="false">IFERROR(VALUE(LEFT(A2306,4)),"")</f>
        <v>2025</v>
      </c>
      <c r="C2306" s="17" t="n">
        <f aca="false">IFERROR(VALUE(RIGHT(A2306,2)),"")</f>
        <v>10</v>
      </c>
      <c r="D2306" s="11" t="str">
        <f aca="false">TRIM('수출입 실적(국가별)'!B2310)</f>
        <v>마이크로네시아</v>
      </c>
      <c r="E2306" s="19" t="n">
        <f aca="false">IFERROR(VALUE(SUBSTITUTE(TRIM('수출입 실적(국가별)'!D2310),",","")),"")</f>
        <v>546</v>
      </c>
      <c r="F2306" s="19" t="n">
        <f aca="false">IFERROR(VALUE(SUBSTITUTE(TRIM('수출입 실적(국가별)'!F2310),",","")),"")</f>
        <v>23</v>
      </c>
      <c r="G2306" s="19" t="n">
        <f aca="false">IFERROR(VALUE(SUBSTITUTE(TRIM('수출입 실적(국가별)'!G2310),",","")),"")</f>
        <v>523</v>
      </c>
    </row>
    <row r="2307" customFormat="false" ht="15" hidden="false" customHeight="true" outlineLevel="0" collapsed="false">
      <c r="A2307" s="11" t="str">
        <f aca="false">TRIM('수출입 실적(국가별)'!A2311)</f>
        <v>2025.10</v>
      </c>
      <c r="B2307" s="17" t="n">
        <f aca="false">IFERROR(VALUE(LEFT(A2307,4)),"")</f>
        <v>2025</v>
      </c>
      <c r="C2307" s="17" t="n">
        <f aca="false">IFERROR(VALUE(RIGHT(A2307,2)),"")</f>
        <v>10</v>
      </c>
      <c r="D2307" s="11" t="str">
        <f aca="false">TRIM('수출입 실적(국가별)'!B2311)</f>
        <v>영령 캐이맨 군도</v>
      </c>
      <c r="E2307" s="19" t="n">
        <f aca="false">IFERROR(VALUE(SUBSTITUTE(TRIM('수출입 실적(국가별)'!D2311),",","")),"")</f>
        <v>481</v>
      </c>
      <c r="F2307" s="19" t="n">
        <f aca="false">IFERROR(VALUE(SUBSTITUTE(TRIM('수출입 실적(국가별)'!F2311),",","")),"")</f>
        <v>0</v>
      </c>
      <c r="G2307" s="19" t="n">
        <f aca="false">IFERROR(VALUE(SUBSTITUTE(TRIM('수출입 실적(국가별)'!G2311),",","")),"")</f>
        <v>481</v>
      </c>
    </row>
    <row r="2308" customFormat="false" ht="15" hidden="false" customHeight="true" outlineLevel="0" collapsed="false">
      <c r="A2308" s="11" t="str">
        <f aca="false">TRIM('수출입 실적(국가별)'!A2312)</f>
        <v>2025.10</v>
      </c>
      <c r="B2308" s="17" t="n">
        <f aca="false">IFERROR(VALUE(LEFT(A2308,4)),"")</f>
        <v>2025</v>
      </c>
      <c r="C2308" s="17" t="n">
        <f aca="false">IFERROR(VALUE(RIGHT(A2308,2)),"")</f>
        <v>10</v>
      </c>
      <c r="D2308" s="11" t="str">
        <f aca="false">TRIM('수출입 실적(국가별)'!B2312)</f>
        <v>아이티</v>
      </c>
      <c r="E2308" s="19" t="n">
        <f aca="false">IFERROR(VALUE(SUBSTITUTE(TRIM('수출입 실적(국가별)'!D2312),",","")),"")</f>
        <v>413</v>
      </c>
      <c r="F2308" s="19" t="n">
        <f aca="false">IFERROR(VALUE(SUBSTITUTE(TRIM('수출입 실적(국가별)'!F2312),",","")),"")</f>
        <v>146</v>
      </c>
      <c r="G2308" s="19" t="n">
        <f aca="false">IFERROR(VALUE(SUBSTITUTE(TRIM('수출입 실적(국가별)'!G2312),",","")),"")</f>
        <v>267</v>
      </c>
    </row>
    <row r="2309" customFormat="false" ht="15" hidden="false" customHeight="true" outlineLevel="0" collapsed="false">
      <c r="A2309" s="11" t="str">
        <f aca="false">TRIM('수출입 실적(국가별)'!A2313)</f>
        <v>2025.10</v>
      </c>
      <c r="B2309" s="17" t="n">
        <f aca="false">IFERROR(VALUE(LEFT(A2309,4)),"")</f>
        <v>2025</v>
      </c>
      <c r="C2309" s="17" t="n">
        <f aca="false">IFERROR(VALUE(RIGHT(A2309,2)),"")</f>
        <v>10</v>
      </c>
      <c r="D2309" s="11" t="str">
        <f aca="false">TRIM('수출입 실적(국가별)'!B2313)</f>
        <v>모리타니</v>
      </c>
      <c r="E2309" s="19" t="n">
        <f aca="false">IFERROR(VALUE(SUBSTITUTE(TRIM('수출입 실적(국가별)'!D2313),",","")),"")</f>
        <v>410</v>
      </c>
      <c r="F2309" s="19" t="n">
        <f aca="false">IFERROR(VALUE(SUBSTITUTE(TRIM('수출입 실적(국가별)'!F2313),",","")),"")</f>
        <v>1468</v>
      </c>
      <c r="G2309" s="19" t="n">
        <f aca="false">IFERROR(VALUE(SUBSTITUTE(TRIM('수출입 실적(국가별)'!G2313),",","")),"")</f>
        <v>-1057</v>
      </c>
    </row>
    <row r="2310" customFormat="false" ht="15" hidden="false" customHeight="true" outlineLevel="0" collapsed="false">
      <c r="A2310" s="11" t="str">
        <f aca="false">TRIM('수출입 실적(국가별)'!A2314)</f>
        <v>2025.10</v>
      </c>
      <c r="B2310" s="17" t="n">
        <f aca="false">IFERROR(VALUE(LEFT(A2310,4)),"")</f>
        <v>2025</v>
      </c>
      <c r="C2310" s="17" t="n">
        <f aca="false">IFERROR(VALUE(RIGHT(A2310,2)),"")</f>
        <v>10</v>
      </c>
      <c r="D2310" s="11" t="str">
        <f aca="false">TRIM('수출입 실적(국가별)'!B2314)</f>
        <v>카보 베르데</v>
      </c>
      <c r="E2310" s="19" t="n">
        <f aca="false">IFERROR(VALUE(SUBSTITUTE(TRIM('수출입 실적(국가별)'!D2314),",","")),"")</f>
        <v>387</v>
      </c>
      <c r="F2310" s="19" t="n">
        <f aca="false">IFERROR(VALUE(SUBSTITUTE(TRIM('수출입 실적(국가별)'!F2314),",","")),"")</f>
        <v>0</v>
      </c>
      <c r="G2310" s="19" t="n">
        <f aca="false">IFERROR(VALUE(SUBSTITUTE(TRIM('수출입 실적(국가별)'!G2314),",","")),"")</f>
        <v>387</v>
      </c>
    </row>
    <row r="2311" customFormat="false" ht="15" hidden="false" customHeight="true" outlineLevel="0" collapsed="false">
      <c r="A2311" s="11" t="str">
        <f aca="false">TRIM('수출입 실적(국가별)'!A2315)</f>
        <v>2025.10</v>
      </c>
      <c r="B2311" s="17" t="n">
        <f aca="false">IFERROR(VALUE(LEFT(A2311,4)),"")</f>
        <v>2025</v>
      </c>
      <c r="C2311" s="17" t="n">
        <f aca="false">IFERROR(VALUE(RIGHT(A2311,2)),"")</f>
        <v>10</v>
      </c>
      <c r="D2311" s="11" t="str">
        <f aca="false">TRIM('수출입 실적(국가별)'!B2315)</f>
        <v>세인트마틴(생마르탱)</v>
      </c>
      <c r="E2311" s="19" t="n">
        <f aca="false">IFERROR(VALUE(SUBSTITUTE(TRIM('수출입 실적(국가별)'!D2315),",","")),"")</f>
        <v>368</v>
      </c>
      <c r="F2311" s="19" t="n">
        <f aca="false">IFERROR(VALUE(SUBSTITUTE(TRIM('수출입 실적(국가별)'!F2315),",","")),"")</f>
        <v>0</v>
      </c>
      <c r="G2311" s="19" t="n">
        <f aca="false">IFERROR(VALUE(SUBSTITUTE(TRIM('수출입 실적(국가별)'!G2315),",","")),"")</f>
        <v>368</v>
      </c>
    </row>
    <row r="2312" customFormat="false" ht="15" hidden="false" customHeight="true" outlineLevel="0" collapsed="false">
      <c r="A2312" s="11" t="str">
        <f aca="false">TRIM('수출입 실적(국가별)'!A2316)</f>
        <v>2025.10</v>
      </c>
      <c r="B2312" s="17" t="n">
        <f aca="false">IFERROR(VALUE(LEFT(A2312,4)),"")</f>
        <v>2025</v>
      </c>
      <c r="C2312" s="17" t="n">
        <f aca="false">IFERROR(VALUE(RIGHT(A2312,2)),"")</f>
        <v>10</v>
      </c>
      <c r="D2312" s="11" t="str">
        <f aca="false">TRIM('수출입 실적(국가별)'!B2316)</f>
        <v>수리남</v>
      </c>
      <c r="E2312" s="19" t="n">
        <f aca="false">IFERROR(VALUE(SUBSTITUTE(TRIM('수출입 실적(국가별)'!D2316),",","")),"")</f>
        <v>366</v>
      </c>
      <c r="F2312" s="19" t="n">
        <f aca="false">IFERROR(VALUE(SUBSTITUTE(TRIM('수출입 실적(국가별)'!F2316),",","")),"")</f>
        <v>411</v>
      </c>
      <c r="G2312" s="19" t="n">
        <f aca="false">IFERROR(VALUE(SUBSTITUTE(TRIM('수출입 실적(국가별)'!G2316),",","")),"")</f>
        <v>-45</v>
      </c>
    </row>
    <row r="2313" customFormat="false" ht="15" hidden="false" customHeight="true" outlineLevel="0" collapsed="false">
      <c r="A2313" s="11" t="str">
        <f aca="false">TRIM('수출입 실적(국가별)'!A2317)</f>
        <v>2025.10</v>
      </c>
      <c r="B2313" s="17" t="n">
        <f aca="false">IFERROR(VALUE(LEFT(A2313,4)),"")</f>
        <v>2025</v>
      </c>
      <c r="C2313" s="17" t="n">
        <f aca="false">IFERROR(VALUE(RIGHT(A2313,2)),"")</f>
        <v>10</v>
      </c>
      <c r="D2313" s="11" t="str">
        <f aca="false">TRIM('수출입 실적(국가별)'!B2317)</f>
        <v>티모르</v>
      </c>
      <c r="E2313" s="19" t="n">
        <f aca="false">IFERROR(VALUE(SUBSTITUTE(TRIM('수출입 실적(국가별)'!D2317),",","")),"")</f>
        <v>337</v>
      </c>
      <c r="F2313" s="19" t="n">
        <f aca="false">IFERROR(VALUE(SUBSTITUTE(TRIM('수출입 실적(국가별)'!F2317),",","")),"")</f>
        <v>61</v>
      </c>
      <c r="G2313" s="19" t="n">
        <f aca="false">IFERROR(VALUE(SUBSTITUTE(TRIM('수출입 실적(국가별)'!G2317),",","")),"")</f>
        <v>276</v>
      </c>
    </row>
    <row r="2314" customFormat="false" ht="15" hidden="false" customHeight="true" outlineLevel="0" collapsed="false">
      <c r="A2314" s="11" t="str">
        <f aca="false">TRIM('수출입 실적(국가별)'!A2318)</f>
        <v>2025.10</v>
      </c>
      <c r="B2314" s="17" t="n">
        <f aca="false">IFERROR(VALUE(LEFT(A2314,4)),"")</f>
        <v>2025</v>
      </c>
      <c r="C2314" s="17" t="n">
        <f aca="false">IFERROR(VALUE(RIGHT(A2314,2)),"")</f>
        <v>10</v>
      </c>
      <c r="D2314" s="11" t="str">
        <f aca="false">TRIM('수출입 실적(국가별)'!B2318)</f>
        <v>바하마</v>
      </c>
      <c r="E2314" s="19" t="n">
        <f aca="false">IFERROR(VALUE(SUBSTITUTE(TRIM('수출입 실적(국가별)'!D2318),",","")),"")</f>
        <v>314</v>
      </c>
      <c r="F2314" s="19" t="n">
        <f aca="false">IFERROR(VALUE(SUBSTITUTE(TRIM('수출입 실적(국가별)'!F2318),",","")),"")</f>
        <v>2</v>
      </c>
      <c r="G2314" s="19" t="n">
        <f aca="false">IFERROR(VALUE(SUBSTITUTE(TRIM('수출입 실적(국가별)'!G2318),",","")),"")</f>
        <v>312</v>
      </c>
    </row>
    <row r="2315" customFormat="false" ht="15" hidden="false" customHeight="true" outlineLevel="0" collapsed="false">
      <c r="A2315" s="11" t="str">
        <f aca="false">TRIM('수출입 실적(국가별)'!A2319)</f>
        <v>2025.10</v>
      </c>
      <c r="B2315" s="17" t="n">
        <f aca="false">IFERROR(VALUE(LEFT(A2315,4)),"")</f>
        <v>2025</v>
      </c>
      <c r="C2315" s="17" t="n">
        <f aca="false">IFERROR(VALUE(RIGHT(A2315,2)),"")</f>
        <v>10</v>
      </c>
      <c r="D2315" s="11" t="str">
        <f aca="false">TRIM('수출입 실적(국가별)'!B2319)</f>
        <v>투르크 &amp; 카이코스 군도</v>
      </c>
      <c r="E2315" s="19" t="n">
        <f aca="false">IFERROR(VALUE(SUBSTITUTE(TRIM('수출입 실적(국가별)'!D2319),",","")),"")</f>
        <v>313</v>
      </c>
      <c r="F2315" s="19" t="n">
        <f aca="false">IFERROR(VALUE(SUBSTITUTE(TRIM('수출입 실적(국가별)'!F2319),",","")),"")</f>
        <v>0</v>
      </c>
      <c r="G2315" s="19" t="n">
        <f aca="false">IFERROR(VALUE(SUBSTITUTE(TRIM('수출입 실적(국가별)'!G2319),",","")),"")</f>
        <v>313</v>
      </c>
    </row>
    <row r="2316" customFormat="false" ht="15" hidden="false" customHeight="true" outlineLevel="0" collapsed="false">
      <c r="A2316" s="11" t="str">
        <f aca="false">TRIM('수출입 실적(국가별)'!A2320)</f>
        <v>2025.10</v>
      </c>
      <c r="B2316" s="17" t="n">
        <f aca="false">IFERROR(VALUE(LEFT(A2316,4)),"")</f>
        <v>2025</v>
      </c>
      <c r="C2316" s="17" t="n">
        <f aca="false">IFERROR(VALUE(RIGHT(A2316,2)),"")</f>
        <v>10</v>
      </c>
      <c r="D2316" s="11" t="str">
        <f aca="false">TRIM('수출입 실적(국가별)'!B2320)</f>
        <v>세인트 마틴</v>
      </c>
      <c r="E2316" s="19" t="n">
        <f aca="false">IFERROR(VALUE(SUBSTITUTE(TRIM('수출입 실적(국가별)'!D2320),",","")),"")</f>
        <v>289</v>
      </c>
      <c r="F2316" s="19" t="n">
        <f aca="false">IFERROR(VALUE(SUBSTITUTE(TRIM('수출입 실적(국가별)'!F2320),",","")),"")</f>
        <v>0</v>
      </c>
      <c r="G2316" s="19" t="n">
        <f aca="false">IFERROR(VALUE(SUBSTITUTE(TRIM('수출입 실적(국가별)'!G2320),",","")),"")</f>
        <v>289</v>
      </c>
    </row>
    <row r="2317" customFormat="false" ht="15" hidden="false" customHeight="true" outlineLevel="0" collapsed="false">
      <c r="A2317" s="11" t="str">
        <f aca="false">TRIM('수출입 실적(국가별)'!A2321)</f>
        <v>2025.10</v>
      </c>
      <c r="B2317" s="17" t="n">
        <f aca="false">IFERROR(VALUE(LEFT(A2317,4)),"")</f>
        <v>2025</v>
      </c>
      <c r="C2317" s="17" t="n">
        <f aca="false">IFERROR(VALUE(RIGHT(A2317,2)),"")</f>
        <v>10</v>
      </c>
      <c r="D2317" s="11" t="str">
        <f aca="false">TRIM('수출입 실적(국가별)'!B2321)</f>
        <v>감비아</v>
      </c>
      <c r="E2317" s="19" t="n">
        <f aca="false">IFERROR(VALUE(SUBSTITUTE(TRIM('수출입 실적(국가별)'!D2321),",","")),"")</f>
        <v>285</v>
      </c>
      <c r="F2317" s="19" t="n">
        <f aca="false">IFERROR(VALUE(SUBSTITUTE(TRIM('수출입 실적(국가별)'!F2321),",","")),"")</f>
        <v>199</v>
      </c>
      <c r="G2317" s="19" t="n">
        <f aca="false">IFERROR(VALUE(SUBSTITUTE(TRIM('수출입 실적(국가별)'!G2321),",","")),"")</f>
        <v>86</v>
      </c>
    </row>
    <row r="2318" customFormat="false" ht="15" hidden="false" customHeight="true" outlineLevel="0" collapsed="false">
      <c r="A2318" s="11" t="str">
        <f aca="false">TRIM('수출입 실적(국가별)'!A2322)</f>
        <v>2025.10</v>
      </c>
      <c r="B2318" s="17" t="n">
        <f aca="false">IFERROR(VALUE(LEFT(A2318,4)),"")</f>
        <v>2025</v>
      </c>
      <c r="C2318" s="17" t="n">
        <f aca="false">IFERROR(VALUE(RIGHT(A2318,2)),"")</f>
        <v>10</v>
      </c>
      <c r="D2318" s="11" t="str">
        <f aca="false">TRIM('수출입 실적(국가별)'!B2322)</f>
        <v>팔라우</v>
      </c>
      <c r="E2318" s="19" t="n">
        <f aca="false">IFERROR(VALUE(SUBSTITUTE(TRIM('수출입 실적(국가별)'!D2322),",","")),"")</f>
        <v>248</v>
      </c>
      <c r="F2318" s="19" t="n">
        <f aca="false">IFERROR(VALUE(SUBSTITUTE(TRIM('수출입 실적(국가별)'!F2322),",","")),"")</f>
        <v>19</v>
      </c>
      <c r="G2318" s="19" t="n">
        <f aca="false">IFERROR(VALUE(SUBSTITUTE(TRIM('수출입 실적(국가별)'!G2322),",","")),"")</f>
        <v>230</v>
      </c>
    </row>
    <row r="2319" customFormat="false" ht="15" hidden="false" customHeight="true" outlineLevel="0" collapsed="false">
      <c r="A2319" s="11" t="str">
        <f aca="false">TRIM('수출입 실적(국가별)'!A2323)</f>
        <v>2025.10</v>
      </c>
      <c r="B2319" s="17" t="n">
        <f aca="false">IFERROR(VALUE(LEFT(A2319,4)),"")</f>
        <v>2025</v>
      </c>
      <c r="C2319" s="17" t="n">
        <f aca="false">IFERROR(VALUE(RIGHT(A2319,2)),"")</f>
        <v>10</v>
      </c>
      <c r="D2319" s="11" t="str">
        <f aca="false">TRIM('수출입 실적(국가별)'!B2323)</f>
        <v>적도 기니</v>
      </c>
      <c r="E2319" s="19" t="n">
        <f aca="false">IFERROR(VALUE(SUBSTITUTE(TRIM('수출입 실적(국가별)'!D2323),",","")),"")</f>
        <v>223</v>
      </c>
      <c r="F2319" s="19" t="n">
        <f aca="false">IFERROR(VALUE(SUBSTITUTE(TRIM('수출입 실적(국가별)'!F2323),",","")),"")</f>
        <v>36030</v>
      </c>
      <c r="G2319" s="19" t="n">
        <f aca="false">IFERROR(VALUE(SUBSTITUTE(TRIM('수출입 실적(국가별)'!G2323),",","")),"")</f>
        <v>-35807</v>
      </c>
    </row>
    <row r="2320" customFormat="false" ht="15" hidden="false" customHeight="true" outlineLevel="0" collapsed="false">
      <c r="A2320" s="11" t="str">
        <f aca="false">TRIM('수출입 실적(국가별)'!A2324)</f>
        <v>2025.10</v>
      </c>
      <c r="B2320" s="17" t="n">
        <f aca="false">IFERROR(VALUE(LEFT(A2320,4)),"")</f>
        <v>2025</v>
      </c>
      <c r="C2320" s="17" t="n">
        <f aca="false">IFERROR(VALUE(RIGHT(A2320,2)),"")</f>
        <v>10</v>
      </c>
      <c r="D2320" s="11" t="str">
        <f aca="false">TRIM('수출입 실적(국가별)'!B2324)</f>
        <v>안티가 바부다</v>
      </c>
      <c r="E2320" s="19" t="n">
        <f aca="false">IFERROR(VALUE(SUBSTITUTE(TRIM('수출입 실적(국가별)'!D2324),",","")),"")</f>
        <v>222</v>
      </c>
      <c r="F2320" s="19" t="n">
        <f aca="false">IFERROR(VALUE(SUBSTITUTE(TRIM('수출입 실적(국가별)'!F2324),",","")),"")</f>
        <v>0</v>
      </c>
      <c r="G2320" s="19" t="n">
        <f aca="false">IFERROR(VALUE(SUBSTITUTE(TRIM('수출입 실적(국가별)'!G2324),",","")),"")</f>
        <v>222</v>
      </c>
    </row>
    <row r="2321" customFormat="false" ht="15" hidden="false" customHeight="true" outlineLevel="0" collapsed="false">
      <c r="A2321" s="11" t="str">
        <f aca="false">TRIM('수출입 실적(국가별)'!A2325)</f>
        <v>2025.10</v>
      </c>
      <c r="B2321" s="17" t="n">
        <f aca="false">IFERROR(VALUE(LEFT(A2321,4)),"")</f>
        <v>2025</v>
      </c>
      <c r="C2321" s="17" t="n">
        <f aca="false">IFERROR(VALUE(RIGHT(A2321,2)),"")</f>
        <v>10</v>
      </c>
      <c r="D2321" s="11" t="str">
        <f aca="false">TRIM('수출입 실적(국가별)'!B2325)</f>
        <v>지브랄타</v>
      </c>
      <c r="E2321" s="19" t="n">
        <f aca="false">IFERROR(VALUE(SUBSTITUTE(TRIM('수출입 실적(국가별)'!D2325),",","")),"")</f>
        <v>202</v>
      </c>
      <c r="F2321" s="19" t="n">
        <f aca="false">IFERROR(VALUE(SUBSTITUTE(TRIM('수출입 실적(국가별)'!F2325),",","")),"")</f>
        <v>0</v>
      </c>
      <c r="G2321" s="19" t="n">
        <f aca="false">IFERROR(VALUE(SUBSTITUTE(TRIM('수출입 실적(국가별)'!G2325),",","")),"")</f>
        <v>202</v>
      </c>
    </row>
    <row r="2322" customFormat="false" ht="15" hidden="false" customHeight="true" outlineLevel="0" collapsed="false">
      <c r="A2322" s="11" t="str">
        <f aca="false">TRIM('수출입 실적(국가별)'!A2326)</f>
        <v>2025.10</v>
      </c>
      <c r="B2322" s="17" t="n">
        <f aca="false">IFERROR(VALUE(LEFT(A2322,4)),"")</f>
        <v>2025</v>
      </c>
      <c r="C2322" s="17" t="n">
        <f aca="false">IFERROR(VALUE(RIGHT(A2322,2)),"")</f>
        <v>10</v>
      </c>
      <c r="D2322" s="11" t="str">
        <f aca="false">TRIM('수출입 실적(국가별)'!B2326)</f>
        <v>그레나다</v>
      </c>
      <c r="E2322" s="19" t="n">
        <f aca="false">IFERROR(VALUE(SUBSTITUTE(TRIM('수출입 실적(국가별)'!D2326),",","")),"")</f>
        <v>187</v>
      </c>
      <c r="F2322" s="19" t="n">
        <f aca="false">IFERROR(VALUE(SUBSTITUTE(TRIM('수출입 실적(국가별)'!F2326),",","")),"")</f>
        <v>0</v>
      </c>
      <c r="G2322" s="19" t="n">
        <f aca="false">IFERROR(VALUE(SUBSTITUTE(TRIM('수출입 실적(국가별)'!G2326),",","")),"")</f>
        <v>187</v>
      </c>
    </row>
    <row r="2323" customFormat="false" ht="15" hidden="false" customHeight="true" outlineLevel="0" collapsed="false">
      <c r="A2323" s="11" t="str">
        <f aca="false">TRIM('수출입 실적(국가별)'!A2327)</f>
        <v>2025.10</v>
      </c>
      <c r="B2323" s="17" t="n">
        <f aca="false">IFERROR(VALUE(LEFT(A2323,4)),"")</f>
        <v>2025</v>
      </c>
      <c r="C2323" s="17" t="n">
        <f aca="false">IFERROR(VALUE(RIGHT(A2323,2)),"")</f>
        <v>10</v>
      </c>
      <c r="D2323" s="11" t="str">
        <f aca="false">TRIM('수출입 실적(국가별)'!B2327)</f>
        <v>세인트 루시아</v>
      </c>
      <c r="E2323" s="19" t="n">
        <f aca="false">IFERROR(VALUE(SUBSTITUTE(TRIM('수출입 실적(국가별)'!D2327),",","")),"")</f>
        <v>165</v>
      </c>
      <c r="F2323" s="19" t="n">
        <f aca="false">IFERROR(VALUE(SUBSTITUTE(TRIM('수출입 실적(국가별)'!F2327),",","")),"")</f>
        <v>0</v>
      </c>
      <c r="G2323" s="19" t="n">
        <f aca="false">IFERROR(VALUE(SUBSTITUTE(TRIM('수출입 실적(국가별)'!G2327),",","")),"")</f>
        <v>165</v>
      </c>
    </row>
    <row r="2324" customFormat="false" ht="15" hidden="false" customHeight="true" outlineLevel="0" collapsed="false">
      <c r="A2324" s="11" t="str">
        <f aca="false">TRIM('수출입 실적(국가별)'!A2328)</f>
        <v>2025.10</v>
      </c>
      <c r="B2324" s="17" t="n">
        <f aca="false">IFERROR(VALUE(LEFT(A2324,4)),"")</f>
        <v>2025</v>
      </c>
      <c r="C2324" s="17" t="n">
        <f aca="false">IFERROR(VALUE(RIGHT(A2324,2)),"")</f>
        <v>10</v>
      </c>
      <c r="D2324" s="11" t="str">
        <f aca="false">TRIM('수출입 실적(국가별)'!B2328)</f>
        <v>스와질랜드</v>
      </c>
      <c r="E2324" s="19" t="n">
        <f aca="false">IFERROR(VALUE(SUBSTITUTE(TRIM('수출입 실적(국가별)'!D2328),",","")),"")</f>
        <v>154</v>
      </c>
      <c r="F2324" s="19" t="n">
        <f aca="false">IFERROR(VALUE(SUBSTITUTE(TRIM('수출입 실적(국가별)'!F2328),",","")),"")</f>
        <v>7</v>
      </c>
      <c r="G2324" s="19" t="n">
        <f aca="false">IFERROR(VALUE(SUBSTITUTE(TRIM('수출입 실적(국가별)'!G2328),",","")),"")</f>
        <v>146</v>
      </c>
    </row>
    <row r="2325" customFormat="false" ht="15" hidden="false" customHeight="true" outlineLevel="0" collapsed="false">
      <c r="A2325" s="11" t="str">
        <f aca="false">TRIM('수출입 실적(국가별)'!A2329)</f>
        <v>2025.10</v>
      </c>
      <c r="B2325" s="17" t="n">
        <f aca="false">IFERROR(VALUE(LEFT(A2325,4)),"")</f>
        <v>2025</v>
      </c>
      <c r="C2325" s="17" t="n">
        <f aca="false">IFERROR(VALUE(RIGHT(A2325,2)),"")</f>
        <v>10</v>
      </c>
      <c r="D2325" s="11" t="str">
        <f aca="false">TRIM('수출입 실적(국가별)'!B2329)</f>
        <v>불령 가이아나</v>
      </c>
      <c r="E2325" s="19" t="n">
        <f aca="false">IFERROR(VALUE(SUBSTITUTE(TRIM('수출입 실적(국가별)'!D2329),",","")),"")</f>
        <v>127</v>
      </c>
      <c r="F2325" s="19" t="n">
        <f aca="false">IFERROR(VALUE(SUBSTITUTE(TRIM('수출입 실적(국가별)'!F2329),",","")),"")</f>
        <v>0</v>
      </c>
      <c r="G2325" s="19" t="n">
        <f aca="false">IFERROR(VALUE(SUBSTITUTE(TRIM('수출입 실적(국가별)'!G2329),",","")),"")</f>
        <v>127</v>
      </c>
    </row>
    <row r="2326" customFormat="false" ht="15" hidden="false" customHeight="true" outlineLevel="0" collapsed="false">
      <c r="A2326" s="11" t="str">
        <f aca="false">TRIM('수출입 실적(국가별)'!A2330)</f>
        <v>2025.10</v>
      </c>
      <c r="B2326" s="17" t="n">
        <f aca="false">IFERROR(VALUE(LEFT(A2326,4)),"")</f>
        <v>2025</v>
      </c>
      <c r="C2326" s="17" t="n">
        <f aca="false">IFERROR(VALUE(RIGHT(A2326,2)),"")</f>
        <v>10</v>
      </c>
      <c r="D2326" s="11" t="str">
        <f aca="false">TRIM('수출입 실적(국가별)'!B2330)</f>
        <v>부룬디</v>
      </c>
      <c r="E2326" s="19" t="n">
        <f aca="false">IFERROR(VALUE(SUBSTITUTE(TRIM('수출입 실적(국가별)'!D2330),",","")),"")</f>
        <v>112</v>
      </c>
      <c r="F2326" s="19" t="n">
        <f aca="false">IFERROR(VALUE(SUBSTITUTE(TRIM('수출입 실적(국가별)'!F2330),",","")),"")</f>
        <v>120</v>
      </c>
      <c r="G2326" s="19" t="n">
        <f aca="false">IFERROR(VALUE(SUBSTITUTE(TRIM('수출입 실적(국가별)'!G2330),",","")),"")</f>
        <v>-9</v>
      </c>
    </row>
    <row r="2327" customFormat="false" ht="15" hidden="false" customHeight="true" outlineLevel="0" collapsed="false">
      <c r="A2327" s="11" t="str">
        <f aca="false">TRIM('수출입 실적(국가별)'!A2331)</f>
        <v>2025.10</v>
      </c>
      <c r="B2327" s="17" t="n">
        <f aca="false">IFERROR(VALUE(LEFT(A2327,4)),"")</f>
        <v>2025</v>
      </c>
      <c r="C2327" s="17" t="n">
        <f aca="false">IFERROR(VALUE(RIGHT(A2327,2)),"")</f>
        <v>10</v>
      </c>
      <c r="D2327" s="11" t="str">
        <f aca="false">TRIM('수출입 실적(국가별)'!B2331)</f>
        <v>말라위</v>
      </c>
      <c r="E2327" s="19" t="n">
        <f aca="false">IFERROR(VALUE(SUBSTITUTE(TRIM('수출입 실적(국가별)'!D2331),",","")),"")</f>
        <v>111</v>
      </c>
      <c r="F2327" s="19" t="n">
        <f aca="false">IFERROR(VALUE(SUBSTITUTE(TRIM('수출입 실적(국가별)'!F2331),",","")),"")</f>
        <v>1889</v>
      </c>
      <c r="G2327" s="19" t="n">
        <f aca="false">IFERROR(VALUE(SUBSTITUTE(TRIM('수출입 실적(국가별)'!G2331),",","")),"")</f>
        <v>-1778</v>
      </c>
    </row>
    <row r="2328" customFormat="false" ht="15" hidden="false" customHeight="true" outlineLevel="0" collapsed="false">
      <c r="A2328" s="11" t="str">
        <f aca="false">TRIM('수출입 실적(국가별)'!A2332)</f>
        <v>2025.10</v>
      </c>
      <c r="B2328" s="17" t="n">
        <f aca="false">IFERROR(VALUE(LEFT(A2328,4)),"")</f>
        <v>2025</v>
      </c>
      <c r="C2328" s="17" t="n">
        <f aca="false">IFERROR(VALUE(RIGHT(A2328,2)),"")</f>
        <v>10</v>
      </c>
      <c r="D2328" s="11" t="str">
        <f aca="false">TRIM('수출입 실적(국가별)'!B2332)</f>
        <v>도미니카</v>
      </c>
      <c r="E2328" s="19" t="n">
        <f aca="false">IFERROR(VALUE(SUBSTITUTE(TRIM('수출입 실적(국가별)'!D2332),",","")),"")</f>
        <v>79</v>
      </c>
      <c r="F2328" s="19" t="n">
        <f aca="false">IFERROR(VALUE(SUBSTITUTE(TRIM('수출입 실적(국가별)'!F2332),",","")),"")</f>
        <v>195</v>
      </c>
      <c r="G2328" s="19" t="n">
        <f aca="false">IFERROR(VALUE(SUBSTITUTE(TRIM('수출입 실적(국가별)'!G2332),",","")),"")</f>
        <v>-116</v>
      </c>
    </row>
    <row r="2329" customFormat="false" ht="15" hidden="false" customHeight="true" outlineLevel="0" collapsed="false">
      <c r="A2329" s="11" t="str">
        <f aca="false">TRIM('수출입 실적(국가별)'!A2333)</f>
        <v>2025.10</v>
      </c>
      <c r="B2329" s="17" t="n">
        <f aca="false">IFERROR(VALUE(LEFT(A2329,4)),"")</f>
        <v>2025</v>
      </c>
      <c r="C2329" s="17" t="n">
        <f aca="false">IFERROR(VALUE(RIGHT(A2329,2)),"")</f>
        <v>10</v>
      </c>
      <c r="D2329" s="11" t="str">
        <f aca="false">TRIM('수출입 실적(국가별)'!B2333)</f>
        <v>세인트 빈센트 그레나딘</v>
      </c>
      <c r="E2329" s="19" t="n">
        <f aca="false">IFERROR(VALUE(SUBSTITUTE(TRIM('수출입 실적(국가별)'!D2333),",","")),"")</f>
        <v>71</v>
      </c>
      <c r="F2329" s="19" t="n">
        <f aca="false">IFERROR(VALUE(SUBSTITUTE(TRIM('수출입 실적(국가별)'!F2333),",","")),"")</f>
        <v>0</v>
      </c>
      <c r="G2329" s="19" t="n">
        <f aca="false">IFERROR(VALUE(SUBSTITUTE(TRIM('수출입 실적(국가별)'!G2333),",","")),"")</f>
        <v>71</v>
      </c>
    </row>
    <row r="2330" customFormat="false" ht="15" hidden="false" customHeight="true" outlineLevel="0" collapsed="false">
      <c r="A2330" s="11" t="str">
        <f aca="false">TRIM('수출입 실적(국가별)'!A2334)</f>
        <v>2025.10</v>
      </c>
      <c r="B2330" s="17" t="n">
        <f aca="false">IFERROR(VALUE(LEFT(A2330,4)),"")</f>
        <v>2025</v>
      </c>
      <c r="C2330" s="17" t="n">
        <f aca="false">IFERROR(VALUE(RIGHT(A2330,2)),"")</f>
        <v>10</v>
      </c>
      <c r="D2330" s="11" t="str">
        <f aca="false">TRIM('수출입 실적(국가별)'!B2334)</f>
        <v>세인트 키츠 네비스</v>
      </c>
      <c r="E2330" s="19" t="n">
        <f aca="false">IFERROR(VALUE(SUBSTITUTE(TRIM('수출입 실적(국가별)'!D2334),",","")),"")</f>
        <v>59</v>
      </c>
      <c r="F2330" s="19" t="n">
        <f aca="false">IFERROR(VALUE(SUBSTITUTE(TRIM('수출입 실적(국가별)'!F2334),",","")),"")</f>
        <v>29</v>
      </c>
      <c r="G2330" s="19" t="n">
        <f aca="false">IFERROR(VALUE(SUBSTITUTE(TRIM('수출입 실적(국가별)'!G2334),",","")),"")</f>
        <v>30</v>
      </c>
    </row>
    <row r="2331" customFormat="false" ht="15" hidden="false" customHeight="true" outlineLevel="0" collapsed="false">
      <c r="A2331" s="11" t="str">
        <f aca="false">TRIM('수출입 실적(국가별)'!A2335)</f>
        <v>2025.10</v>
      </c>
      <c r="B2331" s="17" t="n">
        <f aca="false">IFERROR(VALUE(LEFT(A2331,4)),"")</f>
        <v>2025</v>
      </c>
      <c r="C2331" s="17" t="n">
        <f aca="false">IFERROR(VALUE(RIGHT(A2331,2)),"")</f>
        <v>10</v>
      </c>
      <c r="D2331" s="11" t="str">
        <f aca="false">TRIM('수출입 실적(국가별)'!B2335)</f>
        <v>말리</v>
      </c>
      <c r="E2331" s="19" t="n">
        <f aca="false">IFERROR(VALUE(SUBSTITUTE(TRIM('수출입 실적(국가별)'!D2335),",","")),"")</f>
        <v>58</v>
      </c>
      <c r="F2331" s="19" t="n">
        <f aca="false">IFERROR(VALUE(SUBSTITUTE(TRIM('수출입 실적(국가별)'!F2335),",","")),"")</f>
        <v>573</v>
      </c>
      <c r="G2331" s="19" t="n">
        <f aca="false">IFERROR(VALUE(SUBSTITUTE(TRIM('수출입 실적(국가별)'!G2335),",","")),"")</f>
        <v>-514</v>
      </c>
    </row>
    <row r="2332" customFormat="false" ht="15" hidden="false" customHeight="true" outlineLevel="0" collapsed="false">
      <c r="A2332" s="11" t="str">
        <f aca="false">TRIM('수출입 실적(국가별)'!A2336)</f>
        <v>2025.10</v>
      </c>
      <c r="B2332" s="17" t="n">
        <f aca="false">IFERROR(VALUE(LEFT(A2332,4)),"")</f>
        <v>2025</v>
      </c>
      <c r="C2332" s="17" t="n">
        <f aca="false">IFERROR(VALUE(RIGHT(A2332,2)),"")</f>
        <v>10</v>
      </c>
      <c r="D2332" s="11" t="str">
        <f aca="false">TRIM('수출입 실적(국가별)'!B2336)</f>
        <v>통가</v>
      </c>
      <c r="E2332" s="19" t="n">
        <f aca="false">IFERROR(VALUE(SUBSTITUTE(TRIM('수출입 실적(국가별)'!D2336),",","")),"")</f>
        <v>45</v>
      </c>
      <c r="F2332" s="19" t="n">
        <f aca="false">IFERROR(VALUE(SUBSTITUTE(TRIM('수출입 실적(국가별)'!F2336),",","")),"")</f>
        <v>0</v>
      </c>
      <c r="G2332" s="19" t="n">
        <f aca="false">IFERROR(VALUE(SUBSTITUTE(TRIM('수출입 실적(국가별)'!G2336),",","")),"")</f>
        <v>45</v>
      </c>
    </row>
    <row r="2333" customFormat="false" ht="15" hidden="false" customHeight="true" outlineLevel="0" collapsed="false">
      <c r="A2333" s="11" t="str">
        <f aca="false">TRIM('수출입 실적(국가별)'!A2337)</f>
        <v>2025.10</v>
      </c>
      <c r="B2333" s="17" t="n">
        <f aca="false">IFERROR(VALUE(LEFT(A2333,4)),"")</f>
        <v>2025</v>
      </c>
      <c r="C2333" s="17" t="n">
        <f aca="false">IFERROR(VALUE(RIGHT(A2333,2)),"")</f>
        <v>10</v>
      </c>
      <c r="D2333" s="11" t="str">
        <f aca="false">TRIM('수출입 실적(국가별)'!B2337)</f>
        <v>메요트</v>
      </c>
      <c r="E2333" s="19" t="n">
        <f aca="false">IFERROR(VALUE(SUBSTITUTE(TRIM('수출입 실적(국가별)'!D2337),",","")),"")</f>
        <v>43</v>
      </c>
      <c r="F2333" s="19" t="n">
        <f aca="false">IFERROR(VALUE(SUBSTITUTE(TRIM('수출입 실적(국가별)'!F2337),",","")),"")</f>
        <v>0</v>
      </c>
      <c r="G2333" s="19" t="n">
        <f aca="false">IFERROR(VALUE(SUBSTITUTE(TRIM('수출입 실적(국가별)'!G2337),",","")),"")</f>
        <v>43</v>
      </c>
    </row>
    <row r="2334" customFormat="false" ht="15" hidden="false" customHeight="true" outlineLevel="0" collapsed="false">
      <c r="A2334" s="11" t="str">
        <f aca="false">TRIM('수출입 실적(국가별)'!A2338)</f>
        <v>2025.10</v>
      </c>
      <c r="B2334" s="17" t="n">
        <f aca="false">IFERROR(VALUE(LEFT(A2334,4)),"")</f>
        <v>2025</v>
      </c>
      <c r="C2334" s="17" t="n">
        <f aca="false">IFERROR(VALUE(RIGHT(A2334,2)),"")</f>
        <v>10</v>
      </c>
      <c r="D2334" s="11" t="str">
        <f aca="false">TRIM('수출입 실적(국가별)'!B2338)</f>
        <v>챠드</v>
      </c>
      <c r="E2334" s="19" t="n">
        <f aca="false">IFERROR(VALUE(SUBSTITUTE(TRIM('수출입 실적(국가별)'!D2338),",","")),"")</f>
        <v>28</v>
      </c>
      <c r="F2334" s="19" t="n">
        <f aca="false">IFERROR(VALUE(SUBSTITUTE(TRIM('수출입 실적(국가별)'!F2338),",","")),"")</f>
        <v>1</v>
      </c>
      <c r="G2334" s="19" t="n">
        <f aca="false">IFERROR(VALUE(SUBSTITUTE(TRIM('수출입 실적(국가별)'!G2338),",","")),"")</f>
        <v>27</v>
      </c>
    </row>
    <row r="2335" customFormat="false" ht="15" hidden="false" customHeight="true" outlineLevel="0" collapsed="false">
      <c r="A2335" s="11" t="str">
        <f aca="false">TRIM('수출입 실적(국가별)'!A2339)</f>
        <v>2025.10</v>
      </c>
      <c r="B2335" s="17" t="n">
        <f aca="false">IFERROR(VALUE(LEFT(A2335,4)),"")</f>
        <v>2025</v>
      </c>
      <c r="C2335" s="17" t="n">
        <f aca="false">IFERROR(VALUE(RIGHT(A2335,2)),"")</f>
        <v>10</v>
      </c>
      <c r="D2335" s="11" t="str">
        <f aca="false">TRIM('수출입 실적(국가별)'!B2339)</f>
        <v>상토메 프린스페</v>
      </c>
      <c r="E2335" s="19" t="n">
        <f aca="false">IFERROR(VALUE(SUBSTITUTE(TRIM('수출입 실적(국가별)'!D2339),",","")),"")</f>
        <v>25</v>
      </c>
      <c r="F2335" s="19" t="n">
        <f aca="false">IFERROR(VALUE(SUBSTITUTE(TRIM('수출입 실적(국가별)'!F2339),",","")),"")</f>
        <v>0</v>
      </c>
      <c r="G2335" s="19" t="n">
        <f aca="false">IFERROR(VALUE(SUBSTITUTE(TRIM('수출입 실적(국가별)'!G2339),",","")),"")</f>
        <v>24</v>
      </c>
    </row>
    <row r="2336" customFormat="false" ht="15" hidden="false" customHeight="true" outlineLevel="0" collapsed="false">
      <c r="A2336" s="11" t="str">
        <f aca="false">TRIM('수출입 실적(국가별)'!A2340)</f>
        <v>2025.10</v>
      </c>
      <c r="B2336" s="17" t="n">
        <f aca="false">IFERROR(VALUE(LEFT(A2336,4)),"")</f>
        <v>2025</v>
      </c>
      <c r="C2336" s="17" t="n">
        <f aca="false">IFERROR(VALUE(RIGHT(A2336,2)),"")</f>
        <v>10</v>
      </c>
      <c r="D2336" s="11" t="str">
        <f aca="false">TRIM('수출입 실적(국가별)'!B2340)</f>
        <v>남수단</v>
      </c>
      <c r="E2336" s="19" t="n">
        <f aca="false">IFERROR(VALUE(SUBSTITUTE(TRIM('수출입 실적(국가별)'!D2340),",","")),"")</f>
        <v>22</v>
      </c>
      <c r="F2336" s="19" t="n">
        <f aca="false">IFERROR(VALUE(SUBSTITUTE(TRIM('수출입 실적(국가별)'!F2340),",","")),"")</f>
        <v>14</v>
      </c>
      <c r="G2336" s="19" t="n">
        <f aca="false">IFERROR(VALUE(SUBSTITUTE(TRIM('수출입 실적(국가별)'!G2340),",","")),"")</f>
        <v>7</v>
      </c>
    </row>
    <row r="2337" customFormat="false" ht="15" hidden="false" customHeight="true" outlineLevel="0" collapsed="false">
      <c r="A2337" s="11" t="str">
        <f aca="false">TRIM('수출입 실적(국가별)'!A2341)</f>
        <v>2025.10</v>
      </c>
      <c r="B2337" s="17" t="n">
        <f aca="false">IFERROR(VALUE(LEFT(A2337,4)),"")</f>
        <v>2025</v>
      </c>
      <c r="C2337" s="17" t="n">
        <f aca="false">IFERROR(VALUE(RIGHT(A2337,2)),"")</f>
        <v>10</v>
      </c>
      <c r="D2337" s="11" t="str">
        <f aca="false">TRIM('수출입 실적(국가별)'!B2341)</f>
        <v>보츠와나</v>
      </c>
      <c r="E2337" s="19" t="n">
        <f aca="false">IFERROR(VALUE(SUBSTITUTE(TRIM('수출입 실적(국가별)'!D2341),",","")),"")</f>
        <v>22</v>
      </c>
      <c r="F2337" s="19" t="n">
        <f aca="false">IFERROR(VALUE(SUBSTITUTE(TRIM('수출입 실적(국가별)'!F2341),",","")),"")</f>
        <v>101</v>
      </c>
      <c r="G2337" s="19" t="n">
        <f aca="false">IFERROR(VALUE(SUBSTITUTE(TRIM('수출입 실적(국가별)'!G2341),",","")),"")</f>
        <v>-80</v>
      </c>
    </row>
    <row r="2338" customFormat="false" ht="15" hidden="false" customHeight="true" outlineLevel="0" collapsed="false">
      <c r="A2338" s="11" t="str">
        <f aca="false">TRIM('수출입 실적(국가별)'!A2342)</f>
        <v>2025.10</v>
      </c>
      <c r="B2338" s="17" t="n">
        <f aca="false">IFERROR(VALUE(LEFT(A2338,4)),"")</f>
        <v>2025</v>
      </c>
      <c r="C2338" s="17" t="n">
        <f aca="false">IFERROR(VALUE(RIGHT(A2338,2)),"")</f>
        <v>10</v>
      </c>
      <c r="D2338" s="11" t="str">
        <f aca="false">TRIM('수출입 실적(국가별)'!B2342)</f>
        <v>투발루</v>
      </c>
      <c r="E2338" s="19" t="n">
        <f aca="false">IFERROR(VALUE(SUBSTITUTE(TRIM('수출입 실적(국가별)'!D2342),",","")),"")</f>
        <v>18</v>
      </c>
      <c r="F2338" s="19" t="n">
        <f aca="false">IFERROR(VALUE(SUBSTITUTE(TRIM('수출입 실적(국가별)'!F2342),",","")),"")</f>
        <v>39</v>
      </c>
      <c r="G2338" s="19" t="n">
        <f aca="false">IFERROR(VALUE(SUBSTITUTE(TRIM('수출입 실적(국가별)'!G2342),",","")),"")</f>
        <v>-21</v>
      </c>
    </row>
    <row r="2339" customFormat="false" ht="15" hidden="false" customHeight="true" outlineLevel="0" collapsed="false">
      <c r="A2339" s="11" t="str">
        <f aca="false">TRIM('수출입 실적(국가별)'!A2343)</f>
        <v>2025.10</v>
      </c>
      <c r="B2339" s="17" t="n">
        <f aca="false">IFERROR(VALUE(LEFT(A2339,4)),"")</f>
        <v>2025</v>
      </c>
      <c r="C2339" s="17" t="n">
        <f aca="false">IFERROR(VALUE(RIGHT(A2339,2)),"")</f>
        <v>10</v>
      </c>
      <c r="D2339" s="11" t="str">
        <f aca="false">TRIM('수출입 실적(국가별)'!B2343)</f>
        <v>니제르</v>
      </c>
      <c r="E2339" s="19" t="n">
        <f aca="false">IFERROR(VALUE(SUBSTITUTE(TRIM('수출입 실적(국가별)'!D2343),",","")),"")</f>
        <v>15</v>
      </c>
      <c r="F2339" s="19" t="n">
        <f aca="false">IFERROR(VALUE(SUBSTITUTE(TRIM('수출입 실적(국가별)'!F2343),",","")),"")</f>
        <v>13</v>
      </c>
      <c r="G2339" s="19" t="n">
        <f aca="false">IFERROR(VALUE(SUBSTITUTE(TRIM('수출입 실적(국가별)'!G2343),",","")),"")</f>
        <v>2</v>
      </c>
    </row>
    <row r="2340" customFormat="false" ht="15" hidden="false" customHeight="true" outlineLevel="0" collapsed="false">
      <c r="A2340" s="11" t="str">
        <f aca="false">TRIM('수출입 실적(국가별)'!A2344)</f>
        <v>2025.10</v>
      </c>
      <c r="B2340" s="17" t="n">
        <f aca="false">IFERROR(VALUE(LEFT(A2340,4)),"")</f>
        <v>2025</v>
      </c>
      <c r="C2340" s="17" t="n">
        <f aca="false">IFERROR(VALUE(RIGHT(A2340,2)),"")</f>
        <v>10</v>
      </c>
      <c r="D2340" s="11" t="str">
        <f aca="false">TRIM('수출입 실적(국가별)'!B2344)</f>
        <v>기네비소</v>
      </c>
      <c r="E2340" s="19" t="n">
        <f aca="false">IFERROR(VALUE(SUBSTITUTE(TRIM('수출입 실적(국가별)'!D2344),",","")),"")</f>
        <v>11</v>
      </c>
      <c r="F2340" s="19" t="n">
        <f aca="false">IFERROR(VALUE(SUBSTITUTE(TRIM('수출입 실적(국가별)'!F2344),",","")),"")</f>
        <v>0</v>
      </c>
      <c r="G2340" s="19" t="n">
        <f aca="false">IFERROR(VALUE(SUBSTITUTE(TRIM('수출입 실적(국가별)'!G2344),",","")),"")</f>
        <v>11</v>
      </c>
    </row>
    <row r="2341" customFormat="false" ht="15" hidden="false" customHeight="true" outlineLevel="0" collapsed="false">
      <c r="A2341" s="11" t="str">
        <f aca="false">TRIM('수출입 실적(국가별)'!A2345)</f>
        <v>2025.10</v>
      </c>
      <c r="B2341" s="17" t="n">
        <f aca="false">IFERROR(VALUE(LEFT(A2341,4)),"")</f>
        <v>2025</v>
      </c>
      <c r="C2341" s="17" t="n">
        <f aca="false">IFERROR(VALUE(RIGHT(A2341,2)),"")</f>
        <v>10</v>
      </c>
      <c r="D2341" s="11" t="str">
        <f aca="false">TRIM('수출입 실적(국가별)'!B2345)</f>
        <v>그린랜드</v>
      </c>
      <c r="E2341" s="19" t="n">
        <f aca="false">IFERROR(VALUE(SUBSTITUTE(TRIM('수출입 실적(국가별)'!D2345),",","")),"")</f>
        <v>5</v>
      </c>
      <c r="F2341" s="19" t="n">
        <f aca="false">IFERROR(VALUE(SUBSTITUTE(TRIM('수출입 실적(국가별)'!F2345),",","")),"")</f>
        <v>80</v>
      </c>
      <c r="G2341" s="19" t="n">
        <f aca="false">IFERROR(VALUE(SUBSTITUTE(TRIM('수출입 실적(국가별)'!G2345),",","")),"")</f>
        <v>-75</v>
      </c>
    </row>
    <row r="2342" customFormat="false" ht="15" hidden="false" customHeight="true" outlineLevel="0" collapsed="false">
      <c r="A2342" s="11" t="str">
        <f aca="false">TRIM('수출입 실적(국가별)'!A2346)</f>
        <v>2025.10</v>
      </c>
      <c r="B2342" s="17" t="n">
        <f aca="false">IFERROR(VALUE(LEFT(A2342,4)),"")</f>
        <v>2025</v>
      </c>
      <c r="C2342" s="17" t="n">
        <f aca="false">IFERROR(VALUE(RIGHT(A2342,2)),"")</f>
        <v>10</v>
      </c>
      <c r="D2342" s="11" t="str">
        <f aca="false">TRIM('수출입 실적(국가별)'!B2346)</f>
        <v>산마리노</v>
      </c>
      <c r="E2342" s="19" t="n">
        <f aca="false">IFERROR(VALUE(SUBSTITUTE(TRIM('수출입 실적(국가별)'!D2346),",","")),"")</f>
        <v>5</v>
      </c>
      <c r="F2342" s="19" t="n">
        <f aca="false">IFERROR(VALUE(SUBSTITUTE(TRIM('수출입 실적(국가별)'!F2346),",","")),"")</f>
        <v>243</v>
      </c>
      <c r="G2342" s="19" t="n">
        <f aca="false">IFERROR(VALUE(SUBSTITUTE(TRIM('수출입 실적(국가별)'!G2346),",","")),"")</f>
        <v>-238</v>
      </c>
    </row>
    <row r="2343" customFormat="false" ht="15" hidden="false" customHeight="true" outlineLevel="0" collapsed="false">
      <c r="A2343" s="11" t="str">
        <f aca="false">TRIM('수출입 실적(국가별)'!A2347)</f>
        <v>2025.10</v>
      </c>
      <c r="B2343" s="17" t="n">
        <f aca="false">IFERROR(VALUE(LEFT(A2343,4)),"")</f>
        <v>2025</v>
      </c>
      <c r="C2343" s="17" t="n">
        <f aca="false">IFERROR(VALUE(RIGHT(A2343,2)),"")</f>
        <v>10</v>
      </c>
      <c r="D2343" s="11" t="str">
        <f aca="false">TRIM('수출입 실적(국가별)'!B2347)</f>
        <v>레소토</v>
      </c>
      <c r="E2343" s="19" t="n">
        <f aca="false">IFERROR(VALUE(SUBSTITUTE(TRIM('수출입 실적(국가별)'!D2347),",","")),"")</f>
        <v>3</v>
      </c>
      <c r="F2343" s="19" t="n">
        <f aca="false">IFERROR(VALUE(SUBSTITUTE(TRIM('수출입 실적(국가별)'!F2347),",","")),"")</f>
        <v>1</v>
      </c>
      <c r="G2343" s="19" t="n">
        <f aca="false">IFERROR(VALUE(SUBSTITUTE(TRIM('수출입 실적(국가별)'!G2347),",","")),"")</f>
        <v>2</v>
      </c>
    </row>
    <row r="2344" customFormat="false" ht="15" hidden="false" customHeight="true" outlineLevel="0" collapsed="false">
      <c r="A2344" s="11" t="str">
        <f aca="false">TRIM('수출입 실적(국가별)'!A2348)</f>
        <v>2025.10</v>
      </c>
      <c r="B2344" s="17" t="n">
        <f aca="false">IFERROR(VALUE(LEFT(A2344,4)),"")</f>
        <v>2025</v>
      </c>
      <c r="C2344" s="17" t="n">
        <f aca="false">IFERROR(VALUE(RIGHT(A2344,2)),"")</f>
        <v>10</v>
      </c>
      <c r="D2344" s="11" t="str">
        <f aca="false">TRIM('수출입 실적(국가별)'!B2348)</f>
        <v>세인트 바르탤르미</v>
      </c>
      <c r="E2344" s="19" t="n">
        <f aca="false">IFERROR(VALUE(SUBSTITUTE(TRIM('수출입 실적(국가별)'!D2348),",","")),"")</f>
        <v>3</v>
      </c>
      <c r="F2344" s="19" t="n">
        <f aca="false">IFERROR(VALUE(SUBSTITUTE(TRIM('수출입 실적(국가별)'!F2348),",","")),"")</f>
        <v>0</v>
      </c>
      <c r="G2344" s="19" t="n">
        <f aca="false">IFERROR(VALUE(SUBSTITUTE(TRIM('수출입 실적(국가별)'!G2348),",","")),"")</f>
        <v>2</v>
      </c>
    </row>
    <row r="2345" customFormat="false" ht="15" hidden="false" customHeight="true" outlineLevel="0" collapsed="false">
      <c r="A2345" s="11" t="str">
        <f aca="false">TRIM('수출입 실적(국가별)'!A2349)</f>
        <v>2025.10</v>
      </c>
      <c r="B2345" s="17" t="n">
        <f aca="false">IFERROR(VALUE(LEFT(A2345,4)),"")</f>
        <v>2025</v>
      </c>
      <c r="C2345" s="17" t="n">
        <f aca="false">IFERROR(VALUE(RIGHT(A2345,2)),"")</f>
        <v>10</v>
      </c>
      <c r="D2345" s="11" t="str">
        <f aca="false">TRIM('수출입 실적(국가별)'!B2349)</f>
        <v>에리트리아</v>
      </c>
      <c r="E2345" s="19" t="n">
        <f aca="false">IFERROR(VALUE(SUBSTITUTE(TRIM('수출입 실적(국가별)'!D2349),",","")),"")</f>
        <v>2</v>
      </c>
      <c r="F2345" s="19" t="n">
        <f aca="false">IFERROR(VALUE(SUBSTITUTE(TRIM('수출입 실적(국가별)'!F2349),",","")),"")</f>
        <v>0</v>
      </c>
      <c r="G2345" s="19" t="n">
        <f aca="false">IFERROR(VALUE(SUBSTITUTE(TRIM('수출입 실적(국가별)'!G2349),",","")),"")</f>
        <v>2</v>
      </c>
    </row>
    <row r="2346" customFormat="false" ht="15" hidden="false" customHeight="true" outlineLevel="0" collapsed="false">
      <c r="A2346" s="11" t="str">
        <f aca="false">TRIM('수출입 실적(국가별)'!A2350)</f>
        <v>2025.10</v>
      </c>
      <c r="B2346" s="17" t="n">
        <f aca="false">IFERROR(VALUE(LEFT(A2346,4)),"")</f>
        <v>2025</v>
      </c>
      <c r="C2346" s="17" t="n">
        <f aca="false">IFERROR(VALUE(RIGHT(A2346,2)),"")</f>
        <v>10</v>
      </c>
      <c r="D2346" s="11" t="str">
        <f aca="false">TRIM('수출입 실적(국가별)'!B2350)</f>
        <v>네덜란드 열도</v>
      </c>
      <c r="E2346" s="19" t="n">
        <f aca="false">IFERROR(VALUE(SUBSTITUTE(TRIM('수출입 실적(국가별)'!D2350),",","")),"")</f>
        <v>2</v>
      </c>
      <c r="F2346" s="19" t="n">
        <f aca="false">IFERROR(VALUE(SUBSTITUTE(TRIM('수출입 실적(국가별)'!F2350),",","")),"")</f>
        <v>0</v>
      </c>
      <c r="G2346" s="19" t="n">
        <f aca="false">IFERROR(VALUE(SUBSTITUTE(TRIM('수출입 실적(국가별)'!G2350),",","")),"")</f>
        <v>2</v>
      </c>
    </row>
    <row r="2347" customFormat="false" ht="15" hidden="false" customHeight="true" outlineLevel="0" collapsed="false">
      <c r="A2347" s="11" t="str">
        <f aca="false">TRIM('수출입 실적(국가별)'!A2351)</f>
        <v>2025.10</v>
      </c>
      <c r="B2347" s="17" t="n">
        <f aca="false">IFERROR(VALUE(LEFT(A2347,4)),"")</f>
        <v>2025</v>
      </c>
      <c r="C2347" s="17" t="n">
        <f aca="false">IFERROR(VALUE(RIGHT(A2347,2)),"")</f>
        <v>10</v>
      </c>
      <c r="D2347" s="11" t="str">
        <f aca="false">TRIM('수출입 실적(국가별)'!B2351)</f>
        <v>모나코</v>
      </c>
      <c r="E2347" s="19" t="n">
        <f aca="false">IFERROR(VALUE(SUBSTITUTE(TRIM('수출입 실적(국가별)'!D2351),",","")),"")</f>
        <v>2</v>
      </c>
      <c r="F2347" s="19" t="n">
        <f aca="false">IFERROR(VALUE(SUBSTITUTE(TRIM('수출입 실적(국가별)'!F2351),",","")),"")</f>
        <v>260</v>
      </c>
      <c r="G2347" s="19" t="n">
        <f aca="false">IFERROR(VALUE(SUBSTITUTE(TRIM('수출입 실적(국가별)'!G2351),",","")),"")</f>
        <v>-259</v>
      </c>
    </row>
    <row r="2348" customFormat="false" ht="15" hidden="false" customHeight="true" outlineLevel="0" collapsed="false">
      <c r="A2348" s="11" t="str">
        <f aca="false">TRIM('수출입 실적(국가별)'!A2352)</f>
        <v>2025.10</v>
      </c>
      <c r="B2348" s="17" t="n">
        <f aca="false">IFERROR(VALUE(LEFT(A2348,4)),"")</f>
        <v>2025</v>
      </c>
      <c r="C2348" s="17" t="n">
        <f aca="false">IFERROR(VALUE(RIGHT(A2348,2)),"")</f>
        <v>10</v>
      </c>
      <c r="D2348" s="11" t="str">
        <f aca="false">TRIM('수출입 실적(국가별)'!B2352)</f>
        <v>교황청</v>
      </c>
      <c r="E2348" s="19" t="n">
        <f aca="false">IFERROR(VALUE(SUBSTITUTE(TRIM('수출입 실적(국가별)'!D2352),",","")),"")</f>
        <v>1</v>
      </c>
      <c r="F2348" s="19" t="n">
        <f aca="false">IFERROR(VALUE(SUBSTITUTE(TRIM('수출입 실적(국가별)'!F2352),",","")),"")</f>
        <v>0</v>
      </c>
      <c r="G2348" s="19" t="n">
        <f aca="false">IFERROR(VALUE(SUBSTITUTE(TRIM('수출입 실적(국가별)'!G2352),",","")),"")</f>
        <v>1</v>
      </c>
    </row>
    <row r="2349" customFormat="false" ht="15" hidden="false" customHeight="true" outlineLevel="0" collapsed="false">
      <c r="A2349" s="11" t="str">
        <f aca="false">TRIM('수출입 실적(국가별)'!A2353)</f>
        <v>2025.10</v>
      </c>
      <c r="B2349" s="17" t="n">
        <f aca="false">IFERROR(VALUE(LEFT(A2349,4)),"")</f>
        <v>2025</v>
      </c>
      <c r="C2349" s="17" t="n">
        <f aca="false">IFERROR(VALUE(RIGHT(A2349,2)),"")</f>
        <v>10</v>
      </c>
      <c r="D2349" s="11" t="str">
        <f aca="false">TRIM('수출입 실적(국가별)'!B2353)</f>
        <v>미령 버진군도</v>
      </c>
      <c r="E2349" s="19" t="n">
        <f aca="false">IFERROR(VALUE(SUBSTITUTE(TRIM('수출입 실적(국가별)'!D2353),",","")),"")</f>
        <v>1</v>
      </c>
      <c r="F2349" s="19" t="n">
        <f aca="false">IFERROR(VALUE(SUBSTITUTE(TRIM('수출입 실적(국가별)'!F2353),",","")),"")</f>
        <v>0</v>
      </c>
      <c r="G2349" s="19" t="n">
        <f aca="false">IFERROR(VALUE(SUBSTITUTE(TRIM('수출입 실적(국가별)'!G2353),",","")),"")</f>
        <v>1</v>
      </c>
    </row>
    <row r="2350" customFormat="false" ht="15" hidden="false" customHeight="true" outlineLevel="0" collapsed="false">
      <c r="A2350" s="11" t="str">
        <f aca="false">TRIM('수출입 실적(국가별)'!A2354)</f>
        <v>2025.10</v>
      </c>
      <c r="B2350" s="17" t="n">
        <f aca="false">IFERROR(VALUE(LEFT(A2350,4)),"")</f>
        <v>2025</v>
      </c>
      <c r="C2350" s="17" t="n">
        <f aca="false">IFERROR(VALUE(RIGHT(A2350,2)),"")</f>
        <v>10</v>
      </c>
      <c r="D2350" s="11" t="str">
        <f aca="false">TRIM('수출입 실적(국가별)'!B2354)</f>
        <v>건지</v>
      </c>
      <c r="E2350" s="19" t="n">
        <f aca="false">IFERROR(VALUE(SUBSTITUTE(TRIM('수출입 실적(국가별)'!D2354),",","")),"")</f>
        <v>1</v>
      </c>
      <c r="F2350" s="19" t="n">
        <f aca="false">IFERROR(VALUE(SUBSTITUTE(TRIM('수출입 실적(국가별)'!F2354),",","")),"")</f>
        <v>42</v>
      </c>
      <c r="G2350" s="19" t="n">
        <f aca="false">IFERROR(VALUE(SUBSTITUTE(TRIM('수출입 실적(국가별)'!G2354),",","")),"")</f>
        <v>-41</v>
      </c>
    </row>
    <row r="2351" customFormat="false" ht="15" hidden="false" customHeight="true" outlineLevel="0" collapsed="false">
      <c r="A2351" s="11" t="str">
        <f aca="false">TRIM('수출입 실적(국가별)'!A2355)</f>
        <v>2025.10</v>
      </c>
      <c r="B2351" s="17" t="n">
        <f aca="false">IFERROR(VALUE(LEFT(A2351,4)),"")</f>
        <v>2025</v>
      </c>
      <c r="C2351" s="17" t="n">
        <f aca="false">IFERROR(VALUE(RIGHT(A2351,2)),"")</f>
        <v>10</v>
      </c>
      <c r="D2351" s="11" t="str">
        <f aca="false">TRIM('수출입 실적(국가별)'!B2355)</f>
        <v>안도라</v>
      </c>
      <c r="E2351" s="19" t="n">
        <f aca="false">IFERROR(VALUE(SUBSTITUTE(TRIM('수출입 실적(국가별)'!D2355),",","")),"")</f>
        <v>1</v>
      </c>
      <c r="F2351" s="19" t="n">
        <f aca="false">IFERROR(VALUE(SUBSTITUTE(TRIM('수출입 실적(국가별)'!F2355),",","")),"")</f>
        <v>19</v>
      </c>
      <c r="G2351" s="19" t="n">
        <f aca="false">IFERROR(VALUE(SUBSTITUTE(TRIM('수출입 실적(국가별)'!G2355),",","")),"")</f>
        <v>-18</v>
      </c>
    </row>
    <row r="2352" customFormat="false" ht="15" hidden="false" customHeight="true" outlineLevel="0" collapsed="false">
      <c r="A2352" s="11" t="str">
        <f aca="false">TRIM('수출입 실적(국가별)'!A2356)</f>
        <v>2025.10</v>
      </c>
      <c r="B2352" s="17" t="n">
        <f aca="false">IFERROR(VALUE(LEFT(A2352,4)),"")</f>
        <v>2025</v>
      </c>
      <c r="C2352" s="17" t="n">
        <f aca="false">IFERROR(VALUE(RIGHT(A2352,2)),"")</f>
        <v>10</v>
      </c>
      <c r="D2352" s="11" t="str">
        <f aca="false">TRIM('수출입 실적(국가별)'!B2356)</f>
        <v>저어지</v>
      </c>
      <c r="E2352" s="19" t="n">
        <f aca="false">IFERROR(VALUE(SUBSTITUTE(TRIM('수출입 실적(국가별)'!D2356),",","")),"")</f>
        <v>0</v>
      </c>
      <c r="F2352" s="19" t="n">
        <f aca="false">IFERROR(VALUE(SUBSTITUTE(TRIM('수출입 실적(국가별)'!F2356),",","")),"")</f>
        <v>0</v>
      </c>
      <c r="G2352" s="19" t="n">
        <f aca="false">IFERROR(VALUE(SUBSTITUTE(TRIM('수출입 실적(국가별)'!G2356),",","")),"")</f>
        <v>0</v>
      </c>
    </row>
    <row r="2353" customFormat="false" ht="15" hidden="false" customHeight="true" outlineLevel="0" collapsed="false">
      <c r="A2353" s="11" t="str">
        <f aca="false">TRIM('수출입 실적(국가별)'!A2357)</f>
        <v>2025.10</v>
      </c>
      <c r="B2353" s="17" t="n">
        <f aca="false">IFERROR(VALUE(LEFT(A2353,4)),"")</f>
        <v>2025</v>
      </c>
      <c r="C2353" s="17" t="n">
        <f aca="false">IFERROR(VALUE(RIGHT(A2353,2)),"")</f>
        <v>10</v>
      </c>
      <c r="D2353" s="11" t="str">
        <f aca="false">TRIM('수출입 실적(국가별)'!B2357)</f>
        <v>쿡 아일랜드</v>
      </c>
      <c r="E2353" s="19" t="n">
        <f aca="false">IFERROR(VALUE(SUBSTITUTE(TRIM('수출입 실적(국가별)'!D2357),",","")),"")</f>
        <v>0</v>
      </c>
      <c r="F2353" s="19" t="n">
        <f aca="false">IFERROR(VALUE(SUBSTITUTE(TRIM('수출입 실적(국가별)'!F2357),",","")),"")</f>
        <v>0</v>
      </c>
      <c r="G2353" s="19" t="n">
        <f aca="false">IFERROR(VALUE(SUBSTITUTE(TRIM('수출입 실적(국가별)'!G2357),",","")),"")</f>
        <v>0</v>
      </c>
    </row>
    <row r="2354" customFormat="false" ht="15" hidden="false" customHeight="true" outlineLevel="0" collapsed="false">
      <c r="A2354" s="11" t="str">
        <f aca="false">TRIM('수출입 실적(국가별)'!A2358)</f>
        <v>2025.10</v>
      </c>
      <c r="B2354" s="17" t="n">
        <f aca="false">IFERROR(VALUE(LEFT(A2354,4)),"")</f>
        <v>2025</v>
      </c>
      <c r="C2354" s="17" t="n">
        <f aca="false">IFERROR(VALUE(RIGHT(A2354,2)),"")</f>
        <v>10</v>
      </c>
      <c r="D2354" s="11" t="str">
        <f aca="false">TRIM('수출입 실적(국가별)'!B2358)</f>
        <v>파로에 군도</v>
      </c>
      <c r="E2354" s="19" t="n">
        <f aca="false">IFERROR(VALUE(SUBSTITUTE(TRIM('수출입 실적(국가별)'!D2358),",","")),"")</f>
        <v>0</v>
      </c>
      <c r="F2354" s="19" t="n">
        <f aca="false">IFERROR(VALUE(SUBSTITUTE(TRIM('수출입 실적(국가별)'!F2358),",","")),"")</f>
        <v>73</v>
      </c>
      <c r="G2354" s="19" t="n">
        <f aca="false">IFERROR(VALUE(SUBSTITUTE(TRIM('수출입 실적(국가별)'!G2358),",","")),"")</f>
        <v>-72</v>
      </c>
    </row>
    <row r="2355" customFormat="false" ht="15" hidden="false" customHeight="true" outlineLevel="0" collapsed="false">
      <c r="A2355" s="11" t="str">
        <f aca="false">TRIM('수출입 실적(국가별)'!A2359)</f>
        <v>2025.10</v>
      </c>
      <c r="B2355" s="17" t="n">
        <f aca="false">IFERROR(VALUE(LEFT(A2355,4)),"")</f>
        <v>2025</v>
      </c>
      <c r="C2355" s="17" t="n">
        <f aca="false">IFERROR(VALUE(RIGHT(A2355,2)),"")</f>
        <v>10</v>
      </c>
      <c r="D2355" s="11" t="str">
        <f aca="false">TRIM('수출입 실적(국가별)'!B2359)</f>
        <v>니우에</v>
      </c>
      <c r="E2355" s="19" t="n">
        <f aca="false">IFERROR(VALUE(SUBSTITUTE(TRIM('수출입 실적(국가별)'!D2359),",","")),"")</f>
        <v>0</v>
      </c>
      <c r="F2355" s="19" t="n">
        <f aca="false">IFERROR(VALUE(SUBSTITUTE(TRIM('수출입 실적(국가별)'!F2359),",","")),"")</f>
        <v>2</v>
      </c>
      <c r="G2355" s="19" t="n">
        <f aca="false">IFERROR(VALUE(SUBSTITUTE(TRIM('수출입 실적(국가별)'!G2359),",","")),"")</f>
        <v>-2</v>
      </c>
    </row>
    <row r="2356" customFormat="false" ht="15" hidden="false" customHeight="true" outlineLevel="0" collapsed="false">
      <c r="A2356" s="11" t="str">
        <f aca="false">TRIM('수출입 실적(국가별)'!A2360)</f>
        <v>2025.10</v>
      </c>
      <c r="B2356" s="17" t="n">
        <f aca="false">IFERROR(VALUE(LEFT(A2356,4)),"")</f>
        <v>2025</v>
      </c>
      <c r="C2356" s="17" t="n">
        <f aca="false">IFERROR(VALUE(RIGHT(A2356,2)),"")</f>
        <v>10</v>
      </c>
      <c r="D2356" s="11" t="str">
        <f aca="false">TRIM('수출입 실적(국가별)'!B2360)</f>
        <v>토켈라우</v>
      </c>
      <c r="E2356" s="19" t="n">
        <f aca="false">IFERROR(VALUE(SUBSTITUTE(TRIM('수출입 실적(국가별)'!D2360),",","")),"")</f>
        <v>0</v>
      </c>
      <c r="F2356" s="19" t="n">
        <f aca="false">IFERROR(VALUE(SUBSTITUTE(TRIM('수출입 실적(국가별)'!F2360),",","")),"")</f>
        <v>2</v>
      </c>
      <c r="G2356" s="19" t="n">
        <f aca="false">IFERROR(VALUE(SUBSTITUTE(TRIM('수출입 실적(국가별)'!G2360),",","")),"")</f>
        <v>-2</v>
      </c>
    </row>
    <row r="2357" customFormat="false" ht="15" hidden="false" customHeight="true" outlineLevel="0" collapsed="false">
      <c r="A2357" s="11" t="str">
        <f aca="false">TRIM('수출입 실적(국가별)'!A2361)</f>
        <v>2025.10</v>
      </c>
      <c r="B2357" s="17" t="n">
        <f aca="false">IFERROR(VALUE(LEFT(A2357,4)),"")</f>
        <v>2025</v>
      </c>
      <c r="C2357" s="17" t="n">
        <f aca="false">IFERROR(VALUE(RIGHT(A2357,2)),"")</f>
        <v>10</v>
      </c>
      <c r="D2357" s="11" t="str">
        <f aca="false">TRIM('수출입 실적(국가별)'!B2361)</f>
        <v>마이너 아우틀링 합중국 군도</v>
      </c>
      <c r="E2357" s="19" t="n">
        <f aca="false">IFERROR(VALUE(SUBSTITUTE(TRIM('수출입 실적(국가별)'!D2361),",","")),"")</f>
        <v>0</v>
      </c>
      <c r="F2357" s="19" t="n">
        <f aca="false">IFERROR(VALUE(SUBSTITUTE(TRIM('수출입 실적(국가별)'!F2361),",","")),"")</f>
        <v>0</v>
      </c>
      <c r="G2357" s="19" t="n">
        <f aca="false">IFERROR(VALUE(SUBSTITUTE(TRIM('수출입 실적(국가별)'!G2361),",","")),"")</f>
        <v>0</v>
      </c>
    </row>
    <row r="2358" customFormat="false" ht="15" hidden="false" customHeight="true" outlineLevel="0" collapsed="false">
      <c r="A2358" s="11" t="str">
        <f aca="false">TRIM('수출입 실적(국가별)'!A2362)</f>
        <v>2025.10</v>
      </c>
      <c r="B2358" s="17" t="n">
        <f aca="false">IFERROR(VALUE(LEFT(A2358,4)),"")</f>
        <v>2025</v>
      </c>
      <c r="C2358" s="17" t="n">
        <f aca="false">IFERROR(VALUE(RIGHT(A2358,2)),"")</f>
        <v>10</v>
      </c>
      <c r="D2358" s="11" t="str">
        <f aca="false">TRIM('수출입 실적(국가별)'!B2362)</f>
        <v>코모로스</v>
      </c>
      <c r="E2358" s="19" t="n">
        <f aca="false">IFERROR(VALUE(SUBSTITUTE(TRIM('수출입 실적(국가별)'!D2362),",","")),"")</f>
        <v>0</v>
      </c>
      <c r="F2358" s="19" t="n">
        <f aca="false">IFERROR(VALUE(SUBSTITUTE(TRIM('수출입 실적(국가별)'!F2362),",","")),"")</f>
        <v>1</v>
      </c>
      <c r="G2358" s="19" t="n">
        <f aca="false">IFERROR(VALUE(SUBSTITUTE(TRIM('수출입 실적(국가별)'!G2362),",","")),"")</f>
        <v>-1</v>
      </c>
    </row>
    <row r="2359" customFormat="false" ht="15" hidden="false" customHeight="true" outlineLevel="0" collapsed="false">
      <c r="A2359" s="11" t="str">
        <f aca="false">TRIM('수출입 실적(국가별)'!A2363)</f>
        <v>2025.10</v>
      </c>
      <c r="B2359" s="17" t="n">
        <f aca="false">IFERROR(VALUE(LEFT(A2359,4)),"")</f>
        <v>2025</v>
      </c>
      <c r="C2359" s="17" t="n">
        <f aca="false">IFERROR(VALUE(RIGHT(A2359,2)),"")</f>
        <v>10</v>
      </c>
      <c r="D2359" s="11" t="str">
        <f aca="false">TRIM('수출입 실적(국가별)'!B2363)</f>
        <v>코스 군도</v>
      </c>
      <c r="E2359" s="19" t="n">
        <f aca="false">IFERROR(VALUE(SUBSTITUTE(TRIM('수출입 실적(국가별)'!D2363),",","")),"")</f>
        <v>0</v>
      </c>
      <c r="F2359" s="19" t="n">
        <f aca="false">IFERROR(VALUE(SUBSTITUTE(TRIM('수출입 실적(국가별)'!F2363),",","")),"")</f>
        <v>0</v>
      </c>
      <c r="G2359" s="19" t="n">
        <f aca="false">IFERROR(VALUE(SUBSTITUTE(TRIM('수출입 실적(국가별)'!G2363),",","")),"")</f>
        <v>0</v>
      </c>
    </row>
    <row r="2360" customFormat="false" ht="15" hidden="false" customHeight="true" outlineLevel="0" collapsed="false">
      <c r="A2360" s="11" t="str">
        <f aca="false">TRIM('수출입 실적(국가별)'!A2364)</f>
        <v>2025.10</v>
      </c>
      <c r="B2360" s="17" t="n">
        <f aca="false">IFERROR(VALUE(LEFT(A2360,4)),"")</f>
        <v>2025</v>
      </c>
      <c r="C2360" s="17" t="n">
        <f aca="false">IFERROR(VALUE(RIGHT(A2360,2)),"")</f>
        <v>10</v>
      </c>
      <c r="D2360" s="11" t="str">
        <f aca="false">TRIM('수출입 실적(국가별)'!B2364)</f>
        <v>남조지아 &amp; 남샌드위치 군도</v>
      </c>
      <c r="E2360" s="19" t="n">
        <f aca="false">IFERROR(VALUE(SUBSTITUTE(TRIM('수출입 실적(국가별)'!D2364),",","")),"")</f>
        <v>0</v>
      </c>
      <c r="F2360" s="19" t="n">
        <f aca="false">IFERROR(VALUE(SUBSTITUTE(TRIM('수출입 실적(국가별)'!F2364),",","")),"")</f>
        <v>0</v>
      </c>
      <c r="G2360" s="19" t="n">
        <f aca="false">IFERROR(VALUE(SUBSTITUTE(TRIM('수출입 실적(국가별)'!G2364),",","")),"")</f>
        <v>0</v>
      </c>
    </row>
    <row r="2361" customFormat="false" ht="15" hidden="false" customHeight="true" outlineLevel="0" collapsed="false">
      <c r="A2361" s="11" t="str">
        <f aca="false">TRIM('수출입 실적(국가별)'!A2365)</f>
        <v>2025.10</v>
      </c>
      <c r="B2361" s="17" t="n">
        <f aca="false">IFERROR(VALUE(LEFT(A2361,4)),"")</f>
        <v>2025</v>
      </c>
      <c r="C2361" s="17" t="n">
        <f aca="false">IFERROR(VALUE(RIGHT(A2361,2)),"")</f>
        <v>10</v>
      </c>
      <c r="D2361" s="11" t="str">
        <f aca="false">TRIM('수출입 실적(국가별)'!B2365)</f>
        <v>맨섬</v>
      </c>
      <c r="E2361" s="19" t="n">
        <f aca="false">IFERROR(VALUE(SUBSTITUTE(TRIM('수출입 실적(국가별)'!D2365),",","")),"")</f>
        <v>0</v>
      </c>
      <c r="F2361" s="19" t="n">
        <f aca="false">IFERROR(VALUE(SUBSTITUTE(TRIM('수출입 실적(국가별)'!F2365),",","")),"")</f>
        <v>11</v>
      </c>
      <c r="G2361" s="19" t="n">
        <f aca="false">IFERROR(VALUE(SUBSTITUTE(TRIM('수출입 실적(국가별)'!G2365),",","")),"")</f>
        <v>-11</v>
      </c>
    </row>
    <row r="2362" customFormat="false" ht="15" hidden="false" customHeight="true" outlineLevel="0" collapsed="false">
      <c r="A2362" s="11" t="str">
        <f aca="false">TRIM('수출입 실적(국가별)'!A2366)</f>
        <v>2025.10</v>
      </c>
      <c r="B2362" s="17" t="n">
        <f aca="false">IFERROR(VALUE(LEFT(A2362,4)),"")</f>
        <v>2025</v>
      </c>
      <c r="C2362" s="17" t="n">
        <f aca="false">IFERROR(VALUE(RIGHT(A2362,2)),"")</f>
        <v>10</v>
      </c>
      <c r="D2362" s="11" t="str">
        <f aca="false">TRIM('수출입 실적(국가별)'!B2366)</f>
        <v>나우루</v>
      </c>
      <c r="E2362" s="19" t="n">
        <f aca="false">IFERROR(VALUE(SUBSTITUTE(TRIM('수출입 실적(국가별)'!D2366),",","")),"")</f>
        <v>0</v>
      </c>
      <c r="F2362" s="19" t="n">
        <f aca="false">IFERROR(VALUE(SUBSTITUTE(TRIM('수출입 실적(국가별)'!F2366),",","")),"")</f>
        <v>1</v>
      </c>
      <c r="G2362" s="19" t="n">
        <f aca="false">IFERROR(VALUE(SUBSTITUTE(TRIM('수출입 실적(국가별)'!G2366),",","")),"")</f>
        <v>-1</v>
      </c>
    </row>
    <row r="2363" customFormat="false" ht="15" hidden="false" customHeight="true" outlineLevel="0" collapsed="false">
      <c r="A2363" s="11" t="str">
        <f aca="false">TRIM('수출입 실적(국가별)'!A2367)</f>
        <v>2025.11</v>
      </c>
      <c r="B2363" s="17" t="n">
        <f aca="false">IFERROR(VALUE(LEFT(A2363,4)),"")</f>
        <v>2025</v>
      </c>
      <c r="C2363" s="17" t="n">
        <f aca="false">IFERROR(VALUE(RIGHT(A2363,2)),"")</f>
        <v>11</v>
      </c>
      <c r="D2363" s="11" t="str">
        <f aca="false">TRIM('수출입 실적(국가별)'!B2367)</f>
        <v>중국</v>
      </c>
      <c r="E2363" s="19" t="n">
        <f aca="false">IFERROR(VALUE(SUBSTITUTE(TRIM('수출입 실적(국가별)'!D2367),",","")),"")</f>
        <v>12040141</v>
      </c>
      <c r="F2363" s="19" t="n">
        <f aca="false">IFERROR(VALUE(SUBSTITUTE(TRIM('수출입 실적(국가별)'!F2367),",","")),"")</f>
        <v>11962698</v>
      </c>
      <c r="G2363" s="19" t="n">
        <f aca="false">IFERROR(VALUE(SUBSTITUTE(TRIM('수출입 실적(국가별)'!G2367),",","")),"")</f>
        <v>77443</v>
      </c>
    </row>
    <row r="2364" customFormat="false" ht="15" hidden="false" customHeight="true" outlineLevel="0" collapsed="false">
      <c r="A2364" s="11" t="str">
        <f aca="false">TRIM('수출입 실적(국가별)'!A2368)</f>
        <v>2025.11</v>
      </c>
      <c r="B2364" s="17" t="n">
        <f aca="false">IFERROR(VALUE(LEFT(A2364,4)),"")</f>
        <v>2025</v>
      </c>
      <c r="C2364" s="17" t="n">
        <f aca="false">IFERROR(VALUE(RIGHT(A2364,2)),"")</f>
        <v>11</v>
      </c>
      <c r="D2364" s="11" t="str">
        <f aca="false">TRIM('수출입 실적(국가별)'!B2368)</f>
        <v>미국</v>
      </c>
      <c r="E2364" s="19" t="n">
        <f aca="false">IFERROR(VALUE(SUBSTITUTE(TRIM('수출입 실적(국가별)'!D2368),",","")),"")</f>
        <v>10352809</v>
      </c>
      <c r="F2364" s="19" t="n">
        <f aca="false">IFERROR(VALUE(SUBSTITUTE(TRIM('수출입 실적(국가별)'!F2368),",","")),"")</f>
        <v>6102242</v>
      </c>
      <c r="G2364" s="19" t="n">
        <f aca="false">IFERROR(VALUE(SUBSTITUTE(TRIM('수출입 실적(국가별)'!G2368),",","")),"")</f>
        <v>4250568</v>
      </c>
    </row>
    <row r="2365" customFormat="false" ht="15" hidden="false" customHeight="true" outlineLevel="0" collapsed="false">
      <c r="A2365" s="11" t="str">
        <f aca="false">TRIM('수출입 실적(국가별)'!A2369)</f>
        <v>2025.11</v>
      </c>
      <c r="B2365" s="17" t="n">
        <f aca="false">IFERROR(VALUE(LEFT(A2365,4)),"")</f>
        <v>2025</v>
      </c>
      <c r="C2365" s="17" t="n">
        <f aca="false">IFERROR(VALUE(RIGHT(A2365,2)),"")</f>
        <v>11</v>
      </c>
      <c r="D2365" s="11" t="str">
        <f aca="false">TRIM('수출입 실적(국가별)'!B2369)</f>
        <v>베트남</v>
      </c>
      <c r="E2365" s="19" t="n">
        <f aca="false">IFERROR(VALUE(SUBSTITUTE(TRIM('수출입 실적(국가별)'!D2369),",","")),"")</f>
        <v>5401863</v>
      </c>
      <c r="F2365" s="19" t="n">
        <f aca="false">IFERROR(VALUE(SUBSTITUTE(TRIM('수출입 실적(국가별)'!F2369),",","")),"")</f>
        <v>2553003</v>
      </c>
      <c r="G2365" s="19" t="n">
        <f aca="false">IFERROR(VALUE(SUBSTITUTE(TRIM('수출입 실적(국가별)'!G2369),",","")),"")</f>
        <v>2848860</v>
      </c>
    </row>
    <row r="2366" customFormat="false" ht="15" hidden="false" customHeight="true" outlineLevel="0" collapsed="false">
      <c r="A2366" s="11" t="str">
        <f aca="false">TRIM('수출입 실적(국가별)'!A2370)</f>
        <v>2025.11</v>
      </c>
      <c r="B2366" s="17" t="n">
        <f aca="false">IFERROR(VALUE(LEFT(A2366,4)),"")</f>
        <v>2025</v>
      </c>
      <c r="C2366" s="17" t="n">
        <f aca="false">IFERROR(VALUE(RIGHT(A2366,2)),"")</f>
        <v>11</v>
      </c>
      <c r="D2366" s="11" t="str">
        <f aca="false">TRIM('수출입 실적(국가별)'!B2370)</f>
        <v>대만</v>
      </c>
      <c r="E2366" s="19" t="n">
        <f aca="false">IFERROR(VALUE(SUBSTITUTE(TRIM('수출입 실적(국가별)'!D2370),",","")),"")</f>
        <v>4116109</v>
      </c>
      <c r="F2366" s="19" t="n">
        <f aca="false">IFERROR(VALUE(SUBSTITUTE(TRIM('수출입 실적(국가별)'!F2370),",","")),"")</f>
        <v>2789480</v>
      </c>
      <c r="G2366" s="19" t="n">
        <f aca="false">IFERROR(VALUE(SUBSTITUTE(TRIM('수출입 실적(국가별)'!G2370),",","")),"")</f>
        <v>1326629</v>
      </c>
    </row>
    <row r="2367" customFormat="false" ht="15" hidden="false" customHeight="true" outlineLevel="0" collapsed="false">
      <c r="A2367" s="11" t="str">
        <f aca="false">TRIM('수출입 실적(국가별)'!A2371)</f>
        <v>2025.11</v>
      </c>
      <c r="B2367" s="17" t="n">
        <f aca="false">IFERROR(VALUE(LEFT(A2367,4)),"")</f>
        <v>2025</v>
      </c>
      <c r="C2367" s="17" t="n">
        <f aca="false">IFERROR(VALUE(RIGHT(A2367,2)),"")</f>
        <v>11</v>
      </c>
      <c r="D2367" s="11" t="str">
        <f aca="false">TRIM('수출입 실적(국가별)'!B2371)</f>
        <v>홍콩</v>
      </c>
      <c r="E2367" s="19" t="n">
        <f aca="false">IFERROR(VALUE(SUBSTITUTE(TRIM('수출입 실적(국가별)'!D2371),",","")),"")</f>
        <v>3762282</v>
      </c>
      <c r="F2367" s="19" t="n">
        <f aca="false">IFERROR(VALUE(SUBSTITUTE(TRIM('수출입 실적(국가별)'!F2371),",","")),"")</f>
        <v>620895</v>
      </c>
      <c r="G2367" s="19" t="n">
        <f aca="false">IFERROR(VALUE(SUBSTITUTE(TRIM('수출입 실적(국가별)'!G2371),",","")),"")</f>
        <v>3141388</v>
      </c>
    </row>
    <row r="2368" customFormat="false" ht="15" hidden="false" customHeight="true" outlineLevel="0" collapsed="false">
      <c r="A2368" s="11" t="str">
        <f aca="false">TRIM('수출입 실적(국가별)'!A2372)</f>
        <v>2025.11</v>
      </c>
      <c r="B2368" s="17" t="n">
        <f aca="false">IFERROR(VALUE(LEFT(A2368,4)),"")</f>
        <v>2025</v>
      </c>
      <c r="C2368" s="17" t="n">
        <f aca="false">IFERROR(VALUE(RIGHT(A2368,2)),"")</f>
        <v>11</v>
      </c>
      <c r="D2368" s="11" t="str">
        <f aca="false">TRIM('수출입 실적(국가별)'!B2372)</f>
        <v>일본</v>
      </c>
      <c r="E2368" s="19" t="n">
        <f aca="false">IFERROR(VALUE(SUBSTITUTE(TRIM('수출입 실적(국가별)'!D2372),",","")),"")</f>
        <v>2306195</v>
      </c>
      <c r="F2368" s="19" t="n">
        <f aca="false">IFERROR(VALUE(SUBSTITUTE(TRIM('수출입 실적(국가별)'!F2372),",","")),"")</f>
        <v>3934707</v>
      </c>
      <c r="G2368" s="19" t="n">
        <f aca="false">IFERROR(VALUE(SUBSTITUTE(TRIM('수출입 실적(국가별)'!G2372),",","")),"")</f>
        <v>-1628512</v>
      </c>
    </row>
    <row r="2369" customFormat="false" ht="15" hidden="false" customHeight="true" outlineLevel="0" collapsed="false">
      <c r="A2369" s="11" t="str">
        <f aca="false">TRIM('수출입 실적(국가별)'!A2373)</f>
        <v>2025.11</v>
      </c>
      <c r="B2369" s="17" t="n">
        <f aca="false">IFERROR(VALUE(LEFT(A2369,4)),"")</f>
        <v>2025</v>
      </c>
      <c r="C2369" s="17" t="n">
        <f aca="false">IFERROR(VALUE(RIGHT(A2369,2)),"")</f>
        <v>11</v>
      </c>
      <c r="D2369" s="11" t="str">
        <f aca="false">TRIM('수출입 실적(국가별)'!B2373)</f>
        <v>인도</v>
      </c>
      <c r="E2369" s="19" t="n">
        <f aca="false">IFERROR(VALUE(SUBSTITUTE(TRIM('수출입 실적(국가별)'!D2373),",","")),"")</f>
        <v>1477040</v>
      </c>
      <c r="F2369" s="19" t="n">
        <f aca="false">IFERROR(VALUE(SUBSTITUTE(TRIM('수출입 실적(국가별)'!F2373),",","")),"")</f>
        <v>430629</v>
      </c>
      <c r="G2369" s="19" t="n">
        <f aca="false">IFERROR(VALUE(SUBSTITUTE(TRIM('수출입 실적(국가별)'!G2373),",","")),"")</f>
        <v>1046411</v>
      </c>
    </row>
    <row r="2370" customFormat="false" ht="15" hidden="false" customHeight="true" outlineLevel="0" collapsed="false">
      <c r="A2370" s="11" t="str">
        <f aca="false">TRIM('수출입 실적(국가별)'!A2374)</f>
        <v>2025.11</v>
      </c>
      <c r="B2370" s="17" t="n">
        <f aca="false">IFERROR(VALUE(LEFT(A2370,4)),"")</f>
        <v>2025</v>
      </c>
      <c r="C2370" s="17" t="n">
        <f aca="false">IFERROR(VALUE(RIGHT(A2370,2)),"")</f>
        <v>11</v>
      </c>
      <c r="D2370" s="11" t="str">
        <f aca="false">TRIM('수출입 실적(국가별)'!B2374)</f>
        <v>싱가포르</v>
      </c>
      <c r="E2370" s="19" t="n">
        <f aca="false">IFERROR(VALUE(SUBSTITUTE(TRIM('수출입 실적(국가별)'!D2374),",","")),"")</f>
        <v>1278337</v>
      </c>
      <c r="F2370" s="19" t="n">
        <f aca="false">IFERROR(VALUE(SUBSTITUTE(TRIM('수출입 실적(국가별)'!F2374),",","")),"")</f>
        <v>1014330</v>
      </c>
      <c r="G2370" s="19" t="n">
        <f aca="false">IFERROR(VALUE(SUBSTITUTE(TRIM('수출입 실적(국가별)'!G2374),",","")),"")</f>
        <v>264006</v>
      </c>
    </row>
    <row r="2371" customFormat="false" ht="15" hidden="false" customHeight="true" outlineLevel="0" collapsed="false">
      <c r="A2371" s="11" t="str">
        <f aca="false">TRIM('수출입 실적(국가별)'!A2375)</f>
        <v>2025.11</v>
      </c>
      <c r="B2371" s="17" t="n">
        <f aca="false">IFERROR(VALUE(LEFT(A2371,4)),"")</f>
        <v>2025</v>
      </c>
      <c r="C2371" s="17" t="n">
        <f aca="false">IFERROR(VALUE(RIGHT(A2371,2)),"")</f>
        <v>11</v>
      </c>
      <c r="D2371" s="11" t="str">
        <f aca="false">TRIM('수출입 실적(국가별)'!B2375)</f>
        <v>말레이시아</v>
      </c>
      <c r="E2371" s="19" t="n">
        <f aca="false">IFERROR(VALUE(SUBSTITUTE(TRIM('수출입 실적(국가별)'!D2375),",","")),"")</f>
        <v>1276764</v>
      </c>
      <c r="F2371" s="19" t="n">
        <f aca="false">IFERROR(VALUE(SUBSTITUTE(TRIM('수출입 실적(국가별)'!F2375),",","")),"")</f>
        <v>1186888</v>
      </c>
      <c r="G2371" s="19" t="n">
        <f aca="false">IFERROR(VALUE(SUBSTITUTE(TRIM('수출입 실적(국가별)'!G2375),",","")),"")</f>
        <v>89876</v>
      </c>
    </row>
    <row r="2372" customFormat="false" ht="15" hidden="false" customHeight="true" outlineLevel="0" collapsed="false">
      <c r="A2372" s="11" t="str">
        <f aca="false">TRIM('수출입 실적(국가별)'!A2376)</f>
        <v>2025.11</v>
      </c>
      <c r="B2372" s="17" t="n">
        <f aca="false">IFERROR(VALUE(LEFT(A2372,4)),"")</f>
        <v>2025</v>
      </c>
      <c r="C2372" s="17" t="n">
        <f aca="false">IFERROR(VALUE(RIGHT(A2372,2)),"")</f>
        <v>11</v>
      </c>
      <c r="D2372" s="11" t="str">
        <f aca="false">TRIM('수출입 실적(국가별)'!B2376)</f>
        <v>필리핀</v>
      </c>
      <c r="E2372" s="19" t="n">
        <f aca="false">IFERROR(VALUE(SUBSTITUTE(TRIM('수출입 실적(국가별)'!D2376),",","")),"")</f>
        <v>1096249</v>
      </c>
      <c r="F2372" s="19" t="n">
        <f aca="false">IFERROR(VALUE(SUBSTITUTE(TRIM('수출입 실적(국가별)'!F2376),",","")),"")</f>
        <v>291007</v>
      </c>
      <c r="G2372" s="19" t="n">
        <f aca="false">IFERROR(VALUE(SUBSTITUTE(TRIM('수출입 실적(국가별)'!G2376),",","")),"")</f>
        <v>805242</v>
      </c>
    </row>
    <row r="2373" customFormat="false" ht="15" hidden="false" customHeight="true" outlineLevel="0" collapsed="false">
      <c r="A2373" s="11" t="str">
        <f aca="false">TRIM('수출입 실적(국가별)'!A2377)</f>
        <v>2025.11</v>
      </c>
      <c r="B2373" s="17" t="n">
        <f aca="false">IFERROR(VALUE(LEFT(A2373,4)),"")</f>
        <v>2025</v>
      </c>
      <c r="C2373" s="17" t="n">
        <f aca="false">IFERROR(VALUE(RIGHT(A2373,2)),"")</f>
        <v>11</v>
      </c>
      <c r="D2373" s="11" t="str">
        <f aca="false">TRIM('수출입 실적(국가별)'!B2377)</f>
        <v>호주</v>
      </c>
      <c r="E2373" s="19" t="n">
        <f aca="false">IFERROR(VALUE(SUBSTITUTE(TRIM('수출입 실적(국가별)'!D2377),",","")),"")</f>
        <v>1002756</v>
      </c>
      <c r="F2373" s="19" t="n">
        <f aca="false">IFERROR(VALUE(SUBSTITUTE(TRIM('수출입 실적(국가별)'!F2377),",","")),"")</f>
        <v>2997459</v>
      </c>
      <c r="G2373" s="19" t="n">
        <f aca="false">IFERROR(VALUE(SUBSTITUTE(TRIM('수출입 실적(국가별)'!G2377),",","")),"")</f>
        <v>-1994703</v>
      </c>
    </row>
    <row r="2374" customFormat="false" ht="15" hidden="false" customHeight="true" outlineLevel="0" collapsed="false">
      <c r="A2374" s="11" t="str">
        <f aca="false">TRIM('수출입 실적(국가별)'!A2378)</f>
        <v>2025.11</v>
      </c>
      <c r="B2374" s="17" t="n">
        <f aca="false">IFERROR(VALUE(LEFT(A2374,4)),"")</f>
        <v>2025</v>
      </c>
      <c r="C2374" s="17" t="n">
        <f aca="false">IFERROR(VALUE(RIGHT(A2374,2)),"")</f>
        <v>11</v>
      </c>
      <c r="D2374" s="11" t="str">
        <f aca="false">TRIM('수출입 실적(국가별)'!B2378)</f>
        <v>멕시코</v>
      </c>
      <c r="E2374" s="19" t="n">
        <f aca="false">IFERROR(VALUE(SUBSTITUTE(TRIM('수출입 실적(국가별)'!D2378),",","")),"")</f>
        <v>908778</v>
      </c>
      <c r="F2374" s="19" t="n">
        <f aca="false">IFERROR(VALUE(SUBSTITUTE(TRIM('수출입 실적(국가별)'!F2378),",","")),"")</f>
        <v>623927</v>
      </c>
      <c r="G2374" s="19" t="n">
        <f aca="false">IFERROR(VALUE(SUBSTITUTE(TRIM('수출입 실적(국가별)'!G2378),",","")),"")</f>
        <v>284851</v>
      </c>
    </row>
    <row r="2375" customFormat="false" ht="15" hidden="false" customHeight="true" outlineLevel="0" collapsed="false">
      <c r="A2375" s="11" t="str">
        <f aca="false">TRIM('수출입 실적(국가별)'!A2379)</f>
        <v>2025.11</v>
      </c>
      <c r="B2375" s="17" t="n">
        <f aca="false">IFERROR(VALUE(LEFT(A2375,4)),"")</f>
        <v>2025</v>
      </c>
      <c r="C2375" s="17" t="n">
        <f aca="false">IFERROR(VALUE(RIGHT(A2375,2)),"")</f>
        <v>11</v>
      </c>
      <c r="D2375" s="11" t="str">
        <f aca="false">TRIM('수출입 실적(국가별)'!B2379)</f>
        <v>캐나다</v>
      </c>
      <c r="E2375" s="19" t="n">
        <f aca="false">IFERROR(VALUE(SUBSTITUTE(TRIM('수출입 실적(국가별)'!D2379),",","")),"")</f>
        <v>874918</v>
      </c>
      <c r="F2375" s="19" t="n">
        <f aca="false">IFERROR(VALUE(SUBSTITUTE(TRIM('수출입 실적(국가별)'!F2379),",","")),"")</f>
        <v>480302</v>
      </c>
      <c r="G2375" s="19" t="n">
        <f aca="false">IFERROR(VALUE(SUBSTITUTE(TRIM('수출입 실적(국가별)'!G2379),",","")),"")</f>
        <v>394616</v>
      </c>
    </row>
    <row r="2376" customFormat="false" ht="15" hidden="false" customHeight="true" outlineLevel="0" collapsed="false">
      <c r="A2376" s="11" t="str">
        <f aca="false">TRIM('수출입 실적(국가별)'!A2380)</f>
        <v>2025.11</v>
      </c>
      <c r="B2376" s="17" t="n">
        <f aca="false">IFERROR(VALUE(LEFT(A2376,4)),"")</f>
        <v>2025</v>
      </c>
      <c r="C2376" s="17" t="n">
        <f aca="false">IFERROR(VALUE(RIGHT(A2376,2)),"")</f>
        <v>11</v>
      </c>
      <c r="D2376" s="11" t="str">
        <f aca="false">TRIM('수출입 실적(국가별)'!B2380)</f>
        <v>네덜란드</v>
      </c>
      <c r="E2376" s="19" t="n">
        <f aca="false">IFERROR(VALUE(SUBSTITUTE(TRIM('수출입 실적(국가별)'!D2380),",","")),"")</f>
        <v>820092</v>
      </c>
      <c r="F2376" s="19" t="n">
        <f aca="false">IFERROR(VALUE(SUBSTITUTE(TRIM('수출입 실적(국가별)'!F2380),",","")),"")</f>
        <v>855195</v>
      </c>
      <c r="G2376" s="19" t="n">
        <f aca="false">IFERROR(VALUE(SUBSTITUTE(TRIM('수출입 실적(국가별)'!G2380),",","")),"")</f>
        <v>-35103</v>
      </c>
    </row>
    <row r="2377" customFormat="false" ht="15" hidden="false" customHeight="true" outlineLevel="0" collapsed="false">
      <c r="A2377" s="11" t="str">
        <f aca="false">TRIM('수출입 실적(국가별)'!A2381)</f>
        <v>2025.11</v>
      </c>
      <c r="B2377" s="17" t="n">
        <f aca="false">IFERROR(VALUE(LEFT(A2377,4)),"")</f>
        <v>2025</v>
      </c>
      <c r="C2377" s="17" t="n">
        <f aca="false">IFERROR(VALUE(RIGHT(A2377,2)),"")</f>
        <v>11</v>
      </c>
      <c r="D2377" s="11" t="str">
        <f aca="false">TRIM('수출입 실적(국가별)'!B2381)</f>
        <v>프랑스</v>
      </c>
      <c r="E2377" s="19" t="n">
        <f aca="false">IFERROR(VALUE(SUBSTITUTE(TRIM('수출입 실적(국가별)'!D2381),",","")),"")</f>
        <v>732785</v>
      </c>
      <c r="F2377" s="19" t="n">
        <f aca="false">IFERROR(VALUE(SUBSTITUTE(TRIM('수출입 실적(국가별)'!F2381),",","")),"")</f>
        <v>813805</v>
      </c>
      <c r="G2377" s="19" t="n">
        <f aca="false">IFERROR(VALUE(SUBSTITUTE(TRIM('수출입 실적(국가별)'!G2381),",","")),"")</f>
        <v>-81020</v>
      </c>
    </row>
    <row r="2378" customFormat="false" ht="15" hidden="false" customHeight="true" outlineLevel="0" collapsed="false">
      <c r="A2378" s="11" t="str">
        <f aca="false">TRIM('수출입 실적(국가별)'!A2382)</f>
        <v>2025.11</v>
      </c>
      <c r="B2378" s="17" t="n">
        <f aca="false">IFERROR(VALUE(LEFT(A2378,4)),"")</f>
        <v>2025</v>
      </c>
      <c r="C2378" s="17" t="n">
        <f aca="false">IFERROR(VALUE(RIGHT(A2378,2)),"")</f>
        <v>11</v>
      </c>
      <c r="D2378" s="11" t="str">
        <f aca="false">TRIM('수출입 실적(국가별)'!B2382)</f>
        <v>태국</v>
      </c>
      <c r="E2378" s="19" t="n">
        <f aca="false">IFERROR(VALUE(SUBSTITUTE(TRIM('수출입 실적(국가별)'!D2382),",","")),"")</f>
        <v>725659</v>
      </c>
      <c r="F2378" s="19" t="n">
        <f aca="false">IFERROR(VALUE(SUBSTITUTE(TRIM('수출입 실적(국가별)'!F2382),",","")),"")</f>
        <v>536837</v>
      </c>
      <c r="G2378" s="19" t="n">
        <f aca="false">IFERROR(VALUE(SUBSTITUTE(TRIM('수출입 실적(국가별)'!G2382),",","")),"")</f>
        <v>188822</v>
      </c>
    </row>
    <row r="2379" customFormat="false" ht="15" hidden="false" customHeight="true" outlineLevel="0" collapsed="false">
      <c r="A2379" s="11" t="str">
        <f aca="false">TRIM('수출입 실적(국가별)'!A2383)</f>
        <v>2025.11</v>
      </c>
      <c r="B2379" s="17" t="n">
        <f aca="false">IFERROR(VALUE(LEFT(A2379,4)),"")</f>
        <v>2025</v>
      </c>
      <c r="C2379" s="17" t="n">
        <f aca="false">IFERROR(VALUE(RIGHT(A2379,2)),"")</f>
        <v>11</v>
      </c>
      <c r="D2379" s="11" t="str">
        <f aca="false">TRIM('수출입 실적(국가별)'!B2383)</f>
        <v>아랍에미리트 연합</v>
      </c>
      <c r="E2379" s="19" t="n">
        <f aca="false">IFERROR(VALUE(SUBSTITUTE(TRIM('수출입 실적(국가별)'!D2383),",","")),"")</f>
        <v>711304</v>
      </c>
      <c r="F2379" s="19" t="n">
        <f aca="false">IFERROR(VALUE(SUBSTITUTE(TRIM('수출입 실적(국가별)'!F2383),",","")),"")</f>
        <v>735565</v>
      </c>
      <c r="G2379" s="19" t="n">
        <f aca="false">IFERROR(VALUE(SUBSTITUTE(TRIM('수출입 실적(국가별)'!G2383),",","")),"")</f>
        <v>-24261</v>
      </c>
    </row>
    <row r="2380" customFormat="false" ht="15" hidden="false" customHeight="true" outlineLevel="0" collapsed="false">
      <c r="A2380" s="11" t="str">
        <f aca="false">TRIM('수출입 실적(국가별)'!A2384)</f>
        <v>2025.11</v>
      </c>
      <c r="B2380" s="17" t="n">
        <f aca="false">IFERROR(VALUE(LEFT(A2380,4)),"")</f>
        <v>2025</v>
      </c>
      <c r="C2380" s="17" t="n">
        <f aca="false">IFERROR(VALUE(RIGHT(A2380,2)),"")</f>
        <v>11</v>
      </c>
      <c r="D2380" s="11" t="str">
        <f aca="false">TRIM('수출입 실적(국가별)'!B2384)</f>
        <v>독일</v>
      </c>
      <c r="E2380" s="19" t="n">
        <f aca="false">IFERROR(VALUE(SUBSTITUTE(TRIM('수출입 실적(국가별)'!D2384),",","")),"")</f>
        <v>709202</v>
      </c>
      <c r="F2380" s="19" t="n">
        <f aca="false">IFERROR(VALUE(SUBSTITUTE(TRIM('수출입 실적(국가별)'!F2384),",","")),"")</f>
        <v>1737619</v>
      </c>
      <c r="G2380" s="19" t="n">
        <f aca="false">IFERROR(VALUE(SUBSTITUTE(TRIM('수출입 실적(국가별)'!G2384),",","")),"")</f>
        <v>-1028417</v>
      </c>
    </row>
    <row r="2381" customFormat="false" ht="15" hidden="false" customHeight="true" outlineLevel="0" collapsed="false">
      <c r="A2381" s="11" t="str">
        <f aca="false">TRIM('수출입 실적(국가별)'!A2385)</f>
        <v>2025.11</v>
      </c>
      <c r="B2381" s="17" t="n">
        <f aca="false">IFERROR(VALUE(LEFT(A2381,4)),"")</f>
        <v>2025</v>
      </c>
      <c r="C2381" s="17" t="n">
        <f aca="false">IFERROR(VALUE(RIGHT(A2381,2)),"")</f>
        <v>11</v>
      </c>
      <c r="D2381" s="11" t="str">
        <f aca="false">TRIM('수출입 실적(국가별)'!B2385)</f>
        <v>마샬군도</v>
      </c>
      <c r="E2381" s="19" t="n">
        <f aca="false">IFERROR(VALUE(SUBSTITUTE(TRIM('수출입 실적(국가별)'!D2385),",","")),"")</f>
        <v>652252</v>
      </c>
      <c r="F2381" s="19" t="n">
        <f aca="false">IFERROR(VALUE(SUBSTITUTE(TRIM('수출입 실적(국가별)'!F2385),",","")),"")</f>
        <v>47</v>
      </c>
      <c r="G2381" s="19" t="n">
        <f aca="false">IFERROR(VALUE(SUBSTITUTE(TRIM('수출입 실적(국가별)'!G2385),",","")),"")</f>
        <v>652206</v>
      </c>
    </row>
    <row r="2382" customFormat="false" ht="15" hidden="false" customHeight="true" outlineLevel="0" collapsed="false">
      <c r="A2382" s="11" t="str">
        <f aca="false">TRIM('수출입 실적(국가별)'!A2386)</f>
        <v>2025.11</v>
      </c>
      <c r="B2382" s="17" t="n">
        <f aca="false">IFERROR(VALUE(LEFT(A2382,4)),"")</f>
        <v>2025</v>
      </c>
      <c r="C2382" s="17" t="n">
        <f aca="false">IFERROR(VALUE(RIGHT(A2382,2)),"")</f>
        <v>11</v>
      </c>
      <c r="D2382" s="11" t="str">
        <f aca="false">TRIM('수출입 실적(국가별)'!B2386)</f>
        <v>튀르키예</v>
      </c>
      <c r="E2382" s="19" t="n">
        <f aca="false">IFERROR(VALUE(SUBSTITUTE(TRIM('수출입 실적(국가별)'!D2386),",","")),"")</f>
        <v>620469</v>
      </c>
      <c r="F2382" s="19" t="n">
        <f aca="false">IFERROR(VALUE(SUBSTITUTE(TRIM('수출입 실적(국가별)'!F2386),",","")),"")</f>
        <v>157043</v>
      </c>
      <c r="G2382" s="19" t="n">
        <f aca="false">IFERROR(VALUE(SUBSTITUTE(TRIM('수출입 실적(국가별)'!G2386),",","")),"")</f>
        <v>463426</v>
      </c>
    </row>
    <row r="2383" customFormat="false" ht="15" hidden="false" customHeight="true" outlineLevel="0" collapsed="false">
      <c r="A2383" s="11" t="str">
        <f aca="false">TRIM('수출입 실적(국가별)'!A2387)</f>
        <v>2025.11</v>
      </c>
      <c r="B2383" s="17" t="n">
        <f aca="false">IFERROR(VALUE(LEFT(A2383,4)),"")</f>
        <v>2025</v>
      </c>
      <c r="C2383" s="17" t="n">
        <f aca="false">IFERROR(VALUE(RIGHT(A2383,2)),"")</f>
        <v>11</v>
      </c>
      <c r="D2383" s="11" t="str">
        <f aca="false">TRIM('수출입 실적(국가별)'!B2387)</f>
        <v>영국</v>
      </c>
      <c r="E2383" s="19" t="n">
        <f aca="false">IFERROR(VALUE(SUBSTITUTE(TRIM('수출입 실적(국가별)'!D2387),",","")),"")</f>
        <v>618440</v>
      </c>
      <c r="F2383" s="19" t="n">
        <f aca="false">IFERROR(VALUE(SUBSTITUTE(TRIM('수출입 실적(국가별)'!F2387),",","")),"")</f>
        <v>354012</v>
      </c>
      <c r="G2383" s="19" t="n">
        <f aca="false">IFERROR(VALUE(SUBSTITUTE(TRIM('수출입 실적(국가별)'!G2387),",","")),"")</f>
        <v>264428</v>
      </c>
    </row>
    <row r="2384" customFormat="false" ht="15" hidden="false" customHeight="true" outlineLevel="0" collapsed="false">
      <c r="A2384" s="11" t="str">
        <f aca="false">TRIM('수출입 실적(국가별)'!A2388)</f>
        <v>2025.11</v>
      </c>
      <c r="B2384" s="17" t="n">
        <f aca="false">IFERROR(VALUE(LEFT(A2384,4)),"")</f>
        <v>2025</v>
      </c>
      <c r="C2384" s="17" t="n">
        <f aca="false">IFERROR(VALUE(RIGHT(A2384,2)),"")</f>
        <v>11</v>
      </c>
      <c r="D2384" s="11" t="str">
        <f aca="false">TRIM('수출입 실적(국가별)'!B2388)</f>
        <v>인도네시아</v>
      </c>
      <c r="E2384" s="19" t="n">
        <f aca="false">IFERROR(VALUE(SUBSTITUTE(TRIM('수출입 실적(국가별)'!D2388),",","")),"")</f>
        <v>552242</v>
      </c>
      <c r="F2384" s="19" t="n">
        <f aca="false">IFERROR(VALUE(SUBSTITUTE(TRIM('수출입 실적(국가별)'!F2388),",","")),"")</f>
        <v>812708</v>
      </c>
      <c r="G2384" s="19" t="n">
        <f aca="false">IFERROR(VALUE(SUBSTITUTE(TRIM('수출입 실적(국가별)'!G2388),",","")),"")</f>
        <v>-260466</v>
      </c>
    </row>
    <row r="2385" customFormat="false" ht="15" hidden="false" customHeight="true" outlineLevel="0" collapsed="false">
      <c r="A2385" s="11" t="str">
        <f aca="false">TRIM('수출입 실적(국가별)'!A2389)</f>
        <v>2025.11</v>
      </c>
      <c r="B2385" s="17" t="n">
        <f aca="false">IFERROR(VALUE(LEFT(A2385,4)),"")</f>
        <v>2025</v>
      </c>
      <c r="C2385" s="17" t="n">
        <f aca="false">IFERROR(VALUE(RIGHT(A2385,2)),"")</f>
        <v>11</v>
      </c>
      <c r="D2385" s="11" t="str">
        <f aca="false">TRIM('수출입 실적(국가별)'!B2389)</f>
        <v>사우디아라비아</v>
      </c>
      <c r="E2385" s="19" t="n">
        <f aca="false">IFERROR(VALUE(SUBSTITUTE(TRIM('수출입 실적(국가별)'!D2389),",","")),"")</f>
        <v>501277</v>
      </c>
      <c r="F2385" s="19" t="n">
        <f aca="false">IFERROR(VALUE(SUBSTITUTE(TRIM('수출입 실적(국가별)'!F2389),",","")),"")</f>
        <v>1999741</v>
      </c>
      <c r="G2385" s="19" t="n">
        <f aca="false">IFERROR(VALUE(SUBSTITUTE(TRIM('수출입 실적(국가별)'!G2389),",","")),"")</f>
        <v>-1498464</v>
      </c>
    </row>
    <row r="2386" customFormat="false" ht="15" hidden="false" customHeight="true" outlineLevel="0" collapsed="false">
      <c r="A2386" s="11" t="str">
        <f aca="false">TRIM('수출입 실적(국가별)'!A2390)</f>
        <v>2025.11</v>
      </c>
      <c r="B2386" s="17" t="n">
        <f aca="false">IFERROR(VALUE(LEFT(A2386,4)),"")</f>
        <v>2025</v>
      </c>
      <c r="C2386" s="17" t="n">
        <f aca="false">IFERROR(VALUE(RIGHT(A2386,2)),"")</f>
        <v>11</v>
      </c>
      <c r="D2386" s="11" t="str">
        <f aca="false">TRIM('수출입 실적(국가별)'!B2390)</f>
        <v>폴란드</v>
      </c>
      <c r="E2386" s="19" t="n">
        <f aca="false">IFERROR(VALUE(SUBSTITUTE(TRIM('수출입 실적(국가별)'!D2390),",","")),"")</f>
        <v>435894</v>
      </c>
      <c r="F2386" s="19" t="n">
        <f aca="false">IFERROR(VALUE(SUBSTITUTE(TRIM('수출입 실적(국가별)'!F2390),",","")),"")</f>
        <v>104245</v>
      </c>
      <c r="G2386" s="19" t="n">
        <f aca="false">IFERROR(VALUE(SUBSTITUTE(TRIM('수출입 실적(국가별)'!G2390),",","")),"")</f>
        <v>331650</v>
      </c>
    </row>
    <row r="2387" customFormat="false" ht="15" hidden="false" customHeight="true" outlineLevel="0" collapsed="false">
      <c r="A2387" s="11" t="str">
        <f aca="false">TRIM('수출입 실적(국가별)'!A2391)</f>
        <v>2025.11</v>
      </c>
      <c r="B2387" s="17" t="n">
        <f aca="false">IFERROR(VALUE(LEFT(A2387,4)),"")</f>
        <v>2025</v>
      </c>
      <c r="C2387" s="17" t="n">
        <f aca="false">IFERROR(VALUE(RIGHT(A2387,2)),"")</f>
        <v>11</v>
      </c>
      <c r="D2387" s="11" t="str">
        <f aca="false">TRIM('수출입 실적(국가별)'!B2391)</f>
        <v>브라질</v>
      </c>
      <c r="E2387" s="19" t="n">
        <f aca="false">IFERROR(VALUE(SUBSTITUTE(TRIM('수출입 실적(국가별)'!D2391),",","")),"")</f>
        <v>408149</v>
      </c>
      <c r="F2387" s="19" t="n">
        <f aca="false">IFERROR(VALUE(SUBSTITUTE(TRIM('수출입 실적(국가별)'!F2391),",","")),"")</f>
        <v>464903</v>
      </c>
      <c r="G2387" s="19" t="n">
        <f aca="false">IFERROR(VALUE(SUBSTITUTE(TRIM('수출입 실적(국가별)'!G2391),",","")),"")</f>
        <v>-56754</v>
      </c>
    </row>
    <row r="2388" customFormat="false" ht="15" hidden="false" customHeight="true" outlineLevel="0" collapsed="false">
      <c r="A2388" s="11" t="str">
        <f aca="false">TRIM('수출입 실적(국가별)'!A2392)</f>
        <v>2025.11</v>
      </c>
      <c r="B2388" s="17" t="n">
        <f aca="false">IFERROR(VALUE(LEFT(A2388,4)),"")</f>
        <v>2025</v>
      </c>
      <c r="C2388" s="17" t="n">
        <f aca="false">IFERROR(VALUE(RIGHT(A2388,2)),"")</f>
        <v>11</v>
      </c>
      <c r="D2388" s="11" t="str">
        <f aca="false">TRIM('수출입 실적(국가별)'!B2392)</f>
        <v>키르기스스탄</v>
      </c>
      <c r="E2388" s="19" t="n">
        <f aca="false">IFERROR(VALUE(SUBSTITUTE(TRIM('수출입 실적(국가별)'!D2392),",","")),"")</f>
        <v>388365</v>
      </c>
      <c r="F2388" s="19" t="n">
        <f aca="false">IFERROR(VALUE(SUBSTITUTE(TRIM('수출입 실적(국가별)'!F2392),",","")),"")</f>
        <v>128</v>
      </c>
      <c r="G2388" s="19" t="n">
        <f aca="false">IFERROR(VALUE(SUBSTITUTE(TRIM('수출입 실적(국가별)'!G2392),",","")),"")</f>
        <v>388237</v>
      </c>
    </row>
    <row r="2389" customFormat="false" ht="15" hidden="false" customHeight="true" outlineLevel="0" collapsed="false">
      <c r="A2389" s="11" t="str">
        <f aca="false">TRIM('수출입 실적(국가별)'!A2393)</f>
        <v>2025.11</v>
      </c>
      <c r="B2389" s="17" t="n">
        <f aca="false">IFERROR(VALUE(LEFT(A2389,4)),"")</f>
        <v>2025</v>
      </c>
      <c r="C2389" s="17" t="n">
        <f aca="false">IFERROR(VALUE(RIGHT(A2389,2)),"")</f>
        <v>11</v>
      </c>
      <c r="D2389" s="11" t="str">
        <f aca="false">TRIM('수출입 실적(국가별)'!B2393)</f>
        <v>헝가리</v>
      </c>
      <c r="E2389" s="19" t="n">
        <f aca="false">IFERROR(VALUE(SUBSTITUTE(TRIM('수출입 실적(국가별)'!D2393),",","")),"")</f>
        <v>353979</v>
      </c>
      <c r="F2389" s="19" t="n">
        <f aca="false">IFERROR(VALUE(SUBSTITUTE(TRIM('수출입 실적(국가별)'!F2393),",","")),"")</f>
        <v>54766</v>
      </c>
      <c r="G2389" s="19" t="n">
        <f aca="false">IFERROR(VALUE(SUBSTITUTE(TRIM('수출입 실적(국가별)'!G2393),",","")),"")</f>
        <v>299213</v>
      </c>
    </row>
    <row r="2390" customFormat="false" ht="15" hidden="false" customHeight="true" outlineLevel="0" collapsed="false">
      <c r="A2390" s="11" t="str">
        <f aca="false">TRIM('수출입 실적(국가별)'!A2394)</f>
        <v>2025.11</v>
      </c>
      <c r="B2390" s="17" t="n">
        <f aca="false">IFERROR(VALUE(LEFT(A2390,4)),"")</f>
        <v>2025</v>
      </c>
      <c r="C2390" s="17" t="n">
        <f aca="false">IFERROR(VALUE(RIGHT(A2390,2)),"")</f>
        <v>11</v>
      </c>
      <c r="D2390" s="11" t="str">
        <f aca="false">TRIM('수출입 실적(국가별)'!B2394)</f>
        <v>러시아 연방</v>
      </c>
      <c r="E2390" s="19" t="n">
        <f aca="false">IFERROR(VALUE(SUBSTITUTE(TRIM('수출입 실적(국가별)'!D2394),",","")),"")</f>
        <v>347606</v>
      </c>
      <c r="F2390" s="19" t="n">
        <f aca="false">IFERROR(VALUE(SUBSTITUTE(TRIM('수출입 실적(국가별)'!F2394),",","")),"")</f>
        <v>601983</v>
      </c>
      <c r="G2390" s="19" t="n">
        <f aca="false">IFERROR(VALUE(SUBSTITUTE(TRIM('수출입 실적(국가별)'!G2394),",","")),"")</f>
        <v>-254377</v>
      </c>
    </row>
    <row r="2391" customFormat="false" ht="15" hidden="false" customHeight="true" outlineLevel="0" collapsed="false">
      <c r="A2391" s="11" t="str">
        <f aca="false">TRIM('수출입 실적(국가별)'!A2395)</f>
        <v>2025.11</v>
      </c>
      <c r="B2391" s="17" t="n">
        <f aca="false">IFERROR(VALUE(LEFT(A2391,4)),"")</f>
        <v>2025</v>
      </c>
      <c r="C2391" s="17" t="n">
        <f aca="false">IFERROR(VALUE(RIGHT(A2391,2)),"")</f>
        <v>11</v>
      </c>
      <c r="D2391" s="11" t="str">
        <f aca="false">TRIM('수출입 실적(국가별)'!B2395)</f>
        <v>벨기에</v>
      </c>
      <c r="E2391" s="19" t="n">
        <f aca="false">IFERROR(VALUE(SUBSTITUTE(TRIM('수출입 실적(국가별)'!D2395),",","")),"")</f>
        <v>321103</v>
      </c>
      <c r="F2391" s="19" t="n">
        <f aca="false">IFERROR(VALUE(SUBSTITUTE(TRIM('수출입 실적(국가별)'!F2395),",","")),"")</f>
        <v>113110</v>
      </c>
      <c r="G2391" s="19" t="n">
        <f aca="false">IFERROR(VALUE(SUBSTITUTE(TRIM('수출입 실적(국가별)'!G2395),",","")),"")</f>
        <v>207993</v>
      </c>
    </row>
    <row r="2392" customFormat="false" ht="15" hidden="false" customHeight="true" outlineLevel="0" collapsed="false">
      <c r="A2392" s="11" t="str">
        <f aca="false">TRIM('수출입 실적(국가별)'!A2396)</f>
        <v>2025.11</v>
      </c>
      <c r="B2392" s="17" t="n">
        <f aca="false">IFERROR(VALUE(LEFT(A2392,4)),"")</f>
        <v>2025</v>
      </c>
      <c r="C2392" s="17" t="n">
        <f aca="false">IFERROR(VALUE(RIGHT(A2392,2)),"")</f>
        <v>11</v>
      </c>
      <c r="D2392" s="11" t="str">
        <f aca="false">TRIM('수출입 실적(국가별)'!B2396)</f>
        <v>체코공화국</v>
      </c>
      <c r="E2392" s="19" t="n">
        <f aca="false">IFERROR(VALUE(SUBSTITUTE(TRIM('수출입 실적(국가별)'!D2396),",","")),"")</f>
        <v>319006</v>
      </c>
      <c r="F2392" s="19" t="n">
        <f aca="false">IFERROR(VALUE(SUBSTITUTE(TRIM('수출입 실적(국가별)'!F2396),",","")),"")</f>
        <v>71004</v>
      </c>
      <c r="G2392" s="19" t="n">
        <f aca="false">IFERROR(VALUE(SUBSTITUTE(TRIM('수출입 실적(국가별)'!G2396),",","")),"")</f>
        <v>248003</v>
      </c>
    </row>
    <row r="2393" customFormat="false" ht="15" hidden="false" customHeight="true" outlineLevel="0" collapsed="false">
      <c r="A2393" s="11" t="str">
        <f aca="false">TRIM('수출입 실적(국가별)'!A2397)</f>
        <v>2025.11</v>
      </c>
      <c r="B2393" s="17" t="n">
        <f aca="false">IFERROR(VALUE(LEFT(A2393,4)),"")</f>
        <v>2025</v>
      </c>
      <c r="C2393" s="17" t="n">
        <f aca="false">IFERROR(VALUE(RIGHT(A2393,2)),"")</f>
        <v>11</v>
      </c>
      <c r="D2393" s="11" t="str">
        <f aca="false">TRIM('수출입 실적(국가별)'!B2397)</f>
        <v>이집트</v>
      </c>
      <c r="E2393" s="19" t="n">
        <f aca="false">IFERROR(VALUE(SUBSTITUTE(TRIM('수출입 실적(국가별)'!D2397),",","")),"")</f>
        <v>311929</v>
      </c>
      <c r="F2393" s="19" t="n">
        <f aca="false">IFERROR(VALUE(SUBSTITUTE(TRIM('수출입 실적(국가별)'!F2397),",","")),"")</f>
        <v>5974</v>
      </c>
      <c r="G2393" s="19" t="n">
        <f aca="false">IFERROR(VALUE(SUBSTITUTE(TRIM('수출입 실적(국가별)'!G2397),",","")),"")</f>
        <v>305955</v>
      </c>
    </row>
    <row r="2394" customFormat="false" ht="15" hidden="false" customHeight="true" outlineLevel="0" collapsed="false">
      <c r="A2394" s="11" t="str">
        <f aca="false">TRIM('수출입 실적(국가별)'!A2398)</f>
        <v>2025.11</v>
      </c>
      <c r="B2394" s="17" t="n">
        <f aca="false">IFERROR(VALUE(LEFT(A2394,4)),"")</f>
        <v>2025</v>
      </c>
      <c r="C2394" s="17" t="n">
        <f aca="false">IFERROR(VALUE(RIGHT(A2394,2)),"")</f>
        <v>11</v>
      </c>
      <c r="D2394" s="11" t="str">
        <f aca="false">TRIM('수출입 실적(국가별)'!B2398)</f>
        <v>스페인</v>
      </c>
      <c r="E2394" s="19" t="n">
        <f aca="false">IFERROR(VALUE(SUBSTITUTE(TRIM('수출입 실적(국가별)'!D2398),",","")),"")</f>
        <v>303236</v>
      </c>
      <c r="F2394" s="19" t="n">
        <f aca="false">IFERROR(VALUE(SUBSTITUTE(TRIM('수출입 실적(국가별)'!F2398),",","")),"")</f>
        <v>229545</v>
      </c>
      <c r="G2394" s="19" t="n">
        <f aca="false">IFERROR(VALUE(SUBSTITUTE(TRIM('수출입 실적(국가별)'!G2398),",","")),"")</f>
        <v>73691</v>
      </c>
    </row>
    <row r="2395" customFormat="false" ht="15" hidden="false" customHeight="true" outlineLevel="0" collapsed="false">
      <c r="A2395" s="11" t="str">
        <f aca="false">TRIM('수출입 실적(국가별)'!A2399)</f>
        <v>2025.11</v>
      </c>
      <c r="B2395" s="17" t="n">
        <f aca="false">IFERROR(VALUE(LEFT(A2395,4)),"")</f>
        <v>2025</v>
      </c>
      <c r="C2395" s="17" t="n">
        <f aca="false">IFERROR(VALUE(RIGHT(A2395,2)),"")</f>
        <v>11</v>
      </c>
      <c r="D2395" s="11" t="str">
        <f aca="false">TRIM('수출입 실적(국가별)'!B2399)</f>
        <v>이탈리아</v>
      </c>
      <c r="E2395" s="19" t="n">
        <f aca="false">IFERROR(VALUE(SUBSTITUTE(TRIM('수출입 실적(국가별)'!D2399),",","")),"")</f>
        <v>301986</v>
      </c>
      <c r="F2395" s="19" t="n">
        <f aca="false">IFERROR(VALUE(SUBSTITUTE(TRIM('수출입 실적(국가별)'!F2399),",","")),"")</f>
        <v>771408</v>
      </c>
      <c r="G2395" s="19" t="n">
        <f aca="false">IFERROR(VALUE(SUBSTITUTE(TRIM('수출입 실적(국가별)'!G2399),",","")),"")</f>
        <v>-469422</v>
      </c>
    </row>
    <row r="2396" customFormat="false" ht="15" hidden="false" customHeight="true" outlineLevel="0" collapsed="false">
      <c r="A2396" s="11" t="str">
        <f aca="false">TRIM('수출입 실적(국가별)'!A2400)</f>
        <v>2025.11</v>
      </c>
      <c r="B2396" s="17" t="n">
        <f aca="false">IFERROR(VALUE(LEFT(A2396,4)),"")</f>
        <v>2025</v>
      </c>
      <c r="C2396" s="17" t="n">
        <f aca="false">IFERROR(VALUE(RIGHT(A2396,2)),"")</f>
        <v>11</v>
      </c>
      <c r="D2396" s="11" t="str">
        <f aca="false">TRIM('수출입 실적(국가별)'!B2400)</f>
        <v>뉴질랜드</v>
      </c>
      <c r="E2396" s="19" t="n">
        <f aca="false">IFERROR(VALUE(SUBSTITUTE(TRIM('수출입 실적(국가별)'!D2400),",","")),"")</f>
        <v>259383</v>
      </c>
      <c r="F2396" s="19" t="n">
        <f aca="false">IFERROR(VALUE(SUBSTITUTE(TRIM('수출입 실적(국가별)'!F2400),",","")),"")</f>
        <v>98243</v>
      </c>
      <c r="G2396" s="19" t="n">
        <f aca="false">IFERROR(VALUE(SUBSTITUTE(TRIM('수출입 실적(국가별)'!G2400),",","")),"")</f>
        <v>161140</v>
      </c>
    </row>
    <row r="2397" customFormat="false" ht="15" hidden="false" customHeight="true" outlineLevel="0" collapsed="false">
      <c r="A2397" s="11" t="str">
        <f aca="false">TRIM('수출입 실적(국가별)'!A2401)</f>
        <v>2025.11</v>
      </c>
      <c r="B2397" s="17" t="n">
        <f aca="false">IFERROR(VALUE(LEFT(A2397,4)),"")</f>
        <v>2025</v>
      </c>
      <c r="C2397" s="17" t="n">
        <f aca="false">IFERROR(VALUE(RIGHT(A2397,2)),"")</f>
        <v>11</v>
      </c>
      <c r="D2397" s="11" t="str">
        <f aca="false">TRIM('수출입 실적(국가별)'!B2401)</f>
        <v>카자흐스탄</v>
      </c>
      <c r="E2397" s="19" t="n">
        <f aca="false">IFERROR(VALUE(SUBSTITUTE(TRIM('수출입 실적(국가별)'!D2401),",","")),"")</f>
        <v>239835</v>
      </c>
      <c r="F2397" s="19" t="n">
        <f aca="false">IFERROR(VALUE(SUBSTITUTE(TRIM('수출입 실적(국가별)'!F2401),",","")),"")</f>
        <v>86338</v>
      </c>
      <c r="G2397" s="19" t="n">
        <f aca="false">IFERROR(VALUE(SUBSTITUTE(TRIM('수출입 실적(국가별)'!G2401),",","")),"")</f>
        <v>153496</v>
      </c>
    </row>
    <row r="2398" customFormat="false" ht="15" hidden="false" customHeight="true" outlineLevel="0" collapsed="false">
      <c r="A2398" s="11" t="str">
        <f aca="false">TRIM('수출입 실적(국가별)'!A2402)</f>
        <v>2025.11</v>
      </c>
      <c r="B2398" s="17" t="n">
        <f aca="false">IFERROR(VALUE(LEFT(A2398,4)),"")</f>
        <v>2025</v>
      </c>
      <c r="C2398" s="17" t="n">
        <f aca="false">IFERROR(VALUE(RIGHT(A2398,2)),"")</f>
        <v>11</v>
      </c>
      <c r="D2398" s="11" t="str">
        <f aca="false">TRIM('수출입 실적(국가별)'!B2402)</f>
        <v>스위스</v>
      </c>
      <c r="E2398" s="19" t="n">
        <f aca="false">IFERROR(VALUE(SUBSTITUTE(TRIM('수출입 실적(국가별)'!D2402),",","")),"")</f>
        <v>239475</v>
      </c>
      <c r="F2398" s="19" t="n">
        <f aca="false">IFERROR(VALUE(SUBSTITUTE(TRIM('수출입 실적(국가별)'!F2402),",","")),"")</f>
        <v>301400</v>
      </c>
      <c r="G2398" s="19" t="n">
        <f aca="false">IFERROR(VALUE(SUBSTITUTE(TRIM('수출입 실적(국가별)'!G2402),",","")),"")</f>
        <v>-61925</v>
      </c>
    </row>
    <row r="2399" customFormat="false" ht="15" hidden="false" customHeight="true" outlineLevel="0" collapsed="false">
      <c r="A2399" s="11" t="str">
        <f aca="false">TRIM('수출입 실적(국가별)'!A2403)</f>
        <v>2025.11</v>
      </c>
      <c r="B2399" s="17" t="n">
        <f aca="false">IFERROR(VALUE(LEFT(A2399,4)),"")</f>
        <v>2025</v>
      </c>
      <c r="C2399" s="17" t="n">
        <f aca="false">IFERROR(VALUE(RIGHT(A2399,2)),"")</f>
        <v>11</v>
      </c>
      <c r="D2399" s="11" t="str">
        <f aca="false">TRIM('수출입 실적(국가별)'!B2403)</f>
        <v>버뮤다</v>
      </c>
      <c r="E2399" s="19" t="n">
        <f aca="false">IFERROR(VALUE(SUBSTITUTE(TRIM('수출입 실적(국가별)'!D2403),",","")),"")</f>
        <v>205439</v>
      </c>
      <c r="F2399" s="19" t="n">
        <f aca="false">IFERROR(VALUE(SUBSTITUTE(TRIM('수출입 실적(국가별)'!F2403),",","")),"")</f>
        <v>0</v>
      </c>
      <c r="G2399" s="19" t="n">
        <f aca="false">IFERROR(VALUE(SUBSTITUTE(TRIM('수출입 실적(국가별)'!G2403),",","")),"")</f>
        <v>205439</v>
      </c>
    </row>
    <row r="2400" customFormat="false" ht="15" hidden="false" customHeight="true" outlineLevel="0" collapsed="false">
      <c r="A2400" s="11" t="str">
        <f aca="false">TRIM('수출입 실적(국가별)'!A2404)</f>
        <v>2025.11</v>
      </c>
      <c r="B2400" s="17" t="n">
        <f aca="false">IFERROR(VALUE(LEFT(A2400,4)),"")</f>
        <v>2025</v>
      </c>
      <c r="C2400" s="17" t="n">
        <f aca="false">IFERROR(VALUE(RIGHT(A2400,2)),"")</f>
        <v>11</v>
      </c>
      <c r="D2400" s="11" t="str">
        <f aca="false">TRIM('수출입 실적(국가별)'!B2404)</f>
        <v>우즈베키스탄</v>
      </c>
      <c r="E2400" s="19" t="n">
        <f aca="false">IFERROR(VALUE(SUBSTITUTE(TRIM('수출입 실적(국가별)'!D2404),",","")),"")</f>
        <v>203170</v>
      </c>
      <c r="F2400" s="19" t="n">
        <f aca="false">IFERROR(VALUE(SUBSTITUTE(TRIM('수출입 실적(국가별)'!F2404),",","")),"")</f>
        <v>1565</v>
      </c>
      <c r="G2400" s="19" t="n">
        <f aca="false">IFERROR(VALUE(SUBSTITUTE(TRIM('수출입 실적(국가별)'!G2404),",","")),"")</f>
        <v>201605</v>
      </c>
    </row>
    <row r="2401" customFormat="false" ht="15" hidden="false" customHeight="true" outlineLevel="0" collapsed="false">
      <c r="A2401" s="11" t="str">
        <f aca="false">TRIM('수출입 실적(국가별)'!A2405)</f>
        <v>2025.11</v>
      </c>
      <c r="B2401" s="17" t="n">
        <f aca="false">IFERROR(VALUE(LEFT(A2401,4)),"")</f>
        <v>2025</v>
      </c>
      <c r="C2401" s="17" t="n">
        <f aca="false">IFERROR(VALUE(RIGHT(A2401,2)),"")</f>
        <v>11</v>
      </c>
      <c r="D2401" s="11" t="str">
        <f aca="false">TRIM('수출입 실적(국가별)'!B2405)</f>
        <v>몰타</v>
      </c>
      <c r="E2401" s="19" t="n">
        <f aca="false">IFERROR(VALUE(SUBSTITUTE(TRIM('수출입 실적(국가별)'!D2405),",","")),"")</f>
        <v>186809</v>
      </c>
      <c r="F2401" s="19" t="n">
        <f aca="false">IFERROR(VALUE(SUBSTITUTE(TRIM('수출입 실적(국가별)'!F2405),",","")),"")</f>
        <v>13441</v>
      </c>
      <c r="G2401" s="19" t="n">
        <f aca="false">IFERROR(VALUE(SUBSTITUTE(TRIM('수출입 실적(국가별)'!G2405),",","")),"")</f>
        <v>173368</v>
      </c>
    </row>
    <row r="2402" customFormat="false" ht="15" hidden="false" customHeight="true" outlineLevel="0" collapsed="false">
      <c r="A2402" s="11" t="str">
        <f aca="false">TRIM('수출입 실적(국가별)'!A2406)</f>
        <v>2025.11</v>
      </c>
      <c r="B2402" s="17" t="n">
        <f aca="false">IFERROR(VALUE(LEFT(A2402,4)),"")</f>
        <v>2025</v>
      </c>
      <c r="C2402" s="17" t="n">
        <f aca="false">IFERROR(VALUE(RIGHT(A2402,2)),"")</f>
        <v>11</v>
      </c>
      <c r="D2402" s="11" t="str">
        <f aca="false">TRIM('수출입 실적(국가별)'!B2406)</f>
        <v>슬로바키아</v>
      </c>
      <c r="E2402" s="19" t="n">
        <f aca="false">IFERROR(VALUE(SUBSTITUTE(TRIM('수출입 실적(국가별)'!D2406),",","")),"")</f>
        <v>186061</v>
      </c>
      <c r="F2402" s="19" t="n">
        <f aca="false">IFERROR(VALUE(SUBSTITUTE(TRIM('수출입 실적(국가별)'!F2406),",","")),"")</f>
        <v>60775</v>
      </c>
      <c r="G2402" s="19" t="n">
        <f aca="false">IFERROR(VALUE(SUBSTITUTE(TRIM('수출입 실적(국가별)'!G2406),",","")),"")</f>
        <v>125286</v>
      </c>
    </row>
    <row r="2403" customFormat="false" ht="15" hidden="false" customHeight="true" outlineLevel="0" collapsed="false">
      <c r="A2403" s="11" t="str">
        <f aca="false">TRIM('수출입 실적(국가별)'!A2407)</f>
        <v>2025.11</v>
      </c>
      <c r="B2403" s="17" t="n">
        <f aca="false">IFERROR(VALUE(LEFT(A2403,4)),"")</f>
        <v>2025</v>
      </c>
      <c r="C2403" s="17" t="n">
        <f aca="false">IFERROR(VALUE(RIGHT(A2403,2)),"")</f>
        <v>11</v>
      </c>
      <c r="D2403" s="11" t="str">
        <f aca="false">TRIM('수출입 실적(국가별)'!B2407)</f>
        <v>방글라데시</v>
      </c>
      <c r="E2403" s="19" t="n">
        <f aca="false">IFERROR(VALUE(SUBSTITUTE(TRIM('수출입 실적(국가별)'!D2407),",","")),"")</f>
        <v>173648</v>
      </c>
      <c r="F2403" s="19" t="n">
        <f aca="false">IFERROR(VALUE(SUBSTITUTE(TRIM('수출입 실적(국가별)'!F2407),",","")),"")</f>
        <v>46966</v>
      </c>
      <c r="G2403" s="19" t="n">
        <f aca="false">IFERROR(VALUE(SUBSTITUTE(TRIM('수출입 실적(국가별)'!G2407),",","")),"")</f>
        <v>126682</v>
      </c>
    </row>
    <row r="2404" customFormat="false" ht="15" hidden="false" customHeight="true" outlineLevel="0" collapsed="false">
      <c r="A2404" s="11" t="str">
        <f aca="false">TRIM('수출입 실적(국가별)'!A2408)</f>
        <v>2025.11</v>
      </c>
      <c r="B2404" s="17" t="n">
        <f aca="false">IFERROR(VALUE(LEFT(A2404,4)),"")</f>
        <v>2025</v>
      </c>
      <c r="C2404" s="17" t="n">
        <f aca="false">IFERROR(VALUE(RIGHT(A2404,2)),"")</f>
        <v>11</v>
      </c>
      <c r="D2404" s="11" t="str">
        <f aca="false">TRIM('수출입 실적(국가별)'!B2408)</f>
        <v>이스라엘</v>
      </c>
      <c r="E2404" s="19" t="n">
        <f aca="false">IFERROR(VALUE(SUBSTITUTE(TRIM('수출입 실적(국가별)'!D2408),",","")),"")</f>
        <v>145745</v>
      </c>
      <c r="F2404" s="19" t="n">
        <f aca="false">IFERROR(VALUE(SUBSTITUTE(TRIM('수출입 실적(국가별)'!F2408),",","")),"")</f>
        <v>132396</v>
      </c>
      <c r="G2404" s="19" t="n">
        <f aca="false">IFERROR(VALUE(SUBSTITUTE(TRIM('수출입 실적(국가별)'!G2408),",","")),"")</f>
        <v>13349</v>
      </c>
    </row>
    <row r="2405" customFormat="false" ht="15" hidden="false" customHeight="true" outlineLevel="0" collapsed="false">
      <c r="A2405" s="11" t="str">
        <f aca="false">TRIM('수출입 실적(국가별)'!A2409)</f>
        <v>2025.11</v>
      </c>
      <c r="B2405" s="17" t="n">
        <f aca="false">IFERROR(VALUE(LEFT(A2405,4)),"")</f>
        <v>2025</v>
      </c>
      <c r="C2405" s="17" t="n">
        <f aca="false">IFERROR(VALUE(RIGHT(A2405,2)),"")</f>
        <v>11</v>
      </c>
      <c r="D2405" s="11" t="str">
        <f aca="false">TRIM('수출입 실적(국가별)'!B2409)</f>
        <v>스웨덴</v>
      </c>
      <c r="E2405" s="19" t="n">
        <f aca="false">IFERROR(VALUE(SUBSTITUTE(TRIM('수출입 실적(국가별)'!D2409),",","")),"")</f>
        <v>129295</v>
      </c>
      <c r="F2405" s="19" t="n">
        <f aca="false">IFERROR(VALUE(SUBSTITUTE(TRIM('수출입 실적(국가별)'!F2409),",","")),"")</f>
        <v>173583</v>
      </c>
      <c r="G2405" s="19" t="n">
        <f aca="false">IFERROR(VALUE(SUBSTITUTE(TRIM('수출입 실적(국가별)'!G2409),",","")),"")</f>
        <v>-44288</v>
      </c>
    </row>
    <row r="2406" customFormat="false" ht="15" hidden="false" customHeight="true" outlineLevel="0" collapsed="false">
      <c r="A2406" s="11" t="str">
        <f aca="false">TRIM('수출입 실적(국가별)'!A2410)</f>
        <v>2025.11</v>
      </c>
      <c r="B2406" s="17" t="n">
        <f aca="false">IFERROR(VALUE(LEFT(A2406,4)),"")</f>
        <v>2025</v>
      </c>
      <c r="C2406" s="17" t="n">
        <f aca="false">IFERROR(VALUE(RIGHT(A2406,2)),"")</f>
        <v>11</v>
      </c>
      <c r="D2406" s="11" t="str">
        <f aca="false">TRIM('수출입 실적(국가별)'!B2410)</f>
        <v>콜롬비아</v>
      </c>
      <c r="E2406" s="19" t="n">
        <f aca="false">IFERROR(VALUE(SUBSTITUTE(TRIM('수출입 실적(국가별)'!D2410),",","")),"")</f>
        <v>116272</v>
      </c>
      <c r="F2406" s="19" t="n">
        <f aca="false">IFERROR(VALUE(SUBSTITUTE(TRIM('수출입 실적(국가별)'!F2410),",","")),"")</f>
        <v>99394</v>
      </c>
      <c r="G2406" s="19" t="n">
        <f aca="false">IFERROR(VALUE(SUBSTITUTE(TRIM('수출입 실적(국가별)'!G2410),",","")),"")</f>
        <v>16878</v>
      </c>
    </row>
    <row r="2407" customFormat="false" ht="15" hidden="false" customHeight="true" outlineLevel="0" collapsed="false">
      <c r="A2407" s="11" t="str">
        <f aca="false">TRIM('수출입 실적(국가별)'!A2411)</f>
        <v>2025.11</v>
      </c>
      <c r="B2407" s="17" t="n">
        <f aca="false">IFERROR(VALUE(LEFT(A2407,4)),"")</f>
        <v>2025</v>
      </c>
      <c r="C2407" s="17" t="n">
        <f aca="false">IFERROR(VALUE(RIGHT(A2407,2)),"")</f>
        <v>11</v>
      </c>
      <c r="D2407" s="11" t="str">
        <f aca="false">TRIM('수출입 실적(국가별)'!B2411)</f>
        <v>라이베리아</v>
      </c>
      <c r="E2407" s="19" t="n">
        <f aca="false">IFERROR(VALUE(SUBSTITUTE(TRIM('수출입 실적(국가별)'!D2411),",","")),"")</f>
        <v>108197</v>
      </c>
      <c r="F2407" s="19" t="n">
        <f aca="false">IFERROR(VALUE(SUBSTITUTE(TRIM('수출입 실적(국가별)'!F2411),",","")),"")</f>
        <v>85234</v>
      </c>
      <c r="G2407" s="19" t="n">
        <f aca="false">IFERROR(VALUE(SUBSTITUTE(TRIM('수출입 실적(국가별)'!G2411),",","")),"")</f>
        <v>22963</v>
      </c>
    </row>
    <row r="2408" customFormat="false" ht="15" hidden="false" customHeight="true" outlineLevel="0" collapsed="false">
      <c r="A2408" s="11" t="str">
        <f aca="false">TRIM('수출입 실적(국가별)'!A2412)</f>
        <v>2025.11</v>
      </c>
      <c r="B2408" s="17" t="n">
        <f aca="false">IFERROR(VALUE(LEFT(A2408,4)),"")</f>
        <v>2025</v>
      </c>
      <c r="C2408" s="17" t="n">
        <f aca="false">IFERROR(VALUE(RIGHT(A2408,2)),"")</f>
        <v>11</v>
      </c>
      <c r="D2408" s="11" t="str">
        <f aca="false">TRIM('수출입 실적(국가별)'!B2412)</f>
        <v>이라크</v>
      </c>
      <c r="E2408" s="19" t="n">
        <f aca="false">IFERROR(VALUE(SUBSTITUTE(TRIM('수출입 실적(국가별)'!D2412),",","")),"")</f>
        <v>101512</v>
      </c>
      <c r="F2408" s="19" t="n">
        <f aca="false">IFERROR(VALUE(SUBSTITUTE(TRIM('수출입 실적(국가별)'!F2412),",","")),"")</f>
        <v>557804</v>
      </c>
      <c r="G2408" s="19" t="n">
        <f aca="false">IFERROR(VALUE(SUBSTITUTE(TRIM('수출입 실적(국가별)'!G2412),",","")),"")</f>
        <v>-456292</v>
      </c>
    </row>
    <row r="2409" customFormat="false" ht="15" hidden="false" customHeight="true" outlineLevel="0" collapsed="false">
      <c r="A2409" s="11" t="str">
        <f aca="false">TRIM('수출입 실적(국가별)'!A2413)</f>
        <v>2025.11</v>
      </c>
      <c r="B2409" s="17" t="n">
        <f aca="false">IFERROR(VALUE(LEFT(A2409,4)),"")</f>
        <v>2025</v>
      </c>
      <c r="C2409" s="17" t="n">
        <f aca="false">IFERROR(VALUE(RIGHT(A2409,2)),"")</f>
        <v>11</v>
      </c>
      <c r="D2409" s="11" t="str">
        <f aca="false">TRIM('수출입 실적(국가별)'!B2413)</f>
        <v>파키스탄</v>
      </c>
      <c r="E2409" s="19" t="n">
        <f aca="false">IFERROR(VALUE(SUBSTITUTE(TRIM('수출입 실적(국가별)'!D2413),",","")),"")</f>
        <v>93049</v>
      </c>
      <c r="F2409" s="19" t="n">
        <f aca="false">IFERROR(VALUE(SUBSTITUTE(TRIM('수출입 실적(국가별)'!F2413),",","")),"")</f>
        <v>19707</v>
      </c>
      <c r="G2409" s="19" t="n">
        <f aca="false">IFERROR(VALUE(SUBSTITUTE(TRIM('수출입 실적(국가별)'!G2413),",","")),"")</f>
        <v>73342</v>
      </c>
    </row>
    <row r="2410" customFormat="false" ht="15" hidden="false" customHeight="true" outlineLevel="0" collapsed="false">
      <c r="A2410" s="11" t="str">
        <f aca="false">TRIM('수출입 실적(국가별)'!A2414)</f>
        <v>2025.11</v>
      </c>
      <c r="B2410" s="17" t="n">
        <f aca="false">IFERROR(VALUE(LEFT(A2410,4)),"")</f>
        <v>2025</v>
      </c>
      <c r="C2410" s="17" t="n">
        <f aca="false">IFERROR(VALUE(RIGHT(A2410,2)),"")</f>
        <v>11</v>
      </c>
      <c r="D2410" s="11" t="str">
        <f aca="false">TRIM('수출입 실적(국가별)'!B2414)</f>
        <v>칠레</v>
      </c>
      <c r="E2410" s="19" t="n">
        <f aca="false">IFERROR(VALUE(SUBSTITUTE(TRIM('수출입 실적(국가별)'!D2414),",","")),"")</f>
        <v>91770</v>
      </c>
      <c r="F2410" s="19" t="n">
        <f aca="false">IFERROR(VALUE(SUBSTITUTE(TRIM('수출입 실적(국가별)'!F2414),",","")),"")</f>
        <v>470653</v>
      </c>
      <c r="G2410" s="19" t="n">
        <f aca="false">IFERROR(VALUE(SUBSTITUTE(TRIM('수출입 실적(국가별)'!G2414),",","")),"")</f>
        <v>-378882</v>
      </c>
    </row>
    <row r="2411" customFormat="false" ht="15" hidden="false" customHeight="true" outlineLevel="0" collapsed="false">
      <c r="A2411" s="11" t="str">
        <f aca="false">TRIM('수출입 실적(국가별)'!A2415)</f>
        <v>2025.11</v>
      </c>
      <c r="B2411" s="17" t="n">
        <f aca="false">IFERROR(VALUE(LEFT(A2411,4)),"")</f>
        <v>2025</v>
      </c>
      <c r="C2411" s="17" t="n">
        <f aca="false">IFERROR(VALUE(RIGHT(A2411,2)),"")</f>
        <v>11</v>
      </c>
      <c r="D2411" s="11" t="str">
        <f aca="false">TRIM('수출입 실적(국가별)'!B2415)</f>
        <v>포루투갈</v>
      </c>
      <c r="E2411" s="19" t="n">
        <f aca="false">IFERROR(VALUE(SUBSTITUTE(TRIM('수출입 실적(국가별)'!D2415),",","")),"")</f>
        <v>90771</v>
      </c>
      <c r="F2411" s="19" t="n">
        <f aca="false">IFERROR(VALUE(SUBSTITUTE(TRIM('수출입 실적(국가별)'!F2415),",","")),"")</f>
        <v>25073</v>
      </c>
      <c r="G2411" s="19" t="n">
        <f aca="false">IFERROR(VALUE(SUBSTITUTE(TRIM('수출입 실적(국가별)'!G2415),",","")),"")</f>
        <v>65698</v>
      </c>
    </row>
    <row r="2412" customFormat="false" ht="15" hidden="false" customHeight="true" outlineLevel="0" collapsed="false">
      <c r="A2412" s="11" t="str">
        <f aca="false">TRIM('수출입 실적(국가별)'!A2416)</f>
        <v>2025.11</v>
      </c>
      <c r="B2412" s="17" t="n">
        <f aca="false">IFERROR(VALUE(LEFT(A2412,4)),"")</f>
        <v>2025</v>
      </c>
      <c r="C2412" s="17" t="n">
        <f aca="false">IFERROR(VALUE(RIGHT(A2412,2)),"")</f>
        <v>11</v>
      </c>
      <c r="D2412" s="11" t="str">
        <f aca="false">TRIM('수출입 실적(국가별)'!B2416)</f>
        <v>오스트리아</v>
      </c>
      <c r="E2412" s="19" t="n">
        <f aca="false">IFERROR(VALUE(SUBSTITUTE(TRIM('수출입 실적(국가별)'!D2416),",","")),"")</f>
        <v>87947</v>
      </c>
      <c r="F2412" s="19" t="n">
        <f aca="false">IFERROR(VALUE(SUBSTITUTE(TRIM('수출입 실적(국가별)'!F2416),",","")),"")</f>
        <v>106829</v>
      </c>
      <c r="G2412" s="19" t="n">
        <f aca="false">IFERROR(VALUE(SUBSTITUTE(TRIM('수출입 실적(국가별)'!G2416),",","")),"")</f>
        <v>-18882</v>
      </c>
    </row>
    <row r="2413" customFormat="false" ht="15" hidden="false" customHeight="true" outlineLevel="0" collapsed="false">
      <c r="A2413" s="11" t="str">
        <f aca="false">TRIM('수출입 실적(국가별)'!A2417)</f>
        <v>2025.11</v>
      </c>
      <c r="B2413" s="17" t="n">
        <f aca="false">IFERROR(VALUE(LEFT(A2413,4)),"")</f>
        <v>2025</v>
      </c>
      <c r="C2413" s="17" t="n">
        <f aca="false">IFERROR(VALUE(RIGHT(A2413,2)),"")</f>
        <v>11</v>
      </c>
      <c r="D2413" s="11" t="str">
        <f aca="false">TRIM('수출입 실적(국가별)'!B2417)</f>
        <v>카타르</v>
      </c>
      <c r="E2413" s="19" t="n">
        <f aca="false">IFERROR(VALUE(SUBSTITUTE(TRIM('수출입 실적(국가별)'!D2417),",","")),"")</f>
        <v>83502</v>
      </c>
      <c r="F2413" s="19" t="n">
        <f aca="false">IFERROR(VALUE(SUBSTITUTE(TRIM('수출입 실적(국가별)'!F2417),",","")),"")</f>
        <v>626924</v>
      </c>
      <c r="G2413" s="19" t="n">
        <f aca="false">IFERROR(VALUE(SUBSTITUTE(TRIM('수출입 실적(국가별)'!G2417),",","")),"")</f>
        <v>-543422</v>
      </c>
    </row>
    <row r="2414" customFormat="false" ht="15" hidden="false" customHeight="true" outlineLevel="0" collapsed="false">
      <c r="A2414" s="11" t="str">
        <f aca="false">TRIM('수출입 실적(국가별)'!A2418)</f>
        <v>2025.11</v>
      </c>
      <c r="B2414" s="17" t="n">
        <f aca="false">IFERROR(VALUE(LEFT(A2414,4)),"")</f>
        <v>2025</v>
      </c>
      <c r="C2414" s="17" t="n">
        <f aca="false">IFERROR(VALUE(RIGHT(A2414,2)),"")</f>
        <v>11</v>
      </c>
      <c r="D2414" s="11" t="str">
        <f aca="false">TRIM('수출입 실적(국가별)'!B2418)</f>
        <v>파나마</v>
      </c>
      <c r="E2414" s="19" t="n">
        <f aca="false">IFERROR(VALUE(SUBSTITUTE(TRIM('수출입 실적(국가별)'!D2418),",","")),"")</f>
        <v>70369</v>
      </c>
      <c r="F2414" s="19" t="n">
        <f aca="false">IFERROR(VALUE(SUBSTITUTE(TRIM('수출입 실적(국가별)'!F2418),",","")),"")</f>
        <v>2224</v>
      </c>
      <c r="G2414" s="19" t="n">
        <f aca="false">IFERROR(VALUE(SUBSTITUTE(TRIM('수출입 실적(국가별)'!G2418),",","")),"")</f>
        <v>68145</v>
      </c>
    </row>
    <row r="2415" customFormat="false" ht="15" hidden="false" customHeight="true" outlineLevel="0" collapsed="false">
      <c r="A2415" s="11" t="str">
        <f aca="false">TRIM('수출입 실적(국가별)'!A2419)</f>
        <v>2025.11</v>
      </c>
      <c r="B2415" s="17" t="n">
        <f aca="false">IFERROR(VALUE(LEFT(A2415,4)),"")</f>
        <v>2025</v>
      </c>
      <c r="C2415" s="17" t="n">
        <f aca="false">IFERROR(VALUE(RIGHT(A2415,2)),"")</f>
        <v>11</v>
      </c>
      <c r="D2415" s="11" t="str">
        <f aca="false">TRIM('수출입 실적(국가별)'!B2419)</f>
        <v>아르헨티나</v>
      </c>
      <c r="E2415" s="19" t="n">
        <f aca="false">IFERROR(VALUE(SUBSTITUTE(TRIM('수출입 실적(국가별)'!D2419),",","")),"")</f>
        <v>70128</v>
      </c>
      <c r="F2415" s="19" t="n">
        <f aca="false">IFERROR(VALUE(SUBSTITUTE(TRIM('수출입 실적(국가별)'!F2419),",","")),"")</f>
        <v>70250</v>
      </c>
      <c r="G2415" s="19" t="n">
        <f aca="false">IFERROR(VALUE(SUBSTITUTE(TRIM('수출입 실적(국가별)'!G2419),",","")),"")</f>
        <v>-122</v>
      </c>
    </row>
    <row r="2416" customFormat="false" ht="15" hidden="false" customHeight="true" outlineLevel="0" collapsed="false">
      <c r="A2416" s="11" t="str">
        <f aca="false">TRIM('수출입 실적(국가별)'!A2420)</f>
        <v>2025.11</v>
      </c>
      <c r="B2416" s="17" t="n">
        <f aca="false">IFERROR(VALUE(LEFT(A2416,4)),"")</f>
        <v>2025</v>
      </c>
      <c r="C2416" s="17" t="n">
        <f aca="false">IFERROR(VALUE(RIGHT(A2416,2)),"")</f>
        <v>11</v>
      </c>
      <c r="D2416" s="11" t="str">
        <f aca="false">TRIM('수출입 실적(국가별)'!B2420)</f>
        <v>아일랜드</v>
      </c>
      <c r="E2416" s="19" t="n">
        <f aca="false">IFERROR(VALUE(SUBSTITUTE(TRIM('수출입 실적(국가별)'!D2420),",","")),"")</f>
        <v>63991</v>
      </c>
      <c r="F2416" s="19" t="n">
        <f aca="false">IFERROR(VALUE(SUBSTITUTE(TRIM('수출입 실적(국가별)'!F2420),",","")),"")</f>
        <v>109688</v>
      </c>
      <c r="G2416" s="19" t="n">
        <f aca="false">IFERROR(VALUE(SUBSTITUTE(TRIM('수출입 실적(국가별)'!G2420),",","")),"")</f>
        <v>-45697</v>
      </c>
    </row>
    <row r="2417" customFormat="false" ht="15" hidden="false" customHeight="true" outlineLevel="0" collapsed="false">
      <c r="A2417" s="11" t="str">
        <f aca="false">TRIM('수출입 실적(국가별)'!A2421)</f>
        <v>2025.11</v>
      </c>
      <c r="B2417" s="17" t="n">
        <f aca="false">IFERROR(VALUE(LEFT(A2417,4)),"")</f>
        <v>2025</v>
      </c>
      <c r="C2417" s="17" t="n">
        <f aca="false">IFERROR(VALUE(RIGHT(A2417,2)),"")</f>
        <v>11</v>
      </c>
      <c r="D2417" s="11" t="str">
        <f aca="false">TRIM('수출입 실적(국가별)'!B2421)</f>
        <v>캄보디아</v>
      </c>
      <c r="E2417" s="19" t="n">
        <f aca="false">IFERROR(VALUE(SUBSTITUTE(TRIM('수출입 실적(국가별)'!D2421),",","")),"")</f>
        <v>61833</v>
      </c>
      <c r="F2417" s="19" t="n">
        <f aca="false">IFERROR(VALUE(SUBSTITUTE(TRIM('수출입 실적(국가별)'!F2421),",","")),"")</f>
        <v>44335</v>
      </c>
      <c r="G2417" s="19" t="n">
        <f aca="false">IFERROR(VALUE(SUBSTITUTE(TRIM('수출입 실적(국가별)'!G2421),",","")),"")</f>
        <v>17498</v>
      </c>
    </row>
    <row r="2418" customFormat="false" ht="15" hidden="false" customHeight="true" outlineLevel="0" collapsed="false">
      <c r="A2418" s="11" t="str">
        <f aca="false">TRIM('수출입 실적(국가별)'!A2422)</f>
        <v>2025.11</v>
      </c>
      <c r="B2418" s="17" t="n">
        <f aca="false">IFERROR(VALUE(LEFT(A2418,4)),"")</f>
        <v>2025</v>
      </c>
      <c r="C2418" s="17" t="n">
        <f aca="false">IFERROR(VALUE(RIGHT(A2418,2)),"")</f>
        <v>11</v>
      </c>
      <c r="D2418" s="11" t="str">
        <f aca="false">TRIM('수출입 실적(국가별)'!B2422)</f>
        <v>노르웨이</v>
      </c>
      <c r="E2418" s="19" t="n">
        <f aca="false">IFERROR(VALUE(SUBSTITUTE(TRIM('수출입 실적(국가별)'!D2422),",","")),"")</f>
        <v>61397</v>
      </c>
      <c r="F2418" s="19" t="n">
        <f aca="false">IFERROR(VALUE(SUBSTITUTE(TRIM('수출입 실적(국가별)'!F2422),",","")),"")</f>
        <v>256830</v>
      </c>
      <c r="G2418" s="19" t="n">
        <f aca="false">IFERROR(VALUE(SUBSTITUTE(TRIM('수출입 실적(국가별)'!G2422),",","")),"")</f>
        <v>-195432</v>
      </c>
    </row>
    <row r="2419" customFormat="false" ht="15" hidden="false" customHeight="true" outlineLevel="0" collapsed="false">
      <c r="A2419" s="11" t="str">
        <f aca="false">TRIM('수출입 실적(국가별)'!A2423)</f>
        <v>2025.11</v>
      </c>
      <c r="B2419" s="17" t="n">
        <f aca="false">IFERROR(VALUE(LEFT(A2419,4)),"")</f>
        <v>2025</v>
      </c>
      <c r="C2419" s="17" t="n">
        <f aca="false">IFERROR(VALUE(RIGHT(A2419,2)),"")</f>
        <v>11</v>
      </c>
      <c r="D2419" s="11" t="str">
        <f aca="false">TRIM('수출입 실적(국가별)'!B2423)</f>
        <v>슬로베니아</v>
      </c>
      <c r="E2419" s="19" t="n">
        <f aca="false">IFERROR(VALUE(SUBSTITUTE(TRIM('수출입 실적(국가별)'!D2423),",","")),"")</f>
        <v>60373</v>
      </c>
      <c r="F2419" s="19" t="n">
        <f aca="false">IFERROR(VALUE(SUBSTITUTE(TRIM('수출입 실적(국가별)'!F2423),",","")),"")</f>
        <v>10157</v>
      </c>
      <c r="G2419" s="19" t="n">
        <f aca="false">IFERROR(VALUE(SUBSTITUTE(TRIM('수출입 실적(국가별)'!G2423),",","")),"")</f>
        <v>50216</v>
      </c>
    </row>
    <row r="2420" customFormat="false" ht="15" hidden="false" customHeight="true" outlineLevel="0" collapsed="false">
      <c r="A2420" s="11" t="str">
        <f aca="false">TRIM('수출입 실적(국가별)'!A2424)</f>
        <v>2025.11</v>
      </c>
      <c r="B2420" s="17" t="n">
        <f aca="false">IFERROR(VALUE(LEFT(A2420,4)),"")</f>
        <v>2025</v>
      </c>
      <c r="C2420" s="17" t="n">
        <f aca="false">IFERROR(VALUE(RIGHT(A2420,2)),"")</f>
        <v>11</v>
      </c>
      <c r="D2420" s="11" t="str">
        <f aca="false">TRIM('수출입 실적(국가별)'!B2424)</f>
        <v>덴마크</v>
      </c>
      <c r="E2420" s="19" t="n">
        <f aca="false">IFERROR(VALUE(SUBSTITUTE(TRIM('수출입 실적(국가별)'!D2424),",","")),"")</f>
        <v>59199</v>
      </c>
      <c r="F2420" s="19" t="n">
        <f aca="false">IFERROR(VALUE(SUBSTITUTE(TRIM('수출입 실적(국가별)'!F2424),",","")),"")</f>
        <v>159972</v>
      </c>
      <c r="G2420" s="19" t="n">
        <f aca="false">IFERROR(VALUE(SUBSTITUTE(TRIM('수출입 실적(국가별)'!G2424),",","")),"")</f>
        <v>-100773</v>
      </c>
    </row>
    <row r="2421" customFormat="false" ht="15" hidden="false" customHeight="true" outlineLevel="0" collapsed="false">
      <c r="A2421" s="11" t="str">
        <f aca="false">TRIM('수출입 실적(국가별)'!A2425)</f>
        <v>2025.11</v>
      </c>
      <c r="B2421" s="17" t="n">
        <f aca="false">IFERROR(VALUE(LEFT(A2421,4)),"")</f>
        <v>2025</v>
      </c>
      <c r="C2421" s="17" t="n">
        <f aca="false">IFERROR(VALUE(RIGHT(A2421,2)),"")</f>
        <v>11</v>
      </c>
      <c r="D2421" s="11" t="str">
        <f aca="false">TRIM('수출입 실적(국가별)'!B2425)</f>
        <v>기타국</v>
      </c>
      <c r="E2421" s="19" t="n">
        <f aca="false">IFERROR(VALUE(SUBSTITUTE(TRIM('수출입 실적(국가별)'!D2425),",","")),"")</f>
        <v>56741</v>
      </c>
      <c r="F2421" s="19" t="n">
        <f aca="false">IFERROR(VALUE(SUBSTITUTE(TRIM('수출입 실적(국가별)'!F2425),",","")),"")</f>
        <v>5289</v>
      </c>
      <c r="G2421" s="19" t="n">
        <f aca="false">IFERROR(VALUE(SUBSTITUTE(TRIM('수출입 실적(국가별)'!G2425),",","")),"")</f>
        <v>51452</v>
      </c>
    </row>
    <row r="2422" customFormat="false" ht="15" hidden="false" customHeight="true" outlineLevel="0" collapsed="false">
      <c r="A2422" s="11" t="str">
        <f aca="false">TRIM('수출입 실적(국가별)'!A2426)</f>
        <v>2025.11</v>
      </c>
      <c r="B2422" s="17" t="n">
        <f aca="false">IFERROR(VALUE(LEFT(A2422,4)),"")</f>
        <v>2025</v>
      </c>
      <c r="C2422" s="17" t="n">
        <f aca="false">IFERROR(VALUE(RIGHT(A2422,2)),"")</f>
        <v>11</v>
      </c>
      <c r="D2422" s="11" t="str">
        <f aca="false">TRIM('수출입 실적(국가별)'!B2426)</f>
        <v>남아프리카공화국</v>
      </c>
      <c r="E2422" s="19" t="n">
        <f aca="false">IFERROR(VALUE(SUBSTITUTE(TRIM('수출입 실적(국가별)'!D2426),",","")),"")</f>
        <v>55633</v>
      </c>
      <c r="F2422" s="19" t="n">
        <f aca="false">IFERROR(VALUE(SUBSTITUTE(TRIM('수출입 실적(국가별)'!F2426),",","")),"")</f>
        <v>213946</v>
      </c>
      <c r="G2422" s="19" t="n">
        <f aca="false">IFERROR(VALUE(SUBSTITUTE(TRIM('수출입 실적(국가별)'!G2426),",","")),"")</f>
        <v>-158313</v>
      </c>
    </row>
    <row r="2423" customFormat="false" ht="15" hidden="false" customHeight="true" outlineLevel="0" collapsed="false">
      <c r="A2423" s="11" t="str">
        <f aca="false">TRIM('수출입 실적(국가별)'!A2427)</f>
        <v>2025.11</v>
      </c>
      <c r="B2423" s="17" t="n">
        <f aca="false">IFERROR(VALUE(LEFT(A2423,4)),"")</f>
        <v>2025</v>
      </c>
      <c r="C2423" s="17" t="n">
        <f aca="false">IFERROR(VALUE(RIGHT(A2423,2)),"")</f>
        <v>11</v>
      </c>
      <c r="D2423" s="11" t="str">
        <f aca="false">TRIM('수출입 실적(국가별)'!B2427)</f>
        <v>오만</v>
      </c>
      <c r="E2423" s="19" t="n">
        <f aca="false">IFERROR(VALUE(SUBSTITUTE(TRIM('수출입 실적(국가별)'!D2427),",","")),"")</f>
        <v>53316</v>
      </c>
      <c r="F2423" s="19" t="n">
        <f aca="false">IFERROR(VALUE(SUBSTITUTE(TRIM('수출입 실적(국가별)'!F2427),",","")),"")</f>
        <v>128061</v>
      </c>
      <c r="G2423" s="19" t="n">
        <f aca="false">IFERROR(VALUE(SUBSTITUTE(TRIM('수출입 실적(국가별)'!G2427),",","")),"")</f>
        <v>-74745</v>
      </c>
    </row>
    <row r="2424" customFormat="false" ht="15" hidden="false" customHeight="true" outlineLevel="0" collapsed="false">
      <c r="A2424" s="11" t="str">
        <f aca="false">TRIM('수출입 실적(국가별)'!A2428)</f>
        <v>2025.11</v>
      </c>
      <c r="B2424" s="17" t="n">
        <f aca="false">IFERROR(VALUE(LEFT(A2424,4)),"")</f>
        <v>2025</v>
      </c>
      <c r="C2424" s="17" t="n">
        <f aca="false">IFERROR(VALUE(RIGHT(A2424,2)),"")</f>
        <v>11</v>
      </c>
      <c r="D2424" s="11" t="str">
        <f aca="false">TRIM('수출입 실적(국가별)'!B2428)</f>
        <v>에쿠아도르</v>
      </c>
      <c r="E2424" s="19" t="n">
        <f aca="false">IFERROR(VALUE(SUBSTITUTE(TRIM('수출입 실적(국가별)'!D2428),",","")),"")</f>
        <v>47592</v>
      </c>
      <c r="F2424" s="19" t="n">
        <f aca="false">IFERROR(VALUE(SUBSTITUTE(TRIM('수출입 실적(국가별)'!F2428),",","")),"")</f>
        <v>7101</v>
      </c>
      <c r="G2424" s="19" t="n">
        <f aca="false">IFERROR(VALUE(SUBSTITUTE(TRIM('수출입 실적(국가별)'!G2428),",","")),"")</f>
        <v>40491</v>
      </c>
    </row>
    <row r="2425" customFormat="false" ht="15" hidden="false" customHeight="true" outlineLevel="0" collapsed="false">
      <c r="A2425" s="11" t="str">
        <f aca="false">TRIM('수출입 실적(국가별)'!A2429)</f>
        <v>2025.11</v>
      </c>
      <c r="B2425" s="17" t="n">
        <f aca="false">IFERROR(VALUE(LEFT(A2425,4)),"")</f>
        <v>2025</v>
      </c>
      <c r="C2425" s="17" t="n">
        <f aca="false">IFERROR(VALUE(RIGHT(A2425,2)),"")</f>
        <v>11</v>
      </c>
      <c r="D2425" s="11" t="str">
        <f aca="false">TRIM('수출입 실적(국가별)'!B2429)</f>
        <v>스리랑카</v>
      </c>
      <c r="E2425" s="19" t="n">
        <f aca="false">IFERROR(VALUE(SUBSTITUTE(TRIM('수출입 실적(국가별)'!D2429),",","")),"")</f>
        <v>46606</v>
      </c>
      <c r="F2425" s="19" t="n">
        <f aca="false">IFERROR(VALUE(SUBSTITUTE(TRIM('수출입 실적(국가별)'!F2429),",","")),"")</f>
        <v>8111</v>
      </c>
      <c r="G2425" s="19" t="n">
        <f aca="false">IFERROR(VALUE(SUBSTITUTE(TRIM('수출입 실적(국가별)'!G2429),",","")),"")</f>
        <v>38495</v>
      </c>
    </row>
    <row r="2426" customFormat="false" ht="15" hidden="false" customHeight="true" outlineLevel="0" collapsed="false">
      <c r="A2426" s="11" t="str">
        <f aca="false">TRIM('수출입 실적(국가별)'!A2430)</f>
        <v>2025.11</v>
      </c>
      <c r="B2426" s="17" t="n">
        <f aca="false">IFERROR(VALUE(LEFT(A2426,4)),"")</f>
        <v>2025</v>
      </c>
      <c r="C2426" s="17" t="n">
        <f aca="false">IFERROR(VALUE(RIGHT(A2426,2)),"")</f>
        <v>11</v>
      </c>
      <c r="D2426" s="11" t="str">
        <f aca="false">TRIM('수출입 실적(국가별)'!B2430)</f>
        <v>페루</v>
      </c>
      <c r="E2426" s="19" t="n">
        <f aca="false">IFERROR(VALUE(SUBSTITUTE(TRIM('수출입 실적(국가별)'!D2430),",","")),"")</f>
        <v>46189</v>
      </c>
      <c r="F2426" s="19" t="n">
        <f aca="false">IFERROR(VALUE(SUBSTITUTE(TRIM('수출입 실적(국가별)'!F2430),",","")),"")</f>
        <v>93202</v>
      </c>
      <c r="G2426" s="19" t="n">
        <f aca="false">IFERROR(VALUE(SUBSTITUTE(TRIM('수출입 실적(국가별)'!G2430),",","")),"")</f>
        <v>-47013</v>
      </c>
    </row>
    <row r="2427" customFormat="false" ht="15" hidden="false" customHeight="true" outlineLevel="0" collapsed="false">
      <c r="A2427" s="11" t="str">
        <f aca="false">TRIM('수출입 실적(국가별)'!A2431)</f>
        <v>2025.11</v>
      </c>
      <c r="B2427" s="17" t="n">
        <f aca="false">IFERROR(VALUE(LEFT(A2427,4)),"")</f>
        <v>2025</v>
      </c>
      <c r="C2427" s="17" t="n">
        <f aca="false">IFERROR(VALUE(RIGHT(A2427,2)),"")</f>
        <v>11</v>
      </c>
      <c r="D2427" s="11" t="str">
        <f aca="false">TRIM('수출입 실적(국가별)'!B2431)</f>
        <v>타지크</v>
      </c>
      <c r="E2427" s="19" t="n">
        <f aca="false">IFERROR(VALUE(SUBSTITUTE(TRIM('수출입 실적(국가별)'!D2431),",","")),"")</f>
        <v>46030</v>
      </c>
      <c r="F2427" s="19" t="n">
        <f aca="false">IFERROR(VALUE(SUBSTITUTE(TRIM('수출입 실적(국가별)'!F2431),",","")),"")</f>
        <v>3</v>
      </c>
      <c r="G2427" s="19" t="n">
        <f aca="false">IFERROR(VALUE(SUBSTITUTE(TRIM('수출입 실적(국가별)'!G2431),",","")),"")</f>
        <v>46026</v>
      </c>
    </row>
    <row r="2428" customFormat="false" ht="15" hidden="false" customHeight="true" outlineLevel="0" collapsed="false">
      <c r="A2428" s="11" t="str">
        <f aca="false">TRIM('수출입 실적(국가별)'!A2432)</f>
        <v>2025.11</v>
      </c>
      <c r="B2428" s="17" t="n">
        <f aca="false">IFERROR(VALUE(LEFT(A2428,4)),"")</f>
        <v>2025</v>
      </c>
      <c r="C2428" s="17" t="n">
        <f aca="false">IFERROR(VALUE(RIGHT(A2428,2)),"")</f>
        <v>11</v>
      </c>
      <c r="D2428" s="11" t="str">
        <f aca="false">TRIM('수출입 실적(국가별)'!B2432)</f>
        <v>몽골</v>
      </c>
      <c r="E2428" s="19" t="n">
        <f aca="false">IFERROR(VALUE(SUBSTITUTE(TRIM('수출입 실적(국가별)'!D2432),",","")),"")</f>
        <v>45304</v>
      </c>
      <c r="F2428" s="19" t="n">
        <f aca="false">IFERROR(VALUE(SUBSTITUTE(TRIM('수출입 실적(국가별)'!F2432),",","")),"")</f>
        <v>4255</v>
      </c>
      <c r="G2428" s="19" t="n">
        <f aca="false">IFERROR(VALUE(SUBSTITUTE(TRIM('수출입 실적(국가별)'!G2432),",","")),"")</f>
        <v>41049</v>
      </c>
    </row>
    <row r="2429" customFormat="false" ht="15" hidden="false" customHeight="true" outlineLevel="0" collapsed="false">
      <c r="A2429" s="11" t="str">
        <f aca="false">TRIM('수출입 실적(국가별)'!A2433)</f>
        <v>2025.11</v>
      </c>
      <c r="B2429" s="17" t="n">
        <f aca="false">IFERROR(VALUE(LEFT(A2429,4)),"")</f>
        <v>2025</v>
      </c>
      <c r="C2429" s="17" t="n">
        <f aca="false">IFERROR(VALUE(RIGHT(A2429,2)),"")</f>
        <v>11</v>
      </c>
      <c r="D2429" s="11" t="str">
        <f aca="false">TRIM('수출입 실적(국가별)'!B2433)</f>
        <v>우크라이나</v>
      </c>
      <c r="E2429" s="19" t="n">
        <f aca="false">IFERROR(VALUE(SUBSTITUTE(TRIM('수출입 실적(국가별)'!D2433),",","")),"")</f>
        <v>42103</v>
      </c>
      <c r="F2429" s="19" t="n">
        <f aca="false">IFERROR(VALUE(SUBSTITUTE(TRIM('수출입 실적(국가별)'!F2433),",","")),"")</f>
        <v>10004</v>
      </c>
      <c r="G2429" s="19" t="n">
        <f aca="false">IFERROR(VALUE(SUBSTITUTE(TRIM('수출입 실적(국가별)'!G2433),",","")),"")</f>
        <v>32099</v>
      </c>
    </row>
    <row r="2430" customFormat="false" ht="15" hidden="false" customHeight="true" outlineLevel="0" collapsed="false">
      <c r="A2430" s="11" t="str">
        <f aca="false">TRIM('수출입 실적(국가별)'!A2434)</f>
        <v>2025.11</v>
      </c>
      <c r="B2430" s="17" t="n">
        <f aca="false">IFERROR(VALUE(LEFT(A2430,4)),"")</f>
        <v>2025</v>
      </c>
      <c r="C2430" s="17" t="n">
        <f aca="false">IFERROR(VALUE(RIGHT(A2430,2)),"")</f>
        <v>11</v>
      </c>
      <c r="D2430" s="11" t="str">
        <f aca="false">TRIM('수출입 실적(국가별)'!B2434)</f>
        <v>쿠웨이트</v>
      </c>
      <c r="E2430" s="19" t="n">
        <f aca="false">IFERROR(VALUE(SUBSTITUTE(TRIM('수출입 실적(국가별)'!D2434),",","")),"")</f>
        <v>39307</v>
      </c>
      <c r="F2430" s="19" t="n">
        <f aca="false">IFERROR(VALUE(SUBSTITUTE(TRIM('수출입 실적(국가별)'!F2434),",","")),"")</f>
        <v>422947</v>
      </c>
      <c r="G2430" s="19" t="n">
        <f aca="false">IFERROR(VALUE(SUBSTITUTE(TRIM('수출입 실적(국가별)'!G2434),",","")),"")</f>
        <v>-383640</v>
      </c>
    </row>
    <row r="2431" customFormat="false" ht="15" hidden="false" customHeight="true" outlineLevel="0" collapsed="false">
      <c r="A2431" s="11" t="str">
        <f aca="false">TRIM('수출입 실적(국가별)'!A2435)</f>
        <v>2025.11</v>
      </c>
      <c r="B2431" s="17" t="n">
        <f aca="false">IFERROR(VALUE(LEFT(A2431,4)),"")</f>
        <v>2025</v>
      </c>
      <c r="C2431" s="17" t="n">
        <f aca="false">IFERROR(VALUE(RIGHT(A2431,2)),"")</f>
        <v>11</v>
      </c>
      <c r="D2431" s="11" t="str">
        <f aca="false">TRIM('수출입 실적(국가별)'!B2435)</f>
        <v>괌</v>
      </c>
      <c r="E2431" s="19" t="n">
        <f aca="false">IFERROR(VALUE(SUBSTITUTE(TRIM('수출입 실적(국가별)'!D2435),",","")),"")</f>
        <v>38865</v>
      </c>
      <c r="F2431" s="19" t="n">
        <f aca="false">IFERROR(VALUE(SUBSTITUTE(TRIM('수출입 실적(국가별)'!F2435),",","")),"")</f>
        <v>580</v>
      </c>
      <c r="G2431" s="19" t="n">
        <f aca="false">IFERROR(VALUE(SUBSTITUTE(TRIM('수출입 실적(국가별)'!G2435),",","")),"")</f>
        <v>38285</v>
      </c>
    </row>
    <row r="2432" customFormat="false" ht="15" hidden="false" customHeight="true" outlineLevel="0" collapsed="false">
      <c r="A2432" s="11" t="str">
        <f aca="false">TRIM('수출입 실적(국가별)'!A2436)</f>
        <v>2025.11</v>
      </c>
      <c r="B2432" s="17" t="n">
        <f aca="false">IFERROR(VALUE(LEFT(A2432,4)),"")</f>
        <v>2025</v>
      </c>
      <c r="C2432" s="17" t="n">
        <f aca="false">IFERROR(VALUE(RIGHT(A2432,2)),"")</f>
        <v>11</v>
      </c>
      <c r="D2432" s="11" t="str">
        <f aca="false">TRIM('수출입 실적(국가별)'!B2436)</f>
        <v>루마니아</v>
      </c>
      <c r="E2432" s="19" t="n">
        <f aca="false">IFERROR(VALUE(SUBSTITUTE(TRIM('수출입 실적(국가별)'!D2436),",","")),"")</f>
        <v>38788</v>
      </c>
      <c r="F2432" s="19" t="n">
        <f aca="false">IFERROR(VALUE(SUBSTITUTE(TRIM('수출입 실적(국가별)'!F2436),",","")),"")</f>
        <v>50507</v>
      </c>
      <c r="G2432" s="19" t="n">
        <f aca="false">IFERROR(VALUE(SUBSTITUTE(TRIM('수출입 실적(국가별)'!G2436),",","")),"")</f>
        <v>-11719</v>
      </c>
    </row>
    <row r="2433" customFormat="false" ht="15" hidden="false" customHeight="true" outlineLevel="0" collapsed="false">
      <c r="A2433" s="11" t="str">
        <f aca="false">TRIM('수출입 실적(국가별)'!A2437)</f>
        <v>2025.11</v>
      </c>
      <c r="B2433" s="17" t="n">
        <f aca="false">IFERROR(VALUE(LEFT(A2433,4)),"")</f>
        <v>2025</v>
      </c>
      <c r="C2433" s="17" t="n">
        <f aca="false">IFERROR(VALUE(RIGHT(A2433,2)),"")</f>
        <v>11</v>
      </c>
      <c r="D2433" s="11" t="str">
        <f aca="false">TRIM('수출입 실적(국가별)'!B2437)</f>
        <v>리비아</v>
      </c>
      <c r="E2433" s="19" t="n">
        <f aca="false">IFERROR(VALUE(SUBSTITUTE(TRIM('수출입 실적(국가별)'!D2437),",","")),"")</f>
        <v>38489</v>
      </c>
      <c r="F2433" s="19" t="n">
        <f aca="false">IFERROR(VALUE(SUBSTITUTE(TRIM('수출입 실적(국가별)'!F2437),",","")),"")</f>
        <v>1788</v>
      </c>
      <c r="G2433" s="19" t="n">
        <f aca="false">IFERROR(VALUE(SUBSTITUTE(TRIM('수출입 실적(국가별)'!G2437),",","")),"")</f>
        <v>36701</v>
      </c>
    </row>
    <row r="2434" customFormat="false" ht="15" hidden="false" customHeight="true" outlineLevel="0" collapsed="false">
      <c r="A2434" s="11" t="str">
        <f aca="false">TRIM('수출입 실적(국가별)'!A2438)</f>
        <v>2025.11</v>
      </c>
      <c r="B2434" s="17" t="n">
        <f aca="false">IFERROR(VALUE(LEFT(A2434,4)),"")</f>
        <v>2025</v>
      </c>
      <c r="C2434" s="17" t="n">
        <f aca="false">IFERROR(VALUE(RIGHT(A2434,2)),"")</f>
        <v>11</v>
      </c>
      <c r="D2434" s="11" t="str">
        <f aca="false">TRIM('수출입 실적(국가별)'!B2438)</f>
        <v>파푸아 뉴기니</v>
      </c>
      <c r="E2434" s="19" t="n">
        <f aca="false">IFERROR(VALUE(SUBSTITUTE(TRIM('수출입 실적(국가별)'!D2438),",","")),"")</f>
        <v>38421</v>
      </c>
      <c r="F2434" s="19" t="n">
        <f aca="false">IFERROR(VALUE(SUBSTITUTE(TRIM('수출입 실적(국가별)'!F2438),",","")),"")</f>
        <v>62729</v>
      </c>
      <c r="G2434" s="19" t="n">
        <f aca="false">IFERROR(VALUE(SUBSTITUTE(TRIM('수출입 실적(국가별)'!G2438),",","")),"")</f>
        <v>-24307</v>
      </c>
    </row>
    <row r="2435" customFormat="false" ht="15" hidden="false" customHeight="true" outlineLevel="0" collapsed="false">
      <c r="A2435" s="11" t="str">
        <f aca="false">TRIM('수출입 실적(국가별)'!A2439)</f>
        <v>2025.11</v>
      </c>
      <c r="B2435" s="17" t="n">
        <f aca="false">IFERROR(VALUE(LEFT(A2435,4)),"")</f>
        <v>2025</v>
      </c>
      <c r="C2435" s="17" t="n">
        <f aca="false">IFERROR(VALUE(RIGHT(A2435,2)),"")</f>
        <v>11</v>
      </c>
      <c r="D2435" s="11" t="str">
        <f aca="false">TRIM('수출입 실적(국가별)'!B2439)</f>
        <v>푸에르토리코</v>
      </c>
      <c r="E2435" s="19" t="n">
        <f aca="false">IFERROR(VALUE(SUBSTITUTE(TRIM('수출입 실적(국가별)'!D2439),",","")),"")</f>
        <v>37474</v>
      </c>
      <c r="F2435" s="19" t="n">
        <f aca="false">IFERROR(VALUE(SUBSTITUTE(TRIM('수출입 실적(국가별)'!F2439),",","")),"")</f>
        <v>28684</v>
      </c>
      <c r="G2435" s="19" t="n">
        <f aca="false">IFERROR(VALUE(SUBSTITUTE(TRIM('수출입 실적(국가별)'!G2439),",","")),"")</f>
        <v>8790</v>
      </c>
    </row>
    <row r="2436" customFormat="false" ht="15" hidden="false" customHeight="true" outlineLevel="0" collapsed="false">
      <c r="A2436" s="11" t="str">
        <f aca="false">TRIM('수출입 실적(국가별)'!A2440)</f>
        <v>2025.11</v>
      </c>
      <c r="B2436" s="17" t="n">
        <f aca="false">IFERROR(VALUE(LEFT(A2436,4)),"")</f>
        <v>2025</v>
      </c>
      <c r="C2436" s="17" t="n">
        <f aca="false">IFERROR(VALUE(RIGHT(A2436,2)),"")</f>
        <v>11</v>
      </c>
      <c r="D2436" s="11" t="str">
        <f aca="false">TRIM('수출입 실적(국가별)'!B2440)</f>
        <v>알제리</v>
      </c>
      <c r="E2436" s="19" t="n">
        <f aca="false">IFERROR(VALUE(SUBSTITUTE(TRIM('수출입 실적(국가별)'!D2440),",","")),"")</f>
        <v>37422</v>
      </c>
      <c r="F2436" s="19" t="n">
        <f aca="false">IFERROR(VALUE(SUBSTITUTE(TRIM('수출입 실적(국가별)'!F2440),",","")),"")</f>
        <v>388716</v>
      </c>
      <c r="G2436" s="19" t="n">
        <f aca="false">IFERROR(VALUE(SUBSTITUTE(TRIM('수출입 실적(국가별)'!G2440),",","")),"")</f>
        <v>-351294</v>
      </c>
    </row>
    <row r="2437" customFormat="false" ht="15" hidden="false" customHeight="true" outlineLevel="0" collapsed="false">
      <c r="A2437" s="11" t="str">
        <f aca="false">TRIM('수출입 실적(국가별)'!A2441)</f>
        <v>2025.11</v>
      </c>
      <c r="B2437" s="17" t="n">
        <f aca="false">IFERROR(VALUE(LEFT(A2437,4)),"")</f>
        <v>2025</v>
      </c>
      <c r="C2437" s="17" t="n">
        <f aca="false">IFERROR(VALUE(RIGHT(A2437,2)),"")</f>
        <v>11</v>
      </c>
      <c r="D2437" s="11" t="str">
        <f aca="false">TRIM('수출입 실적(국가별)'!B2441)</f>
        <v>모로코</v>
      </c>
      <c r="E2437" s="19" t="n">
        <f aca="false">IFERROR(VALUE(SUBSTITUTE(TRIM('수출입 실적(국가별)'!D2441),",","")),"")</f>
        <v>35667</v>
      </c>
      <c r="F2437" s="19" t="n">
        <f aca="false">IFERROR(VALUE(SUBSTITUTE(TRIM('수출입 실적(국가별)'!F2441),",","")),"")</f>
        <v>14217</v>
      </c>
      <c r="G2437" s="19" t="n">
        <f aca="false">IFERROR(VALUE(SUBSTITUTE(TRIM('수출입 실적(국가별)'!G2441),",","")),"")</f>
        <v>21451</v>
      </c>
    </row>
    <row r="2438" customFormat="false" ht="15" hidden="false" customHeight="true" outlineLevel="0" collapsed="false">
      <c r="A2438" s="11" t="str">
        <f aca="false">TRIM('수출입 실적(국가별)'!A2442)</f>
        <v>2025.11</v>
      </c>
      <c r="B2438" s="17" t="n">
        <f aca="false">IFERROR(VALUE(LEFT(A2438,4)),"")</f>
        <v>2025</v>
      </c>
      <c r="C2438" s="17" t="n">
        <f aca="false">IFERROR(VALUE(RIGHT(A2438,2)),"")</f>
        <v>11</v>
      </c>
      <c r="D2438" s="11" t="str">
        <f aca="false">TRIM('수출입 실적(국가별)'!B2442)</f>
        <v>알바니아</v>
      </c>
      <c r="E2438" s="19" t="n">
        <f aca="false">IFERROR(VALUE(SUBSTITUTE(TRIM('수출입 실적(국가별)'!D2442),",","")),"")</f>
        <v>34452</v>
      </c>
      <c r="F2438" s="19" t="n">
        <f aca="false">IFERROR(VALUE(SUBSTITUTE(TRIM('수출입 실적(국가별)'!F2442),",","")),"")</f>
        <v>800</v>
      </c>
      <c r="G2438" s="19" t="n">
        <f aca="false">IFERROR(VALUE(SUBSTITUTE(TRIM('수출입 실적(국가별)'!G2442),",","")),"")</f>
        <v>33652</v>
      </c>
    </row>
    <row r="2439" customFormat="false" ht="15" hidden="false" customHeight="true" outlineLevel="0" collapsed="false">
      <c r="A2439" s="11" t="str">
        <f aca="false">TRIM('수출입 실적(국가별)'!A2443)</f>
        <v>2025.11</v>
      </c>
      <c r="B2439" s="17" t="n">
        <f aca="false">IFERROR(VALUE(LEFT(A2439,4)),"")</f>
        <v>2025</v>
      </c>
      <c r="C2439" s="17" t="n">
        <f aca="false">IFERROR(VALUE(RIGHT(A2439,2)),"")</f>
        <v>11</v>
      </c>
      <c r="D2439" s="11" t="str">
        <f aca="false">TRIM('수출입 실적(국가별)'!B2443)</f>
        <v>나이지리아</v>
      </c>
      <c r="E2439" s="19" t="n">
        <f aca="false">IFERROR(VALUE(SUBSTITUTE(TRIM('수출입 실적(국가별)'!D2443),",","")),"")</f>
        <v>34292</v>
      </c>
      <c r="F2439" s="19" t="n">
        <f aca="false">IFERROR(VALUE(SUBSTITUTE(TRIM('수출입 실적(국가별)'!F2443),",","")),"")</f>
        <v>3595</v>
      </c>
      <c r="G2439" s="19" t="n">
        <f aca="false">IFERROR(VALUE(SUBSTITUTE(TRIM('수출입 실적(국가별)'!G2443),",","")),"")</f>
        <v>30697</v>
      </c>
    </row>
    <row r="2440" customFormat="false" ht="15" hidden="false" customHeight="true" outlineLevel="0" collapsed="false">
      <c r="A2440" s="11" t="str">
        <f aca="false">TRIM('수출입 실적(국가별)'!A2444)</f>
        <v>2025.11</v>
      </c>
      <c r="B2440" s="17" t="n">
        <f aca="false">IFERROR(VALUE(LEFT(A2440,4)),"")</f>
        <v>2025</v>
      </c>
      <c r="C2440" s="17" t="n">
        <f aca="false">IFERROR(VALUE(RIGHT(A2440,2)),"")</f>
        <v>11</v>
      </c>
      <c r="D2440" s="11" t="str">
        <f aca="false">TRIM('수출입 실적(국가별)'!B2444)</f>
        <v>그리스</v>
      </c>
      <c r="E2440" s="19" t="n">
        <f aca="false">IFERROR(VALUE(SUBSTITUTE(TRIM('수출입 실적(국가별)'!D2444),",","")),"")</f>
        <v>33903</v>
      </c>
      <c r="F2440" s="19" t="n">
        <f aca="false">IFERROR(VALUE(SUBSTITUTE(TRIM('수출입 실적(국가별)'!F2444),",","")),"")</f>
        <v>70678</v>
      </c>
      <c r="G2440" s="19" t="n">
        <f aca="false">IFERROR(VALUE(SUBSTITUTE(TRIM('수출입 실적(국가별)'!G2444),",","")),"")</f>
        <v>-36775</v>
      </c>
    </row>
    <row r="2441" customFormat="false" ht="15" hidden="false" customHeight="true" outlineLevel="0" collapsed="false">
      <c r="A2441" s="11" t="str">
        <f aca="false">TRIM('수출입 실적(국가별)'!A2445)</f>
        <v>2025.11</v>
      </c>
      <c r="B2441" s="17" t="n">
        <f aca="false">IFERROR(VALUE(LEFT(A2441,4)),"")</f>
        <v>2025</v>
      </c>
      <c r="C2441" s="17" t="n">
        <f aca="false">IFERROR(VALUE(RIGHT(A2441,2)),"")</f>
        <v>11</v>
      </c>
      <c r="D2441" s="11" t="str">
        <f aca="false">TRIM('수출입 실적(국가별)'!B2445)</f>
        <v>요르단</v>
      </c>
      <c r="E2441" s="19" t="n">
        <f aca="false">IFERROR(VALUE(SUBSTITUTE(TRIM('수출입 실적(국가별)'!D2445),",","")),"")</f>
        <v>33679</v>
      </c>
      <c r="F2441" s="19" t="n">
        <f aca="false">IFERROR(VALUE(SUBSTITUTE(TRIM('수출입 실적(국가별)'!F2445),",","")),"")</f>
        <v>4763</v>
      </c>
      <c r="G2441" s="19" t="n">
        <f aca="false">IFERROR(VALUE(SUBSTITUTE(TRIM('수출입 실적(국가별)'!G2445),",","")),"")</f>
        <v>28915</v>
      </c>
    </row>
    <row r="2442" customFormat="false" ht="15" hidden="false" customHeight="true" outlineLevel="0" collapsed="false">
      <c r="A2442" s="11" t="str">
        <f aca="false">TRIM('수출입 실적(국가별)'!A2446)</f>
        <v>2025.11</v>
      </c>
      <c r="B2442" s="17" t="n">
        <f aca="false">IFERROR(VALUE(LEFT(A2442,4)),"")</f>
        <v>2025</v>
      </c>
      <c r="C2442" s="17" t="n">
        <f aca="false">IFERROR(VALUE(RIGHT(A2442,2)),"")</f>
        <v>11</v>
      </c>
      <c r="D2442" s="11" t="str">
        <f aca="false">TRIM('수출입 실적(국가별)'!B2446)</f>
        <v>핀란드</v>
      </c>
      <c r="E2442" s="19" t="n">
        <f aca="false">IFERROR(VALUE(SUBSTITUTE(TRIM('수출입 실적(국가별)'!D2446),",","")),"")</f>
        <v>33523</v>
      </c>
      <c r="F2442" s="19" t="n">
        <f aca="false">IFERROR(VALUE(SUBSTITUTE(TRIM('수출입 실적(국가별)'!F2446),",","")),"")</f>
        <v>63400</v>
      </c>
      <c r="G2442" s="19" t="n">
        <f aca="false">IFERROR(VALUE(SUBSTITUTE(TRIM('수출입 실적(국가별)'!G2446),",","")),"")</f>
        <v>-29877</v>
      </c>
    </row>
    <row r="2443" customFormat="false" ht="15" hidden="false" customHeight="true" outlineLevel="0" collapsed="false">
      <c r="A2443" s="11" t="str">
        <f aca="false">TRIM('수출입 실적(국가별)'!A2447)</f>
        <v>2025.11</v>
      </c>
      <c r="B2443" s="17" t="n">
        <f aca="false">IFERROR(VALUE(LEFT(A2443,4)),"")</f>
        <v>2025</v>
      </c>
      <c r="C2443" s="17" t="n">
        <f aca="false">IFERROR(VALUE(RIGHT(A2443,2)),"")</f>
        <v>11</v>
      </c>
      <c r="D2443" s="11" t="str">
        <f aca="false">TRIM('수출입 실적(국가별)'!B2447)</f>
        <v>엘살바도르</v>
      </c>
      <c r="E2443" s="19" t="n">
        <f aca="false">IFERROR(VALUE(SUBSTITUTE(TRIM('수출입 실적(국가별)'!D2447),",","")),"")</f>
        <v>25785</v>
      </c>
      <c r="F2443" s="19" t="n">
        <f aca="false">IFERROR(VALUE(SUBSTITUTE(TRIM('수출입 실적(국가별)'!F2447),",","")),"")</f>
        <v>3905</v>
      </c>
      <c r="G2443" s="19" t="n">
        <f aca="false">IFERROR(VALUE(SUBSTITUTE(TRIM('수출입 실적(국가별)'!G2447),",","")),"")</f>
        <v>21880</v>
      </c>
    </row>
    <row r="2444" customFormat="false" ht="15" hidden="false" customHeight="true" outlineLevel="0" collapsed="false">
      <c r="A2444" s="11" t="str">
        <f aca="false">TRIM('수출입 실적(국가별)'!A2448)</f>
        <v>2025.11</v>
      </c>
      <c r="B2444" s="17" t="n">
        <f aca="false">IFERROR(VALUE(LEFT(A2444,4)),"")</f>
        <v>2025</v>
      </c>
      <c r="C2444" s="17" t="n">
        <f aca="false">IFERROR(VALUE(RIGHT(A2444,2)),"")</f>
        <v>11</v>
      </c>
      <c r="D2444" s="11" t="str">
        <f aca="false">TRIM('수출입 실적(국가별)'!B2448)</f>
        <v>과테말라</v>
      </c>
      <c r="E2444" s="19" t="n">
        <f aca="false">IFERROR(VALUE(SUBSTITUTE(TRIM('수출입 실적(국가별)'!D2448),",","")),"")</f>
        <v>25509</v>
      </c>
      <c r="F2444" s="19" t="n">
        <f aca="false">IFERROR(VALUE(SUBSTITUTE(TRIM('수출입 실적(국가별)'!F2448),",","")),"")</f>
        <v>4437</v>
      </c>
      <c r="G2444" s="19" t="n">
        <f aca="false">IFERROR(VALUE(SUBSTITUTE(TRIM('수출입 실적(국가별)'!G2448),",","")),"")</f>
        <v>21072</v>
      </c>
    </row>
    <row r="2445" customFormat="false" ht="15" hidden="false" customHeight="true" outlineLevel="0" collapsed="false">
      <c r="A2445" s="11" t="str">
        <f aca="false">TRIM('수출입 실적(국가별)'!A2449)</f>
        <v>2025.11</v>
      </c>
      <c r="B2445" s="17" t="n">
        <f aca="false">IFERROR(VALUE(LEFT(A2445,4)),"")</f>
        <v>2025</v>
      </c>
      <c r="C2445" s="17" t="n">
        <f aca="false">IFERROR(VALUE(RIGHT(A2445,2)),"")</f>
        <v>11</v>
      </c>
      <c r="D2445" s="11" t="str">
        <f aca="false">TRIM('수출입 실적(국가별)'!B2449)</f>
        <v>에티오피아</v>
      </c>
      <c r="E2445" s="19" t="n">
        <f aca="false">IFERROR(VALUE(SUBSTITUTE(TRIM('수출입 실적(국가별)'!D2449),",","")),"")</f>
        <v>21936</v>
      </c>
      <c r="F2445" s="19" t="n">
        <f aca="false">IFERROR(VALUE(SUBSTITUTE(TRIM('수출입 실적(국가별)'!F2449),",","")),"")</f>
        <v>12784</v>
      </c>
      <c r="G2445" s="19" t="n">
        <f aca="false">IFERROR(VALUE(SUBSTITUTE(TRIM('수출입 실적(국가별)'!G2449),",","")),"")</f>
        <v>9153</v>
      </c>
    </row>
    <row r="2446" customFormat="false" ht="15" hidden="false" customHeight="true" outlineLevel="0" collapsed="false">
      <c r="A2446" s="11" t="str">
        <f aca="false">TRIM('수출입 실적(국가별)'!A2450)</f>
        <v>2025.11</v>
      </c>
      <c r="B2446" s="17" t="n">
        <f aca="false">IFERROR(VALUE(LEFT(A2446,4)),"")</f>
        <v>2025</v>
      </c>
      <c r="C2446" s="17" t="n">
        <f aca="false">IFERROR(VALUE(RIGHT(A2446,2)),"")</f>
        <v>11</v>
      </c>
      <c r="D2446" s="11" t="str">
        <f aca="false">TRIM('수출입 실적(국가별)'!B2450)</f>
        <v>미얀마</v>
      </c>
      <c r="E2446" s="19" t="n">
        <f aca="false">IFERROR(VALUE(SUBSTITUTE(TRIM('수출입 실적(국가별)'!D2450),",","")),"")</f>
        <v>21047</v>
      </c>
      <c r="F2446" s="19" t="n">
        <f aca="false">IFERROR(VALUE(SUBSTITUTE(TRIM('수출입 실적(국가별)'!F2450),",","")),"")</f>
        <v>32274</v>
      </c>
      <c r="G2446" s="19" t="n">
        <f aca="false">IFERROR(VALUE(SUBSTITUTE(TRIM('수출입 실적(국가별)'!G2450),",","")),"")</f>
        <v>-11227</v>
      </c>
    </row>
    <row r="2447" customFormat="false" ht="15" hidden="false" customHeight="true" outlineLevel="0" collapsed="false">
      <c r="A2447" s="11" t="str">
        <f aca="false">TRIM('수출입 실적(국가별)'!A2451)</f>
        <v>2025.11</v>
      </c>
      <c r="B2447" s="17" t="n">
        <f aca="false">IFERROR(VALUE(LEFT(A2447,4)),"")</f>
        <v>2025</v>
      </c>
      <c r="C2447" s="17" t="n">
        <f aca="false">IFERROR(VALUE(RIGHT(A2447,2)),"")</f>
        <v>11</v>
      </c>
      <c r="D2447" s="11" t="str">
        <f aca="false">TRIM('수출입 실적(국가별)'!B2451)</f>
        <v>피지</v>
      </c>
      <c r="E2447" s="19" t="n">
        <f aca="false">IFERROR(VALUE(SUBSTITUTE(TRIM('수출입 실적(국가별)'!D2451),",","")),"")</f>
        <v>20858</v>
      </c>
      <c r="F2447" s="19" t="n">
        <f aca="false">IFERROR(VALUE(SUBSTITUTE(TRIM('수출입 실적(국가별)'!F2451),",","")),"")</f>
        <v>369</v>
      </c>
      <c r="G2447" s="19" t="n">
        <f aca="false">IFERROR(VALUE(SUBSTITUTE(TRIM('수출입 실적(국가별)'!G2451),",","")),"")</f>
        <v>20489</v>
      </c>
    </row>
    <row r="2448" customFormat="false" ht="15" hidden="false" customHeight="true" outlineLevel="0" collapsed="false">
      <c r="A2448" s="11" t="str">
        <f aca="false">TRIM('수출입 실적(국가별)'!A2452)</f>
        <v>2025.11</v>
      </c>
      <c r="B2448" s="17" t="n">
        <f aca="false">IFERROR(VALUE(LEFT(A2448,4)),"")</f>
        <v>2025</v>
      </c>
      <c r="C2448" s="17" t="n">
        <f aca="false">IFERROR(VALUE(RIGHT(A2448,2)),"")</f>
        <v>11</v>
      </c>
      <c r="D2448" s="11" t="str">
        <f aca="false">TRIM('수출입 실적(국가별)'!B2452)</f>
        <v>도미니카 공화국</v>
      </c>
      <c r="E2448" s="19" t="n">
        <f aca="false">IFERROR(VALUE(SUBSTITUTE(TRIM('수출입 실적(국가별)'!D2452),",","")),"")</f>
        <v>20734</v>
      </c>
      <c r="F2448" s="19" t="n">
        <f aca="false">IFERROR(VALUE(SUBSTITUTE(TRIM('수출입 실적(국가별)'!F2452),",","")),"")</f>
        <v>4723</v>
      </c>
      <c r="G2448" s="19" t="n">
        <f aca="false">IFERROR(VALUE(SUBSTITUTE(TRIM('수출입 실적(국가별)'!G2452),",","")),"")</f>
        <v>16010</v>
      </c>
    </row>
    <row r="2449" customFormat="false" ht="15" hidden="false" customHeight="true" outlineLevel="0" collapsed="false">
      <c r="A2449" s="11" t="str">
        <f aca="false">TRIM('수출입 실적(국가별)'!A2453)</f>
        <v>2025.11</v>
      </c>
      <c r="B2449" s="17" t="n">
        <f aca="false">IFERROR(VALUE(LEFT(A2449,4)),"")</f>
        <v>2025</v>
      </c>
      <c r="C2449" s="17" t="n">
        <f aca="false">IFERROR(VALUE(RIGHT(A2449,2)),"")</f>
        <v>11</v>
      </c>
      <c r="D2449" s="11" t="str">
        <f aca="false">TRIM('수출입 실적(국가별)'!B2453)</f>
        <v>리투아니아</v>
      </c>
      <c r="E2449" s="19" t="n">
        <f aca="false">IFERROR(VALUE(SUBSTITUTE(TRIM('수출입 실적(국가별)'!D2453),",","")),"")</f>
        <v>20639</v>
      </c>
      <c r="F2449" s="19" t="n">
        <f aca="false">IFERROR(VALUE(SUBSTITUTE(TRIM('수출입 실적(국가별)'!F2453),",","")),"")</f>
        <v>8262</v>
      </c>
      <c r="G2449" s="19" t="n">
        <f aca="false">IFERROR(VALUE(SUBSTITUTE(TRIM('수출입 실적(국가별)'!G2453),",","")),"")</f>
        <v>12377</v>
      </c>
    </row>
    <row r="2450" customFormat="false" ht="15" hidden="false" customHeight="true" outlineLevel="0" collapsed="false">
      <c r="A2450" s="11" t="str">
        <f aca="false">TRIM('수출입 실적(국가별)'!A2454)</f>
        <v>2025.11</v>
      </c>
      <c r="B2450" s="17" t="n">
        <f aca="false">IFERROR(VALUE(LEFT(A2450,4)),"")</f>
        <v>2025</v>
      </c>
      <c r="C2450" s="17" t="n">
        <f aca="false">IFERROR(VALUE(RIGHT(A2450,2)),"")</f>
        <v>11</v>
      </c>
      <c r="D2450" s="11" t="str">
        <f aca="false">TRIM('수출입 실적(국가별)'!B2454)</f>
        <v>튀니지</v>
      </c>
      <c r="E2450" s="19" t="n">
        <f aca="false">IFERROR(VALUE(SUBSTITUTE(TRIM('수출입 실적(국가별)'!D2454),",","")),"")</f>
        <v>18894</v>
      </c>
      <c r="F2450" s="19" t="n">
        <f aca="false">IFERROR(VALUE(SUBSTITUTE(TRIM('수출입 실적(국가별)'!F2454),",","")),"")</f>
        <v>21803</v>
      </c>
      <c r="G2450" s="19" t="n">
        <f aca="false">IFERROR(VALUE(SUBSTITUTE(TRIM('수출입 실적(국가별)'!G2454),",","")),"")</f>
        <v>-2909</v>
      </c>
    </row>
    <row r="2451" customFormat="false" ht="15" hidden="false" customHeight="true" outlineLevel="0" collapsed="false">
      <c r="A2451" s="11" t="str">
        <f aca="false">TRIM('수출입 실적(국가별)'!A2455)</f>
        <v>2025.11</v>
      </c>
      <c r="B2451" s="17" t="n">
        <f aca="false">IFERROR(VALUE(LEFT(A2451,4)),"")</f>
        <v>2025</v>
      </c>
      <c r="C2451" s="17" t="n">
        <f aca="false">IFERROR(VALUE(RIGHT(A2451,2)),"")</f>
        <v>11</v>
      </c>
      <c r="D2451" s="11" t="str">
        <f aca="false">TRIM('수출입 실적(국가별)'!B2455)</f>
        <v>시리아</v>
      </c>
      <c r="E2451" s="19" t="n">
        <f aca="false">IFERROR(VALUE(SUBSTITUTE(TRIM('수출입 실적(국가별)'!D2455),",","")),"")</f>
        <v>18805</v>
      </c>
      <c r="F2451" s="19" t="n">
        <f aca="false">IFERROR(VALUE(SUBSTITUTE(TRIM('수출입 실적(국가별)'!F2455),",","")),"")</f>
        <v>31</v>
      </c>
      <c r="G2451" s="19" t="n">
        <f aca="false">IFERROR(VALUE(SUBSTITUTE(TRIM('수출입 실적(국가별)'!G2455),",","")),"")</f>
        <v>18774</v>
      </c>
    </row>
    <row r="2452" customFormat="false" ht="15" hidden="false" customHeight="true" outlineLevel="0" collapsed="false">
      <c r="A2452" s="11" t="str">
        <f aca="false">TRIM('수출입 실적(국가별)'!A2456)</f>
        <v>2025.11</v>
      </c>
      <c r="B2452" s="17" t="n">
        <f aca="false">IFERROR(VALUE(LEFT(A2452,4)),"")</f>
        <v>2025</v>
      </c>
      <c r="C2452" s="17" t="n">
        <f aca="false">IFERROR(VALUE(RIGHT(A2452,2)),"")</f>
        <v>11</v>
      </c>
      <c r="D2452" s="11" t="str">
        <f aca="false">TRIM('수출입 실적(국가별)'!B2456)</f>
        <v>불가리아</v>
      </c>
      <c r="E2452" s="19" t="n">
        <f aca="false">IFERROR(VALUE(SUBSTITUTE(TRIM('수출입 실적(국가별)'!D2456),",","")),"")</f>
        <v>18622</v>
      </c>
      <c r="F2452" s="19" t="n">
        <f aca="false">IFERROR(VALUE(SUBSTITUTE(TRIM('수출입 실적(국가별)'!F2456),",","")),"")</f>
        <v>30235</v>
      </c>
      <c r="G2452" s="19" t="n">
        <f aca="false">IFERROR(VALUE(SUBSTITUTE(TRIM('수출입 실적(국가별)'!G2456),",","")),"")</f>
        <v>-11613</v>
      </c>
    </row>
    <row r="2453" customFormat="false" ht="15" hidden="false" customHeight="true" outlineLevel="0" collapsed="false">
      <c r="A2453" s="11" t="str">
        <f aca="false">TRIM('수출입 실적(국가별)'!A2457)</f>
        <v>2025.11</v>
      </c>
      <c r="B2453" s="17" t="n">
        <f aca="false">IFERROR(VALUE(LEFT(A2453,4)),"")</f>
        <v>2025</v>
      </c>
      <c r="C2453" s="17" t="n">
        <f aca="false">IFERROR(VALUE(RIGHT(A2453,2)),"")</f>
        <v>11</v>
      </c>
      <c r="D2453" s="11" t="str">
        <f aca="false">TRIM('수출입 실적(국가별)'!B2457)</f>
        <v>지부티</v>
      </c>
      <c r="E2453" s="19" t="n">
        <f aca="false">IFERROR(VALUE(SUBSTITUTE(TRIM('수출입 실적(국가별)'!D2457),",","")),"")</f>
        <v>17842</v>
      </c>
      <c r="F2453" s="19" t="n">
        <f aca="false">IFERROR(VALUE(SUBSTITUTE(TRIM('수출입 실적(국가별)'!F2457),",","")),"")</f>
        <v>2</v>
      </c>
      <c r="G2453" s="19" t="n">
        <f aca="false">IFERROR(VALUE(SUBSTITUTE(TRIM('수출입 실적(국가별)'!G2457),",","")),"")</f>
        <v>17840</v>
      </c>
    </row>
    <row r="2454" customFormat="false" ht="15" hidden="false" customHeight="true" outlineLevel="0" collapsed="false">
      <c r="A2454" s="11" t="str">
        <f aca="false">TRIM('수출입 실적(국가별)'!A2458)</f>
        <v>2025.11</v>
      </c>
      <c r="B2454" s="17" t="n">
        <f aca="false">IFERROR(VALUE(LEFT(A2454,4)),"")</f>
        <v>2025</v>
      </c>
      <c r="C2454" s="17" t="n">
        <f aca="false">IFERROR(VALUE(RIGHT(A2454,2)),"")</f>
        <v>11</v>
      </c>
      <c r="D2454" s="11" t="str">
        <f aca="false">TRIM('수출입 실적(국가별)'!B2458)</f>
        <v>가나</v>
      </c>
      <c r="E2454" s="19" t="n">
        <f aca="false">IFERROR(VALUE(SUBSTITUTE(TRIM('수출입 실적(국가별)'!D2458),",","")),"")</f>
        <v>17147</v>
      </c>
      <c r="F2454" s="19" t="n">
        <f aca="false">IFERROR(VALUE(SUBSTITUTE(TRIM('수출입 실적(국가별)'!F2458),",","")),"")</f>
        <v>3959</v>
      </c>
      <c r="G2454" s="19" t="n">
        <f aca="false">IFERROR(VALUE(SUBSTITUTE(TRIM('수출입 실적(국가별)'!G2458),",","")),"")</f>
        <v>13188</v>
      </c>
    </row>
    <row r="2455" customFormat="false" ht="15" hidden="false" customHeight="true" outlineLevel="0" collapsed="false">
      <c r="A2455" s="11" t="str">
        <f aca="false">TRIM('수출입 실적(국가별)'!A2459)</f>
        <v>2025.11</v>
      </c>
      <c r="B2455" s="17" t="n">
        <f aca="false">IFERROR(VALUE(LEFT(A2455,4)),"")</f>
        <v>2025</v>
      </c>
      <c r="C2455" s="17" t="n">
        <f aca="false">IFERROR(VALUE(RIGHT(A2455,2)),"")</f>
        <v>11</v>
      </c>
      <c r="D2455" s="11" t="str">
        <f aca="false">TRIM('수출입 실적(국가별)'!B2459)</f>
        <v>코스타리카</v>
      </c>
      <c r="E2455" s="19" t="n">
        <f aca="false">IFERROR(VALUE(SUBSTITUTE(TRIM('수출입 실적(국가별)'!D2459),",","")),"")</f>
        <v>16621</v>
      </c>
      <c r="F2455" s="19" t="n">
        <f aca="false">IFERROR(VALUE(SUBSTITUTE(TRIM('수출입 실적(국가별)'!F2459),",","")),"")</f>
        <v>20410</v>
      </c>
      <c r="G2455" s="19" t="n">
        <f aca="false">IFERROR(VALUE(SUBSTITUTE(TRIM('수출입 실적(국가별)'!G2459),",","")),"")</f>
        <v>-3789</v>
      </c>
    </row>
    <row r="2456" customFormat="false" ht="15" hidden="false" customHeight="true" outlineLevel="0" collapsed="false">
      <c r="A2456" s="11" t="str">
        <f aca="false">TRIM('수출입 실적(국가별)'!A2460)</f>
        <v>2025.11</v>
      </c>
      <c r="B2456" s="17" t="n">
        <f aca="false">IFERROR(VALUE(LEFT(A2456,4)),"")</f>
        <v>2025</v>
      </c>
      <c r="C2456" s="17" t="n">
        <f aca="false">IFERROR(VALUE(RIGHT(A2456,2)),"")</f>
        <v>11</v>
      </c>
      <c r="D2456" s="11" t="str">
        <f aca="false">TRIM('수출입 실적(국가별)'!B2460)</f>
        <v>탄자니아</v>
      </c>
      <c r="E2456" s="19" t="n">
        <f aca="false">IFERROR(VALUE(SUBSTITUTE(TRIM('수출입 실적(국가별)'!D2460),",","")),"")</f>
        <v>14508</v>
      </c>
      <c r="F2456" s="19" t="n">
        <f aca="false">IFERROR(VALUE(SUBSTITUTE(TRIM('수출입 실적(국가별)'!F2460),",","")),"")</f>
        <v>4433</v>
      </c>
      <c r="G2456" s="19" t="n">
        <f aca="false">IFERROR(VALUE(SUBSTITUTE(TRIM('수출입 실적(국가별)'!G2460),",","")),"")</f>
        <v>10076</v>
      </c>
    </row>
    <row r="2457" customFormat="false" ht="15" hidden="false" customHeight="true" outlineLevel="0" collapsed="false">
      <c r="A2457" s="11" t="str">
        <f aca="false">TRIM('수출입 실적(국가별)'!A2461)</f>
        <v>2025.11</v>
      </c>
      <c r="B2457" s="17" t="n">
        <f aca="false">IFERROR(VALUE(LEFT(A2457,4)),"")</f>
        <v>2025</v>
      </c>
      <c r="C2457" s="17" t="n">
        <f aca="false">IFERROR(VALUE(RIGHT(A2457,2)),"")</f>
        <v>11</v>
      </c>
      <c r="D2457" s="11" t="str">
        <f aca="false">TRIM('수출입 실적(국가별)'!B2461)</f>
        <v>세르비아</v>
      </c>
      <c r="E2457" s="19" t="n">
        <f aca="false">IFERROR(VALUE(SUBSTITUTE(TRIM('수출입 실적(국가별)'!D2461),",","")),"")</f>
        <v>13983</v>
      </c>
      <c r="F2457" s="19" t="n">
        <f aca="false">IFERROR(VALUE(SUBSTITUTE(TRIM('수출입 실적(국가별)'!F2461),",","")),"")</f>
        <v>9749</v>
      </c>
      <c r="G2457" s="19" t="n">
        <f aca="false">IFERROR(VALUE(SUBSTITUTE(TRIM('수출입 실적(국가별)'!G2461),",","")),"")</f>
        <v>4234</v>
      </c>
    </row>
    <row r="2458" customFormat="false" ht="15" hidden="false" customHeight="true" outlineLevel="0" collapsed="false">
      <c r="A2458" s="11" t="str">
        <f aca="false">TRIM('수출입 실적(국가별)'!A2462)</f>
        <v>2025.11</v>
      </c>
      <c r="B2458" s="17" t="n">
        <f aca="false">IFERROR(VALUE(LEFT(A2458,4)),"")</f>
        <v>2025</v>
      </c>
      <c r="C2458" s="17" t="n">
        <f aca="false">IFERROR(VALUE(RIGHT(A2458,2)),"")</f>
        <v>11</v>
      </c>
      <c r="D2458" s="11" t="str">
        <f aca="false">TRIM('수출입 실적(국가별)'!B2462)</f>
        <v>온두라스</v>
      </c>
      <c r="E2458" s="19" t="n">
        <f aca="false">IFERROR(VALUE(SUBSTITUTE(TRIM('수출입 실적(국가별)'!D2462),",","")),"")</f>
        <v>13765</v>
      </c>
      <c r="F2458" s="19" t="n">
        <f aca="false">IFERROR(VALUE(SUBSTITUTE(TRIM('수출입 실적(국가별)'!F2462),",","")),"")</f>
        <v>529</v>
      </c>
      <c r="G2458" s="19" t="n">
        <f aca="false">IFERROR(VALUE(SUBSTITUTE(TRIM('수출입 실적(국가별)'!G2462),",","")),"")</f>
        <v>13236</v>
      </c>
    </row>
    <row r="2459" customFormat="false" ht="15" hidden="false" customHeight="true" outlineLevel="0" collapsed="false">
      <c r="A2459" s="11" t="str">
        <f aca="false">TRIM('수출입 실적(국가별)'!A2463)</f>
        <v>2025.11</v>
      </c>
      <c r="B2459" s="17" t="n">
        <f aca="false">IFERROR(VALUE(LEFT(A2459,4)),"")</f>
        <v>2025</v>
      </c>
      <c r="C2459" s="17" t="n">
        <f aca="false">IFERROR(VALUE(RIGHT(A2459,2)),"")</f>
        <v>11</v>
      </c>
      <c r="D2459" s="11" t="str">
        <f aca="false">TRIM('수출입 실적(국가별)'!B2463)</f>
        <v>코트디봐르</v>
      </c>
      <c r="E2459" s="19" t="n">
        <f aca="false">IFERROR(VALUE(SUBSTITUTE(TRIM('수출입 실적(국가별)'!D2463),",","")),"")</f>
        <v>13700</v>
      </c>
      <c r="F2459" s="19" t="n">
        <f aca="false">IFERROR(VALUE(SUBSTITUTE(TRIM('수출입 실적(국가별)'!F2463),",","")),"")</f>
        <v>10894</v>
      </c>
      <c r="G2459" s="19" t="n">
        <f aca="false">IFERROR(VALUE(SUBSTITUTE(TRIM('수출입 실적(국가별)'!G2463),",","")),"")</f>
        <v>2806</v>
      </c>
    </row>
    <row r="2460" customFormat="false" ht="15" hidden="false" customHeight="true" outlineLevel="0" collapsed="false">
      <c r="A2460" s="11" t="str">
        <f aca="false">TRIM('수출입 실적(국가별)'!A2464)</f>
        <v>2025.11</v>
      </c>
      <c r="B2460" s="17" t="n">
        <f aca="false">IFERROR(VALUE(LEFT(A2460,4)),"")</f>
        <v>2025</v>
      </c>
      <c r="C2460" s="17" t="n">
        <f aca="false">IFERROR(VALUE(RIGHT(A2460,2)),"")</f>
        <v>11</v>
      </c>
      <c r="D2460" s="11" t="str">
        <f aca="false">TRIM('수출입 실적(국가별)'!B2464)</f>
        <v>바레인</v>
      </c>
      <c r="E2460" s="19" t="n">
        <f aca="false">IFERROR(VALUE(SUBSTITUTE(TRIM('수출입 실적(국가별)'!D2464),",","")),"")</f>
        <v>12196</v>
      </c>
      <c r="F2460" s="19" t="n">
        <f aca="false">IFERROR(VALUE(SUBSTITUTE(TRIM('수출입 실적(국가별)'!F2464),",","")),"")</f>
        <v>62001</v>
      </c>
      <c r="G2460" s="19" t="n">
        <f aca="false">IFERROR(VALUE(SUBSTITUTE(TRIM('수출입 실적(국가별)'!G2464),",","")),"")</f>
        <v>-49804</v>
      </c>
    </row>
    <row r="2461" customFormat="false" ht="15" hidden="false" customHeight="true" outlineLevel="0" collapsed="false">
      <c r="A2461" s="11" t="str">
        <f aca="false">TRIM('수출입 실적(국가별)'!A2465)</f>
        <v>2025.11</v>
      </c>
      <c r="B2461" s="17" t="n">
        <f aca="false">IFERROR(VALUE(LEFT(A2461,4)),"")</f>
        <v>2025</v>
      </c>
      <c r="C2461" s="17" t="n">
        <f aca="false">IFERROR(VALUE(RIGHT(A2461,2)),"")</f>
        <v>11</v>
      </c>
      <c r="D2461" s="11" t="str">
        <f aca="false">TRIM('수출입 실적(국가별)'!B2465)</f>
        <v>우루과이</v>
      </c>
      <c r="E2461" s="19" t="n">
        <f aca="false">IFERROR(VALUE(SUBSTITUTE(TRIM('수출입 실적(국가별)'!D2465),",","")),"")</f>
        <v>11289</v>
      </c>
      <c r="F2461" s="19" t="n">
        <f aca="false">IFERROR(VALUE(SUBSTITUTE(TRIM('수출입 실적(국가별)'!F2465),",","")),"")</f>
        <v>10314</v>
      </c>
      <c r="G2461" s="19" t="n">
        <f aca="false">IFERROR(VALUE(SUBSTITUTE(TRIM('수출입 실적(국가별)'!G2465),",","")),"")</f>
        <v>975</v>
      </c>
    </row>
    <row r="2462" customFormat="false" ht="15" hidden="false" customHeight="true" outlineLevel="0" collapsed="false">
      <c r="A2462" s="11" t="str">
        <f aca="false">TRIM('수출입 실적(국가별)'!A2466)</f>
        <v>2025.11</v>
      </c>
      <c r="B2462" s="17" t="n">
        <f aca="false">IFERROR(VALUE(LEFT(A2462,4)),"")</f>
        <v>2025</v>
      </c>
      <c r="C2462" s="17" t="n">
        <f aca="false">IFERROR(VALUE(RIGHT(A2462,2)),"")</f>
        <v>11</v>
      </c>
      <c r="D2462" s="11" t="str">
        <f aca="false">TRIM('수출입 실적(국가별)'!B2466)</f>
        <v>파라과이</v>
      </c>
      <c r="E2462" s="19" t="n">
        <f aca="false">IFERROR(VALUE(SUBSTITUTE(TRIM('수출입 실적(국가별)'!D2466),",","")),"")</f>
        <v>11148</v>
      </c>
      <c r="F2462" s="19" t="n">
        <f aca="false">IFERROR(VALUE(SUBSTITUTE(TRIM('수출입 실적(국가별)'!F2466),",","")),"")</f>
        <v>3591</v>
      </c>
      <c r="G2462" s="19" t="n">
        <f aca="false">IFERROR(VALUE(SUBSTITUTE(TRIM('수출입 실적(국가별)'!G2466),",","")),"")</f>
        <v>7557</v>
      </c>
    </row>
    <row r="2463" customFormat="false" ht="15" hidden="false" customHeight="true" outlineLevel="0" collapsed="false">
      <c r="A2463" s="11" t="str">
        <f aca="false">TRIM('수출입 실적(국가별)'!A2467)</f>
        <v>2025.11</v>
      </c>
      <c r="B2463" s="17" t="n">
        <f aca="false">IFERROR(VALUE(LEFT(A2463,4)),"")</f>
        <v>2025</v>
      </c>
      <c r="C2463" s="17" t="n">
        <f aca="false">IFERROR(VALUE(RIGHT(A2463,2)),"")</f>
        <v>11</v>
      </c>
      <c r="D2463" s="11" t="str">
        <f aca="false">TRIM('수출입 실적(국가별)'!B2467)</f>
        <v>세네갈</v>
      </c>
      <c r="E2463" s="19" t="n">
        <f aca="false">IFERROR(VALUE(SUBSTITUTE(TRIM('수출입 실적(국가별)'!D2467),",","")),"")</f>
        <v>10907</v>
      </c>
      <c r="F2463" s="19" t="n">
        <f aca="false">IFERROR(VALUE(SUBSTITUTE(TRIM('수출입 실적(국가별)'!F2467),",","")),"")</f>
        <v>1494</v>
      </c>
      <c r="G2463" s="19" t="n">
        <f aca="false">IFERROR(VALUE(SUBSTITUTE(TRIM('수출입 실적(국가별)'!G2467),",","")),"")</f>
        <v>9413</v>
      </c>
    </row>
    <row r="2464" customFormat="false" ht="15" hidden="false" customHeight="true" outlineLevel="0" collapsed="false">
      <c r="A2464" s="11" t="str">
        <f aca="false">TRIM('수출입 실적(국가별)'!A2468)</f>
        <v>2025.11</v>
      </c>
      <c r="B2464" s="17" t="n">
        <f aca="false">IFERROR(VALUE(LEFT(A2464,4)),"")</f>
        <v>2025</v>
      </c>
      <c r="C2464" s="17" t="n">
        <f aca="false">IFERROR(VALUE(RIGHT(A2464,2)),"")</f>
        <v>11</v>
      </c>
      <c r="D2464" s="11" t="str">
        <f aca="false">TRIM('수출입 실적(국가별)'!B2468)</f>
        <v>불령 폴리네시아</v>
      </c>
      <c r="E2464" s="19" t="n">
        <f aca="false">IFERROR(VALUE(SUBSTITUTE(TRIM('수출입 실적(국가별)'!D2468),",","")),"")</f>
        <v>10142</v>
      </c>
      <c r="F2464" s="19" t="n">
        <f aca="false">IFERROR(VALUE(SUBSTITUTE(TRIM('수출입 실적(국가별)'!F2468),",","")),"")</f>
        <v>4</v>
      </c>
      <c r="G2464" s="19" t="n">
        <f aca="false">IFERROR(VALUE(SUBSTITUTE(TRIM('수출입 실적(국가별)'!G2468),",","")),"")</f>
        <v>10138</v>
      </c>
    </row>
    <row r="2465" customFormat="false" ht="15" hidden="false" customHeight="true" outlineLevel="0" collapsed="false">
      <c r="A2465" s="11" t="str">
        <f aca="false">TRIM('수출입 실적(국가별)'!A2469)</f>
        <v>2025.11</v>
      </c>
      <c r="B2465" s="17" t="n">
        <f aca="false">IFERROR(VALUE(LEFT(A2465,4)),"")</f>
        <v>2025</v>
      </c>
      <c r="C2465" s="17" t="n">
        <f aca="false">IFERROR(VALUE(RIGHT(A2465,2)),"")</f>
        <v>11</v>
      </c>
      <c r="D2465" s="11" t="str">
        <f aca="false">TRIM('수출입 실적(국가별)'!B2469)</f>
        <v>에스토니아</v>
      </c>
      <c r="E2465" s="19" t="n">
        <f aca="false">IFERROR(VALUE(SUBSTITUTE(TRIM('수출입 실적(국가별)'!D2469),",","")),"")</f>
        <v>9731</v>
      </c>
      <c r="F2465" s="19" t="n">
        <f aca="false">IFERROR(VALUE(SUBSTITUTE(TRIM('수출입 실적(국가별)'!F2469),",","")),"")</f>
        <v>5612</v>
      </c>
      <c r="G2465" s="19" t="n">
        <f aca="false">IFERROR(VALUE(SUBSTITUTE(TRIM('수출입 실적(국가별)'!G2469),",","")),"")</f>
        <v>4119</v>
      </c>
    </row>
    <row r="2466" customFormat="false" ht="15" hidden="false" customHeight="true" outlineLevel="0" collapsed="false">
      <c r="A2466" s="11" t="str">
        <f aca="false">TRIM('수출입 실적(국가별)'!A2470)</f>
        <v>2025.11</v>
      </c>
      <c r="B2466" s="17" t="n">
        <f aca="false">IFERROR(VALUE(LEFT(A2466,4)),"")</f>
        <v>2025</v>
      </c>
      <c r="C2466" s="17" t="n">
        <f aca="false">IFERROR(VALUE(RIGHT(A2466,2)),"")</f>
        <v>11</v>
      </c>
      <c r="D2466" s="11" t="str">
        <f aca="false">TRIM('수출입 실적(국가별)'!B2470)</f>
        <v>아제르바이잔</v>
      </c>
      <c r="E2466" s="19" t="n">
        <f aca="false">IFERROR(VALUE(SUBSTITUTE(TRIM('수출입 실적(국가별)'!D2470),",","")),"")</f>
        <v>9685</v>
      </c>
      <c r="F2466" s="19" t="n">
        <f aca="false">IFERROR(VALUE(SUBSTITUTE(TRIM('수출입 실적(국가별)'!F2470),",","")),"")</f>
        <v>16</v>
      </c>
      <c r="G2466" s="19" t="n">
        <f aca="false">IFERROR(VALUE(SUBSTITUTE(TRIM('수출입 실적(국가별)'!G2470),",","")),"")</f>
        <v>9669</v>
      </c>
    </row>
    <row r="2467" customFormat="false" ht="15" hidden="false" customHeight="true" outlineLevel="0" collapsed="false">
      <c r="A2467" s="11" t="str">
        <f aca="false">TRIM('수출입 실적(국가별)'!A2471)</f>
        <v>2025.11</v>
      </c>
      <c r="B2467" s="17" t="n">
        <f aca="false">IFERROR(VALUE(LEFT(A2467,4)),"")</f>
        <v>2025</v>
      </c>
      <c r="C2467" s="17" t="n">
        <f aca="false">IFERROR(VALUE(RIGHT(A2467,2)),"")</f>
        <v>11</v>
      </c>
      <c r="D2467" s="11" t="str">
        <f aca="false">TRIM('수출입 실적(국가별)'!B2471)</f>
        <v>레바논</v>
      </c>
      <c r="E2467" s="19" t="n">
        <f aca="false">IFERROR(VALUE(SUBSTITUTE(TRIM('수출입 실적(국가별)'!D2471),",","")),"")</f>
        <v>9610</v>
      </c>
      <c r="F2467" s="19" t="n">
        <f aca="false">IFERROR(VALUE(SUBSTITUTE(TRIM('수출입 실적(국가별)'!F2471),",","")),"")</f>
        <v>2515</v>
      </c>
      <c r="G2467" s="19" t="n">
        <f aca="false">IFERROR(VALUE(SUBSTITUTE(TRIM('수출입 실적(국가별)'!G2471),",","")),"")</f>
        <v>7095</v>
      </c>
    </row>
    <row r="2468" customFormat="false" ht="15" hidden="false" customHeight="true" outlineLevel="0" collapsed="false">
      <c r="A2468" s="11" t="str">
        <f aca="false">TRIM('수출입 실적(국가별)'!A2472)</f>
        <v>2025.11</v>
      </c>
      <c r="B2468" s="17" t="n">
        <f aca="false">IFERROR(VALUE(LEFT(A2468,4)),"")</f>
        <v>2025</v>
      </c>
      <c r="C2468" s="17" t="n">
        <f aca="false">IFERROR(VALUE(RIGHT(A2468,2)),"")</f>
        <v>11</v>
      </c>
      <c r="D2468" s="11" t="str">
        <f aca="false">TRIM('수출입 실적(국가별)'!B2472)</f>
        <v>케냐</v>
      </c>
      <c r="E2468" s="19" t="n">
        <f aca="false">IFERROR(VALUE(SUBSTITUTE(TRIM('수출입 실적(국가별)'!D2472),",","")),"")</f>
        <v>9117</v>
      </c>
      <c r="F2468" s="19" t="n">
        <f aca="false">IFERROR(VALUE(SUBSTITUTE(TRIM('수출입 실적(국가별)'!F2472),",","")),"")</f>
        <v>2341</v>
      </c>
      <c r="G2468" s="19" t="n">
        <f aca="false">IFERROR(VALUE(SUBSTITUTE(TRIM('수출입 실적(국가별)'!G2472),",","")),"")</f>
        <v>6776</v>
      </c>
    </row>
    <row r="2469" customFormat="false" ht="15" hidden="false" customHeight="true" outlineLevel="0" collapsed="false">
      <c r="A2469" s="11" t="str">
        <f aca="false">TRIM('수출입 실적(국가별)'!A2473)</f>
        <v>2025.11</v>
      </c>
      <c r="B2469" s="17" t="n">
        <f aca="false">IFERROR(VALUE(LEFT(A2469,4)),"")</f>
        <v>2025</v>
      </c>
      <c r="C2469" s="17" t="n">
        <f aca="false">IFERROR(VALUE(RIGHT(A2469,2)),"")</f>
        <v>11</v>
      </c>
      <c r="D2469" s="11" t="str">
        <f aca="false">TRIM('수출입 실적(국가별)'!B2473)</f>
        <v>이란</v>
      </c>
      <c r="E2469" s="19" t="n">
        <f aca="false">IFERROR(VALUE(SUBSTITUTE(TRIM('수출입 실적(국가별)'!D2473),",","")),"")</f>
        <v>8804</v>
      </c>
      <c r="F2469" s="19" t="n">
        <f aca="false">IFERROR(VALUE(SUBSTITUTE(TRIM('수출입 실적(국가별)'!F2473),",","")),"")</f>
        <v>206</v>
      </c>
      <c r="G2469" s="19" t="n">
        <f aca="false">IFERROR(VALUE(SUBSTITUTE(TRIM('수출입 실적(국가별)'!G2473),",","")),"")</f>
        <v>8598</v>
      </c>
    </row>
    <row r="2470" customFormat="false" ht="15" hidden="false" customHeight="true" outlineLevel="0" collapsed="false">
      <c r="A2470" s="11" t="str">
        <f aca="false">TRIM('수출입 실적(국가별)'!A2474)</f>
        <v>2025.11</v>
      </c>
      <c r="B2470" s="17" t="n">
        <f aca="false">IFERROR(VALUE(LEFT(A2470,4)),"")</f>
        <v>2025</v>
      </c>
      <c r="C2470" s="17" t="n">
        <f aca="false">IFERROR(VALUE(RIGHT(A2470,2)),"")</f>
        <v>11</v>
      </c>
      <c r="D2470" s="11" t="str">
        <f aca="false">TRIM('수출입 실적(국가별)'!B2474)</f>
        <v>투르크멘</v>
      </c>
      <c r="E2470" s="19" t="n">
        <f aca="false">IFERROR(VALUE(SUBSTITUTE(TRIM('수출입 실적(국가별)'!D2474),",","")),"")</f>
        <v>7959</v>
      </c>
      <c r="F2470" s="19" t="n">
        <f aca="false">IFERROR(VALUE(SUBSTITUTE(TRIM('수출입 실적(국가별)'!F2474),",","")),"")</f>
        <v>0</v>
      </c>
      <c r="G2470" s="19" t="n">
        <f aca="false">IFERROR(VALUE(SUBSTITUTE(TRIM('수출입 실적(국가별)'!G2474),",","")),"")</f>
        <v>7959</v>
      </c>
    </row>
    <row r="2471" customFormat="false" ht="15" hidden="false" customHeight="true" outlineLevel="0" collapsed="false">
      <c r="A2471" s="11" t="str">
        <f aca="false">TRIM('수출입 실적(국가별)'!A2475)</f>
        <v>2025.11</v>
      </c>
      <c r="B2471" s="17" t="n">
        <f aca="false">IFERROR(VALUE(LEFT(A2471,4)),"")</f>
        <v>2025</v>
      </c>
      <c r="C2471" s="17" t="n">
        <f aca="false">IFERROR(VALUE(RIGHT(A2471,2)),"")</f>
        <v>11</v>
      </c>
      <c r="D2471" s="11" t="str">
        <f aca="false">TRIM('수출입 실적(국가별)'!B2475)</f>
        <v>모잠비크</v>
      </c>
      <c r="E2471" s="19" t="n">
        <f aca="false">IFERROR(VALUE(SUBSTITUTE(TRIM('수출입 실적(국가별)'!D2475),",","")),"")</f>
        <v>7719</v>
      </c>
      <c r="F2471" s="19" t="n">
        <f aca="false">IFERROR(VALUE(SUBSTITUTE(TRIM('수출입 실적(국가별)'!F2475),",","")),"")</f>
        <v>62260</v>
      </c>
      <c r="G2471" s="19" t="n">
        <f aca="false">IFERROR(VALUE(SUBSTITUTE(TRIM('수출입 실적(국가별)'!G2475),",","")),"")</f>
        <v>-54541</v>
      </c>
    </row>
    <row r="2472" customFormat="false" ht="15" hidden="false" customHeight="true" outlineLevel="0" collapsed="false">
      <c r="A2472" s="11" t="str">
        <f aca="false">TRIM('수출입 실적(국가별)'!A2476)</f>
        <v>2025.11</v>
      </c>
      <c r="B2472" s="17" t="n">
        <f aca="false">IFERROR(VALUE(LEFT(A2472,4)),"")</f>
        <v>2025</v>
      </c>
      <c r="C2472" s="17" t="n">
        <f aca="false">IFERROR(VALUE(RIGHT(A2472,2)),"")</f>
        <v>11</v>
      </c>
      <c r="D2472" s="11" t="str">
        <f aca="false">TRIM('수출입 실적(국가별)'!B2476)</f>
        <v>예맨</v>
      </c>
      <c r="E2472" s="19" t="n">
        <f aca="false">IFERROR(VALUE(SUBSTITUTE(TRIM('수출입 실적(국가별)'!D2476),",","")),"")</f>
        <v>7360</v>
      </c>
      <c r="F2472" s="19" t="n">
        <f aca="false">IFERROR(VALUE(SUBSTITUTE(TRIM('수출입 실적(국가별)'!F2476),",","")),"")</f>
        <v>2703</v>
      </c>
      <c r="G2472" s="19" t="n">
        <f aca="false">IFERROR(VALUE(SUBSTITUTE(TRIM('수출입 실적(국가별)'!G2476),",","")),"")</f>
        <v>4657</v>
      </c>
    </row>
    <row r="2473" customFormat="false" ht="15" hidden="false" customHeight="true" outlineLevel="0" collapsed="false">
      <c r="A2473" s="11" t="str">
        <f aca="false">TRIM('수출입 실적(국가별)'!A2477)</f>
        <v>2025.11</v>
      </c>
      <c r="B2473" s="17" t="n">
        <f aca="false">IFERROR(VALUE(LEFT(A2473,4)),"")</f>
        <v>2025</v>
      </c>
      <c r="C2473" s="17" t="n">
        <f aca="false">IFERROR(VALUE(RIGHT(A2473,2)),"")</f>
        <v>11</v>
      </c>
      <c r="D2473" s="11" t="str">
        <f aca="false">TRIM('수출입 실적(국가별)'!B2477)</f>
        <v>조지아</v>
      </c>
      <c r="E2473" s="19" t="n">
        <f aca="false">IFERROR(VALUE(SUBSTITUTE(TRIM('수출입 실적(국가별)'!D2477),",","")),"")</f>
        <v>7337</v>
      </c>
      <c r="F2473" s="19" t="n">
        <f aca="false">IFERROR(VALUE(SUBSTITUTE(TRIM('수출입 실적(국가별)'!F2477),",","")),"")</f>
        <v>2180</v>
      </c>
      <c r="G2473" s="19" t="n">
        <f aca="false">IFERROR(VALUE(SUBSTITUTE(TRIM('수출입 실적(국가별)'!G2477),",","")),"")</f>
        <v>5157</v>
      </c>
    </row>
    <row r="2474" customFormat="false" ht="15" hidden="false" customHeight="true" outlineLevel="0" collapsed="false">
      <c r="A2474" s="11" t="str">
        <f aca="false">TRIM('수출입 실적(국가별)'!A2478)</f>
        <v>2025.11</v>
      </c>
      <c r="B2474" s="17" t="n">
        <f aca="false">IFERROR(VALUE(LEFT(A2474,4)),"")</f>
        <v>2025</v>
      </c>
      <c r="C2474" s="17" t="n">
        <f aca="false">IFERROR(VALUE(RIGHT(A2474,2)),"")</f>
        <v>11</v>
      </c>
      <c r="D2474" s="11" t="str">
        <f aca="false">TRIM('수출입 실적(국가별)'!B2478)</f>
        <v>라오스</v>
      </c>
      <c r="E2474" s="19" t="n">
        <f aca="false">IFERROR(VALUE(SUBSTITUTE(TRIM('수출입 실적(국가별)'!D2478),",","")),"")</f>
        <v>6578</v>
      </c>
      <c r="F2474" s="19" t="n">
        <f aca="false">IFERROR(VALUE(SUBSTITUTE(TRIM('수출입 실적(국가별)'!F2478),",","")),"")</f>
        <v>4268</v>
      </c>
      <c r="G2474" s="19" t="n">
        <f aca="false">IFERROR(VALUE(SUBSTITUTE(TRIM('수출입 실적(국가별)'!G2478),",","")),"")</f>
        <v>2310</v>
      </c>
    </row>
    <row r="2475" customFormat="false" ht="15" hidden="false" customHeight="true" outlineLevel="0" collapsed="false">
      <c r="A2475" s="11" t="str">
        <f aca="false">TRIM('수출입 실적(국가별)'!A2479)</f>
        <v>2025.11</v>
      </c>
      <c r="B2475" s="17" t="n">
        <f aca="false">IFERROR(VALUE(LEFT(A2475,4)),"")</f>
        <v>2025</v>
      </c>
      <c r="C2475" s="17" t="n">
        <f aca="false">IFERROR(VALUE(RIGHT(A2475,2)),"")</f>
        <v>11</v>
      </c>
      <c r="D2475" s="11" t="str">
        <f aca="false">TRIM('수출입 실적(국가별)'!B2479)</f>
        <v>룩셈부르그</v>
      </c>
      <c r="E2475" s="19" t="n">
        <f aca="false">IFERROR(VALUE(SUBSTITUTE(TRIM('수출입 실적(국가별)'!D2479),",","")),"")</f>
        <v>6490</v>
      </c>
      <c r="F2475" s="19" t="n">
        <f aca="false">IFERROR(VALUE(SUBSTITUTE(TRIM('수출입 실적(국가별)'!F2479),",","")),"")</f>
        <v>20909</v>
      </c>
      <c r="G2475" s="19" t="n">
        <f aca="false">IFERROR(VALUE(SUBSTITUTE(TRIM('수출입 실적(국가별)'!G2479),",","")),"")</f>
        <v>-14419</v>
      </c>
    </row>
    <row r="2476" customFormat="false" ht="15" hidden="false" customHeight="true" outlineLevel="0" collapsed="false">
      <c r="A2476" s="11" t="str">
        <f aca="false">TRIM('수출입 실적(국가별)'!A2480)</f>
        <v>2025.11</v>
      </c>
      <c r="B2476" s="17" t="n">
        <f aca="false">IFERROR(VALUE(LEFT(A2476,4)),"")</f>
        <v>2025</v>
      </c>
      <c r="C2476" s="17" t="n">
        <f aca="false">IFERROR(VALUE(RIGHT(A2476,2)),"")</f>
        <v>11</v>
      </c>
      <c r="D2476" s="11" t="str">
        <f aca="false">TRIM('수출입 실적(국가별)'!B2480)</f>
        <v>수단</v>
      </c>
      <c r="E2476" s="19" t="n">
        <f aca="false">IFERROR(VALUE(SUBSTITUTE(TRIM('수출입 실적(국가별)'!D2480),",","")),"")</f>
        <v>6286</v>
      </c>
      <c r="F2476" s="19" t="n">
        <f aca="false">IFERROR(VALUE(SUBSTITUTE(TRIM('수출입 실적(국가별)'!F2480),",","")),"")</f>
        <v>1</v>
      </c>
      <c r="G2476" s="19" t="n">
        <f aca="false">IFERROR(VALUE(SUBSTITUTE(TRIM('수출입 실적(국가별)'!G2480),",","")),"")</f>
        <v>6285</v>
      </c>
    </row>
    <row r="2477" customFormat="false" ht="15" hidden="false" customHeight="true" outlineLevel="0" collapsed="false">
      <c r="A2477" s="11" t="str">
        <f aca="false">TRIM('수출입 실적(국가별)'!A2481)</f>
        <v>2025.11</v>
      </c>
      <c r="B2477" s="17" t="n">
        <f aca="false">IFERROR(VALUE(LEFT(A2477,4)),"")</f>
        <v>2025</v>
      </c>
      <c r="C2477" s="17" t="n">
        <f aca="false">IFERROR(VALUE(RIGHT(A2477,2)),"")</f>
        <v>11</v>
      </c>
      <c r="D2477" s="11" t="str">
        <f aca="false">TRIM('수출입 실적(국가별)'!B2481)</f>
        <v>브루나이</v>
      </c>
      <c r="E2477" s="19" t="n">
        <f aca="false">IFERROR(VALUE(SUBSTITUTE(TRIM('수출입 실적(국가별)'!D2481),",","")),"")</f>
        <v>6113</v>
      </c>
      <c r="F2477" s="19" t="n">
        <f aca="false">IFERROR(VALUE(SUBSTITUTE(TRIM('수출입 실적(국가별)'!F2481),",","")),"")</f>
        <v>35241</v>
      </c>
      <c r="G2477" s="19" t="n">
        <f aca="false">IFERROR(VALUE(SUBSTITUTE(TRIM('수출입 실적(국가별)'!G2481),",","")),"")</f>
        <v>-29128</v>
      </c>
    </row>
    <row r="2478" customFormat="false" ht="15" hidden="false" customHeight="true" outlineLevel="0" collapsed="false">
      <c r="A2478" s="11" t="str">
        <f aca="false">TRIM('수출입 실적(국가별)'!A2482)</f>
        <v>2025.11</v>
      </c>
      <c r="B2478" s="17" t="n">
        <f aca="false">IFERROR(VALUE(LEFT(A2478,4)),"")</f>
        <v>2025</v>
      </c>
      <c r="C2478" s="17" t="n">
        <f aca="false">IFERROR(VALUE(RIGHT(A2478,2)),"")</f>
        <v>11</v>
      </c>
      <c r="D2478" s="11" t="str">
        <f aca="false">TRIM('수출입 실적(국가별)'!B2482)</f>
        <v>크로아티아</v>
      </c>
      <c r="E2478" s="19" t="n">
        <f aca="false">IFERROR(VALUE(SUBSTITUTE(TRIM('수출입 실적(국가별)'!D2482),",","")),"")</f>
        <v>5823</v>
      </c>
      <c r="F2478" s="19" t="n">
        <f aca="false">IFERROR(VALUE(SUBSTITUTE(TRIM('수출입 실적(국가별)'!F2482),",","")),"")</f>
        <v>2348</v>
      </c>
      <c r="G2478" s="19" t="n">
        <f aca="false">IFERROR(VALUE(SUBSTITUTE(TRIM('수출입 실적(국가별)'!G2482),",","")),"")</f>
        <v>3474</v>
      </c>
    </row>
    <row r="2479" customFormat="false" ht="15" hidden="false" customHeight="true" outlineLevel="0" collapsed="false">
      <c r="A2479" s="11" t="str">
        <f aca="false">TRIM('수출입 실적(국가별)'!A2483)</f>
        <v>2025.11</v>
      </c>
      <c r="B2479" s="17" t="n">
        <f aca="false">IFERROR(VALUE(LEFT(A2479,4)),"")</f>
        <v>2025</v>
      </c>
      <c r="C2479" s="17" t="n">
        <f aca="false">IFERROR(VALUE(RIGHT(A2479,2)),"")</f>
        <v>11</v>
      </c>
      <c r="D2479" s="11" t="str">
        <f aca="false">TRIM('수출입 실적(국가별)'!B2483)</f>
        <v>니카라과</v>
      </c>
      <c r="E2479" s="19" t="n">
        <f aca="false">IFERROR(VALUE(SUBSTITUTE(TRIM('수출입 실적(국가별)'!D2483),",","")),"")</f>
        <v>5804</v>
      </c>
      <c r="F2479" s="19" t="n">
        <f aca="false">IFERROR(VALUE(SUBSTITUTE(TRIM('수출입 실적(국가별)'!F2483),",","")),"")</f>
        <v>1056</v>
      </c>
      <c r="G2479" s="19" t="n">
        <f aca="false">IFERROR(VALUE(SUBSTITUTE(TRIM('수출입 실적(국가별)'!G2483),",","")),"")</f>
        <v>4748</v>
      </c>
    </row>
    <row r="2480" customFormat="false" ht="15" hidden="false" customHeight="true" outlineLevel="0" collapsed="false">
      <c r="A2480" s="11" t="str">
        <f aca="false">TRIM('수출입 실적(국가별)'!A2484)</f>
        <v>2025.11</v>
      </c>
      <c r="B2480" s="17" t="n">
        <f aca="false">IFERROR(VALUE(LEFT(A2480,4)),"")</f>
        <v>2025</v>
      </c>
      <c r="C2480" s="17" t="n">
        <f aca="false">IFERROR(VALUE(RIGHT(A2480,2)),"")</f>
        <v>11</v>
      </c>
      <c r="D2480" s="11" t="str">
        <f aca="false">TRIM('수출입 실적(국가별)'!B2484)</f>
        <v>벨라루스</v>
      </c>
      <c r="E2480" s="19" t="n">
        <f aca="false">IFERROR(VALUE(SUBSTITUTE(TRIM('수출입 실적(국가별)'!D2484),",","")),"")</f>
        <v>5424</v>
      </c>
      <c r="F2480" s="19" t="n">
        <f aca="false">IFERROR(VALUE(SUBSTITUTE(TRIM('수출입 실적(국가별)'!F2484),",","")),"")</f>
        <v>5756</v>
      </c>
      <c r="G2480" s="19" t="n">
        <f aca="false">IFERROR(VALUE(SUBSTITUTE(TRIM('수출입 실적(국가별)'!G2484),",","")),"")</f>
        <v>-333</v>
      </c>
    </row>
    <row r="2481" customFormat="false" ht="15" hidden="false" customHeight="true" outlineLevel="0" collapsed="false">
      <c r="A2481" s="11" t="str">
        <f aca="false">TRIM('수출입 실적(국가별)'!A2485)</f>
        <v>2025.11</v>
      </c>
      <c r="B2481" s="17" t="n">
        <f aca="false">IFERROR(VALUE(LEFT(A2481,4)),"")</f>
        <v>2025</v>
      </c>
      <c r="C2481" s="17" t="n">
        <f aca="false">IFERROR(VALUE(RIGHT(A2481,2)),"")</f>
        <v>11</v>
      </c>
      <c r="D2481" s="11" t="str">
        <f aca="false">TRIM('수출입 실적(국가별)'!B2485)</f>
        <v>몰도바</v>
      </c>
      <c r="E2481" s="19" t="n">
        <f aca="false">IFERROR(VALUE(SUBSTITUTE(TRIM('수출입 실적(국가별)'!D2485),",","")),"")</f>
        <v>5009</v>
      </c>
      <c r="F2481" s="19" t="n">
        <f aca="false">IFERROR(VALUE(SUBSTITUTE(TRIM('수출입 실적(국가별)'!F2485),",","")),"")</f>
        <v>5526</v>
      </c>
      <c r="G2481" s="19" t="n">
        <f aca="false">IFERROR(VALUE(SUBSTITUTE(TRIM('수출입 실적(국가별)'!G2485),",","")),"")</f>
        <v>-517</v>
      </c>
    </row>
    <row r="2482" customFormat="false" ht="15" hidden="false" customHeight="true" outlineLevel="0" collapsed="false">
      <c r="A2482" s="11" t="str">
        <f aca="false">TRIM('수출입 실적(국가별)'!A2486)</f>
        <v>2025.11</v>
      </c>
      <c r="B2482" s="17" t="n">
        <f aca="false">IFERROR(VALUE(LEFT(A2482,4)),"")</f>
        <v>2025</v>
      </c>
      <c r="C2482" s="17" t="n">
        <f aca="false">IFERROR(VALUE(RIGHT(A2482,2)),"")</f>
        <v>11</v>
      </c>
      <c r="D2482" s="11" t="str">
        <f aca="false">TRIM('수출입 실적(국가별)'!B2486)</f>
        <v>사이프러스</v>
      </c>
      <c r="E2482" s="19" t="n">
        <f aca="false">IFERROR(VALUE(SUBSTITUTE(TRIM('수출입 실적(국가별)'!D2486),",","")),"")</f>
        <v>4593</v>
      </c>
      <c r="F2482" s="19" t="n">
        <f aca="false">IFERROR(VALUE(SUBSTITUTE(TRIM('수출입 실적(국가별)'!F2486),",","")),"")</f>
        <v>407</v>
      </c>
      <c r="G2482" s="19" t="n">
        <f aca="false">IFERROR(VALUE(SUBSTITUTE(TRIM('수출입 실적(국가별)'!G2486),",","")),"")</f>
        <v>4186</v>
      </c>
    </row>
    <row r="2483" customFormat="false" ht="15" hidden="false" customHeight="true" outlineLevel="0" collapsed="false">
      <c r="A2483" s="11" t="str">
        <f aca="false">TRIM('수출입 실적(국가별)'!A2487)</f>
        <v>2025.11</v>
      </c>
      <c r="B2483" s="17" t="n">
        <f aca="false">IFERROR(VALUE(LEFT(A2483,4)),"")</f>
        <v>2025</v>
      </c>
      <c r="C2483" s="17" t="n">
        <f aca="false">IFERROR(VALUE(RIGHT(A2483,2)),"")</f>
        <v>11</v>
      </c>
      <c r="D2483" s="11" t="str">
        <f aca="false">TRIM('수출입 실적(국가별)'!B2487)</f>
        <v>마다카스카르</v>
      </c>
      <c r="E2483" s="19" t="n">
        <f aca="false">IFERROR(VALUE(SUBSTITUTE(TRIM('수출입 실적(국가별)'!D2487),",","")),"")</f>
        <v>4319</v>
      </c>
      <c r="F2483" s="19" t="n">
        <f aca="false">IFERROR(VALUE(SUBSTITUTE(TRIM('수출입 실적(국가별)'!F2487),",","")),"")</f>
        <v>10048</v>
      </c>
      <c r="G2483" s="19" t="n">
        <f aca="false">IFERROR(VALUE(SUBSTITUTE(TRIM('수출입 실적(국가별)'!G2487),",","")),"")</f>
        <v>-5729</v>
      </c>
    </row>
    <row r="2484" customFormat="false" ht="15" hidden="false" customHeight="true" outlineLevel="0" collapsed="false">
      <c r="A2484" s="11" t="str">
        <f aca="false">TRIM('수출입 실적(국가별)'!A2488)</f>
        <v>2025.11</v>
      </c>
      <c r="B2484" s="17" t="n">
        <f aca="false">IFERROR(VALUE(LEFT(A2484,4)),"")</f>
        <v>2025</v>
      </c>
      <c r="C2484" s="17" t="n">
        <f aca="false">IFERROR(VALUE(RIGHT(A2484,2)),"")</f>
        <v>11</v>
      </c>
      <c r="D2484" s="11" t="str">
        <f aca="false">TRIM('수출입 실적(국가별)'!B2488)</f>
        <v>라트비아</v>
      </c>
      <c r="E2484" s="19" t="n">
        <f aca="false">IFERROR(VALUE(SUBSTITUTE(TRIM('수출입 실적(국가별)'!D2488),",","")),"")</f>
        <v>4121</v>
      </c>
      <c r="F2484" s="19" t="n">
        <f aca="false">IFERROR(VALUE(SUBSTITUTE(TRIM('수출입 실적(국가별)'!F2488),",","")),"")</f>
        <v>7690</v>
      </c>
      <c r="G2484" s="19" t="n">
        <f aca="false">IFERROR(VALUE(SUBSTITUTE(TRIM('수출입 실적(국가별)'!G2488),",","")),"")</f>
        <v>-3569</v>
      </c>
    </row>
    <row r="2485" customFormat="false" ht="15" hidden="false" customHeight="true" outlineLevel="0" collapsed="false">
      <c r="A2485" s="11" t="str">
        <f aca="false">TRIM('수출입 실적(국가별)'!A2489)</f>
        <v>2025.11</v>
      </c>
      <c r="B2485" s="17" t="n">
        <f aca="false">IFERROR(VALUE(LEFT(A2485,4)),"")</f>
        <v>2025</v>
      </c>
      <c r="C2485" s="17" t="n">
        <f aca="false">IFERROR(VALUE(RIGHT(A2485,2)),"")</f>
        <v>11</v>
      </c>
      <c r="D2485" s="11" t="str">
        <f aca="false">TRIM('수출입 실적(국가별)'!B2489)</f>
        <v>트리니다드 토바고</v>
      </c>
      <c r="E2485" s="19" t="n">
        <f aca="false">IFERROR(VALUE(SUBSTITUTE(TRIM('수출입 실적(국가별)'!D2489),",","")),"")</f>
        <v>4089</v>
      </c>
      <c r="F2485" s="19" t="n">
        <f aca="false">IFERROR(VALUE(SUBSTITUTE(TRIM('수출입 실적(국가별)'!F2489),",","")),"")</f>
        <v>53504</v>
      </c>
      <c r="G2485" s="19" t="n">
        <f aca="false">IFERROR(VALUE(SUBSTITUTE(TRIM('수출입 실적(국가별)'!G2489),",","")),"")</f>
        <v>-49415</v>
      </c>
    </row>
    <row r="2486" customFormat="false" ht="15" hidden="false" customHeight="true" outlineLevel="0" collapsed="false">
      <c r="A2486" s="11" t="str">
        <f aca="false">TRIM('수출입 실적(국가별)'!A2490)</f>
        <v>2025.11</v>
      </c>
      <c r="B2486" s="17" t="n">
        <f aca="false">IFERROR(VALUE(LEFT(A2486,4)),"")</f>
        <v>2025</v>
      </c>
      <c r="C2486" s="17" t="n">
        <f aca="false">IFERROR(VALUE(RIGHT(A2486,2)),"")</f>
        <v>11</v>
      </c>
      <c r="D2486" s="11" t="str">
        <f aca="false">TRIM('수출입 실적(국가별)'!B2490)</f>
        <v>가이아나</v>
      </c>
      <c r="E2486" s="19" t="n">
        <f aca="false">IFERROR(VALUE(SUBSTITUTE(TRIM('수출입 실적(국가별)'!D2490),",","")),"")</f>
        <v>3988</v>
      </c>
      <c r="F2486" s="19" t="n">
        <f aca="false">IFERROR(VALUE(SUBSTITUTE(TRIM('수출입 실적(국가별)'!F2490),",","")),"")</f>
        <v>64</v>
      </c>
      <c r="G2486" s="19" t="n">
        <f aca="false">IFERROR(VALUE(SUBSTITUTE(TRIM('수출입 실적(국가별)'!G2490),",","")),"")</f>
        <v>3924</v>
      </c>
    </row>
    <row r="2487" customFormat="false" ht="15" hidden="false" customHeight="true" outlineLevel="0" collapsed="false">
      <c r="A2487" s="11" t="str">
        <f aca="false">TRIM('수출입 실적(국가별)'!A2491)</f>
        <v>2025.11</v>
      </c>
      <c r="B2487" s="17" t="n">
        <f aca="false">IFERROR(VALUE(LEFT(A2487,4)),"")</f>
        <v>2025</v>
      </c>
      <c r="C2487" s="17" t="n">
        <f aca="false">IFERROR(VALUE(RIGHT(A2487,2)),"")</f>
        <v>11</v>
      </c>
      <c r="D2487" s="11" t="str">
        <f aca="false">TRIM('수출입 실적(국가별)'!B2491)</f>
        <v>베네주엘라</v>
      </c>
      <c r="E2487" s="19" t="n">
        <f aca="false">IFERROR(VALUE(SUBSTITUTE(TRIM('수출입 실적(국가별)'!D2491),",","")),"")</f>
        <v>3793</v>
      </c>
      <c r="F2487" s="19" t="n">
        <f aca="false">IFERROR(VALUE(SUBSTITUTE(TRIM('수출입 실적(국가별)'!F2491),",","")),"")</f>
        <v>621</v>
      </c>
      <c r="G2487" s="19" t="n">
        <f aca="false">IFERROR(VALUE(SUBSTITUTE(TRIM('수출입 실적(국가별)'!G2491),",","")),"")</f>
        <v>3172</v>
      </c>
    </row>
    <row r="2488" customFormat="false" ht="15" hidden="false" customHeight="true" outlineLevel="0" collapsed="false">
      <c r="A2488" s="11" t="str">
        <f aca="false">TRIM('수출입 실적(국가별)'!A2492)</f>
        <v>2025.11</v>
      </c>
      <c r="B2488" s="17" t="n">
        <f aca="false">IFERROR(VALUE(LEFT(A2488,4)),"")</f>
        <v>2025</v>
      </c>
      <c r="C2488" s="17" t="n">
        <f aca="false">IFERROR(VALUE(RIGHT(A2488,2)),"")</f>
        <v>11</v>
      </c>
      <c r="D2488" s="11" t="str">
        <f aca="false">TRIM('수출입 실적(국가별)'!B2492)</f>
        <v>부르키나 파소</v>
      </c>
      <c r="E2488" s="19" t="n">
        <f aca="false">IFERROR(VALUE(SUBSTITUTE(TRIM('수출입 실적(국가별)'!D2492),",","")),"")</f>
        <v>3779</v>
      </c>
      <c r="F2488" s="19" t="n">
        <f aca="false">IFERROR(VALUE(SUBSTITUTE(TRIM('수출입 실적(국가별)'!F2492),",","")),"")</f>
        <v>3529</v>
      </c>
      <c r="G2488" s="19" t="n">
        <f aca="false">IFERROR(VALUE(SUBSTITUTE(TRIM('수출입 실적(국가별)'!G2492),",","")),"")</f>
        <v>250</v>
      </c>
    </row>
    <row r="2489" customFormat="false" ht="15" hidden="false" customHeight="true" outlineLevel="0" collapsed="false">
      <c r="A2489" s="11" t="str">
        <f aca="false">TRIM('수출입 실적(국가별)'!A2493)</f>
        <v>2025.11</v>
      </c>
      <c r="B2489" s="17" t="n">
        <f aca="false">IFERROR(VALUE(LEFT(A2489,4)),"")</f>
        <v>2025</v>
      </c>
      <c r="C2489" s="17" t="n">
        <f aca="false">IFERROR(VALUE(RIGHT(A2489,2)),"")</f>
        <v>11</v>
      </c>
      <c r="D2489" s="11" t="str">
        <f aca="false">TRIM('수출입 실적(국가별)'!B2493)</f>
        <v>아이슬란드</v>
      </c>
      <c r="E2489" s="19" t="n">
        <f aca="false">IFERROR(VALUE(SUBSTITUTE(TRIM('수출입 실적(국가별)'!D2493),",","")),"")</f>
        <v>3776</v>
      </c>
      <c r="F2489" s="19" t="n">
        <f aca="false">IFERROR(VALUE(SUBSTITUTE(TRIM('수출입 실적(국가별)'!F2493),",","")),"")</f>
        <v>3437</v>
      </c>
      <c r="G2489" s="19" t="n">
        <f aca="false">IFERROR(VALUE(SUBSTITUTE(TRIM('수출입 실적(국가별)'!G2493),",","")),"")</f>
        <v>339</v>
      </c>
    </row>
    <row r="2490" customFormat="false" ht="15" hidden="false" customHeight="true" outlineLevel="0" collapsed="false">
      <c r="A2490" s="11" t="str">
        <f aca="false">TRIM('수출입 실적(국가별)'!A2494)</f>
        <v>2025.11</v>
      </c>
      <c r="B2490" s="17" t="n">
        <f aca="false">IFERROR(VALUE(LEFT(A2490,4)),"")</f>
        <v>2025</v>
      </c>
      <c r="C2490" s="17" t="n">
        <f aca="false">IFERROR(VALUE(RIGHT(A2490,2)),"")</f>
        <v>11</v>
      </c>
      <c r="D2490" s="11" t="str">
        <f aca="false">TRIM('수출입 실적(국가별)'!B2494)</f>
        <v>사모아</v>
      </c>
      <c r="E2490" s="19" t="n">
        <f aca="false">IFERROR(VALUE(SUBSTITUTE(TRIM('수출입 실적(국가별)'!D2494),",","")),"")</f>
        <v>3719</v>
      </c>
      <c r="F2490" s="19" t="n">
        <f aca="false">IFERROR(VALUE(SUBSTITUTE(TRIM('수출입 실적(국가별)'!F2494),",","")),"")</f>
        <v>104</v>
      </c>
      <c r="G2490" s="19" t="n">
        <f aca="false">IFERROR(VALUE(SUBSTITUTE(TRIM('수출입 실적(국가별)'!G2494),",","")),"")</f>
        <v>3616</v>
      </c>
    </row>
    <row r="2491" customFormat="false" ht="15" hidden="false" customHeight="true" outlineLevel="0" collapsed="false">
      <c r="A2491" s="11" t="str">
        <f aca="false">TRIM('수출입 실적(국가별)'!A2495)</f>
        <v>2025.11</v>
      </c>
      <c r="B2491" s="17" t="n">
        <f aca="false">IFERROR(VALUE(LEFT(A2491,4)),"")</f>
        <v>2025</v>
      </c>
      <c r="C2491" s="17" t="n">
        <f aca="false">IFERROR(VALUE(RIGHT(A2491,2)),"")</f>
        <v>11</v>
      </c>
      <c r="D2491" s="11" t="str">
        <f aca="false">TRIM('수출입 실적(국가별)'!B2495)</f>
        <v>아프카니스탄</v>
      </c>
      <c r="E2491" s="19" t="n">
        <f aca="false">IFERROR(VALUE(SUBSTITUTE(TRIM('수출입 실적(국가별)'!D2495),",","")),"")</f>
        <v>3220</v>
      </c>
      <c r="F2491" s="19" t="n">
        <f aca="false">IFERROR(VALUE(SUBSTITUTE(TRIM('수출입 실적(국가별)'!F2495),",","")),"")</f>
        <v>2</v>
      </c>
      <c r="G2491" s="19" t="n">
        <f aca="false">IFERROR(VALUE(SUBSTITUTE(TRIM('수출입 실적(국가별)'!G2495),",","")),"")</f>
        <v>3218</v>
      </c>
    </row>
    <row r="2492" customFormat="false" ht="15" hidden="false" customHeight="true" outlineLevel="0" collapsed="false">
      <c r="A2492" s="11" t="str">
        <f aca="false">TRIM('수출입 실적(국가별)'!A2496)</f>
        <v>2025.11</v>
      </c>
      <c r="B2492" s="17" t="n">
        <f aca="false">IFERROR(VALUE(LEFT(A2492,4)),"")</f>
        <v>2025</v>
      </c>
      <c r="C2492" s="17" t="n">
        <f aca="false">IFERROR(VALUE(RIGHT(A2492,2)),"")</f>
        <v>11</v>
      </c>
      <c r="D2492" s="11" t="str">
        <f aca="false">TRIM('수출입 실적(국가별)'!B2496)</f>
        <v>기니</v>
      </c>
      <c r="E2492" s="19" t="n">
        <f aca="false">IFERROR(VALUE(SUBSTITUTE(TRIM('수출입 실적(국가별)'!D2496),",","")),"")</f>
        <v>3088</v>
      </c>
      <c r="F2492" s="19" t="n">
        <f aca="false">IFERROR(VALUE(SUBSTITUTE(TRIM('수출입 실적(국가별)'!F2496),",","")),"")</f>
        <v>22</v>
      </c>
      <c r="G2492" s="19" t="n">
        <f aca="false">IFERROR(VALUE(SUBSTITUTE(TRIM('수출입 실적(국가별)'!G2496),",","")),"")</f>
        <v>3067</v>
      </c>
    </row>
    <row r="2493" customFormat="false" ht="15" hidden="false" customHeight="true" outlineLevel="0" collapsed="false">
      <c r="A2493" s="11" t="str">
        <f aca="false">TRIM('수출입 실적(국가별)'!A2497)</f>
        <v>2025.11</v>
      </c>
      <c r="B2493" s="17" t="n">
        <f aca="false">IFERROR(VALUE(LEFT(A2493,4)),"")</f>
        <v>2025</v>
      </c>
      <c r="C2493" s="17" t="n">
        <f aca="false">IFERROR(VALUE(RIGHT(A2493,2)),"")</f>
        <v>11</v>
      </c>
      <c r="D2493" s="11" t="str">
        <f aca="false">TRIM('수출입 실적(국가별)'!B2497)</f>
        <v>말리</v>
      </c>
      <c r="E2493" s="19" t="n">
        <f aca="false">IFERROR(VALUE(SUBSTITUTE(TRIM('수출입 실적(국가별)'!D2497),",","")),"")</f>
        <v>2869</v>
      </c>
      <c r="F2493" s="19" t="n">
        <f aca="false">IFERROR(VALUE(SUBSTITUTE(TRIM('수출입 실적(국가별)'!F2497),",","")),"")</f>
        <v>0</v>
      </c>
      <c r="G2493" s="19" t="n">
        <f aca="false">IFERROR(VALUE(SUBSTITUTE(TRIM('수출입 실적(국가별)'!G2497),",","")),"")</f>
        <v>2869</v>
      </c>
    </row>
    <row r="2494" customFormat="false" ht="15" hidden="false" customHeight="true" outlineLevel="0" collapsed="false">
      <c r="A2494" s="11" t="str">
        <f aca="false">TRIM('수출입 실적(국가별)'!A2498)</f>
        <v>2025.11</v>
      </c>
      <c r="B2494" s="17" t="n">
        <f aca="false">IFERROR(VALUE(LEFT(A2494,4)),"")</f>
        <v>2025</v>
      </c>
      <c r="C2494" s="17" t="n">
        <f aca="false">IFERROR(VALUE(RIGHT(A2494,2)),"")</f>
        <v>11</v>
      </c>
      <c r="D2494" s="11" t="str">
        <f aca="false">TRIM('수출입 실적(국가별)'!B2498)</f>
        <v>아르메니아</v>
      </c>
      <c r="E2494" s="19" t="n">
        <f aca="false">IFERROR(VALUE(SUBSTITUTE(TRIM('수출입 실적(국가별)'!D2498),",","")),"")</f>
        <v>2768</v>
      </c>
      <c r="F2494" s="19" t="n">
        <f aca="false">IFERROR(VALUE(SUBSTITUTE(TRIM('수출입 실적(국가별)'!F2498),",","")),"")</f>
        <v>5374</v>
      </c>
      <c r="G2494" s="19" t="n">
        <f aca="false">IFERROR(VALUE(SUBSTITUTE(TRIM('수출입 실적(국가별)'!G2498),",","")),"")</f>
        <v>-2606</v>
      </c>
    </row>
    <row r="2495" customFormat="false" ht="15" hidden="false" customHeight="true" outlineLevel="0" collapsed="false">
      <c r="A2495" s="11" t="str">
        <f aca="false">TRIM('수출입 실적(국가별)'!A2499)</f>
        <v>2025.11</v>
      </c>
      <c r="B2495" s="17" t="n">
        <f aca="false">IFERROR(VALUE(LEFT(A2495,4)),"")</f>
        <v>2025</v>
      </c>
      <c r="C2495" s="17" t="n">
        <f aca="false">IFERROR(VALUE(RIGHT(A2495,2)),"")</f>
        <v>11</v>
      </c>
      <c r="D2495" s="11" t="str">
        <f aca="false">TRIM('수출입 실적(국가별)'!B2499)</f>
        <v>카메룬</v>
      </c>
      <c r="E2495" s="19" t="n">
        <f aca="false">IFERROR(VALUE(SUBSTITUTE(TRIM('수출입 실적(국가별)'!D2499),",","")),"")</f>
        <v>2714</v>
      </c>
      <c r="F2495" s="19" t="n">
        <f aca="false">IFERROR(VALUE(SUBSTITUTE(TRIM('수출입 실적(국가별)'!F2499),",","")),"")</f>
        <v>131</v>
      </c>
      <c r="G2495" s="19" t="n">
        <f aca="false">IFERROR(VALUE(SUBSTITUTE(TRIM('수출입 실적(국가별)'!G2499),",","")),"")</f>
        <v>2582</v>
      </c>
    </row>
    <row r="2496" customFormat="false" ht="15" hidden="false" customHeight="true" outlineLevel="0" collapsed="false">
      <c r="A2496" s="11" t="str">
        <f aca="false">TRIM('수출입 실적(국가별)'!A2500)</f>
        <v>2025.11</v>
      </c>
      <c r="B2496" s="17" t="n">
        <f aca="false">IFERROR(VALUE(LEFT(A2496,4)),"")</f>
        <v>2025</v>
      </c>
      <c r="C2496" s="17" t="n">
        <f aca="false">IFERROR(VALUE(RIGHT(A2496,2)),"")</f>
        <v>11</v>
      </c>
      <c r="D2496" s="11" t="str">
        <f aca="false">TRIM('수출입 실적(국가별)'!B2500)</f>
        <v>잠비아</v>
      </c>
      <c r="E2496" s="19" t="n">
        <f aca="false">IFERROR(VALUE(SUBSTITUTE(TRIM('수출입 실적(국가별)'!D2500),",","")),"")</f>
        <v>2686</v>
      </c>
      <c r="F2496" s="19" t="n">
        <f aca="false">IFERROR(VALUE(SUBSTITUTE(TRIM('수출입 실적(국가별)'!F2500),",","")),"")</f>
        <v>15570</v>
      </c>
      <c r="G2496" s="19" t="n">
        <f aca="false">IFERROR(VALUE(SUBSTITUTE(TRIM('수출입 실적(국가별)'!G2500),",","")),"")</f>
        <v>-12884</v>
      </c>
    </row>
    <row r="2497" customFormat="false" ht="15" hidden="false" customHeight="true" outlineLevel="0" collapsed="false">
      <c r="A2497" s="11" t="str">
        <f aca="false">TRIM('수출입 실적(국가별)'!A2501)</f>
        <v>2025.11</v>
      </c>
      <c r="B2497" s="17" t="n">
        <f aca="false">IFERROR(VALUE(LEFT(A2497,4)),"")</f>
        <v>2025</v>
      </c>
      <c r="C2497" s="17" t="n">
        <f aca="false">IFERROR(VALUE(RIGHT(A2497,2)),"")</f>
        <v>11</v>
      </c>
      <c r="D2497" s="11" t="str">
        <f aca="false">TRIM('수출입 실적(국가별)'!B2501)</f>
        <v>모리셔스</v>
      </c>
      <c r="E2497" s="19" t="n">
        <f aca="false">IFERROR(VALUE(SUBSTITUTE(TRIM('수출입 실적(국가별)'!D2501),",","")),"")</f>
        <v>2651</v>
      </c>
      <c r="F2497" s="19" t="n">
        <f aca="false">IFERROR(VALUE(SUBSTITUTE(TRIM('수출입 실적(국가별)'!F2501),",","")),"")</f>
        <v>134</v>
      </c>
      <c r="G2497" s="19" t="n">
        <f aca="false">IFERROR(VALUE(SUBSTITUTE(TRIM('수출입 실적(국가별)'!G2501),",","")),"")</f>
        <v>2517</v>
      </c>
    </row>
    <row r="2498" customFormat="false" ht="15" hidden="false" customHeight="true" outlineLevel="0" collapsed="false">
      <c r="A2498" s="11" t="str">
        <f aca="false">TRIM('수출입 실적(국가별)'!A2502)</f>
        <v>2025.11</v>
      </c>
      <c r="B2498" s="17" t="n">
        <f aca="false">IFERROR(VALUE(LEFT(A2498,4)),"")</f>
        <v>2025</v>
      </c>
      <c r="C2498" s="17" t="n">
        <f aca="false">IFERROR(VALUE(RIGHT(A2498,2)),"")</f>
        <v>11</v>
      </c>
      <c r="D2498" s="11" t="str">
        <f aca="false">TRIM('수출입 실적(국가별)'!B2502)</f>
        <v>앙골라</v>
      </c>
      <c r="E2498" s="19" t="n">
        <f aca="false">IFERROR(VALUE(SUBSTITUTE(TRIM('수출입 실적(국가별)'!D2502),",","")),"")</f>
        <v>2627</v>
      </c>
      <c r="F2498" s="19" t="n">
        <f aca="false">IFERROR(VALUE(SUBSTITUTE(TRIM('수출입 실적(국가별)'!F2502),",","")),"")</f>
        <v>0</v>
      </c>
      <c r="G2498" s="19" t="n">
        <f aca="false">IFERROR(VALUE(SUBSTITUTE(TRIM('수출입 실적(국가별)'!G2502),",","")),"")</f>
        <v>2627</v>
      </c>
    </row>
    <row r="2499" customFormat="false" ht="15" hidden="false" customHeight="true" outlineLevel="0" collapsed="false">
      <c r="A2499" s="11" t="str">
        <f aca="false">TRIM('수출입 실적(국가별)'!A2503)</f>
        <v>2025.11</v>
      </c>
      <c r="B2499" s="17" t="n">
        <f aca="false">IFERROR(VALUE(LEFT(A2499,4)),"")</f>
        <v>2025</v>
      </c>
      <c r="C2499" s="17" t="n">
        <f aca="false">IFERROR(VALUE(RIGHT(A2499,2)),"")</f>
        <v>11</v>
      </c>
      <c r="D2499" s="11" t="str">
        <f aca="false">TRIM('수출입 실적(국가별)'!B2503)</f>
        <v>볼리비아</v>
      </c>
      <c r="E2499" s="19" t="n">
        <f aca="false">IFERROR(VALUE(SUBSTITUTE(TRIM('수출입 실적(국가별)'!D2503),",","")),"")</f>
        <v>2611</v>
      </c>
      <c r="F2499" s="19" t="n">
        <f aca="false">IFERROR(VALUE(SUBSTITUTE(TRIM('수출입 실적(국가별)'!F2503),",","")),"")</f>
        <v>51567</v>
      </c>
      <c r="G2499" s="19" t="n">
        <f aca="false">IFERROR(VALUE(SUBSTITUTE(TRIM('수출입 실적(국가별)'!G2503),",","")),"")</f>
        <v>-48956</v>
      </c>
    </row>
    <row r="2500" customFormat="false" ht="15" hidden="false" customHeight="true" outlineLevel="0" collapsed="false">
      <c r="A2500" s="11" t="str">
        <f aca="false">TRIM('수출입 실적(국가별)'!A2504)</f>
        <v>2025.11</v>
      </c>
      <c r="B2500" s="17" t="n">
        <f aca="false">IFERROR(VALUE(LEFT(A2500,4)),"")</f>
        <v>2025</v>
      </c>
      <c r="C2500" s="17" t="n">
        <f aca="false">IFERROR(VALUE(RIGHT(A2500,2)),"")</f>
        <v>11</v>
      </c>
      <c r="D2500" s="11" t="str">
        <f aca="false">TRIM('수출입 실적(국가별)'!B2504)</f>
        <v>토고</v>
      </c>
      <c r="E2500" s="19" t="n">
        <f aca="false">IFERROR(VALUE(SUBSTITUTE(TRIM('수출입 실적(국가별)'!D2504),",","")),"")</f>
        <v>2586</v>
      </c>
      <c r="F2500" s="19" t="n">
        <f aca="false">IFERROR(VALUE(SUBSTITUTE(TRIM('수출입 실적(국가별)'!F2504),",","")),"")</f>
        <v>9</v>
      </c>
      <c r="G2500" s="19" t="n">
        <f aca="false">IFERROR(VALUE(SUBSTITUTE(TRIM('수출입 실적(국가별)'!G2504),",","")),"")</f>
        <v>2578</v>
      </c>
    </row>
    <row r="2501" customFormat="false" ht="15" hidden="false" customHeight="true" outlineLevel="0" collapsed="false">
      <c r="A2501" s="11" t="str">
        <f aca="false">TRIM('수출입 실적(국가별)'!A2505)</f>
        <v>2025.11</v>
      </c>
      <c r="B2501" s="17" t="n">
        <f aca="false">IFERROR(VALUE(LEFT(A2501,4)),"")</f>
        <v>2025</v>
      </c>
      <c r="C2501" s="17" t="n">
        <f aca="false">IFERROR(VALUE(RIGHT(A2501,2)),"")</f>
        <v>11</v>
      </c>
      <c r="D2501" s="11" t="str">
        <f aca="false">TRIM('수출입 실적(국가별)'!B2505)</f>
        <v>베닝</v>
      </c>
      <c r="E2501" s="19" t="n">
        <f aca="false">IFERROR(VALUE(SUBSTITUTE(TRIM('수출입 실적(국가별)'!D2505),",","")),"")</f>
        <v>2571</v>
      </c>
      <c r="F2501" s="19" t="n">
        <f aca="false">IFERROR(VALUE(SUBSTITUTE(TRIM('수출입 실적(국가별)'!F2505),",","")),"")</f>
        <v>0</v>
      </c>
      <c r="G2501" s="19" t="n">
        <f aca="false">IFERROR(VALUE(SUBSTITUTE(TRIM('수출입 실적(국가별)'!G2505),",","")),"")</f>
        <v>2571</v>
      </c>
    </row>
    <row r="2502" customFormat="false" ht="15" hidden="false" customHeight="true" outlineLevel="0" collapsed="false">
      <c r="A2502" s="11" t="str">
        <f aca="false">TRIM('수출입 실적(국가별)'!A2506)</f>
        <v>2025.11</v>
      </c>
      <c r="B2502" s="17" t="n">
        <f aca="false">IFERROR(VALUE(LEFT(A2502,4)),"")</f>
        <v>2025</v>
      </c>
      <c r="C2502" s="17" t="n">
        <f aca="false">IFERROR(VALUE(RIGHT(A2502,2)),"")</f>
        <v>11</v>
      </c>
      <c r="D2502" s="11" t="str">
        <f aca="false">TRIM('수출입 실적(국가별)'!B2506)</f>
        <v>불령 리유니온 코모도 제도</v>
      </c>
      <c r="E2502" s="19" t="n">
        <f aca="false">IFERROR(VALUE(SUBSTITUTE(TRIM('수출입 실적(국가별)'!D2506),",","")),"")</f>
        <v>2242</v>
      </c>
      <c r="F2502" s="19" t="n">
        <f aca="false">IFERROR(VALUE(SUBSTITUTE(TRIM('수출입 실적(국가별)'!F2506),",","")),"")</f>
        <v>0</v>
      </c>
      <c r="G2502" s="19" t="n">
        <f aca="false">IFERROR(VALUE(SUBSTITUTE(TRIM('수출입 실적(국가별)'!G2506),",","")),"")</f>
        <v>2242</v>
      </c>
    </row>
    <row r="2503" customFormat="false" ht="15" hidden="false" customHeight="true" outlineLevel="0" collapsed="false">
      <c r="A2503" s="11" t="str">
        <f aca="false">TRIM('수출입 실적(국가별)'!A2507)</f>
        <v>2025.11</v>
      </c>
      <c r="B2503" s="17" t="n">
        <f aca="false">IFERROR(VALUE(LEFT(A2503,4)),"")</f>
        <v>2025</v>
      </c>
      <c r="C2503" s="17" t="n">
        <f aca="false">IFERROR(VALUE(RIGHT(A2503,2)),"")</f>
        <v>11</v>
      </c>
      <c r="D2503" s="11" t="str">
        <f aca="false">TRIM('수출입 실적(국가별)'!B2507)</f>
        <v>짐바브웨</v>
      </c>
      <c r="E2503" s="19" t="n">
        <f aca="false">IFERROR(VALUE(SUBSTITUTE(TRIM('수출입 실적(국가별)'!D2507),",","")),"")</f>
        <v>2217</v>
      </c>
      <c r="F2503" s="19" t="n">
        <f aca="false">IFERROR(VALUE(SUBSTITUTE(TRIM('수출입 실적(국가별)'!F2507),",","")),"")</f>
        <v>822</v>
      </c>
      <c r="G2503" s="19" t="n">
        <f aca="false">IFERROR(VALUE(SUBSTITUTE(TRIM('수출입 실적(국가별)'!G2507),",","")),"")</f>
        <v>1395</v>
      </c>
    </row>
    <row r="2504" customFormat="false" ht="15" hidden="false" customHeight="true" outlineLevel="0" collapsed="false">
      <c r="A2504" s="11" t="str">
        <f aca="false">TRIM('수출입 실적(국가별)'!A2508)</f>
        <v>2025.11</v>
      </c>
      <c r="B2504" s="17" t="n">
        <f aca="false">IFERROR(VALUE(LEFT(A2504,4)),"")</f>
        <v>2025</v>
      </c>
      <c r="C2504" s="17" t="n">
        <f aca="false">IFERROR(VALUE(RIGHT(A2504,2)),"")</f>
        <v>11</v>
      </c>
      <c r="D2504" s="11" t="str">
        <f aca="false">TRIM('수출입 실적(국가별)'!B2508)</f>
        <v>소말리아</v>
      </c>
      <c r="E2504" s="19" t="n">
        <f aca="false">IFERROR(VALUE(SUBSTITUTE(TRIM('수출입 실적(국가별)'!D2508),",","")),"")</f>
        <v>2165</v>
      </c>
      <c r="F2504" s="19" t="n">
        <f aca="false">IFERROR(VALUE(SUBSTITUTE(TRIM('수출입 실적(국가별)'!F2508),",","")),"")</f>
        <v>246</v>
      </c>
      <c r="G2504" s="19" t="n">
        <f aca="false">IFERROR(VALUE(SUBSTITUTE(TRIM('수출입 실적(국가별)'!G2508),",","")),"")</f>
        <v>1919</v>
      </c>
    </row>
    <row r="2505" customFormat="false" ht="15" hidden="false" customHeight="true" outlineLevel="0" collapsed="false">
      <c r="A2505" s="11" t="str">
        <f aca="false">TRIM('수출입 실적(국가별)'!A2509)</f>
        <v>2025.11</v>
      </c>
      <c r="B2505" s="17" t="n">
        <f aca="false">IFERROR(VALUE(LEFT(A2505,4)),"")</f>
        <v>2025</v>
      </c>
      <c r="C2505" s="17" t="n">
        <f aca="false">IFERROR(VALUE(RIGHT(A2505,2)),"")</f>
        <v>11</v>
      </c>
      <c r="D2505" s="11" t="str">
        <f aca="false">TRIM('수출입 실적(국가별)'!B2509)</f>
        <v>큐라소</v>
      </c>
      <c r="E2505" s="19" t="n">
        <f aca="false">IFERROR(VALUE(SUBSTITUTE(TRIM('수출입 실적(국가별)'!D2509),",","")),"")</f>
        <v>2009</v>
      </c>
      <c r="F2505" s="19" t="n">
        <f aca="false">IFERROR(VALUE(SUBSTITUTE(TRIM('수출입 실적(국가별)'!F2509),",","")),"")</f>
        <v>17</v>
      </c>
      <c r="G2505" s="19" t="n">
        <f aca="false">IFERROR(VALUE(SUBSTITUTE(TRIM('수출입 실적(국가별)'!G2509),",","")),"")</f>
        <v>1991</v>
      </c>
    </row>
    <row r="2506" customFormat="false" ht="15" hidden="false" customHeight="true" outlineLevel="0" collapsed="false">
      <c r="A2506" s="11" t="str">
        <f aca="false">TRIM('수출입 실적(국가별)'!A2510)</f>
        <v>2025.11</v>
      </c>
      <c r="B2506" s="17" t="n">
        <f aca="false">IFERROR(VALUE(LEFT(A2506,4)),"")</f>
        <v>2025</v>
      </c>
      <c r="C2506" s="17" t="n">
        <f aca="false">IFERROR(VALUE(RIGHT(A2506,2)),"")</f>
        <v>11</v>
      </c>
      <c r="D2506" s="11" t="str">
        <f aca="false">TRIM('수출입 실적(국가별)'!B2510)</f>
        <v>아루바</v>
      </c>
      <c r="E2506" s="19" t="n">
        <f aca="false">IFERROR(VALUE(SUBSTITUTE(TRIM('수출입 실적(국가별)'!D2510),",","")),"")</f>
        <v>1989</v>
      </c>
      <c r="F2506" s="19" t="n">
        <f aca="false">IFERROR(VALUE(SUBSTITUTE(TRIM('수출입 실적(국가별)'!F2510),",","")),"")</f>
        <v>0</v>
      </c>
      <c r="G2506" s="19" t="n">
        <f aca="false">IFERROR(VALUE(SUBSTITUTE(TRIM('수출입 실적(국가별)'!G2510),",","")),"")</f>
        <v>1989</v>
      </c>
    </row>
    <row r="2507" customFormat="false" ht="15" hidden="false" customHeight="true" outlineLevel="0" collapsed="false">
      <c r="A2507" s="11" t="str">
        <f aca="false">TRIM('수출입 실적(국가별)'!A2511)</f>
        <v>2025.11</v>
      </c>
      <c r="B2507" s="17" t="n">
        <f aca="false">IFERROR(VALUE(LEFT(A2507,4)),"")</f>
        <v>2025</v>
      </c>
      <c r="C2507" s="17" t="n">
        <f aca="false">IFERROR(VALUE(RIGHT(A2507,2)),"")</f>
        <v>11</v>
      </c>
      <c r="D2507" s="11" t="str">
        <f aca="false">TRIM('수출입 실적(국가별)'!B2511)</f>
        <v>바하마</v>
      </c>
      <c r="E2507" s="19" t="n">
        <f aca="false">IFERROR(VALUE(SUBSTITUTE(TRIM('수출입 실적(국가별)'!D2511),",","")),"")</f>
        <v>1952</v>
      </c>
      <c r="F2507" s="19" t="n">
        <f aca="false">IFERROR(VALUE(SUBSTITUTE(TRIM('수출입 실적(국가별)'!F2511),",","")),"")</f>
        <v>1</v>
      </c>
      <c r="G2507" s="19" t="n">
        <f aca="false">IFERROR(VALUE(SUBSTITUTE(TRIM('수출입 실적(국가별)'!G2511),",","")),"")</f>
        <v>1951</v>
      </c>
    </row>
    <row r="2508" customFormat="false" ht="15" hidden="false" customHeight="true" outlineLevel="0" collapsed="false">
      <c r="A2508" s="11" t="str">
        <f aca="false">TRIM('수출입 실적(국가별)'!A2512)</f>
        <v>2025.11</v>
      </c>
      <c r="B2508" s="17" t="n">
        <f aca="false">IFERROR(VALUE(LEFT(A2508,4)),"")</f>
        <v>2025</v>
      </c>
      <c r="C2508" s="17" t="n">
        <f aca="false">IFERROR(VALUE(RIGHT(A2508,2)),"")</f>
        <v>11</v>
      </c>
      <c r="D2508" s="11" t="str">
        <f aca="false">TRIM('수출입 실적(국가별)'!B2512)</f>
        <v>르완다</v>
      </c>
      <c r="E2508" s="19" t="n">
        <f aca="false">IFERROR(VALUE(SUBSTITUTE(TRIM('수출입 실적(국가별)'!D2512),",","")),"")</f>
        <v>1916</v>
      </c>
      <c r="F2508" s="19" t="n">
        <f aca="false">IFERROR(VALUE(SUBSTITUTE(TRIM('수출입 실적(국가별)'!F2512),",","")),"")</f>
        <v>45</v>
      </c>
      <c r="G2508" s="19" t="n">
        <f aca="false">IFERROR(VALUE(SUBSTITUTE(TRIM('수출입 실적(국가별)'!G2512),",","")),"")</f>
        <v>1871</v>
      </c>
    </row>
    <row r="2509" customFormat="false" ht="15" hidden="false" customHeight="true" outlineLevel="0" collapsed="false">
      <c r="A2509" s="11" t="str">
        <f aca="false">TRIM('수출입 실적(국가별)'!A2513)</f>
        <v>2025.11</v>
      </c>
      <c r="B2509" s="17" t="n">
        <f aca="false">IFERROR(VALUE(LEFT(A2509,4)),"")</f>
        <v>2025</v>
      </c>
      <c r="C2509" s="17" t="n">
        <f aca="false">IFERROR(VALUE(RIGHT(A2509,2)),"")</f>
        <v>11</v>
      </c>
      <c r="D2509" s="11" t="str">
        <f aca="false">TRIM('수출입 실적(국가별)'!B2513)</f>
        <v>네팔</v>
      </c>
      <c r="E2509" s="19" t="n">
        <f aca="false">IFERROR(VALUE(SUBSTITUTE(TRIM('수출입 실적(국가별)'!D2513),",","")),"")</f>
        <v>1705</v>
      </c>
      <c r="F2509" s="19" t="n">
        <f aca="false">IFERROR(VALUE(SUBSTITUTE(TRIM('수출입 실적(국가별)'!F2513),",","")),"")</f>
        <v>526</v>
      </c>
      <c r="G2509" s="19" t="n">
        <f aca="false">IFERROR(VALUE(SUBSTITUTE(TRIM('수출입 실적(국가별)'!G2513),",","")),"")</f>
        <v>1179</v>
      </c>
    </row>
    <row r="2510" customFormat="false" ht="15" hidden="false" customHeight="true" outlineLevel="0" collapsed="false">
      <c r="A2510" s="11" t="str">
        <f aca="false">TRIM('수출입 실적(국가별)'!A2514)</f>
        <v>2025.11</v>
      </c>
      <c r="B2510" s="17" t="n">
        <f aca="false">IFERROR(VALUE(LEFT(A2510,4)),"")</f>
        <v>2025</v>
      </c>
      <c r="C2510" s="17" t="n">
        <f aca="false">IFERROR(VALUE(RIGHT(A2510,2)),"")</f>
        <v>11</v>
      </c>
      <c r="D2510" s="11" t="str">
        <f aca="false">TRIM('수출입 실적(국가별)'!B2514)</f>
        <v>적도 기니</v>
      </c>
      <c r="E2510" s="19" t="n">
        <f aca="false">IFERROR(VALUE(SUBSTITUTE(TRIM('수출입 실적(국가별)'!D2514),",","")),"")</f>
        <v>1609</v>
      </c>
      <c r="F2510" s="19" t="n">
        <f aca="false">IFERROR(VALUE(SUBSTITUTE(TRIM('수출입 실적(국가별)'!F2514),",","")),"")</f>
        <v>3</v>
      </c>
      <c r="G2510" s="19" t="n">
        <f aca="false">IFERROR(VALUE(SUBSTITUTE(TRIM('수출입 실적(국가별)'!G2514),",","")),"")</f>
        <v>1607</v>
      </c>
    </row>
    <row r="2511" customFormat="false" ht="15" hidden="false" customHeight="true" outlineLevel="0" collapsed="false">
      <c r="A2511" s="11" t="str">
        <f aca="false">TRIM('수출입 실적(국가별)'!A2515)</f>
        <v>2025.11</v>
      </c>
      <c r="B2511" s="17" t="n">
        <f aca="false">IFERROR(VALUE(LEFT(A2511,4)),"")</f>
        <v>2025</v>
      </c>
      <c r="C2511" s="17" t="n">
        <f aca="false">IFERROR(VALUE(RIGHT(A2511,2)),"")</f>
        <v>11</v>
      </c>
      <c r="D2511" s="11" t="str">
        <f aca="false">TRIM('수출입 실적(국가별)'!B2515)</f>
        <v>가봉</v>
      </c>
      <c r="E2511" s="19" t="n">
        <f aca="false">IFERROR(VALUE(SUBSTITUTE(TRIM('수출입 실적(국가별)'!D2515),",","")),"")</f>
        <v>1487</v>
      </c>
      <c r="F2511" s="19" t="n">
        <f aca="false">IFERROR(VALUE(SUBSTITUTE(TRIM('수출입 실적(국가별)'!F2515),",","")),"")</f>
        <v>439</v>
      </c>
      <c r="G2511" s="19" t="n">
        <f aca="false">IFERROR(VALUE(SUBSTITUTE(TRIM('수출입 실적(국가별)'!G2515),",","")),"")</f>
        <v>1048</v>
      </c>
    </row>
    <row r="2512" customFormat="false" ht="15" hidden="false" customHeight="true" outlineLevel="0" collapsed="false">
      <c r="A2512" s="11" t="str">
        <f aca="false">TRIM('수출입 실적(국가별)'!A2516)</f>
        <v>2025.11</v>
      </c>
      <c r="B2512" s="17" t="n">
        <f aca="false">IFERROR(VALUE(LEFT(A2512,4)),"")</f>
        <v>2025</v>
      </c>
      <c r="C2512" s="17" t="n">
        <f aca="false">IFERROR(VALUE(RIGHT(A2512,2)),"")</f>
        <v>11</v>
      </c>
      <c r="D2512" s="11" t="str">
        <f aca="false">TRIM('수출입 실적(국가별)'!B2516)</f>
        <v>보스니아-헤르체고비나</v>
      </c>
      <c r="E2512" s="19" t="n">
        <f aca="false">IFERROR(VALUE(SUBSTITUTE(TRIM('수출입 실적(국가별)'!D2516),",","")),"")</f>
        <v>1446</v>
      </c>
      <c r="F2512" s="19" t="n">
        <f aca="false">IFERROR(VALUE(SUBSTITUTE(TRIM('수출입 실적(국가별)'!F2516),",","")),"")</f>
        <v>3104</v>
      </c>
      <c r="G2512" s="19" t="n">
        <f aca="false">IFERROR(VALUE(SUBSTITUTE(TRIM('수출입 실적(국가별)'!G2516),",","")),"")</f>
        <v>-1658</v>
      </c>
    </row>
    <row r="2513" customFormat="false" ht="15" hidden="false" customHeight="true" outlineLevel="0" collapsed="false">
      <c r="A2513" s="11" t="str">
        <f aca="false">TRIM('수출입 실적(국가별)'!A2517)</f>
        <v>2025.11</v>
      </c>
      <c r="B2513" s="17" t="n">
        <f aca="false">IFERROR(VALUE(LEFT(A2513,4)),"")</f>
        <v>2025</v>
      </c>
      <c r="C2513" s="17" t="n">
        <f aca="false">IFERROR(VALUE(RIGHT(A2513,2)),"")</f>
        <v>11</v>
      </c>
      <c r="D2513" s="11" t="str">
        <f aca="false">TRIM('수출입 실적(국가별)'!B2517)</f>
        <v>나미비아</v>
      </c>
      <c r="E2513" s="19" t="n">
        <f aca="false">IFERROR(VALUE(SUBSTITUTE(TRIM('수출입 실적(국가별)'!D2517),",","")),"")</f>
        <v>1378</v>
      </c>
      <c r="F2513" s="19" t="n">
        <f aca="false">IFERROR(VALUE(SUBSTITUTE(TRIM('수출입 실적(국가별)'!F2517),",","")),"")</f>
        <v>48</v>
      </c>
      <c r="G2513" s="19" t="n">
        <f aca="false">IFERROR(VALUE(SUBSTITUTE(TRIM('수출입 실적(국가별)'!G2517),",","")),"")</f>
        <v>1331</v>
      </c>
    </row>
    <row r="2514" customFormat="false" ht="15" hidden="false" customHeight="true" outlineLevel="0" collapsed="false">
      <c r="A2514" s="11" t="str">
        <f aca="false">TRIM('수출입 실적(국가별)'!A2518)</f>
        <v>2025.11</v>
      </c>
      <c r="B2514" s="17" t="n">
        <f aca="false">IFERROR(VALUE(LEFT(A2514,4)),"")</f>
        <v>2025</v>
      </c>
      <c r="C2514" s="17" t="n">
        <f aca="false">IFERROR(VALUE(RIGHT(A2514,2)),"")</f>
        <v>11</v>
      </c>
      <c r="D2514" s="11" t="str">
        <f aca="false">TRIM('수출입 실적(국가별)'!B2518)</f>
        <v>아메리칸 사모아</v>
      </c>
      <c r="E2514" s="19" t="n">
        <f aca="false">IFERROR(VALUE(SUBSTITUTE(TRIM('수출입 실적(국가별)'!D2518),",","")),"")</f>
        <v>1321</v>
      </c>
      <c r="F2514" s="19" t="n">
        <f aca="false">IFERROR(VALUE(SUBSTITUTE(TRIM('수출입 실적(국가별)'!F2518),",","")),"")</f>
        <v>111</v>
      </c>
      <c r="G2514" s="19" t="n">
        <f aca="false">IFERROR(VALUE(SUBSTITUTE(TRIM('수출입 실적(국가별)'!G2518),",","")),"")</f>
        <v>1210</v>
      </c>
    </row>
    <row r="2515" customFormat="false" ht="15" hidden="false" customHeight="true" outlineLevel="0" collapsed="false">
      <c r="A2515" s="11" t="str">
        <f aca="false">TRIM('수출입 실적(국가별)'!A2519)</f>
        <v>2025.11</v>
      </c>
      <c r="B2515" s="17" t="n">
        <f aca="false">IFERROR(VALUE(LEFT(A2515,4)),"")</f>
        <v>2025</v>
      </c>
      <c r="C2515" s="17" t="n">
        <f aca="false">IFERROR(VALUE(RIGHT(A2515,2)),"")</f>
        <v>11</v>
      </c>
      <c r="D2515" s="11" t="str">
        <f aca="false">TRIM('수출입 실적(국가별)'!B2519)</f>
        <v>세이쉘</v>
      </c>
      <c r="E2515" s="19" t="n">
        <f aca="false">IFERROR(VALUE(SUBSTITUTE(TRIM('수출입 실적(국가별)'!D2519),",","")),"")</f>
        <v>1301</v>
      </c>
      <c r="F2515" s="19" t="n">
        <f aca="false">IFERROR(VALUE(SUBSTITUTE(TRIM('수출입 실적(국가별)'!F2519),",","")),"")</f>
        <v>540</v>
      </c>
      <c r="G2515" s="19" t="n">
        <f aca="false">IFERROR(VALUE(SUBSTITUTE(TRIM('수출입 실적(국가별)'!G2519),",","")),"")</f>
        <v>761</v>
      </c>
    </row>
    <row r="2516" customFormat="false" ht="15" hidden="false" customHeight="true" outlineLevel="0" collapsed="false">
      <c r="A2516" s="11" t="str">
        <f aca="false">TRIM('수출입 실적(국가별)'!A2520)</f>
        <v>2025.11</v>
      </c>
      <c r="B2516" s="17" t="n">
        <f aca="false">IFERROR(VALUE(LEFT(A2516,4)),"")</f>
        <v>2025</v>
      </c>
      <c r="C2516" s="17" t="n">
        <f aca="false">IFERROR(VALUE(RIGHT(A2516,2)),"")</f>
        <v>11</v>
      </c>
      <c r="D2516" s="11" t="str">
        <f aca="false">TRIM('수출입 실적(국가별)'!B2520)</f>
        <v>콩고민주공화국</v>
      </c>
      <c r="E2516" s="19" t="n">
        <f aca="false">IFERROR(VALUE(SUBSTITUTE(TRIM('수출입 실적(국가별)'!D2520),",","")),"")</f>
        <v>1272</v>
      </c>
      <c r="F2516" s="19" t="n">
        <f aca="false">IFERROR(VALUE(SUBSTITUTE(TRIM('수출입 실적(국가별)'!F2520),",","")),"")</f>
        <v>119048</v>
      </c>
      <c r="G2516" s="19" t="n">
        <f aca="false">IFERROR(VALUE(SUBSTITUTE(TRIM('수출입 실적(국가별)'!G2520),",","")),"")</f>
        <v>-117776</v>
      </c>
    </row>
    <row r="2517" customFormat="false" ht="15" hidden="false" customHeight="true" outlineLevel="0" collapsed="false">
      <c r="A2517" s="11" t="str">
        <f aca="false">TRIM('수출입 실적(국가별)'!A2521)</f>
        <v>2025.11</v>
      </c>
      <c r="B2517" s="17" t="n">
        <f aca="false">IFERROR(VALUE(LEFT(A2517,4)),"")</f>
        <v>2025</v>
      </c>
      <c r="C2517" s="17" t="n">
        <f aca="false">IFERROR(VALUE(RIGHT(A2517,2)),"")</f>
        <v>11</v>
      </c>
      <c r="D2517" s="11" t="str">
        <f aca="false">TRIM('수출입 실적(국가별)'!B2521)</f>
        <v>자마이카</v>
      </c>
      <c r="E2517" s="19" t="n">
        <f aca="false">IFERROR(VALUE(SUBSTITUTE(TRIM('수출입 실적(국가별)'!D2521),",","")),"")</f>
        <v>1233</v>
      </c>
      <c r="F2517" s="19" t="n">
        <f aca="false">IFERROR(VALUE(SUBSTITUTE(TRIM('수출입 실적(국가별)'!F2521),",","")),"")</f>
        <v>883</v>
      </c>
      <c r="G2517" s="19" t="n">
        <f aca="false">IFERROR(VALUE(SUBSTITUTE(TRIM('수출입 실적(국가별)'!G2521),",","")),"")</f>
        <v>350</v>
      </c>
    </row>
    <row r="2518" customFormat="false" ht="15" hidden="false" customHeight="true" outlineLevel="0" collapsed="false">
      <c r="A2518" s="11" t="str">
        <f aca="false">TRIM('수출입 실적(국가별)'!A2522)</f>
        <v>2025.11</v>
      </c>
      <c r="B2518" s="17" t="n">
        <f aca="false">IFERROR(VALUE(LEFT(A2518,4)),"")</f>
        <v>2025</v>
      </c>
      <c r="C2518" s="17" t="n">
        <f aca="false">IFERROR(VALUE(RIGHT(A2518,2)),"")</f>
        <v>11</v>
      </c>
      <c r="D2518" s="11" t="str">
        <f aca="false">TRIM('수출입 실적(국가별)'!B2522)</f>
        <v>마티니크</v>
      </c>
      <c r="E2518" s="19" t="n">
        <f aca="false">IFERROR(VALUE(SUBSTITUTE(TRIM('수출입 실적(국가별)'!D2522),",","")),"")</f>
        <v>1222</v>
      </c>
      <c r="F2518" s="19" t="n">
        <f aca="false">IFERROR(VALUE(SUBSTITUTE(TRIM('수출입 실적(국가별)'!F2522),",","")),"")</f>
        <v>0</v>
      </c>
      <c r="G2518" s="19" t="n">
        <f aca="false">IFERROR(VALUE(SUBSTITUTE(TRIM('수출입 실적(국가별)'!G2522),",","")),"")</f>
        <v>1222</v>
      </c>
    </row>
    <row r="2519" customFormat="false" ht="15" hidden="false" customHeight="true" outlineLevel="0" collapsed="false">
      <c r="A2519" s="11" t="str">
        <f aca="false">TRIM('수출입 실적(국가별)'!A2523)</f>
        <v>2025.11</v>
      </c>
      <c r="B2519" s="17" t="n">
        <f aca="false">IFERROR(VALUE(LEFT(A2519,4)),"")</f>
        <v>2025</v>
      </c>
      <c r="C2519" s="17" t="n">
        <f aca="false">IFERROR(VALUE(RIGHT(A2519,2)),"")</f>
        <v>11</v>
      </c>
      <c r="D2519" s="11" t="str">
        <f aca="false">TRIM('수출입 실적(국가별)'!B2523)</f>
        <v>우간다</v>
      </c>
      <c r="E2519" s="19" t="n">
        <f aca="false">IFERROR(VALUE(SUBSTITUTE(TRIM('수출입 실적(국가별)'!D2523),",","")),"")</f>
        <v>1183</v>
      </c>
      <c r="F2519" s="19" t="n">
        <f aca="false">IFERROR(VALUE(SUBSTITUTE(TRIM('수출입 실적(국가별)'!F2523),",","")),"")</f>
        <v>4727</v>
      </c>
      <c r="G2519" s="19" t="n">
        <f aca="false">IFERROR(VALUE(SUBSTITUTE(TRIM('수출입 실적(국가별)'!G2523),",","")),"")</f>
        <v>-3543</v>
      </c>
    </row>
    <row r="2520" customFormat="false" ht="15" hidden="false" customHeight="true" outlineLevel="0" collapsed="false">
      <c r="A2520" s="11" t="str">
        <f aca="false">TRIM('수출입 실적(국가별)'!A2524)</f>
        <v>2025.11</v>
      </c>
      <c r="B2520" s="17" t="n">
        <f aca="false">IFERROR(VALUE(LEFT(A2520,4)),"")</f>
        <v>2025</v>
      </c>
      <c r="C2520" s="17" t="n">
        <f aca="false">IFERROR(VALUE(RIGHT(A2520,2)),"")</f>
        <v>11</v>
      </c>
      <c r="D2520" s="11" t="str">
        <f aca="false">TRIM('수출입 실적(국가별)'!B2524)</f>
        <v>영령 캐이맨 군도</v>
      </c>
      <c r="E2520" s="19" t="n">
        <f aca="false">IFERROR(VALUE(SUBSTITUTE(TRIM('수출입 실적(국가별)'!D2524),",","")),"")</f>
        <v>1075</v>
      </c>
      <c r="F2520" s="19" t="n">
        <f aca="false">IFERROR(VALUE(SUBSTITUTE(TRIM('수출입 실적(국가별)'!F2524),",","")),"")</f>
        <v>1</v>
      </c>
      <c r="G2520" s="19" t="n">
        <f aca="false">IFERROR(VALUE(SUBSTITUTE(TRIM('수출입 실적(국가별)'!G2524),",","")),"")</f>
        <v>1074</v>
      </c>
    </row>
    <row r="2521" customFormat="false" ht="15" hidden="false" customHeight="true" outlineLevel="0" collapsed="false">
      <c r="A2521" s="11" t="str">
        <f aca="false">TRIM('수출입 실적(국가별)'!A2525)</f>
        <v>2025.11</v>
      </c>
      <c r="B2521" s="17" t="n">
        <f aca="false">IFERROR(VALUE(LEFT(A2521,4)),"")</f>
        <v>2025</v>
      </c>
      <c r="C2521" s="17" t="n">
        <f aca="false">IFERROR(VALUE(RIGHT(A2521,2)),"")</f>
        <v>11</v>
      </c>
      <c r="D2521" s="11" t="str">
        <f aca="false">TRIM('수출입 실적(국가별)'!B2525)</f>
        <v>몰디브</v>
      </c>
      <c r="E2521" s="19" t="n">
        <f aca="false">IFERROR(VALUE(SUBSTITUTE(TRIM('수출입 실적(국가별)'!D2525),",","")),"")</f>
        <v>1040</v>
      </c>
      <c r="F2521" s="19" t="n">
        <f aca="false">IFERROR(VALUE(SUBSTITUTE(TRIM('수출입 실적(국가별)'!F2525),",","")),"")</f>
        <v>1</v>
      </c>
      <c r="G2521" s="19" t="n">
        <f aca="false">IFERROR(VALUE(SUBSTITUTE(TRIM('수출입 실적(국가별)'!G2525),",","")),"")</f>
        <v>1039</v>
      </c>
    </row>
    <row r="2522" customFormat="false" ht="15" hidden="false" customHeight="true" outlineLevel="0" collapsed="false">
      <c r="A2522" s="11" t="str">
        <f aca="false">TRIM('수출입 실적(국가별)'!A2526)</f>
        <v>2025.11</v>
      </c>
      <c r="B2522" s="17" t="n">
        <f aca="false">IFERROR(VALUE(LEFT(A2522,4)),"")</f>
        <v>2025</v>
      </c>
      <c r="C2522" s="17" t="n">
        <f aca="false">IFERROR(VALUE(RIGHT(A2522,2)),"")</f>
        <v>11</v>
      </c>
      <c r="D2522" s="11" t="str">
        <f aca="false">TRIM('수출입 실적(국가별)'!B2526)</f>
        <v>세인트 마틴</v>
      </c>
      <c r="E2522" s="19" t="n">
        <f aca="false">IFERROR(VALUE(SUBSTITUTE(TRIM('수출입 실적(국가별)'!D2526),",","")),"")</f>
        <v>1000</v>
      </c>
      <c r="F2522" s="19" t="n">
        <f aca="false">IFERROR(VALUE(SUBSTITUTE(TRIM('수출입 실적(국가별)'!F2526),",","")),"")</f>
        <v>0</v>
      </c>
      <c r="G2522" s="19" t="n">
        <f aca="false">IFERROR(VALUE(SUBSTITUTE(TRIM('수출입 실적(국가별)'!G2526),",","")),"")</f>
        <v>1000</v>
      </c>
    </row>
    <row r="2523" customFormat="false" ht="15" hidden="false" customHeight="true" outlineLevel="0" collapsed="false">
      <c r="A2523" s="11" t="str">
        <f aca="false">TRIM('수출입 실적(국가별)'!A2527)</f>
        <v>2025.11</v>
      </c>
      <c r="B2523" s="17" t="n">
        <f aca="false">IFERROR(VALUE(LEFT(A2523,4)),"")</f>
        <v>2025</v>
      </c>
      <c r="C2523" s="17" t="n">
        <f aca="false">IFERROR(VALUE(RIGHT(A2523,2)),"")</f>
        <v>11</v>
      </c>
      <c r="D2523" s="11" t="str">
        <f aca="false">TRIM('수출입 실적(국가별)'!B2527)</f>
        <v>북마리아나 군도</v>
      </c>
      <c r="E2523" s="19" t="n">
        <f aca="false">IFERROR(VALUE(SUBSTITUTE(TRIM('수출입 실적(국가별)'!D2527),",","")),"")</f>
        <v>920</v>
      </c>
      <c r="F2523" s="19" t="n">
        <f aca="false">IFERROR(VALUE(SUBSTITUTE(TRIM('수출입 실적(국가별)'!F2527),",","")),"")</f>
        <v>108</v>
      </c>
      <c r="G2523" s="19" t="n">
        <f aca="false">IFERROR(VALUE(SUBSTITUTE(TRIM('수출입 실적(국가별)'!G2527),",","")),"")</f>
        <v>813</v>
      </c>
    </row>
    <row r="2524" customFormat="false" ht="15" hidden="false" customHeight="true" outlineLevel="0" collapsed="false">
      <c r="A2524" s="11" t="str">
        <f aca="false">TRIM('수출입 실적(국가별)'!A2528)</f>
        <v>2025.11</v>
      </c>
      <c r="B2524" s="17" t="n">
        <f aca="false">IFERROR(VALUE(LEFT(A2524,4)),"")</f>
        <v>2025</v>
      </c>
      <c r="C2524" s="17" t="n">
        <f aca="false">IFERROR(VALUE(RIGHT(A2524,2)),"")</f>
        <v>11</v>
      </c>
      <c r="D2524" s="11" t="str">
        <f aca="false">TRIM('수출입 실적(국가별)'!B2528)</f>
        <v>바베이도스</v>
      </c>
      <c r="E2524" s="19" t="n">
        <f aca="false">IFERROR(VALUE(SUBSTITUTE(TRIM('수출입 실적(국가별)'!D2528),",","")),"")</f>
        <v>917</v>
      </c>
      <c r="F2524" s="19" t="n">
        <f aca="false">IFERROR(VALUE(SUBSTITUTE(TRIM('수출입 실적(국가별)'!F2528),",","")),"")</f>
        <v>24</v>
      </c>
      <c r="G2524" s="19" t="n">
        <f aca="false">IFERROR(VALUE(SUBSTITUTE(TRIM('수출입 실적(국가별)'!G2528),",","")),"")</f>
        <v>893</v>
      </c>
    </row>
    <row r="2525" customFormat="false" ht="15" hidden="false" customHeight="true" outlineLevel="0" collapsed="false">
      <c r="A2525" s="11" t="str">
        <f aca="false">TRIM('수출입 실적(국가별)'!A2529)</f>
        <v>2025.11</v>
      </c>
      <c r="B2525" s="17" t="n">
        <f aca="false">IFERROR(VALUE(LEFT(A2525,4)),"")</f>
        <v>2025</v>
      </c>
      <c r="C2525" s="17" t="n">
        <f aca="false">IFERROR(VALUE(RIGHT(A2525,2)),"")</f>
        <v>11</v>
      </c>
      <c r="D2525" s="11" t="str">
        <f aca="false">TRIM('수출입 실적(국가별)'!B2529)</f>
        <v>팔레스타인 해방기구</v>
      </c>
      <c r="E2525" s="19" t="n">
        <f aca="false">IFERROR(VALUE(SUBSTITUTE(TRIM('수출입 실적(국가별)'!D2529),",","")),"")</f>
        <v>916</v>
      </c>
      <c r="F2525" s="19" t="n">
        <f aca="false">IFERROR(VALUE(SUBSTITUTE(TRIM('수출입 실적(국가별)'!F2529),",","")),"")</f>
        <v>13</v>
      </c>
      <c r="G2525" s="19" t="n">
        <f aca="false">IFERROR(VALUE(SUBSTITUTE(TRIM('수출입 실적(국가별)'!G2529),",","")),"")</f>
        <v>902</v>
      </c>
    </row>
    <row r="2526" customFormat="false" ht="15" hidden="false" customHeight="true" outlineLevel="0" collapsed="false">
      <c r="A2526" s="11" t="str">
        <f aca="false">TRIM('수출입 실적(국가별)'!A2530)</f>
        <v>2025.11</v>
      </c>
      <c r="B2526" s="17" t="n">
        <f aca="false">IFERROR(VALUE(LEFT(A2526,4)),"")</f>
        <v>2025</v>
      </c>
      <c r="C2526" s="17" t="n">
        <f aca="false">IFERROR(VALUE(RIGHT(A2526,2)),"")</f>
        <v>11</v>
      </c>
      <c r="D2526" s="11" t="str">
        <f aca="false">TRIM('수출입 실적(국가별)'!B2530)</f>
        <v>아이티</v>
      </c>
      <c r="E2526" s="19" t="n">
        <f aca="false">IFERROR(VALUE(SUBSTITUTE(TRIM('수출입 실적(국가별)'!D2530),",","")),"")</f>
        <v>864</v>
      </c>
      <c r="F2526" s="19" t="n">
        <f aca="false">IFERROR(VALUE(SUBSTITUTE(TRIM('수출입 실적(국가별)'!F2530),",","")),"")</f>
        <v>48</v>
      </c>
      <c r="G2526" s="19" t="n">
        <f aca="false">IFERROR(VALUE(SUBSTITUTE(TRIM('수출입 실적(국가별)'!G2530),",","")),"")</f>
        <v>816</v>
      </c>
    </row>
    <row r="2527" customFormat="false" ht="15" hidden="false" customHeight="true" outlineLevel="0" collapsed="false">
      <c r="A2527" s="11" t="str">
        <f aca="false">TRIM('수출입 실적(국가별)'!A2531)</f>
        <v>2025.11</v>
      </c>
      <c r="B2527" s="17" t="n">
        <f aca="false">IFERROR(VALUE(LEFT(A2527,4)),"")</f>
        <v>2025</v>
      </c>
      <c r="C2527" s="17" t="n">
        <f aca="false">IFERROR(VALUE(RIGHT(A2527,2)),"")</f>
        <v>11</v>
      </c>
      <c r="D2527" s="11" t="str">
        <f aca="false">TRIM('수출입 실적(국가별)'!B2531)</f>
        <v>모리타니</v>
      </c>
      <c r="E2527" s="19" t="n">
        <f aca="false">IFERROR(VALUE(SUBSTITUTE(TRIM('수출입 실적(국가별)'!D2531),",","")),"")</f>
        <v>825</v>
      </c>
      <c r="F2527" s="19" t="n">
        <f aca="false">IFERROR(VALUE(SUBSTITUTE(TRIM('수출입 실적(국가별)'!F2531),",","")),"")</f>
        <v>1556</v>
      </c>
      <c r="G2527" s="19" t="n">
        <f aca="false">IFERROR(VALUE(SUBSTITUTE(TRIM('수출입 실적(국가별)'!G2531),",","")),"")</f>
        <v>-731</v>
      </c>
    </row>
    <row r="2528" customFormat="false" ht="15" hidden="false" customHeight="true" outlineLevel="0" collapsed="false">
      <c r="A2528" s="11" t="str">
        <f aca="false">TRIM('수출입 실적(국가별)'!A2532)</f>
        <v>2025.11</v>
      </c>
      <c r="B2528" s="17" t="n">
        <f aca="false">IFERROR(VALUE(LEFT(A2528,4)),"")</f>
        <v>2025</v>
      </c>
      <c r="C2528" s="17" t="n">
        <f aca="false">IFERROR(VALUE(RIGHT(A2528,2)),"")</f>
        <v>11</v>
      </c>
      <c r="D2528" s="11" t="str">
        <f aca="false">TRIM('수출입 실적(국가별)'!B2532)</f>
        <v>쿠바</v>
      </c>
      <c r="E2528" s="19" t="n">
        <f aca="false">IFERROR(VALUE(SUBSTITUTE(TRIM('수출입 실적(국가별)'!D2532),",","")),"")</f>
        <v>814</v>
      </c>
      <c r="F2528" s="19" t="n">
        <f aca="false">IFERROR(VALUE(SUBSTITUTE(TRIM('수출입 실적(국가별)'!F2532),",","")),"")</f>
        <v>229</v>
      </c>
      <c r="G2528" s="19" t="n">
        <f aca="false">IFERROR(VALUE(SUBSTITUTE(TRIM('수출입 실적(국가별)'!G2532),",","")),"")</f>
        <v>585</v>
      </c>
    </row>
    <row r="2529" customFormat="false" ht="15" hidden="false" customHeight="true" outlineLevel="0" collapsed="false">
      <c r="A2529" s="11" t="str">
        <f aca="false">TRIM('수출입 실적(국가별)'!A2533)</f>
        <v>2025.11</v>
      </c>
      <c r="B2529" s="17" t="n">
        <f aca="false">IFERROR(VALUE(LEFT(A2529,4)),"")</f>
        <v>2025</v>
      </c>
      <c r="C2529" s="17" t="n">
        <f aca="false">IFERROR(VALUE(RIGHT(A2529,2)),"")</f>
        <v>11</v>
      </c>
      <c r="D2529" s="11" t="str">
        <f aca="false">TRIM('수출입 실적(국가별)'!B2533)</f>
        <v>콩고</v>
      </c>
      <c r="E2529" s="19" t="n">
        <f aca="false">IFERROR(VALUE(SUBSTITUTE(TRIM('수출입 실적(국가별)'!D2533),",","")),"")</f>
        <v>810</v>
      </c>
      <c r="F2529" s="19" t="n">
        <f aca="false">IFERROR(VALUE(SUBSTITUTE(TRIM('수출입 실적(국가별)'!F2533),",","")),"")</f>
        <v>0</v>
      </c>
      <c r="G2529" s="19" t="n">
        <f aca="false">IFERROR(VALUE(SUBSTITUTE(TRIM('수출입 실적(국가별)'!G2533),",","")),"")</f>
        <v>810</v>
      </c>
    </row>
    <row r="2530" customFormat="false" ht="15" hidden="false" customHeight="true" outlineLevel="0" collapsed="false">
      <c r="A2530" s="11" t="str">
        <f aca="false">TRIM('수출입 실적(국가별)'!A2534)</f>
        <v>2025.11</v>
      </c>
      <c r="B2530" s="17" t="n">
        <f aca="false">IFERROR(VALUE(LEFT(A2530,4)),"")</f>
        <v>2025</v>
      </c>
      <c r="C2530" s="17" t="n">
        <f aca="false">IFERROR(VALUE(RIGHT(A2530,2)),"")</f>
        <v>11</v>
      </c>
      <c r="D2530" s="11" t="str">
        <f aca="false">TRIM('수출입 실적(국가별)'!B2534)</f>
        <v>감비아</v>
      </c>
      <c r="E2530" s="19" t="n">
        <f aca="false">IFERROR(VALUE(SUBSTITUTE(TRIM('수출입 실적(국가별)'!D2534),",","")),"")</f>
        <v>804</v>
      </c>
      <c r="F2530" s="19" t="n">
        <f aca="false">IFERROR(VALUE(SUBSTITUTE(TRIM('수출입 실적(국가별)'!F2534),",","")),"")</f>
        <v>434</v>
      </c>
      <c r="G2530" s="19" t="n">
        <f aca="false">IFERROR(VALUE(SUBSTITUTE(TRIM('수출입 실적(국가별)'!G2534),",","")),"")</f>
        <v>370</v>
      </c>
    </row>
    <row r="2531" customFormat="false" ht="15" hidden="false" customHeight="true" outlineLevel="0" collapsed="false">
      <c r="A2531" s="11" t="str">
        <f aca="false">TRIM('수출입 실적(국가별)'!A2535)</f>
        <v>2025.11</v>
      </c>
      <c r="B2531" s="17" t="n">
        <f aca="false">IFERROR(VALUE(LEFT(A2531,4)),"")</f>
        <v>2025</v>
      </c>
      <c r="C2531" s="17" t="n">
        <f aca="false">IFERROR(VALUE(RIGHT(A2531,2)),"")</f>
        <v>11</v>
      </c>
      <c r="D2531" s="11" t="str">
        <f aca="false">TRIM('수출입 실적(국가별)'!B2535)</f>
        <v>벨리제</v>
      </c>
      <c r="E2531" s="19" t="n">
        <f aca="false">IFERROR(VALUE(SUBSTITUTE(TRIM('수출입 실적(국가별)'!D2535),",","")),"")</f>
        <v>786</v>
      </c>
      <c r="F2531" s="19" t="n">
        <f aca="false">IFERROR(VALUE(SUBSTITUTE(TRIM('수출입 실적(국가별)'!F2535),",","")),"")</f>
        <v>5305</v>
      </c>
      <c r="G2531" s="19" t="n">
        <f aca="false">IFERROR(VALUE(SUBSTITUTE(TRIM('수출입 실적(국가별)'!G2535),",","")),"")</f>
        <v>-4518</v>
      </c>
    </row>
    <row r="2532" customFormat="false" ht="15" hidden="false" customHeight="true" outlineLevel="0" collapsed="false">
      <c r="A2532" s="11" t="str">
        <f aca="false">TRIM('수출입 실적(국가별)'!A2536)</f>
        <v>2025.11</v>
      </c>
      <c r="B2532" s="17" t="n">
        <f aca="false">IFERROR(VALUE(LEFT(A2532,4)),"")</f>
        <v>2025</v>
      </c>
      <c r="C2532" s="17" t="n">
        <f aca="false">IFERROR(VALUE(RIGHT(A2532,2)),"")</f>
        <v>11</v>
      </c>
      <c r="D2532" s="11" t="str">
        <f aca="false">TRIM('수출입 실적(국가별)'!B2536)</f>
        <v>에리트리아</v>
      </c>
      <c r="E2532" s="19" t="n">
        <f aca="false">IFERROR(VALUE(SUBSTITUTE(TRIM('수출입 실적(국가별)'!D2536),",","")),"")</f>
        <v>757</v>
      </c>
      <c r="F2532" s="19" t="n">
        <f aca="false">IFERROR(VALUE(SUBSTITUTE(TRIM('수출입 실적(국가별)'!F2536),",","")),"")</f>
        <v>1</v>
      </c>
      <c r="G2532" s="19" t="n">
        <f aca="false">IFERROR(VALUE(SUBSTITUTE(TRIM('수출입 실적(국가별)'!G2536),",","")),"")</f>
        <v>757</v>
      </c>
    </row>
    <row r="2533" customFormat="false" ht="15" hidden="false" customHeight="true" outlineLevel="0" collapsed="false">
      <c r="A2533" s="11" t="str">
        <f aca="false">TRIM('수출입 실적(국가별)'!A2537)</f>
        <v>2025.11</v>
      </c>
      <c r="B2533" s="17" t="n">
        <f aca="false">IFERROR(VALUE(LEFT(A2533,4)),"")</f>
        <v>2025</v>
      </c>
      <c r="C2533" s="17" t="n">
        <f aca="false">IFERROR(VALUE(RIGHT(A2533,2)),"")</f>
        <v>11</v>
      </c>
      <c r="D2533" s="11" t="str">
        <f aca="false">TRIM('수출입 실적(국가별)'!B2537)</f>
        <v>챠드</v>
      </c>
      <c r="E2533" s="19" t="n">
        <f aca="false">IFERROR(VALUE(SUBSTITUTE(TRIM('수출입 실적(국가별)'!D2537),",","")),"")</f>
        <v>744</v>
      </c>
      <c r="F2533" s="19" t="n">
        <f aca="false">IFERROR(VALUE(SUBSTITUTE(TRIM('수출입 실적(국가별)'!F2537),",","")),"")</f>
        <v>0</v>
      </c>
      <c r="G2533" s="19" t="n">
        <f aca="false">IFERROR(VALUE(SUBSTITUTE(TRIM('수출입 실적(국가별)'!G2537),",","")),"")</f>
        <v>744</v>
      </c>
    </row>
    <row r="2534" customFormat="false" ht="15" hidden="false" customHeight="true" outlineLevel="0" collapsed="false">
      <c r="A2534" s="11" t="str">
        <f aca="false">TRIM('수출입 실적(국가별)'!A2538)</f>
        <v>2025.11</v>
      </c>
      <c r="B2534" s="17" t="n">
        <f aca="false">IFERROR(VALUE(LEFT(A2534,4)),"")</f>
        <v>2025</v>
      </c>
      <c r="C2534" s="17" t="n">
        <f aca="false">IFERROR(VALUE(RIGHT(A2534,2)),"")</f>
        <v>11</v>
      </c>
      <c r="D2534" s="11" t="str">
        <f aca="false">TRIM('수출입 실적(국가별)'!B2538)</f>
        <v>마이크로네시아</v>
      </c>
      <c r="E2534" s="19" t="n">
        <f aca="false">IFERROR(VALUE(SUBSTITUTE(TRIM('수출입 실적(국가별)'!D2538),",","")),"")</f>
        <v>676</v>
      </c>
      <c r="F2534" s="19" t="n">
        <f aca="false">IFERROR(VALUE(SUBSTITUTE(TRIM('수출입 실적(국가별)'!F2538),",","")),"")</f>
        <v>53</v>
      </c>
      <c r="G2534" s="19" t="n">
        <f aca="false">IFERROR(VALUE(SUBSTITUTE(TRIM('수출입 실적(국가별)'!G2538),",","")),"")</f>
        <v>622</v>
      </c>
    </row>
    <row r="2535" customFormat="false" ht="15" hidden="false" customHeight="true" outlineLevel="0" collapsed="false">
      <c r="A2535" s="11" t="str">
        <f aca="false">TRIM('수출입 실적(국가별)'!A2539)</f>
        <v>2025.11</v>
      </c>
      <c r="B2535" s="17" t="n">
        <f aca="false">IFERROR(VALUE(LEFT(A2535,4)),"")</f>
        <v>2025</v>
      </c>
      <c r="C2535" s="17" t="n">
        <f aca="false">IFERROR(VALUE(RIGHT(A2535,2)),"")</f>
        <v>11</v>
      </c>
      <c r="D2535" s="11" t="str">
        <f aca="false">TRIM('수출입 실적(국가별)'!B2539)</f>
        <v>과델로프</v>
      </c>
      <c r="E2535" s="19" t="n">
        <f aca="false">IFERROR(VALUE(SUBSTITUTE(TRIM('수출입 실적(국가별)'!D2539),",","")),"")</f>
        <v>665</v>
      </c>
      <c r="F2535" s="19" t="n">
        <f aca="false">IFERROR(VALUE(SUBSTITUTE(TRIM('수출입 실적(국가별)'!F2539),",","")),"")</f>
        <v>0</v>
      </c>
      <c r="G2535" s="19" t="n">
        <f aca="false">IFERROR(VALUE(SUBSTITUTE(TRIM('수출입 실적(국가별)'!G2539),",","")),"")</f>
        <v>665</v>
      </c>
    </row>
    <row r="2536" customFormat="false" ht="15" hidden="false" customHeight="true" outlineLevel="0" collapsed="false">
      <c r="A2536" s="11" t="str">
        <f aca="false">TRIM('수출입 실적(국가별)'!A2540)</f>
        <v>2025.11</v>
      </c>
      <c r="B2536" s="17" t="n">
        <f aca="false">IFERROR(VALUE(LEFT(A2536,4)),"")</f>
        <v>2025</v>
      </c>
      <c r="C2536" s="17" t="n">
        <f aca="false">IFERROR(VALUE(RIGHT(A2536,2)),"")</f>
        <v>11</v>
      </c>
      <c r="D2536" s="11" t="str">
        <f aca="false">TRIM('수출입 실적(국가별)'!B2540)</f>
        <v>마카오</v>
      </c>
      <c r="E2536" s="19" t="n">
        <f aca="false">IFERROR(VALUE(SUBSTITUTE(TRIM('수출입 실적(국가별)'!D2540),",","")),"")</f>
        <v>571</v>
      </c>
      <c r="F2536" s="19" t="n">
        <f aca="false">IFERROR(VALUE(SUBSTITUTE(TRIM('수출입 실적(국가별)'!F2540),",","")),"")</f>
        <v>66</v>
      </c>
      <c r="G2536" s="19" t="n">
        <f aca="false">IFERROR(VALUE(SUBSTITUTE(TRIM('수출입 실적(국가별)'!G2540),",","")),"")</f>
        <v>505</v>
      </c>
    </row>
    <row r="2537" customFormat="false" ht="15" hidden="false" customHeight="true" outlineLevel="0" collapsed="false">
      <c r="A2537" s="11" t="str">
        <f aca="false">TRIM('수출입 실적(국가별)'!A2541)</f>
        <v>2025.11</v>
      </c>
      <c r="B2537" s="17" t="n">
        <f aca="false">IFERROR(VALUE(LEFT(A2537,4)),"")</f>
        <v>2025</v>
      </c>
      <c r="C2537" s="17" t="n">
        <f aca="false">IFERROR(VALUE(RIGHT(A2537,2)),"")</f>
        <v>11</v>
      </c>
      <c r="D2537" s="11" t="str">
        <f aca="false">TRIM('수출입 실적(국가별)'!B2541)</f>
        <v>불령 가이아나</v>
      </c>
      <c r="E2537" s="19" t="n">
        <f aca="false">IFERROR(VALUE(SUBSTITUTE(TRIM('수출입 실적(국가별)'!D2541),",","")),"")</f>
        <v>538</v>
      </c>
      <c r="F2537" s="19" t="n">
        <f aca="false">IFERROR(VALUE(SUBSTITUTE(TRIM('수출입 실적(국가별)'!F2541),",","")),"")</f>
        <v>0</v>
      </c>
      <c r="G2537" s="19" t="n">
        <f aca="false">IFERROR(VALUE(SUBSTITUTE(TRIM('수출입 실적(국가별)'!G2541),",","")),"")</f>
        <v>538</v>
      </c>
    </row>
    <row r="2538" customFormat="false" ht="15" hidden="false" customHeight="true" outlineLevel="0" collapsed="false">
      <c r="A2538" s="11" t="str">
        <f aca="false">TRIM('수출입 실적(국가별)'!A2542)</f>
        <v>2025.11</v>
      </c>
      <c r="B2538" s="17" t="n">
        <f aca="false">IFERROR(VALUE(LEFT(A2538,4)),"")</f>
        <v>2025</v>
      </c>
      <c r="C2538" s="17" t="n">
        <f aca="false">IFERROR(VALUE(RIGHT(A2538,2)),"")</f>
        <v>11</v>
      </c>
      <c r="D2538" s="11" t="str">
        <f aca="false">TRIM('수출입 실적(국가별)'!B2542)</f>
        <v>리히텐슈타인</v>
      </c>
      <c r="E2538" s="19" t="n">
        <f aca="false">IFERROR(VALUE(SUBSTITUTE(TRIM('수출입 실적(국가별)'!D2542),",","")),"")</f>
        <v>532</v>
      </c>
      <c r="F2538" s="19" t="n">
        <f aca="false">IFERROR(VALUE(SUBSTITUTE(TRIM('수출입 실적(국가별)'!F2542),",","")),"")</f>
        <v>2053</v>
      </c>
      <c r="G2538" s="19" t="n">
        <f aca="false">IFERROR(VALUE(SUBSTITUTE(TRIM('수출입 실적(국가별)'!G2542),",","")),"")</f>
        <v>-1520</v>
      </c>
    </row>
    <row r="2539" customFormat="false" ht="15" hidden="false" customHeight="true" outlineLevel="0" collapsed="false">
      <c r="A2539" s="11" t="str">
        <f aca="false">TRIM('수출입 실적(국가별)'!A2543)</f>
        <v>2025.11</v>
      </c>
      <c r="B2539" s="17" t="n">
        <f aca="false">IFERROR(VALUE(LEFT(A2539,4)),"")</f>
        <v>2025</v>
      </c>
      <c r="C2539" s="17" t="n">
        <f aca="false">IFERROR(VALUE(RIGHT(A2539,2)),"")</f>
        <v>11</v>
      </c>
      <c r="D2539" s="11" t="str">
        <f aca="false">TRIM('수출입 실적(국가별)'!B2543)</f>
        <v>키리바티</v>
      </c>
      <c r="E2539" s="19" t="n">
        <f aca="false">IFERROR(VALUE(SUBSTITUTE(TRIM('수출입 실적(국가별)'!D2543),",","")),"")</f>
        <v>525</v>
      </c>
      <c r="F2539" s="19" t="n">
        <f aca="false">IFERROR(VALUE(SUBSTITUTE(TRIM('수출입 실적(국가별)'!F2543),",","")),"")</f>
        <v>697</v>
      </c>
      <c r="G2539" s="19" t="n">
        <f aca="false">IFERROR(VALUE(SUBSTITUTE(TRIM('수출입 실적(국가별)'!G2543),",","")),"")</f>
        <v>-172</v>
      </c>
    </row>
    <row r="2540" customFormat="false" ht="15" hidden="false" customHeight="true" outlineLevel="0" collapsed="false">
      <c r="A2540" s="11" t="str">
        <f aca="false">TRIM('수출입 실적(국가별)'!A2544)</f>
        <v>2025.11</v>
      </c>
      <c r="B2540" s="17" t="n">
        <f aca="false">IFERROR(VALUE(LEFT(A2540,4)),"")</f>
        <v>2025</v>
      </c>
      <c r="C2540" s="17" t="n">
        <f aca="false">IFERROR(VALUE(RIGHT(A2540,2)),"")</f>
        <v>11</v>
      </c>
      <c r="D2540" s="11" t="str">
        <f aca="false">TRIM('수출입 실적(국가별)'!B2544)</f>
        <v>부탄</v>
      </c>
      <c r="E2540" s="19" t="n">
        <f aca="false">IFERROR(VALUE(SUBSTITUTE(TRIM('수출입 실적(국가별)'!D2544),",","")),"")</f>
        <v>488</v>
      </c>
      <c r="F2540" s="19" t="n">
        <f aca="false">IFERROR(VALUE(SUBSTITUTE(TRIM('수출입 실적(국가별)'!F2544),",","")),"")</f>
        <v>879</v>
      </c>
      <c r="G2540" s="19" t="n">
        <f aca="false">IFERROR(VALUE(SUBSTITUTE(TRIM('수출입 실적(국가별)'!G2544),",","")),"")</f>
        <v>-391</v>
      </c>
    </row>
    <row r="2541" customFormat="false" ht="15" hidden="false" customHeight="true" outlineLevel="0" collapsed="false">
      <c r="A2541" s="11" t="str">
        <f aca="false">TRIM('수출입 실적(국가별)'!A2545)</f>
        <v>2025.11</v>
      </c>
      <c r="B2541" s="17" t="n">
        <f aca="false">IFERROR(VALUE(LEFT(A2541,4)),"")</f>
        <v>2025</v>
      </c>
      <c r="C2541" s="17" t="n">
        <f aca="false">IFERROR(VALUE(RIGHT(A2541,2)),"")</f>
        <v>11</v>
      </c>
      <c r="D2541" s="11" t="str">
        <f aca="false">TRIM('수출입 실적(국가별)'!B2545)</f>
        <v>세인트 키츠 네비스</v>
      </c>
      <c r="E2541" s="19" t="n">
        <f aca="false">IFERROR(VALUE(SUBSTITUTE(TRIM('수출입 실적(국가별)'!D2545),",","")),"")</f>
        <v>447</v>
      </c>
      <c r="F2541" s="19" t="n">
        <f aca="false">IFERROR(VALUE(SUBSTITUTE(TRIM('수출입 실적(국가별)'!F2545),",","")),"")</f>
        <v>0</v>
      </c>
      <c r="G2541" s="19" t="n">
        <f aca="false">IFERROR(VALUE(SUBSTITUTE(TRIM('수출입 실적(국가별)'!G2545),",","")),"")</f>
        <v>447</v>
      </c>
    </row>
    <row r="2542" customFormat="false" ht="15" hidden="false" customHeight="true" outlineLevel="0" collapsed="false">
      <c r="A2542" s="11" t="str">
        <f aca="false">TRIM('수출입 실적(국가별)'!A2546)</f>
        <v>2025.11</v>
      </c>
      <c r="B2542" s="17" t="n">
        <f aca="false">IFERROR(VALUE(LEFT(A2542,4)),"")</f>
        <v>2025</v>
      </c>
      <c r="C2542" s="17" t="n">
        <f aca="false">IFERROR(VALUE(RIGHT(A2542,2)),"")</f>
        <v>11</v>
      </c>
      <c r="D2542" s="11" t="str">
        <f aca="false">TRIM('수출입 실적(국가별)'!B2546)</f>
        <v>티모르</v>
      </c>
      <c r="E2542" s="19" t="n">
        <f aca="false">IFERROR(VALUE(SUBSTITUTE(TRIM('수출입 실적(국가별)'!D2546),",","")),"")</f>
        <v>444</v>
      </c>
      <c r="F2542" s="19" t="n">
        <f aca="false">IFERROR(VALUE(SUBSTITUTE(TRIM('수출입 실적(국가별)'!F2546),",","")),"")</f>
        <v>117</v>
      </c>
      <c r="G2542" s="19" t="n">
        <f aca="false">IFERROR(VALUE(SUBSTITUTE(TRIM('수출입 실적(국가별)'!G2546),",","")),"")</f>
        <v>327</v>
      </c>
    </row>
    <row r="2543" customFormat="false" ht="15" hidden="false" customHeight="true" outlineLevel="0" collapsed="false">
      <c r="A2543" s="11" t="str">
        <f aca="false">TRIM('수출입 실적(국가별)'!A2547)</f>
        <v>2025.11</v>
      </c>
      <c r="B2543" s="17" t="n">
        <f aca="false">IFERROR(VALUE(LEFT(A2543,4)),"")</f>
        <v>2025</v>
      </c>
      <c r="C2543" s="17" t="n">
        <f aca="false">IFERROR(VALUE(RIGHT(A2543,2)),"")</f>
        <v>11</v>
      </c>
      <c r="D2543" s="11" t="str">
        <f aca="false">TRIM('수출입 실적(국가별)'!B2547)</f>
        <v>마세도니아</v>
      </c>
      <c r="E2543" s="19" t="n">
        <f aca="false">IFERROR(VALUE(SUBSTITUTE(TRIM('수출입 실적(국가별)'!D2547),",","")),"")</f>
        <v>439</v>
      </c>
      <c r="F2543" s="19" t="n">
        <f aca="false">IFERROR(VALUE(SUBSTITUTE(TRIM('수출입 실적(국가별)'!F2547),",","")),"")</f>
        <v>1093</v>
      </c>
      <c r="G2543" s="19" t="n">
        <f aca="false">IFERROR(VALUE(SUBSTITUTE(TRIM('수출입 실적(국가별)'!G2547),",","")),"")</f>
        <v>-654</v>
      </c>
    </row>
    <row r="2544" customFormat="false" ht="15" hidden="false" customHeight="true" outlineLevel="0" collapsed="false">
      <c r="A2544" s="11" t="str">
        <f aca="false">TRIM('수출입 실적(국가별)'!A2548)</f>
        <v>2025.11</v>
      </c>
      <c r="B2544" s="17" t="n">
        <f aca="false">IFERROR(VALUE(LEFT(A2544,4)),"")</f>
        <v>2025</v>
      </c>
      <c r="C2544" s="17" t="n">
        <f aca="false">IFERROR(VALUE(RIGHT(A2544,2)),"")</f>
        <v>11</v>
      </c>
      <c r="D2544" s="11" t="str">
        <f aca="false">TRIM('수출입 실적(국가별)'!B2548)</f>
        <v>투발루</v>
      </c>
      <c r="E2544" s="19" t="n">
        <f aca="false">IFERROR(VALUE(SUBSTITUTE(TRIM('수출입 실적(국가별)'!D2548),",","")),"")</f>
        <v>401</v>
      </c>
      <c r="F2544" s="19" t="n">
        <f aca="false">IFERROR(VALUE(SUBSTITUTE(TRIM('수출입 실적(국가별)'!F2548),",","")),"")</f>
        <v>22</v>
      </c>
      <c r="G2544" s="19" t="n">
        <f aca="false">IFERROR(VALUE(SUBSTITUTE(TRIM('수출입 실적(국가별)'!G2548),",","")),"")</f>
        <v>379</v>
      </c>
    </row>
    <row r="2545" customFormat="false" ht="15" hidden="false" customHeight="true" outlineLevel="0" collapsed="false">
      <c r="A2545" s="11" t="str">
        <f aca="false">TRIM('수출입 실적(국가별)'!A2549)</f>
        <v>2025.11</v>
      </c>
      <c r="B2545" s="17" t="n">
        <f aca="false">IFERROR(VALUE(LEFT(A2545,4)),"")</f>
        <v>2025</v>
      </c>
      <c r="C2545" s="17" t="n">
        <f aca="false">IFERROR(VALUE(RIGHT(A2545,2)),"")</f>
        <v>11</v>
      </c>
      <c r="D2545" s="11" t="str">
        <f aca="false">TRIM('수출입 실적(국가별)'!B2549)</f>
        <v>모나코</v>
      </c>
      <c r="E2545" s="19" t="n">
        <f aca="false">IFERROR(VALUE(SUBSTITUTE(TRIM('수출입 실적(국가별)'!D2549),",","")),"")</f>
        <v>387</v>
      </c>
      <c r="F2545" s="19" t="n">
        <f aca="false">IFERROR(VALUE(SUBSTITUTE(TRIM('수출입 실적(국가별)'!F2549),",","")),"")</f>
        <v>173</v>
      </c>
      <c r="G2545" s="19" t="n">
        <f aca="false">IFERROR(VALUE(SUBSTITUTE(TRIM('수출입 실적(국가별)'!G2549),",","")),"")</f>
        <v>214</v>
      </c>
    </row>
    <row r="2546" customFormat="false" ht="15" hidden="false" customHeight="true" outlineLevel="0" collapsed="false">
      <c r="A2546" s="11" t="str">
        <f aca="false">TRIM('수출입 실적(국가별)'!A2550)</f>
        <v>2025.11</v>
      </c>
      <c r="B2546" s="17" t="n">
        <f aca="false">IFERROR(VALUE(LEFT(A2546,4)),"")</f>
        <v>2025</v>
      </c>
      <c r="C2546" s="17" t="n">
        <f aca="false">IFERROR(VALUE(RIGHT(A2546,2)),"")</f>
        <v>11</v>
      </c>
      <c r="D2546" s="11" t="str">
        <f aca="false">TRIM('수출입 실적(국가별)'!B2550)</f>
        <v>솔로몬 군도</v>
      </c>
      <c r="E2546" s="19" t="n">
        <f aca="false">IFERROR(VALUE(SUBSTITUTE(TRIM('수출입 실적(국가별)'!D2550),",","")),"")</f>
        <v>381</v>
      </c>
      <c r="F2546" s="19" t="n">
        <f aca="false">IFERROR(VALUE(SUBSTITUTE(TRIM('수출입 실적(국가별)'!F2550),",","")),"")</f>
        <v>243</v>
      </c>
      <c r="G2546" s="19" t="n">
        <f aca="false">IFERROR(VALUE(SUBSTITUTE(TRIM('수출입 실적(국가별)'!G2550),",","")),"")</f>
        <v>138</v>
      </c>
    </row>
    <row r="2547" customFormat="false" ht="15" hidden="false" customHeight="true" outlineLevel="0" collapsed="false">
      <c r="A2547" s="11" t="str">
        <f aca="false">TRIM('수출입 실적(국가별)'!A2551)</f>
        <v>2025.11</v>
      </c>
      <c r="B2547" s="17" t="n">
        <f aca="false">IFERROR(VALUE(LEFT(A2547,4)),"")</f>
        <v>2025</v>
      </c>
      <c r="C2547" s="17" t="n">
        <f aca="false">IFERROR(VALUE(RIGHT(A2547,2)),"")</f>
        <v>11</v>
      </c>
      <c r="D2547" s="11" t="str">
        <f aca="false">TRIM('수출입 실적(국가별)'!B2551)</f>
        <v>세인트 루시아</v>
      </c>
      <c r="E2547" s="19" t="n">
        <f aca="false">IFERROR(VALUE(SUBSTITUTE(TRIM('수출입 실적(국가별)'!D2551),",","")),"")</f>
        <v>374</v>
      </c>
      <c r="F2547" s="19" t="n">
        <f aca="false">IFERROR(VALUE(SUBSTITUTE(TRIM('수출입 실적(국가별)'!F2551),",","")),"")</f>
        <v>18</v>
      </c>
      <c r="G2547" s="19" t="n">
        <f aca="false">IFERROR(VALUE(SUBSTITUTE(TRIM('수출입 실적(국가별)'!G2551),",","")),"")</f>
        <v>356</v>
      </c>
    </row>
    <row r="2548" customFormat="false" ht="15" hidden="false" customHeight="true" outlineLevel="0" collapsed="false">
      <c r="A2548" s="11" t="str">
        <f aca="false">TRIM('수출입 실적(국가별)'!A2552)</f>
        <v>2025.11</v>
      </c>
      <c r="B2548" s="17" t="n">
        <f aca="false">IFERROR(VALUE(LEFT(A2548,4)),"")</f>
        <v>2025</v>
      </c>
      <c r="C2548" s="17" t="n">
        <f aca="false">IFERROR(VALUE(RIGHT(A2548,2)),"")</f>
        <v>11</v>
      </c>
      <c r="D2548" s="11" t="str">
        <f aca="false">TRIM('수출입 실적(국가별)'!B2552)</f>
        <v>바누아투</v>
      </c>
      <c r="E2548" s="19" t="n">
        <f aca="false">IFERROR(VALUE(SUBSTITUTE(TRIM('수출입 실적(국가별)'!D2552),",","")),"")</f>
        <v>365</v>
      </c>
      <c r="F2548" s="19" t="n">
        <f aca="false">IFERROR(VALUE(SUBSTITUTE(TRIM('수출입 실적(국가별)'!F2552),",","")),"")</f>
        <v>7037</v>
      </c>
      <c r="G2548" s="19" t="n">
        <f aca="false">IFERROR(VALUE(SUBSTITUTE(TRIM('수출입 실적(국가별)'!G2552),",","")),"")</f>
        <v>-6672</v>
      </c>
    </row>
    <row r="2549" customFormat="false" ht="15" hidden="false" customHeight="true" outlineLevel="0" collapsed="false">
      <c r="A2549" s="11" t="str">
        <f aca="false">TRIM('수출입 실적(국가별)'!A2553)</f>
        <v>2025.11</v>
      </c>
      <c r="B2549" s="17" t="n">
        <f aca="false">IFERROR(VALUE(LEFT(A2549,4)),"")</f>
        <v>2025</v>
      </c>
      <c r="C2549" s="17" t="n">
        <f aca="false">IFERROR(VALUE(RIGHT(A2549,2)),"")</f>
        <v>11</v>
      </c>
      <c r="D2549" s="11" t="str">
        <f aca="false">TRIM('수출입 실적(국가별)'!B2553)</f>
        <v>시에라 리온</v>
      </c>
      <c r="E2549" s="19" t="n">
        <f aca="false">IFERROR(VALUE(SUBSTITUTE(TRIM('수출입 실적(국가별)'!D2553),",","")),"")</f>
        <v>360</v>
      </c>
      <c r="F2549" s="19" t="n">
        <f aca="false">IFERROR(VALUE(SUBSTITUTE(TRIM('수출입 실적(국가별)'!F2553),",","")),"")</f>
        <v>478</v>
      </c>
      <c r="G2549" s="19" t="n">
        <f aca="false">IFERROR(VALUE(SUBSTITUTE(TRIM('수출입 실적(국가별)'!G2553),",","")),"")</f>
        <v>-118</v>
      </c>
    </row>
    <row r="2550" customFormat="false" ht="15" hidden="false" customHeight="true" outlineLevel="0" collapsed="false">
      <c r="A2550" s="11" t="str">
        <f aca="false">TRIM('수출입 실적(국가별)'!A2554)</f>
        <v>2025.11</v>
      </c>
      <c r="B2550" s="17" t="n">
        <f aca="false">IFERROR(VALUE(LEFT(A2550,4)),"")</f>
        <v>2025</v>
      </c>
      <c r="C2550" s="17" t="n">
        <f aca="false">IFERROR(VALUE(RIGHT(A2550,2)),"")</f>
        <v>11</v>
      </c>
      <c r="D2550" s="11" t="str">
        <f aca="false">TRIM('수출입 실적(국가별)'!B2554)</f>
        <v>수리남</v>
      </c>
      <c r="E2550" s="19" t="n">
        <f aca="false">IFERROR(VALUE(SUBSTITUTE(TRIM('수출입 실적(국가별)'!D2554),",","")),"")</f>
        <v>353</v>
      </c>
      <c r="F2550" s="19" t="n">
        <f aca="false">IFERROR(VALUE(SUBSTITUTE(TRIM('수출입 실적(국가별)'!F2554),",","")),"")</f>
        <v>542</v>
      </c>
      <c r="G2550" s="19" t="n">
        <f aca="false">IFERROR(VALUE(SUBSTITUTE(TRIM('수출입 실적(국가별)'!G2554),",","")),"")</f>
        <v>-189</v>
      </c>
    </row>
    <row r="2551" customFormat="false" ht="15" hidden="false" customHeight="true" outlineLevel="0" collapsed="false">
      <c r="A2551" s="11" t="str">
        <f aca="false">TRIM('수출입 실적(국가별)'!A2555)</f>
        <v>2025.11</v>
      </c>
      <c r="B2551" s="17" t="n">
        <f aca="false">IFERROR(VALUE(LEFT(A2551,4)),"")</f>
        <v>2025</v>
      </c>
      <c r="C2551" s="17" t="n">
        <f aca="false">IFERROR(VALUE(RIGHT(A2551,2)),"")</f>
        <v>11</v>
      </c>
      <c r="D2551" s="11" t="str">
        <f aca="false">TRIM('수출입 실적(국가별)'!B2555)</f>
        <v>지브랄타</v>
      </c>
      <c r="E2551" s="19" t="n">
        <f aca="false">IFERROR(VALUE(SUBSTITUTE(TRIM('수출입 실적(국가별)'!D2555),",","")),"")</f>
        <v>345</v>
      </c>
      <c r="F2551" s="19" t="n">
        <f aca="false">IFERROR(VALUE(SUBSTITUTE(TRIM('수출입 실적(국가별)'!F2555),",","")),"")</f>
        <v>1</v>
      </c>
      <c r="G2551" s="19" t="n">
        <f aca="false">IFERROR(VALUE(SUBSTITUTE(TRIM('수출입 실적(국가별)'!G2555),",","")),"")</f>
        <v>344</v>
      </c>
    </row>
    <row r="2552" customFormat="false" ht="15" hidden="false" customHeight="true" outlineLevel="0" collapsed="false">
      <c r="A2552" s="11" t="str">
        <f aca="false">TRIM('수출입 실적(국가별)'!A2556)</f>
        <v>2025.11</v>
      </c>
      <c r="B2552" s="17" t="n">
        <f aca="false">IFERROR(VALUE(LEFT(A2552,4)),"")</f>
        <v>2025</v>
      </c>
      <c r="C2552" s="17" t="n">
        <f aca="false">IFERROR(VALUE(RIGHT(A2552,2)),"")</f>
        <v>11</v>
      </c>
      <c r="D2552" s="11" t="str">
        <f aca="false">TRIM('수출입 실적(국가별)'!B2556)</f>
        <v>뉴 칼레도니아</v>
      </c>
      <c r="E2552" s="19" t="n">
        <f aca="false">IFERROR(VALUE(SUBSTITUTE(TRIM('수출입 실적(국가별)'!D2556),",","")),"")</f>
        <v>342</v>
      </c>
      <c r="F2552" s="19" t="n">
        <f aca="false">IFERROR(VALUE(SUBSTITUTE(TRIM('수출입 실적(국가별)'!F2556),",","")),"")</f>
        <v>28100</v>
      </c>
      <c r="G2552" s="19" t="n">
        <f aca="false">IFERROR(VALUE(SUBSTITUTE(TRIM('수출입 실적(국가별)'!G2556),",","")),"")</f>
        <v>-27758</v>
      </c>
    </row>
    <row r="2553" customFormat="false" ht="15" hidden="false" customHeight="true" outlineLevel="0" collapsed="false">
      <c r="A2553" s="11" t="str">
        <f aca="false">TRIM('수출입 실적(국가별)'!A2557)</f>
        <v>2025.11</v>
      </c>
      <c r="B2553" s="17" t="n">
        <f aca="false">IFERROR(VALUE(LEFT(A2553,4)),"")</f>
        <v>2025</v>
      </c>
      <c r="C2553" s="17" t="n">
        <f aca="false">IFERROR(VALUE(RIGHT(A2553,2)),"")</f>
        <v>11</v>
      </c>
      <c r="D2553" s="11" t="str">
        <f aca="false">TRIM('수출입 실적(국가별)'!B2557)</f>
        <v>그레나다</v>
      </c>
      <c r="E2553" s="19" t="n">
        <f aca="false">IFERROR(VALUE(SUBSTITUTE(TRIM('수출입 실적(국가별)'!D2557),",","")),"")</f>
        <v>270</v>
      </c>
      <c r="F2553" s="19" t="n">
        <f aca="false">IFERROR(VALUE(SUBSTITUTE(TRIM('수출입 실적(국가별)'!F2557),",","")),"")</f>
        <v>0</v>
      </c>
      <c r="G2553" s="19" t="n">
        <f aca="false">IFERROR(VALUE(SUBSTITUTE(TRIM('수출입 실적(국가별)'!G2557),",","")),"")</f>
        <v>270</v>
      </c>
    </row>
    <row r="2554" customFormat="false" ht="15" hidden="false" customHeight="true" outlineLevel="0" collapsed="false">
      <c r="A2554" s="11" t="str">
        <f aca="false">TRIM('수출입 실적(국가별)'!A2558)</f>
        <v>2025.11</v>
      </c>
      <c r="B2554" s="17" t="n">
        <f aca="false">IFERROR(VALUE(LEFT(A2554,4)),"")</f>
        <v>2025</v>
      </c>
      <c r="C2554" s="17" t="n">
        <f aca="false">IFERROR(VALUE(RIGHT(A2554,2)),"")</f>
        <v>11</v>
      </c>
      <c r="D2554" s="11" t="str">
        <f aca="false">TRIM('수출입 실적(국가별)'!B2558)</f>
        <v>카보 베르데</v>
      </c>
      <c r="E2554" s="19" t="n">
        <f aca="false">IFERROR(VALUE(SUBSTITUTE(TRIM('수출입 실적(국가별)'!D2558),",","")),"")</f>
        <v>206</v>
      </c>
      <c r="F2554" s="19" t="n">
        <f aca="false">IFERROR(VALUE(SUBSTITUTE(TRIM('수출입 실적(국가별)'!F2558),",","")),"")</f>
        <v>0</v>
      </c>
      <c r="G2554" s="19" t="n">
        <f aca="false">IFERROR(VALUE(SUBSTITUTE(TRIM('수출입 실적(국가별)'!G2558),",","")),"")</f>
        <v>206</v>
      </c>
    </row>
    <row r="2555" customFormat="false" ht="15" hidden="false" customHeight="true" outlineLevel="0" collapsed="false">
      <c r="A2555" s="11" t="str">
        <f aca="false">TRIM('수출입 실적(국가별)'!A2559)</f>
        <v>2025.11</v>
      </c>
      <c r="B2555" s="17" t="n">
        <f aca="false">IFERROR(VALUE(LEFT(A2555,4)),"")</f>
        <v>2025</v>
      </c>
      <c r="C2555" s="17" t="n">
        <f aca="false">IFERROR(VALUE(RIGHT(A2555,2)),"")</f>
        <v>11</v>
      </c>
      <c r="D2555" s="11" t="str">
        <f aca="false">TRIM('수출입 실적(국가별)'!B2559)</f>
        <v>팔라우</v>
      </c>
      <c r="E2555" s="19" t="n">
        <f aca="false">IFERROR(VALUE(SUBSTITUTE(TRIM('수출입 실적(국가별)'!D2559),",","")),"")</f>
        <v>197</v>
      </c>
      <c r="F2555" s="19" t="n">
        <f aca="false">IFERROR(VALUE(SUBSTITUTE(TRIM('수출입 실적(국가별)'!F2559),",","")),"")</f>
        <v>1</v>
      </c>
      <c r="G2555" s="19" t="n">
        <f aca="false">IFERROR(VALUE(SUBSTITUTE(TRIM('수출입 실적(국가별)'!G2559),",","")),"")</f>
        <v>195</v>
      </c>
    </row>
    <row r="2556" customFormat="false" ht="15" hidden="false" customHeight="true" outlineLevel="0" collapsed="false">
      <c r="A2556" s="11" t="str">
        <f aca="false">TRIM('수출입 실적(국가별)'!A2560)</f>
        <v>2025.11</v>
      </c>
      <c r="B2556" s="17" t="n">
        <f aca="false">IFERROR(VALUE(LEFT(A2556,4)),"")</f>
        <v>2025</v>
      </c>
      <c r="C2556" s="17" t="n">
        <f aca="false">IFERROR(VALUE(RIGHT(A2556,2)),"")</f>
        <v>11</v>
      </c>
      <c r="D2556" s="11" t="str">
        <f aca="false">TRIM('수출입 실적(국가별)'!B2560)</f>
        <v>말라위</v>
      </c>
      <c r="E2556" s="19" t="n">
        <f aca="false">IFERROR(VALUE(SUBSTITUTE(TRIM('수출입 실적(국가별)'!D2560),",","")),"")</f>
        <v>190</v>
      </c>
      <c r="F2556" s="19" t="n">
        <f aca="false">IFERROR(VALUE(SUBSTITUTE(TRIM('수출입 실적(국가별)'!F2560),",","")),"")</f>
        <v>2257</v>
      </c>
      <c r="G2556" s="19" t="n">
        <f aca="false">IFERROR(VALUE(SUBSTITUTE(TRIM('수출입 실적(국가별)'!G2560),",","")),"")</f>
        <v>-2068</v>
      </c>
    </row>
    <row r="2557" customFormat="false" ht="15" hidden="false" customHeight="true" outlineLevel="0" collapsed="false">
      <c r="A2557" s="11" t="str">
        <f aca="false">TRIM('수출입 실적(국가별)'!A2561)</f>
        <v>2025.11</v>
      </c>
      <c r="B2557" s="17" t="n">
        <f aca="false">IFERROR(VALUE(LEFT(A2557,4)),"")</f>
        <v>2025</v>
      </c>
      <c r="C2557" s="17" t="n">
        <f aca="false">IFERROR(VALUE(RIGHT(A2557,2)),"")</f>
        <v>11</v>
      </c>
      <c r="D2557" s="11" t="str">
        <f aca="false">TRIM('수출입 실적(국가별)'!B2561)</f>
        <v>몬테네그로</v>
      </c>
      <c r="E2557" s="19" t="n">
        <f aca="false">IFERROR(VALUE(SUBSTITUTE(TRIM('수출입 실적(국가별)'!D2561),",","")),"")</f>
        <v>170</v>
      </c>
      <c r="F2557" s="19" t="n">
        <f aca="false">IFERROR(VALUE(SUBSTITUTE(TRIM('수출입 실적(국가별)'!F2561),",","")),"")</f>
        <v>5</v>
      </c>
      <c r="G2557" s="19" t="n">
        <f aca="false">IFERROR(VALUE(SUBSTITUTE(TRIM('수출입 실적(국가별)'!G2561),",","")),"")</f>
        <v>166</v>
      </c>
    </row>
    <row r="2558" customFormat="false" ht="15" hidden="false" customHeight="true" outlineLevel="0" collapsed="false">
      <c r="A2558" s="11" t="str">
        <f aca="false">TRIM('수출입 실적(국가별)'!A2562)</f>
        <v>2025.11</v>
      </c>
      <c r="B2558" s="17" t="n">
        <f aca="false">IFERROR(VALUE(LEFT(A2558,4)),"")</f>
        <v>2025</v>
      </c>
      <c r="C2558" s="17" t="n">
        <f aca="false">IFERROR(VALUE(RIGHT(A2558,2)),"")</f>
        <v>11</v>
      </c>
      <c r="D2558" s="11" t="str">
        <f aca="false">TRIM('수출입 실적(국가별)'!B2562)</f>
        <v>메요트</v>
      </c>
      <c r="E2558" s="19" t="n">
        <f aca="false">IFERROR(VALUE(SUBSTITUTE(TRIM('수출입 실적(국가별)'!D2562),",","")),"")</f>
        <v>166</v>
      </c>
      <c r="F2558" s="19" t="n">
        <f aca="false">IFERROR(VALUE(SUBSTITUTE(TRIM('수출입 실적(국가별)'!F2562),",","")),"")</f>
        <v>0</v>
      </c>
      <c r="G2558" s="19" t="n">
        <f aca="false">IFERROR(VALUE(SUBSTITUTE(TRIM('수출입 실적(국가별)'!G2562),",","")),"")</f>
        <v>166</v>
      </c>
    </row>
    <row r="2559" customFormat="false" ht="15" hidden="false" customHeight="true" outlineLevel="0" collapsed="false">
      <c r="A2559" s="11" t="str">
        <f aca="false">TRIM('수출입 실적(국가별)'!A2563)</f>
        <v>2025.11</v>
      </c>
      <c r="B2559" s="17" t="n">
        <f aca="false">IFERROR(VALUE(LEFT(A2559,4)),"")</f>
        <v>2025</v>
      </c>
      <c r="C2559" s="17" t="n">
        <f aca="false">IFERROR(VALUE(RIGHT(A2559,2)),"")</f>
        <v>11</v>
      </c>
      <c r="D2559" s="11" t="str">
        <f aca="false">TRIM('수출입 실적(국가별)'!B2563)</f>
        <v>영령 버진군도</v>
      </c>
      <c r="E2559" s="19" t="n">
        <f aca="false">IFERROR(VALUE(SUBSTITUTE(TRIM('수출입 실적(국가별)'!D2563),",","")),"")</f>
        <v>151</v>
      </c>
      <c r="F2559" s="19" t="n">
        <f aca="false">IFERROR(VALUE(SUBSTITUTE(TRIM('수출입 실적(국가별)'!F2563),",","")),"")</f>
        <v>0</v>
      </c>
      <c r="G2559" s="19" t="n">
        <f aca="false">IFERROR(VALUE(SUBSTITUTE(TRIM('수출입 실적(국가별)'!G2563),",","")),"")</f>
        <v>151</v>
      </c>
    </row>
    <row r="2560" customFormat="false" ht="15" hidden="false" customHeight="true" outlineLevel="0" collapsed="false">
      <c r="A2560" s="11" t="str">
        <f aca="false">TRIM('수출입 실적(국가별)'!A2564)</f>
        <v>2025.11</v>
      </c>
      <c r="B2560" s="17" t="n">
        <f aca="false">IFERROR(VALUE(LEFT(A2560,4)),"")</f>
        <v>2025</v>
      </c>
      <c r="C2560" s="17" t="n">
        <f aca="false">IFERROR(VALUE(RIGHT(A2560,2)),"")</f>
        <v>11</v>
      </c>
      <c r="D2560" s="11" t="str">
        <f aca="false">TRIM('수출입 실적(국가별)'!B2564)</f>
        <v>스와질랜드</v>
      </c>
      <c r="E2560" s="19" t="n">
        <f aca="false">IFERROR(VALUE(SUBSTITUTE(TRIM('수출입 실적(국가별)'!D2564),",","")),"")</f>
        <v>116</v>
      </c>
      <c r="F2560" s="19" t="n">
        <f aca="false">IFERROR(VALUE(SUBSTITUTE(TRIM('수출입 실적(국가별)'!F2564),",","")),"")</f>
        <v>23</v>
      </c>
      <c r="G2560" s="19" t="n">
        <f aca="false">IFERROR(VALUE(SUBSTITUTE(TRIM('수출입 실적(국가별)'!G2564),",","")),"")</f>
        <v>94</v>
      </c>
    </row>
    <row r="2561" customFormat="false" ht="15" hidden="false" customHeight="true" outlineLevel="0" collapsed="false">
      <c r="A2561" s="11" t="str">
        <f aca="false">TRIM('수출입 실적(국가별)'!A2565)</f>
        <v>2025.11</v>
      </c>
      <c r="B2561" s="17" t="n">
        <f aca="false">IFERROR(VALUE(LEFT(A2561,4)),"")</f>
        <v>2025</v>
      </c>
      <c r="C2561" s="17" t="n">
        <f aca="false">IFERROR(VALUE(RIGHT(A2561,2)),"")</f>
        <v>11</v>
      </c>
      <c r="D2561" s="11" t="str">
        <f aca="false">TRIM('수출입 실적(국가별)'!B2565)</f>
        <v>중앙아프리카공화국</v>
      </c>
      <c r="E2561" s="19" t="n">
        <f aca="false">IFERROR(VALUE(SUBSTITUTE(TRIM('수출입 실적(국가별)'!D2565),",","")),"")</f>
        <v>116</v>
      </c>
      <c r="F2561" s="19" t="n">
        <f aca="false">IFERROR(VALUE(SUBSTITUTE(TRIM('수출입 실적(국가별)'!F2565),",","")),"")</f>
        <v>0</v>
      </c>
      <c r="G2561" s="19" t="n">
        <f aca="false">IFERROR(VALUE(SUBSTITUTE(TRIM('수출입 실적(국가별)'!G2565),",","")),"")</f>
        <v>116</v>
      </c>
    </row>
    <row r="2562" customFormat="false" ht="15" hidden="false" customHeight="true" outlineLevel="0" collapsed="false">
      <c r="A2562" s="11" t="str">
        <f aca="false">TRIM('수출입 실적(국가별)'!A2566)</f>
        <v>2025.11</v>
      </c>
      <c r="B2562" s="17" t="n">
        <f aca="false">IFERROR(VALUE(LEFT(A2562,4)),"")</f>
        <v>2025</v>
      </c>
      <c r="C2562" s="17" t="n">
        <f aca="false">IFERROR(VALUE(RIGHT(A2562,2)),"")</f>
        <v>11</v>
      </c>
      <c r="D2562" s="11" t="str">
        <f aca="false">TRIM('수출입 실적(국가별)'!B2566)</f>
        <v>세인트 빈센트 그레나딘</v>
      </c>
      <c r="E2562" s="19" t="n">
        <f aca="false">IFERROR(VALUE(SUBSTITUTE(TRIM('수출입 실적(국가별)'!D2566),",","")),"")</f>
        <v>102</v>
      </c>
      <c r="F2562" s="19" t="n">
        <f aca="false">IFERROR(VALUE(SUBSTITUTE(TRIM('수출입 실적(국가별)'!F2566),",","")),"")</f>
        <v>0</v>
      </c>
      <c r="G2562" s="19" t="n">
        <f aca="false">IFERROR(VALUE(SUBSTITUTE(TRIM('수출입 실적(국가별)'!G2566),",","")),"")</f>
        <v>102</v>
      </c>
    </row>
    <row r="2563" customFormat="false" ht="15" hidden="false" customHeight="true" outlineLevel="0" collapsed="false">
      <c r="A2563" s="11" t="str">
        <f aca="false">TRIM('수출입 실적(국가별)'!A2567)</f>
        <v>2025.11</v>
      </c>
      <c r="B2563" s="17" t="n">
        <f aca="false">IFERROR(VALUE(LEFT(A2563,4)),"")</f>
        <v>2025</v>
      </c>
      <c r="C2563" s="17" t="n">
        <f aca="false">IFERROR(VALUE(RIGHT(A2563,2)),"")</f>
        <v>11</v>
      </c>
      <c r="D2563" s="11" t="str">
        <f aca="false">TRIM('수출입 실적(국가별)'!B2567)</f>
        <v>보츠와나</v>
      </c>
      <c r="E2563" s="19" t="n">
        <f aca="false">IFERROR(VALUE(SUBSTITUTE(TRIM('수출입 실적(국가별)'!D2567),",","")),"")</f>
        <v>86</v>
      </c>
      <c r="F2563" s="19" t="n">
        <f aca="false">IFERROR(VALUE(SUBSTITUTE(TRIM('수출입 실적(국가별)'!F2567),",","")),"")</f>
        <v>239</v>
      </c>
      <c r="G2563" s="19" t="n">
        <f aca="false">IFERROR(VALUE(SUBSTITUTE(TRIM('수출입 실적(국가별)'!G2567),",","")),"")</f>
        <v>-153</v>
      </c>
    </row>
    <row r="2564" customFormat="false" ht="15" hidden="false" customHeight="true" outlineLevel="0" collapsed="false">
      <c r="A2564" s="11" t="str">
        <f aca="false">TRIM('수출입 실적(국가별)'!A2568)</f>
        <v>2025.11</v>
      </c>
      <c r="B2564" s="17" t="n">
        <f aca="false">IFERROR(VALUE(LEFT(A2564,4)),"")</f>
        <v>2025</v>
      </c>
      <c r="C2564" s="17" t="n">
        <f aca="false">IFERROR(VALUE(RIGHT(A2564,2)),"")</f>
        <v>11</v>
      </c>
      <c r="D2564" s="11" t="str">
        <f aca="false">TRIM('수출입 실적(국가별)'!B2568)</f>
        <v>안티가 바부다</v>
      </c>
      <c r="E2564" s="19" t="n">
        <f aca="false">IFERROR(VALUE(SUBSTITUTE(TRIM('수출입 실적(국가별)'!D2568),",","")),"")</f>
        <v>83</v>
      </c>
      <c r="F2564" s="19" t="n">
        <f aca="false">IFERROR(VALUE(SUBSTITUTE(TRIM('수출입 실적(국가별)'!F2568),",","")),"")</f>
        <v>0</v>
      </c>
      <c r="G2564" s="19" t="n">
        <f aca="false">IFERROR(VALUE(SUBSTITUTE(TRIM('수출입 실적(국가별)'!G2568),",","")),"")</f>
        <v>83</v>
      </c>
    </row>
    <row r="2565" customFormat="false" ht="15" hidden="false" customHeight="true" outlineLevel="0" collapsed="false">
      <c r="A2565" s="11" t="str">
        <f aca="false">TRIM('수출입 실적(국가별)'!A2569)</f>
        <v>2025.11</v>
      </c>
      <c r="B2565" s="17" t="n">
        <f aca="false">IFERROR(VALUE(LEFT(A2565,4)),"")</f>
        <v>2025</v>
      </c>
      <c r="C2565" s="17" t="n">
        <f aca="false">IFERROR(VALUE(RIGHT(A2565,2)),"")</f>
        <v>11</v>
      </c>
      <c r="D2565" s="11" t="str">
        <f aca="false">TRIM('수출입 실적(국가별)'!B2569)</f>
        <v>상토메 프린스페</v>
      </c>
      <c r="E2565" s="19" t="n">
        <f aca="false">IFERROR(VALUE(SUBSTITUTE(TRIM('수출입 실적(국가별)'!D2569),",","")),"")</f>
        <v>83</v>
      </c>
      <c r="F2565" s="19" t="n">
        <f aca="false">IFERROR(VALUE(SUBSTITUTE(TRIM('수출입 실적(국가별)'!F2569),",","")),"")</f>
        <v>0</v>
      </c>
      <c r="G2565" s="19" t="n">
        <f aca="false">IFERROR(VALUE(SUBSTITUTE(TRIM('수출입 실적(국가별)'!G2569),",","")),"")</f>
        <v>83</v>
      </c>
    </row>
    <row r="2566" customFormat="false" ht="15" hidden="false" customHeight="true" outlineLevel="0" collapsed="false">
      <c r="A2566" s="11" t="str">
        <f aca="false">TRIM('수출입 실적(국가별)'!A2570)</f>
        <v>2025.11</v>
      </c>
      <c r="B2566" s="17" t="n">
        <f aca="false">IFERROR(VALUE(LEFT(A2566,4)),"")</f>
        <v>2025</v>
      </c>
      <c r="C2566" s="17" t="n">
        <f aca="false">IFERROR(VALUE(RIGHT(A2566,2)),"")</f>
        <v>11</v>
      </c>
      <c r="D2566" s="11" t="str">
        <f aca="false">TRIM('수출입 실적(국가별)'!B2570)</f>
        <v>도미니카</v>
      </c>
      <c r="E2566" s="19" t="n">
        <f aca="false">IFERROR(VALUE(SUBSTITUTE(TRIM('수출입 실적(국가별)'!D2570),",","")),"")</f>
        <v>79</v>
      </c>
      <c r="F2566" s="19" t="n">
        <f aca="false">IFERROR(VALUE(SUBSTITUTE(TRIM('수출입 실적(국가별)'!F2570),",","")),"")</f>
        <v>159</v>
      </c>
      <c r="G2566" s="19" t="n">
        <f aca="false">IFERROR(VALUE(SUBSTITUTE(TRIM('수출입 실적(국가별)'!G2570),",","")),"")</f>
        <v>-80</v>
      </c>
    </row>
    <row r="2567" customFormat="false" ht="15" hidden="false" customHeight="true" outlineLevel="0" collapsed="false">
      <c r="A2567" s="11" t="str">
        <f aca="false">TRIM('수출입 실적(국가별)'!A2571)</f>
        <v>2025.11</v>
      </c>
      <c r="B2567" s="17" t="n">
        <f aca="false">IFERROR(VALUE(LEFT(A2567,4)),"")</f>
        <v>2025</v>
      </c>
      <c r="C2567" s="17" t="n">
        <f aca="false">IFERROR(VALUE(RIGHT(A2567,2)),"")</f>
        <v>11</v>
      </c>
      <c r="D2567" s="11" t="str">
        <f aca="false">TRIM('수출입 실적(국가별)'!B2571)</f>
        <v>네덜란드 열도</v>
      </c>
      <c r="E2567" s="19" t="n">
        <f aca="false">IFERROR(VALUE(SUBSTITUTE(TRIM('수출입 실적(국가별)'!D2571),",","")),"")</f>
        <v>72</v>
      </c>
      <c r="F2567" s="19" t="n">
        <f aca="false">IFERROR(VALUE(SUBSTITUTE(TRIM('수출입 실적(국가별)'!F2571),",","")),"")</f>
        <v>1</v>
      </c>
      <c r="G2567" s="19" t="n">
        <f aca="false">IFERROR(VALUE(SUBSTITUTE(TRIM('수출입 실적(국가별)'!G2571),",","")),"")</f>
        <v>71</v>
      </c>
    </row>
    <row r="2568" customFormat="false" ht="15" hidden="false" customHeight="true" outlineLevel="0" collapsed="false">
      <c r="A2568" s="11" t="str">
        <f aca="false">TRIM('수출입 실적(국가별)'!A2572)</f>
        <v>2025.11</v>
      </c>
      <c r="B2568" s="17" t="n">
        <f aca="false">IFERROR(VALUE(LEFT(A2568,4)),"")</f>
        <v>2025</v>
      </c>
      <c r="C2568" s="17" t="n">
        <f aca="false">IFERROR(VALUE(RIGHT(A2568,2)),"")</f>
        <v>11</v>
      </c>
      <c r="D2568" s="11" t="str">
        <f aca="false">TRIM('수출입 실적(국가별)'!B2572)</f>
        <v>코모로스</v>
      </c>
      <c r="E2568" s="19" t="n">
        <f aca="false">IFERROR(VALUE(SUBSTITUTE(TRIM('수출입 실적(국가별)'!D2572),",","")),"")</f>
        <v>60</v>
      </c>
      <c r="F2568" s="19" t="n">
        <f aca="false">IFERROR(VALUE(SUBSTITUTE(TRIM('수출입 실적(국가별)'!F2572),",","")),"")</f>
        <v>0</v>
      </c>
      <c r="G2568" s="19" t="n">
        <f aca="false">IFERROR(VALUE(SUBSTITUTE(TRIM('수출입 실적(국가별)'!G2572),",","")),"")</f>
        <v>60</v>
      </c>
    </row>
    <row r="2569" customFormat="false" ht="15" hidden="false" customHeight="true" outlineLevel="0" collapsed="false">
      <c r="A2569" s="11" t="str">
        <f aca="false">TRIM('수출입 실적(국가별)'!A2573)</f>
        <v>2025.11</v>
      </c>
      <c r="B2569" s="17" t="n">
        <f aca="false">IFERROR(VALUE(LEFT(A2569,4)),"")</f>
        <v>2025</v>
      </c>
      <c r="C2569" s="17" t="n">
        <f aca="false">IFERROR(VALUE(RIGHT(A2569,2)),"")</f>
        <v>11</v>
      </c>
      <c r="D2569" s="11" t="str">
        <f aca="false">TRIM('수출입 실적(국가별)'!B2573)</f>
        <v>투르크 &amp; 카이코스 군도</v>
      </c>
      <c r="E2569" s="19" t="n">
        <f aca="false">IFERROR(VALUE(SUBSTITUTE(TRIM('수출입 실적(국가별)'!D2573),",","")),"")</f>
        <v>57</v>
      </c>
      <c r="F2569" s="19" t="n">
        <f aca="false">IFERROR(VALUE(SUBSTITUTE(TRIM('수출입 실적(국가별)'!F2573),",","")),"")</f>
        <v>0</v>
      </c>
      <c r="G2569" s="19" t="n">
        <f aca="false">IFERROR(VALUE(SUBSTITUTE(TRIM('수출입 실적(국가별)'!G2573),",","")),"")</f>
        <v>57</v>
      </c>
    </row>
    <row r="2570" customFormat="false" ht="15" hidden="false" customHeight="true" outlineLevel="0" collapsed="false">
      <c r="A2570" s="11" t="str">
        <f aca="false">TRIM('수출입 실적(국가별)'!A2574)</f>
        <v>2025.11</v>
      </c>
      <c r="B2570" s="17" t="n">
        <f aca="false">IFERROR(VALUE(LEFT(A2570,4)),"")</f>
        <v>2025</v>
      </c>
      <c r="C2570" s="17" t="n">
        <f aca="false">IFERROR(VALUE(RIGHT(A2570,2)),"")</f>
        <v>11</v>
      </c>
      <c r="D2570" s="11" t="str">
        <f aca="false">TRIM('수출입 실적(국가별)'!B2574)</f>
        <v>부룬디</v>
      </c>
      <c r="E2570" s="19" t="n">
        <f aca="false">IFERROR(VALUE(SUBSTITUTE(TRIM('수출입 실적(국가별)'!D2574),",","")),"")</f>
        <v>43</v>
      </c>
      <c r="F2570" s="19" t="n">
        <f aca="false">IFERROR(VALUE(SUBSTITUTE(TRIM('수출입 실적(국가별)'!F2574),",","")),"")</f>
        <v>0</v>
      </c>
      <c r="G2570" s="19" t="n">
        <f aca="false">IFERROR(VALUE(SUBSTITUTE(TRIM('수출입 실적(국가별)'!G2574),",","")),"")</f>
        <v>43</v>
      </c>
    </row>
    <row r="2571" customFormat="false" ht="15" hidden="false" customHeight="true" outlineLevel="0" collapsed="false">
      <c r="A2571" s="11" t="str">
        <f aca="false">TRIM('수출입 실적(국가별)'!A2575)</f>
        <v>2025.11</v>
      </c>
      <c r="B2571" s="17" t="n">
        <f aca="false">IFERROR(VALUE(LEFT(A2571,4)),"")</f>
        <v>2025</v>
      </c>
      <c r="C2571" s="17" t="n">
        <f aca="false">IFERROR(VALUE(RIGHT(A2571,2)),"")</f>
        <v>11</v>
      </c>
      <c r="D2571" s="11" t="str">
        <f aca="false">TRIM('수출입 실적(국가별)'!B2575)</f>
        <v>보네르 신트외스타티위스</v>
      </c>
      <c r="E2571" s="19" t="n">
        <f aca="false">IFERROR(VALUE(SUBSTITUTE(TRIM('수출입 실적(국가별)'!D2575),",","")),"")</f>
        <v>40</v>
      </c>
      <c r="F2571" s="19" t="n">
        <f aca="false">IFERROR(VALUE(SUBSTITUTE(TRIM('수출입 실적(국가별)'!F2575),",","")),"")</f>
        <v>0</v>
      </c>
      <c r="G2571" s="19" t="n">
        <f aca="false">IFERROR(VALUE(SUBSTITUTE(TRIM('수출입 실적(국가별)'!G2575),",","")),"")</f>
        <v>40</v>
      </c>
    </row>
    <row r="2572" customFormat="false" ht="15" hidden="false" customHeight="true" outlineLevel="0" collapsed="false">
      <c r="A2572" s="11" t="str">
        <f aca="false">TRIM('수출입 실적(국가별)'!A2576)</f>
        <v>2025.11</v>
      </c>
      <c r="B2572" s="17" t="n">
        <f aca="false">IFERROR(VALUE(LEFT(A2572,4)),"")</f>
        <v>2025</v>
      </c>
      <c r="C2572" s="17" t="n">
        <f aca="false">IFERROR(VALUE(RIGHT(A2572,2)),"")</f>
        <v>11</v>
      </c>
      <c r="D2572" s="11" t="str">
        <f aca="false">TRIM('수출입 실적(국가별)'!B2576)</f>
        <v>산마리노</v>
      </c>
      <c r="E2572" s="19" t="n">
        <f aca="false">IFERROR(VALUE(SUBSTITUTE(TRIM('수출입 실적(국가별)'!D2576),",","")),"")</f>
        <v>22</v>
      </c>
      <c r="F2572" s="19" t="n">
        <f aca="false">IFERROR(VALUE(SUBSTITUTE(TRIM('수출입 실적(국가별)'!F2576),",","")),"")</f>
        <v>253</v>
      </c>
      <c r="G2572" s="19" t="n">
        <f aca="false">IFERROR(VALUE(SUBSTITUTE(TRIM('수출입 실적(국가별)'!G2576),",","")),"")</f>
        <v>-231</v>
      </c>
    </row>
    <row r="2573" customFormat="false" ht="15" hidden="false" customHeight="true" outlineLevel="0" collapsed="false">
      <c r="A2573" s="11" t="str">
        <f aca="false">TRIM('수출입 실적(국가별)'!A2577)</f>
        <v>2025.11</v>
      </c>
      <c r="B2573" s="17" t="n">
        <f aca="false">IFERROR(VALUE(LEFT(A2573,4)),"")</f>
        <v>2025</v>
      </c>
      <c r="C2573" s="17" t="n">
        <f aca="false">IFERROR(VALUE(RIGHT(A2573,2)),"")</f>
        <v>11</v>
      </c>
      <c r="D2573" s="11" t="str">
        <f aca="false">TRIM('수출입 실적(국가별)'!B2577)</f>
        <v>미령 버진군도</v>
      </c>
      <c r="E2573" s="19" t="n">
        <f aca="false">IFERROR(VALUE(SUBSTITUTE(TRIM('수출입 실적(국가별)'!D2577),",","")),"")</f>
        <v>19</v>
      </c>
      <c r="F2573" s="19" t="n">
        <f aca="false">IFERROR(VALUE(SUBSTITUTE(TRIM('수출입 실적(국가별)'!F2577),",","")),"")</f>
        <v>0</v>
      </c>
      <c r="G2573" s="19" t="n">
        <f aca="false">IFERROR(VALUE(SUBSTITUTE(TRIM('수출입 실적(국가별)'!G2577),",","")),"")</f>
        <v>19</v>
      </c>
    </row>
    <row r="2574" customFormat="false" ht="15" hidden="false" customHeight="true" outlineLevel="0" collapsed="false">
      <c r="A2574" s="11" t="str">
        <f aca="false">TRIM('수출입 실적(국가별)'!A2578)</f>
        <v>2025.11</v>
      </c>
      <c r="B2574" s="17" t="n">
        <f aca="false">IFERROR(VALUE(LEFT(A2574,4)),"")</f>
        <v>2025</v>
      </c>
      <c r="C2574" s="17" t="n">
        <f aca="false">IFERROR(VALUE(RIGHT(A2574,2)),"")</f>
        <v>11</v>
      </c>
      <c r="D2574" s="11" t="str">
        <f aca="false">TRIM('수출입 실적(국가별)'!B2578)</f>
        <v>세인트마틴(생마르탱)</v>
      </c>
      <c r="E2574" s="19" t="n">
        <f aca="false">IFERROR(VALUE(SUBSTITUTE(TRIM('수출입 실적(국가별)'!D2578),",","")),"")</f>
        <v>11</v>
      </c>
      <c r="F2574" s="19" t="n">
        <f aca="false">IFERROR(VALUE(SUBSTITUTE(TRIM('수출입 실적(국가별)'!F2578),",","")),"")</f>
        <v>0</v>
      </c>
      <c r="G2574" s="19" t="n">
        <f aca="false">IFERROR(VALUE(SUBSTITUTE(TRIM('수출입 실적(국가별)'!G2578),",","")),"")</f>
        <v>11</v>
      </c>
    </row>
    <row r="2575" customFormat="false" ht="15" hidden="false" customHeight="true" outlineLevel="0" collapsed="false">
      <c r="A2575" s="11" t="str">
        <f aca="false">TRIM('수출입 실적(국가별)'!A2579)</f>
        <v>2025.11</v>
      </c>
      <c r="B2575" s="17" t="n">
        <f aca="false">IFERROR(VALUE(LEFT(A2575,4)),"")</f>
        <v>2025</v>
      </c>
      <c r="C2575" s="17" t="n">
        <f aca="false">IFERROR(VALUE(RIGHT(A2575,2)),"")</f>
        <v>11</v>
      </c>
      <c r="D2575" s="11" t="str">
        <f aca="false">TRIM('수출입 실적(국가별)'!B2579)</f>
        <v>니제르</v>
      </c>
      <c r="E2575" s="19" t="n">
        <f aca="false">IFERROR(VALUE(SUBSTITUTE(TRIM('수출입 실적(국가별)'!D2579),",","")),"")</f>
        <v>11</v>
      </c>
      <c r="F2575" s="19" t="n">
        <f aca="false">IFERROR(VALUE(SUBSTITUTE(TRIM('수출입 실적(국가별)'!F2579),",","")),"")</f>
        <v>0</v>
      </c>
      <c r="G2575" s="19" t="n">
        <f aca="false">IFERROR(VALUE(SUBSTITUTE(TRIM('수출입 실적(국가별)'!G2579),",","")),"")</f>
        <v>10</v>
      </c>
    </row>
    <row r="2576" customFormat="false" ht="15" hidden="false" customHeight="true" outlineLevel="0" collapsed="false">
      <c r="A2576" s="11" t="str">
        <f aca="false">TRIM('수출입 실적(국가별)'!A2580)</f>
        <v>2025.11</v>
      </c>
      <c r="B2576" s="17" t="n">
        <f aca="false">IFERROR(VALUE(LEFT(A2576,4)),"")</f>
        <v>2025</v>
      </c>
      <c r="C2576" s="17" t="n">
        <f aca="false">IFERROR(VALUE(RIGHT(A2576,2)),"")</f>
        <v>11</v>
      </c>
      <c r="D2576" s="11" t="str">
        <f aca="false">TRIM('수출입 실적(국가별)'!B2580)</f>
        <v>통가</v>
      </c>
      <c r="E2576" s="19" t="n">
        <f aca="false">IFERROR(VALUE(SUBSTITUTE(TRIM('수출입 실적(국가별)'!D2580),",","")),"")</f>
        <v>10</v>
      </c>
      <c r="F2576" s="19" t="n">
        <f aca="false">IFERROR(VALUE(SUBSTITUTE(TRIM('수출입 실적(국가별)'!F2580),",","")),"")</f>
        <v>0</v>
      </c>
      <c r="G2576" s="19" t="n">
        <f aca="false">IFERROR(VALUE(SUBSTITUTE(TRIM('수출입 실적(국가별)'!G2580),",","")),"")</f>
        <v>10</v>
      </c>
    </row>
    <row r="2577" customFormat="false" ht="15" hidden="false" customHeight="true" outlineLevel="0" collapsed="false">
      <c r="A2577" s="11" t="str">
        <f aca="false">TRIM('수출입 실적(국가별)'!A2581)</f>
        <v>2025.11</v>
      </c>
      <c r="B2577" s="17" t="n">
        <f aca="false">IFERROR(VALUE(LEFT(A2577,4)),"")</f>
        <v>2025</v>
      </c>
      <c r="C2577" s="17" t="n">
        <f aca="false">IFERROR(VALUE(RIGHT(A2577,2)),"")</f>
        <v>11</v>
      </c>
      <c r="D2577" s="11" t="str">
        <f aca="false">TRIM('수출입 실적(국가별)'!B2581)</f>
        <v>안도라</v>
      </c>
      <c r="E2577" s="19" t="n">
        <f aca="false">IFERROR(VALUE(SUBSTITUTE(TRIM('수출입 실적(국가별)'!D2581),",","")),"")</f>
        <v>9</v>
      </c>
      <c r="F2577" s="19" t="n">
        <f aca="false">IFERROR(VALUE(SUBSTITUTE(TRIM('수출입 실적(국가별)'!F2581),",","")),"")</f>
        <v>31</v>
      </c>
      <c r="G2577" s="19" t="n">
        <f aca="false">IFERROR(VALUE(SUBSTITUTE(TRIM('수출입 실적(국가별)'!G2581),",","")),"")</f>
        <v>-22</v>
      </c>
    </row>
    <row r="2578" customFormat="false" ht="15" hidden="false" customHeight="true" outlineLevel="0" collapsed="false">
      <c r="A2578" s="11" t="str">
        <f aca="false">TRIM('수출입 실적(국가별)'!A2582)</f>
        <v>2025.11</v>
      </c>
      <c r="B2578" s="17" t="n">
        <f aca="false">IFERROR(VALUE(LEFT(A2578,4)),"")</f>
        <v>2025</v>
      </c>
      <c r="C2578" s="17" t="n">
        <f aca="false">IFERROR(VALUE(RIGHT(A2578,2)),"")</f>
        <v>11</v>
      </c>
      <c r="D2578" s="11" t="str">
        <f aca="false">TRIM('수출입 실적(국가별)'!B2582)</f>
        <v>건지</v>
      </c>
      <c r="E2578" s="19" t="n">
        <f aca="false">IFERROR(VALUE(SUBSTITUTE(TRIM('수출입 실적(국가별)'!D2582),",","")),"")</f>
        <v>7</v>
      </c>
      <c r="F2578" s="19" t="n">
        <f aca="false">IFERROR(VALUE(SUBSTITUTE(TRIM('수출입 실적(국가별)'!F2582),",","")),"")</f>
        <v>0</v>
      </c>
      <c r="G2578" s="19" t="n">
        <f aca="false">IFERROR(VALUE(SUBSTITUTE(TRIM('수출입 실적(국가별)'!G2582),",","")),"")</f>
        <v>7</v>
      </c>
    </row>
    <row r="2579" customFormat="false" ht="15" hidden="false" customHeight="true" outlineLevel="0" collapsed="false">
      <c r="A2579" s="11" t="str">
        <f aca="false">TRIM('수출입 실적(국가별)'!A2583)</f>
        <v>2025.11</v>
      </c>
      <c r="B2579" s="17" t="n">
        <f aca="false">IFERROR(VALUE(LEFT(A2579,4)),"")</f>
        <v>2025</v>
      </c>
      <c r="C2579" s="17" t="n">
        <f aca="false">IFERROR(VALUE(RIGHT(A2579,2)),"")</f>
        <v>11</v>
      </c>
      <c r="D2579" s="11" t="str">
        <f aca="false">TRIM('수출입 실적(국가별)'!B2583)</f>
        <v>그린랜드</v>
      </c>
      <c r="E2579" s="19" t="n">
        <f aca="false">IFERROR(VALUE(SUBSTITUTE(TRIM('수출입 실적(국가별)'!D2583),",","")),"")</f>
        <v>5</v>
      </c>
      <c r="F2579" s="19" t="n">
        <f aca="false">IFERROR(VALUE(SUBSTITUTE(TRIM('수출입 실적(국가별)'!F2583),",","")),"")</f>
        <v>1</v>
      </c>
      <c r="G2579" s="19" t="n">
        <f aca="false">IFERROR(VALUE(SUBSTITUTE(TRIM('수출입 실적(국가별)'!G2583),",","")),"")</f>
        <v>4</v>
      </c>
    </row>
    <row r="2580" customFormat="false" ht="15" hidden="false" customHeight="true" outlineLevel="0" collapsed="false">
      <c r="A2580" s="11" t="str">
        <f aca="false">TRIM('수출입 실적(국가별)'!A2584)</f>
        <v>2025.11</v>
      </c>
      <c r="B2580" s="17" t="n">
        <f aca="false">IFERROR(VALUE(LEFT(A2580,4)),"")</f>
        <v>2025</v>
      </c>
      <c r="C2580" s="17" t="n">
        <f aca="false">IFERROR(VALUE(RIGHT(A2580,2)),"")</f>
        <v>11</v>
      </c>
      <c r="D2580" s="11" t="str">
        <f aca="false">TRIM('수출입 실적(국가별)'!B2584)</f>
        <v>교황청</v>
      </c>
      <c r="E2580" s="19" t="n">
        <f aca="false">IFERROR(VALUE(SUBSTITUTE(TRIM('수출입 실적(국가별)'!D2584),",","")),"")</f>
        <v>4</v>
      </c>
      <c r="F2580" s="19" t="n">
        <f aca="false">IFERROR(VALUE(SUBSTITUTE(TRIM('수출입 실적(국가별)'!F2584),",","")),"")</f>
        <v>0</v>
      </c>
      <c r="G2580" s="19" t="n">
        <f aca="false">IFERROR(VALUE(SUBSTITUTE(TRIM('수출입 실적(국가별)'!G2584),",","")),"")</f>
        <v>4</v>
      </c>
    </row>
    <row r="2581" customFormat="false" ht="15" hidden="false" customHeight="true" outlineLevel="0" collapsed="false">
      <c r="A2581" s="11" t="str">
        <f aca="false">TRIM('수출입 실적(국가별)'!A2585)</f>
        <v>2025.11</v>
      </c>
      <c r="B2581" s="17" t="n">
        <f aca="false">IFERROR(VALUE(LEFT(A2581,4)),"")</f>
        <v>2025</v>
      </c>
      <c r="C2581" s="17" t="n">
        <f aca="false">IFERROR(VALUE(RIGHT(A2581,2)),"")</f>
        <v>11</v>
      </c>
      <c r="D2581" s="11" t="str">
        <f aca="false">TRIM('수출입 실적(국가별)'!B2585)</f>
        <v>세인트 바르탤르미</v>
      </c>
      <c r="E2581" s="19" t="n">
        <f aca="false">IFERROR(VALUE(SUBSTITUTE(TRIM('수출입 실적(국가별)'!D2585),",","")),"")</f>
        <v>2</v>
      </c>
      <c r="F2581" s="19" t="n">
        <f aca="false">IFERROR(VALUE(SUBSTITUTE(TRIM('수출입 실적(국가별)'!F2585),",","")),"")</f>
        <v>0</v>
      </c>
      <c r="G2581" s="19" t="n">
        <f aca="false">IFERROR(VALUE(SUBSTITUTE(TRIM('수출입 실적(국가별)'!G2585),",","")),"")</f>
        <v>2</v>
      </c>
    </row>
    <row r="2582" customFormat="false" ht="15" hidden="false" customHeight="true" outlineLevel="0" collapsed="false">
      <c r="A2582" s="11" t="str">
        <f aca="false">TRIM('수출입 실적(국가별)'!A2586)</f>
        <v>2025.11</v>
      </c>
      <c r="B2582" s="17" t="n">
        <f aca="false">IFERROR(VALUE(LEFT(A2582,4)),"")</f>
        <v>2025</v>
      </c>
      <c r="C2582" s="17" t="n">
        <f aca="false">IFERROR(VALUE(RIGHT(A2582,2)),"")</f>
        <v>11</v>
      </c>
      <c r="D2582" s="11" t="str">
        <f aca="false">TRIM('수출입 실적(국가별)'!B2586)</f>
        <v>레소토</v>
      </c>
      <c r="E2582" s="19" t="n">
        <f aca="false">IFERROR(VALUE(SUBSTITUTE(TRIM('수출입 실적(국가별)'!D2586),",","")),"")</f>
        <v>1</v>
      </c>
      <c r="F2582" s="19" t="n">
        <f aca="false">IFERROR(VALUE(SUBSTITUTE(TRIM('수출입 실적(국가별)'!F2586),",","")),"")</f>
        <v>1</v>
      </c>
      <c r="G2582" s="19" t="n">
        <f aca="false">IFERROR(VALUE(SUBSTITUTE(TRIM('수출입 실적(국가별)'!G2586),",","")),"")</f>
        <v>0</v>
      </c>
    </row>
    <row r="2583" customFormat="false" ht="15" hidden="false" customHeight="true" outlineLevel="0" collapsed="false">
      <c r="A2583" s="11" t="str">
        <f aca="false">TRIM('수출입 실적(국가별)'!A2587)</f>
        <v>2025.11</v>
      </c>
      <c r="B2583" s="17" t="n">
        <f aca="false">IFERROR(VALUE(LEFT(A2583,4)),"")</f>
        <v>2025</v>
      </c>
      <c r="C2583" s="17" t="n">
        <f aca="false">IFERROR(VALUE(RIGHT(A2583,2)),"")</f>
        <v>11</v>
      </c>
      <c r="D2583" s="11" t="str">
        <f aca="false">TRIM('수출입 실적(국가별)'!B2587)</f>
        <v>저어지</v>
      </c>
      <c r="E2583" s="19" t="n">
        <f aca="false">IFERROR(VALUE(SUBSTITUTE(TRIM('수출입 실적(국가별)'!D2587),",","")),"")</f>
        <v>0</v>
      </c>
      <c r="F2583" s="19" t="n">
        <f aca="false">IFERROR(VALUE(SUBSTITUTE(TRIM('수출입 실적(국가별)'!F2587),",","")),"")</f>
        <v>1</v>
      </c>
      <c r="G2583" s="19" t="n">
        <f aca="false">IFERROR(VALUE(SUBSTITUTE(TRIM('수출입 실적(국가별)'!G2587),",","")),"")</f>
        <v>-1</v>
      </c>
    </row>
    <row r="2584" customFormat="false" ht="15" hidden="false" customHeight="true" outlineLevel="0" collapsed="false">
      <c r="A2584" s="11" t="str">
        <f aca="false">TRIM('수출입 실적(국가별)'!A2588)</f>
        <v>2025.11</v>
      </c>
      <c r="B2584" s="17" t="n">
        <f aca="false">IFERROR(VALUE(LEFT(A2584,4)),"")</f>
        <v>2025</v>
      </c>
      <c r="C2584" s="17" t="n">
        <f aca="false">IFERROR(VALUE(RIGHT(A2584,2)),"")</f>
        <v>11</v>
      </c>
      <c r="D2584" s="11" t="str">
        <f aca="false">TRIM('수출입 실적(국가별)'!B2588)</f>
        <v>남수단</v>
      </c>
      <c r="E2584" s="19" t="n">
        <f aca="false">IFERROR(VALUE(SUBSTITUTE(TRIM('수출입 실적(국가별)'!D2588),",","")),"")</f>
        <v>0</v>
      </c>
      <c r="F2584" s="19" t="n">
        <f aca="false">IFERROR(VALUE(SUBSTITUTE(TRIM('수출입 실적(국가별)'!F2588),",","")),"")</f>
        <v>0</v>
      </c>
      <c r="G2584" s="19" t="n">
        <f aca="false">IFERROR(VALUE(SUBSTITUTE(TRIM('수출입 실적(국가별)'!G2588),",","")),"")</f>
        <v>0</v>
      </c>
    </row>
    <row r="2585" customFormat="false" ht="15" hidden="false" customHeight="true" outlineLevel="0" collapsed="false">
      <c r="A2585" s="11" t="str">
        <f aca="false">TRIM('수출입 실적(국가별)'!A2589)</f>
        <v>2025.11</v>
      </c>
      <c r="B2585" s="17" t="n">
        <f aca="false">IFERROR(VALUE(LEFT(A2585,4)),"")</f>
        <v>2025</v>
      </c>
      <c r="C2585" s="17" t="n">
        <f aca="false">IFERROR(VALUE(RIGHT(A2585,2)),"")</f>
        <v>11</v>
      </c>
      <c r="D2585" s="11" t="str">
        <f aca="false">TRIM('수출입 실적(국가별)'!B2589)</f>
        <v>쿡 아일랜드</v>
      </c>
      <c r="E2585" s="19" t="n">
        <f aca="false">IFERROR(VALUE(SUBSTITUTE(TRIM('수출입 실적(국가별)'!D2589),",","")),"")</f>
        <v>0</v>
      </c>
      <c r="F2585" s="19" t="n">
        <f aca="false">IFERROR(VALUE(SUBSTITUTE(TRIM('수출입 실적(국가별)'!F2589),",","")),"")</f>
        <v>2</v>
      </c>
      <c r="G2585" s="19" t="n">
        <f aca="false">IFERROR(VALUE(SUBSTITUTE(TRIM('수출입 실적(국가별)'!G2589),",","")),"")</f>
        <v>-2</v>
      </c>
    </row>
    <row r="2586" customFormat="false" ht="15" hidden="false" customHeight="true" outlineLevel="0" collapsed="false">
      <c r="A2586" s="11" t="str">
        <f aca="false">TRIM('수출입 실적(국가별)'!A2590)</f>
        <v>2025.11</v>
      </c>
      <c r="B2586" s="17" t="n">
        <f aca="false">IFERROR(VALUE(LEFT(A2586,4)),"")</f>
        <v>2025</v>
      </c>
      <c r="C2586" s="17" t="n">
        <f aca="false">IFERROR(VALUE(RIGHT(A2586,2)),"")</f>
        <v>11</v>
      </c>
      <c r="D2586" s="11" t="str">
        <f aca="false">TRIM('수출입 실적(국가별)'!B2590)</f>
        <v>파로에 군도</v>
      </c>
      <c r="E2586" s="19" t="n">
        <f aca="false">IFERROR(VALUE(SUBSTITUTE(TRIM('수출입 실적(국가별)'!D2590),",","")),"")</f>
        <v>0</v>
      </c>
      <c r="F2586" s="19" t="n">
        <f aca="false">IFERROR(VALUE(SUBSTITUTE(TRIM('수출입 실적(국가별)'!F2590),",","")),"")</f>
        <v>35</v>
      </c>
      <c r="G2586" s="19" t="n">
        <f aca="false">IFERROR(VALUE(SUBSTITUTE(TRIM('수출입 실적(국가별)'!G2590),",","")),"")</f>
        <v>-35</v>
      </c>
    </row>
    <row r="2587" customFormat="false" ht="15" hidden="false" customHeight="true" outlineLevel="0" collapsed="false">
      <c r="A2587" s="11" t="str">
        <f aca="false">TRIM('수출입 실적(국가별)'!A2591)</f>
        <v>2025.11</v>
      </c>
      <c r="B2587" s="17" t="n">
        <f aca="false">IFERROR(VALUE(LEFT(A2587,4)),"")</f>
        <v>2025</v>
      </c>
      <c r="C2587" s="17" t="n">
        <f aca="false">IFERROR(VALUE(RIGHT(A2587,2)),"")</f>
        <v>11</v>
      </c>
      <c r="D2587" s="11" t="str">
        <f aca="false">TRIM('수출입 실적(국가별)'!B2591)</f>
        <v>세인트 헬레나</v>
      </c>
      <c r="E2587" s="19" t="n">
        <f aca="false">IFERROR(VALUE(SUBSTITUTE(TRIM('수출입 실적(국가별)'!D2591),",","")),"")</f>
        <v>0</v>
      </c>
      <c r="F2587" s="19" t="n">
        <f aca="false">IFERROR(VALUE(SUBSTITUTE(TRIM('수출입 실적(국가별)'!F2591),",","")),"")</f>
        <v>13</v>
      </c>
      <c r="G2587" s="19" t="n">
        <f aca="false">IFERROR(VALUE(SUBSTITUTE(TRIM('수출입 실적(국가별)'!G2591),",","")),"")</f>
        <v>-13</v>
      </c>
    </row>
    <row r="2588" customFormat="false" ht="15" hidden="false" customHeight="true" outlineLevel="0" collapsed="false">
      <c r="A2588" s="11" t="str">
        <f aca="false">TRIM('수출입 실적(국가별)'!A2592)</f>
        <v>2025.11</v>
      </c>
      <c r="B2588" s="17" t="n">
        <f aca="false">IFERROR(VALUE(LEFT(A2588,4)),"")</f>
        <v>2025</v>
      </c>
      <c r="C2588" s="17" t="n">
        <f aca="false">IFERROR(VALUE(RIGHT(A2588,2)),"")</f>
        <v>11</v>
      </c>
      <c r="D2588" s="11" t="str">
        <f aca="false">TRIM('수출입 실적(국가별)'!B2592)</f>
        <v>크리스마스 아일랜드</v>
      </c>
      <c r="E2588" s="19" t="n">
        <f aca="false">IFERROR(VALUE(SUBSTITUTE(TRIM('수출입 실적(국가별)'!D2592),",","")),"")</f>
        <v>0</v>
      </c>
      <c r="F2588" s="19" t="n">
        <f aca="false">IFERROR(VALUE(SUBSTITUTE(TRIM('수출입 실적(국가별)'!F2592),",","")),"")</f>
        <v>2</v>
      </c>
      <c r="G2588" s="19" t="n">
        <f aca="false">IFERROR(VALUE(SUBSTITUTE(TRIM('수출입 실적(국가별)'!G2592),",","")),"")</f>
        <v>-2</v>
      </c>
    </row>
    <row r="2589" customFormat="false" ht="15" hidden="false" customHeight="true" outlineLevel="0" collapsed="false">
      <c r="A2589" s="11" t="str">
        <f aca="false">TRIM('수출입 실적(국가별)'!A2593)</f>
        <v>2025.11</v>
      </c>
      <c r="B2589" s="17" t="n">
        <f aca="false">IFERROR(VALUE(LEFT(A2589,4)),"")</f>
        <v>2025</v>
      </c>
      <c r="C2589" s="17" t="n">
        <f aca="false">IFERROR(VALUE(RIGHT(A2589,2)),"")</f>
        <v>11</v>
      </c>
      <c r="D2589" s="11" t="str">
        <f aca="false">TRIM('수출입 실적(국가별)'!B2593)</f>
        <v>피트카이른</v>
      </c>
      <c r="E2589" s="19" t="n">
        <f aca="false">IFERROR(VALUE(SUBSTITUTE(TRIM('수출입 실적(국가별)'!D2593),",","")),"")</f>
        <v>0</v>
      </c>
      <c r="F2589" s="19" t="n">
        <f aca="false">IFERROR(VALUE(SUBSTITUTE(TRIM('수출입 실적(국가별)'!F2593),",","")),"")</f>
        <v>9</v>
      </c>
      <c r="G2589" s="19" t="n">
        <f aca="false">IFERROR(VALUE(SUBSTITUTE(TRIM('수출입 실적(국가별)'!G2593),",","")),"")</f>
        <v>-9</v>
      </c>
    </row>
    <row r="2590" customFormat="false" ht="15" hidden="false" customHeight="true" outlineLevel="0" collapsed="false">
      <c r="A2590" s="11" t="str">
        <f aca="false">TRIM('수출입 실적(국가별)'!A2594)</f>
        <v>2025.11</v>
      </c>
      <c r="B2590" s="17" t="n">
        <f aca="false">IFERROR(VALUE(LEFT(A2590,4)),"")</f>
        <v>2025</v>
      </c>
      <c r="C2590" s="17" t="n">
        <f aca="false">IFERROR(VALUE(RIGHT(A2590,2)),"")</f>
        <v>11</v>
      </c>
      <c r="D2590" s="11" t="str">
        <f aca="false">TRIM('수출입 실적(국가별)'!B2594)</f>
        <v>니우에</v>
      </c>
      <c r="E2590" s="19" t="n">
        <f aca="false">IFERROR(VALUE(SUBSTITUTE(TRIM('수출입 실적(국가별)'!D2594),",","")),"")</f>
        <v>0</v>
      </c>
      <c r="F2590" s="19" t="n">
        <f aca="false">IFERROR(VALUE(SUBSTITUTE(TRIM('수출입 실적(국가별)'!F2594),",","")),"")</f>
        <v>6</v>
      </c>
      <c r="G2590" s="19" t="n">
        <f aca="false">IFERROR(VALUE(SUBSTITUTE(TRIM('수출입 실적(국가별)'!G2594),",","")),"")</f>
        <v>-6</v>
      </c>
    </row>
    <row r="2591" customFormat="false" ht="15" hidden="false" customHeight="true" outlineLevel="0" collapsed="false">
      <c r="A2591" s="11" t="str">
        <f aca="false">TRIM('수출입 실적(국가별)'!A2595)</f>
        <v>2025.11</v>
      </c>
      <c r="B2591" s="17" t="n">
        <f aca="false">IFERROR(VALUE(LEFT(A2591,4)),"")</f>
        <v>2025</v>
      </c>
      <c r="C2591" s="17" t="n">
        <f aca="false">IFERROR(VALUE(RIGHT(A2591,2)),"")</f>
        <v>11</v>
      </c>
      <c r="D2591" s="11" t="str">
        <f aca="false">TRIM('수출입 실적(국가별)'!B2595)</f>
        <v>노폴크 아일랜드</v>
      </c>
      <c r="E2591" s="19" t="n">
        <f aca="false">IFERROR(VALUE(SUBSTITUTE(TRIM('수출입 실적(국가별)'!D2595),",","")),"")</f>
        <v>0</v>
      </c>
      <c r="F2591" s="19" t="n">
        <f aca="false">IFERROR(VALUE(SUBSTITUTE(TRIM('수출입 실적(국가별)'!F2595),",","")),"")</f>
        <v>0</v>
      </c>
      <c r="G2591" s="19" t="n">
        <f aca="false">IFERROR(VALUE(SUBSTITUTE(TRIM('수출입 실적(국가별)'!G2595),",","")),"")</f>
        <v>0</v>
      </c>
    </row>
    <row r="2592" customFormat="false" ht="15" hidden="false" customHeight="true" outlineLevel="0" collapsed="false">
      <c r="A2592" s="11" t="str">
        <f aca="false">TRIM('수출입 실적(국가별)'!A2596)</f>
        <v>2025.11</v>
      </c>
      <c r="B2592" s="17" t="n">
        <f aca="false">IFERROR(VALUE(LEFT(A2592,4)),"")</f>
        <v>2025</v>
      </c>
      <c r="C2592" s="17" t="n">
        <f aca="false">IFERROR(VALUE(RIGHT(A2592,2)),"")</f>
        <v>11</v>
      </c>
      <c r="D2592" s="11" t="str">
        <f aca="false">TRIM('수출입 실적(국가별)'!B2596)</f>
        <v>몬트세라트</v>
      </c>
      <c r="E2592" s="19" t="n">
        <f aca="false">IFERROR(VALUE(SUBSTITUTE(TRIM('수출입 실적(국가별)'!D2596),",","")),"")</f>
        <v>0</v>
      </c>
      <c r="F2592" s="19" t="n">
        <f aca="false">IFERROR(VALUE(SUBSTITUTE(TRIM('수출입 실적(국가별)'!F2596),",","")),"")</f>
        <v>1</v>
      </c>
      <c r="G2592" s="19" t="n">
        <f aca="false">IFERROR(VALUE(SUBSTITUTE(TRIM('수출입 실적(국가별)'!G2596),",","")),"")</f>
        <v>-1</v>
      </c>
    </row>
    <row r="2593" customFormat="false" ht="15" hidden="false" customHeight="true" outlineLevel="0" collapsed="false">
      <c r="A2593" s="11" t="str">
        <f aca="false">TRIM('수출입 실적(국가별)'!A2597)</f>
        <v>2025.11</v>
      </c>
      <c r="B2593" s="17" t="n">
        <f aca="false">IFERROR(VALUE(LEFT(A2593,4)),"")</f>
        <v>2025</v>
      </c>
      <c r="C2593" s="17" t="n">
        <f aca="false">IFERROR(VALUE(RIGHT(A2593,2)),"")</f>
        <v>11</v>
      </c>
      <c r="D2593" s="11" t="str">
        <f aca="false">TRIM('수출입 실적(국가별)'!B2597)</f>
        <v>국제통화기금</v>
      </c>
      <c r="E2593" s="19" t="n">
        <f aca="false">IFERROR(VALUE(SUBSTITUTE(TRIM('수출입 실적(국가별)'!D2597),",","")),"")</f>
        <v>0</v>
      </c>
      <c r="F2593" s="19" t="n">
        <f aca="false">IFERROR(VALUE(SUBSTITUTE(TRIM('수출입 실적(국가별)'!F2597),",","")),"")</f>
        <v>0</v>
      </c>
      <c r="G2593" s="19" t="n">
        <f aca="false">IFERROR(VALUE(SUBSTITUTE(TRIM('수출입 실적(국가별)'!G2597),",","")),"")</f>
        <v>0</v>
      </c>
    </row>
    <row r="2594" customFormat="false" ht="15" hidden="false" customHeight="true" outlineLevel="0" collapsed="false">
      <c r="A2594" s="11" t="str">
        <f aca="false">TRIM('수출입 실적(국가별)'!A2598)</f>
        <v>2025.11</v>
      </c>
      <c r="B2594" s="17" t="n">
        <f aca="false">IFERROR(VALUE(LEFT(A2594,4)),"")</f>
        <v>2025</v>
      </c>
      <c r="C2594" s="17" t="n">
        <f aca="false">IFERROR(VALUE(RIGHT(A2594,2)),"")</f>
        <v>11</v>
      </c>
      <c r="D2594" s="11" t="str">
        <f aca="false">TRIM('수출입 실적(국가별)'!B2598)</f>
        <v>불령 남부지역</v>
      </c>
      <c r="E2594" s="19" t="n">
        <f aca="false">IFERROR(VALUE(SUBSTITUTE(TRIM('수출입 실적(국가별)'!D2598),",","")),"")</f>
        <v>0</v>
      </c>
      <c r="F2594" s="19" t="n">
        <f aca="false">IFERROR(VALUE(SUBSTITUTE(TRIM('수출입 실적(국가별)'!F2598),",","")),"")</f>
        <v>2</v>
      </c>
      <c r="G2594" s="19" t="n">
        <f aca="false">IFERROR(VALUE(SUBSTITUTE(TRIM('수출입 실적(국가별)'!G2598),",","")),"")</f>
        <v>-2</v>
      </c>
    </row>
    <row r="2595" customFormat="false" ht="15" hidden="false" customHeight="true" outlineLevel="0" collapsed="false">
      <c r="A2595" s="11" t="str">
        <f aca="false">TRIM('수출입 실적(국가별)'!A2599)</f>
        <v>2025.11</v>
      </c>
      <c r="B2595" s="17" t="n">
        <f aca="false">IFERROR(VALUE(LEFT(A2595,4)),"")</f>
        <v>2025</v>
      </c>
      <c r="C2595" s="17" t="n">
        <f aca="false">IFERROR(VALUE(RIGHT(A2595,2)),"")</f>
        <v>11</v>
      </c>
      <c r="D2595" s="11" t="str">
        <f aca="false">TRIM('수출입 실적(국가별)'!B2599)</f>
        <v>토켈라우</v>
      </c>
      <c r="E2595" s="19" t="n">
        <f aca="false">IFERROR(VALUE(SUBSTITUTE(TRIM('수출입 실적(국가별)'!D2599),",","")),"")</f>
        <v>0</v>
      </c>
      <c r="F2595" s="19" t="n">
        <f aca="false">IFERROR(VALUE(SUBSTITUTE(TRIM('수출입 실적(국가별)'!F2599),",","")),"")</f>
        <v>0</v>
      </c>
      <c r="G2595" s="19" t="n">
        <f aca="false">IFERROR(VALUE(SUBSTITUTE(TRIM('수출입 실적(국가별)'!G2599),",","")),"")</f>
        <v>0</v>
      </c>
    </row>
    <row r="2596" customFormat="false" ht="15" hidden="false" customHeight="true" outlineLevel="0" collapsed="false">
      <c r="A2596" s="11" t="str">
        <f aca="false">TRIM('수출입 실적(국가별)'!A2600)</f>
        <v>2025.11</v>
      </c>
      <c r="B2596" s="17" t="n">
        <f aca="false">IFERROR(VALUE(LEFT(A2596,4)),"")</f>
        <v>2025</v>
      </c>
      <c r="C2596" s="17" t="n">
        <f aca="false">IFERROR(VALUE(RIGHT(A2596,2)),"")</f>
        <v>11</v>
      </c>
      <c r="D2596" s="11" t="str">
        <f aca="false">TRIM('수출입 실적(국가별)'!B2600)</f>
        <v>마이너 아우틀링 합중국 군도</v>
      </c>
      <c r="E2596" s="19" t="n">
        <f aca="false">IFERROR(VALUE(SUBSTITUTE(TRIM('수출입 실적(국가별)'!D2600),",","")),"")</f>
        <v>0</v>
      </c>
      <c r="F2596" s="19" t="n">
        <f aca="false">IFERROR(VALUE(SUBSTITUTE(TRIM('수출입 실적(국가별)'!F2600),",","")),"")</f>
        <v>0</v>
      </c>
      <c r="G2596" s="19" t="n">
        <f aca="false">IFERROR(VALUE(SUBSTITUTE(TRIM('수출입 실적(국가별)'!G2600),",","")),"")</f>
        <v>0</v>
      </c>
    </row>
    <row r="2597" customFormat="false" ht="15" hidden="false" customHeight="true" outlineLevel="0" collapsed="false">
      <c r="A2597" s="11" t="str">
        <f aca="false">TRIM('수출입 실적(국가별)'!A2601)</f>
        <v>2025.12</v>
      </c>
      <c r="B2597" s="17" t="n">
        <f aca="false">IFERROR(VALUE(LEFT(A2597,4)),"")</f>
        <v>2025</v>
      </c>
      <c r="C2597" s="17" t="n">
        <f aca="false">IFERROR(VALUE(RIGHT(A2597,2)),"")</f>
        <v>12</v>
      </c>
      <c r="D2597" s="11" t="str">
        <f aca="false">TRIM('수출입 실적(국가별)'!B2601)</f>
        <v>중국</v>
      </c>
      <c r="E2597" s="19" t="n">
        <f aca="false">IFERROR(VALUE(SUBSTITUTE(TRIM('수출입 실적(국가별)'!D2601),",","")),"")</f>
        <v>12964961</v>
      </c>
      <c r="F2597" s="19" t="n">
        <f aca="false">IFERROR(VALUE(SUBSTITUTE(TRIM('수출입 실적(국가별)'!F2601),",","")),"")</f>
        <v>13729115</v>
      </c>
      <c r="G2597" s="19" t="n">
        <f aca="false">IFERROR(VALUE(SUBSTITUTE(TRIM('수출입 실적(국가별)'!G2601),",","")),"")</f>
        <v>-764154</v>
      </c>
    </row>
    <row r="2598" customFormat="false" ht="15" hidden="false" customHeight="true" outlineLevel="0" collapsed="false">
      <c r="A2598" s="11" t="str">
        <f aca="false">TRIM('수출입 실적(국가별)'!A2602)</f>
        <v>2025.12</v>
      </c>
      <c r="B2598" s="17" t="n">
        <f aca="false">IFERROR(VALUE(LEFT(A2598,4)),"")</f>
        <v>2025</v>
      </c>
      <c r="C2598" s="17" t="n">
        <f aca="false">IFERROR(VALUE(RIGHT(A2598,2)),"")</f>
        <v>12</v>
      </c>
      <c r="D2598" s="11" t="str">
        <f aca="false">TRIM('수출입 실적(국가별)'!B2602)</f>
        <v>미국</v>
      </c>
      <c r="E2598" s="19" t="n">
        <f aca="false">IFERROR(VALUE(SUBSTITUTE(TRIM('수출입 실적(국가별)'!D2602),",","")),"")</f>
        <v>12335136</v>
      </c>
      <c r="F2598" s="19" t="n">
        <f aca="false">IFERROR(VALUE(SUBSTITUTE(TRIM('수출입 실적(국가별)'!F2602),",","")),"")</f>
        <v>6773605</v>
      </c>
      <c r="G2598" s="19" t="n">
        <f aca="false">IFERROR(VALUE(SUBSTITUTE(TRIM('수출입 실적(국가별)'!G2602),",","")),"")</f>
        <v>5561531</v>
      </c>
    </row>
    <row r="2599" customFormat="false" ht="15" hidden="false" customHeight="true" outlineLevel="0" collapsed="false">
      <c r="A2599" s="11" t="str">
        <f aca="false">TRIM('수출입 실적(국가별)'!A2603)</f>
        <v>2025.12</v>
      </c>
      <c r="B2599" s="17" t="n">
        <f aca="false">IFERROR(VALUE(LEFT(A2599,4)),"")</f>
        <v>2025</v>
      </c>
      <c r="C2599" s="17" t="n">
        <f aca="false">IFERROR(VALUE(RIGHT(A2599,2)),"")</f>
        <v>12</v>
      </c>
      <c r="D2599" s="11" t="str">
        <f aca="false">TRIM('수출입 실적(국가별)'!B2603)</f>
        <v>베트남</v>
      </c>
      <c r="E2599" s="19" t="n">
        <f aca="false">IFERROR(VALUE(SUBSTITUTE(TRIM('수출입 실적(국가별)'!D2603),",","")),"")</f>
        <v>6281464</v>
      </c>
      <c r="F2599" s="19" t="n">
        <f aca="false">IFERROR(VALUE(SUBSTITUTE(TRIM('수출입 실적(국가별)'!F2603),",","")),"")</f>
        <v>2948980</v>
      </c>
      <c r="G2599" s="19" t="n">
        <f aca="false">IFERROR(VALUE(SUBSTITUTE(TRIM('수출입 실적(국가별)'!G2603),",","")),"")</f>
        <v>3332484</v>
      </c>
    </row>
    <row r="2600" customFormat="false" ht="15" hidden="false" customHeight="true" outlineLevel="0" collapsed="false">
      <c r="A2600" s="11" t="str">
        <f aca="false">TRIM('수출입 실적(국가별)'!A2604)</f>
        <v>2025.12</v>
      </c>
      <c r="B2600" s="17" t="n">
        <f aca="false">IFERROR(VALUE(LEFT(A2600,4)),"")</f>
        <v>2025</v>
      </c>
      <c r="C2600" s="17" t="n">
        <f aca="false">IFERROR(VALUE(RIGHT(A2600,2)),"")</f>
        <v>12</v>
      </c>
      <c r="D2600" s="11" t="str">
        <f aca="false">TRIM('수출입 실적(국가별)'!B2604)</f>
        <v>대만</v>
      </c>
      <c r="E2600" s="19" t="n">
        <f aca="false">IFERROR(VALUE(SUBSTITUTE(TRIM('수출입 실적(국가별)'!D2604),",","")),"")</f>
        <v>5131207</v>
      </c>
      <c r="F2600" s="19" t="n">
        <f aca="false">IFERROR(VALUE(SUBSTITUTE(TRIM('수출입 실적(국가별)'!F2604),",","")),"")</f>
        <v>2874434</v>
      </c>
      <c r="G2600" s="19" t="n">
        <f aca="false">IFERROR(VALUE(SUBSTITUTE(TRIM('수출입 실적(국가별)'!G2604),",","")),"")</f>
        <v>2256773</v>
      </c>
    </row>
    <row r="2601" customFormat="false" ht="15" hidden="false" customHeight="true" outlineLevel="0" collapsed="false">
      <c r="A2601" s="11" t="str">
        <f aca="false">TRIM('수출입 실적(국가별)'!A2605)</f>
        <v>2025.12</v>
      </c>
      <c r="B2601" s="17" t="n">
        <f aca="false">IFERROR(VALUE(LEFT(A2601,4)),"")</f>
        <v>2025</v>
      </c>
      <c r="C2601" s="17" t="n">
        <f aca="false">IFERROR(VALUE(RIGHT(A2601,2)),"")</f>
        <v>12</v>
      </c>
      <c r="D2601" s="11" t="str">
        <f aca="false">TRIM('수출입 실적(국가별)'!B2605)</f>
        <v>홍콩</v>
      </c>
      <c r="E2601" s="19" t="n">
        <f aca="false">IFERROR(VALUE(SUBSTITUTE(TRIM('수출입 실적(국가별)'!D2605),",","")),"")</f>
        <v>4624114</v>
      </c>
      <c r="F2601" s="19" t="n">
        <f aca="false">IFERROR(VALUE(SUBSTITUTE(TRIM('수출입 실적(국가별)'!F2605),",","")),"")</f>
        <v>343481</v>
      </c>
      <c r="G2601" s="19" t="n">
        <f aca="false">IFERROR(VALUE(SUBSTITUTE(TRIM('수출입 실적(국가별)'!G2605),",","")),"")</f>
        <v>4280633</v>
      </c>
    </row>
    <row r="2602" customFormat="false" ht="15" hidden="false" customHeight="true" outlineLevel="0" collapsed="false">
      <c r="A2602" s="11" t="str">
        <f aca="false">TRIM('수출입 실적(국가별)'!A2606)</f>
        <v>2025.12</v>
      </c>
      <c r="B2602" s="17" t="n">
        <f aca="false">IFERROR(VALUE(LEFT(A2602,4)),"")</f>
        <v>2025</v>
      </c>
      <c r="C2602" s="17" t="n">
        <f aca="false">IFERROR(VALUE(RIGHT(A2602,2)),"")</f>
        <v>12</v>
      </c>
      <c r="D2602" s="11" t="str">
        <f aca="false">TRIM('수출입 실적(국가별)'!B2606)</f>
        <v>일본</v>
      </c>
      <c r="E2602" s="19" t="n">
        <f aca="false">IFERROR(VALUE(SUBSTITUTE(TRIM('수출입 실적(국가별)'!D2606),",","")),"")</f>
        <v>2456896</v>
      </c>
      <c r="F2602" s="19" t="n">
        <f aca="false">IFERROR(VALUE(SUBSTITUTE(TRIM('수출입 실적(국가별)'!F2606),",","")),"")</f>
        <v>4673371</v>
      </c>
      <c r="G2602" s="19" t="n">
        <f aca="false">IFERROR(VALUE(SUBSTITUTE(TRIM('수출입 실적(국가별)'!G2606),",","")),"")</f>
        <v>-2216475</v>
      </c>
    </row>
    <row r="2603" customFormat="false" ht="15" hidden="false" customHeight="true" outlineLevel="0" collapsed="false">
      <c r="A2603" s="11" t="str">
        <f aca="false">TRIM('수출입 실적(국가별)'!A2607)</f>
        <v>2025.12</v>
      </c>
      <c r="B2603" s="17" t="n">
        <f aca="false">IFERROR(VALUE(LEFT(A2603,4)),"")</f>
        <v>2025</v>
      </c>
      <c r="C2603" s="17" t="n">
        <f aca="false">IFERROR(VALUE(RIGHT(A2603,2)),"")</f>
        <v>12</v>
      </c>
      <c r="D2603" s="11" t="str">
        <f aca="false">TRIM('수출입 실적(국가별)'!B2607)</f>
        <v>싱가포르</v>
      </c>
      <c r="E2603" s="19" t="n">
        <f aca="false">IFERROR(VALUE(SUBSTITUTE(TRIM('수출입 실적(국가별)'!D2607),",","")),"")</f>
        <v>2069321</v>
      </c>
      <c r="F2603" s="19" t="n">
        <f aca="false">IFERROR(VALUE(SUBSTITUTE(TRIM('수출입 실적(국가별)'!F2607),",","")),"")</f>
        <v>1036219</v>
      </c>
      <c r="G2603" s="19" t="n">
        <f aca="false">IFERROR(VALUE(SUBSTITUTE(TRIM('수출입 실적(국가별)'!G2607),",","")),"")</f>
        <v>1033101</v>
      </c>
    </row>
    <row r="2604" customFormat="false" ht="15" hidden="false" customHeight="true" outlineLevel="0" collapsed="false">
      <c r="A2604" s="11" t="str">
        <f aca="false">TRIM('수출입 실적(국가별)'!A2608)</f>
        <v>2025.12</v>
      </c>
      <c r="B2604" s="17" t="n">
        <f aca="false">IFERROR(VALUE(LEFT(A2604,4)),"")</f>
        <v>2025</v>
      </c>
      <c r="C2604" s="17" t="n">
        <f aca="false">IFERROR(VALUE(RIGHT(A2604,2)),"")</f>
        <v>12</v>
      </c>
      <c r="D2604" s="11" t="str">
        <f aca="false">TRIM('수출입 실적(국가별)'!B2608)</f>
        <v>인도</v>
      </c>
      <c r="E2604" s="19" t="n">
        <f aca="false">IFERROR(VALUE(SUBSTITUTE(TRIM('수출입 실적(국가별)'!D2608),",","")),"")</f>
        <v>1719210</v>
      </c>
      <c r="F2604" s="19" t="n">
        <f aca="false">IFERROR(VALUE(SUBSTITUTE(TRIM('수출입 실적(국가별)'!F2608),",","")),"")</f>
        <v>518728</v>
      </c>
      <c r="G2604" s="19" t="n">
        <f aca="false">IFERROR(VALUE(SUBSTITUTE(TRIM('수출입 실적(국가별)'!G2608),",","")),"")</f>
        <v>1200482</v>
      </c>
    </row>
    <row r="2605" customFormat="false" ht="15" hidden="false" customHeight="true" outlineLevel="0" collapsed="false">
      <c r="A2605" s="11" t="str">
        <f aca="false">TRIM('수출입 실적(국가별)'!A2609)</f>
        <v>2025.12</v>
      </c>
      <c r="B2605" s="17" t="n">
        <f aca="false">IFERROR(VALUE(LEFT(A2605,4)),"")</f>
        <v>2025</v>
      </c>
      <c r="C2605" s="17" t="n">
        <f aca="false">IFERROR(VALUE(RIGHT(A2605,2)),"")</f>
        <v>12</v>
      </c>
      <c r="D2605" s="11" t="str">
        <f aca="false">TRIM('수출입 실적(국가별)'!B2609)</f>
        <v>말레이시아</v>
      </c>
      <c r="E2605" s="19" t="n">
        <f aca="false">IFERROR(VALUE(SUBSTITUTE(TRIM('수출입 실적(국가별)'!D2609),",","")),"")</f>
        <v>1406127</v>
      </c>
      <c r="F2605" s="19" t="n">
        <f aca="false">IFERROR(VALUE(SUBSTITUTE(TRIM('수출입 실적(국가별)'!F2609),",","")),"")</f>
        <v>1531142</v>
      </c>
      <c r="G2605" s="19" t="n">
        <f aca="false">IFERROR(VALUE(SUBSTITUTE(TRIM('수출입 실적(국가별)'!G2609),",","")),"")</f>
        <v>-125016</v>
      </c>
    </row>
    <row r="2606" customFormat="false" ht="15" hidden="false" customHeight="true" outlineLevel="0" collapsed="false">
      <c r="A2606" s="11" t="str">
        <f aca="false">TRIM('수출입 실적(국가별)'!A2610)</f>
        <v>2025.12</v>
      </c>
      <c r="B2606" s="17" t="n">
        <f aca="false">IFERROR(VALUE(LEFT(A2606,4)),"")</f>
        <v>2025</v>
      </c>
      <c r="C2606" s="17" t="n">
        <f aca="false">IFERROR(VALUE(RIGHT(A2606,2)),"")</f>
        <v>12</v>
      </c>
      <c r="D2606" s="11" t="str">
        <f aca="false">TRIM('수출입 실적(국가별)'!B2610)</f>
        <v>호주</v>
      </c>
      <c r="E2606" s="19" t="n">
        <f aca="false">IFERROR(VALUE(SUBSTITUTE(TRIM('수출입 실적(국가별)'!D2610),",","")),"")</f>
        <v>1400778</v>
      </c>
      <c r="F2606" s="19" t="n">
        <f aca="false">IFERROR(VALUE(SUBSTITUTE(TRIM('수출입 실적(국가별)'!F2610),",","")),"")</f>
        <v>2965264</v>
      </c>
      <c r="G2606" s="19" t="n">
        <f aca="false">IFERROR(VALUE(SUBSTITUTE(TRIM('수출입 실적(국가별)'!G2610),",","")),"")</f>
        <v>-1564487</v>
      </c>
    </row>
    <row r="2607" customFormat="false" ht="15" hidden="false" customHeight="true" outlineLevel="0" collapsed="false">
      <c r="A2607" s="11" t="str">
        <f aca="false">TRIM('수출입 실적(국가별)'!A2611)</f>
        <v>2025.12</v>
      </c>
      <c r="B2607" s="17" t="n">
        <f aca="false">IFERROR(VALUE(LEFT(A2607,4)),"")</f>
        <v>2025</v>
      </c>
      <c r="C2607" s="17" t="n">
        <f aca="false">IFERROR(VALUE(RIGHT(A2607,2)),"")</f>
        <v>12</v>
      </c>
      <c r="D2607" s="11" t="str">
        <f aca="false">TRIM('수출입 실적(국가별)'!B2611)</f>
        <v>필리핀</v>
      </c>
      <c r="E2607" s="19" t="n">
        <f aca="false">IFERROR(VALUE(SUBSTITUTE(TRIM('수출입 실적(국가별)'!D2611),",","")),"")</f>
        <v>1203926</v>
      </c>
      <c r="F2607" s="19" t="n">
        <f aca="false">IFERROR(VALUE(SUBSTITUTE(TRIM('수출입 실적(국가별)'!F2611),",","")),"")</f>
        <v>306933</v>
      </c>
      <c r="G2607" s="19" t="n">
        <f aca="false">IFERROR(VALUE(SUBSTITUTE(TRIM('수출입 실적(국가별)'!G2611),",","")),"")</f>
        <v>896993</v>
      </c>
    </row>
    <row r="2608" customFormat="false" ht="15" hidden="false" customHeight="true" outlineLevel="0" collapsed="false">
      <c r="A2608" s="11" t="str">
        <f aca="false">TRIM('수출입 실적(국가별)'!A2612)</f>
        <v>2025.12</v>
      </c>
      <c r="B2608" s="17" t="n">
        <f aca="false">IFERROR(VALUE(LEFT(A2608,4)),"")</f>
        <v>2025</v>
      </c>
      <c r="C2608" s="17" t="n">
        <f aca="false">IFERROR(VALUE(RIGHT(A2608,2)),"")</f>
        <v>12</v>
      </c>
      <c r="D2608" s="11" t="str">
        <f aca="false">TRIM('수출입 실적(국가별)'!B2612)</f>
        <v>네덜란드</v>
      </c>
      <c r="E2608" s="19" t="n">
        <f aca="false">IFERROR(VALUE(SUBSTITUTE(TRIM('수출입 실적(국가별)'!D2612),",","")),"")</f>
        <v>1051001</v>
      </c>
      <c r="F2608" s="19" t="n">
        <f aca="false">IFERROR(VALUE(SUBSTITUTE(TRIM('수출입 실적(국가별)'!F2612),",","")),"")</f>
        <v>953213</v>
      </c>
      <c r="G2608" s="19" t="n">
        <f aca="false">IFERROR(VALUE(SUBSTITUTE(TRIM('수출입 실적(국가별)'!G2612),",","")),"")</f>
        <v>97788</v>
      </c>
    </row>
    <row r="2609" customFormat="false" ht="15" hidden="false" customHeight="true" outlineLevel="0" collapsed="false">
      <c r="A2609" s="11" t="str">
        <f aca="false">TRIM('수출입 실적(국가별)'!A2613)</f>
        <v>2025.12</v>
      </c>
      <c r="B2609" s="17" t="n">
        <f aca="false">IFERROR(VALUE(LEFT(A2609,4)),"")</f>
        <v>2025</v>
      </c>
      <c r="C2609" s="17" t="n">
        <f aca="false">IFERROR(VALUE(RIGHT(A2609,2)),"")</f>
        <v>12</v>
      </c>
      <c r="D2609" s="11" t="str">
        <f aca="false">TRIM('수출입 실적(국가별)'!B2613)</f>
        <v>멕시코</v>
      </c>
      <c r="E2609" s="19" t="n">
        <f aca="false">IFERROR(VALUE(SUBSTITUTE(TRIM('수출입 실적(국가별)'!D2613),",","")),"")</f>
        <v>1050833</v>
      </c>
      <c r="F2609" s="19" t="n">
        <f aca="false">IFERROR(VALUE(SUBSTITUTE(TRIM('수출입 실적(국가별)'!F2613),",","")),"")</f>
        <v>611377</v>
      </c>
      <c r="G2609" s="19" t="n">
        <f aca="false">IFERROR(VALUE(SUBSTITUTE(TRIM('수출입 실적(국가별)'!G2613),",","")),"")</f>
        <v>439456</v>
      </c>
    </row>
    <row r="2610" customFormat="false" ht="15" hidden="false" customHeight="true" outlineLevel="0" collapsed="false">
      <c r="A2610" s="11" t="str">
        <f aca="false">TRIM('수출입 실적(국가별)'!A2614)</f>
        <v>2025.12</v>
      </c>
      <c r="B2610" s="17" t="n">
        <f aca="false">IFERROR(VALUE(LEFT(A2610,4)),"")</f>
        <v>2025</v>
      </c>
      <c r="C2610" s="17" t="n">
        <f aca="false">IFERROR(VALUE(RIGHT(A2610,2)),"")</f>
        <v>12</v>
      </c>
      <c r="D2610" s="11" t="str">
        <f aca="false">TRIM('수출입 실적(국가별)'!B2614)</f>
        <v>마샬군도</v>
      </c>
      <c r="E2610" s="19" t="n">
        <f aca="false">IFERROR(VALUE(SUBSTITUTE(TRIM('수출입 실적(국가별)'!D2614),",","")),"")</f>
        <v>1008679</v>
      </c>
      <c r="F2610" s="19" t="n">
        <f aca="false">IFERROR(VALUE(SUBSTITUTE(TRIM('수출입 실적(국가별)'!F2614),",","")),"")</f>
        <v>41</v>
      </c>
      <c r="G2610" s="19" t="n">
        <f aca="false">IFERROR(VALUE(SUBSTITUTE(TRIM('수출입 실적(국가별)'!G2614),",","")),"")</f>
        <v>1008639</v>
      </c>
    </row>
    <row r="2611" customFormat="false" ht="15" hidden="false" customHeight="true" outlineLevel="0" collapsed="false">
      <c r="A2611" s="11" t="str">
        <f aca="false">TRIM('수출입 실적(국가별)'!A2615)</f>
        <v>2025.12</v>
      </c>
      <c r="B2611" s="17" t="n">
        <f aca="false">IFERROR(VALUE(LEFT(A2611,4)),"")</f>
        <v>2025</v>
      </c>
      <c r="C2611" s="17" t="n">
        <f aca="false">IFERROR(VALUE(RIGHT(A2611,2)),"")</f>
        <v>12</v>
      </c>
      <c r="D2611" s="11" t="str">
        <f aca="false">TRIM('수출입 실적(국가별)'!B2615)</f>
        <v>캐나다</v>
      </c>
      <c r="E2611" s="19" t="n">
        <f aca="false">IFERROR(VALUE(SUBSTITUTE(TRIM('수출입 실적(국가별)'!D2615),",","")),"")</f>
        <v>939889</v>
      </c>
      <c r="F2611" s="19" t="n">
        <f aca="false">IFERROR(VALUE(SUBSTITUTE(TRIM('수출입 실적(국가별)'!F2615),",","")),"")</f>
        <v>622498</v>
      </c>
      <c r="G2611" s="19" t="n">
        <f aca="false">IFERROR(VALUE(SUBSTITUTE(TRIM('수출입 실적(국가별)'!G2615),",","")),"")</f>
        <v>317391</v>
      </c>
    </row>
    <row r="2612" customFormat="false" ht="15" hidden="false" customHeight="true" outlineLevel="0" collapsed="false">
      <c r="A2612" s="11" t="str">
        <f aca="false">TRIM('수출입 실적(국가별)'!A2616)</f>
        <v>2025.12</v>
      </c>
      <c r="B2612" s="17" t="n">
        <f aca="false">IFERROR(VALUE(LEFT(A2612,4)),"")</f>
        <v>2025</v>
      </c>
      <c r="C2612" s="17" t="n">
        <f aca="false">IFERROR(VALUE(RIGHT(A2612,2)),"")</f>
        <v>12</v>
      </c>
      <c r="D2612" s="11" t="str">
        <f aca="false">TRIM('수출입 실적(국가별)'!B2616)</f>
        <v>튀르키예</v>
      </c>
      <c r="E2612" s="19" t="n">
        <f aca="false">IFERROR(VALUE(SUBSTITUTE(TRIM('수출입 실적(국가별)'!D2616),",","")),"")</f>
        <v>744839</v>
      </c>
      <c r="F2612" s="19" t="n">
        <f aca="false">IFERROR(VALUE(SUBSTITUTE(TRIM('수출입 실적(국가별)'!F2616),",","")),"")</f>
        <v>149904</v>
      </c>
      <c r="G2612" s="19" t="n">
        <f aca="false">IFERROR(VALUE(SUBSTITUTE(TRIM('수출입 실적(국가별)'!G2616),",","")),"")</f>
        <v>594935</v>
      </c>
    </row>
    <row r="2613" customFormat="false" ht="15" hidden="false" customHeight="true" outlineLevel="0" collapsed="false">
      <c r="A2613" s="11" t="str">
        <f aca="false">TRIM('수출입 실적(국가별)'!A2617)</f>
        <v>2025.12</v>
      </c>
      <c r="B2613" s="17" t="n">
        <f aca="false">IFERROR(VALUE(LEFT(A2613,4)),"")</f>
        <v>2025</v>
      </c>
      <c r="C2613" s="17" t="n">
        <f aca="false">IFERROR(VALUE(RIGHT(A2613,2)),"")</f>
        <v>12</v>
      </c>
      <c r="D2613" s="11" t="str">
        <f aca="false">TRIM('수출입 실적(국가별)'!B2617)</f>
        <v>태국</v>
      </c>
      <c r="E2613" s="19" t="n">
        <f aca="false">IFERROR(VALUE(SUBSTITUTE(TRIM('수출입 실적(국가별)'!D2617),",","")),"")</f>
        <v>675169</v>
      </c>
      <c r="F2613" s="19" t="n">
        <f aca="false">IFERROR(VALUE(SUBSTITUTE(TRIM('수출입 실적(국가별)'!F2617),",","")),"")</f>
        <v>549420</v>
      </c>
      <c r="G2613" s="19" t="n">
        <f aca="false">IFERROR(VALUE(SUBSTITUTE(TRIM('수출입 실적(국가별)'!G2617),",","")),"")</f>
        <v>125749</v>
      </c>
    </row>
    <row r="2614" customFormat="false" ht="15" hidden="false" customHeight="true" outlineLevel="0" collapsed="false">
      <c r="A2614" s="11" t="str">
        <f aca="false">TRIM('수출입 실적(국가별)'!A2618)</f>
        <v>2025.12</v>
      </c>
      <c r="B2614" s="17" t="n">
        <f aca="false">IFERROR(VALUE(LEFT(A2614,4)),"")</f>
        <v>2025</v>
      </c>
      <c r="C2614" s="17" t="n">
        <f aca="false">IFERROR(VALUE(RIGHT(A2614,2)),"")</f>
        <v>12</v>
      </c>
      <c r="D2614" s="11" t="str">
        <f aca="false">TRIM('수출입 실적(국가별)'!B2618)</f>
        <v>독일</v>
      </c>
      <c r="E2614" s="19" t="n">
        <f aca="false">IFERROR(VALUE(SUBSTITUTE(TRIM('수출입 실적(국가별)'!D2618),",","")),"")</f>
        <v>674510</v>
      </c>
      <c r="F2614" s="19" t="n">
        <f aca="false">IFERROR(VALUE(SUBSTITUTE(TRIM('수출입 실적(국가별)'!F2618),",","")),"")</f>
        <v>2215267</v>
      </c>
      <c r="G2614" s="19" t="n">
        <f aca="false">IFERROR(VALUE(SUBSTITUTE(TRIM('수출입 실적(국가별)'!G2618),",","")),"")</f>
        <v>-1540758</v>
      </c>
    </row>
    <row r="2615" customFormat="false" ht="15" hidden="false" customHeight="true" outlineLevel="0" collapsed="false">
      <c r="A2615" s="11" t="str">
        <f aca="false">TRIM('수출입 실적(국가별)'!A2619)</f>
        <v>2025.12</v>
      </c>
      <c r="B2615" s="17" t="n">
        <f aca="false">IFERROR(VALUE(LEFT(A2615,4)),"")</f>
        <v>2025</v>
      </c>
      <c r="C2615" s="17" t="n">
        <f aca="false">IFERROR(VALUE(RIGHT(A2615,2)),"")</f>
        <v>12</v>
      </c>
      <c r="D2615" s="11" t="str">
        <f aca="false">TRIM('수출입 실적(국가별)'!B2619)</f>
        <v>아랍에미리트 연합</v>
      </c>
      <c r="E2615" s="19" t="n">
        <f aca="false">IFERROR(VALUE(SUBSTITUTE(TRIM('수출입 실적(국가별)'!D2619),",","")),"")</f>
        <v>639532</v>
      </c>
      <c r="F2615" s="19" t="n">
        <f aca="false">IFERROR(VALUE(SUBSTITUTE(TRIM('수출입 실적(국가별)'!F2619),",","")),"")</f>
        <v>649531</v>
      </c>
      <c r="G2615" s="19" t="n">
        <f aca="false">IFERROR(VALUE(SUBSTITUTE(TRIM('수출입 실적(국가별)'!G2619),",","")),"")</f>
        <v>-9999</v>
      </c>
    </row>
    <row r="2616" customFormat="false" ht="15" hidden="false" customHeight="true" outlineLevel="0" collapsed="false">
      <c r="A2616" s="11" t="str">
        <f aca="false">TRIM('수출입 실적(국가별)'!A2620)</f>
        <v>2025.12</v>
      </c>
      <c r="B2616" s="17" t="n">
        <f aca="false">IFERROR(VALUE(LEFT(A2616,4)),"")</f>
        <v>2025</v>
      </c>
      <c r="C2616" s="17" t="n">
        <f aca="false">IFERROR(VALUE(RIGHT(A2616,2)),"")</f>
        <v>12</v>
      </c>
      <c r="D2616" s="11" t="str">
        <f aca="false">TRIM('수출입 실적(국가별)'!B2620)</f>
        <v>사우디아라비아</v>
      </c>
      <c r="E2616" s="19" t="n">
        <f aca="false">IFERROR(VALUE(SUBSTITUTE(TRIM('수출입 실적(국가별)'!D2620),",","")),"")</f>
        <v>617378</v>
      </c>
      <c r="F2616" s="19" t="n">
        <f aca="false">IFERROR(VALUE(SUBSTITUTE(TRIM('수출입 실적(국가별)'!F2620),",","")),"")</f>
        <v>1915634</v>
      </c>
      <c r="G2616" s="19" t="n">
        <f aca="false">IFERROR(VALUE(SUBSTITUTE(TRIM('수출입 실적(국가별)'!G2620),",","")),"")</f>
        <v>-1298256</v>
      </c>
    </row>
    <row r="2617" customFormat="false" ht="15" hidden="false" customHeight="true" outlineLevel="0" collapsed="false">
      <c r="A2617" s="11" t="str">
        <f aca="false">TRIM('수출입 실적(국가별)'!A2621)</f>
        <v>2025.12</v>
      </c>
      <c r="B2617" s="17" t="n">
        <f aca="false">IFERROR(VALUE(LEFT(A2617,4)),"")</f>
        <v>2025</v>
      </c>
      <c r="C2617" s="17" t="n">
        <f aca="false">IFERROR(VALUE(RIGHT(A2617,2)),"")</f>
        <v>12</v>
      </c>
      <c r="D2617" s="11" t="str">
        <f aca="false">TRIM('수출입 실적(국가별)'!B2621)</f>
        <v>영국</v>
      </c>
      <c r="E2617" s="19" t="n">
        <f aca="false">IFERROR(VALUE(SUBSTITUTE(TRIM('수출입 실적(국가별)'!D2621),",","")),"")</f>
        <v>598291</v>
      </c>
      <c r="F2617" s="19" t="n">
        <f aca="false">IFERROR(VALUE(SUBSTITUTE(TRIM('수출입 실적(국가별)'!F2621),",","")),"")</f>
        <v>430526</v>
      </c>
      <c r="G2617" s="19" t="n">
        <f aca="false">IFERROR(VALUE(SUBSTITUTE(TRIM('수출입 실적(국가별)'!G2621),",","")),"")</f>
        <v>167765</v>
      </c>
    </row>
    <row r="2618" customFormat="false" ht="15" hidden="false" customHeight="true" outlineLevel="0" collapsed="false">
      <c r="A2618" s="11" t="str">
        <f aca="false">TRIM('수출입 실적(국가별)'!A2622)</f>
        <v>2025.12</v>
      </c>
      <c r="B2618" s="17" t="n">
        <f aca="false">IFERROR(VALUE(LEFT(A2618,4)),"")</f>
        <v>2025</v>
      </c>
      <c r="C2618" s="17" t="n">
        <f aca="false">IFERROR(VALUE(RIGHT(A2618,2)),"")</f>
        <v>12</v>
      </c>
      <c r="D2618" s="11" t="str">
        <f aca="false">TRIM('수출입 실적(국가별)'!B2622)</f>
        <v>인도네시아</v>
      </c>
      <c r="E2618" s="19" t="n">
        <f aca="false">IFERROR(VALUE(SUBSTITUTE(TRIM('수출입 실적(국가별)'!D2622),",","")),"")</f>
        <v>586435</v>
      </c>
      <c r="F2618" s="19" t="n">
        <f aca="false">IFERROR(VALUE(SUBSTITUTE(TRIM('수출입 실적(국가별)'!F2622),",","")),"")</f>
        <v>1191102</v>
      </c>
      <c r="G2618" s="19" t="n">
        <f aca="false">IFERROR(VALUE(SUBSTITUTE(TRIM('수출입 실적(국가별)'!G2622),",","")),"")</f>
        <v>-604666</v>
      </c>
    </row>
    <row r="2619" customFormat="false" ht="15" hidden="false" customHeight="true" outlineLevel="0" collapsed="false">
      <c r="A2619" s="11" t="str">
        <f aca="false">TRIM('수출입 실적(국가별)'!A2623)</f>
        <v>2025.12</v>
      </c>
      <c r="B2619" s="17" t="n">
        <f aca="false">IFERROR(VALUE(LEFT(A2619,4)),"")</f>
        <v>2025</v>
      </c>
      <c r="C2619" s="17" t="n">
        <f aca="false">IFERROR(VALUE(RIGHT(A2619,2)),"")</f>
        <v>12</v>
      </c>
      <c r="D2619" s="11" t="str">
        <f aca="false">TRIM('수출입 실적(국가별)'!B2623)</f>
        <v>폴란드</v>
      </c>
      <c r="E2619" s="19" t="n">
        <f aca="false">IFERROR(VALUE(SUBSTITUTE(TRIM('수출입 실적(국가별)'!D2623),",","")),"")</f>
        <v>552464</v>
      </c>
      <c r="F2619" s="19" t="n">
        <f aca="false">IFERROR(VALUE(SUBSTITUTE(TRIM('수출입 실적(국가별)'!F2623),",","")),"")</f>
        <v>116771</v>
      </c>
      <c r="G2619" s="19" t="n">
        <f aca="false">IFERROR(VALUE(SUBSTITUTE(TRIM('수출입 실적(국가별)'!G2623),",","")),"")</f>
        <v>435693</v>
      </c>
    </row>
    <row r="2620" customFormat="false" ht="15" hidden="false" customHeight="true" outlineLevel="0" collapsed="false">
      <c r="A2620" s="11" t="str">
        <f aca="false">TRIM('수출입 실적(국가별)'!A2624)</f>
        <v>2025.12</v>
      </c>
      <c r="B2620" s="17" t="n">
        <f aca="false">IFERROR(VALUE(LEFT(A2620,4)),"")</f>
        <v>2025</v>
      </c>
      <c r="C2620" s="17" t="n">
        <f aca="false">IFERROR(VALUE(RIGHT(A2620,2)),"")</f>
        <v>12</v>
      </c>
      <c r="D2620" s="11" t="str">
        <f aca="false">TRIM('수출입 실적(국가별)'!B2624)</f>
        <v>브라질</v>
      </c>
      <c r="E2620" s="19" t="n">
        <f aca="false">IFERROR(VALUE(SUBSTITUTE(TRIM('수출입 실적(국가별)'!D2624),",","")),"")</f>
        <v>479220</v>
      </c>
      <c r="F2620" s="19" t="n">
        <f aca="false">IFERROR(VALUE(SUBSTITUTE(TRIM('수출입 실적(국가별)'!F2624),",","")),"")</f>
        <v>523993</v>
      </c>
      <c r="G2620" s="19" t="n">
        <f aca="false">IFERROR(VALUE(SUBSTITUTE(TRIM('수출입 실적(국가별)'!G2624),",","")),"")</f>
        <v>-44773</v>
      </c>
    </row>
    <row r="2621" customFormat="false" ht="15" hidden="false" customHeight="true" outlineLevel="0" collapsed="false">
      <c r="A2621" s="11" t="str">
        <f aca="false">TRIM('수출입 실적(국가별)'!A2625)</f>
        <v>2025.12</v>
      </c>
      <c r="B2621" s="17" t="n">
        <f aca="false">IFERROR(VALUE(LEFT(A2621,4)),"")</f>
        <v>2025</v>
      </c>
      <c r="C2621" s="17" t="n">
        <f aca="false">IFERROR(VALUE(RIGHT(A2621,2)),"")</f>
        <v>12</v>
      </c>
      <c r="D2621" s="11" t="str">
        <f aca="false">TRIM('수출입 실적(국가별)'!B2625)</f>
        <v>이탈리아</v>
      </c>
      <c r="E2621" s="19" t="n">
        <f aca="false">IFERROR(VALUE(SUBSTITUTE(TRIM('수출입 실적(국가별)'!D2625),",","")),"")</f>
        <v>429905</v>
      </c>
      <c r="F2621" s="19" t="n">
        <f aca="false">IFERROR(VALUE(SUBSTITUTE(TRIM('수출입 실적(국가별)'!F2625),",","")),"")</f>
        <v>746056</v>
      </c>
      <c r="G2621" s="19" t="n">
        <f aca="false">IFERROR(VALUE(SUBSTITUTE(TRIM('수출입 실적(국가별)'!G2625),",","")),"")</f>
        <v>-316150</v>
      </c>
    </row>
    <row r="2622" customFormat="false" ht="15" hidden="false" customHeight="true" outlineLevel="0" collapsed="false">
      <c r="A2622" s="11" t="str">
        <f aca="false">TRIM('수출입 실적(국가별)'!A2626)</f>
        <v>2025.12</v>
      </c>
      <c r="B2622" s="17" t="n">
        <f aca="false">IFERROR(VALUE(LEFT(A2622,4)),"")</f>
        <v>2025</v>
      </c>
      <c r="C2622" s="17" t="n">
        <f aca="false">IFERROR(VALUE(RIGHT(A2622,2)),"")</f>
        <v>12</v>
      </c>
      <c r="D2622" s="11" t="str">
        <f aca="false">TRIM('수출입 실적(국가별)'!B2626)</f>
        <v>몰타</v>
      </c>
      <c r="E2622" s="19" t="n">
        <f aca="false">IFERROR(VALUE(SUBSTITUTE(TRIM('수출입 실적(국가별)'!D2626),",","")),"")</f>
        <v>423234</v>
      </c>
      <c r="F2622" s="19" t="n">
        <f aca="false">IFERROR(VALUE(SUBSTITUTE(TRIM('수출입 실적(국가별)'!F2626),",","")),"")</f>
        <v>48165</v>
      </c>
      <c r="G2622" s="19" t="n">
        <f aca="false">IFERROR(VALUE(SUBSTITUTE(TRIM('수출입 실적(국가별)'!G2626),",","")),"")</f>
        <v>375069</v>
      </c>
    </row>
    <row r="2623" customFormat="false" ht="15" hidden="false" customHeight="true" outlineLevel="0" collapsed="false">
      <c r="A2623" s="11" t="str">
        <f aca="false">TRIM('수출입 실적(국가별)'!A2627)</f>
        <v>2025.12</v>
      </c>
      <c r="B2623" s="17" t="n">
        <f aca="false">IFERROR(VALUE(LEFT(A2623,4)),"")</f>
        <v>2025</v>
      </c>
      <c r="C2623" s="17" t="n">
        <f aca="false">IFERROR(VALUE(RIGHT(A2623,2)),"")</f>
        <v>12</v>
      </c>
      <c r="D2623" s="11" t="str">
        <f aca="false">TRIM('수출입 실적(국가별)'!B2627)</f>
        <v>라이베리아</v>
      </c>
      <c r="E2623" s="19" t="n">
        <f aca="false">IFERROR(VALUE(SUBSTITUTE(TRIM('수출입 실적(국가별)'!D2627),",","")),"")</f>
        <v>399658</v>
      </c>
      <c r="F2623" s="19" t="n">
        <f aca="false">IFERROR(VALUE(SUBSTITUTE(TRIM('수출입 실적(국가별)'!F2627),",","")),"")</f>
        <v>13</v>
      </c>
      <c r="G2623" s="19" t="n">
        <f aca="false">IFERROR(VALUE(SUBSTITUTE(TRIM('수출입 실적(국가별)'!G2627),",","")),"")</f>
        <v>399645</v>
      </c>
    </row>
    <row r="2624" customFormat="false" ht="15" hidden="false" customHeight="true" outlineLevel="0" collapsed="false">
      <c r="A2624" s="11" t="str">
        <f aca="false">TRIM('수출입 실적(국가별)'!A2628)</f>
        <v>2025.12</v>
      </c>
      <c r="B2624" s="17" t="n">
        <f aca="false">IFERROR(VALUE(LEFT(A2624,4)),"")</f>
        <v>2025</v>
      </c>
      <c r="C2624" s="17" t="n">
        <f aca="false">IFERROR(VALUE(RIGHT(A2624,2)),"")</f>
        <v>12</v>
      </c>
      <c r="D2624" s="11" t="str">
        <f aca="false">TRIM('수출입 실적(국가별)'!B2628)</f>
        <v>스페인</v>
      </c>
      <c r="E2624" s="19" t="n">
        <f aca="false">IFERROR(VALUE(SUBSTITUTE(TRIM('수출입 실적(국가별)'!D2628),",","")),"")</f>
        <v>355628</v>
      </c>
      <c r="F2624" s="19" t="n">
        <f aca="false">IFERROR(VALUE(SUBSTITUTE(TRIM('수출입 실적(국가별)'!F2628),",","")),"")</f>
        <v>283179</v>
      </c>
      <c r="G2624" s="19" t="n">
        <f aca="false">IFERROR(VALUE(SUBSTITUTE(TRIM('수출입 실적(국가별)'!G2628),",","")),"")</f>
        <v>72449</v>
      </c>
    </row>
    <row r="2625" customFormat="false" ht="15" hidden="false" customHeight="true" outlineLevel="0" collapsed="false">
      <c r="A2625" s="11" t="str">
        <f aca="false">TRIM('수출입 실적(국가별)'!A2629)</f>
        <v>2025.12</v>
      </c>
      <c r="B2625" s="17" t="n">
        <f aca="false">IFERROR(VALUE(LEFT(A2625,4)),"")</f>
        <v>2025</v>
      </c>
      <c r="C2625" s="17" t="n">
        <f aca="false">IFERROR(VALUE(RIGHT(A2625,2)),"")</f>
        <v>12</v>
      </c>
      <c r="D2625" s="11" t="str">
        <f aca="false">TRIM('수출입 실적(국가별)'!B2629)</f>
        <v>러시아 연방</v>
      </c>
      <c r="E2625" s="19" t="n">
        <f aca="false">IFERROR(VALUE(SUBSTITUTE(TRIM('수출입 실적(국가별)'!D2629),",","")),"")</f>
        <v>300518</v>
      </c>
      <c r="F2625" s="19" t="n">
        <f aca="false">IFERROR(VALUE(SUBSTITUTE(TRIM('수출입 실적(국가별)'!F2629),",","")),"")</f>
        <v>556688</v>
      </c>
      <c r="G2625" s="19" t="n">
        <f aca="false">IFERROR(VALUE(SUBSTITUTE(TRIM('수출입 실적(국가별)'!G2629),",","")),"")</f>
        <v>-256171</v>
      </c>
    </row>
    <row r="2626" customFormat="false" ht="15" hidden="false" customHeight="true" outlineLevel="0" collapsed="false">
      <c r="A2626" s="11" t="str">
        <f aca="false">TRIM('수출입 실적(국가별)'!A2630)</f>
        <v>2025.12</v>
      </c>
      <c r="B2626" s="17" t="n">
        <f aca="false">IFERROR(VALUE(LEFT(A2626,4)),"")</f>
        <v>2025</v>
      </c>
      <c r="C2626" s="17" t="n">
        <f aca="false">IFERROR(VALUE(RIGHT(A2626,2)),"")</f>
        <v>12</v>
      </c>
      <c r="D2626" s="11" t="str">
        <f aca="false">TRIM('수출입 실적(국가별)'!B2630)</f>
        <v>벨기에</v>
      </c>
      <c r="E2626" s="19" t="n">
        <f aca="false">IFERROR(VALUE(SUBSTITUTE(TRIM('수출입 실적(국가별)'!D2630),",","")),"")</f>
        <v>298150</v>
      </c>
      <c r="F2626" s="19" t="n">
        <f aca="false">IFERROR(VALUE(SUBSTITUTE(TRIM('수출입 실적(국가별)'!F2630),",","")),"")</f>
        <v>121474</v>
      </c>
      <c r="G2626" s="19" t="n">
        <f aca="false">IFERROR(VALUE(SUBSTITUTE(TRIM('수출입 실적(국가별)'!G2630),",","")),"")</f>
        <v>176675</v>
      </c>
    </row>
    <row r="2627" customFormat="false" ht="15" hidden="false" customHeight="true" outlineLevel="0" collapsed="false">
      <c r="A2627" s="11" t="str">
        <f aca="false">TRIM('수출입 실적(국가별)'!A2631)</f>
        <v>2025.12</v>
      </c>
      <c r="B2627" s="17" t="n">
        <f aca="false">IFERROR(VALUE(LEFT(A2627,4)),"")</f>
        <v>2025</v>
      </c>
      <c r="C2627" s="17" t="n">
        <f aca="false">IFERROR(VALUE(RIGHT(A2627,2)),"")</f>
        <v>12</v>
      </c>
      <c r="D2627" s="11" t="str">
        <f aca="false">TRIM('수출입 실적(국가별)'!B2631)</f>
        <v>뉴질랜드</v>
      </c>
      <c r="E2627" s="19" t="n">
        <f aca="false">IFERROR(VALUE(SUBSTITUTE(TRIM('수출입 실적(국가별)'!D2631),",","")),"")</f>
        <v>285334</v>
      </c>
      <c r="F2627" s="19" t="n">
        <f aca="false">IFERROR(VALUE(SUBSTITUTE(TRIM('수출입 실적(국가별)'!F2631),",","")),"")</f>
        <v>129679</v>
      </c>
      <c r="G2627" s="19" t="n">
        <f aca="false">IFERROR(VALUE(SUBSTITUTE(TRIM('수출입 실적(국가별)'!G2631),",","")),"")</f>
        <v>155655</v>
      </c>
    </row>
    <row r="2628" customFormat="false" ht="15" hidden="false" customHeight="true" outlineLevel="0" collapsed="false">
      <c r="A2628" s="11" t="str">
        <f aca="false">TRIM('수출입 실적(국가별)'!A2632)</f>
        <v>2025.12</v>
      </c>
      <c r="B2628" s="17" t="n">
        <f aca="false">IFERROR(VALUE(LEFT(A2628,4)),"")</f>
        <v>2025</v>
      </c>
      <c r="C2628" s="17" t="n">
        <f aca="false">IFERROR(VALUE(RIGHT(A2628,2)),"")</f>
        <v>12</v>
      </c>
      <c r="D2628" s="11" t="str">
        <f aca="false">TRIM('수출입 실적(국가별)'!B2632)</f>
        <v>프랑스</v>
      </c>
      <c r="E2628" s="19" t="n">
        <f aca="false">IFERROR(VALUE(SUBSTITUTE(TRIM('수출입 실적(국가별)'!D2632),",","")),"")</f>
        <v>281780</v>
      </c>
      <c r="F2628" s="19" t="n">
        <f aca="false">IFERROR(VALUE(SUBSTITUTE(TRIM('수출입 실적(국가별)'!F2632),",","")),"")</f>
        <v>799727</v>
      </c>
      <c r="G2628" s="19" t="n">
        <f aca="false">IFERROR(VALUE(SUBSTITUTE(TRIM('수출입 실적(국가별)'!G2632),",","")),"")</f>
        <v>-517947</v>
      </c>
    </row>
    <row r="2629" customFormat="false" ht="15" hidden="false" customHeight="true" outlineLevel="0" collapsed="false">
      <c r="A2629" s="11" t="str">
        <f aca="false">TRIM('수출입 실적(국가별)'!A2633)</f>
        <v>2025.12</v>
      </c>
      <c r="B2629" s="17" t="n">
        <f aca="false">IFERROR(VALUE(LEFT(A2629,4)),"")</f>
        <v>2025</v>
      </c>
      <c r="C2629" s="17" t="n">
        <f aca="false">IFERROR(VALUE(RIGHT(A2629,2)),"")</f>
        <v>12</v>
      </c>
      <c r="D2629" s="11" t="str">
        <f aca="false">TRIM('수출입 실적(국가별)'!B2633)</f>
        <v>헝가리</v>
      </c>
      <c r="E2629" s="19" t="n">
        <f aca="false">IFERROR(VALUE(SUBSTITUTE(TRIM('수출입 실적(국가별)'!D2633),",","")),"")</f>
        <v>266312</v>
      </c>
      <c r="F2629" s="19" t="n">
        <f aca="false">IFERROR(VALUE(SUBSTITUTE(TRIM('수출입 실적(국가별)'!F2633),",","")),"")</f>
        <v>64335</v>
      </c>
      <c r="G2629" s="19" t="n">
        <f aca="false">IFERROR(VALUE(SUBSTITUTE(TRIM('수출입 실적(국가별)'!G2633),",","")),"")</f>
        <v>201977</v>
      </c>
    </row>
    <row r="2630" customFormat="false" ht="15" hidden="false" customHeight="true" outlineLevel="0" collapsed="false">
      <c r="A2630" s="11" t="str">
        <f aca="false">TRIM('수출입 실적(국가별)'!A2634)</f>
        <v>2025.12</v>
      </c>
      <c r="B2630" s="17" t="n">
        <f aca="false">IFERROR(VALUE(LEFT(A2630,4)),"")</f>
        <v>2025</v>
      </c>
      <c r="C2630" s="17" t="n">
        <f aca="false">IFERROR(VALUE(RIGHT(A2630,2)),"")</f>
        <v>12</v>
      </c>
      <c r="D2630" s="11" t="str">
        <f aca="false">TRIM('수출입 실적(국가별)'!B2634)</f>
        <v>체코공화국</v>
      </c>
      <c r="E2630" s="19" t="n">
        <f aca="false">IFERROR(VALUE(SUBSTITUTE(TRIM('수출입 실적(국가별)'!D2634),",","")),"")</f>
        <v>265350</v>
      </c>
      <c r="F2630" s="19" t="n">
        <f aca="false">IFERROR(VALUE(SUBSTITUTE(TRIM('수출입 실적(국가별)'!F2634),",","")),"")</f>
        <v>197165</v>
      </c>
      <c r="G2630" s="19" t="n">
        <f aca="false">IFERROR(VALUE(SUBSTITUTE(TRIM('수출입 실적(국가별)'!G2634),",","")),"")</f>
        <v>68186</v>
      </c>
    </row>
    <row r="2631" customFormat="false" ht="15" hidden="false" customHeight="true" outlineLevel="0" collapsed="false">
      <c r="A2631" s="11" t="str">
        <f aca="false">TRIM('수출입 실적(국가별)'!A2635)</f>
        <v>2025.12</v>
      </c>
      <c r="B2631" s="17" t="n">
        <f aca="false">IFERROR(VALUE(LEFT(A2631,4)),"")</f>
        <v>2025</v>
      </c>
      <c r="C2631" s="17" t="n">
        <f aca="false">IFERROR(VALUE(RIGHT(A2631,2)),"")</f>
        <v>12</v>
      </c>
      <c r="D2631" s="11" t="str">
        <f aca="false">TRIM('수출입 실적(국가별)'!B2635)</f>
        <v>덴마크</v>
      </c>
      <c r="E2631" s="19" t="n">
        <f aca="false">IFERROR(VALUE(SUBSTITUTE(TRIM('수출입 실적(국가별)'!D2635),",","")),"")</f>
        <v>250347</v>
      </c>
      <c r="F2631" s="19" t="n">
        <f aca="false">IFERROR(VALUE(SUBSTITUTE(TRIM('수출입 실적(국가별)'!F2635),",","")),"")</f>
        <v>102739</v>
      </c>
      <c r="G2631" s="19" t="n">
        <f aca="false">IFERROR(VALUE(SUBSTITUTE(TRIM('수출입 실적(국가별)'!G2635),",","")),"")</f>
        <v>147608</v>
      </c>
    </row>
    <row r="2632" customFormat="false" ht="15" hidden="false" customHeight="true" outlineLevel="0" collapsed="false">
      <c r="A2632" s="11" t="str">
        <f aca="false">TRIM('수출입 실적(국가별)'!A2636)</f>
        <v>2025.12</v>
      </c>
      <c r="B2632" s="17" t="n">
        <f aca="false">IFERROR(VALUE(LEFT(A2632,4)),"")</f>
        <v>2025</v>
      </c>
      <c r="C2632" s="17" t="n">
        <f aca="false">IFERROR(VALUE(RIGHT(A2632,2)),"")</f>
        <v>12</v>
      </c>
      <c r="D2632" s="11" t="str">
        <f aca="false">TRIM('수출입 실적(국가별)'!B2636)</f>
        <v>스위스</v>
      </c>
      <c r="E2632" s="19" t="n">
        <f aca="false">IFERROR(VALUE(SUBSTITUTE(TRIM('수출입 실적(국가별)'!D2636),",","")),"")</f>
        <v>232300</v>
      </c>
      <c r="F2632" s="19" t="n">
        <f aca="false">IFERROR(VALUE(SUBSTITUTE(TRIM('수출입 실적(국가별)'!F2636),",","")),"")</f>
        <v>317617</v>
      </c>
      <c r="G2632" s="19" t="n">
        <f aca="false">IFERROR(VALUE(SUBSTITUTE(TRIM('수출입 실적(국가별)'!G2636),",","")),"")</f>
        <v>-85317</v>
      </c>
    </row>
    <row r="2633" customFormat="false" ht="15" hidden="false" customHeight="true" outlineLevel="0" collapsed="false">
      <c r="A2633" s="11" t="str">
        <f aca="false">TRIM('수출입 실적(국가별)'!A2637)</f>
        <v>2025.12</v>
      </c>
      <c r="B2633" s="17" t="n">
        <f aca="false">IFERROR(VALUE(LEFT(A2633,4)),"")</f>
        <v>2025</v>
      </c>
      <c r="C2633" s="17" t="n">
        <f aca="false">IFERROR(VALUE(RIGHT(A2633,2)),"")</f>
        <v>12</v>
      </c>
      <c r="D2633" s="11" t="str">
        <f aca="false">TRIM('수출입 실적(국가별)'!B2637)</f>
        <v>버뮤다</v>
      </c>
      <c r="E2633" s="19" t="n">
        <f aca="false">IFERROR(VALUE(SUBSTITUTE(TRIM('수출입 실적(국가별)'!D2637),",","")),"")</f>
        <v>212789</v>
      </c>
      <c r="F2633" s="19" t="n">
        <f aca="false">IFERROR(VALUE(SUBSTITUTE(TRIM('수출입 실적(국가별)'!F2637),",","")),"")</f>
        <v>0</v>
      </c>
      <c r="G2633" s="19" t="n">
        <f aca="false">IFERROR(VALUE(SUBSTITUTE(TRIM('수출입 실적(국가별)'!G2637),",","")),"")</f>
        <v>212789</v>
      </c>
    </row>
    <row r="2634" customFormat="false" ht="15" hidden="false" customHeight="true" outlineLevel="0" collapsed="false">
      <c r="A2634" s="11" t="str">
        <f aca="false">TRIM('수출입 실적(국가별)'!A2638)</f>
        <v>2025.12</v>
      </c>
      <c r="B2634" s="17" t="n">
        <f aca="false">IFERROR(VALUE(LEFT(A2634,4)),"")</f>
        <v>2025</v>
      </c>
      <c r="C2634" s="17" t="n">
        <f aca="false">IFERROR(VALUE(RIGHT(A2634,2)),"")</f>
        <v>12</v>
      </c>
      <c r="D2634" s="11" t="str">
        <f aca="false">TRIM('수출입 실적(국가별)'!B2638)</f>
        <v>우즈베키스탄</v>
      </c>
      <c r="E2634" s="19" t="n">
        <f aca="false">IFERROR(VALUE(SUBSTITUTE(TRIM('수출입 실적(국가별)'!D2638),",","")),"")</f>
        <v>195681</v>
      </c>
      <c r="F2634" s="19" t="n">
        <f aca="false">IFERROR(VALUE(SUBSTITUTE(TRIM('수출입 실적(국가별)'!F2638),",","")),"")</f>
        <v>2710</v>
      </c>
      <c r="G2634" s="19" t="n">
        <f aca="false">IFERROR(VALUE(SUBSTITUTE(TRIM('수출입 실적(국가별)'!G2638),",","")),"")</f>
        <v>192970</v>
      </c>
    </row>
    <row r="2635" customFormat="false" ht="15" hidden="false" customHeight="true" outlineLevel="0" collapsed="false">
      <c r="A2635" s="11" t="str">
        <f aca="false">TRIM('수출입 실적(국가별)'!A2639)</f>
        <v>2025.12</v>
      </c>
      <c r="B2635" s="17" t="n">
        <f aca="false">IFERROR(VALUE(LEFT(A2635,4)),"")</f>
        <v>2025</v>
      </c>
      <c r="C2635" s="17" t="n">
        <f aca="false">IFERROR(VALUE(RIGHT(A2635,2)),"")</f>
        <v>12</v>
      </c>
      <c r="D2635" s="11" t="str">
        <f aca="false">TRIM('수출입 실적(국가별)'!B2639)</f>
        <v>슬로바키아</v>
      </c>
      <c r="E2635" s="19" t="n">
        <f aca="false">IFERROR(VALUE(SUBSTITUTE(TRIM('수출입 실적(국가별)'!D2639),",","")),"")</f>
        <v>190008</v>
      </c>
      <c r="F2635" s="19" t="n">
        <f aca="false">IFERROR(VALUE(SUBSTITUTE(TRIM('수출입 실적(국가별)'!F2639),",","")),"")</f>
        <v>54705</v>
      </c>
      <c r="G2635" s="19" t="n">
        <f aca="false">IFERROR(VALUE(SUBSTITUTE(TRIM('수출입 실적(국가별)'!G2639),",","")),"")</f>
        <v>135302</v>
      </c>
    </row>
    <row r="2636" customFormat="false" ht="15" hidden="false" customHeight="true" outlineLevel="0" collapsed="false">
      <c r="A2636" s="11" t="str">
        <f aca="false">TRIM('수출입 실적(국가별)'!A2640)</f>
        <v>2025.12</v>
      </c>
      <c r="B2636" s="17" t="n">
        <f aca="false">IFERROR(VALUE(LEFT(A2636,4)),"")</f>
        <v>2025</v>
      </c>
      <c r="C2636" s="17" t="n">
        <f aca="false">IFERROR(VALUE(RIGHT(A2636,2)),"")</f>
        <v>12</v>
      </c>
      <c r="D2636" s="11" t="str">
        <f aca="false">TRIM('수출입 실적(국가별)'!B2640)</f>
        <v>칠레</v>
      </c>
      <c r="E2636" s="19" t="n">
        <f aca="false">IFERROR(VALUE(SUBSTITUTE(TRIM('수출입 실적(국가별)'!D2640),",","")),"")</f>
        <v>166842</v>
      </c>
      <c r="F2636" s="19" t="n">
        <f aca="false">IFERROR(VALUE(SUBSTITUTE(TRIM('수출입 실적(국가별)'!F2640),",","")),"")</f>
        <v>387970</v>
      </c>
      <c r="G2636" s="19" t="n">
        <f aca="false">IFERROR(VALUE(SUBSTITUTE(TRIM('수출입 실적(국가별)'!G2640),",","")),"")</f>
        <v>-221127</v>
      </c>
    </row>
    <row r="2637" customFormat="false" ht="15" hidden="false" customHeight="true" outlineLevel="0" collapsed="false">
      <c r="A2637" s="11" t="str">
        <f aca="false">TRIM('수출입 실적(국가별)'!A2641)</f>
        <v>2025.12</v>
      </c>
      <c r="B2637" s="17" t="n">
        <f aca="false">IFERROR(VALUE(LEFT(A2637,4)),"")</f>
        <v>2025</v>
      </c>
      <c r="C2637" s="17" t="n">
        <f aca="false">IFERROR(VALUE(RIGHT(A2637,2)),"")</f>
        <v>12</v>
      </c>
      <c r="D2637" s="11" t="str">
        <f aca="false">TRIM('수출입 실적(국가별)'!B2641)</f>
        <v>키르기스스탄</v>
      </c>
      <c r="E2637" s="19" t="n">
        <f aca="false">IFERROR(VALUE(SUBSTITUTE(TRIM('수출입 실적(국가별)'!D2641),",","")),"")</f>
        <v>164195</v>
      </c>
      <c r="F2637" s="19" t="n">
        <f aca="false">IFERROR(VALUE(SUBSTITUTE(TRIM('수출입 실적(국가별)'!F2641),",","")),"")</f>
        <v>242</v>
      </c>
      <c r="G2637" s="19" t="n">
        <f aca="false">IFERROR(VALUE(SUBSTITUTE(TRIM('수출입 실적(국가별)'!G2641),",","")),"")</f>
        <v>163953</v>
      </c>
    </row>
    <row r="2638" customFormat="false" ht="15" hidden="false" customHeight="true" outlineLevel="0" collapsed="false">
      <c r="A2638" s="11" t="str">
        <f aca="false">TRIM('수출입 실적(국가별)'!A2642)</f>
        <v>2025.12</v>
      </c>
      <c r="B2638" s="17" t="n">
        <f aca="false">IFERROR(VALUE(LEFT(A2638,4)),"")</f>
        <v>2025</v>
      </c>
      <c r="C2638" s="17" t="n">
        <f aca="false">IFERROR(VALUE(RIGHT(A2638,2)),"")</f>
        <v>12</v>
      </c>
      <c r="D2638" s="11" t="str">
        <f aca="false">TRIM('수출입 실적(국가별)'!B2642)</f>
        <v>카자흐스탄</v>
      </c>
      <c r="E2638" s="19" t="n">
        <f aca="false">IFERROR(VALUE(SUBSTITUTE(TRIM('수출입 실적(국가별)'!D2642),",","")),"")</f>
        <v>163857</v>
      </c>
      <c r="F2638" s="19" t="n">
        <f aca="false">IFERROR(VALUE(SUBSTITUTE(TRIM('수출입 실적(국가별)'!F2642),",","")),"")</f>
        <v>230182</v>
      </c>
      <c r="G2638" s="19" t="n">
        <f aca="false">IFERROR(VALUE(SUBSTITUTE(TRIM('수출입 실적(국가별)'!G2642),",","")),"")</f>
        <v>-66325</v>
      </c>
    </row>
    <row r="2639" customFormat="false" ht="15" hidden="false" customHeight="true" outlineLevel="0" collapsed="false">
      <c r="A2639" s="11" t="str">
        <f aca="false">TRIM('수출입 실적(국가별)'!A2643)</f>
        <v>2025.12</v>
      </c>
      <c r="B2639" s="17" t="n">
        <f aca="false">IFERROR(VALUE(LEFT(A2639,4)),"")</f>
        <v>2025</v>
      </c>
      <c r="C2639" s="17" t="n">
        <f aca="false">IFERROR(VALUE(RIGHT(A2639,2)),"")</f>
        <v>12</v>
      </c>
      <c r="D2639" s="11" t="str">
        <f aca="false">TRIM('수출입 실적(국가별)'!B2643)</f>
        <v>방글라데시</v>
      </c>
      <c r="E2639" s="19" t="n">
        <f aca="false">IFERROR(VALUE(SUBSTITUTE(TRIM('수출입 실적(국가별)'!D2643),",","")),"")</f>
        <v>158303</v>
      </c>
      <c r="F2639" s="19" t="n">
        <f aca="false">IFERROR(VALUE(SUBSTITUTE(TRIM('수출입 실적(국가별)'!F2643),",","")),"")</f>
        <v>49803</v>
      </c>
      <c r="G2639" s="19" t="n">
        <f aca="false">IFERROR(VALUE(SUBSTITUTE(TRIM('수출입 실적(국가별)'!G2643),",","")),"")</f>
        <v>108500</v>
      </c>
    </row>
    <row r="2640" customFormat="false" ht="15" hidden="false" customHeight="true" outlineLevel="0" collapsed="false">
      <c r="A2640" s="11" t="str">
        <f aca="false">TRIM('수출입 실적(국가별)'!A2644)</f>
        <v>2025.12</v>
      </c>
      <c r="B2640" s="17" t="n">
        <f aca="false">IFERROR(VALUE(LEFT(A2640,4)),"")</f>
        <v>2025</v>
      </c>
      <c r="C2640" s="17" t="n">
        <f aca="false">IFERROR(VALUE(RIGHT(A2640,2)),"")</f>
        <v>12</v>
      </c>
      <c r="D2640" s="11" t="str">
        <f aca="false">TRIM('수출입 실적(국가별)'!B2644)</f>
        <v>이스라엘</v>
      </c>
      <c r="E2640" s="19" t="n">
        <f aca="false">IFERROR(VALUE(SUBSTITUTE(TRIM('수출입 실적(국가별)'!D2644),",","")),"")</f>
        <v>153889</v>
      </c>
      <c r="F2640" s="19" t="n">
        <f aca="false">IFERROR(VALUE(SUBSTITUTE(TRIM('수출입 실적(국가별)'!F2644),",","")),"")</f>
        <v>178435</v>
      </c>
      <c r="G2640" s="19" t="n">
        <f aca="false">IFERROR(VALUE(SUBSTITUTE(TRIM('수출입 실적(국가별)'!G2644),",","")),"")</f>
        <v>-24546</v>
      </c>
    </row>
    <row r="2641" customFormat="false" ht="15" hidden="false" customHeight="true" outlineLevel="0" collapsed="false">
      <c r="A2641" s="11" t="str">
        <f aca="false">TRIM('수출입 실적(국가별)'!A2645)</f>
        <v>2025.12</v>
      </c>
      <c r="B2641" s="17" t="n">
        <f aca="false">IFERROR(VALUE(LEFT(A2641,4)),"")</f>
        <v>2025</v>
      </c>
      <c r="C2641" s="17" t="n">
        <f aca="false">IFERROR(VALUE(RIGHT(A2641,2)),"")</f>
        <v>12</v>
      </c>
      <c r="D2641" s="11" t="str">
        <f aca="false">TRIM('수출입 실적(국가별)'!B2645)</f>
        <v>스웨덴</v>
      </c>
      <c r="E2641" s="19" t="n">
        <f aca="false">IFERROR(VALUE(SUBSTITUTE(TRIM('수출입 실적(국가별)'!D2645),",","")),"")</f>
        <v>140078</v>
      </c>
      <c r="F2641" s="19" t="n">
        <f aca="false">IFERROR(VALUE(SUBSTITUTE(TRIM('수출입 실적(국가별)'!F2645),",","")),"")</f>
        <v>252907</v>
      </c>
      <c r="G2641" s="19" t="n">
        <f aca="false">IFERROR(VALUE(SUBSTITUTE(TRIM('수출입 실적(국가별)'!G2645),",","")),"")</f>
        <v>-112829</v>
      </c>
    </row>
    <row r="2642" customFormat="false" ht="15" hidden="false" customHeight="true" outlineLevel="0" collapsed="false">
      <c r="A2642" s="11" t="str">
        <f aca="false">TRIM('수출입 실적(국가별)'!A2646)</f>
        <v>2025.12</v>
      </c>
      <c r="B2642" s="17" t="n">
        <f aca="false">IFERROR(VALUE(LEFT(A2642,4)),"")</f>
        <v>2025</v>
      </c>
      <c r="C2642" s="17" t="n">
        <f aca="false">IFERROR(VALUE(RIGHT(A2642,2)),"")</f>
        <v>12</v>
      </c>
      <c r="D2642" s="11" t="str">
        <f aca="false">TRIM('수출입 실적(국가별)'!B2646)</f>
        <v>콜롬비아</v>
      </c>
      <c r="E2642" s="19" t="n">
        <f aca="false">IFERROR(VALUE(SUBSTITUTE(TRIM('수출입 실적(국가별)'!D2646),",","")),"")</f>
        <v>137853</v>
      </c>
      <c r="F2642" s="19" t="n">
        <f aca="false">IFERROR(VALUE(SUBSTITUTE(TRIM('수출입 실적(국가별)'!F2646),",","")),"")</f>
        <v>179247</v>
      </c>
      <c r="G2642" s="19" t="n">
        <f aca="false">IFERROR(VALUE(SUBSTITUTE(TRIM('수출입 실적(국가별)'!G2646),",","")),"")</f>
        <v>-41394</v>
      </c>
    </row>
    <row r="2643" customFormat="false" ht="15" hidden="false" customHeight="true" outlineLevel="0" collapsed="false">
      <c r="A2643" s="11" t="str">
        <f aca="false">TRIM('수출입 실적(국가별)'!A2647)</f>
        <v>2025.12</v>
      </c>
      <c r="B2643" s="17" t="n">
        <f aca="false">IFERROR(VALUE(LEFT(A2643,4)),"")</f>
        <v>2025</v>
      </c>
      <c r="C2643" s="17" t="n">
        <f aca="false">IFERROR(VALUE(RIGHT(A2643,2)),"")</f>
        <v>12</v>
      </c>
      <c r="D2643" s="11" t="str">
        <f aca="false">TRIM('수출입 실적(국가별)'!B2647)</f>
        <v>이라크</v>
      </c>
      <c r="E2643" s="19" t="n">
        <f aca="false">IFERROR(VALUE(SUBSTITUTE(TRIM('수출입 실적(국가별)'!D2647),",","")),"")</f>
        <v>129106</v>
      </c>
      <c r="F2643" s="19" t="n">
        <f aca="false">IFERROR(VALUE(SUBSTITUTE(TRIM('수출입 실적(국가별)'!F2647),",","")),"")</f>
        <v>718773</v>
      </c>
      <c r="G2643" s="19" t="n">
        <f aca="false">IFERROR(VALUE(SUBSTITUTE(TRIM('수출입 실적(국가별)'!G2647),",","")),"")</f>
        <v>-589666</v>
      </c>
    </row>
    <row r="2644" customFormat="false" ht="15" hidden="false" customHeight="true" outlineLevel="0" collapsed="false">
      <c r="A2644" s="11" t="str">
        <f aca="false">TRIM('수출입 실적(국가별)'!A2648)</f>
        <v>2025.12</v>
      </c>
      <c r="B2644" s="17" t="n">
        <f aca="false">IFERROR(VALUE(LEFT(A2644,4)),"")</f>
        <v>2025</v>
      </c>
      <c r="C2644" s="17" t="n">
        <f aca="false">IFERROR(VALUE(RIGHT(A2644,2)),"")</f>
        <v>12</v>
      </c>
      <c r="D2644" s="11" t="str">
        <f aca="false">TRIM('수출입 실적(국가별)'!B2648)</f>
        <v>쿠웨이트</v>
      </c>
      <c r="E2644" s="19" t="n">
        <f aca="false">IFERROR(VALUE(SUBSTITUTE(TRIM('수출입 실적(국가별)'!D2648),",","")),"")</f>
        <v>126665</v>
      </c>
      <c r="F2644" s="19" t="n">
        <f aca="false">IFERROR(VALUE(SUBSTITUTE(TRIM('수출입 실적(국가별)'!F2648),",","")),"")</f>
        <v>794390</v>
      </c>
      <c r="G2644" s="19" t="n">
        <f aca="false">IFERROR(VALUE(SUBSTITUTE(TRIM('수출입 실적(국가별)'!G2648),",","")),"")</f>
        <v>-667726</v>
      </c>
    </row>
    <row r="2645" customFormat="false" ht="15" hidden="false" customHeight="true" outlineLevel="0" collapsed="false">
      <c r="A2645" s="11" t="str">
        <f aca="false">TRIM('수출입 실적(국가별)'!A2649)</f>
        <v>2025.12</v>
      </c>
      <c r="B2645" s="17" t="n">
        <f aca="false">IFERROR(VALUE(LEFT(A2645,4)),"")</f>
        <v>2025</v>
      </c>
      <c r="C2645" s="17" t="n">
        <f aca="false">IFERROR(VALUE(RIGHT(A2645,2)),"")</f>
        <v>12</v>
      </c>
      <c r="D2645" s="11" t="str">
        <f aca="false">TRIM('수출입 실적(국가별)'!B2649)</f>
        <v>이집트</v>
      </c>
      <c r="E2645" s="19" t="n">
        <f aca="false">IFERROR(VALUE(SUBSTITUTE(TRIM('수출입 실적(국가별)'!D2649),",","")),"")</f>
        <v>125315</v>
      </c>
      <c r="F2645" s="19" t="n">
        <f aca="false">IFERROR(VALUE(SUBSTITUTE(TRIM('수출입 실적(국가별)'!F2649),",","")),"")</f>
        <v>5365</v>
      </c>
      <c r="G2645" s="19" t="n">
        <f aca="false">IFERROR(VALUE(SUBSTITUTE(TRIM('수출입 실적(국가별)'!G2649),",","")),"")</f>
        <v>119949</v>
      </c>
    </row>
    <row r="2646" customFormat="false" ht="15" hidden="false" customHeight="true" outlineLevel="0" collapsed="false">
      <c r="A2646" s="11" t="str">
        <f aca="false">TRIM('수출입 실적(국가별)'!A2650)</f>
        <v>2025.12</v>
      </c>
      <c r="B2646" s="17" t="n">
        <f aca="false">IFERROR(VALUE(LEFT(A2646,4)),"")</f>
        <v>2025</v>
      </c>
      <c r="C2646" s="17" t="n">
        <f aca="false">IFERROR(VALUE(RIGHT(A2646,2)),"")</f>
        <v>12</v>
      </c>
      <c r="D2646" s="11" t="str">
        <f aca="false">TRIM('수출입 실적(국가별)'!B2650)</f>
        <v>그리스</v>
      </c>
      <c r="E2646" s="19" t="n">
        <f aca="false">IFERROR(VALUE(SUBSTITUTE(TRIM('수출입 실적(국가별)'!D2650),",","")),"")</f>
        <v>123457</v>
      </c>
      <c r="F2646" s="19" t="n">
        <f aca="false">IFERROR(VALUE(SUBSTITUTE(TRIM('수출입 실적(국가별)'!F2650),",","")),"")</f>
        <v>68578</v>
      </c>
      <c r="G2646" s="19" t="n">
        <f aca="false">IFERROR(VALUE(SUBSTITUTE(TRIM('수출입 실적(국가별)'!G2650),",","")),"")</f>
        <v>54880</v>
      </c>
    </row>
    <row r="2647" customFormat="false" ht="15" hidden="false" customHeight="true" outlineLevel="0" collapsed="false">
      <c r="A2647" s="11" t="str">
        <f aca="false">TRIM('수출입 실적(국가별)'!A2651)</f>
        <v>2025.12</v>
      </c>
      <c r="B2647" s="17" t="n">
        <f aca="false">IFERROR(VALUE(LEFT(A2647,4)),"")</f>
        <v>2025</v>
      </c>
      <c r="C2647" s="17" t="n">
        <f aca="false">IFERROR(VALUE(RIGHT(A2647,2)),"")</f>
        <v>12</v>
      </c>
      <c r="D2647" s="11" t="str">
        <f aca="false">TRIM('수출입 실적(국가별)'!B2651)</f>
        <v>파키스탄</v>
      </c>
      <c r="E2647" s="19" t="n">
        <f aca="false">IFERROR(VALUE(SUBSTITUTE(TRIM('수출입 실적(국가별)'!D2651),",","")),"")</f>
        <v>106639</v>
      </c>
      <c r="F2647" s="19" t="n">
        <f aca="false">IFERROR(VALUE(SUBSTITUTE(TRIM('수출입 실적(국가별)'!F2651),",","")),"")</f>
        <v>29300</v>
      </c>
      <c r="G2647" s="19" t="n">
        <f aca="false">IFERROR(VALUE(SUBSTITUTE(TRIM('수출입 실적(국가별)'!G2651),",","")),"")</f>
        <v>77339</v>
      </c>
    </row>
    <row r="2648" customFormat="false" ht="15" hidden="false" customHeight="true" outlineLevel="0" collapsed="false">
      <c r="A2648" s="11" t="str">
        <f aca="false">TRIM('수출입 실적(국가별)'!A2652)</f>
        <v>2025.12</v>
      </c>
      <c r="B2648" s="17" t="n">
        <f aca="false">IFERROR(VALUE(LEFT(A2648,4)),"")</f>
        <v>2025</v>
      </c>
      <c r="C2648" s="17" t="n">
        <f aca="false">IFERROR(VALUE(RIGHT(A2648,2)),"")</f>
        <v>12</v>
      </c>
      <c r="D2648" s="11" t="str">
        <f aca="false">TRIM('수출입 실적(국가별)'!B2652)</f>
        <v>아일랜드</v>
      </c>
      <c r="E2648" s="19" t="n">
        <f aca="false">IFERROR(VALUE(SUBSTITUTE(TRIM('수출입 실적(국가별)'!D2652),",","")),"")</f>
        <v>92870</v>
      </c>
      <c r="F2648" s="19" t="n">
        <f aca="false">IFERROR(VALUE(SUBSTITUTE(TRIM('수출입 실적(국가별)'!F2652),",","")),"")</f>
        <v>154795</v>
      </c>
      <c r="G2648" s="19" t="n">
        <f aca="false">IFERROR(VALUE(SUBSTITUTE(TRIM('수출입 실적(국가별)'!G2652),",","")),"")</f>
        <v>-61924</v>
      </c>
    </row>
    <row r="2649" customFormat="false" ht="15" hidden="false" customHeight="true" outlineLevel="0" collapsed="false">
      <c r="A2649" s="11" t="str">
        <f aca="false">TRIM('수출입 실적(국가별)'!A2653)</f>
        <v>2025.12</v>
      </c>
      <c r="B2649" s="17" t="n">
        <f aca="false">IFERROR(VALUE(LEFT(A2649,4)),"")</f>
        <v>2025</v>
      </c>
      <c r="C2649" s="17" t="n">
        <f aca="false">IFERROR(VALUE(RIGHT(A2649,2)),"")</f>
        <v>12</v>
      </c>
      <c r="D2649" s="11" t="str">
        <f aca="false">TRIM('수출입 실적(국가별)'!B2653)</f>
        <v>노르웨이</v>
      </c>
      <c r="E2649" s="19" t="n">
        <f aca="false">IFERROR(VALUE(SUBSTITUTE(TRIM('수출입 실적(국가별)'!D2653),",","")),"")</f>
        <v>78190</v>
      </c>
      <c r="F2649" s="19" t="n">
        <f aca="false">IFERROR(VALUE(SUBSTITUTE(TRIM('수출입 실적(국가별)'!F2653),",","")),"")</f>
        <v>146920</v>
      </c>
      <c r="G2649" s="19" t="n">
        <f aca="false">IFERROR(VALUE(SUBSTITUTE(TRIM('수출입 실적(국가별)'!G2653),",","")),"")</f>
        <v>-68731</v>
      </c>
    </row>
    <row r="2650" customFormat="false" ht="15" hidden="false" customHeight="true" outlineLevel="0" collapsed="false">
      <c r="A2650" s="11" t="str">
        <f aca="false">TRIM('수출입 실적(국가별)'!A2654)</f>
        <v>2025.12</v>
      </c>
      <c r="B2650" s="17" t="n">
        <f aca="false">IFERROR(VALUE(LEFT(A2650,4)),"")</f>
        <v>2025</v>
      </c>
      <c r="C2650" s="17" t="n">
        <f aca="false">IFERROR(VALUE(RIGHT(A2650,2)),"")</f>
        <v>12</v>
      </c>
      <c r="D2650" s="11" t="str">
        <f aca="false">TRIM('수출입 실적(국가별)'!B2654)</f>
        <v>남아프리카공화국</v>
      </c>
      <c r="E2650" s="19" t="n">
        <f aca="false">IFERROR(VALUE(SUBSTITUTE(TRIM('수출입 실적(국가별)'!D2654),",","")),"")</f>
        <v>77734</v>
      </c>
      <c r="F2650" s="19" t="n">
        <f aca="false">IFERROR(VALUE(SUBSTITUTE(TRIM('수출입 실적(국가별)'!F2654),",","")),"")</f>
        <v>283957</v>
      </c>
      <c r="G2650" s="19" t="n">
        <f aca="false">IFERROR(VALUE(SUBSTITUTE(TRIM('수출입 실적(국가별)'!G2654),",","")),"")</f>
        <v>-206224</v>
      </c>
    </row>
    <row r="2651" customFormat="false" ht="15" hidden="false" customHeight="true" outlineLevel="0" collapsed="false">
      <c r="A2651" s="11" t="str">
        <f aca="false">TRIM('수출입 실적(국가별)'!A2655)</f>
        <v>2025.12</v>
      </c>
      <c r="B2651" s="17" t="n">
        <f aca="false">IFERROR(VALUE(LEFT(A2651,4)),"")</f>
        <v>2025</v>
      </c>
      <c r="C2651" s="17" t="n">
        <f aca="false">IFERROR(VALUE(RIGHT(A2651,2)),"")</f>
        <v>12</v>
      </c>
      <c r="D2651" s="11" t="str">
        <f aca="false">TRIM('수출입 실적(국가별)'!B2655)</f>
        <v>포루투갈</v>
      </c>
      <c r="E2651" s="19" t="n">
        <f aca="false">IFERROR(VALUE(SUBSTITUTE(TRIM('수출입 실적(국가별)'!D2655),",","")),"")</f>
        <v>73129</v>
      </c>
      <c r="F2651" s="19" t="n">
        <f aca="false">IFERROR(VALUE(SUBSTITUTE(TRIM('수출입 실적(국가별)'!F2655),",","")),"")</f>
        <v>46411</v>
      </c>
      <c r="G2651" s="19" t="n">
        <f aca="false">IFERROR(VALUE(SUBSTITUTE(TRIM('수출입 실적(국가별)'!G2655),",","")),"")</f>
        <v>26718</v>
      </c>
    </row>
    <row r="2652" customFormat="false" ht="15" hidden="false" customHeight="true" outlineLevel="0" collapsed="false">
      <c r="A2652" s="11" t="str">
        <f aca="false">TRIM('수출입 실적(국가별)'!A2656)</f>
        <v>2025.12</v>
      </c>
      <c r="B2652" s="17" t="n">
        <f aca="false">IFERROR(VALUE(LEFT(A2652,4)),"")</f>
        <v>2025</v>
      </c>
      <c r="C2652" s="17" t="n">
        <f aca="false">IFERROR(VALUE(RIGHT(A2652,2)),"")</f>
        <v>12</v>
      </c>
      <c r="D2652" s="11" t="str">
        <f aca="false">TRIM('수출입 실적(국가별)'!B2656)</f>
        <v>오스트리아</v>
      </c>
      <c r="E2652" s="19" t="n">
        <f aca="false">IFERROR(VALUE(SUBSTITUTE(TRIM('수출입 실적(국가별)'!D2656),",","")),"")</f>
        <v>73046</v>
      </c>
      <c r="F2652" s="19" t="n">
        <f aca="false">IFERROR(VALUE(SUBSTITUTE(TRIM('수출입 실적(국가별)'!F2656),",","")),"")</f>
        <v>146276</v>
      </c>
      <c r="G2652" s="19" t="n">
        <f aca="false">IFERROR(VALUE(SUBSTITUTE(TRIM('수출입 실적(국가별)'!G2656),",","")),"")</f>
        <v>-73230</v>
      </c>
    </row>
    <row r="2653" customFormat="false" ht="15" hidden="false" customHeight="true" outlineLevel="0" collapsed="false">
      <c r="A2653" s="11" t="str">
        <f aca="false">TRIM('수출입 실적(국가별)'!A2657)</f>
        <v>2025.12</v>
      </c>
      <c r="B2653" s="17" t="n">
        <f aca="false">IFERROR(VALUE(LEFT(A2653,4)),"")</f>
        <v>2025</v>
      </c>
      <c r="C2653" s="17" t="n">
        <f aca="false">IFERROR(VALUE(RIGHT(A2653,2)),"")</f>
        <v>12</v>
      </c>
      <c r="D2653" s="11" t="str">
        <f aca="false">TRIM('수출입 실적(국가별)'!B2657)</f>
        <v>카타르</v>
      </c>
      <c r="E2653" s="19" t="n">
        <f aca="false">IFERROR(VALUE(SUBSTITUTE(TRIM('수출입 실적(국가별)'!D2657),",","")),"")</f>
        <v>69181</v>
      </c>
      <c r="F2653" s="19" t="n">
        <f aca="false">IFERROR(VALUE(SUBSTITUTE(TRIM('수출입 실적(국가별)'!F2657),",","")),"")</f>
        <v>609640</v>
      </c>
      <c r="G2653" s="19" t="n">
        <f aca="false">IFERROR(VALUE(SUBSTITUTE(TRIM('수출입 실적(국가별)'!G2657),",","")),"")</f>
        <v>-540459</v>
      </c>
    </row>
    <row r="2654" customFormat="false" ht="15" hidden="false" customHeight="true" outlineLevel="0" collapsed="false">
      <c r="A2654" s="11" t="str">
        <f aca="false">TRIM('수출입 실적(국가별)'!A2658)</f>
        <v>2025.12</v>
      </c>
      <c r="B2654" s="17" t="n">
        <f aca="false">IFERROR(VALUE(LEFT(A2654,4)),"")</f>
        <v>2025</v>
      </c>
      <c r="C2654" s="17" t="n">
        <f aca="false">IFERROR(VALUE(RIGHT(A2654,2)),"")</f>
        <v>12</v>
      </c>
      <c r="D2654" s="11" t="str">
        <f aca="false">TRIM('수출입 실적(국가별)'!B2658)</f>
        <v>파나마</v>
      </c>
      <c r="E2654" s="19" t="n">
        <f aca="false">IFERROR(VALUE(SUBSTITUTE(TRIM('수출입 실적(국가별)'!D2658),",","")),"")</f>
        <v>69120</v>
      </c>
      <c r="F2654" s="19" t="n">
        <f aca="false">IFERROR(VALUE(SUBSTITUTE(TRIM('수출입 실적(국가별)'!F2658),",","")),"")</f>
        <v>2047</v>
      </c>
      <c r="G2654" s="19" t="n">
        <f aca="false">IFERROR(VALUE(SUBSTITUTE(TRIM('수출입 실적(국가별)'!G2658),",","")),"")</f>
        <v>67073</v>
      </c>
    </row>
    <row r="2655" customFormat="false" ht="15" hidden="false" customHeight="true" outlineLevel="0" collapsed="false">
      <c r="A2655" s="11" t="str">
        <f aca="false">TRIM('수출입 실적(국가별)'!A2659)</f>
        <v>2025.12</v>
      </c>
      <c r="B2655" s="17" t="n">
        <f aca="false">IFERROR(VALUE(LEFT(A2655,4)),"")</f>
        <v>2025</v>
      </c>
      <c r="C2655" s="17" t="n">
        <f aca="false">IFERROR(VALUE(RIGHT(A2655,2)),"")</f>
        <v>12</v>
      </c>
      <c r="D2655" s="11" t="str">
        <f aca="false">TRIM('수출입 실적(국가별)'!B2659)</f>
        <v>슬로베니아</v>
      </c>
      <c r="E2655" s="19" t="n">
        <f aca="false">IFERROR(VALUE(SUBSTITUTE(TRIM('수출입 실적(국가별)'!D2659),",","")),"")</f>
        <v>67598</v>
      </c>
      <c r="F2655" s="19" t="n">
        <f aca="false">IFERROR(VALUE(SUBSTITUTE(TRIM('수출입 실적(국가별)'!F2659),",","")),"")</f>
        <v>12466</v>
      </c>
      <c r="G2655" s="19" t="n">
        <f aca="false">IFERROR(VALUE(SUBSTITUTE(TRIM('수출입 실적(국가별)'!G2659),",","")),"")</f>
        <v>55133</v>
      </c>
    </row>
    <row r="2656" customFormat="false" ht="15" hidden="false" customHeight="true" outlineLevel="0" collapsed="false">
      <c r="A2656" s="11" t="str">
        <f aca="false">TRIM('수출입 실적(국가별)'!A2660)</f>
        <v>2025.12</v>
      </c>
      <c r="B2656" s="17" t="n">
        <f aca="false">IFERROR(VALUE(LEFT(A2656,4)),"")</f>
        <v>2025</v>
      </c>
      <c r="C2656" s="17" t="n">
        <f aca="false">IFERROR(VALUE(RIGHT(A2656,2)),"")</f>
        <v>12</v>
      </c>
      <c r="D2656" s="11" t="str">
        <f aca="false">TRIM('수출입 실적(국가별)'!B2660)</f>
        <v>핀란드</v>
      </c>
      <c r="E2656" s="19" t="n">
        <f aca="false">IFERROR(VALUE(SUBSTITUTE(TRIM('수출입 실적(국가별)'!D2660),",","")),"")</f>
        <v>66605</v>
      </c>
      <c r="F2656" s="19" t="n">
        <f aca="false">IFERROR(VALUE(SUBSTITUTE(TRIM('수출입 실적(국가별)'!F2660),",","")),"")</f>
        <v>106902</v>
      </c>
      <c r="G2656" s="19" t="n">
        <f aca="false">IFERROR(VALUE(SUBSTITUTE(TRIM('수출입 실적(국가별)'!G2660),",","")),"")</f>
        <v>-40297</v>
      </c>
    </row>
    <row r="2657" customFormat="false" ht="15" hidden="false" customHeight="true" outlineLevel="0" collapsed="false">
      <c r="A2657" s="11" t="str">
        <f aca="false">TRIM('수출입 실적(국가별)'!A2661)</f>
        <v>2025.12</v>
      </c>
      <c r="B2657" s="17" t="n">
        <f aca="false">IFERROR(VALUE(LEFT(A2657,4)),"")</f>
        <v>2025</v>
      </c>
      <c r="C2657" s="17" t="n">
        <f aca="false">IFERROR(VALUE(RIGHT(A2657,2)),"")</f>
        <v>12</v>
      </c>
      <c r="D2657" s="11" t="str">
        <f aca="false">TRIM('수출입 실적(국가별)'!B2661)</f>
        <v>괌</v>
      </c>
      <c r="E2657" s="19" t="n">
        <f aca="false">IFERROR(VALUE(SUBSTITUTE(TRIM('수출입 실적(국가별)'!D2661),",","")),"")</f>
        <v>64292</v>
      </c>
      <c r="F2657" s="19" t="n">
        <f aca="false">IFERROR(VALUE(SUBSTITUTE(TRIM('수출입 실적(국가별)'!F2661),",","")),"")</f>
        <v>723</v>
      </c>
      <c r="G2657" s="19" t="n">
        <f aca="false">IFERROR(VALUE(SUBSTITUTE(TRIM('수출입 실적(국가별)'!G2661),",","")),"")</f>
        <v>63569</v>
      </c>
    </row>
    <row r="2658" customFormat="false" ht="15" hidden="false" customHeight="true" outlineLevel="0" collapsed="false">
      <c r="A2658" s="11" t="str">
        <f aca="false">TRIM('수출입 실적(국가별)'!A2662)</f>
        <v>2025.12</v>
      </c>
      <c r="B2658" s="17" t="n">
        <f aca="false">IFERROR(VALUE(LEFT(A2658,4)),"")</f>
        <v>2025</v>
      </c>
      <c r="C2658" s="17" t="n">
        <f aca="false">IFERROR(VALUE(RIGHT(A2658,2)),"")</f>
        <v>12</v>
      </c>
      <c r="D2658" s="11" t="str">
        <f aca="false">TRIM('수출입 실적(국가별)'!B2662)</f>
        <v>캄보디아</v>
      </c>
      <c r="E2658" s="19" t="n">
        <f aca="false">IFERROR(VALUE(SUBSTITUTE(TRIM('수출입 실적(국가별)'!D2662),",","")),"")</f>
        <v>59906</v>
      </c>
      <c r="F2658" s="19" t="n">
        <f aca="false">IFERROR(VALUE(SUBSTITUTE(TRIM('수출입 실적(국가별)'!F2662),",","")),"")</f>
        <v>52713</v>
      </c>
      <c r="G2658" s="19" t="n">
        <f aca="false">IFERROR(VALUE(SUBSTITUTE(TRIM('수출입 실적(국가별)'!G2662),",","")),"")</f>
        <v>7193</v>
      </c>
    </row>
    <row r="2659" customFormat="false" ht="15" hidden="false" customHeight="true" outlineLevel="0" collapsed="false">
      <c r="A2659" s="11" t="str">
        <f aca="false">TRIM('수출입 실적(국가별)'!A2663)</f>
        <v>2025.12</v>
      </c>
      <c r="B2659" s="17" t="n">
        <f aca="false">IFERROR(VALUE(LEFT(A2659,4)),"")</f>
        <v>2025</v>
      </c>
      <c r="C2659" s="17" t="n">
        <f aca="false">IFERROR(VALUE(RIGHT(A2659,2)),"")</f>
        <v>12</v>
      </c>
      <c r="D2659" s="11" t="str">
        <f aca="false">TRIM('수출입 실적(국가별)'!B2663)</f>
        <v>오만</v>
      </c>
      <c r="E2659" s="19" t="n">
        <f aca="false">IFERROR(VALUE(SUBSTITUTE(TRIM('수출입 실적(국가별)'!D2663),",","")),"")</f>
        <v>58642</v>
      </c>
      <c r="F2659" s="19" t="n">
        <f aca="false">IFERROR(VALUE(SUBSTITUTE(TRIM('수출입 실적(국가별)'!F2663),",","")),"")</f>
        <v>233144</v>
      </c>
      <c r="G2659" s="19" t="n">
        <f aca="false">IFERROR(VALUE(SUBSTITUTE(TRIM('수출입 실적(국가별)'!G2663),",","")),"")</f>
        <v>-174502</v>
      </c>
    </row>
    <row r="2660" customFormat="false" ht="15" hidden="false" customHeight="true" outlineLevel="0" collapsed="false">
      <c r="A2660" s="11" t="str">
        <f aca="false">TRIM('수출입 실적(국가별)'!A2664)</f>
        <v>2025.12</v>
      </c>
      <c r="B2660" s="17" t="n">
        <f aca="false">IFERROR(VALUE(LEFT(A2660,4)),"")</f>
        <v>2025</v>
      </c>
      <c r="C2660" s="17" t="n">
        <f aca="false">IFERROR(VALUE(RIGHT(A2660,2)),"")</f>
        <v>12</v>
      </c>
      <c r="D2660" s="11" t="str">
        <f aca="false">TRIM('수출입 실적(국가별)'!B2664)</f>
        <v>페루</v>
      </c>
      <c r="E2660" s="19" t="n">
        <f aca="false">IFERROR(VALUE(SUBSTITUTE(TRIM('수출입 실적(국가별)'!D2664),",","")),"")</f>
        <v>51354</v>
      </c>
      <c r="F2660" s="19" t="n">
        <f aca="false">IFERROR(VALUE(SUBSTITUTE(TRIM('수출입 실적(국가별)'!F2664),",","")),"")</f>
        <v>167880</v>
      </c>
      <c r="G2660" s="19" t="n">
        <f aca="false">IFERROR(VALUE(SUBSTITUTE(TRIM('수출입 실적(국가별)'!G2664),",","")),"")</f>
        <v>-116526</v>
      </c>
    </row>
    <row r="2661" customFormat="false" ht="15" hidden="false" customHeight="true" outlineLevel="0" collapsed="false">
      <c r="A2661" s="11" t="str">
        <f aca="false">TRIM('수출입 실적(국가별)'!A2665)</f>
        <v>2025.12</v>
      </c>
      <c r="B2661" s="17" t="n">
        <f aca="false">IFERROR(VALUE(LEFT(A2661,4)),"")</f>
        <v>2025</v>
      </c>
      <c r="C2661" s="17" t="n">
        <f aca="false">IFERROR(VALUE(RIGHT(A2661,2)),"")</f>
        <v>12</v>
      </c>
      <c r="D2661" s="11" t="str">
        <f aca="false">TRIM('수출입 실적(국가별)'!B2665)</f>
        <v>우크라이나</v>
      </c>
      <c r="E2661" s="19" t="n">
        <f aca="false">IFERROR(VALUE(SUBSTITUTE(TRIM('수출입 실적(국가별)'!D2665),",","")),"")</f>
        <v>51047</v>
      </c>
      <c r="F2661" s="19" t="n">
        <f aca="false">IFERROR(VALUE(SUBSTITUTE(TRIM('수출입 실적(국가별)'!F2665),",","")),"")</f>
        <v>37351</v>
      </c>
      <c r="G2661" s="19" t="n">
        <f aca="false">IFERROR(VALUE(SUBSTITUTE(TRIM('수출입 실적(국가별)'!G2665),",","")),"")</f>
        <v>13696</v>
      </c>
    </row>
    <row r="2662" customFormat="false" ht="15" hidden="false" customHeight="true" outlineLevel="0" collapsed="false">
      <c r="A2662" s="11" t="str">
        <f aca="false">TRIM('수출입 실적(국가별)'!A2666)</f>
        <v>2025.12</v>
      </c>
      <c r="B2662" s="17" t="n">
        <f aca="false">IFERROR(VALUE(LEFT(A2662,4)),"")</f>
        <v>2025</v>
      </c>
      <c r="C2662" s="17" t="n">
        <f aca="false">IFERROR(VALUE(RIGHT(A2662,2)),"")</f>
        <v>12</v>
      </c>
      <c r="D2662" s="11" t="str">
        <f aca="false">TRIM('수출입 실적(국가별)'!B2666)</f>
        <v>나이지리아</v>
      </c>
      <c r="E2662" s="19" t="n">
        <f aca="false">IFERROR(VALUE(SUBSTITUTE(TRIM('수출입 실적(국가별)'!D2666),",","")),"")</f>
        <v>45800</v>
      </c>
      <c r="F2662" s="19" t="n">
        <f aca="false">IFERROR(VALUE(SUBSTITUTE(TRIM('수출입 실적(국가별)'!F2666),",","")),"")</f>
        <v>67712</v>
      </c>
      <c r="G2662" s="19" t="n">
        <f aca="false">IFERROR(VALUE(SUBSTITUTE(TRIM('수출입 실적(국가별)'!G2666),",","")),"")</f>
        <v>-21913</v>
      </c>
    </row>
    <row r="2663" customFormat="false" ht="15" hidden="false" customHeight="true" outlineLevel="0" collapsed="false">
      <c r="A2663" s="11" t="str">
        <f aca="false">TRIM('수출입 실적(국가별)'!A2667)</f>
        <v>2025.12</v>
      </c>
      <c r="B2663" s="17" t="n">
        <f aca="false">IFERROR(VALUE(LEFT(A2663,4)),"")</f>
        <v>2025</v>
      </c>
      <c r="C2663" s="17" t="n">
        <f aca="false">IFERROR(VALUE(RIGHT(A2663,2)),"")</f>
        <v>12</v>
      </c>
      <c r="D2663" s="11" t="str">
        <f aca="false">TRIM('수출입 실적(국가별)'!B2667)</f>
        <v>에쿠아도르</v>
      </c>
      <c r="E2663" s="19" t="n">
        <f aca="false">IFERROR(VALUE(SUBSTITUTE(TRIM('수출입 실적(국가별)'!D2667),",","")),"")</f>
        <v>44223</v>
      </c>
      <c r="F2663" s="19" t="n">
        <f aca="false">IFERROR(VALUE(SUBSTITUTE(TRIM('수출입 실적(국가별)'!F2667),",","")),"")</f>
        <v>12951</v>
      </c>
      <c r="G2663" s="19" t="n">
        <f aca="false">IFERROR(VALUE(SUBSTITUTE(TRIM('수출입 실적(국가별)'!G2667),",","")),"")</f>
        <v>31271</v>
      </c>
    </row>
    <row r="2664" customFormat="false" ht="15" hidden="false" customHeight="true" outlineLevel="0" collapsed="false">
      <c r="A2664" s="11" t="str">
        <f aca="false">TRIM('수출입 실적(국가별)'!A2668)</f>
        <v>2025.12</v>
      </c>
      <c r="B2664" s="17" t="n">
        <f aca="false">IFERROR(VALUE(LEFT(A2664,4)),"")</f>
        <v>2025</v>
      </c>
      <c r="C2664" s="17" t="n">
        <f aca="false">IFERROR(VALUE(RIGHT(A2664,2)),"")</f>
        <v>12</v>
      </c>
      <c r="D2664" s="11" t="str">
        <f aca="false">TRIM('수출입 실적(국가별)'!B2668)</f>
        <v>루마니아</v>
      </c>
      <c r="E2664" s="19" t="n">
        <f aca="false">IFERROR(VALUE(SUBSTITUTE(TRIM('수출입 실적(국가별)'!D2668),",","")),"")</f>
        <v>43987</v>
      </c>
      <c r="F2664" s="19" t="n">
        <f aca="false">IFERROR(VALUE(SUBSTITUTE(TRIM('수출입 실적(국가별)'!F2668),",","")),"")</f>
        <v>54377</v>
      </c>
      <c r="G2664" s="19" t="n">
        <f aca="false">IFERROR(VALUE(SUBSTITUTE(TRIM('수출입 실적(국가별)'!G2668),",","")),"")</f>
        <v>-10390</v>
      </c>
    </row>
    <row r="2665" customFormat="false" ht="15" hidden="false" customHeight="true" outlineLevel="0" collapsed="false">
      <c r="A2665" s="11" t="str">
        <f aca="false">TRIM('수출입 실적(국가별)'!A2669)</f>
        <v>2025.12</v>
      </c>
      <c r="B2665" s="17" t="n">
        <f aca="false">IFERROR(VALUE(LEFT(A2665,4)),"")</f>
        <v>2025</v>
      </c>
      <c r="C2665" s="17" t="n">
        <f aca="false">IFERROR(VALUE(RIGHT(A2665,2)),"")</f>
        <v>12</v>
      </c>
      <c r="D2665" s="11" t="str">
        <f aca="false">TRIM('수출입 실적(국가별)'!B2669)</f>
        <v>요르단</v>
      </c>
      <c r="E2665" s="19" t="n">
        <f aca="false">IFERROR(VALUE(SUBSTITUTE(TRIM('수출입 실적(국가별)'!D2669),",","")),"")</f>
        <v>43432</v>
      </c>
      <c r="F2665" s="19" t="n">
        <f aca="false">IFERROR(VALUE(SUBSTITUTE(TRIM('수출입 실적(국가별)'!F2669),",","")),"")</f>
        <v>3749</v>
      </c>
      <c r="G2665" s="19" t="n">
        <f aca="false">IFERROR(VALUE(SUBSTITUTE(TRIM('수출입 실적(국가별)'!G2669),",","")),"")</f>
        <v>39683</v>
      </c>
    </row>
    <row r="2666" customFormat="false" ht="15" hidden="false" customHeight="true" outlineLevel="0" collapsed="false">
      <c r="A2666" s="11" t="str">
        <f aca="false">TRIM('수출입 실적(국가별)'!A2670)</f>
        <v>2025.12</v>
      </c>
      <c r="B2666" s="17" t="n">
        <f aca="false">IFERROR(VALUE(LEFT(A2666,4)),"")</f>
        <v>2025</v>
      </c>
      <c r="C2666" s="17" t="n">
        <f aca="false">IFERROR(VALUE(RIGHT(A2666,2)),"")</f>
        <v>12</v>
      </c>
      <c r="D2666" s="11" t="str">
        <f aca="false">TRIM('수출입 실적(국가별)'!B2670)</f>
        <v>푸에르토리코</v>
      </c>
      <c r="E2666" s="19" t="n">
        <f aca="false">IFERROR(VALUE(SUBSTITUTE(TRIM('수출입 실적(국가별)'!D2670),",","")),"")</f>
        <v>42407</v>
      </c>
      <c r="F2666" s="19" t="n">
        <f aca="false">IFERROR(VALUE(SUBSTITUTE(TRIM('수출입 실적(국가별)'!F2670),",","")),"")</f>
        <v>29894</v>
      </c>
      <c r="G2666" s="19" t="n">
        <f aca="false">IFERROR(VALUE(SUBSTITUTE(TRIM('수출입 실적(국가별)'!G2670),",","")),"")</f>
        <v>12512</v>
      </c>
    </row>
    <row r="2667" customFormat="false" ht="15" hidden="false" customHeight="true" outlineLevel="0" collapsed="false">
      <c r="A2667" s="11" t="str">
        <f aca="false">TRIM('수출입 실적(국가별)'!A2671)</f>
        <v>2025.12</v>
      </c>
      <c r="B2667" s="17" t="n">
        <f aca="false">IFERROR(VALUE(LEFT(A2667,4)),"")</f>
        <v>2025</v>
      </c>
      <c r="C2667" s="17" t="n">
        <f aca="false">IFERROR(VALUE(RIGHT(A2667,2)),"")</f>
        <v>12</v>
      </c>
      <c r="D2667" s="11" t="str">
        <f aca="false">TRIM('수출입 실적(국가별)'!B2671)</f>
        <v>몽골</v>
      </c>
      <c r="E2667" s="19" t="n">
        <f aca="false">IFERROR(VALUE(SUBSTITUTE(TRIM('수출입 실적(국가별)'!D2671),",","")),"")</f>
        <v>41498</v>
      </c>
      <c r="F2667" s="19" t="n">
        <f aca="false">IFERROR(VALUE(SUBSTITUTE(TRIM('수출입 실적(국가별)'!F2671),",","")),"")</f>
        <v>3136</v>
      </c>
      <c r="G2667" s="19" t="n">
        <f aca="false">IFERROR(VALUE(SUBSTITUTE(TRIM('수출입 실적(국가별)'!G2671),",","")),"")</f>
        <v>38363</v>
      </c>
    </row>
    <row r="2668" customFormat="false" ht="15" hidden="false" customHeight="true" outlineLevel="0" collapsed="false">
      <c r="A2668" s="11" t="str">
        <f aca="false">TRIM('수출입 실적(국가별)'!A2672)</f>
        <v>2025.12</v>
      </c>
      <c r="B2668" s="17" t="n">
        <f aca="false">IFERROR(VALUE(LEFT(A2668,4)),"")</f>
        <v>2025</v>
      </c>
      <c r="C2668" s="17" t="n">
        <f aca="false">IFERROR(VALUE(RIGHT(A2668,2)),"")</f>
        <v>12</v>
      </c>
      <c r="D2668" s="11" t="str">
        <f aca="false">TRIM('수출입 실적(국가별)'!B2672)</f>
        <v>바레인</v>
      </c>
      <c r="E2668" s="19" t="n">
        <f aca="false">IFERROR(VALUE(SUBSTITUTE(TRIM('수출입 실적(국가별)'!D2672),",","")),"")</f>
        <v>37805</v>
      </c>
      <c r="F2668" s="19" t="n">
        <f aca="false">IFERROR(VALUE(SUBSTITUTE(TRIM('수출입 실적(국가별)'!F2672),",","")),"")</f>
        <v>26822</v>
      </c>
      <c r="G2668" s="19" t="n">
        <f aca="false">IFERROR(VALUE(SUBSTITUTE(TRIM('수출입 실적(국가별)'!G2672),",","")),"")</f>
        <v>10983</v>
      </c>
    </row>
    <row r="2669" customFormat="false" ht="15" hidden="false" customHeight="true" outlineLevel="0" collapsed="false">
      <c r="A2669" s="11" t="str">
        <f aca="false">TRIM('수출입 실적(국가별)'!A2673)</f>
        <v>2025.12</v>
      </c>
      <c r="B2669" s="17" t="n">
        <f aca="false">IFERROR(VALUE(LEFT(A2669,4)),"")</f>
        <v>2025</v>
      </c>
      <c r="C2669" s="17" t="n">
        <f aca="false">IFERROR(VALUE(RIGHT(A2669,2)),"")</f>
        <v>12</v>
      </c>
      <c r="D2669" s="11" t="str">
        <f aca="false">TRIM('수출입 실적(국가별)'!B2673)</f>
        <v>모로코</v>
      </c>
      <c r="E2669" s="19" t="n">
        <f aca="false">IFERROR(VALUE(SUBSTITUTE(TRIM('수출입 실적(국가별)'!D2673),",","")),"")</f>
        <v>36414</v>
      </c>
      <c r="F2669" s="19" t="n">
        <f aca="false">IFERROR(VALUE(SUBSTITUTE(TRIM('수출입 실적(국가별)'!F2673),",","")),"")</f>
        <v>36485</v>
      </c>
      <c r="G2669" s="19" t="n">
        <f aca="false">IFERROR(VALUE(SUBSTITUTE(TRIM('수출입 실적(국가별)'!G2673),",","")),"")</f>
        <v>-70</v>
      </c>
    </row>
    <row r="2670" customFormat="false" ht="15" hidden="false" customHeight="true" outlineLevel="0" collapsed="false">
      <c r="A2670" s="11" t="str">
        <f aca="false">TRIM('수출입 실적(국가별)'!A2674)</f>
        <v>2025.12</v>
      </c>
      <c r="B2670" s="17" t="n">
        <f aca="false">IFERROR(VALUE(LEFT(A2670,4)),"")</f>
        <v>2025</v>
      </c>
      <c r="C2670" s="17" t="n">
        <f aca="false">IFERROR(VALUE(RIGHT(A2670,2)),"")</f>
        <v>12</v>
      </c>
      <c r="D2670" s="11" t="str">
        <f aca="false">TRIM('수출입 실적(국가별)'!B2674)</f>
        <v>리비아</v>
      </c>
      <c r="E2670" s="19" t="n">
        <f aca="false">IFERROR(VALUE(SUBSTITUTE(TRIM('수출입 실적(국가별)'!D2674),",","")),"")</f>
        <v>35901</v>
      </c>
      <c r="F2670" s="19" t="n">
        <f aca="false">IFERROR(VALUE(SUBSTITUTE(TRIM('수출입 실적(국가별)'!F2674),",","")),"")</f>
        <v>3162</v>
      </c>
      <c r="G2670" s="19" t="n">
        <f aca="false">IFERROR(VALUE(SUBSTITUTE(TRIM('수출입 실적(국가별)'!G2674),",","")),"")</f>
        <v>32738</v>
      </c>
    </row>
    <row r="2671" customFormat="false" ht="15" hidden="false" customHeight="true" outlineLevel="0" collapsed="false">
      <c r="A2671" s="11" t="str">
        <f aca="false">TRIM('수출입 실적(국가별)'!A2675)</f>
        <v>2025.12</v>
      </c>
      <c r="B2671" s="17" t="n">
        <f aca="false">IFERROR(VALUE(LEFT(A2671,4)),"")</f>
        <v>2025</v>
      </c>
      <c r="C2671" s="17" t="n">
        <f aca="false">IFERROR(VALUE(RIGHT(A2671,2)),"")</f>
        <v>12</v>
      </c>
      <c r="D2671" s="11" t="str">
        <f aca="false">TRIM('수출입 실적(국가별)'!B2675)</f>
        <v>알바니아</v>
      </c>
      <c r="E2671" s="19" t="n">
        <f aca="false">IFERROR(VALUE(SUBSTITUTE(TRIM('수출입 실적(국가별)'!D2675),",","")),"")</f>
        <v>34950</v>
      </c>
      <c r="F2671" s="19" t="n">
        <f aca="false">IFERROR(VALUE(SUBSTITUTE(TRIM('수출입 실적(국가별)'!F2675),",","")),"")</f>
        <v>769</v>
      </c>
      <c r="G2671" s="19" t="n">
        <f aca="false">IFERROR(VALUE(SUBSTITUTE(TRIM('수출입 실적(국가별)'!G2675),",","")),"")</f>
        <v>34181</v>
      </c>
    </row>
    <row r="2672" customFormat="false" ht="15" hidden="false" customHeight="true" outlineLevel="0" collapsed="false">
      <c r="A2672" s="11" t="str">
        <f aca="false">TRIM('수출입 실적(국가별)'!A2676)</f>
        <v>2025.12</v>
      </c>
      <c r="B2672" s="17" t="n">
        <f aca="false">IFERROR(VALUE(LEFT(A2672,4)),"")</f>
        <v>2025</v>
      </c>
      <c r="C2672" s="17" t="n">
        <f aca="false">IFERROR(VALUE(RIGHT(A2672,2)),"")</f>
        <v>12</v>
      </c>
      <c r="D2672" s="11" t="str">
        <f aca="false">TRIM('수출입 실적(국가별)'!B2676)</f>
        <v>리투아니아</v>
      </c>
      <c r="E2672" s="19" t="n">
        <f aca="false">IFERROR(VALUE(SUBSTITUTE(TRIM('수출입 실적(국가별)'!D2676),",","")),"")</f>
        <v>33287</v>
      </c>
      <c r="F2672" s="19" t="n">
        <f aca="false">IFERROR(VALUE(SUBSTITUTE(TRIM('수출입 실적(국가별)'!F2676),",","")),"")</f>
        <v>11642</v>
      </c>
      <c r="G2672" s="19" t="n">
        <f aca="false">IFERROR(VALUE(SUBSTITUTE(TRIM('수출입 실적(국가별)'!G2676),",","")),"")</f>
        <v>21645</v>
      </c>
    </row>
    <row r="2673" customFormat="false" ht="15" hidden="false" customHeight="true" outlineLevel="0" collapsed="false">
      <c r="A2673" s="11" t="str">
        <f aca="false">TRIM('수출입 실적(국가별)'!A2677)</f>
        <v>2025.12</v>
      </c>
      <c r="B2673" s="17" t="n">
        <f aca="false">IFERROR(VALUE(LEFT(A2673,4)),"")</f>
        <v>2025</v>
      </c>
      <c r="C2673" s="17" t="n">
        <f aca="false">IFERROR(VALUE(RIGHT(A2673,2)),"")</f>
        <v>12</v>
      </c>
      <c r="D2673" s="11" t="str">
        <f aca="false">TRIM('수출입 실적(국가별)'!B2677)</f>
        <v>아르헨티나</v>
      </c>
      <c r="E2673" s="19" t="n">
        <f aca="false">IFERROR(VALUE(SUBSTITUTE(TRIM('수출입 실적(국가별)'!D2677),",","")),"")</f>
        <v>32443</v>
      </c>
      <c r="F2673" s="19" t="n">
        <f aca="false">IFERROR(VALUE(SUBSTITUTE(TRIM('수출입 실적(국가별)'!F2677),",","")),"")</f>
        <v>47030</v>
      </c>
      <c r="G2673" s="19" t="n">
        <f aca="false">IFERROR(VALUE(SUBSTITUTE(TRIM('수출입 실적(국가별)'!G2677),",","")),"")</f>
        <v>-14587</v>
      </c>
    </row>
    <row r="2674" customFormat="false" ht="15" hidden="false" customHeight="true" outlineLevel="0" collapsed="false">
      <c r="A2674" s="11" t="str">
        <f aca="false">TRIM('수출입 실적(국가별)'!A2678)</f>
        <v>2025.12</v>
      </c>
      <c r="B2674" s="17" t="n">
        <f aca="false">IFERROR(VALUE(LEFT(A2674,4)),"")</f>
        <v>2025</v>
      </c>
      <c r="C2674" s="17" t="n">
        <f aca="false">IFERROR(VALUE(RIGHT(A2674,2)),"")</f>
        <v>12</v>
      </c>
      <c r="D2674" s="11" t="str">
        <f aca="false">TRIM('수출입 실적(국가별)'!B2678)</f>
        <v>파푸아 뉴기니</v>
      </c>
      <c r="E2674" s="19" t="n">
        <f aca="false">IFERROR(VALUE(SUBSTITUTE(TRIM('수출입 실적(국가별)'!D2678),",","")),"")</f>
        <v>31558</v>
      </c>
      <c r="F2674" s="19" t="n">
        <f aca="false">IFERROR(VALUE(SUBSTITUTE(TRIM('수출입 실적(국가별)'!F2678),",","")),"")</f>
        <v>162033</v>
      </c>
      <c r="G2674" s="19" t="n">
        <f aca="false">IFERROR(VALUE(SUBSTITUTE(TRIM('수출입 실적(국가별)'!G2678),",","")),"")</f>
        <v>-130474</v>
      </c>
    </row>
    <row r="2675" customFormat="false" ht="15" hidden="false" customHeight="true" outlineLevel="0" collapsed="false">
      <c r="A2675" s="11" t="str">
        <f aca="false">TRIM('수출입 실적(국가별)'!A2679)</f>
        <v>2025.12</v>
      </c>
      <c r="B2675" s="17" t="n">
        <f aca="false">IFERROR(VALUE(LEFT(A2675,4)),"")</f>
        <v>2025</v>
      </c>
      <c r="C2675" s="17" t="n">
        <f aca="false">IFERROR(VALUE(RIGHT(A2675,2)),"")</f>
        <v>12</v>
      </c>
      <c r="D2675" s="11" t="str">
        <f aca="false">TRIM('수출입 실적(국가별)'!B2679)</f>
        <v>가나</v>
      </c>
      <c r="E2675" s="19" t="n">
        <f aca="false">IFERROR(VALUE(SUBSTITUTE(TRIM('수출입 실적(국가별)'!D2679),",","")),"")</f>
        <v>31124</v>
      </c>
      <c r="F2675" s="19" t="n">
        <f aca="false">IFERROR(VALUE(SUBSTITUTE(TRIM('수출입 실적(국가별)'!F2679),",","")),"")</f>
        <v>3882</v>
      </c>
      <c r="G2675" s="19" t="n">
        <f aca="false">IFERROR(VALUE(SUBSTITUTE(TRIM('수출입 실적(국가별)'!G2679),",","")),"")</f>
        <v>27242</v>
      </c>
    </row>
    <row r="2676" customFormat="false" ht="15" hidden="false" customHeight="true" outlineLevel="0" collapsed="false">
      <c r="A2676" s="11" t="str">
        <f aca="false">TRIM('수출입 실적(국가별)'!A2680)</f>
        <v>2025.12</v>
      </c>
      <c r="B2676" s="17" t="n">
        <f aca="false">IFERROR(VALUE(LEFT(A2676,4)),"")</f>
        <v>2025</v>
      </c>
      <c r="C2676" s="17" t="n">
        <f aca="false">IFERROR(VALUE(RIGHT(A2676,2)),"")</f>
        <v>12</v>
      </c>
      <c r="D2676" s="11" t="str">
        <f aca="false">TRIM('수출입 실적(국가별)'!B2680)</f>
        <v>미얀마</v>
      </c>
      <c r="E2676" s="19" t="n">
        <f aca="false">IFERROR(VALUE(SUBSTITUTE(TRIM('수출입 실적(국가별)'!D2680),",","")),"")</f>
        <v>30611</v>
      </c>
      <c r="F2676" s="19" t="n">
        <f aca="false">IFERROR(VALUE(SUBSTITUTE(TRIM('수출입 실적(국가별)'!F2680),",","")),"")</f>
        <v>37613</v>
      </c>
      <c r="G2676" s="19" t="n">
        <f aca="false">IFERROR(VALUE(SUBSTITUTE(TRIM('수출입 실적(국가별)'!G2680),",","")),"")</f>
        <v>-7003</v>
      </c>
    </row>
    <row r="2677" customFormat="false" ht="15" hidden="false" customHeight="true" outlineLevel="0" collapsed="false">
      <c r="A2677" s="11" t="str">
        <f aca="false">TRIM('수출입 실적(국가별)'!A2681)</f>
        <v>2025.12</v>
      </c>
      <c r="B2677" s="17" t="n">
        <f aca="false">IFERROR(VALUE(LEFT(A2677,4)),"")</f>
        <v>2025</v>
      </c>
      <c r="C2677" s="17" t="n">
        <f aca="false">IFERROR(VALUE(RIGHT(A2677,2)),"")</f>
        <v>12</v>
      </c>
      <c r="D2677" s="11" t="str">
        <f aca="false">TRIM('수출입 실적(국가별)'!B2681)</f>
        <v>알제리</v>
      </c>
      <c r="E2677" s="19" t="n">
        <f aca="false">IFERROR(VALUE(SUBSTITUTE(TRIM('수출입 실적(국가별)'!D2681),",","")),"")</f>
        <v>30040</v>
      </c>
      <c r="F2677" s="19" t="n">
        <f aca="false">IFERROR(VALUE(SUBSTITUTE(TRIM('수출입 실적(국가별)'!F2681),",","")),"")</f>
        <v>238394</v>
      </c>
      <c r="G2677" s="19" t="n">
        <f aca="false">IFERROR(VALUE(SUBSTITUTE(TRIM('수출입 실적(국가별)'!G2681),",","")),"")</f>
        <v>-208354</v>
      </c>
    </row>
    <row r="2678" customFormat="false" ht="15" hidden="false" customHeight="true" outlineLevel="0" collapsed="false">
      <c r="A2678" s="11" t="str">
        <f aca="false">TRIM('수출입 실적(국가별)'!A2682)</f>
        <v>2025.12</v>
      </c>
      <c r="B2678" s="17" t="n">
        <f aca="false">IFERROR(VALUE(LEFT(A2678,4)),"")</f>
        <v>2025</v>
      </c>
      <c r="C2678" s="17" t="n">
        <f aca="false">IFERROR(VALUE(RIGHT(A2678,2)),"")</f>
        <v>12</v>
      </c>
      <c r="D2678" s="11" t="str">
        <f aca="false">TRIM('수출입 실적(국가별)'!B2682)</f>
        <v>엘살바도르</v>
      </c>
      <c r="E2678" s="19" t="n">
        <f aca="false">IFERROR(VALUE(SUBSTITUTE(TRIM('수출입 실적(국가별)'!D2682),",","")),"")</f>
        <v>29743</v>
      </c>
      <c r="F2678" s="19" t="n">
        <f aca="false">IFERROR(VALUE(SUBSTITUTE(TRIM('수출입 실적(국가별)'!F2682),",","")),"")</f>
        <v>2949</v>
      </c>
      <c r="G2678" s="19" t="n">
        <f aca="false">IFERROR(VALUE(SUBSTITUTE(TRIM('수출입 실적(국가별)'!G2682),",","")),"")</f>
        <v>26794</v>
      </c>
    </row>
    <row r="2679" customFormat="false" ht="15" hidden="false" customHeight="true" outlineLevel="0" collapsed="false">
      <c r="A2679" s="11" t="str">
        <f aca="false">TRIM('수출입 실적(국가별)'!A2683)</f>
        <v>2025.12</v>
      </c>
      <c r="B2679" s="17" t="n">
        <f aca="false">IFERROR(VALUE(LEFT(A2679,4)),"")</f>
        <v>2025</v>
      </c>
      <c r="C2679" s="17" t="n">
        <f aca="false">IFERROR(VALUE(RIGHT(A2679,2)),"")</f>
        <v>12</v>
      </c>
      <c r="D2679" s="11" t="str">
        <f aca="false">TRIM('수출입 실적(국가별)'!B2683)</f>
        <v>과테말라</v>
      </c>
      <c r="E2679" s="19" t="n">
        <f aca="false">IFERROR(VALUE(SUBSTITUTE(TRIM('수출입 실적(국가별)'!D2683),",","")),"")</f>
        <v>24732</v>
      </c>
      <c r="F2679" s="19" t="n">
        <f aca="false">IFERROR(VALUE(SUBSTITUTE(TRIM('수출입 실적(국가별)'!F2683),",","")),"")</f>
        <v>4004</v>
      </c>
      <c r="G2679" s="19" t="n">
        <f aca="false">IFERROR(VALUE(SUBSTITUTE(TRIM('수출입 실적(국가별)'!G2683),",","")),"")</f>
        <v>20728</v>
      </c>
    </row>
    <row r="2680" customFormat="false" ht="15" hidden="false" customHeight="true" outlineLevel="0" collapsed="false">
      <c r="A2680" s="11" t="str">
        <f aca="false">TRIM('수출입 실적(국가별)'!A2684)</f>
        <v>2025.12</v>
      </c>
      <c r="B2680" s="17" t="n">
        <f aca="false">IFERROR(VALUE(LEFT(A2680,4)),"")</f>
        <v>2025</v>
      </c>
      <c r="C2680" s="17" t="n">
        <f aca="false">IFERROR(VALUE(RIGHT(A2680,2)),"")</f>
        <v>12</v>
      </c>
      <c r="D2680" s="11" t="str">
        <f aca="false">TRIM('수출입 실적(국가별)'!B2684)</f>
        <v>타지크</v>
      </c>
      <c r="E2680" s="19" t="n">
        <f aca="false">IFERROR(VALUE(SUBSTITUTE(TRIM('수출입 실적(국가별)'!D2684),",","")),"")</f>
        <v>24681</v>
      </c>
      <c r="F2680" s="19" t="n">
        <f aca="false">IFERROR(VALUE(SUBSTITUTE(TRIM('수출입 실적(국가별)'!F2684),",","")),"")</f>
        <v>3</v>
      </c>
      <c r="G2680" s="19" t="n">
        <f aca="false">IFERROR(VALUE(SUBSTITUTE(TRIM('수출입 실적(국가별)'!G2684),",","")),"")</f>
        <v>24678</v>
      </c>
    </row>
    <row r="2681" customFormat="false" ht="15" hidden="false" customHeight="true" outlineLevel="0" collapsed="false">
      <c r="A2681" s="11" t="str">
        <f aca="false">TRIM('수출입 실적(국가별)'!A2685)</f>
        <v>2025.12</v>
      </c>
      <c r="B2681" s="17" t="n">
        <f aca="false">IFERROR(VALUE(LEFT(A2681,4)),"")</f>
        <v>2025</v>
      </c>
      <c r="C2681" s="17" t="n">
        <f aca="false">IFERROR(VALUE(RIGHT(A2681,2)),"")</f>
        <v>12</v>
      </c>
      <c r="D2681" s="11" t="str">
        <f aca="false">TRIM('수출입 실적(국가별)'!B2685)</f>
        <v>코트디봐르</v>
      </c>
      <c r="E2681" s="19" t="n">
        <f aca="false">IFERROR(VALUE(SUBSTITUTE(TRIM('수출입 실적(국가별)'!D2685),",","")),"")</f>
        <v>24397</v>
      </c>
      <c r="F2681" s="19" t="n">
        <f aca="false">IFERROR(VALUE(SUBSTITUTE(TRIM('수출입 실적(국가별)'!F2685),",","")),"")</f>
        <v>21606</v>
      </c>
      <c r="G2681" s="19" t="n">
        <f aca="false">IFERROR(VALUE(SUBSTITUTE(TRIM('수출입 실적(국가별)'!G2685),",","")),"")</f>
        <v>2791</v>
      </c>
    </row>
    <row r="2682" customFormat="false" ht="15" hidden="false" customHeight="true" outlineLevel="0" collapsed="false">
      <c r="A2682" s="11" t="str">
        <f aca="false">TRIM('수출입 실적(국가별)'!A2686)</f>
        <v>2025.12</v>
      </c>
      <c r="B2682" s="17" t="n">
        <f aca="false">IFERROR(VALUE(LEFT(A2682,4)),"")</f>
        <v>2025</v>
      </c>
      <c r="C2682" s="17" t="n">
        <f aca="false">IFERROR(VALUE(RIGHT(A2682,2)),"")</f>
        <v>12</v>
      </c>
      <c r="D2682" s="11" t="str">
        <f aca="false">TRIM('수출입 실적(국가별)'!B2686)</f>
        <v>도미니카 공화국</v>
      </c>
      <c r="E2682" s="19" t="n">
        <f aca="false">IFERROR(VALUE(SUBSTITUTE(TRIM('수출입 실적(국가별)'!D2686),",","")),"")</f>
        <v>23417</v>
      </c>
      <c r="F2682" s="19" t="n">
        <f aca="false">IFERROR(VALUE(SUBSTITUTE(TRIM('수출입 실적(국가별)'!F2686),",","")),"")</f>
        <v>9099</v>
      </c>
      <c r="G2682" s="19" t="n">
        <f aca="false">IFERROR(VALUE(SUBSTITUTE(TRIM('수출입 실적(국가별)'!G2686),",","")),"")</f>
        <v>14318</v>
      </c>
    </row>
    <row r="2683" customFormat="false" ht="15" hidden="false" customHeight="true" outlineLevel="0" collapsed="false">
      <c r="A2683" s="11" t="str">
        <f aca="false">TRIM('수출입 실적(국가별)'!A2687)</f>
        <v>2025.12</v>
      </c>
      <c r="B2683" s="17" t="n">
        <f aca="false">IFERROR(VALUE(LEFT(A2683,4)),"")</f>
        <v>2025</v>
      </c>
      <c r="C2683" s="17" t="n">
        <f aca="false">IFERROR(VALUE(RIGHT(A2683,2)),"")</f>
        <v>12</v>
      </c>
      <c r="D2683" s="11" t="str">
        <f aca="false">TRIM('수출입 실적(국가별)'!B2687)</f>
        <v>불가리아</v>
      </c>
      <c r="E2683" s="19" t="n">
        <f aca="false">IFERROR(VALUE(SUBSTITUTE(TRIM('수출입 실적(국가별)'!D2687),",","")),"")</f>
        <v>23091</v>
      </c>
      <c r="F2683" s="19" t="n">
        <f aca="false">IFERROR(VALUE(SUBSTITUTE(TRIM('수출입 실적(국가별)'!F2687),",","")),"")</f>
        <v>31290</v>
      </c>
      <c r="G2683" s="19" t="n">
        <f aca="false">IFERROR(VALUE(SUBSTITUTE(TRIM('수출입 실적(국가별)'!G2687),",","")),"")</f>
        <v>-8199</v>
      </c>
    </row>
    <row r="2684" customFormat="false" ht="15" hidden="false" customHeight="true" outlineLevel="0" collapsed="false">
      <c r="A2684" s="11" t="str">
        <f aca="false">TRIM('수출입 실적(국가별)'!A2688)</f>
        <v>2025.12</v>
      </c>
      <c r="B2684" s="17" t="n">
        <f aca="false">IFERROR(VALUE(LEFT(A2684,4)),"")</f>
        <v>2025</v>
      </c>
      <c r="C2684" s="17" t="n">
        <f aca="false">IFERROR(VALUE(RIGHT(A2684,2)),"")</f>
        <v>12</v>
      </c>
      <c r="D2684" s="11" t="str">
        <f aca="false">TRIM('수출입 실적(국가별)'!B2688)</f>
        <v>시리아</v>
      </c>
      <c r="E2684" s="19" t="n">
        <f aca="false">IFERROR(VALUE(SUBSTITUTE(TRIM('수출입 실적(국가별)'!D2688),",","")),"")</f>
        <v>22749</v>
      </c>
      <c r="F2684" s="19" t="n">
        <f aca="false">IFERROR(VALUE(SUBSTITUTE(TRIM('수출입 실적(국가별)'!F2688),",","")),"")</f>
        <v>3</v>
      </c>
      <c r="G2684" s="19" t="n">
        <f aca="false">IFERROR(VALUE(SUBSTITUTE(TRIM('수출입 실적(국가별)'!G2688),",","")),"")</f>
        <v>22746</v>
      </c>
    </row>
    <row r="2685" customFormat="false" ht="15" hidden="false" customHeight="true" outlineLevel="0" collapsed="false">
      <c r="A2685" s="11" t="str">
        <f aca="false">TRIM('수출입 실적(국가별)'!A2689)</f>
        <v>2025.12</v>
      </c>
      <c r="B2685" s="17" t="n">
        <f aca="false">IFERROR(VALUE(LEFT(A2685,4)),"")</f>
        <v>2025</v>
      </c>
      <c r="C2685" s="17" t="n">
        <f aca="false">IFERROR(VALUE(RIGHT(A2685,2)),"")</f>
        <v>12</v>
      </c>
      <c r="D2685" s="11" t="str">
        <f aca="false">TRIM('수출입 실적(국가별)'!B2689)</f>
        <v>지부티</v>
      </c>
      <c r="E2685" s="19" t="n">
        <f aca="false">IFERROR(VALUE(SUBSTITUTE(TRIM('수출입 실적(국가별)'!D2689),",","")),"")</f>
        <v>20542</v>
      </c>
      <c r="F2685" s="19" t="n">
        <f aca="false">IFERROR(VALUE(SUBSTITUTE(TRIM('수출입 실적(국가별)'!F2689),",","")),"")</f>
        <v>255</v>
      </c>
      <c r="G2685" s="19" t="n">
        <f aca="false">IFERROR(VALUE(SUBSTITUTE(TRIM('수출입 실적(국가별)'!G2689),",","")),"")</f>
        <v>20286</v>
      </c>
    </row>
    <row r="2686" customFormat="false" ht="15" hidden="false" customHeight="true" outlineLevel="0" collapsed="false">
      <c r="A2686" s="11" t="str">
        <f aca="false">TRIM('수출입 실적(국가별)'!A2690)</f>
        <v>2025.12</v>
      </c>
      <c r="B2686" s="17" t="n">
        <f aca="false">IFERROR(VALUE(LEFT(A2686,4)),"")</f>
        <v>2025</v>
      </c>
      <c r="C2686" s="17" t="n">
        <f aca="false">IFERROR(VALUE(RIGHT(A2686,2)),"")</f>
        <v>12</v>
      </c>
      <c r="D2686" s="11" t="str">
        <f aca="false">TRIM('수출입 실적(국가별)'!B2690)</f>
        <v>이란</v>
      </c>
      <c r="E2686" s="19" t="n">
        <f aca="false">IFERROR(VALUE(SUBSTITUTE(TRIM('수출입 실적(국가별)'!D2690),",","")),"")</f>
        <v>20344</v>
      </c>
      <c r="F2686" s="19" t="n">
        <f aca="false">IFERROR(VALUE(SUBSTITUTE(TRIM('수출입 실적(국가별)'!F2690),",","")),"")</f>
        <v>86</v>
      </c>
      <c r="G2686" s="19" t="n">
        <f aca="false">IFERROR(VALUE(SUBSTITUTE(TRIM('수출입 실적(국가별)'!G2690),",","")),"")</f>
        <v>20257</v>
      </c>
    </row>
    <row r="2687" customFormat="false" ht="15" hidden="false" customHeight="true" outlineLevel="0" collapsed="false">
      <c r="A2687" s="11" t="str">
        <f aca="false">TRIM('수출입 실적(국가별)'!A2691)</f>
        <v>2025.12</v>
      </c>
      <c r="B2687" s="17" t="n">
        <f aca="false">IFERROR(VALUE(LEFT(A2687,4)),"")</f>
        <v>2025</v>
      </c>
      <c r="C2687" s="17" t="n">
        <f aca="false">IFERROR(VALUE(RIGHT(A2687,2)),"")</f>
        <v>12</v>
      </c>
      <c r="D2687" s="11" t="str">
        <f aca="false">TRIM('수출입 실적(국가별)'!B2691)</f>
        <v>에티오피아</v>
      </c>
      <c r="E2687" s="19" t="n">
        <f aca="false">IFERROR(VALUE(SUBSTITUTE(TRIM('수출입 실적(국가별)'!D2691),",","")),"")</f>
        <v>19372</v>
      </c>
      <c r="F2687" s="19" t="n">
        <f aca="false">IFERROR(VALUE(SUBSTITUTE(TRIM('수출입 실적(국가별)'!F2691),",","")),"")</f>
        <v>12956</v>
      </c>
      <c r="G2687" s="19" t="n">
        <f aca="false">IFERROR(VALUE(SUBSTITUTE(TRIM('수출입 실적(국가별)'!G2691),",","")),"")</f>
        <v>6415</v>
      </c>
    </row>
    <row r="2688" customFormat="false" ht="15" hidden="false" customHeight="true" outlineLevel="0" collapsed="false">
      <c r="A2688" s="11" t="str">
        <f aca="false">TRIM('수출입 실적(국가별)'!A2692)</f>
        <v>2025.12</v>
      </c>
      <c r="B2688" s="17" t="n">
        <f aca="false">IFERROR(VALUE(LEFT(A2688,4)),"")</f>
        <v>2025</v>
      </c>
      <c r="C2688" s="17" t="n">
        <f aca="false">IFERROR(VALUE(RIGHT(A2688,2)),"")</f>
        <v>12</v>
      </c>
      <c r="D2688" s="11" t="str">
        <f aca="false">TRIM('수출입 실적(국가별)'!B2692)</f>
        <v>케냐</v>
      </c>
      <c r="E2688" s="19" t="n">
        <f aca="false">IFERROR(VALUE(SUBSTITUTE(TRIM('수출입 실적(국가별)'!D2692),",","")),"")</f>
        <v>16370</v>
      </c>
      <c r="F2688" s="19" t="n">
        <f aca="false">IFERROR(VALUE(SUBSTITUTE(TRIM('수출입 실적(국가별)'!F2692),",","")),"")</f>
        <v>2715</v>
      </c>
      <c r="G2688" s="19" t="n">
        <f aca="false">IFERROR(VALUE(SUBSTITUTE(TRIM('수출입 실적(국가별)'!G2692),",","")),"")</f>
        <v>13655</v>
      </c>
    </row>
    <row r="2689" customFormat="false" ht="15" hidden="false" customHeight="true" outlineLevel="0" collapsed="false">
      <c r="A2689" s="11" t="str">
        <f aca="false">TRIM('수출입 실적(국가별)'!A2693)</f>
        <v>2025.12</v>
      </c>
      <c r="B2689" s="17" t="n">
        <f aca="false">IFERROR(VALUE(LEFT(A2689,4)),"")</f>
        <v>2025</v>
      </c>
      <c r="C2689" s="17" t="n">
        <f aca="false">IFERROR(VALUE(RIGHT(A2689,2)),"")</f>
        <v>12</v>
      </c>
      <c r="D2689" s="11" t="str">
        <f aca="false">TRIM('수출입 실적(국가별)'!B2693)</f>
        <v>모잠비크</v>
      </c>
      <c r="E2689" s="19" t="n">
        <f aca="false">IFERROR(VALUE(SUBSTITUTE(TRIM('수출입 실적(국가별)'!D2693),",","")),"")</f>
        <v>15621</v>
      </c>
      <c r="F2689" s="19" t="n">
        <f aca="false">IFERROR(VALUE(SUBSTITUTE(TRIM('수출입 실적(국가별)'!F2693),",","")),"")</f>
        <v>86851</v>
      </c>
      <c r="G2689" s="19" t="n">
        <f aca="false">IFERROR(VALUE(SUBSTITUTE(TRIM('수출입 실적(국가별)'!G2693),",","")),"")</f>
        <v>-71230</v>
      </c>
    </row>
    <row r="2690" customFormat="false" ht="15" hidden="false" customHeight="true" outlineLevel="0" collapsed="false">
      <c r="A2690" s="11" t="str">
        <f aca="false">TRIM('수출입 실적(국가별)'!A2694)</f>
        <v>2025.12</v>
      </c>
      <c r="B2690" s="17" t="n">
        <f aca="false">IFERROR(VALUE(LEFT(A2690,4)),"")</f>
        <v>2025</v>
      </c>
      <c r="C2690" s="17" t="n">
        <f aca="false">IFERROR(VALUE(RIGHT(A2690,2)),"")</f>
        <v>12</v>
      </c>
      <c r="D2690" s="11" t="str">
        <f aca="false">TRIM('수출입 실적(국가별)'!B2694)</f>
        <v>에스토니아</v>
      </c>
      <c r="E2690" s="19" t="n">
        <f aca="false">IFERROR(VALUE(SUBSTITUTE(TRIM('수출입 실적(국가별)'!D2694),",","")),"")</f>
        <v>15595</v>
      </c>
      <c r="F2690" s="19" t="n">
        <f aca="false">IFERROR(VALUE(SUBSTITUTE(TRIM('수출입 실적(국가별)'!F2694),",","")),"")</f>
        <v>7387</v>
      </c>
      <c r="G2690" s="19" t="n">
        <f aca="false">IFERROR(VALUE(SUBSTITUTE(TRIM('수출입 실적(국가별)'!G2694),",","")),"")</f>
        <v>8208</v>
      </c>
    </row>
    <row r="2691" customFormat="false" ht="15" hidden="false" customHeight="true" outlineLevel="0" collapsed="false">
      <c r="A2691" s="11" t="str">
        <f aca="false">TRIM('수출입 실적(국가별)'!A2695)</f>
        <v>2025.12</v>
      </c>
      <c r="B2691" s="17" t="n">
        <f aca="false">IFERROR(VALUE(LEFT(A2691,4)),"")</f>
        <v>2025</v>
      </c>
      <c r="C2691" s="17" t="n">
        <f aca="false">IFERROR(VALUE(RIGHT(A2691,2)),"")</f>
        <v>12</v>
      </c>
      <c r="D2691" s="11" t="str">
        <f aca="false">TRIM('수출입 실적(국가별)'!B2695)</f>
        <v>스리랑카</v>
      </c>
      <c r="E2691" s="19" t="n">
        <f aca="false">IFERROR(VALUE(SUBSTITUTE(TRIM('수출입 실적(국가별)'!D2695),",","")),"")</f>
        <v>15486</v>
      </c>
      <c r="F2691" s="19" t="n">
        <f aca="false">IFERROR(VALUE(SUBSTITUTE(TRIM('수출입 실적(국가별)'!F2695),",","")),"")</f>
        <v>9004</v>
      </c>
      <c r="G2691" s="19" t="n">
        <f aca="false">IFERROR(VALUE(SUBSTITUTE(TRIM('수출입 실적(국가별)'!G2695),",","")),"")</f>
        <v>6482</v>
      </c>
    </row>
    <row r="2692" customFormat="false" ht="15" hidden="false" customHeight="true" outlineLevel="0" collapsed="false">
      <c r="A2692" s="11" t="str">
        <f aca="false">TRIM('수출입 실적(국가별)'!A2696)</f>
        <v>2025.12</v>
      </c>
      <c r="B2692" s="17" t="n">
        <f aca="false">IFERROR(VALUE(LEFT(A2692,4)),"")</f>
        <v>2025</v>
      </c>
      <c r="C2692" s="17" t="n">
        <f aca="false">IFERROR(VALUE(RIGHT(A2692,2)),"")</f>
        <v>12</v>
      </c>
      <c r="D2692" s="11" t="str">
        <f aca="false">TRIM('수출입 실적(국가별)'!B2696)</f>
        <v>파라과이</v>
      </c>
      <c r="E2692" s="19" t="n">
        <f aca="false">IFERROR(VALUE(SUBSTITUTE(TRIM('수출입 실적(국가별)'!D2696),",","")),"")</f>
        <v>15300</v>
      </c>
      <c r="F2692" s="19" t="n">
        <f aca="false">IFERROR(VALUE(SUBSTITUTE(TRIM('수출입 실적(국가별)'!F2696),",","")),"")</f>
        <v>330</v>
      </c>
      <c r="G2692" s="19" t="n">
        <f aca="false">IFERROR(VALUE(SUBSTITUTE(TRIM('수출입 실적(국가별)'!G2696),",","")),"")</f>
        <v>14970</v>
      </c>
    </row>
    <row r="2693" customFormat="false" ht="15" hidden="false" customHeight="true" outlineLevel="0" collapsed="false">
      <c r="A2693" s="11" t="str">
        <f aca="false">TRIM('수출입 실적(국가별)'!A2697)</f>
        <v>2025.12</v>
      </c>
      <c r="B2693" s="17" t="n">
        <f aca="false">IFERROR(VALUE(LEFT(A2693,4)),"")</f>
        <v>2025</v>
      </c>
      <c r="C2693" s="17" t="n">
        <f aca="false">IFERROR(VALUE(RIGHT(A2693,2)),"")</f>
        <v>12</v>
      </c>
      <c r="D2693" s="11" t="str">
        <f aca="false">TRIM('수출입 실적(국가별)'!B2697)</f>
        <v>세르비아</v>
      </c>
      <c r="E2693" s="19" t="n">
        <f aca="false">IFERROR(VALUE(SUBSTITUTE(TRIM('수출입 실적(국가별)'!D2697),",","")),"")</f>
        <v>13970</v>
      </c>
      <c r="F2693" s="19" t="n">
        <f aca="false">IFERROR(VALUE(SUBSTITUTE(TRIM('수출입 실적(국가별)'!F2697),",","")),"")</f>
        <v>10513</v>
      </c>
      <c r="G2693" s="19" t="n">
        <f aca="false">IFERROR(VALUE(SUBSTITUTE(TRIM('수출입 실적(국가별)'!G2697),",","")),"")</f>
        <v>3457</v>
      </c>
    </row>
    <row r="2694" customFormat="false" ht="15" hidden="false" customHeight="true" outlineLevel="0" collapsed="false">
      <c r="A2694" s="11" t="str">
        <f aca="false">TRIM('수출입 실적(국가별)'!A2698)</f>
        <v>2025.12</v>
      </c>
      <c r="B2694" s="17" t="n">
        <f aca="false">IFERROR(VALUE(LEFT(A2694,4)),"")</f>
        <v>2025</v>
      </c>
      <c r="C2694" s="17" t="n">
        <f aca="false">IFERROR(VALUE(RIGHT(A2694,2)),"")</f>
        <v>12</v>
      </c>
      <c r="D2694" s="11" t="str">
        <f aca="false">TRIM('수출입 실적(국가별)'!B2698)</f>
        <v>온두라스</v>
      </c>
      <c r="E2694" s="19" t="n">
        <f aca="false">IFERROR(VALUE(SUBSTITUTE(TRIM('수출입 실적(국가별)'!D2698),",","")),"")</f>
        <v>13676</v>
      </c>
      <c r="F2694" s="19" t="n">
        <f aca="false">IFERROR(VALUE(SUBSTITUTE(TRIM('수출입 실적(국가별)'!F2698),",","")),"")</f>
        <v>1701</v>
      </c>
      <c r="G2694" s="19" t="n">
        <f aca="false">IFERROR(VALUE(SUBSTITUTE(TRIM('수출입 실적(국가별)'!G2698),",","")),"")</f>
        <v>11974</v>
      </c>
    </row>
    <row r="2695" customFormat="false" ht="15" hidden="false" customHeight="true" outlineLevel="0" collapsed="false">
      <c r="A2695" s="11" t="str">
        <f aca="false">TRIM('수출입 실적(국가별)'!A2699)</f>
        <v>2025.12</v>
      </c>
      <c r="B2695" s="17" t="n">
        <f aca="false">IFERROR(VALUE(LEFT(A2695,4)),"")</f>
        <v>2025</v>
      </c>
      <c r="C2695" s="17" t="n">
        <f aca="false">IFERROR(VALUE(RIGHT(A2695,2)),"")</f>
        <v>12</v>
      </c>
      <c r="D2695" s="11" t="str">
        <f aca="false">TRIM('수출입 실적(국가별)'!B2699)</f>
        <v>우루과이</v>
      </c>
      <c r="E2695" s="19" t="n">
        <f aca="false">IFERROR(VALUE(SUBSTITUTE(TRIM('수출입 실적(국가별)'!D2699),",","")),"")</f>
        <v>13047</v>
      </c>
      <c r="F2695" s="19" t="n">
        <f aca="false">IFERROR(VALUE(SUBSTITUTE(TRIM('수출입 실적(국가별)'!F2699),",","")),"")</f>
        <v>12107</v>
      </c>
      <c r="G2695" s="19" t="n">
        <f aca="false">IFERROR(VALUE(SUBSTITUTE(TRIM('수출입 실적(국가별)'!G2699),",","")),"")</f>
        <v>940</v>
      </c>
    </row>
    <row r="2696" customFormat="false" ht="15" hidden="false" customHeight="true" outlineLevel="0" collapsed="false">
      <c r="A2696" s="11" t="str">
        <f aca="false">TRIM('수출입 실적(국가별)'!A2700)</f>
        <v>2025.12</v>
      </c>
      <c r="B2696" s="17" t="n">
        <f aca="false">IFERROR(VALUE(LEFT(A2696,4)),"")</f>
        <v>2025</v>
      </c>
      <c r="C2696" s="17" t="n">
        <f aca="false">IFERROR(VALUE(RIGHT(A2696,2)),"")</f>
        <v>12</v>
      </c>
      <c r="D2696" s="11" t="str">
        <f aca="false">TRIM('수출입 실적(국가별)'!B2700)</f>
        <v>세네갈</v>
      </c>
      <c r="E2696" s="19" t="n">
        <f aca="false">IFERROR(VALUE(SUBSTITUTE(TRIM('수출입 실적(국가별)'!D2700),",","")),"")</f>
        <v>12802</v>
      </c>
      <c r="F2696" s="19" t="n">
        <f aca="false">IFERROR(VALUE(SUBSTITUTE(TRIM('수출입 실적(국가별)'!F2700),",","")),"")</f>
        <v>3572</v>
      </c>
      <c r="G2696" s="19" t="n">
        <f aca="false">IFERROR(VALUE(SUBSTITUTE(TRIM('수출입 실적(국가별)'!G2700),",","")),"")</f>
        <v>9230</v>
      </c>
    </row>
    <row r="2697" customFormat="false" ht="15" hidden="false" customHeight="true" outlineLevel="0" collapsed="false">
      <c r="A2697" s="11" t="str">
        <f aca="false">TRIM('수출입 실적(국가별)'!A2701)</f>
        <v>2025.12</v>
      </c>
      <c r="B2697" s="17" t="n">
        <f aca="false">IFERROR(VALUE(LEFT(A2697,4)),"")</f>
        <v>2025</v>
      </c>
      <c r="C2697" s="17" t="n">
        <f aca="false">IFERROR(VALUE(RIGHT(A2697,2)),"")</f>
        <v>12</v>
      </c>
      <c r="D2697" s="11" t="str">
        <f aca="false">TRIM('수출입 실적(국가별)'!B2701)</f>
        <v>코스타리카</v>
      </c>
      <c r="E2697" s="19" t="n">
        <f aca="false">IFERROR(VALUE(SUBSTITUTE(TRIM('수출입 실적(국가별)'!D2701),",","")),"")</f>
        <v>12616</v>
      </c>
      <c r="F2697" s="19" t="n">
        <f aca="false">IFERROR(VALUE(SUBSTITUTE(TRIM('수출입 실적(국가별)'!F2701),",","")),"")</f>
        <v>16424</v>
      </c>
      <c r="G2697" s="19" t="n">
        <f aca="false">IFERROR(VALUE(SUBSTITUTE(TRIM('수출입 실적(국가별)'!G2701),",","")),"")</f>
        <v>-3808</v>
      </c>
    </row>
    <row r="2698" customFormat="false" ht="15" hidden="false" customHeight="true" outlineLevel="0" collapsed="false">
      <c r="A2698" s="11" t="str">
        <f aca="false">TRIM('수출입 실적(국가별)'!A2702)</f>
        <v>2025.12</v>
      </c>
      <c r="B2698" s="17" t="n">
        <f aca="false">IFERROR(VALUE(LEFT(A2698,4)),"")</f>
        <v>2025</v>
      </c>
      <c r="C2698" s="17" t="n">
        <f aca="false">IFERROR(VALUE(RIGHT(A2698,2)),"")</f>
        <v>12</v>
      </c>
      <c r="D2698" s="11" t="str">
        <f aca="false">TRIM('수출입 실적(국가별)'!B2702)</f>
        <v>조지아</v>
      </c>
      <c r="E2698" s="19" t="n">
        <f aca="false">IFERROR(VALUE(SUBSTITUTE(TRIM('수출입 실적(국가별)'!D2702),",","")),"")</f>
        <v>12606</v>
      </c>
      <c r="F2698" s="19" t="n">
        <f aca="false">IFERROR(VALUE(SUBSTITUTE(TRIM('수출입 실적(국가별)'!F2702),",","")),"")</f>
        <v>1110</v>
      </c>
      <c r="G2698" s="19" t="n">
        <f aca="false">IFERROR(VALUE(SUBSTITUTE(TRIM('수출입 실적(국가별)'!G2702),",","")),"")</f>
        <v>11496</v>
      </c>
    </row>
    <row r="2699" customFormat="false" ht="15" hidden="false" customHeight="true" outlineLevel="0" collapsed="false">
      <c r="A2699" s="11" t="str">
        <f aca="false">TRIM('수출입 실적(국가별)'!A2703)</f>
        <v>2025.12</v>
      </c>
      <c r="B2699" s="17" t="n">
        <f aca="false">IFERROR(VALUE(LEFT(A2699,4)),"")</f>
        <v>2025</v>
      </c>
      <c r="C2699" s="17" t="n">
        <f aca="false">IFERROR(VALUE(RIGHT(A2699,2)),"")</f>
        <v>12</v>
      </c>
      <c r="D2699" s="11" t="str">
        <f aca="false">TRIM('수출입 실적(국가별)'!B2703)</f>
        <v>탄자니아</v>
      </c>
      <c r="E2699" s="19" t="n">
        <f aca="false">IFERROR(VALUE(SUBSTITUTE(TRIM('수출입 실적(국가별)'!D2703),",","")),"")</f>
        <v>12453</v>
      </c>
      <c r="F2699" s="19" t="n">
        <f aca="false">IFERROR(VALUE(SUBSTITUTE(TRIM('수출입 실적(국가별)'!F2703),",","")),"")</f>
        <v>13792</v>
      </c>
      <c r="G2699" s="19" t="n">
        <f aca="false">IFERROR(VALUE(SUBSTITUTE(TRIM('수출입 실적(국가별)'!G2703),",","")),"")</f>
        <v>-1339</v>
      </c>
    </row>
    <row r="2700" customFormat="false" ht="15" hidden="false" customHeight="true" outlineLevel="0" collapsed="false">
      <c r="A2700" s="11" t="str">
        <f aca="false">TRIM('수출입 실적(국가별)'!A2704)</f>
        <v>2025.12</v>
      </c>
      <c r="B2700" s="17" t="n">
        <f aca="false">IFERROR(VALUE(LEFT(A2700,4)),"")</f>
        <v>2025</v>
      </c>
      <c r="C2700" s="17" t="n">
        <f aca="false">IFERROR(VALUE(RIGHT(A2700,2)),"")</f>
        <v>12</v>
      </c>
      <c r="D2700" s="11" t="str">
        <f aca="false">TRIM('수출입 실적(국가별)'!B2704)</f>
        <v>튀니지</v>
      </c>
      <c r="E2700" s="19" t="n">
        <f aca="false">IFERROR(VALUE(SUBSTITUTE(TRIM('수출입 실적(국가별)'!D2704),",","")),"")</f>
        <v>11769</v>
      </c>
      <c r="F2700" s="19" t="n">
        <f aca="false">IFERROR(VALUE(SUBSTITUTE(TRIM('수출입 실적(국가별)'!F2704),",","")),"")</f>
        <v>23501</v>
      </c>
      <c r="G2700" s="19" t="n">
        <f aca="false">IFERROR(VALUE(SUBSTITUTE(TRIM('수출입 실적(국가별)'!G2704),",","")),"")</f>
        <v>-11733</v>
      </c>
    </row>
    <row r="2701" customFormat="false" ht="15" hidden="false" customHeight="true" outlineLevel="0" collapsed="false">
      <c r="A2701" s="11" t="str">
        <f aca="false">TRIM('수출입 실적(국가별)'!A2705)</f>
        <v>2025.12</v>
      </c>
      <c r="B2701" s="17" t="n">
        <f aca="false">IFERROR(VALUE(LEFT(A2701,4)),"")</f>
        <v>2025</v>
      </c>
      <c r="C2701" s="17" t="n">
        <f aca="false">IFERROR(VALUE(RIGHT(A2701,2)),"")</f>
        <v>12</v>
      </c>
      <c r="D2701" s="11" t="str">
        <f aca="false">TRIM('수출입 실적(국가별)'!B2705)</f>
        <v>사이프러스</v>
      </c>
      <c r="E2701" s="19" t="n">
        <f aca="false">IFERROR(VALUE(SUBSTITUTE(TRIM('수출입 실적(국가별)'!D2705),",","")),"")</f>
        <v>11242</v>
      </c>
      <c r="F2701" s="19" t="n">
        <f aca="false">IFERROR(VALUE(SUBSTITUTE(TRIM('수출입 실적(국가별)'!F2705),",","")),"")</f>
        <v>211</v>
      </c>
      <c r="G2701" s="19" t="n">
        <f aca="false">IFERROR(VALUE(SUBSTITUTE(TRIM('수출입 실적(국가별)'!G2705),",","")),"")</f>
        <v>11032</v>
      </c>
    </row>
    <row r="2702" customFormat="false" ht="15" hidden="false" customHeight="true" outlineLevel="0" collapsed="false">
      <c r="A2702" s="11" t="str">
        <f aca="false">TRIM('수출입 실적(국가별)'!A2706)</f>
        <v>2025.12</v>
      </c>
      <c r="B2702" s="17" t="n">
        <f aca="false">IFERROR(VALUE(LEFT(A2702,4)),"")</f>
        <v>2025</v>
      </c>
      <c r="C2702" s="17" t="n">
        <f aca="false">IFERROR(VALUE(RIGHT(A2702,2)),"")</f>
        <v>12</v>
      </c>
      <c r="D2702" s="11" t="str">
        <f aca="false">TRIM('수출입 실적(국가별)'!B2706)</f>
        <v>크로아티아</v>
      </c>
      <c r="E2702" s="19" t="n">
        <f aca="false">IFERROR(VALUE(SUBSTITUTE(TRIM('수출입 실적(국가별)'!D2706),",","")),"")</f>
        <v>11087</v>
      </c>
      <c r="F2702" s="19" t="n">
        <f aca="false">IFERROR(VALUE(SUBSTITUTE(TRIM('수출입 실적(국가별)'!F2706),",","")),"")</f>
        <v>2040</v>
      </c>
      <c r="G2702" s="19" t="n">
        <f aca="false">IFERROR(VALUE(SUBSTITUTE(TRIM('수출입 실적(국가별)'!G2706),",","")),"")</f>
        <v>9047</v>
      </c>
    </row>
    <row r="2703" customFormat="false" ht="15" hidden="false" customHeight="true" outlineLevel="0" collapsed="false">
      <c r="A2703" s="11" t="str">
        <f aca="false">TRIM('수출입 실적(국가별)'!A2707)</f>
        <v>2025.12</v>
      </c>
      <c r="B2703" s="17" t="n">
        <f aca="false">IFERROR(VALUE(LEFT(A2703,4)),"")</f>
        <v>2025</v>
      </c>
      <c r="C2703" s="17" t="n">
        <f aca="false">IFERROR(VALUE(RIGHT(A2703,2)),"")</f>
        <v>12</v>
      </c>
      <c r="D2703" s="11" t="str">
        <f aca="false">TRIM('수출입 실적(국가별)'!B2707)</f>
        <v>아제르바이잔</v>
      </c>
      <c r="E2703" s="19" t="n">
        <f aca="false">IFERROR(VALUE(SUBSTITUTE(TRIM('수출입 실적(국가별)'!D2707),",","")),"")</f>
        <v>11001</v>
      </c>
      <c r="F2703" s="19" t="n">
        <f aca="false">IFERROR(VALUE(SUBSTITUTE(TRIM('수출입 실적(국가별)'!F2707),",","")),"")</f>
        <v>1761</v>
      </c>
      <c r="G2703" s="19" t="n">
        <f aca="false">IFERROR(VALUE(SUBSTITUTE(TRIM('수출입 실적(국가별)'!G2707),",","")),"")</f>
        <v>9240</v>
      </c>
    </row>
    <row r="2704" customFormat="false" ht="15" hidden="false" customHeight="true" outlineLevel="0" collapsed="false">
      <c r="A2704" s="11" t="str">
        <f aca="false">TRIM('수출입 실적(국가별)'!A2708)</f>
        <v>2025.12</v>
      </c>
      <c r="B2704" s="17" t="n">
        <f aca="false">IFERROR(VALUE(LEFT(A2704,4)),"")</f>
        <v>2025</v>
      </c>
      <c r="C2704" s="17" t="n">
        <f aca="false">IFERROR(VALUE(RIGHT(A2704,2)),"")</f>
        <v>12</v>
      </c>
      <c r="D2704" s="11" t="str">
        <f aca="false">TRIM('수출입 실적(국가별)'!B2708)</f>
        <v>레바논</v>
      </c>
      <c r="E2704" s="19" t="n">
        <f aca="false">IFERROR(VALUE(SUBSTITUTE(TRIM('수출입 실적(국가별)'!D2708),",","")),"")</f>
        <v>8888</v>
      </c>
      <c r="F2704" s="19" t="n">
        <f aca="false">IFERROR(VALUE(SUBSTITUTE(TRIM('수출입 실적(국가별)'!F2708),",","")),"")</f>
        <v>1673</v>
      </c>
      <c r="G2704" s="19" t="n">
        <f aca="false">IFERROR(VALUE(SUBSTITUTE(TRIM('수출입 실적(국가별)'!G2708),",","")),"")</f>
        <v>7216</v>
      </c>
    </row>
    <row r="2705" customFormat="false" ht="15" hidden="false" customHeight="true" outlineLevel="0" collapsed="false">
      <c r="A2705" s="11" t="str">
        <f aca="false">TRIM('수출입 실적(국가별)'!A2709)</f>
        <v>2025.12</v>
      </c>
      <c r="B2705" s="17" t="n">
        <f aca="false">IFERROR(VALUE(LEFT(A2705,4)),"")</f>
        <v>2025</v>
      </c>
      <c r="C2705" s="17" t="n">
        <f aca="false">IFERROR(VALUE(RIGHT(A2705,2)),"")</f>
        <v>12</v>
      </c>
      <c r="D2705" s="11" t="str">
        <f aca="false">TRIM('수출입 실적(국가별)'!B2709)</f>
        <v>기타국</v>
      </c>
      <c r="E2705" s="19" t="n">
        <f aca="false">IFERROR(VALUE(SUBSTITUTE(TRIM('수출입 실적(국가별)'!D2709),",","")),"")</f>
        <v>8687</v>
      </c>
      <c r="F2705" s="19" t="n">
        <f aca="false">IFERROR(VALUE(SUBSTITUTE(TRIM('수출입 실적(국가별)'!F2709),",","")),"")</f>
        <v>5038</v>
      </c>
      <c r="G2705" s="19" t="n">
        <f aca="false">IFERROR(VALUE(SUBSTITUTE(TRIM('수출입 실적(국가별)'!G2709),",","")),"")</f>
        <v>3649</v>
      </c>
    </row>
    <row r="2706" customFormat="false" ht="15" hidden="false" customHeight="true" outlineLevel="0" collapsed="false">
      <c r="A2706" s="11" t="str">
        <f aca="false">TRIM('수출입 실적(국가별)'!A2710)</f>
        <v>2025.12</v>
      </c>
      <c r="B2706" s="17" t="n">
        <f aca="false">IFERROR(VALUE(LEFT(A2706,4)),"")</f>
        <v>2025</v>
      </c>
      <c r="C2706" s="17" t="n">
        <f aca="false">IFERROR(VALUE(RIGHT(A2706,2)),"")</f>
        <v>12</v>
      </c>
      <c r="D2706" s="11" t="str">
        <f aca="false">TRIM('수출입 실적(국가별)'!B2710)</f>
        <v>라트비아</v>
      </c>
      <c r="E2706" s="19" t="n">
        <f aca="false">IFERROR(VALUE(SUBSTITUTE(TRIM('수출입 실적(국가별)'!D2710),",","")),"")</f>
        <v>8059</v>
      </c>
      <c r="F2706" s="19" t="n">
        <f aca="false">IFERROR(VALUE(SUBSTITUTE(TRIM('수출입 실적(국가별)'!F2710),",","")),"")</f>
        <v>8667</v>
      </c>
      <c r="G2706" s="19" t="n">
        <f aca="false">IFERROR(VALUE(SUBSTITUTE(TRIM('수출입 실적(국가별)'!G2710),",","")),"")</f>
        <v>-608</v>
      </c>
    </row>
    <row r="2707" customFormat="false" ht="15" hidden="false" customHeight="true" outlineLevel="0" collapsed="false">
      <c r="A2707" s="11" t="str">
        <f aca="false">TRIM('수출입 실적(국가별)'!A2711)</f>
        <v>2025.12</v>
      </c>
      <c r="B2707" s="17" t="n">
        <f aca="false">IFERROR(VALUE(LEFT(A2707,4)),"")</f>
        <v>2025</v>
      </c>
      <c r="C2707" s="17" t="n">
        <f aca="false">IFERROR(VALUE(RIGHT(A2707,2)),"")</f>
        <v>12</v>
      </c>
      <c r="D2707" s="11" t="str">
        <f aca="false">TRIM('수출입 실적(국가별)'!B2711)</f>
        <v>룩셈부르그</v>
      </c>
      <c r="E2707" s="19" t="n">
        <f aca="false">IFERROR(VALUE(SUBSTITUTE(TRIM('수출입 실적(국가별)'!D2711),",","")),"")</f>
        <v>7881</v>
      </c>
      <c r="F2707" s="19" t="n">
        <f aca="false">IFERROR(VALUE(SUBSTITUTE(TRIM('수출입 실적(국가별)'!F2711),",","")),"")</f>
        <v>14856</v>
      </c>
      <c r="G2707" s="19" t="n">
        <f aca="false">IFERROR(VALUE(SUBSTITUTE(TRIM('수출입 실적(국가별)'!G2711),",","")),"")</f>
        <v>-6974</v>
      </c>
    </row>
    <row r="2708" customFormat="false" ht="15" hidden="false" customHeight="true" outlineLevel="0" collapsed="false">
      <c r="A2708" s="11" t="str">
        <f aca="false">TRIM('수출입 실적(국가별)'!A2712)</f>
        <v>2025.12</v>
      </c>
      <c r="B2708" s="17" t="n">
        <f aca="false">IFERROR(VALUE(LEFT(A2708,4)),"")</f>
        <v>2025</v>
      </c>
      <c r="C2708" s="17" t="n">
        <f aca="false">IFERROR(VALUE(RIGHT(A2708,2)),"")</f>
        <v>12</v>
      </c>
      <c r="D2708" s="11" t="str">
        <f aca="false">TRIM('수출입 실적(국가별)'!B2712)</f>
        <v>라오스</v>
      </c>
      <c r="E2708" s="19" t="n">
        <f aca="false">IFERROR(VALUE(SUBSTITUTE(TRIM('수출입 실적(국가별)'!D2712),",","")),"")</f>
        <v>7341</v>
      </c>
      <c r="F2708" s="19" t="n">
        <f aca="false">IFERROR(VALUE(SUBSTITUTE(TRIM('수출입 실적(국가별)'!F2712),",","")),"")</f>
        <v>7124</v>
      </c>
      <c r="G2708" s="19" t="n">
        <f aca="false">IFERROR(VALUE(SUBSTITUTE(TRIM('수출입 실적(국가별)'!G2712),",","")),"")</f>
        <v>217</v>
      </c>
    </row>
    <row r="2709" customFormat="false" ht="15" hidden="false" customHeight="true" outlineLevel="0" collapsed="false">
      <c r="A2709" s="11" t="str">
        <f aca="false">TRIM('수출입 실적(국가별)'!A2713)</f>
        <v>2025.12</v>
      </c>
      <c r="B2709" s="17" t="n">
        <f aca="false">IFERROR(VALUE(LEFT(A2709,4)),"")</f>
        <v>2025</v>
      </c>
      <c r="C2709" s="17" t="n">
        <f aca="false">IFERROR(VALUE(RIGHT(A2709,2)),"")</f>
        <v>12</v>
      </c>
      <c r="D2709" s="11" t="str">
        <f aca="false">TRIM('수출입 실적(국가별)'!B2713)</f>
        <v>베닝</v>
      </c>
      <c r="E2709" s="19" t="n">
        <f aca="false">IFERROR(VALUE(SUBSTITUTE(TRIM('수출입 실적(국가별)'!D2713),",","")),"")</f>
        <v>7156</v>
      </c>
      <c r="F2709" s="19" t="n">
        <f aca="false">IFERROR(VALUE(SUBSTITUTE(TRIM('수출입 실적(국가별)'!F2713),",","")),"")</f>
        <v>0</v>
      </c>
      <c r="G2709" s="19" t="n">
        <f aca="false">IFERROR(VALUE(SUBSTITUTE(TRIM('수출입 실적(국가별)'!G2713),",","")),"")</f>
        <v>7156</v>
      </c>
    </row>
    <row r="2710" customFormat="false" ht="15" hidden="false" customHeight="true" outlineLevel="0" collapsed="false">
      <c r="A2710" s="11" t="str">
        <f aca="false">TRIM('수출입 실적(국가별)'!A2714)</f>
        <v>2025.12</v>
      </c>
      <c r="B2710" s="17" t="n">
        <f aca="false">IFERROR(VALUE(LEFT(A2710,4)),"")</f>
        <v>2025</v>
      </c>
      <c r="C2710" s="17" t="n">
        <f aca="false">IFERROR(VALUE(RIGHT(A2710,2)),"")</f>
        <v>12</v>
      </c>
      <c r="D2710" s="11" t="str">
        <f aca="false">TRIM('수출입 실적(국가별)'!B2714)</f>
        <v>콩고</v>
      </c>
      <c r="E2710" s="19" t="n">
        <f aca="false">IFERROR(VALUE(SUBSTITUTE(TRIM('수출입 실적(국가별)'!D2714),",","")),"")</f>
        <v>7119</v>
      </c>
      <c r="F2710" s="19" t="n">
        <f aca="false">IFERROR(VALUE(SUBSTITUTE(TRIM('수출입 실적(국가별)'!F2714),",","")),"")</f>
        <v>313</v>
      </c>
      <c r="G2710" s="19" t="n">
        <f aca="false">IFERROR(VALUE(SUBSTITUTE(TRIM('수출입 실적(국가별)'!G2714),",","")),"")</f>
        <v>6805</v>
      </c>
    </row>
    <row r="2711" customFormat="false" ht="15" hidden="false" customHeight="true" outlineLevel="0" collapsed="false">
      <c r="A2711" s="11" t="str">
        <f aca="false">TRIM('수출입 실적(국가별)'!A2715)</f>
        <v>2025.12</v>
      </c>
      <c r="B2711" s="17" t="n">
        <f aca="false">IFERROR(VALUE(LEFT(A2711,4)),"")</f>
        <v>2025</v>
      </c>
      <c r="C2711" s="17" t="n">
        <f aca="false">IFERROR(VALUE(RIGHT(A2711,2)),"")</f>
        <v>12</v>
      </c>
      <c r="D2711" s="11" t="str">
        <f aca="false">TRIM('수출입 실적(국가별)'!B2715)</f>
        <v>아이슬란드</v>
      </c>
      <c r="E2711" s="19" t="n">
        <f aca="false">IFERROR(VALUE(SUBSTITUTE(TRIM('수출입 실적(국가별)'!D2715),",","")),"")</f>
        <v>6321</v>
      </c>
      <c r="F2711" s="19" t="n">
        <f aca="false">IFERROR(VALUE(SUBSTITUTE(TRIM('수출입 실적(국가별)'!F2715),",","")),"")</f>
        <v>2007</v>
      </c>
      <c r="G2711" s="19" t="n">
        <f aca="false">IFERROR(VALUE(SUBSTITUTE(TRIM('수출입 실적(국가별)'!G2715),",","")),"")</f>
        <v>4314</v>
      </c>
    </row>
    <row r="2712" customFormat="false" ht="15" hidden="false" customHeight="true" outlineLevel="0" collapsed="false">
      <c r="A2712" s="11" t="str">
        <f aca="false">TRIM('수출입 실적(국가별)'!A2716)</f>
        <v>2025.12</v>
      </c>
      <c r="B2712" s="17" t="n">
        <f aca="false">IFERROR(VALUE(LEFT(A2712,4)),"")</f>
        <v>2025</v>
      </c>
      <c r="C2712" s="17" t="n">
        <f aca="false">IFERROR(VALUE(RIGHT(A2712,2)),"")</f>
        <v>12</v>
      </c>
      <c r="D2712" s="11" t="str">
        <f aca="false">TRIM('수출입 실적(국가별)'!B2716)</f>
        <v>벨라루스</v>
      </c>
      <c r="E2712" s="19" t="n">
        <f aca="false">IFERROR(VALUE(SUBSTITUTE(TRIM('수출입 실적(국가별)'!D2716),",","")),"")</f>
        <v>6237</v>
      </c>
      <c r="F2712" s="19" t="n">
        <f aca="false">IFERROR(VALUE(SUBSTITUTE(TRIM('수출입 실적(국가별)'!F2716),",","")),"")</f>
        <v>1552</v>
      </c>
      <c r="G2712" s="19" t="n">
        <f aca="false">IFERROR(VALUE(SUBSTITUTE(TRIM('수출입 실적(국가별)'!G2716),",","")),"")</f>
        <v>4685</v>
      </c>
    </row>
    <row r="2713" customFormat="false" ht="15" hidden="false" customHeight="true" outlineLevel="0" collapsed="false">
      <c r="A2713" s="11" t="str">
        <f aca="false">TRIM('수출입 실적(국가별)'!A2717)</f>
        <v>2025.12</v>
      </c>
      <c r="B2713" s="17" t="n">
        <f aca="false">IFERROR(VALUE(LEFT(A2713,4)),"")</f>
        <v>2025</v>
      </c>
      <c r="C2713" s="17" t="n">
        <f aca="false">IFERROR(VALUE(RIGHT(A2713,2)),"")</f>
        <v>12</v>
      </c>
      <c r="D2713" s="11" t="str">
        <f aca="false">TRIM('수출입 실적(국가별)'!B2717)</f>
        <v>예맨</v>
      </c>
      <c r="E2713" s="19" t="n">
        <f aca="false">IFERROR(VALUE(SUBSTITUTE(TRIM('수출입 실적(국가별)'!D2717),",","")),"")</f>
        <v>6221</v>
      </c>
      <c r="F2713" s="19" t="n">
        <f aca="false">IFERROR(VALUE(SUBSTITUTE(TRIM('수출입 실적(국가별)'!F2717),",","")),"")</f>
        <v>1733</v>
      </c>
      <c r="G2713" s="19" t="n">
        <f aca="false">IFERROR(VALUE(SUBSTITUTE(TRIM('수출입 실적(국가별)'!G2717),",","")),"")</f>
        <v>4487</v>
      </c>
    </row>
    <row r="2714" customFormat="false" ht="15" hidden="false" customHeight="true" outlineLevel="0" collapsed="false">
      <c r="A2714" s="11" t="str">
        <f aca="false">TRIM('수출입 실적(국가별)'!A2718)</f>
        <v>2025.12</v>
      </c>
      <c r="B2714" s="17" t="n">
        <f aca="false">IFERROR(VALUE(LEFT(A2714,4)),"")</f>
        <v>2025</v>
      </c>
      <c r="C2714" s="17" t="n">
        <f aca="false">IFERROR(VALUE(RIGHT(A2714,2)),"")</f>
        <v>12</v>
      </c>
      <c r="D2714" s="11" t="str">
        <f aca="false">TRIM('수출입 실적(국가별)'!B2718)</f>
        <v>수단</v>
      </c>
      <c r="E2714" s="19" t="n">
        <f aca="false">IFERROR(VALUE(SUBSTITUTE(TRIM('수출입 실적(국가별)'!D2718),",","")),"")</f>
        <v>6183</v>
      </c>
      <c r="F2714" s="19" t="n">
        <f aca="false">IFERROR(VALUE(SUBSTITUTE(TRIM('수출입 실적(국가별)'!F2718),",","")),"")</f>
        <v>0</v>
      </c>
      <c r="G2714" s="19" t="n">
        <f aca="false">IFERROR(VALUE(SUBSTITUTE(TRIM('수출입 실적(국가별)'!G2718),",","")),"")</f>
        <v>6183</v>
      </c>
    </row>
    <row r="2715" customFormat="false" ht="15" hidden="false" customHeight="true" outlineLevel="0" collapsed="false">
      <c r="A2715" s="11" t="str">
        <f aca="false">TRIM('수출입 실적(국가별)'!A2719)</f>
        <v>2025.12</v>
      </c>
      <c r="B2715" s="17" t="n">
        <f aca="false">IFERROR(VALUE(LEFT(A2715,4)),"")</f>
        <v>2025</v>
      </c>
      <c r="C2715" s="17" t="n">
        <f aca="false">IFERROR(VALUE(RIGHT(A2715,2)),"")</f>
        <v>12</v>
      </c>
      <c r="D2715" s="11" t="str">
        <f aca="false">TRIM('수출입 실적(국가별)'!B2719)</f>
        <v>트리니다드 토바고</v>
      </c>
      <c r="E2715" s="19" t="n">
        <f aca="false">IFERROR(VALUE(SUBSTITUTE(TRIM('수출입 실적(국가별)'!D2719),",","")),"")</f>
        <v>5432</v>
      </c>
      <c r="F2715" s="19" t="n">
        <f aca="false">IFERROR(VALUE(SUBSTITUTE(TRIM('수출입 실적(국가별)'!F2719),",","")),"")</f>
        <v>47699</v>
      </c>
      <c r="G2715" s="19" t="n">
        <f aca="false">IFERROR(VALUE(SUBSTITUTE(TRIM('수출입 실적(국가별)'!G2719),",","")),"")</f>
        <v>-42267</v>
      </c>
    </row>
    <row r="2716" customFormat="false" ht="15" hidden="false" customHeight="true" outlineLevel="0" collapsed="false">
      <c r="A2716" s="11" t="str">
        <f aca="false">TRIM('수출입 실적(국가별)'!A2720)</f>
        <v>2025.12</v>
      </c>
      <c r="B2716" s="17" t="n">
        <f aca="false">IFERROR(VALUE(LEFT(A2716,4)),"")</f>
        <v>2025</v>
      </c>
      <c r="C2716" s="17" t="n">
        <f aca="false">IFERROR(VALUE(RIGHT(A2716,2)),"")</f>
        <v>12</v>
      </c>
      <c r="D2716" s="11" t="str">
        <f aca="false">TRIM('수출입 실적(국가별)'!B2720)</f>
        <v>베네주엘라</v>
      </c>
      <c r="E2716" s="19" t="n">
        <f aca="false">IFERROR(VALUE(SUBSTITUTE(TRIM('수출입 실적(국가별)'!D2720),",","")),"")</f>
        <v>5318</v>
      </c>
      <c r="F2716" s="19" t="n">
        <f aca="false">IFERROR(VALUE(SUBSTITUTE(TRIM('수출입 실적(국가별)'!F2720),",","")),"")</f>
        <v>189</v>
      </c>
      <c r="G2716" s="19" t="n">
        <f aca="false">IFERROR(VALUE(SUBSTITUTE(TRIM('수출입 실적(국가별)'!G2720),",","")),"")</f>
        <v>5128</v>
      </c>
    </row>
    <row r="2717" customFormat="false" ht="15" hidden="false" customHeight="true" outlineLevel="0" collapsed="false">
      <c r="A2717" s="11" t="str">
        <f aca="false">TRIM('수출입 실적(국가별)'!A2721)</f>
        <v>2025.12</v>
      </c>
      <c r="B2717" s="17" t="n">
        <f aca="false">IFERROR(VALUE(LEFT(A2717,4)),"")</f>
        <v>2025</v>
      </c>
      <c r="C2717" s="17" t="n">
        <f aca="false">IFERROR(VALUE(RIGHT(A2717,2)),"")</f>
        <v>12</v>
      </c>
      <c r="D2717" s="11" t="str">
        <f aca="false">TRIM('수출입 실적(국가별)'!B2721)</f>
        <v>앙골라</v>
      </c>
      <c r="E2717" s="19" t="n">
        <f aca="false">IFERROR(VALUE(SUBSTITUTE(TRIM('수출입 실적(국가별)'!D2721),",","")),"")</f>
        <v>4723</v>
      </c>
      <c r="F2717" s="19" t="n">
        <f aca="false">IFERROR(VALUE(SUBSTITUTE(TRIM('수출입 실적(국가별)'!F2721),",","")),"")</f>
        <v>0</v>
      </c>
      <c r="G2717" s="19" t="n">
        <f aca="false">IFERROR(VALUE(SUBSTITUTE(TRIM('수출입 실적(국가별)'!G2721),",","")),"")</f>
        <v>4723</v>
      </c>
    </row>
    <row r="2718" customFormat="false" ht="15" hidden="false" customHeight="true" outlineLevel="0" collapsed="false">
      <c r="A2718" s="11" t="str">
        <f aca="false">TRIM('수출입 실적(국가별)'!A2722)</f>
        <v>2025.12</v>
      </c>
      <c r="B2718" s="17" t="n">
        <f aca="false">IFERROR(VALUE(LEFT(A2718,4)),"")</f>
        <v>2025</v>
      </c>
      <c r="C2718" s="17" t="n">
        <f aca="false">IFERROR(VALUE(RIGHT(A2718,2)),"")</f>
        <v>12</v>
      </c>
      <c r="D2718" s="11" t="str">
        <f aca="false">TRIM('수출입 실적(국가별)'!B2722)</f>
        <v>콩고민주공화국</v>
      </c>
      <c r="E2718" s="19" t="n">
        <f aca="false">IFERROR(VALUE(SUBSTITUTE(TRIM('수출입 실적(국가별)'!D2722),",","")),"")</f>
        <v>4720</v>
      </c>
      <c r="F2718" s="19" t="n">
        <f aca="false">IFERROR(VALUE(SUBSTITUTE(TRIM('수출입 실적(국가별)'!F2722),",","")),"")</f>
        <v>124585</v>
      </c>
      <c r="G2718" s="19" t="n">
        <f aca="false">IFERROR(VALUE(SUBSTITUTE(TRIM('수출입 실적(국가별)'!G2722),",","")),"")</f>
        <v>-119865</v>
      </c>
    </row>
    <row r="2719" customFormat="false" ht="15" hidden="false" customHeight="true" outlineLevel="0" collapsed="false">
      <c r="A2719" s="11" t="str">
        <f aca="false">TRIM('수출입 실적(국가별)'!A2723)</f>
        <v>2025.12</v>
      </c>
      <c r="B2719" s="17" t="n">
        <f aca="false">IFERROR(VALUE(LEFT(A2719,4)),"")</f>
        <v>2025</v>
      </c>
      <c r="C2719" s="17" t="n">
        <f aca="false">IFERROR(VALUE(RIGHT(A2719,2)),"")</f>
        <v>12</v>
      </c>
      <c r="D2719" s="11" t="str">
        <f aca="false">TRIM('수출입 실적(국가별)'!B2723)</f>
        <v>사모아</v>
      </c>
      <c r="E2719" s="19" t="n">
        <f aca="false">IFERROR(VALUE(SUBSTITUTE(TRIM('수출입 실적(국가별)'!D2723),",","")),"")</f>
        <v>4719</v>
      </c>
      <c r="F2719" s="19" t="n">
        <f aca="false">IFERROR(VALUE(SUBSTITUTE(TRIM('수출입 실적(국가별)'!F2723),",","")),"")</f>
        <v>155</v>
      </c>
      <c r="G2719" s="19" t="n">
        <f aca="false">IFERROR(VALUE(SUBSTITUTE(TRIM('수출입 실적(국가별)'!G2723),",","")),"")</f>
        <v>4564</v>
      </c>
    </row>
    <row r="2720" customFormat="false" ht="15" hidden="false" customHeight="true" outlineLevel="0" collapsed="false">
      <c r="A2720" s="11" t="str">
        <f aca="false">TRIM('수출입 실적(국가별)'!A2724)</f>
        <v>2025.12</v>
      </c>
      <c r="B2720" s="17" t="n">
        <f aca="false">IFERROR(VALUE(LEFT(A2720,4)),"")</f>
        <v>2025</v>
      </c>
      <c r="C2720" s="17" t="n">
        <f aca="false">IFERROR(VALUE(RIGHT(A2720,2)),"")</f>
        <v>12</v>
      </c>
      <c r="D2720" s="11" t="str">
        <f aca="false">TRIM('수출입 실적(국가별)'!B2724)</f>
        <v>가이아나</v>
      </c>
      <c r="E2720" s="19" t="n">
        <f aca="false">IFERROR(VALUE(SUBSTITUTE(TRIM('수출입 실적(국가별)'!D2724),",","")),"")</f>
        <v>4595</v>
      </c>
      <c r="F2720" s="19" t="n">
        <f aca="false">IFERROR(VALUE(SUBSTITUTE(TRIM('수출입 실적(국가별)'!F2724),",","")),"")</f>
        <v>20542</v>
      </c>
      <c r="G2720" s="19" t="n">
        <f aca="false">IFERROR(VALUE(SUBSTITUTE(TRIM('수출입 실적(국가별)'!G2724),",","")),"")</f>
        <v>-15946</v>
      </c>
    </row>
    <row r="2721" customFormat="false" ht="15" hidden="false" customHeight="true" outlineLevel="0" collapsed="false">
      <c r="A2721" s="11" t="str">
        <f aca="false">TRIM('수출입 실적(국가별)'!A2725)</f>
        <v>2025.12</v>
      </c>
      <c r="B2721" s="17" t="n">
        <f aca="false">IFERROR(VALUE(LEFT(A2721,4)),"")</f>
        <v>2025</v>
      </c>
      <c r="C2721" s="17" t="n">
        <f aca="false">IFERROR(VALUE(RIGHT(A2721,2)),"")</f>
        <v>12</v>
      </c>
      <c r="D2721" s="11" t="str">
        <f aca="false">TRIM('수출입 실적(국가별)'!B2725)</f>
        <v>몰도바</v>
      </c>
      <c r="E2721" s="19" t="n">
        <f aca="false">IFERROR(VALUE(SUBSTITUTE(TRIM('수출입 실적(국가별)'!D2725),",","")),"")</f>
        <v>4405</v>
      </c>
      <c r="F2721" s="19" t="n">
        <f aca="false">IFERROR(VALUE(SUBSTITUTE(TRIM('수출입 실적(국가별)'!F2725),",","")),"")</f>
        <v>4264</v>
      </c>
      <c r="G2721" s="19" t="n">
        <f aca="false">IFERROR(VALUE(SUBSTITUTE(TRIM('수출입 실적(국가별)'!G2725),",","")),"")</f>
        <v>141</v>
      </c>
    </row>
    <row r="2722" customFormat="false" ht="15" hidden="false" customHeight="true" outlineLevel="0" collapsed="false">
      <c r="A2722" s="11" t="str">
        <f aca="false">TRIM('수출입 실적(국가별)'!A2726)</f>
        <v>2025.12</v>
      </c>
      <c r="B2722" s="17" t="n">
        <f aca="false">IFERROR(VALUE(LEFT(A2722,4)),"")</f>
        <v>2025</v>
      </c>
      <c r="C2722" s="17" t="n">
        <f aca="false">IFERROR(VALUE(RIGHT(A2722,2)),"")</f>
        <v>12</v>
      </c>
      <c r="D2722" s="11" t="str">
        <f aca="false">TRIM('수출입 실적(국가별)'!B2726)</f>
        <v>토고</v>
      </c>
      <c r="E2722" s="19" t="n">
        <f aca="false">IFERROR(VALUE(SUBSTITUTE(TRIM('수출입 실적(국가별)'!D2726),",","")),"")</f>
        <v>4204</v>
      </c>
      <c r="F2722" s="19" t="n">
        <f aca="false">IFERROR(VALUE(SUBSTITUTE(TRIM('수출입 실적(국가별)'!F2726),",","")),"")</f>
        <v>471</v>
      </c>
      <c r="G2722" s="19" t="n">
        <f aca="false">IFERROR(VALUE(SUBSTITUTE(TRIM('수출입 실적(국가별)'!G2726),",","")),"")</f>
        <v>3734</v>
      </c>
    </row>
    <row r="2723" customFormat="false" ht="15" hidden="false" customHeight="true" outlineLevel="0" collapsed="false">
      <c r="A2723" s="11" t="str">
        <f aca="false">TRIM('수출입 실적(국가별)'!A2727)</f>
        <v>2025.12</v>
      </c>
      <c r="B2723" s="17" t="n">
        <f aca="false">IFERROR(VALUE(LEFT(A2723,4)),"")</f>
        <v>2025</v>
      </c>
      <c r="C2723" s="17" t="n">
        <f aca="false">IFERROR(VALUE(RIGHT(A2723,2)),"")</f>
        <v>12</v>
      </c>
      <c r="D2723" s="11" t="str">
        <f aca="false">TRIM('수출입 실적(국가별)'!B2727)</f>
        <v>짐바브웨</v>
      </c>
      <c r="E2723" s="19" t="n">
        <f aca="false">IFERROR(VALUE(SUBSTITUTE(TRIM('수출입 실적(국가별)'!D2727),",","")),"")</f>
        <v>4143</v>
      </c>
      <c r="F2723" s="19" t="n">
        <f aca="false">IFERROR(VALUE(SUBSTITUTE(TRIM('수출입 실적(국가별)'!F2727),",","")),"")</f>
        <v>1022</v>
      </c>
      <c r="G2723" s="19" t="n">
        <f aca="false">IFERROR(VALUE(SUBSTITUTE(TRIM('수출입 실적(국가별)'!G2727),",","")),"")</f>
        <v>3120</v>
      </c>
    </row>
    <row r="2724" customFormat="false" ht="15" hidden="false" customHeight="true" outlineLevel="0" collapsed="false">
      <c r="A2724" s="11" t="str">
        <f aca="false">TRIM('수출입 실적(국가별)'!A2728)</f>
        <v>2025.12</v>
      </c>
      <c r="B2724" s="17" t="n">
        <f aca="false">IFERROR(VALUE(LEFT(A2724,4)),"")</f>
        <v>2025</v>
      </c>
      <c r="C2724" s="17" t="n">
        <f aca="false">IFERROR(VALUE(RIGHT(A2724,2)),"")</f>
        <v>12</v>
      </c>
      <c r="D2724" s="11" t="str">
        <f aca="false">TRIM('수출입 실적(국가별)'!B2728)</f>
        <v>팔레스타인 해방기구</v>
      </c>
      <c r="E2724" s="19" t="n">
        <f aca="false">IFERROR(VALUE(SUBSTITUTE(TRIM('수출입 실적(국가별)'!D2728),",","")),"")</f>
        <v>4121</v>
      </c>
      <c r="F2724" s="19" t="n">
        <f aca="false">IFERROR(VALUE(SUBSTITUTE(TRIM('수출입 실적(국가별)'!F2728),",","")),"")</f>
        <v>0</v>
      </c>
      <c r="G2724" s="19" t="n">
        <f aca="false">IFERROR(VALUE(SUBSTITUTE(TRIM('수출입 실적(국가별)'!G2728),",","")),"")</f>
        <v>4121</v>
      </c>
    </row>
    <row r="2725" customFormat="false" ht="15" hidden="false" customHeight="true" outlineLevel="0" collapsed="false">
      <c r="A2725" s="11" t="str">
        <f aca="false">TRIM('수출입 실적(국가별)'!A2729)</f>
        <v>2025.12</v>
      </c>
      <c r="B2725" s="17" t="n">
        <f aca="false">IFERROR(VALUE(LEFT(A2725,4)),"")</f>
        <v>2025</v>
      </c>
      <c r="C2725" s="17" t="n">
        <f aca="false">IFERROR(VALUE(RIGHT(A2725,2)),"")</f>
        <v>12</v>
      </c>
      <c r="D2725" s="11" t="str">
        <f aca="false">TRIM('수출입 실적(국가별)'!B2729)</f>
        <v>니카라과</v>
      </c>
      <c r="E2725" s="19" t="n">
        <f aca="false">IFERROR(VALUE(SUBSTITUTE(TRIM('수출입 실적(국가별)'!D2729),",","")),"")</f>
        <v>4114</v>
      </c>
      <c r="F2725" s="19" t="n">
        <f aca="false">IFERROR(VALUE(SUBSTITUTE(TRIM('수출입 실적(국가별)'!F2729),",","")),"")</f>
        <v>1685</v>
      </c>
      <c r="G2725" s="19" t="n">
        <f aca="false">IFERROR(VALUE(SUBSTITUTE(TRIM('수출입 실적(국가별)'!G2729),",","")),"")</f>
        <v>2430</v>
      </c>
    </row>
    <row r="2726" customFormat="false" ht="15" hidden="false" customHeight="true" outlineLevel="0" collapsed="false">
      <c r="A2726" s="11" t="str">
        <f aca="false">TRIM('수출입 실적(국가별)'!A2730)</f>
        <v>2025.12</v>
      </c>
      <c r="B2726" s="17" t="n">
        <f aca="false">IFERROR(VALUE(LEFT(A2726,4)),"")</f>
        <v>2025</v>
      </c>
      <c r="C2726" s="17" t="n">
        <f aca="false">IFERROR(VALUE(RIGHT(A2726,2)),"")</f>
        <v>12</v>
      </c>
      <c r="D2726" s="11" t="str">
        <f aca="false">TRIM('수출입 실적(국가별)'!B2730)</f>
        <v>피지</v>
      </c>
      <c r="E2726" s="19" t="n">
        <f aca="false">IFERROR(VALUE(SUBSTITUTE(TRIM('수출입 실적(국가별)'!D2730),",","")),"")</f>
        <v>4081</v>
      </c>
      <c r="F2726" s="19" t="n">
        <f aca="false">IFERROR(VALUE(SUBSTITUTE(TRIM('수출입 실적(국가별)'!F2730),",","")),"")</f>
        <v>225</v>
      </c>
      <c r="G2726" s="19" t="n">
        <f aca="false">IFERROR(VALUE(SUBSTITUTE(TRIM('수출입 실적(국가별)'!G2730),",","")),"")</f>
        <v>3856</v>
      </c>
    </row>
    <row r="2727" customFormat="false" ht="15" hidden="false" customHeight="true" outlineLevel="0" collapsed="false">
      <c r="A2727" s="11" t="str">
        <f aca="false">TRIM('수출입 실적(국가별)'!A2731)</f>
        <v>2025.12</v>
      </c>
      <c r="B2727" s="17" t="n">
        <f aca="false">IFERROR(VALUE(LEFT(A2727,4)),"")</f>
        <v>2025</v>
      </c>
      <c r="C2727" s="17" t="n">
        <f aca="false">IFERROR(VALUE(RIGHT(A2727,2)),"")</f>
        <v>12</v>
      </c>
      <c r="D2727" s="11" t="str">
        <f aca="false">TRIM('수출입 실적(국가별)'!B2731)</f>
        <v>모리셔스</v>
      </c>
      <c r="E2727" s="19" t="n">
        <f aca="false">IFERROR(VALUE(SUBSTITUTE(TRIM('수출입 실적(국가별)'!D2731),",","")),"")</f>
        <v>3998</v>
      </c>
      <c r="F2727" s="19" t="n">
        <f aca="false">IFERROR(VALUE(SUBSTITUTE(TRIM('수출입 실적(국가별)'!F2731),",","")),"")</f>
        <v>323</v>
      </c>
      <c r="G2727" s="19" t="n">
        <f aca="false">IFERROR(VALUE(SUBSTITUTE(TRIM('수출입 실적(국가별)'!G2731),",","")),"")</f>
        <v>3675</v>
      </c>
    </row>
    <row r="2728" customFormat="false" ht="15" hidden="false" customHeight="true" outlineLevel="0" collapsed="false">
      <c r="A2728" s="11" t="str">
        <f aca="false">TRIM('수출입 실적(국가별)'!A2732)</f>
        <v>2025.12</v>
      </c>
      <c r="B2728" s="17" t="n">
        <f aca="false">IFERROR(VALUE(LEFT(A2728,4)),"")</f>
        <v>2025</v>
      </c>
      <c r="C2728" s="17" t="n">
        <f aca="false">IFERROR(VALUE(RIGHT(A2728,2)),"")</f>
        <v>12</v>
      </c>
      <c r="D2728" s="11" t="str">
        <f aca="false">TRIM('수출입 실적(국가별)'!B2732)</f>
        <v>아르메니아</v>
      </c>
      <c r="E2728" s="19" t="n">
        <f aca="false">IFERROR(VALUE(SUBSTITUTE(TRIM('수출입 실적(국가별)'!D2732),",","")),"")</f>
        <v>3570</v>
      </c>
      <c r="F2728" s="19" t="n">
        <f aca="false">IFERROR(VALUE(SUBSTITUTE(TRIM('수출입 실적(국가별)'!F2732),",","")),"")</f>
        <v>6474</v>
      </c>
      <c r="G2728" s="19" t="n">
        <f aca="false">IFERROR(VALUE(SUBSTITUTE(TRIM('수출입 실적(국가별)'!G2732),",","")),"")</f>
        <v>-2904</v>
      </c>
    </row>
    <row r="2729" customFormat="false" ht="15" hidden="false" customHeight="true" outlineLevel="0" collapsed="false">
      <c r="A2729" s="11" t="str">
        <f aca="false">TRIM('수출입 실적(국가별)'!A2733)</f>
        <v>2025.12</v>
      </c>
      <c r="B2729" s="17" t="n">
        <f aca="false">IFERROR(VALUE(LEFT(A2729,4)),"")</f>
        <v>2025</v>
      </c>
      <c r="C2729" s="17" t="n">
        <f aca="false">IFERROR(VALUE(RIGHT(A2729,2)),"")</f>
        <v>12</v>
      </c>
      <c r="D2729" s="11" t="str">
        <f aca="false">TRIM('수출입 실적(국가별)'!B2733)</f>
        <v>부르키나 파소</v>
      </c>
      <c r="E2729" s="19" t="n">
        <f aca="false">IFERROR(VALUE(SUBSTITUTE(TRIM('수출입 실적(국가별)'!D2733),",","")),"")</f>
        <v>3389</v>
      </c>
      <c r="F2729" s="19" t="n">
        <f aca="false">IFERROR(VALUE(SUBSTITUTE(TRIM('수출입 실적(국가별)'!F2733),",","")),"")</f>
        <v>734</v>
      </c>
      <c r="G2729" s="19" t="n">
        <f aca="false">IFERROR(VALUE(SUBSTITUTE(TRIM('수출입 실적(국가별)'!G2733),",","")),"")</f>
        <v>2655</v>
      </c>
    </row>
    <row r="2730" customFormat="false" ht="15" hidden="false" customHeight="true" outlineLevel="0" collapsed="false">
      <c r="A2730" s="11" t="str">
        <f aca="false">TRIM('수출입 실적(국가별)'!A2734)</f>
        <v>2025.12</v>
      </c>
      <c r="B2730" s="17" t="n">
        <f aca="false">IFERROR(VALUE(LEFT(A2730,4)),"")</f>
        <v>2025</v>
      </c>
      <c r="C2730" s="17" t="n">
        <f aca="false">IFERROR(VALUE(RIGHT(A2730,2)),"")</f>
        <v>12</v>
      </c>
      <c r="D2730" s="11" t="str">
        <f aca="false">TRIM('수출입 실적(국가별)'!B2734)</f>
        <v>아프카니스탄</v>
      </c>
      <c r="E2730" s="19" t="n">
        <f aca="false">IFERROR(VALUE(SUBSTITUTE(TRIM('수출입 실적(국가별)'!D2734),",","")),"")</f>
        <v>3261</v>
      </c>
      <c r="F2730" s="19" t="n">
        <f aca="false">IFERROR(VALUE(SUBSTITUTE(TRIM('수출입 실적(국가별)'!F2734),",","")),"")</f>
        <v>268</v>
      </c>
      <c r="G2730" s="19" t="n">
        <f aca="false">IFERROR(VALUE(SUBSTITUTE(TRIM('수출입 실적(국가별)'!G2734),",","")),"")</f>
        <v>2993</v>
      </c>
    </row>
    <row r="2731" customFormat="false" ht="15" hidden="false" customHeight="true" outlineLevel="0" collapsed="false">
      <c r="A2731" s="11" t="str">
        <f aca="false">TRIM('수출입 실적(국가별)'!A2735)</f>
        <v>2025.12</v>
      </c>
      <c r="B2731" s="17" t="n">
        <f aca="false">IFERROR(VALUE(LEFT(A2731,4)),"")</f>
        <v>2025</v>
      </c>
      <c r="C2731" s="17" t="n">
        <f aca="false">IFERROR(VALUE(RIGHT(A2731,2)),"")</f>
        <v>12</v>
      </c>
      <c r="D2731" s="11" t="str">
        <f aca="false">TRIM('수출입 실적(국가별)'!B2735)</f>
        <v>불령 폴리네시아</v>
      </c>
      <c r="E2731" s="19" t="n">
        <f aca="false">IFERROR(VALUE(SUBSTITUTE(TRIM('수출입 실적(국가별)'!D2735),",","")),"")</f>
        <v>3013</v>
      </c>
      <c r="F2731" s="19" t="n">
        <f aca="false">IFERROR(VALUE(SUBSTITUTE(TRIM('수출입 실적(국가별)'!F2735),",","")),"")</f>
        <v>155</v>
      </c>
      <c r="G2731" s="19" t="n">
        <f aca="false">IFERROR(VALUE(SUBSTITUTE(TRIM('수출입 실적(국가별)'!G2735),",","")),"")</f>
        <v>2857</v>
      </c>
    </row>
    <row r="2732" customFormat="false" ht="15" hidden="false" customHeight="true" outlineLevel="0" collapsed="false">
      <c r="A2732" s="11" t="str">
        <f aca="false">TRIM('수출입 실적(국가별)'!A2736)</f>
        <v>2025.12</v>
      </c>
      <c r="B2732" s="17" t="n">
        <f aca="false">IFERROR(VALUE(LEFT(A2732,4)),"")</f>
        <v>2025</v>
      </c>
      <c r="C2732" s="17" t="n">
        <f aca="false">IFERROR(VALUE(RIGHT(A2732,2)),"")</f>
        <v>12</v>
      </c>
      <c r="D2732" s="11" t="str">
        <f aca="false">TRIM('수출입 실적(국가별)'!B2736)</f>
        <v>볼리비아</v>
      </c>
      <c r="E2732" s="19" t="n">
        <f aca="false">IFERROR(VALUE(SUBSTITUTE(TRIM('수출입 실적(국가별)'!D2736),",","")),"")</f>
        <v>2952</v>
      </c>
      <c r="F2732" s="19" t="n">
        <f aca="false">IFERROR(VALUE(SUBSTITUTE(TRIM('수출입 실적(국가별)'!F2736),",","")),"")</f>
        <v>15567</v>
      </c>
      <c r="G2732" s="19" t="n">
        <f aca="false">IFERROR(VALUE(SUBSTITUTE(TRIM('수출입 실적(국가별)'!G2736),",","")),"")</f>
        <v>-12615</v>
      </c>
    </row>
    <row r="2733" customFormat="false" ht="15" hidden="false" customHeight="true" outlineLevel="0" collapsed="false">
      <c r="A2733" s="11" t="str">
        <f aca="false">TRIM('수출입 실적(국가별)'!A2737)</f>
        <v>2025.12</v>
      </c>
      <c r="B2733" s="17" t="n">
        <f aca="false">IFERROR(VALUE(LEFT(A2733,4)),"")</f>
        <v>2025</v>
      </c>
      <c r="C2733" s="17" t="n">
        <f aca="false">IFERROR(VALUE(RIGHT(A2733,2)),"")</f>
        <v>12</v>
      </c>
      <c r="D2733" s="11" t="str">
        <f aca="false">TRIM('수출입 실적(국가별)'!B2737)</f>
        <v>네팔</v>
      </c>
      <c r="E2733" s="19" t="n">
        <f aca="false">IFERROR(VALUE(SUBSTITUTE(TRIM('수출입 실적(국가별)'!D2737),",","")),"")</f>
        <v>2839</v>
      </c>
      <c r="F2733" s="19" t="n">
        <f aca="false">IFERROR(VALUE(SUBSTITUTE(TRIM('수출입 실적(국가별)'!F2737),",","")),"")</f>
        <v>737</v>
      </c>
      <c r="G2733" s="19" t="n">
        <f aca="false">IFERROR(VALUE(SUBSTITUTE(TRIM('수출입 실적(국가별)'!G2737),",","")),"")</f>
        <v>2102</v>
      </c>
    </row>
    <row r="2734" customFormat="false" ht="15" hidden="false" customHeight="true" outlineLevel="0" collapsed="false">
      <c r="A2734" s="11" t="str">
        <f aca="false">TRIM('수출입 실적(국가별)'!A2738)</f>
        <v>2025.12</v>
      </c>
      <c r="B2734" s="17" t="n">
        <f aca="false">IFERROR(VALUE(LEFT(A2734,4)),"")</f>
        <v>2025</v>
      </c>
      <c r="C2734" s="17" t="n">
        <f aca="false">IFERROR(VALUE(RIGHT(A2734,2)),"")</f>
        <v>12</v>
      </c>
      <c r="D2734" s="11" t="str">
        <f aca="false">TRIM('수출입 실적(국가별)'!B2738)</f>
        <v>마다카스카르</v>
      </c>
      <c r="E2734" s="19" t="n">
        <f aca="false">IFERROR(VALUE(SUBSTITUTE(TRIM('수출입 실적(국가별)'!D2738),",","")),"")</f>
        <v>2730</v>
      </c>
      <c r="F2734" s="19" t="n">
        <f aca="false">IFERROR(VALUE(SUBSTITUTE(TRIM('수출입 실적(국가별)'!F2738),",","")),"")</f>
        <v>10736</v>
      </c>
      <c r="G2734" s="19" t="n">
        <f aca="false">IFERROR(VALUE(SUBSTITUTE(TRIM('수출입 실적(국가별)'!G2738),",","")),"")</f>
        <v>-8006</v>
      </c>
    </row>
    <row r="2735" customFormat="false" ht="15" hidden="false" customHeight="true" outlineLevel="0" collapsed="false">
      <c r="A2735" s="11" t="str">
        <f aca="false">TRIM('수출입 실적(국가별)'!A2739)</f>
        <v>2025.12</v>
      </c>
      <c r="B2735" s="17" t="n">
        <f aca="false">IFERROR(VALUE(LEFT(A2735,4)),"")</f>
        <v>2025</v>
      </c>
      <c r="C2735" s="17" t="n">
        <f aca="false">IFERROR(VALUE(RIGHT(A2735,2)),"")</f>
        <v>12</v>
      </c>
      <c r="D2735" s="11" t="str">
        <f aca="false">TRIM('수출입 실적(국가별)'!B2739)</f>
        <v>팔라우</v>
      </c>
      <c r="E2735" s="19" t="n">
        <f aca="false">IFERROR(VALUE(SUBSTITUTE(TRIM('수출입 실적(국가별)'!D2739),",","")),"")</f>
        <v>2591</v>
      </c>
      <c r="F2735" s="19" t="n">
        <f aca="false">IFERROR(VALUE(SUBSTITUTE(TRIM('수출입 실적(국가별)'!F2739),",","")),"")</f>
        <v>2</v>
      </c>
      <c r="G2735" s="19" t="n">
        <f aca="false">IFERROR(VALUE(SUBSTITUTE(TRIM('수출입 실적(국가별)'!G2739),",","")),"")</f>
        <v>2589</v>
      </c>
    </row>
    <row r="2736" customFormat="false" ht="15" hidden="false" customHeight="true" outlineLevel="0" collapsed="false">
      <c r="A2736" s="11" t="str">
        <f aca="false">TRIM('수출입 실적(국가별)'!A2740)</f>
        <v>2025.12</v>
      </c>
      <c r="B2736" s="17" t="n">
        <f aca="false">IFERROR(VALUE(LEFT(A2736,4)),"")</f>
        <v>2025</v>
      </c>
      <c r="C2736" s="17" t="n">
        <f aca="false">IFERROR(VALUE(RIGHT(A2736,2)),"")</f>
        <v>12</v>
      </c>
      <c r="D2736" s="11" t="str">
        <f aca="false">TRIM('수출입 실적(국가별)'!B2740)</f>
        <v>브루나이</v>
      </c>
      <c r="E2736" s="19" t="n">
        <f aca="false">IFERROR(VALUE(SUBSTITUTE(TRIM('수출입 실적(국가별)'!D2740),",","")),"")</f>
        <v>2580</v>
      </c>
      <c r="F2736" s="19" t="n">
        <f aca="false">IFERROR(VALUE(SUBSTITUTE(TRIM('수출입 실적(국가별)'!F2740),",","")),"")</f>
        <v>57357</v>
      </c>
      <c r="G2736" s="19" t="n">
        <f aca="false">IFERROR(VALUE(SUBSTITUTE(TRIM('수출입 실적(국가별)'!G2740),",","")),"")</f>
        <v>-54777</v>
      </c>
    </row>
    <row r="2737" customFormat="false" ht="15" hidden="false" customHeight="true" outlineLevel="0" collapsed="false">
      <c r="A2737" s="11" t="str">
        <f aca="false">TRIM('수출입 실적(국가별)'!A2741)</f>
        <v>2025.12</v>
      </c>
      <c r="B2737" s="17" t="n">
        <f aca="false">IFERROR(VALUE(LEFT(A2737,4)),"")</f>
        <v>2025</v>
      </c>
      <c r="C2737" s="17" t="n">
        <f aca="false">IFERROR(VALUE(RIGHT(A2737,2)),"")</f>
        <v>12</v>
      </c>
      <c r="D2737" s="11" t="str">
        <f aca="false">TRIM('수출입 실적(국가별)'!B2741)</f>
        <v>자마이카</v>
      </c>
      <c r="E2737" s="19" t="n">
        <f aca="false">IFERROR(VALUE(SUBSTITUTE(TRIM('수출입 실적(국가별)'!D2741),",","")),"")</f>
        <v>2158</v>
      </c>
      <c r="F2737" s="19" t="n">
        <f aca="false">IFERROR(VALUE(SUBSTITUTE(TRIM('수출입 실적(국가별)'!F2741),",","")),"")</f>
        <v>23</v>
      </c>
      <c r="G2737" s="19" t="n">
        <f aca="false">IFERROR(VALUE(SUBSTITUTE(TRIM('수출입 실적(국가별)'!G2741),",","")),"")</f>
        <v>2135</v>
      </c>
    </row>
    <row r="2738" customFormat="false" ht="15" hidden="false" customHeight="true" outlineLevel="0" collapsed="false">
      <c r="A2738" s="11" t="str">
        <f aca="false">TRIM('수출입 실적(국가별)'!A2742)</f>
        <v>2025.12</v>
      </c>
      <c r="B2738" s="17" t="n">
        <f aca="false">IFERROR(VALUE(LEFT(A2738,4)),"")</f>
        <v>2025</v>
      </c>
      <c r="C2738" s="17" t="n">
        <f aca="false">IFERROR(VALUE(RIGHT(A2738,2)),"")</f>
        <v>12</v>
      </c>
      <c r="D2738" s="11" t="str">
        <f aca="false">TRIM('수출입 실적(국가별)'!B2742)</f>
        <v>소말리아</v>
      </c>
      <c r="E2738" s="19" t="n">
        <f aca="false">IFERROR(VALUE(SUBSTITUTE(TRIM('수출입 실적(국가별)'!D2742),",","")),"")</f>
        <v>2085</v>
      </c>
      <c r="F2738" s="19" t="n">
        <f aca="false">IFERROR(VALUE(SUBSTITUTE(TRIM('수출입 실적(국가별)'!F2742),",","")),"")</f>
        <v>194</v>
      </c>
      <c r="G2738" s="19" t="n">
        <f aca="false">IFERROR(VALUE(SUBSTITUTE(TRIM('수출입 실적(국가별)'!G2742),",","")),"")</f>
        <v>1890</v>
      </c>
    </row>
    <row r="2739" customFormat="false" ht="15" hidden="false" customHeight="true" outlineLevel="0" collapsed="false">
      <c r="A2739" s="11" t="str">
        <f aca="false">TRIM('수출입 실적(국가별)'!A2743)</f>
        <v>2025.12</v>
      </c>
      <c r="B2739" s="17" t="n">
        <f aca="false">IFERROR(VALUE(LEFT(A2739,4)),"")</f>
        <v>2025</v>
      </c>
      <c r="C2739" s="17" t="n">
        <f aca="false">IFERROR(VALUE(RIGHT(A2739,2)),"")</f>
        <v>12</v>
      </c>
      <c r="D2739" s="11" t="str">
        <f aca="false">TRIM('수출입 실적(국가별)'!B2743)</f>
        <v>과델로프</v>
      </c>
      <c r="E2739" s="19" t="n">
        <f aca="false">IFERROR(VALUE(SUBSTITUTE(TRIM('수출입 실적(국가별)'!D2743),",","")),"")</f>
        <v>2054</v>
      </c>
      <c r="F2739" s="19" t="n">
        <f aca="false">IFERROR(VALUE(SUBSTITUTE(TRIM('수출입 실적(국가별)'!F2743),",","")),"")</f>
        <v>1</v>
      </c>
      <c r="G2739" s="19" t="n">
        <f aca="false">IFERROR(VALUE(SUBSTITUTE(TRIM('수출입 실적(국가별)'!G2743),",","")),"")</f>
        <v>2053</v>
      </c>
    </row>
    <row r="2740" customFormat="false" ht="15" hidden="false" customHeight="true" outlineLevel="0" collapsed="false">
      <c r="A2740" s="11" t="str">
        <f aca="false">TRIM('수출입 실적(국가별)'!A2744)</f>
        <v>2025.12</v>
      </c>
      <c r="B2740" s="17" t="n">
        <f aca="false">IFERROR(VALUE(LEFT(A2740,4)),"")</f>
        <v>2025</v>
      </c>
      <c r="C2740" s="17" t="n">
        <f aca="false">IFERROR(VALUE(RIGHT(A2740,2)),"")</f>
        <v>12</v>
      </c>
      <c r="D2740" s="11" t="str">
        <f aca="false">TRIM('수출입 실적(국가별)'!B2744)</f>
        <v>잠비아</v>
      </c>
      <c r="E2740" s="19" t="n">
        <f aca="false">IFERROR(VALUE(SUBSTITUTE(TRIM('수출입 실적(국가별)'!D2744),",","")),"")</f>
        <v>1970</v>
      </c>
      <c r="F2740" s="19" t="n">
        <f aca="false">IFERROR(VALUE(SUBSTITUTE(TRIM('수출입 실적(국가별)'!F2744),",","")),"")</f>
        <v>16975</v>
      </c>
      <c r="G2740" s="19" t="n">
        <f aca="false">IFERROR(VALUE(SUBSTITUTE(TRIM('수출입 실적(국가별)'!G2744),",","")),"")</f>
        <v>-15005</v>
      </c>
    </row>
    <row r="2741" customFormat="false" ht="15" hidden="false" customHeight="true" outlineLevel="0" collapsed="false">
      <c r="A2741" s="11" t="str">
        <f aca="false">TRIM('수출입 실적(국가별)'!A2745)</f>
        <v>2025.12</v>
      </c>
      <c r="B2741" s="17" t="n">
        <f aca="false">IFERROR(VALUE(LEFT(A2741,4)),"")</f>
        <v>2025</v>
      </c>
      <c r="C2741" s="17" t="n">
        <f aca="false">IFERROR(VALUE(RIGHT(A2741,2)),"")</f>
        <v>12</v>
      </c>
      <c r="D2741" s="11" t="str">
        <f aca="false">TRIM('수출입 실적(국가별)'!B2745)</f>
        <v>마티니크</v>
      </c>
      <c r="E2741" s="19" t="n">
        <f aca="false">IFERROR(VALUE(SUBSTITUTE(TRIM('수출입 실적(국가별)'!D2745),",","")),"")</f>
        <v>1937</v>
      </c>
      <c r="F2741" s="19" t="n">
        <f aca="false">IFERROR(VALUE(SUBSTITUTE(TRIM('수출입 실적(국가별)'!F2745),",","")),"")</f>
        <v>0</v>
      </c>
      <c r="G2741" s="19" t="n">
        <f aca="false">IFERROR(VALUE(SUBSTITUTE(TRIM('수출입 실적(국가별)'!G2745),",","")),"")</f>
        <v>1937</v>
      </c>
    </row>
    <row r="2742" customFormat="false" ht="15" hidden="false" customHeight="true" outlineLevel="0" collapsed="false">
      <c r="A2742" s="11" t="str">
        <f aca="false">TRIM('수출입 실적(국가별)'!A2746)</f>
        <v>2025.12</v>
      </c>
      <c r="B2742" s="17" t="n">
        <f aca="false">IFERROR(VALUE(LEFT(A2742,4)),"")</f>
        <v>2025</v>
      </c>
      <c r="C2742" s="17" t="n">
        <f aca="false">IFERROR(VALUE(RIGHT(A2742,2)),"")</f>
        <v>12</v>
      </c>
      <c r="D2742" s="11" t="str">
        <f aca="false">TRIM('수출입 실적(국가별)'!B2746)</f>
        <v>바하마</v>
      </c>
      <c r="E2742" s="19" t="n">
        <f aca="false">IFERROR(VALUE(SUBSTITUTE(TRIM('수출입 실적(국가별)'!D2746),",","")),"")</f>
        <v>1908</v>
      </c>
      <c r="F2742" s="19" t="n">
        <f aca="false">IFERROR(VALUE(SUBSTITUTE(TRIM('수출입 실적(국가별)'!F2746),",","")),"")</f>
        <v>3</v>
      </c>
      <c r="G2742" s="19" t="n">
        <f aca="false">IFERROR(VALUE(SUBSTITUTE(TRIM('수출입 실적(국가별)'!G2746),",","")),"")</f>
        <v>1906</v>
      </c>
    </row>
    <row r="2743" customFormat="false" ht="15" hidden="false" customHeight="true" outlineLevel="0" collapsed="false">
      <c r="A2743" s="11" t="str">
        <f aca="false">TRIM('수출입 실적(국가별)'!A2747)</f>
        <v>2025.12</v>
      </c>
      <c r="B2743" s="17" t="n">
        <f aca="false">IFERROR(VALUE(LEFT(A2743,4)),"")</f>
        <v>2025</v>
      </c>
      <c r="C2743" s="17" t="n">
        <f aca="false">IFERROR(VALUE(RIGHT(A2743,2)),"")</f>
        <v>12</v>
      </c>
      <c r="D2743" s="11" t="str">
        <f aca="false">TRIM('수출입 실적(국가별)'!B2747)</f>
        <v>불령 리유니온 코모도 제도</v>
      </c>
      <c r="E2743" s="19" t="n">
        <f aca="false">IFERROR(VALUE(SUBSTITUTE(TRIM('수출입 실적(국가별)'!D2747),",","")),"")</f>
        <v>1852</v>
      </c>
      <c r="F2743" s="19" t="n">
        <f aca="false">IFERROR(VALUE(SUBSTITUTE(TRIM('수출입 실적(국가별)'!F2747),",","")),"")</f>
        <v>2</v>
      </c>
      <c r="G2743" s="19" t="n">
        <f aca="false">IFERROR(VALUE(SUBSTITUTE(TRIM('수출입 실적(국가별)'!G2747),",","")),"")</f>
        <v>1850</v>
      </c>
    </row>
    <row r="2744" customFormat="false" ht="15" hidden="false" customHeight="true" outlineLevel="0" collapsed="false">
      <c r="A2744" s="11" t="str">
        <f aca="false">TRIM('수출입 실적(국가별)'!A2748)</f>
        <v>2025.12</v>
      </c>
      <c r="B2744" s="17" t="n">
        <f aca="false">IFERROR(VALUE(LEFT(A2744,4)),"")</f>
        <v>2025</v>
      </c>
      <c r="C2744" s="17" t="n">
        <f aca="false">IFERROR(VALUE(RIGHT(A2744,2)),"")</f>
        <v>12</v>
      </c>
      <c r="D2744" s="11" t="str">
        <f aca="false">TRIM('수출입 실적(국가별)'!B2748)</f>
        <v>기니</v>
      </c>
      <c r="E2744" s="19" t="n">
        <f aca="false">IFERROR(VALUE(SUBSTITUTE(TRIM('수출입 실적(국가별)'!D2748),",","")),"")</f>
        <v>1780</v>
      </c>
      <c r="F2744" s="19" t="n">
        <f aca="false">IFERROR(VALUE(SUBSTITUTE(TRIM('수출입 실적(국가별)'!F2748),",","")),"")</f>
        <v>812</v>
      </c>
      <c r="G2744" s="19" t="n">
        <f aca="false">IFERROR(VALUE(SUBSTITUTE(TRIM('수출입 실적(국가별)'!G2748),",","")),"")</f>
        <v>968</v>
      </c>
    </row>
    <row r="2745" customFormat="false" ht="15" hidden="false" customHeight="true" outlineLevel="0" collapsed="false">
      <c r="A2745" s="11" t="str">
        <f aca="false">TRIM('수출입 실적(국가별)'!A2749)</f>
        <v>2025.12</v>
      </c>
      <c r="B2745" s="17" t="n">
        <f aca="false">IFERROR(VALUE(LEFT(A2745,4)),"")</f>
        <v>2025</v>
      </c>
      <c r="C2745" s="17" t="n">
        <f aca="false">IFERROR(VALUE(RIGHT(A2745,2)),"")</f>
        <v>12</v>
      </c>
      <c r="D2745" s="11" t="str">
        <f aca="false">TRIM('수출입 실적(국가별)'!B2749)</f>
        <v>가봉</v>
      </c>
      <c r="E2745" s="19" t="n">
        <f aca="false">IFERROR(VALUE(SUBSTITUTE(TRIM('수출입 실적(국가별)'!D2749),",","")),"")</f>
        <v>1662</v>
      </c>
      <c r="F2745" s="19" t="n">
        <f aca="false">IFERROR(VALUE(SUBSTITUTE(TRIM('수출입 실적(국가별)'!F2749),",","")),"")</f>
        <v>167</v>
      </c>
      <c r="G2745" s="19" t="n">
        <f aca="false">IFERROR(VALUE(SUBSTITUTE(TRIM('수출입 실적(국가별)'!G2749),",","")),"")</f>
        <v>1495</v>
      </c>
    </row>
    <row r="2746" customFormat="false" ht="15" hidden="false" customHeight="true" outlineLevel="0" collapsed="false">
      <c r="A2746" s="11" t="str">
        <f aca="false">TRIM('수출입 실적(국가별)'!A2750)</f>
        <v>2025.12</v>
      </c>
      <c r="B2746" s="17" t="n">
        <f aca="false">IFERROR(VALUE(LEFT(A2746,4)),"")</f>
        <v>2025</v>
      </c>
      <c r="C2746" s="17" t="n">
        <f aca="false">IFERROR(VALUE(RIGHT(A2746,2)),"")</f>
        <v>12</v>
      </c>
      <c r="D2746" s="11" t="str">
        <f aca="false">TRIM('수출입 실적(국가별)'!B2750)</f>
        <v>에리트리아</v>
      </c>
      <c r="E2746" s="19" t="n">
        <f aca="false">IFERROR(VALUE(SUBSTITUTE(TRIM('수출입 실적(국가별)'!D2750),",","")),"")</f>
        <v>1629</v>
      </c>
      <c r="F2746" s="19" t="n">
        <f aca="false">IFERROR(VALUE(SUBSTITUTE(TRIM('수출입 실적(국가별)'!F2750),",","")),"")</f>
        <v>0</v>
      </c>
      <c r="G2746" s="19" t="n">
        <f aca="false">IFERROR(VALUE(SUBSTITUTE(TRIM('수출입 실적(국가별)'!G2750),",","")),"")</f>
        <v>1629</v>
      </c>
    </row>
    <row r="2747" customFormat="false" ht="15" hidden="false" customHeight="true" outlineLevel="0" collapsed="false">
      <c r="A2747" s="11" t="str">
        <f aca="false">TRIM('수출입 실적(국가별)'!A2751)</f>
        <v>2025.12</v>
      </c>
      <c r="B2747" s="17" t="n">
        <f aca="false">IFERROR(VALUE(LEFT(A2747,4)),"")</f>
        <v>2025</v>
      </c>
      <c r="C2747" s="17" t="n">
        <f aca="false">IFERROR(VALUE(RIGHT(A2747,2)),"")</f>
        <v>12</v>
      </c>
      <c r="D2747" s="11" t="str">
        <f aca="false">TRIM('수출입 실적(국가별)'!B2751)</f>
        <v>우간다</v>
      </c>
      <c r="E2747" s="19" t="n">
        <f aca="false">IFERROR(VALUE(SUBSTITUTE(TRIM('수출입 실적(국가별)'!D2751),",","")),"")</f>
        <v>1578</v>
      </c>
      <c r="F2747" s="19" t="n">
        <f aca="false">IFERROR(VALUE(SUBSTITUTE(TRIM('수출입 실적(국가별)'!F2751),",","")),"")</f>
        <v>1712</v>
      </c>
      <c r="G2747" s="19" t="n">
        <f aca="false">IFERROR(VALUE(SUBSTITUTE(TRIM('수출입 실적(국가별)'!G2751),",","")),"")</f>
        <v>-134</v>
      </c>
    </row>
    <row r="2748" customFormat="false" ht="15" hidden="false" customHeight="true" outlineLevel="0" collapsed="false">
      <c r="A2748" s="11" t="str">
        <f aca="false">TRIM('수출입 실적(국가별)'!A2752)</f>
        <v>2025.12</v>
      </c>
      <c r="B2748" s="17" t="n">
        <f aca="false">IFERROR(VALUE(LEFT(A2748,4)),"")</f>
        <v>2025</v>
      </c>
      <c r="C2748" s="17" t="n">
        <f aca="false">IFERROR(VALUE(RIGHT(A2748,2)),"")</f>
        <v>12</v>
      </c>
      <c r="D2748" s="11" t="str">
        <f aca="false">TRIM('수출입 실적(국가별)'!B2752)</f>
        <v>세인트 마틴</v>
      </c>
      <c r="E2748" s="19" t="n">
        <f aca="false">IFERROR(VALUE(SUBSTITUTE(TRIM('수출입 실적(국가별)'!D2752),",","")),"")</f>
        <v>1572</v>
      </c>
      <c r="F2748" s="19" t="n">
        <f aca="false">IFERROR(VALUE(SUBSTITUTE(TRIM('수출입 실적(국가별)'!F2752),",","")),"")</f>
        <v>0</v>
      </c>
      <c r="G2748" s="19" t="n">
        <f aca="false">IFERROR(VALUE(SUBSTITUTE(TRIM('수출입 실적(국가별)'!G2752),",","")),"")</f>
        <v>1572</v>
      </c>
    </row>
    <row r="2749" customFormat="false" ht="15" hidden="false" customHeight="true" outlineLevel="0" collapsed="false">
      <c r="A2749" s="11" t="str">
        <f aca="false">TRIM('수출입 실적(국가별)'!A2753)</f>
        <v>2025.12</v>
      </c>
      <c r="B2749" s="17" t="n">
        <f aca="false">IFERROR(VALUE(LEFT(A2749,4)),"")</f>
        <v>2025</v>
      </c>
      <c r="C2749" s="17" t="n">
        <f aca="false">IFERROR(VALUE(RIGHT(A2749,2)),"")</f>
        <v>12</v>
      </c>
      <c r="D2749" s="11" t="str">
        <f aca="false">TRIM('수출입 실적(국가별)'!B2753)</f>
        <v>마카오</v>
      </c>
      <c r="E2749" s="19" t="n">
        <f aca="false">IFERROR(VALUE(SUBSTITUTE(TRIM('수출입 실적(국가별)'!D2753),",","")),"")</f>
        <v>1459</v>
      </c>
      <c r="F2749" s="19" t="n">
        <f aca="false">IFERROR(VALUE(SUBSTITUTE(TRIM('수출입 실적(국가별)'!F2753),",","")),"")</f>
        <v>327</v>
      </c>
      <c r="G2749" s="19" t="n">
        <f aca="false">IFERROR(VALUE(SUBSTITUTE(TRIM('수출입 실적(국가별)'!G2753),",","")),"")</f>
        <v>1132</v>
      </c>
    </row>
    <row r="2750" customFormat="false" ht="15" hidden="false" customHeight="true" outlineLevel="0" collapsed="false">
      <c r="A2750" s="11" t="str">
        <f aca="false">TRIM('수출입 실적(국가별)'!A2754)</f>
        <v>2025.12</v>
      </c>
      <c r="B2750" s="17" t="n">
        <f aca="false">IFERROR(VALUE(LEFT(A2750,4)),"")</f>
        <v>2025</v>
      </c>
      <c r="C2750" s="17" t="n">
        <f aca="false">IFERROR(VALUE(RIGHT(A2750,2)),"")</f>
        <v>12</v>
      </c>
      <c r="D2750" s="11" t="str">
        <f aca="false">TRIM('수출입 실적(국가별)'!B2754)</f>
        <v>카메룬</v>
      </c>
      <c r="E2750" s="19" t="n">
        <f aca="false">IFERROR(VALUE(SUBSTITUTE(TRIM('수출입 실적(국가별)'!D2754),",","")),"")</f>
        <v>1428</v>
      </c>
      <c r="F2750" s="19" t="n">
        <f aca="false">IFERROR(VALUE(SUBSTITUTE(TRIM('수출입 실적(국가별)'!F2754),",","")),"")</f>
        <v>134</v>
      </c>
      <c r="G2750" s="19" t="n">
        <f aca="false">IFERROR(VALUE(SUBSTITUTE(TRIM('수출입 실적(국가별)'!G2754),",","")),"")</f>
        <v>1294</v>
      </c>
    </row>
    <row r="2751" customFormat="false" ht="15" hidden="false" customHeight="true" outlineLevel="0" collapsed="false">
      <c r="A2751" s="11" t="str">
        <f aca="false">TRIM('수출입 실적(국가별)'!A2755)</f>
        <v>2025.12</v>
      </c>
      <c r="B2751" s="17" t="n">
        <f aca="false">IFERROR(VALUE(LEFT(A2751,4)),"")</f>
        <v>2025</v>
      </c>
      <c r="C2751" s="17" t="n">
        <f aca="false">IFERROR(VALUE(RIGHT(A2751,2)),"")</f>
        <v>12</v>
      </c>
      <c r="D2751" s="11" t="str">
        <f aca="false">TRIM('수출입 실적(국가별)'!B2755)</f>
        <v>르완다</v>
      </c>
      <c r="E2751" s="19" t="n">
        <f aca="false">IFERROR(VALUE(SUBSTITUTE(TRIM('수출입 실적(국가별)'!D2755),",","")),"")</f>
        <v>1383</v>
      </c>
      <c r="F2751" s="19" t="n">
        <f aca="false">IFERROR(VALUE(SUBSTITUTE(TRIM('수출입 실적(국가별)'!F2755),",","")),"")</f>
        <v>273</v>
      </c>
      <c r="G2751" s="19" t="n">
        <f aca="false">IFERROR(VALUE(SUBSTITUTE(TRIM('수출입 실적(국가별)'!G2755),",","")),"")</f>
        <v>1110</v>
      </c>
    </row>
    <row r="2752" customFormat="false" ht="15" hidden="false" customHeight="true" outlineLevel="0" collapsed="false">
      <c r="A2752" s="11" t="str">
        <f aca="false">TRIM('수출입 실적(국가별)'!A2756)</f>
        <v>2025.12</v>
      </c>
      <c r="B2752" s="17" t="n">
        <f aca="false">IFERROR(VALUE(LEFT(A2752,4)),"")</f>
        <v>2025</v>
      </c>
      <c r="C2752" s="17" t="n">
        <f aca="false">IFERROR(VALUE(RIGHT(A2752,2)),"")</f>
        <v>12</v>
      </c>
      <c r="D2752" s="11" t="str">
        <f aca="false">TRIM('수출입 실적(국가별)'!B2756)</f>
        <v>적도 기니</v>
      </c>
      <c r="E2752" s="19" t="n">
        <f aca="false">IFERROR(VALUE(SUBSTITUTE(TRIM('수출입 실적(국가별)'!D2756),",","")),"")</f>
        <v>1322</v>
      </c>
      <c r="F2752" s="19" t="n">
        <f aca="false">IFERROR(VALUE(SUBSTITUTE(TRIM('수출입 실적(국가별)'!F2756),",","")),"")</f>
        <v>0</v>
      </c>
      <c r="G2752" s="19" t="n">
        <f aca="false">IFERROR(VALUE(SUBSTITUTE(TRIM('수출입 실적(국가별)'!G2756),",","")),"")</f>
        <v>1322</v>
      </c>
    </row>
    <row r="2753" customFormat="false" ht="15" hidden="false" customHeight="true" outlineLevel="0" collapsed="false">
      <c r="A2753" s="11" t="str">
        <f aca="false">TRIM('수출입 실적(국가별)'!A2757)</f>
        <v>2025.12</v>
      </c>
      <c r="B2753" s="17" t="n">
        <f aca="false">IFERROR(VALUE(LEFT(A2753,4)),"")</f>
        <v>2025</v>
      </c>
      <c r="C2753" s="17" t="n">
        <f aca="false">IFERROR(VALUE(RIGHT(A2753,2)),"")</f>
        <v>12</v>
      </c>
      <c r="D2753" s="11" t="str">
        <f aca="false">TRIM('수출입 실적(국가별)'!B2757)</f>
        <v>쿠바</v>
      </c>
      <c r="E2753" s="19" t="n">
        <f aca="false">IFERROR(VALUE(SUBSTITUTE(TRIM('수출입 실적(국가별)'!D2757),",","")),"")</f>
        <v>1316</v>
      </c>
      <c r="F2753" s="19" t="n">
        <f aca="false">IFERROR(VALUE(SUBSTITUTE(TRIM('수출입 실적(국가별)'!F2757),",","")),"")</f>
        <v>182</v>
      </c>
      <c r="G2753" s="19" t="n">
        <f aca="false">IFERROR(VALUE(SUBSTITUTE(TRIM('수출입 실적(국가별)'!G2757),",","")),"")</f>
        <v>1134</v>
      </c>
    </row>
    <row r="2754" customFormat="false" ht="15" hidden="false" customHeight="true" outlineLevel="0" collapsed="false">
      <c r="A2754" s="11" t="str">
        <f aca="false">TRIM('수출입 실적(국가별)'!A2758)</f>
        <v>2025.12</v>
      </c>
      <c r="B2754" s="17" t="n">
        <f aca="false">IFERROR(VALUE(LEFT(A2754,4)),"")</f>
        <v>2025</v>
      </c>
      <c r="C2754" s="17" t="n">
        <f aca="false">IFERROR(VALUE(RIGHT(A2754,2)),"")</f>
        <v>12</v>
      </c>
      <c r="D2754" s="11" t="str">
        <f aca="false">TRIM('수출입 실적(국가별)'!B2758)</f>
        <v>마세도니아</v>
      </c>
      <c r="E2754" s="19" t="n">
        <f aca="false">IFERROR(VALUE(SUBSTITUTE(TRIM('수출입 실적(국가별)'!D2758),",","")),"")</f>
        <v>1307</v>
      </c>
      <c r="F2754" s="19" t="n">
        <f aca="false">IFERROR(VALUE(SUBSTITUTE(TRIM('수출입 실적(국가별)'!F2758),",","")),"")</f>
        <v>635</v>
      </c>
      <c r="G2754" s="19" t="n">
        <f aca="false">IFERROR(VALUE(SUBSTITUTE(TRIM('수출입 실적(국가별)'!G2758),",","")),"")</f>
        <v>672</v>
      </c>
    </row>
    <row r="2755" customFormat="false" ht="15" hidden="false" customHeight="true" outlineLevel="0" collapsed="false">
      <c r="A2755" s="11" t="str">
        <f aca="false">TRIM('수출입 실적(국가별)'!A2759)</f>
        <v>2025.12</v>
      </c>
      <c r="B2755" s="17" t="n">
        <f aca="false">IFERROR(VALUE(LEFT(A2755,4)),"")</f>
        <v>2025</v>
      </c>
      <c r="C2755" s="17" t="n">
        <f aca="false">IFERROR(VALUE(RIGHT(A2755,2)),"")</f>
        <v>12</v>
      </c>
      <c r="D2755" s="11" t="str">
        <f aca="false">TRIM('수출입 실적(국가별)'!B2759)</f>
        <v>아루바</v>
      </c>
      <c r="E2755" s="19" t="n">
        <f aca="false">IFERROR(VALUE(SUBSTITUTE(TRIM('수출입 실적(국가별)'!D2759),",","")),"")</f>
        <v>1306</v>
      </c>
      <c r="F2755" s="19" t="n">
        <f aca="false">IFERROR(VALUE(SUBSTITUTE(TRIM('수출입 실적(국가별)'!F2759),",","")),"")</f>
        <v>0</v>
      </c>
      <c r="G2755" s="19" t="n">
        <f aca="false">IFERROR(VALUE(SUBSTITUTE(TRIM('수출입 실적(국가별)'!G2759),",","")),"")</f>
        <v>1306</v>
      </c>
    </row>
    <row r="2756" customFormat="false" ht="15" hidden="false" customHeight="true" outlineLevel="0" collapsed="false">
      <c r="A2756" s="11" t="str">
        <f aca="false">TRIM('수출입 실적(국가별)'!A2760)</f>
        <v>2025.12</v>
      </c>
      <c r="B2756" s="17" t="n">
        <f aca="false">IFERROR(VALUE(LEFT(A2756,4)),"")</f>
        <v>2025</v>
      </c>
      <c r="C2756" s="17" t="n">
        <f aca="false">IFERROR(VALUE(RIGHT(A2756,2)),"")</f>
        <v>12</v>
      </c>
      <c r="D2756" s="11" t="str">
        <f aca="false">TRIM('수출입 실적(국가별)'!B2760)</f>
        <v>북마리아나 군도</v>
      </c>
      <c r="E2756" s="19" t="n">
        <f aca="false">IFERROR(VALUE(SUBSTITUTE(TRIM('수출입 실적(국가별)'!D2760),",","")),"")</f>
        <v>1211</v>
      </c>
      <c r="F2756" s="19" t="n">
        <f aca="false">IFERROR(VALUE(SUBSTITUTE(TRIM('수출입 실적(국가별)'!F2760),",","")),"")</f>
        <v>10</v>
      </c>
      <c r="G2756" s="19" t="n">
        <f aca="false">IFERROR(VALUE(SUBSTITUTE(TRIM('수출입 실적(국가별)'!G2760),",","")),"")</f>
        <v>1201</v>
      </c>
    </row>
    <row r="2757" customFormat="false" ht="15" hidden="false" customHeight="true" outlineLevel="0" collapsed="false">
      <c r="A2757" s="11" t="str">
        <f aca="false">TRIM('수출입 실적(국가별)'!A2761)</f>
        <v>2025.12</v>
      </c>
      <c r="B2757" s="17" t="n">
        <f aca="false">IFERROR(VALUE(LEFT(A2757,4)),"")</f>
        <v>2025</v>
      </c>
      <c r="C2757" s="17" t="n">
        <f aca="false">IFERROR(VALUE(RIGHT(A2757,2)),"")</f>
        <v>12</v>
      </c>
      <c r="D2757" s="11" t="str">
        <f aca="false">TRIM('수출입 실적(국가별)'!B2761)</f>
        <v>뉴 칼레도니아</v>
      </c>
      <c r="E2757" s="19" t="n">
        <f aca="false">IFERROR(VALUE(SUBSTITUTE(TRIM('수출입 실적(국가별)'!D2761),",","")),"")</f>
        <v>1190</v>
      </c>
      <c r="F2757" s="19" t="n">
        <f aca="false">IFERROR(VALUE(SUBSTITUTE(TRIM('수출입 실적(국가별)'!F2761),",","")),"")</f>
        <v>12767</v>
      </c>
      <c r="G2757" s="19" t="n">
        <f aca="false">IFERROR(VALUE(SUBSTITUTE(TRIM('수출입 실적(국가별)'!G2761),",","")),"")</f>
        <v>-11576</v>
      </c>
    </row>
    <row r="2758" customFormat="false" ht="15" hidden="false" customHeight="true" outlineLevel="0" collapsed="false">
      <c r="A2758" s="11" t="str">
        <f aca="false">TRIM('수출입 실적(국가별)'!A2762)</f>
        <v>2025.12</v>
      </c>
      <c r="B2758" s="17" t="n">
        <f aca="false">IFERROR(VALUE(LEFT(A2758,4)),"")</f>
        <v>2025</v>
      </c>
      <c r="C2758" s="17" t="n">
        <f aca="false">IFERROR(VALUE(RIGHT(A2758,2)),"")</f>
        <v>12</v>
      </c>
      <c r="D2758" s="11" t="str">
        <f aca="false">TRIM('수출입 실적(국가별)'!B2762)</f>
        <v>마이크로네시아</v>
      </c>
      <c r="E2758" s="19" t="n">
        <f aca="false">IFERROR(VALUE(SUBSTITUTE(TRIM('수출입 실적(국가별)'!D2762),",","")),"")</f>
        <v>1188</v>
      </c>
      <c r="F2758" s="19" t="n">
        <f aca="false">IFERROR(VALUE(SUBSTITUTE(TRIM('수출입 실적(국가별)'!F2762),",","")),"")</f>
        <v>3</v>
      </c>
      <c r="G2758" s="19" t="n">
        <f aca="false">IFERROR(VALUE(SUBSTITUTE(TRIM('수출입 실적(국가별)'!G2762),",","")),"")</f>
        <v>1185</v>
      </c>
    </row>
    <row r="2759" customFormat="false" ht="15" hidden="false" customHeight="true" outlineLevel="0" collapsed="false">
      <c r="A2759" s="11" t="str">
        <f aca="false">TRIM('수출입 실적(국가별)'!A2763)</f>
        <v>2025.12</v>
      </c>
      <c r="B2759" s="17" t="n">
        <f aca="false">IFERROR(VALUE(LEFT(A2759,4)),"")</f>
        <v>2025</v>
      </c>
      <c r="C2759" s="17" t="n">
        <f aca="false">IFERROR(VALUE(RIGHT(A2759,2)),"")</f>
        <v>12</v>
      </c>
      <c r="D2759" s="11" t="str">
        <f aca="false">TRIM('수출입 실적(국가별)'!B2763)</f>
        <v>투르크멘</v>
      </c>
      <c r="E2759" s="19" t="n">
        <f aca="false">IFERROR(VALUE(SUBSTITUTE(TRIM('수출입 실적(국가별)'!D2763),",","")),"")</f>
        <v>1168</v>
      </c>
      <c r="F2759" s="19" t="n">
        <f aca="false">IFERROR(VALUE(SUBSTITUTE(TRIM('수출입 실적(국가별)'!F2763),",","")),"")</f>
        <v>28</v>
      </c>
      <c r="G2759" s="19" t="n">
        <f aca="false">IFERROR(VALUE(SUBSTITUTE(TRIM('수출입 실적(국가별)'!G2763),",","")),"")</f>
        <v>1141</v>
      </c>
    </row>
    <row r="2760" customFormat="false" ht="15" hidden="false" customHeight="true" outlineLevel="0" collapsed="false">
      <c r="A2760" s="11" t="str">
        <f aca="false">TRIM('수출입 실적(국가별)'!A2764)</f>
        <v>2025.12</v>
      </c>
      <c r="B2760" s="17" t="n">
        <f aca="false">IFERROR(VALUE(LEFT(A2760,4)),"")</f>
        <v>2025</v>
      </c>
      <c r="C2760" s="17" t="n">
        <f aca="false">IFERROR(VALUE(RIGHT(A2760,2)),"")</f>
        <v>12</v>
      </c>
      <c r="D2760" s="11" t="str">
        <f aca="false">TRIM('수출입 실적(국가별)'!B2764)</f>
        <v>모리타니</v>
      </c>
      <c r="E2760" s="19" t="n">
        <f aca="false">IFERROR(VALUE(SUBSTITUTE(TRIM('수출입 실적(국가별)'!D2764),",","")),"")</f>
        <v>1020</v>
      </c>
      <c r="F2760" s="19" t="n">
        <f aca="false">IFERROR(VALUE(SUBSTITUTE(TRIM('수출입 실적(국가별)'!F2764),",","")),"")</f>
        <v>2515</v>
      </c>
      <c r="G2760" s="19" t="n">
        <f aca="false">IFERROR(VALUE(SUBSTITUTE(TRIM('수출입 실적(국가별)'!G2764),",","")),"")</f>
        <v>-1495</v>
      </c>
    </row>
    <row r="2761" customFormat="false" ht="15" hidden="false" customHeight="true" outlineLevel="0" collapsed="false">
      <c r="A2761" s="11" t="str">
        <f aca="false">TRIM('수출입 실적(국가별)'!A2765)</f>
        <v>2025.12</v>
      </c>
      <c r="B2761" s="17" t="n">
        <f aca="false">IFERROR(VALUE(LEFT(A2761,4)),"")</f>
        <v>2025</v>
      </c>
      <c r="C2761" s="17" t="n">
        <f aca="false">IFERROR(VALUE(RIGHT(A2761,2)),"")</f>
        <v>12</v>
      </c>
      <c r="D2761" s="11" t="str">
        <f aca="false">TRIM('수출입 실적(국가별)'!B2765)</f>
        <v>바누아투</v>
      </c>
      <c r="E2761" s="19" t="n">
        <f aca="false">IFERROR(VALUE(SUBSTITUTE(TRIM('수출입 실적(국가별)'!D2765),",","")),"")</f>
        <v>877</v>
      </c>
      <c r="F2761" s="19" t="n">
        <f aca="false">IFERROR(VALUE(SUBSTITUTE(TRIM('수출입 실적(국가별)'!F2765),",","")),"")</f>
        <v>2271</v>
      </c>
      <c r="G2761" s="19" t="n">
        <f aca="false">IFERROR(VALUE(SUBSTITUTE(TRIM('수출입 실적(국가별)'!G2765),",","")),"")</f>
        <v>-1394</v>
      </c>
    </row>
    <row r="2762" customFormat="false" ht="15" hidden="false" customHeight="true" outlineLevel="0" collapsed="false">
      <c r="A2762" s="11" t="str">
        <f aca="false">TRIM('수출입 실적(국가별)'!A2766)</f>
        <v>2025.12</v>
      </c>
      <c r="B2762" s="17" t="n">
        <f aca="false">IFERROR(VALUE(LEFT(A2762,4)),"")</f>
        <v>2025</v>
      </c>
      <c r="C2762" s="17" t="n">
        <f aca="false">IFERROR(VALUE(RIGHT(A2762,2)),"")</f>
        <v>12</v>
      </c>
      <c r="D2762" s="11" t="str">
        <f aca="false">TRIM('수출입 실적(국가별)'!B2766)</f>
        <v>보스니아-헤르체고비나</v>
      </c>
      <c r="E2762" s="19" t="n">
        <f aca="false">IFERROR(VALUE(SUBSTITUTE(TRIM('수출입 실적(국가별)'!D2766),",","")),"")</f>
        <v>867</v>
      </c>
      <c r="F2762" s="19" t="n">
        <f aca="false">IFERROR(VALUE(SUBSTITUTE(TRIM('수출입 실적(국가별)'!F2766),",","")),"")</f>
        <v>5652</v>
      </c>
      <c r="G2762" s="19" t="n">
        <f aca="false">IFERROR(VALUE(SUBSTITUTE(TRIM('수출입 실적(국가별)'!G2766),",","")),"")</f>
        <v>-4786</v>
      </c>
    </row>
    <row r="2763" customFormat="false" ht="15" hidden="false" customHeight="true" outlineLevel="0" collapsed="false">
      <c r="A2763" s="11" t="str">
        <f aca="false">TRIM('수출입 실적(국가별)'!A2767)</f>
        <v>2025.12</v>
      </c>
      <c r="B2763" s="17" t="n">
        <f aca="false">IFERROR(VALUE(LEFT(A2763,4)),"")</f>
        <v>2025</v>
      </c>
      <c r="C2763" s="17" t="n">
        <f aca="false">IFERROR(VALUE(RIGHT(A2763,2)),"")</f>
        <v>12</v>
      </c>
      <c r="D2763" s="11" t="str">
        <f aca="false">TRIM('수출입 실적(국가별)'!B2767)</f>
        <v>그레나다</v>
      </c>
      <c r="E2763" s="19" t="n">
        <f aca="false">IFERROR(VALUE(SUBSTITUTE(TRIM('수출입 실적(국가별)'!D2767),",","")),"")</f>
        <v>854</v>
      </c>
      <c r="F2763" s="19" t="n">
        <f aca="false">IFERROR(VALUE(SUBSTITUTE(TRIM('수출입 실적(국가별)'!F2767),",","")),"")</f>
        <v>0</v>
      </c>
      <c r="G2763" s="19" t="n">
        <f aca="false">IFERROR(VALUE(SUBSTITUTE(TRIM('수출입 실적(국가별)'!G2767),",","")),"")</f>
        <v>854</v>
      </c>
    </row>
    <row r="2764" customFormat="false" ht="15" hidden="false" customHeight="true" outlineLevel="0" collapsed="false">
      <c r="A2764" s="11" t="str">
        <f aca="false">TRIM('수출입 실적(국가별)'!A2768)</f>
        <v>2025.12</v>
      </c>
      <c r="B2764" s="17" t="n">
        <f aca="false">IFERROR(VALUE(LEFT(A2764,4)),"")</f>
        <v>2025</v>
      </c>
      <c r="C2764" s="17" t="n">
        <f aca="false">IFERROR(VALUE(RIGHT(A2764,2)),"")</f>
        <v>12</v>
      </c>
      <c r="D2764" s="11" t="str">
        <f aca="false">TRIM('수출입 실적(국가별)'!B2768)</f>
        <v>부탄</v>
      </c>
      <c r="E2764" s="19" t="n">
        <f aca="false">IFERROR(VALUE(SUBSTITUTE(TRIM('수출입 실적(국가별)'!D2768),",","")),"")</f>
        <v>843</v>
      </c>
      <c r="F2764" s="19" t="n">
        <f aca="false">IFERROR(VALUE(SUBSTITUTE(TRIM('수출입 실적(국가별)'!F2768),",","")),"")</f>
        <v>614</v>
      </c>
      <c r="G2764" s="19" t="n">
        <f aca="false">IFERROR(VALUE(SUBSTITUTE(TRIM('수출입 실적(국가별)'!G2768),",","")),"")</f>
        <v>229</v>
      </c>
    </row>
    <row r="2765" customFormat="false" ht="15" hidden="false" customHeight="true" outlineLevel="0" collapsed="false">
      <c r="A2765" s="11" t="str">
        <f aca="false">TRIM('수출입 실적(국가별)'!A2769)</f>
        <v>2025.12</v>
      </c>
      <c r="B2765" s="17" t="n">
        <f aca="false">IFERROR(VALUE(LEFT(A2765,4)),"")</f>
        <v>2025</v>
      </c>
      <c r="C2765" s="17" t="n">
        <f aca="false">IFERROR(VALUE(RIGHT(A2765,2)),"")</f>
        <v>12</v>
      </c>
      <c r="D2765" s="11" t="str">
        <f aca="false">TRIM('수출입 실적(국가별)'!B2769)</f>
        <v>도미니카</v>
      </c>
      <c r="E2765" s="19" t="n">
        <f aca="false">IFERROR(VALUE(SUBSTITUTE(TRIM('수출입 실적(국가별)'!D2769),",","")),"")</f>
        <v>832</v>
      </c>
      <c r="F2765" s="19" t="n">
        <f aca="false">IFERROR(VALUE(SUBSTITUTE(TRIM('수출입 실적(국가별)'!F2769),",","")),"")</f>
        <v>186</v>
      </c>
      <c r="G2765" s="19" t="n">
        <f aca="false">IFERROR(VALUE(SUBSTITUTE(TRIM('수출입 실적(국가별)'!G2769),",","")),"")</f>
        <v>646</v>
      </c>
    </row>
    <row r="2766" customFormat="false" ht="15" hidden="false" customHeight="true" outlineLevel="0" collapsed="false">
      <c r="A2766" s="11" t="str">
        <f aca="false">TRIM('수출입 실적(국가별)'!A2770)</f>
        <v>2025.12</v>
      </c>
      <c r="B2766" s="17" t="n">
        <f aca="false">IFERROR(VALUE(LEFT(A2766,4)),"")</f>
        <v>2025</v>
      </c>
      <c r="C2766" s="17" t="n">
        <f aca="false">IFERROR(VALUE(RIGHT(A2766,2)),"")</f>
        <v>12</v>
      </c>
      <c r="D2766" s="11" t="str">
        <f aca="false">TRIM('수출입 실적(국가별)'!B2770)</f>
        <v>몰디브</v>
      </c>
      <c r="E2766" s="19" t="n">
        <f aca="false">IFERROR(VALUE(SUBSTITUTE(TRIM('수출입 실적(국가별)'!D2770),",","")),"")</f>
        <v>829</v>
      </c>
      <c r="F2766" s="19" t="n">
        <f aca="false">IFERROR(VALUE(SUBSTITUTE(TRIM('수출입 실적(국가별)'!F2770),",","")),"")</f>
        <v>0</v>
      </c>
      <c r="G2766" s="19" t="n">
        <f aca="false">IFERROR(VALUE(SUBSTITUTE(TRIM('수출입 실적(국가별)'!G2770),",","")),"")</f>
        <v>829</v>
      </c>
    </row>
    <row r="2767" customFormat="false" ht="15" hidden="false" customHeight="true" outlineLevel="0" collapsed="false">
      <c r="A2767" s="11" t="str">
        <f aca="false">TRIM('수출입 실적(국가별)'!A2771)</f>
        <v>2025.12</v>
      </c>
      <c r="B2767" s="17" t="n">
        <f aca="false">IFERROR(VALUE(LEFT(A2767,4)),"")</f>
        <v>2025</v>
      </c>
      <c r="C2767" s="17" t="n">
        <f aca="false">IFERROR(VALUE(RIGHT(A2767,2)),"")</f>
        <v>12</v>
      </c>
      <c r="D2767" s="11" t="str">
        <f aca="false">TRIM('수출입 실적(국가별)'!B2771)</f>
        <v>불령 가이아나</v>
      </c>
      <c r="E2767" s="19" t="n">
        <f aca="false">IFERROR(VALUE(SUBSTITUTE(TRIM('수출입 실적(국가별)'!D2771),",","")),"")</f>
        <v>825</v>
      </c>
      <c r="F2767" s="19" t="n">
        <f aca="false">IFERROR(VALUE(SUBSTITUTE(TRIM('수출입 실적(국가별)'!F2771),",","")),"")</f>
        <v>0</v>
      </c>
      <c r="G2767" s="19" t="n">
        <f aca="false">IFERROR(VALUE(SUBSTITUTE(TRIM('수출입 실적(국가별)'!G2771),",","")),"")</f>
        <v>825</v>
      </c>
    </row>
    <row r="2768" customFormat="false" ht="15" hidden="false" customHeight="true" outlineLevel="0" collapsed="false">
      <c r="A2768" s="11" t="str">
        <f aca="false">TRIM('수출입 실적(국가별)'!A2772)</f>
        <v>2025.12</v>
      </c>
      <c r="B2768" s="17" t="n">
        <f aca="false">IFERROR(VALUE(LEFT(A2768,4)),"")</f>
        <v>2025</v>
      </c>
      <c r="C2768" s="17" t="n">
        <f aca="false">IFERROR(VALUE(RIGHT(A2768,2)),"")</f>
        <v>12</v>
      </c>
      <c r="D2768" s="11" t="str">
        <f aca="false">TRIM('수출입 실적(국가별)'!B2772)</f>
        <v>벨리제</v>
      </c>
      <c r="E2768" s="19" t="n">
        <f aca="false">IFERROR(VALUE(SUBSTITUTE(TRIM('수출입 실적(국가별)'!D2772),",","")),"")</f>
        <v>818</v>
      </c>
      <c r="F2768" s="19" t="n">
        <f aca="false">IFERROR(VALUE(SUBSTITUTE(TRIM('수출입 실적(국가별)'!F2772),",","")),"")</f>
        <v>3</v>
      </c>
      <c r="G2768" s="19" t="n">
        <f aca="false">IFERROR(VALUE(SUBSTITUTE(TRIM('수출입 실적(국가별)'!G2772),",","")),"")</f>
        <v>816</v>
      </c>
    </row>
    <row r="2769" customFormat="false" ht="15" hidden="false" customHeight="true" outlineLevel="0" collapsed="false">
      <c r="A2769" s="11" t="str">
        <f aca="false">TRIM('수출입 실적(국가별)'!A2773)</f>
        <v>2025.12</v>
      </c>
      <c r="B2769" s="17" t="n">
        <f aca="false">IFERROR(VALUE(LEFT(A2769,4)),"")</f>
        <v>2025</v>
      </c>
      <c r="C2769" s="17" t="n">
        <f aca="false">IFERROR(VALUE(RIGHT(A2769,2)),"")</f>
        <v>12</v>
      </c>
      <c r="D2769" s="11" t="str">
        <f aca="false">TRIM('수출입 실적(국가별)'!B2773)</f>
        <v>아이티</v>
      </c>
      <c r="E2769" s="19" t="n">
        <f aca="false">IFERROR(VALUE(SUBSTITUTE(TRIM('수출입 실적(국가별)'!D2773),",","")),"")</f>
        <v>803</v>
      </c>
      <c r="F2769" s="19" t="n">
        <f aca="false">IFERROR(VALUE(SUBSTITUTE(TRIM('수출입 실적(국가별)'!F2773),",","")),"")</f>
        <v>76</v>
      </c>
      <c r="G2769" s="19" t="n">
        <f aca="false">IFERROR(VALUE(SUBSTITUTE(TRIM('수출입 실적(국가별)'!G2773),",","")),"")</f>
        <v>726</v>
      </c>
    </row>
    <row r="2770" customFormat="false" ht="15" hidden="false" customHeight="true" outlineLevel="0" collapsed="false">
      <c r="A2770" s="11" t="str">
        <f aca="false">TRIM('수출입 실적(국가별)'!A2774)</f>
        <v>2025.12</v>
      </c>
      <c r="B2770" s="17" t="n">
        <f aca="false">IFERROR(VALUE(LEFT(A2770,4)),"")</f>
        <v>2025</v>
      </c>
      <c r="C2770" s="17" t="n">
        <f aca="false">IFERROR(VALUE(RIGHT(A2770,2)),"")</f>
        <v>12</v>
      </c>
      <c r="D2770" s="11" t="str">
        <f aca="false">TRIM('수출입 실적(국가별)'!B2774)</f>
        <v>바베이도스</v>
      </c>
      <c r="E2770" s="19" t="n">
        <f aca="false">IFERROR(VALUE(SUBSTITUTE(TRIM('수출입 실적(국가별)'!D2774),",","")),"")</f>
        <v>787</v>
      </c>
      <c r="F2770" s="19" t="n">
        <f aca="false">IFERROR(VALUE(SUBSTITUTE(TRIM('수출입 실적(국가별)'!F2774),",","")),"")</f>
        <v>2</v>
      </c>
      <c r="G2770" s="19" t="n">
        <f aca="false">IFERROR(VALUE(SUBSTITUTE(TRIM('수출입 실적(국가별)'!G2774),",","")),"")</f>
        <v>785</v>
      </c>
    </row>
    <row r="2771" customFormat="false" ht="15" hidden="false" customHeight="true" outlineLevel="0" collapsed="false">
      <c r="A2771" s="11" t="str">
        <f aca="false">TRIM('수출입 실적(국가별)'!A2775)</f>
        <v>2025.12</v>
      </c>
      <c r="B2771" s="17" t="n">
        <f aca="false">IFERROR(VALUE(LEFT(A2771,4)),"")</f>
        <v>2025</v>
      </c>
      <c r="C2771" s="17" t="n">
        <f aca="false">IFERROR(VALUE(RIGHT(A2771,2)),"")</f>
        <v>12</v>
      </c>
      <c r="D2771" s="11" t="str">
        <f aca="false">TRIM('수출입 실적(국가별)'!B2775)</f>
        <v>시에라 리온</v>
      </c>
      <c r="E2771" s="19" t="n">
        <f aca="false">IFERROR(VALUE(SUBSTITUTE(TRIM('수출입 실적(국가별)'!D2775),",","")),"")</f>
        <v>786</v>
      </c>
      <c r="F2771" s="19" t="n">
        <f aca="false">IFERROR(VALUE(SUBSTITUTE(TRIM('수출입 실적(국가별)'!F2775),",","")),"")</f>
        <v>994</v>
      </c>
      <c r="G2771" s="19" t="n">
        <f aca="false">IFERROR(VALUE(SUBSTITUTE(TRIM('수출입 실적(국가별)'!G2775),",","")),"")</f>
        <v>-209</v>
      </c>
    </row>
    <row r="2772" customFormat="false" ht="15" hidden="false" customHeight="true" outlineLevel="0" collapsed="false">
      <c r="A2772" s="11" t="str">
        <f aca="false">TRIM('수출입 실적(국가별)'!A2776)</f>
        <v>2025.12</v>
      </c>
      <c r="B2772" s="17" t="n">
        <f aca="false">IFERROR(VALUE(LEFT(A2772,4)),"")</f>
        <v>2025</v>
      </c>
      <c r="C2772" s="17" t="n">
        <f aca="false">IFERROR(VALUE(RIGHT(A2772,2)),"")</f>
        <v>12</v>
      </c>
      <c r="D2772" s="11" t="str">
        <f aca="false">TRIM('수출입 실적(국가별)'!B2776)</f>
        <v>수리남</v>
      </c>
      <c r="E2772" s="19" t="n">
        <f aca="false">IFERROR(VALUE(SUBSTITUTE(TRIM('수출입 실적(국가별)'!D2776),",","")),"")</f>
        <v>751</v>
      </c>
      <c r="F2772" s="19" t="n">
        <f aca="false">IFERROR(VALUE(SUBSTITUTE(TRIM('수출입 실적(국가별)'!F2776),",","")),"")</f>
        <v>702</v>
      </c>
      <c r="G2772" s="19" t="n">
        <f aca="false">IFERROR(VALUE(SUBSTITUTE(TRIM('수출입 실적(국가별)'!G2776),",","")),"")</f>
        <v>49</v>
      </c>
    </row>
    <row r="2773" customFormat="false" ht="15" hidden="false" customHeight="true" outlineLevel="0" collapsed="false">
      <c r="A2773" s="11" t="str">
        <f aca="false">TRIM('수출입 실적(국가별)'!A2777)</f>
        <v>2025.12</v>
      </c>
      <c r="B2773" s="17" t="n">
        <f aca="false">IFERROR(VALUE(LEFT(A2773,4)),"")</f>
        <v>2025</v>
      </c>
      <c r="C2773" s="17" t="n">
        <f aca="false">IFERROR(VALUE(RIGHT(A2773,2)),"")</f>
        <v>12</v>
      </c>
      <c r="D2773" s="11" t="str">
        <f aca="false">TRIM('수출입 실적(국가별)'!B2777)</f>
        <v>아메리칸 사모아</v>
      </c>
      <c r="E2773" s="19" t="n">
        <f aca="false">IFERROR(VALUE(SUBSTITUTE(TRIM('수출입 실적(국가별)'!D2777),",","")),"")</f>
        <v>743</v>
      </c>
      <c r="F2773" s="19" t="n">
        <f aca="false">IFERROR(VALUE(SUBSTITUTE(TRIM('수출입 실적(국가별)'!F2777),",","")),"")</f>
        <v>44</v>
      </c>
      <c r="G2773" s="19" t="n">
        <f aca="false">IFERROR(VALUE(SUBSTITUTE(TRIM('수출입 실적(국가별)'!G2777),",","")),"")</f>
        <v>699</v>
      </c>
    </row>
    <row r="2774" customFormat="false" ht="15" hidden="false" customHeight="true" outlineLevel="0" collapsed="false">
      <c r="A2774" s="11" t="str">
        <f aca="false">TRIM('수출입 실적(국가별)'!A2778)</f>
        <v>2025.12</v>
      </c>
      <c r="B2774" s="17" t="n">
        <f aca="false">IFERROR(VALUE(LEFT(A2774,4)),"")</f>
        <v>2025</v>
      </c>
      <c r="C2774" s="17" t="n">
        <f aca="false">IFERROR(VALUE(RIGHT(A2774,2)),"")</f>
        <v>12</v>
      </c>
      <c r="D2774" s="11" t="str">
        <f aca="false">TRIM('수출입 실적(국가별)'!B2778)</f>
        <v>투발루</v>
      </c>
      <c r="E2774" s="19" t="n">
        <f aca="false">IFERROR(VALUE(SUBSTITUTE(TRIM('수출입 실적(국가별)'!D2778),",","")),"")</f>
        <v>741</v>
      </c>
      <c r="F2774" s="19" t="n">
        <f aca="false">IFERROR(VALUE(SUBSTITUTE(TRIM('수출입 실적(국가별)'!F2778),",","")),"")</f>
        <v>1</v>
      </c>
      <c r="G2774" s="19" t="n">
        <f aca="false">IFERROR(VALUE(SUBSTITUTE(TRIM('수출입 실적(국가별)'!G2778),",","")),"")</f>
        <v>740</v>
      </c>
    </row>
    <row r="2775" customFormat="false" ht="15" hidden="false" customHeight="true" outlineLevel="0" collapsed="false">
      <c r="A2775" s="11" t="str">
        <f aca="false">TRIM('수출입 실적(국가별)'!A2779)</f>
        <v>2025.12</v>
      </c>
      <c r="B2775" s="17" t="n">
        <f aca="false">IFERROR(VALUE(LEFT(A2775,4)),"")</f>
        <v>2025</v>
      </c>
      <c r="C2775" s="17" t="n">
        <f aca="false">IFERROR(VALUE(RIGHT(A2775,2)),"")</f>
        <v>12</v>
      </c>
      <c r="D2775" s="11" t="str">
        <f aca="false">TRIM('수출입 실적(국가별)'!B2779)</f>
        <v>솔로몬 군도</v>
      </c>
      <c r="E2775" s="19" t="n">
        <f aca="false">IFERROR(VALUE(SUBSTITUTE(TRIM('수출입 실적(국가별)'!D2779),",","")),"")</f>
        <v>656</v>
      </c>
      <c r="F2775" s="19" t="n">
        <f aca="false">IFERROR(VALUE(SUBSTITUTE(TRIM('수출입 실적(국가별)'!F2779),",","")),"")</f>
        <v>81</v>
      </c>
      <c r="G2775" s="19" t="n">
        <f aca="false">IFERROR(VALUE(SUBSTITUTE(TRIM('수출입 실적(국가별)'!G2779),",","")),"")</f>
        <v>574</v>
      </c>
    </row>
    <row r="2776" customFormat="false" ht="15" hidden="false" customHeight="true" outlineLevel="0" collapsed="false">
      <c r="A2776" s="11" t="str">
        <f aca="false">TRIM('수출입 실적(국가별)'!A2780)</f>
        <v>2025.12</v>
      </c>
      <c r="B2776" s="17" t="n">
        <f aca="false">IFERROR(VALUE(LEFT(A2776,4)),"")</f>
        <v>2025</v>
      </c>
      <c r="C2776" s="17" t="n">
        <f aca="false">IFERROR(VALUE(RIGHT(A2776,2)),"")</f>
        <v>12</v>
      </c>
      <c r="D2776" s="11" t="str">
        <f aca="false">TRIM('수출입 실적(국가별)'!B2780)</f>
        <v>리히텐슈타인</v>
      </c>
      <c r="E2776" s="19" t="n">
        <f aca="false">IFERROR(VALUE(SUBSTITUTE(TRIM('수출입 실적(국가별)'!D2780),",","")),"")</f>
        <v>647</v>
      </c>
      <c r="F2776" s="19" t="n">
        <f aca="false">IFERROR(VALUE(SUBSTITUTE(TRIM('수출입 실적(국가별)'!F2780),",","")),"")</f>
        <v>2840</v>
      </c>
      <c r="G2776" s="19" t="n">
        <f aca="false">IFERROR(VALUE(SUBSTITUTE(TRIM('수출입 실적(국가별)'!G2780),",","")),"")</f>
        <v>-2193</v>
      </c>
    </row>
    <row r="2777" customFormat="false" ht="15" hidden="false" customHeight="true" outlineLevel="0" collapsed="false">
      <c r="A2777" s="11" t="str">
        <f aca="false">TRIM('수출입 실적(국가별)'!A2781)</f>
        <v>2025.12</v>
      </c>
      <c r="B2777" s="17" t="n">
        <f aca="false">IFERROR(VALUE(LEFT(A2777,4)),"")</f>
        <v>2025</v>
      </c>
      <c r="C2777" s="17" t="n">
        <f aca="false">IFERROR(VALUE(RIGHT(A2777,2)),"")</f>
        <v>12</v>
      </c>
      <c r="D2777" s="11" t="str">
        <f aca="false">TRIM('수출입 실적(국가별)'!B2781)</f>
        <v>말라위</v>
      </c>
      <c r="E2777" s="19" t="n">
        <f aca="false">IFERROR(VALUE(SUBSTITUTE(TRIM('수출입 실적(국가별)'!D2781),",","")),"")</f>
        <v>598</v>
      </c>
      <c r="F2777" s="19" t="n">
        <f aca="false">IFERROR(VALUE(SUBSTITUTE(TRIM('수출입 실적(국가별)'!F2781),",","")),"")</f>
        <v>6671</v>
      </c>
      <c r="G2777" s="19" t="n">
        <f aca="false">IFERROR(VALUE(SUBSTITUTE(TRIM('수출입 실적(국가별)'!G2781),",","")),"")</f>
        <v>-6073</v>
      </c>
    </row>
    <row r="2778" customFormat="false" ht="15" hidden="false" customHeight="true" outlineLevel="0" collapsed="false">
      <c r="A2778" s="11" t="str">
        <f aca="false">TRIM('수출입 실적(국가별)'!A2782)</f>
        <v>2025.12</v>
      </c>
      <c r="B2778" s="17" t="n">
        <f aca="false">IFERROR(VALUE(LEFT(A2778,4)),"")</f>
        <v>2025</v>
      </c>
      <c r="C2778" s="17" t="n">
        <f aca="false">IFERROR(VALUE(RIGHT(A2778,2)),"")</f>
        <v>12</v>
      </c>
      <c r="D2778" s="11" t="str">
        <f aca="false">TRIM('수출입 실적(국가별)'!B2782)</f>
        <v>챠드</v>
      </c>
      <c r="E2778" s="19" t="n">
        <f aca="false">IFERROR(VALUE(SUBSTITUTE(TRIM('수출입 실적(국가별)'!D2782),",","")),"")</f>
        <v>572</v>
      </c>
      <c r="F2778" s="19" t="n">
        <f aca="false">IFERROR(VALUE(SUBSTITUTE(TRIM('수출입 실적(국가별)'!F2782),",","")),"")</f>
        <v>0</v>
      </c>
      <c r="G2778" s="19" t="n">
        <f aca="false">IFERROR(VALUE(SUBSTITUTE(TRIM('수출입 실적(국가별)'!G2782),",","")),"")</f>
        <v>572</v>
      </c>
    </row>
    <row r="2779" customFormat="false" ht="15" hidden="false" customHeight="true" outlineLevel="0" collapsed="false">
      <c r="A2779" s="11" t="str">
        <f aca="false">TRIM('수출입 실적(국가별)'!A2783)</f>
        <v>2025.12</v>
      </c>
      <c r="B2779" s="17" t="n">
        <f aca="false">IFERROR(VALUE(LEFT(A2779,4)),"")</f>
        <v>2025</v>
      </c>
      <c r="C2779" s="17" t="n">
        <f aca="false">IFERROR(VALUE(RIGHT(A2779,2)),"")</f>
        <v>12</v>
      </c>
      <c r="D2779" s="11" t="str">
        <f aca="false">TRIM('수출입 실적(국가별)'!B2783)</f>
        <v>세이쉘</v>
      </c>
      <c r="E2779" s="19" t="n">
        <f aca="false">IFERROR(VALUE(SUBSTITUTE(TRIM('수출입 실적(국가별)'!D2783),",","")),"")</f>
        <v>556</v>
      </c>
      <c r="F2779" s="19" t="n">
        <f aca="false">IFERROR(VALUE(SUBSTITUTE(TRIM('수출입 실적(국가별)'!F2783),",","")),"")</f>
        <v>101</v>
      </c>
      <c r="G2779" s="19" t="n">
        <f aca="false">IFERROR(VALUE(SUBSTITUTE(TRIM('수출입 실적(국가별)'!G2783),",","")),"")</f>
        <v>455</v>
      </c>
    </row>
    <row r="2780" customFormat="false" ht="15" hidden="false" customHeight="true" outlineLevel="0" collapsed="false">
      <c r="A2780" s="11" t="str">
        <f aca="false">TRIM('수출입 실적(국가별)'!A2784)</f>
        <v>2025.12</v>
      </c>
      <c r="B2780" s="17" t="n">
        <f aca="false">IFERROR(VALUE(LEFT(A2780,4)),"")</f>
        <v>2025</v>
      </c>
      <c r="C2780" s="17" t="n">
        <f aca="false">IFERROR(VALUE(RIGHT(A2780,2)),"")</f>
        <v>12</v>
      </c>
      <c r="D2780" s="11" t="str">
        <f aca="false">TRIM('수출입 실적(국가별)'!B2784)</f>
        <v>감비아</v>
      </c>
      <c r="E2780" s="19" t="n">
        <f aca="false">IFERROR(VALUE(SUBSTITUTE(TRIM('수출입 실적(국가별)'!D2784),",","")),"")</f>
        <v>536</v>
      </c>
      <c r="F2780" s="19" t="n">
        <f aca="false">IFERROR(VALUE(SUBSTITUTE(TRIM('수출입 실적(국가별)'!F2784),",","")),"")</f>
        <v>1094</v>
      </c>
      <c r="G2780" s="19" t="n">
        <f aca="false">IFERROR(VALUE(SUBSTITUTE(TRIM('수출입 실적(국가별)'!G2784),",","")),"")</f>
        <v>-558</v>
      </c>
    </row>
    <row r="2781" customFormat="false" ht="15" hidden="false" customHeight="true" outlineLevel="0" collapsed="false">
      <c r="A2781" s="11" t="str">
        <f aca="false">TRIM('수출입 실적(국가별)'!A2785)</f>
        <v>2025.12</v>
      </c>
      <c r="B2781" s="17" t="n">
        <f aca="false">IFERROR(VALUE(LEFT(A2781,4)),"")</f>
        <v>2025</v>
      </c>
      <c r="C2781" s="17" t="n">
        <f aca="false">IFERROR(VALUE(RIGHT(A2781,2)),"")</f>
        <v>12</v>
      </c>
      <c r="D2781" s="11" t="str">
        <f aca="false">TRIM('수출입 실적(국가별)'!B2785)</f>
        <v>큐라소</v>
      </c>
      <c r="E2781" s="19" t="n">
        <f aca="false">IFERROR(VALUE(SUBSTITUTE(TRIM('수출입 실적(국가별)'!D2785),",","")),"")</f>
        <v>500</v>
      </c>
      <c r="F2781" s="19" t="n">
        <f aca="false">IFERROR(VALUE(SUBSTITUTE(TRIM('수출입 실적(국가별)'!F2785),",","")),"")</f>
        <v>35</v>
      </c>
      <c r="G2781" s="19" t="n">
        <f aca="false">IFERROR(VALUE(SUBSTITUTE(TRIM('수출입 실적(국가별)'!G2785),",","")),"")</f>
        <v>465</v>
      </c>
    </row>
    <row r="2782" customFormat="false" ht="15" hidden="false" customHeight="true" outlineLevel="0" collapsed="false">
      <c r="A2782" s="11" t="str">
        <f aca="false">TRIM('수출입 실적(국가별)'!A2786)</f>
        <v>2025.12</v>
      </c>
      <c r="B2782" s="17" t="n">
        <f aca="false">IFERROR(VALUE(LEFT(A2782,4)),"")</f>
        <v>2025</v>
      </c>
      <c r="C2782" s="17" t="n">
        <f aca="false">IFERROR(VALUE(RIGHT(A2782,2)),"")</f>
        <v>12</v>
      </c>
      <c r="D2782" s="11" t="str">
        <f aca="false">TRIM('수출입 실적(국가별)'!B2786)</f>
        <v>몬테네그로</v>
      </c>
      <c r="E2782" s="19" t="n">
        <f aca="false">IFERROR(VALUE(SUBSTITUTE(TRIM('수출입 실적(국가별)'!D2786),",","")),"")</f>
        <v>449</v>
      </c>
      <c r="F2782" s="19" t="n">
        <f aca="false">IFERROR(VALUE(SUBSTITUTE(TRIM('수출입 실적(국가별)'!F2786),",","")),"")</f>
        <v>13</v>
      </c>
      <c r="G2782" s="19" t="n">
        <f aca="false">IFERROR(VALUE(SUBSTITUTE(TRIM('수출입 실적(국가별)'!G2786),",","")),"")</f>
        <v>436</v>
      </c>
    </row>
    <row r="2783" customFormat="false" ht="15" hidden="false" customHeight="true" outlineLevel="0" collapsed="false">
      <c r="A2783" s="11" t="str">
        <f aca="false">TRIM('수출입 실적(국가별)'!A2787)</f>
        <v>2025.12</v>
      </c>
      <c r="B2783" s="17" t="n">
        <f aca="false">IFERROR(VALUE(LEFT(A2783,4)),"")</f>
        <v>2025</v>
      </c>
      <c r="C2783" s="17" t="n">
        <f aca="false">IFERROR(VALUE(RIGHT(A2783,2)),"")</f>
        <v>12</v>
      </c>
      <c r="D2783" s="11" t="str">
        <f aca="false">TRIM('수출입 실적(국가별)'!B2787)</f>
        <v>키리바티</v>
      </c>
      <c r="E2783" s="19" t="n">
        <f aca="false">IFERROR(VALUE(SUBSTITUTE(TRIM('수출입 실적(국가별)'!D2787),",","")),"")</f>
        <v>429</v>
      </c>
      <c r="F2783" s="19" t="n">
        <f aca="false">IFERROR(VALUE(SUBSTITUTE(TRIM('수출입 실적(국가별)'!F2787),",","")),"")</f>
        <v>54</v>
      </c>
      <c r="G2783" s="19" t="n">
        <f aca="false">IFERROR(VALUE(SUBSTITUTE(TRIM('수출입 실적(국가별)'!G2787),",","")),"")</f>
        <v>375</v>
      </c>
    </row>
    <row r="2784" customFormat="false" ht="15" hidden="false" customHeight="true" outlineLevel="0" collapsed="false">
      <c r="A2784" s="11" t="str">
        <f aca="false">TRIM('수출입 실적(국가별)'!A2788)</f>
        <v>2025.12</v>
      </c>
      <c r="B2784" s="17" t="n">
        <f aca="false">IFERROR(VALUE(LEFT(A2784,4)),"")</f>
        <v>2025</v>
      </c>
      <c r="C2784" s="17" t="n">
        <f aca="false">IFERROR(VALUE(RIGHT(A2784,2)),"")</f>
        <v>12</v>
      </c>
      <c r="D2784" s="11" t="str">
        <f aca="false">TRIM('수출입 실적(국가별)'!B2788)</f>
        <v>세인트 루시아</v>
      </c>
      <c r="E2784" s="19" t="n">
        <f aca="false">IFERROR(VALUE(SUBSTITUTE(TRIM('수출입 실적(국가별)'!D2788),",","")),"")</f>
        <v>413</v>
      </c>
      <c r="F2784" s="19" t="n">
        <f aca="false">IFERROR(VALUE(SUBSTITUTE(TRIM('수출입 실적(국가별)'!F2788),",","")),"")</f>
        <v>31</v>
      </c>
      <c r="G2784" s="19" t="n">
        <f aca="false">IFERROR(VALUE(SUBSTITUTE(TRIM('수출입 실적(국가별)'!G2788),",","")),"")</f>
        <v>381</v>
      </c>
    </row>
    <row r="2785" customFormat="false" ht="15" hidden="false" customHeight="true" outlineLevel="0" collapsed="false">
      <c r="A2785" s="11" t="str">
        <f aca="false">TRIM('수출입 실적(국가별)'!A2789)</f>
        <v>2025.12</v>
      </c>
      <c r="B2785" s="17" t="n">
        <f aca="false">IFERROR(VALUE(LEFT(A2785,4)),"")</f>
        <v>2025</v>
      </c>
      <c r="C2785" s="17" t="n">
        <f aca="false">IFERROR(VALUE(RIGHT(A2785,2)),"")</f>
        <v>12</v>
      </c>
      <c r="D2785" s="11" t="str">
        <f aca="false">TRIM('수출입 실적(국가별)'!B2789)</f>
        <v>영령 캐이맨 군도</v>
      </c>
      <c r="E2785" s="19" t="n">
        <f aca="false">IFERROR(VALUE(SUBSTITUTE(TRIM('수출입 실적(국가별)'!D2789),",","")),"")</f>
        <v>369</v>
      </c>
      <c r="F2785" s="19" t="n">
        <f aca="false">IFERROR(VALUE(SUBSTITUTE(TRIM('수출입 실적(국가별)'!F2789),",","")),"")</f>
        <v>0</v>
      </c>
      <c r="G2785" s="19" t="n">
        <f aca="false">IFERROR(VALUE(SUBSTITUTE(TRIM('수출입 실적(국가별)'!G2789),",","")),"")</f>
        <v>368</v>
      </c>
    </row>
    <row r="2786" customFormat="false" ht="15" hidden="false" customHeight="true" outlineLevel="0" collapsed="false">
      <c r="A2786" s="11" t="str">
        <f aca="false">TRIM('수출입 실적(국가별)'!A2790)</f>
        <v>2025.12</v>
      </c>
      <c r="B2786" s="17" t="n">
        <f aca="false">IFERROR(VALUE(LEFT(A2786,4)),"")</f>
        <v>2025</v>
      </c>
      <c r="C2786" s="17" t="n">
        <f aca="false">IFERROR(VALUE(RIGHT(A2786,2)),"")</f>
        <v>12</v>
      </c>
      <c r="D2786" s="11" t="str">
        <f aca="false">TRIM('수출입 실적(국가별)'!B2790)</f>
        <v>영령 버진군도</v>
      </c>
      <c r="E2786" s="19" t="n">
        <f aca="false">IFERROR(VALUE(SUBSTITUTE(TRIM('수출입 실적(국가별)'!D2790),",","")),"")</f>
        <v>344</v>
      </c>
      <c r="F2786" s="19" t="n">
        <f aca="false">IFERROR(VALUE(SUBSTITUTE(TRIM('수출입 실적(국가별)'!F2790),",","")),"")</f>
        <v>0</v>
      </c>
      <c r="G2786" s="19" t="n">
        <f aca="false">IFERROR(VALUE(SUBSTITUTE(TRIM('수출입 실적(국가별)'!G2790),",","")),"")</f>
        <v>344</v>
      </c>
    </row>
    <row r="2787" customFormat="false" ht="15" hidden="false" customHeight="true" outlineLevel="0" collapsed="false">
      <c r="A2787" s="11" t="str">
        <f aca="false">TRIM('수출입 실적(국가별)'!A2791)</f>
        <v>2025.12</v>
      </c>
      <c r="B2787" s="17" t="n">
        <f aca="false">IFERROR(VALUE(LEFT(A2787,4)),"")</f>
        <v>2025</v>
      </c>
      <c r="C2787" s="17" t="n">
        <f aca="false">IFERROR(VALUE(RIGHT(A2787,2)),"")</f>
        <v>12</v>
      </c>
      <c r="D2787" s="11" t="str">
        <f aca="false">TRIM('수출입 실적(국가별)'!B2791)</f>
        <v>스와질랜드</v>
      </c>
      <c r="E2787" s="19" t="n">
        <f aca="false">IFERROR(VALUE(SUBSTITUTE(TRIM('수출입 실적(국가별)'!D2791),",","")),"")</f>
        <v>339</v>
      </c>
      <c r="F2787" s="19" t="n">
        <f aca="false">IFERROR(VALUE(SUBSTITUTE(TRIM('수출입 실적(국가별)'!F2791),",","")),"")</f>
        <v>38</v>
      </c>
      <c r="G2787" s="19" t="n">
        <f aca="false">IFERROR(VALUE(SUBSTITUTE(TRIM('수출입 실적(국가별)'!G2791),",","")),"")</f>
        <v>301</v>
      </c>
    </row>
    <row r="2788" customFormat="false" ht="15" hidden="false" customHeight="true" outlineLevel="0" collapsed="false">
      <c r="A2788" s="11" t="str">
        <f aca="false">TRIM('수출입 실적(국가별)'!A2792)</f>
        <v>2025.12</v>
      </c>
      <c r="B2788" s="17" t="n">
        <f aca="false">IFERROR(VALUE(LEFT(A2788,4)),"")</f>
        <v>2025</v>
      </c>
      <c r="C2788" s="17" t="n">
        <f aca="false">IFERROR(VALUE(RIGHT(A2788,2)),"")</f>
        <v>12</v>
      </c>
      <c r="D2788" s="11" t="str">
        <f aca="false">TRIM('수출입 실적(국가별)'!B2792)</f>
        <v>지브랄타</v>
      </c>
      <c r="E2788" s="19" t="n">
        <f aca="false">IFERROR(VALUE(SUBSTITUTE(TRIM('수출입 실적(국가별)'!D2792),",","")),"")</f>
        <v>313</v>
      </c>
      <c r="F2788" s="19" t="n">
        <f aca="false">IFERROR(VALUE(SUBSTITUTE(TRIM('수출입 실적(국가별)'!F2792),",","")),"")</f>
        <v>0</v>
      </c>
      <c r="G2788" s="19" t="n">
        <f aca="false">IFERROR(VALUE(SUBSTITUTE(TRIM('수출입 실적(국가별)'!G2792),",","")),"")</f>
        <v>313</v>
      </c>
    </row>
    <row r="2789" customFormat="false" ht="15" hidden="false" customHeight="true" outlineLevel="0" collapsed="false">
      <c r="A2789" s="11" t="str">
        <f aca="false">TRIM('수출입 실적(국가별)'!A2793)</f>
        <v>2025.12</v>
      </c>
      <c r="B2789" s="17" t="n">
        <f aca="false">IFERROR(VALUE(LEFT(A2789,4)),"")</f>
        <v>2025</v>
      </c>
      <c r="C2789" s="17" t="n">
        <f aca="false">IFERROR(VALUE(RIGHT(A2789,2)),"")</f>
        <v>12</v>
      </c>
      <c r="D2789" s="11" t="str">
        <f aca="false">TRIM('수출입 실적(국가별)'!B2793)</f>
        <v>파로에 군도</v>
      </c>
      <c r="E2789" s="19" t="n">
        <f aca="false">IFERROR(VALUE(SUBSTITUTE(TRIM('수출입 실적(국가별)'!D2793),",","")),"")</f>
        <v>300</v>
      </c>
      <c r="F2789" s="19" t="n">
        <f aca="false">IFERROR(VALUE(SUBSTITUTE(TRIM('수출입 실적(국가별)'!F2793),",","")),"")</f>
        <v>1185</v>
      </c>
      <c r="G2789" s="19" t="n">
        <f aca="false">IFERROR(VALUE(SUBSTITUTE(TRIM('수출입 실적(국가별)'!G2793),",","")),"")</f>
        <v>-885</v>
      </c>
    </row>
    <row r="2790" customFormat="false" ht="15" hidden="false" customHeight="true" outlineLevel="0" collapsed="false">
      <c r="A2790" s="11" t="str">
        <f aca="false">TRIM('수출입 실적(국가별)'!A2794)</f>
        <v>2025.12</v>
      </c>
      <c r="B2790" s="17" t="n">
        <f aca="false">IFERROR(VALUE(LEFT(A2790,4)),"")</f>
        <v>2025</v>
      </c>
      <c r="C2790" s="17" t="n">
        <f aca="false">IFERROR(VALUE(RIGHT(A2790,2)),"")</f>
        <v>12</v>
      </c>
      <c r="D2790" s="11" t="str">
        <f aca="false">TRIM('수출입 실적(국가별)'!B2794)</f>
        <v>투르크 &amp; 카이코스 군도</v>
      </c>
      <c r="E2790" s="19" t="n">
        <f aca="false">IFERROR(VALUE(SUBSTITUTE(TRIM('수출입 실적(국가별)'!D2794),",","")),"")</f>
        <v>269</v>
      </c>
      <c r="F2790" s="19" t="n">
        <f aca="false">IFERROR(VALUE(SUBSTITUTE(TRIM('수출입 실적(국가별)'!F2794),",","")),"")</f>
        <v>0</v>
      </c>
      <c r="G2790" s="19" t="n">
        <f aca="false">IFERROR(VALUE(SUBSTITUTE(TRIM('수출입 실적(국가별)'!G2794),",","")),"")</f>
        <v>269</v>
      </c>
    </row>
    <row r="2791" customFormat="false" ht="15" hidden="false" customHeight="true" outlineLevel="0" collapsed="false">
      <c r="A2791" s="11" t="str">
        <f aca="false">TRIM('수출입 실적(국가별)'!A2795)</f>
        <v>2025.12</v>
      </c>
      <c r="B2791" s="17" t="n">
        <f aca="false">IFERROR(VALUE(LEFT(A2791,4)),"")</f>
        <v>2025</v>
      </c>
      <c r="C2791" s="17" t="n">
        <f aca="false">IFERROR(VALUE(RIGHT(A2791,2)),"")</f>
        <v>12</v>
      </c>
      <c r="D2791" s="11" t="str">
        <f aca="false">TRIM('수출입 실적(국가별)'!B2795)</f>
        <v>티모르</v>
      </c>
      <c r="E2791" s="19" t="n">
        <f aca="false">IFERROR(VALUE(SUBSTITUTE(TRIM('수출입 실적(국가별)'!D2795),",","")),"")</f>
        <v>267</v>
      </c>
      <c r="F2791" s="19" t="n">
        <f aca="false">IFERROR(VALUE(SUBSTITUTE(TRIM('수출입 실적(국가별)'!F2795),",","")),"")</f>
        <v>118</v>
      </c>
      <c r="G2791" s="19" t="n">
        <f aca="false">IFERROR(VALUE(SUBSTITUTE(TRIM('수출입 실적(국가별)'!G2795),",","")),"")</f>
        <v>149</v>
      </c>
    </row>
    <row r="2792" customFormat="false" ht="15" hidden="false" customHeight="true" outlineLevel="0" collapsed="false">
      <c r="A2792" s="11" t="str">
        <f aca="false">TRIM('수출입 실적(국가별)'!A2796)</f>
        <v>2025.12</v>
      </c>
      <c r="B2792" s="17" t="n">
        <f aca="false">IFERROR(VALUE(LEFT(A2792,4)),"")</f>
        <v>2025</v>
      </c>
      <c r="C2792" s="17" t="n">
        <f aca="false">IFERROR(VALUE(RIGHT(A2792,2)),"")</f>
        <v>12</v>
      </c>
      <c r="D2792" s="11" t="str">
        <f aca="false">TRIM('수출입 실적(국가별)'!B2796)</f>
        <v>나미비아</v>
      </c>
      <c r="E2792" s="19" t="n">
        <f aca="false">IFERROR(VALUE(SUBSTITUTE(TRIM('수출입 실적(국가별)'!D2796),",","")),"")</f>
        <v>245</v>
      </c>
      <c r="F2792" s="19" t="n">
        <f aca="false">IFERROR(VALUE(SUBSTITUTE(TRIM('수출입 실적(국가별)'!F2796),",","")),"")</f>
        <v>4283</v>
      </c>
      <c r="G2792" s="19" t="n">
        <f aca="false">IFERROR(VALUE(SUBSTITUTE(TRIM('수출입 실적(국가별)'!G2796),",","")),"")</f>
        <v>-4038</v>
      </c>
    </row>
    <row r="2793" customFormat="false" ht="15" hidden="false" customHeight="true" outlineLevel="0" collapsed="false">
      <c r="A2793" s="11" t="str">
        <f aca="false">TRIM('수출입 실적(국가별)'!A2797)</f>
        <v>2025.12</v>
      </c>
      <c r="B2793" s="17" t="n">
        <f aca="false">IFERROR(VALUE(LEFT(A2793,4)),"")</f>
        <v>2025</v>
      </c>
      <c r="C2793" s="17" t="n">
        <f aca="false">IFERROR(VALUE(RIGHT(A2793,2)),"")</f>
        <v>12</v>
      </c>
      <c r="D2793" s="11" t="str">
        <f aca="false">TRIM('수출입 실적(국가별)'!B2797)</f>
        <v>메요트</v>
      </c>
      <c r="E2793" s="19" t="n">
        <f aca="false">IFERROR(VALUE(SUBSTITUTE(TRIM('수출입 실적(국가별)'!D2797),",","")),"")</f>
        <v>209</v>
      </c>
      <c r="F2793" s="19" t="n">
        <f aca="false">IFERROR(VALUE(SUBSTITUTE(TRIM('수출입 실적(국가별)'!F2797),",","")),"")</f>
        <v>0</v>
      </c>
      <c r="G2793" s="19" t="n">
        <f aca="false">IFERROR(VALUE(SUBSTITUTE(TRIM('수출입 실적(국가별)'!G2797),",","")),"")</f>
        <v>209</v>
      </c>
    </row>
    <row r="2794" customFormat="false" ht="15" hidden="false" customHeight="true" outlineLevel="0" collapsed="false">
      <c r="A2794" s="11" t="str">
        <f aca="false">TRIM('수출입 실적(국가별)'!A2798)</f>
        <v>2025.12</v>
      </c>
      <c r="B2794" s="17" t="n">
        <f aca="false">IFERROR(VALUE(LEFT(A2794,4)),"")</f>
        <v>2025</v>
      </c>
      <c r="C2794" s="17" t="n">
        <f aca="false">IFERROR(VALUE(RIGHT(A2794,2)),"")</f>
        <v>12</v>
      </c>
      <c r="D2794" s="11" t="str">
        <f aca="false">TRIM('수출입 실적(국가별)'!B2798)</f>
        <v>카보 베르데</v>
      </c>
      <c r="E2794" s="19" t="n">
        <f aca="false">IFERROR(VALUE(SUBSTITUTE(TRIM('수출입 실적(국가별)'!D2798),",","")),"")</f>
        <v>123</v>
      </c>
      <c r="F2794" s="19" t="n">
        <f aca="false">IFERROR(VALUE(SUBSTITUTE(TRIM('수출입 실적(국가별)'!F2798),",","")),"")</f>
        <v>1</v>
      </c>
      <c r="G2794" s="19" t="n">
        <f aca="false">IFERROR(VALUE(SUBSTITUTE(TRIM('수출입 실적(국가별)'!G2798),",","")),"")</f>
        <v>122</v>
      </c>
    </row>
    <row r="2795" customFormat="false" ht="15" hidden="false" customHeight="true" outlineLevel="0" collapsed="false">
      <c r="A2795" s="11" t="str">
        <f aca="false">TRIM('수출입 실적(국가별)'!A2799)</f>
        <v>2025.12</v>
      </c>
      <c r="B2795" s="17" t="n">
        <f aca="false">IFERROR(VALUE(LEFT(A2795,4)),"")</f>
        <v>2025</v>
      </c>
      <c r="C2795" s="17" t="n">
        <f aca="false">IFERROR(VALUE(RIGHT(A2795,2)),"")</f>
        <v>12</v>
      </c>
      <c r="D2795" s="11" t="str">
        <f aca="false">TRIM('수출입 실적(국가별)'!B2799)</f>
        <v>니제르</v>
      </c>
      <c r="E2795" s="19" t="n">
        <f aca="false">IFERROR(VALUE(SUBSTITUTE(TRIM('수출입 실적(국가별)'!D2799),",","")),"")</f>
        <v>92</v>
      </c>
      <c r="F2795" s="19" t="n">
        <f aca="false">IFERROR(VALUE(SUBSTITUTE(TRIM('수출입 실적(국가별)'!F2799),",","")),"")</f>
        <v>2</v>
      </c>
      <c r="G2795" s="19" t="n">
        <f aca="false">IFERROR(VALUE(SUBSTITUTE(TRIM('수출입 실적(국가별)'!G2799),",","")),"")</f>
        <v>91</v>
      </c>
    </row>
    <row r="2796" customFormat="false" ht="15" hidden="false" customHeight="true" outlineLevel="0" collapsed="false">
      <c r="A2796" s="11" t="str">
        <f aca="false">TRIM('수출입 실적(국가별)'!A2800)</f>
        <v>2025.12</v>
      </c>
      <c r="B2796" s="17" t="n">
        <f aca="false">IFERROR(VALUE(LEFT(A2796,4)),"")</f>
        <v>2025</v>
      </c>
      <c r="C2796" s="17" t="n">
        <f aca="false">IFERROR(VALUE(RIGHT(A2796,2)),"")</f>
        <v>12</v>
      </c>
      <c r="D2796" s="11" t="str">
        <f aca="false">TRIM('수출입 실적(국가별)'!B2800)</f>
        <v>세인트 키츠 네비스</v>
      </c>
      <c r="E2796" s="19" t="n">
        <f aca="false">IFERROR(VALUE(SUBSTITUTE(TRIM('수출입 실적(국가별)'!D2800),",","")),"")</f>
        <v>70</v>
      </c>
      <c r="F2796" s="19" t="n">
        <f aca="false">IFERROR(VALUE(SUBSTITUTE(TRIM('수출입 실적(국가별)'!F2800),",","")),"")</f>
        <v>2</v>
      </c>
      <c r="G2796" s="19" t="n">
        <f aca="false">IFERROR(VALUE(SUBSTITUTE(TRIM('수출입 실적(국가별)'!G2800),",","")),"")</f>
        <v>68</v>
      </c>
    </row>
    <row r="2797" customFormat="false" ht="15" hidden="false" customHeight="true" outlineLevel="0" collapsed="false">
      <c r="A2797" s="11" t="str">
        <f aca="false">TRIM('수출입 실적(국가별)'!A2801)</f>
        <v>2025.12</v>
      </c>
      <c r="B2797" s="17" t="n">
        <f aca="false">IFERROR(VALUE(LEFT(A2797,4)),"")</f>
        <v>2025</v>
      </c>
      <c r="C2797" s="17" t="n">
        <f aca="false">IFERROR(VALUE(RIGHT(A2797,2)),"")</f>
        <v>12</v>
      </c>
      <c r="D2797" s="11" t="str">
        <f aca="false">TRIM('수출입 실적(국가별)'!B2801)</f>
        <v>모나코</v>
      </c>
      <c r="E2797" s="19" t="n">
        <f aca="false">IFERROR(VALUE(SUBSTITUTE(TRIM('수출입 실적(국가별)'!D2801),",","")),"")</f>
        <v>57</v>
      </c>
      <c r="F2797" s="19" t="n">
        <f aca="false">IFERROR(VALUE(SUBSTITUTE(TRIM('수출입 실적(국가별)'!F2801),",","")),"")</f>
        <v>486</v>
      </c>
      <c r="G2797" s="19" t="n">
        <f aca="false">IFERROR(VALUE(SUBSTITUTE(TRIM('수출입 실적(국가별)'!G2801),",","")),"")</f>
        <v>-429</v>
      </c>
    </row>
    <row r="2798" customFormat="false" ht="15" hidden="false" customHeight="true" outlineLevel="0" collapsed="false">
      <c r="A2798" s="11" t="str">
        <f aca="false">TRIM('수출입 실적(국가별)'!A2802)</f>
        <v>2025.12</v>
      </c>
      <c r="B2798" s="17" t="n">
        <f aca="false">IFERROR(VALUE(LEFT(A2798,4)),"")</f>
        <v>2025</v>
      </c>
      <c r="C2798" s="17" t="n">
        <f aca="false">IFERROR(VALUE(RIGHT(A2798,2)),"")</f>
        <v>12</v>
      </c>
      <c r="D2798" s="11" t="str">
        <f aca="false">TRIM('수출입 실적(국가별)'!B2802)</f>
        <v>세인트 빈센트 그레나딘</v>
      </c>
      <c r="E2798" s="19" t="n">
        <f aca="false">IFERROR(VALUE(SUBSTITUTE(TRIM('수출입 실적(국가별)'!D2802),",","")),"")</f>
        <v>56</v>
      </c>
      <c r="F2798" s="19" t="n">
        <f aca="false">IFERROR(VALUE(SUBSTITUTE(TRIM('수출입 실적(국가별)'!F2802),",","")),"")</f>
        <v>0</v>
      </c>
      <c r="G2798" s="19" t="n">
        <f aca="false">IFERROR(VALUE(SUBSTITUTE(TRIM('수출입 실적(국가별)'!G2802),",","")),"")</f>
        <v>56</v>
      </c>
    </row>
    <row r="2799" customFormat="false" ht="15" hidden="false" customHeight="true" outlineLevel="0" collapsed="false">
      <c r="A2799" s="11" t="str">
        <f aca="false">TRIM('수출입 실적(국가별)'!A2803)</f>
        <v>2025.12</v>
      </c>
      <c r="B2799" s="17" t="n">
        <f aca="false">IFERROR(VALUE(LEFT(A2799,4)),"")</f>
        <v>2025</v>
      </c>
      <c r="C2799" s="17" t="n">
        <f aca="false">IFERROR(VALUE(RIGHT(A2799,2)),"")</f>
        <v>12</v>
      </c>
      <c r="D2799" s="11" t="str">
        <f aca="false">TRIM('수출입 실적(국가별)'!B2803)</f>
        <v>네덜란드 열도</v>
      </c>
      <c r="E2799" s="19" t="n">
        <f aca="false">IFERROR(VALUE(SUBSTITUTE(TRIM('수출입 실적(국가별)'!D2803),",","")),"")</f>
        <v>51</v>
      </c>
      <c r="F2799" s="19" t="n">
        <f aca="false">IFERROR(VALUE(SUBSTITUTE(TRIM('수출입 실적(국가별)'!F2803),",","")),"")</f>
        <v>197</v>
      </c>
      <c r="G2799" s="19" t="n">
        <f aca="false">IFERROR(VALUE(SUBSTITUTE(TRIM('수출입 실적(국가별)'!G2803),",","")),"")</f>
        <v>-146</v>
      </c>
    </row>
    <row r="2800" customFormat="false" ht="15" hidden="false" customHeight="true" outlineLevel="0" collapsed="false">
      <c r="A2800" s="11" t="str">
        <f aca="false">TRIM('수출입 실적(국가별)'!A2804)</f>
        <v>2025.12</v>
      </c>
      <c r="B2800" s="17" t="n">
        <f aca="false">IFERROR(VALUE(LEFT(A2800,4)),"")</f>
        <v>2025</v>
      </c>
      <c r="C2800" s="17" t="n">
        <f aca="false">IFERROR(VALUE(RIGHT(A2800,2)),"")</f>
        <v>12</v>
      </c>
      <c r="D2800" s="11" t="str">
        <f aca="false">TRIM('수출입 실적(국가별)'!B2804)</f>
        <v>부룬디</v>
      </c>
      <c r="E2800" s="19" t="n">
        <f aca="false">IFERROR(VALUE(SUBSTITUTE(TRIM('수출입 실적(국가별)'!D2804),",","")),"")</f>
        <v>48</v>
      </c>
      <c r="F2800" s="19" t="n">
        <f aca="false">IFERROR(VALUE(SUBSTITUTE(TRIM('수출입 실적(국가별)'!F2804),",","")),"")</f>
        <v>0</v>
      </c>
      <c r="G2800" s="19" t="n">
        <f aca="false">IFERROR(VALUE(SUBSTITUTE(TRIM('수출입 실적(국가별)'!G2804),",","")),"")</f>
        <v>48</v>
      </c>
    </row>
    <row r="2801" customFormat="false" ht="15" hidden="false" customHeight="true" outlineLevel="0" collapsed="false">
      <c r="A2801" s="11" t="str">
        <f aca="false">TRIM('수출입 실적(국가별)'!A2805)</f>
        <v>2025.12</v>
      </c>
      <c r="B2801" s="17" t="n">
        <f aca="false">IFERROR(VALUE(LEFT(A2801,4)),"")</f>
        <v>2025</v>
      </c>
      <c r="C2801" s="17" t="n">
        <f aca="false">IFERROR(VALUE(RIGHT(A2801,2)),"")</f>
        <v>12</v>
      </c>
      <c r="D2801" s="11" t="str">
        <f aca="false">TRIM('수출입 실적(국가별)'!B2805)</f>
        <v>말리</v>
      </c>
      <c r="E2801" s="19" t="n">
        <f aca="false">IFERROR(VALUE(SUBSTITUTE(TRIM('수출입 실적(국가별)'!D2805),",","")),"")</f>
        <v>43</v>
      </c>
      <c r="F2801" s="19" t="n">
        <f aca="false">IFERROR(VALUE(SUBSTITUTE(TRIM('수출입 실적(국가별)'!F2805),",","")),"")</f>
        <v>0</v>
      </c>
      <c r="G2801" s="19" t="n">
        <f aca="false">IFERROR(VALUE(SUBSTITUTE(TRIM('수출입 실적(국가별)'!G2805),",","")),"")</f>
        <v>43</v>
      </c>
    </row>
    <row r="2802" customFormat="false" ht="15" hidden="false" customHeight="true" outlineLevel="0" collapsed="false">
      <c r="A2802" s="11" t="str">
        <f aca="false">TRIM('수출입 실적(국가별)'!A2806)</f>
        <v>2025.12</v>
      </c>
      <c r="B2802" s="17" t="n">
        <f aca="false">IFERROR(VALUE(LEFT(A2802,4)),"")</f>
        <v>2025</v>
      </c>
      <c r="C2802" s="17" t="n">
        <f aca="false">IFERROR(VALUE(RIGHT(A2802,2)),"")</f>
        <v>12</v>
      </c>
      <c r="D2802" s="11" t="str">
        <f aca="false">TRIM('수출입 실적(국가별)'!B2806)</f>
        <v>쿡 아일랜드</v>
      </c>
      <c r="E2802" s="19" t="n">
        <f aca="false">IFERROR(VALUE(SUBSTITUTE(TRIM('수출입 실적(국가별)'!D2806),",","")),"")</f>
        <v>27</v>
      </c>
      <c r="F2802" s="19" t="n">
        <f aca="false">IFERROR(VALUE(SUBSTITUTE(TRIM('수출입 실적(국가별)'!F2806),",","")),"")</f>
        <v>3</v>
      </c>
      <c r="G2802" s="19" t="n">
        <f aca="false">IFERROR(VALUE(SUBSTITUTE(TRIM('수출입 실적(국가별)'!G2806),",","")),"")</f>
        <v>24</v>
      </c>
    </row>
    <row r="2803" customFormat="false" ht="15" hidden="false" customHeight="true" outlineLevel="0" collapsed="false">
      <c r="A2803" s="11" t="str">
        <f aca="false">TRIM('수출입 실적(국가별)'!A2807)</f>
        <v>2025.12</v>
      </c>
      <c r="B2803" s="17" t="n">
        <f aca="false">IFERROR(VALUE(LEFT(A2803,4)),"")</f>
        <v>2025</v>
      </c>
      <c r="C2803" s="17" t="n">
        <f aca="false">IFERROR(VALUE(RIGHT(A2803,2)),"")</f>
        <v>12</v>
      </c>
      <c r="D2803" s="11" t="str">
        <f aca="false">TRIM('수출입 실적(국가별)'!B2807)</f>
        <v>안도라</v>
      </c>
      <c r="E2803" s="19" t="n">
        <f aca="false">IFERROR(VALUE(SUBSTITUTE(TRIM('수출입 실적(국가별)'!D2807),",","")),"")</f>
        <v>22</v>
      </c>
      <c r="F2803" s="19" t="n">
        <f aca="false">IFERROR(VALUE(SUBSTITUTE(TRIM('수출입 실적(국가별)'!F2807),",","")),"")</f>
        <v>27</v>
      </c>
      <c r="G2803" s="19" t="n">
        <f aca="false">IFERROR(VALUE(SUBSTITUTE(TRIM('수출입 실적(국가별)'!G2807),",","")),"")</f>
        <v>-5</v>
      </c>
    </row>
    <row r="2804" customFormat="false" ht="15" hidden="false" customHeight="true" outlineLevel="0" collapsed="false">
      <c r="A2804" s="11" t="str">
        <f aca="false">TRIM('수출입 실적(국가별)'!A2808)</f>
        <v>2025.12</v>
      </c>
      <c r="B2804" s="17" t="n">
        <f aca="false">IFERROR(VALUE(LEFT(A2804,4)),"")</f>
        <v>2025</v>
      </c>
      <c r="C2804" s="17" t="n">
        <f aca="false">IFERROR(VALUE(RIGHT(A2804,2)),"")</f>
        <v>12</v>
      </c>
      <c r="D2804" s="11" t="str">
        <f aca="false">TRIM('수출입 실적(국가별)'!B2808)</f>
        <v>코모로스</v>
      </c>
      <c r="E2804" s="19" t="n">
        <f aca="false">IFERROR(VALUE(SUBSTITUTE(TRIM('수출입 실적(국가별)'!D2808),",","")),"")</f>
        <v>19</v>
      </c>
      <c r="F2804" s="19" t="n">
        <f aca="false">IFERROR(VALUE(SUBSTITUTE(TRIM('수출입 실적(국가별)'!F2808),",","")),"")</f>
        <v>0</v>
      </c>
      <c r="G2804" s="19" t="n">
        <f aca="false">IFERROR(VALUE(SUBSTITUTE(TRIM('수출입 실적(국가별)'!G2808),",","")),"")</f>
        <v>19</v>
      </c>
    </row>
    <row r="2805" customFormat="false" ht="15" hidden="false" customHeight="true" outlineLevel="0" collapsed="false">
      <c r="A2805" s="11" t="str">
        <f aca="false">TRIM('수출입 실적(국가별)'!A2809)</f>
        <v>2025.12</v>
      </c>
      <c r="B2805" s="17" t="n">
        <f aca="false">IFERROR(VALUE(LEFT(A2805,4)),"")</f>
        <v>2025</v>
      </c>
      <c r="C2805" s="17" t="n">
        <f aca="false">IFERROR(VALUE(RIGHT(A2805,2)),"")</f>
        <v>12</v>
      </c>
      <c r="D2805" s="11" t="str">
        <f aca="false">TRIM('수출입 실적(국가별)'!B2809)</f>
        <v>통가</v>
      </c>
      <c r="E2805" s="19" t="n">
        <f aca="false">IFERROR(VALUE(SUBSTITUTE(TRIM('수출입 실적(국가별)'!D2809),",","")),"")</f>
        <v>15</v>
      </c>
      <c r="F2805" s="19" t="n">
        <f aca="false">IFERROR(VALUE(SUBSTITUTE(TRIM('수출입 실적(국가별)'!F2809),",","")),"")</f>
        <v>15</v>
      </c>
      <c r="G2805" s="19" t="n">
        <f aca="false">IFERROR(VALUE(SUBSTITUTE(TRIM('수출입 실적(국가별)'!G2809),",","")),"")</f>
        <v>0</v>
      </c>
    </row>
    <row r="2806" customFormat="false" ht="15" hidden="false" customHeight="true" outlineLevel="0" collapsed="false">
      <c r="A2806" s="11" t="str">
        <f aca="false">TRIM('수출입 실적(국가별)'!A2810)</f>
        <v>2025.12</v>
      </c>
      <c r="B2806" s="17" t="n">
        <f aca="false">IFERROR(VALUE(LEFT(A2806,4)),"")</f>
        <v>2025</v>
      </c>
      <c r="C2806" s="17" t="n">
        <f aca="false">IFERROR(VALUE(RIGHT(A2806,2)),"")</f>
        <v>12</v>
      </c>
      <c r="D2806" s="11" t="str">
        <f aca="false">TRIM('수출입 실적(국가별)'!B2810)</f>
        <v>세인트 바르탤르미</v>
      </c>
      <c r="E2806" s="19" t="n">
        <f aca="false">IFERROR(VALUE(SUBSTITUTE(TRIM('수출입 실적(국가별)'!D2810),",","")),"")</f>
        <v>13</v>
      </c>
      <c r="F2806" s="19" t="n">
        <f aca="false">IFERROR(VALUE(SUBSTITUTE(TRIM('수출입 실적(국가별)'!F2810),",","")),"")</f>
        <v>0</v>
      </c>
      <c r="G2806" s="19" t="n">
        <f aca="false">IFERROR(VALUE(SUBSTITUTE(TRIM('수출입 실적(국가별)'!G2810),",","")),"")</f>
        <v>13</v>
      </c>
    </row>
    <row r="2807" customFormat="false" ht="15" hidden="false" customHeight="true" outlineLevel="0" collapsed="false">
      <c r="A2807" s="11" t="str">
        <f aca="false">TRIM('수출입 실적(국가별)'!A2811)</f>
        <v>2025.12</v>
      </c>
      <c r="B2807" s="17" t="n">
        <f aca="false">IFERROR(VALUE(LEFT(A2807,4)),"")</f>
        <v>2025</v>
      </c>
      <c r="C2807" s="17" t="n">
        <f aca="false">IFERROR(VALUE(RIGHT(A2807,2)),"")</f>
        <v>12</v>
      </c>
      <c r="D2807" s="11" t="str">
        <f aca="false">TRIM('수출입 실적(국가별)'!B2811)</f>
        <v>산마리노</v>
      </c>
      <c r="E2807" s="19" t="n">
        <f aca="false">IFERROR(VALUE(SUBSTITUTE(TRIM('수출입 실적(국가별)'!D2811),",","")),"")</f>
        <v>11</v>
      </c>
      <c r="F2807" s="19" t="n">
        <f aca="false">IFERROR(VALUE(SUBSTITUTE(TRIM('수출입 실적(국가별)'!F2811),",","")),"")</f>
        <v>125</v>
      </c>
      <c r="G2807" s="19" t="n">
        <f aca="false">IFERROR(VALUE(SUBSTITUTE(TRIM('수출입 실적(국가별)'!G2811),",","")),"")</f>
        <v>-113</v>
      </c>
    </row>
    <row r="2808" customFormat="false" ht="15" hidden="false" customHeight="true" outlineLevel="0" collapsed="false">
      <c r="A2808" s="11" t="str">
        <f aca="false">TRIM('수출입 실적(국가별)'!A2812)</f>
        <v>2025.12</v>
      </c>
      <c r="B2808" s="17" t="n">
        <f aca="false">IFERROR(VALUE(LEFT(A2808,4)),"")</f>
        <v>2025</v>
      </c>
      <c r="C2808" s="17" t="n">
        <f aca="false">IFERROR(VALUE(RIGHT(A2808,2)),"")</f>
        <v>12</v>
      </c>
      <c r="D2808" s="11" t="str">
        <f aca="false">TRIM('수출입 실적(국가별)'!B2812)</f>
        <v>포클랜드 군도</v>
      </c>
      <c r="E2808" s="19" t="n">
        <f aca="false">IFERROR(VALUE(SUBSTITUTE(TRIM('수출입 실적(국가별)'!D2812),",","")),"")</f>
        <v>9</v>
      </c>
      <c r="F2808" s="19" t="n">
        <f aca="false">IFERROR(VALUE(SUBSTITUTE(TRIM('수출입 실적(국가별)'!F2812),",","")),"")</f>
        <v>0</v>
      </c>
      <c r="G2808" s="19" t="n">
        <f aca="false">IFERROR(VALUE(SUBSTITUTE(TRIM('수출입 실적(국가별)'!G2812),",","")),"")</f>
        <v>9</v>
      </c>
    </row>
    <row r="2809" customFormat="false" ht="15" hidden="false" customHeight="true" outlineLevel="0" collapsed="false">
      <c r="A2809" s="11" t="str">
        <f aca="false">TRIM('수출입 실적(국가별)'!A2813)</f>
        <v>2025.12</v>
      </c>
      <c r="B2809" s="17" t="n">
        <f aca="false">IFERROR(VALUE(LEFT(A2809,4)),"")</f>
        <v>2025</v>
      </c>
      <c r="C2809" s="17" t="n">
        <f aca="false">IFERROR(VALUE(RIGHT(A2809,2)),"")</f>
        <v>12</v>
      </c>
      <c r="D2809" s="11" t="str">
        <f aca="false">TRIM('수출입 실적(국가별)'!B2813)</f>
        <v>앙귈라</v>
      </c>
      <c r="E2809" s="19" t="n">
        <f aca="false">IFERROR(VALUE(SUBSTITUTE(TRIM('수출입 실적(국가별)'!D2813),",","")),"")</f>
        <v>7</v>
      </c>
      <c r="F2809" s="19" t="n">
        <f aca="false">IFERROR(VALUE(SUBSTITUTE(TRIM('수출입 실적(국가별)'!F2813),",","")),"")</f>
        <v>0</v>
      </c>
      <c r="G2809" s="19" t="n">
        <f aca="false">IFERROR(VALUE(SUBSTITUTE(TRIM('수출입 실적(국가별)'!G2813),",","")),"")</f>
        <v>7</v>
      </c>
    </row>
    <row r="2810" customFormat="false" ht="15" hidden="false" customHeight="true" outlineLevel="0" collapsed="false">
      <c r="A2810" s="11" t="str">
        <f aca="false">TRIM('수출입 실적(국가별)'!A2814)</f>
        <v>2025.12</v>
      </c>
      <c r="B2810" s="17" t="n">
        <f aca="false">IFERROR(VALUE(LEFT(A2810,4)),"")</f>
        <v>2025</v>
      </c>
      <c r="C2810" s="17" t="n">
        <f aca="false">IFERROR(VALUE(RIGHT(A2810,2)),"")</f>
        <v>12</v>
      </c>
      <c r="D2810" s="11" t="str">
        <f aca="false">TRIM('수출입 실적(국가별)'!B2814)</f>
        <v>미령 버진군도</v>
      </c>
      <c r="E2810" s="19" t="n">
        <f aca="false">IFERROR(VALUE(SUBSTITUTE(TRIM('수출입 실적(국가별)'!D2814),",","")),"")</f>
        <v>7</v>
      </c>
      <c r="F2810" s="19" t="n">
        <f aca="false">IFERROR(VALUE(SUBSTITUTE(TRIM('수출입 실적(국가별)'!F2814),",","")),"")</f>
        <v>0</v>
      </c>
      <c r="G2810" s="19" t="n">
        <f aca="false">IFERROR(VALUE(SUBSTITUTE(TRIM('수출입 실적(국가별)'!G2814),",","")),"")</f>
        <v>6</v>
      </c>
    </row>
    <row r="2811" customFormat="false" ht="15" hidden="false" customHeight="true" outlineLevel="0" collapsed="false">
      <c r="A2811" s="11" t="str">
        <f aca="false">TRIM('수출입 실적(국가별)'!A2815)</f>
        <v>2025.12</v>
      </c>
      <c r="B2811" s="17" t="n">
        <f aca="false">IFERROR(VALUE(LEFT(A2811,4)),"")</f>
        <v>2025</v>
      </c>
      <c r="C2811" s="17" t="n">
        <f aca="false">IFERROR(VALUE(RIGHT(A2811,2)),"")</f>
        <v>12</v>
      </c>
      <c r="D2811" s="11" t="str">
        <f aca="false">TRIM('수출입 실적(국가별)'!B2815)</f>
        <v>토켈라우</v>
      </c>
      <c r="E2811" s="19" t="n">
        <f aca="false">IFERROR(VALUE(SUBSTITUTE(TRIM('수출입 실적(국가별)'!D2815),",","")),"")</f>
        <v>7</v>
      </c>
      <c r="F2811" s="19" t="n">
        <f aca="false">IFERROR(VALUE(SUBSTITUTE(TRIM('수출입 실적(국가별)'!F2815),",","")),"")</f>
        <v>0</v>
      </c>
      <c r="G2811" s="19" t="n">
        <f aca="false">IFERROR(VALUE(SUBSTITUTE(TRIM('수출입 실적(국가별)'!G2815),",","")),"")</f>
        <v>6</v>
      </c>
    </row>
    <row r="2812" customFormat="false" ht="15" hidden="false" customHeight="true" outlineLevel="0" collapsed="false">
      <c r="A2812" s="11" t="str">
        <f aca="false">TRIM('수출입 실적(국가별)'!A2816)</f>
        <v>2025.12</v>
      </c>
      <c r="B2812" s="17" t="n">
        <f aca="false">IFERROR(VALUE(LEFT(A2812,4)),"")</f>
        <v>2025</v>
      </c>
      <c r="C2812" s="17" t="n">
        <f aca="false">IFERROR(VALUE(RIGHT(A2812,2)),"")</f>
        <v>12</v>
      </c>
      <c r="D2812" s="11" t="str">
        <f aca="false">TRIM('수출입 실적(국가별)'!B2816)</f>
        <v>나우루</v>
      </c>
      <c r="E2812" s="19" t="n">
        <f aca="false">IFERROR(VALUE(SUBSTITUTE(TRIM('수출입 실적(국가별)'!D2816),",","")),"")</f>
        <v>6</v>
      </c>
      <c r="F2812" s="19" t="n">
        <f aca="false">IFERROR(VALUE(SUBSTITUTE(TRIM('수출입 실적(국가별)'!F2816),",","")),"")</f>
        <v>0</v>
      </c>
      <c r="G2812" s="19" t="n">
        <f aca="false">IFERROR(VALUE(SUBSTITUTE(TRIM('수출입 실적(국가별)'!G2816),",","")),"")</f>
        <v>6</v>
      </c>
    </row>
    <row r="2813" customFormat="false" ht="15" hidden="false" customHeight="true" outlineLevel="0" collapsed="false">
      <c r="A2813" s="11" t="str">
        <f aca="false">TRIM('수출입 실적(국가별)'!A2817)</f>
        <v>2025.12</v>
      </c>
      <c r="B2813" s="17" t="n">
        <f aca="false">IFERROR(VALUE(LEFT(A2813,4)),"")</f>
        <v>2025</v>
      </c>
      <c r="C2813" s="17" t="n">
        <f aca="false">IFERROR(VALUE(RIGHT(A2813,2)),"")</f>
        <v>12</v>
      </c>
      <c r="D2813" s="11" t="str">
        <f aca="false">TRIM('수출입 실적(국가별)'!B2817)</f>
        <v>보츠와나</v>
      </c>
      <c r="E2813" s="19" t="n">
        <f aca="false">IFERROR(VALUE(SUBSTITUTE(TRIM('수출입 실적(국가별)'!D2817),",","")),"")</f>
        <v>6</v>
      </c>
      <c r="F2813" s="19" t="n">
        <f aca="false">IFERROR(VALUE(SUBSTITUTE(TRIM('수출입 실적(국가별)'!F2817),",","")),"")</f>
        <v>54</v>
      </c>
      <c r="G2813" s="19" t="n">
        <f aca="false">IFERROR(VALUE(SUBSTITUTE(TRIM('수출입 실적(국가별)'!G2817),",","")),"")</f>
        <v>-48</v>
      </c>
    </row>
    <row r="2814" customFormat="false" ht="15" hidden="false" customHeight="true" outlineLevel="0" collapsed="false">
      <c r="A2814" s="11" t="str">
        <f aca="false">TRIM('수출입 실적(국가별)'!A2818)</f>
        <v>2025.12</v>
      </c>
      <c r="B2814" s="17" t="n">
        <f aca="false">IFERROR(VALUE(LEFT(A2814,4)),"")</f>
        <v>2025</v>
      </c>
      <c r="C2814" s="17" t="n">
        <f aca="false">IFERROR(VALUE(RIGHT(A2814,2)),"")</f>
        <v>12</v>
      </c>
      <c r="D2814" s="11" t="str">
        <f aca="false">TRIM('수출입 실적(국가별)'!B2818)</f>
        <v>세인트마틴(생마르탱)</v>
      </c>
      <c r="E2814" s="19" t="n">
        <f aca="false">IFERROR(VALUE(SUBSTITUTE(TRIM('수출입 실적(국가별)'!D2818),",","")),"")</f>
        <v>6</v>
      </c>
      <c r="F2814" s="19" t="n">
        <f aca="false">IFERROR(VALUE(SUBSTITUTE(TRIM('수출입 실적(국가별)'!F2818),",","")),"")</f>
        <v>0</v>
      </c>
      <c r="G2814" s="19" t="n">
        <f aca="false">IFERROR(VALUE(SUBSTITUTE(TRIM('수출입 실적(국가별)'!G2818),",","")),"")</f>
        <v>6</v>
      </c>
    </row>
    <row r="2815" customFormat="false" ht="15" hidden="false" customHeight="true" outlineLevel="0" collapsed="false">
      <c r="A2815" s="11" t="str">
        <f aca="false">TRIM('수출입 실적(국가별)'!A2819)</f>
        <v>2025.12</v>
      </c>
      <c r="B2815" s="17" t="n">
        <f aca="false">IFERROR(VALUE(LEFT(A2815,4)),"")</f>
        <v>2025</v>
      </c>
      <c r="C2815" s="17" t="n">
        <f aca="false">IFERROR(VALUE(RIGHT(A2815,2)),"")</f>
        <v>12</v>
      </c>
      <c r="D2815" s="11" t="str">
        <f aca="false">TRIM('수출입 실적(국가별)'!B2819)</f>
        <v>건지</v>
      </c>
      <c r="E2815" s="19" t="n">
        <f aca="false">IFERROR(VALUE(SUBSTITUTE(TRIM('수출입 실적(국가별)'!D2819),",","")),"")</f>
        <v>5</v>
      </c>
      <c r="F2815" s="19" t="n">
        <f aca="false">IFERROR(VALUE(SUBSTITUTE(TRIM('수출입 실적(국가별)'!F2819),",","")),"")</f>
        <v>6</v>
      </c>
      <c r="G2815" s="19" t="n">
        <f aca="false">IFERROR(VALUE(SUBSTITUTE(TRIM('수출입 실적(국가별)'!G2819),",","")),"")</f>
        <v>-1</v>
      </c>
    </row>
    <row r="2816" customFormat="false" ht="15" hidden="false" customHeight="true" outlineLevel="0" collapsed="false">
      <c r="A2816" s="11" t="str">
        <f aca="false">TRIM('수출입 실적(국가별)'!A2820)</f>
        <v>2025.12</v>
      </c>
      <c r="B2816" s="17" t="n">
        <f aca="false">IFERROR(VALUE(LEFT(A2816,4)),"")</f>
        <v>2025</v>
      </c>
      <c r="C2816" s="17" t="n">
        <f aca="false">IFERROR(VALUE(RIGHT(A2816,2)),"")</f>
        <v>12</v>
      </c>
      <c r="D2816" s="11" t="str">
        <f aca="false">TRIM('수출입 실적(국가별)'!B2820)</f>
        <v>교황청</v>
      </c>
      <c r="E2816" s="19" t="n">
        <f aca="false">IFERROR(VALUE(SUBSTITUTE(TRIM('수출입 실적(국가별)'!D2820),",","")),"")</f>
        <v>4</v>
      </c>
      <c r="F2816" s="19" t="n">
        <f aca="false">IFERROR(VALUE(SUBSTITUTE(TRIM('수출입 실적(국가별)'!F2820),",","")),"")</f>
        <v>0</v>
      </c>
      <c r="G2816" s="19" t="n">
        <f aca="false">IFERROR(VALUE(SUBSTITUTE(TRIM('수출입 실적(국가별)'!G2820),",","")),"")</f>
        <v>4</v>
      </c>
    </row>
    <row r="2817" customFormat="false" ht="15" hidden="false" customHeight="true" outlineLevel="0" collapsed="false">
      <c r="A2817" s="11" t="str">
        <f aca="false">TRIM('수출입 실적(국가별)'!A2821)</f>
        <v>2025.12</v>
      </c>
      <c r="B2817" s="17" t="n">
        <f aca="false">IFERROR(VALUE(LEFT(A2817,4)),"")</f>
        <v>2025</v>
      </c>
      <c r="C2817" s="17" t="n">
        <f aca="false">IFERROR(VALUE(RIGHT(A2817,2)),"")</f>
        <v>12</v>
      </c>
      <c r="D2817" s="11" t="str">
        <f aca="false">TRIM('수출입 실적(국가별)'!B2821)</f>
        <v>중앙아프리카공화국</v>
      </c>
      <c r="E2817" s="19" t="n">
        <f aca="false">IFERROR(VALUE(SUBSTITUTE(TRIM('수출입 실적(국가별)'!D2821),",","")),"")</f>
        <v>3</v>
      </c>
      <c r="F2817" s="19" t="n">
        <f aca="false">IFERROR(VALUE(SUBSTITUTE(TRIM('수출입 실적(국가별)'!F2821),",","")),"")</f>
        <v>0</v>
      </c>
      <c r="G2817" s="19" t="n">
        <f aca="false">IFERROR(VALUE(SUBSTITUTE(TRIM('수출입 실적(국가별)'!G2821),",","")),"")</f>
        <v>3</v>
      </c>
    </row>
    <row r="2818" customFormat="false" ht="15" hidden="false" customHeight="true" outlineLevel="0" collapsed="false">
      <c r="A2818" s="11" t="str">
        <f aca="false">TRIM('수출입 실적(국가별)'!A2822)</f>
        <v>2025.12</v>
      </c>
      <c r="B2818" s="17" t="n">
        <f aca="false">IFERROR(VALUE(LEFT(A2818,4)),"")</f>
        <v>2025</v>
      </c>
      <c r="C2818" s="17" t="n">
        <f aca="false">IFERROR(VALUE(RIGHT(A2818,2)),"")</f>
        <v>12</v>
      </c>
      <c r="D2818" s="11" t="str">
        <f aca="false">TRIM('수출입 실적(국가별)'!B2822)</f>
        <v>그린랜드</v>
      </c>
      <c r="E2818" s="19" t="n">
        <f aca="false">IFERROR(VALUE(SUBSTITUTE(TRIM('수출입 실적(국가별)'!D2822),",","")),"")</f>
        <v>2</v>
      </c>
      <c r="F2818" s="19" t="n">
        <f aca="false">IFERROR(VALUE(SUBSTITUTE(TRIM('수출입 실적(국가별)'!F2822),",","")),"")</f>
        <v>588</v>
      </c>
      <c r="G2818" s="19" t="n">
        <f aca="false">IFERROR(VALUE(SUBSTITUTE(TRIM('수출입 실적(국가별)'!G2822),",","")),"")</f>
        <v>-586</v>
      </c>
    </row>
    <row r="2819" customFormat="false" ht="15" hidden="false" customHeight="true" outlineLevel="0" collapsed="false">
      <c r="A2819" s="11" t="str">
        <f aca="false">TRIM('수출입 실적(국가별)'!A2823)</f>
        <v>2025.12</v>
      </c>
      <c r="B2819" s="17" t="n">
        <f aca="false">IFERROR(VALUE(LEFT(A2819,4)),"")</f>
        <v>2025</v>
      </c>
      <c r="C2819" s="17" t="n">
        <f aca="false">IFERROR(VALUE(RIGHT(A2819,2)),"")</f>
        <v>12</v>
      </c>
      <c r="D2819" s="11" t="str">
        <f aca="false">TRIM('수출입 실적(국가별)'!B2823)</f>
        <v>안티가 바부다</v>
      </c>
      <c r="E2819" s="19" t="n">
        <f aca="false">IFERROR(VALUE(SUBSTITUTE(TRIM('수출입 실적(국가별)'!D2823),",","")),"")</f>
        <v>1</v>
      </c>
      <c r="F2819" s="19" t="n">
        <f aca="false">IFERROR(VALUE(SUBSTITUTE(TRIM('수출입 실적(국가별)'!F2823),",","")),"")</f>
        <v>1</v>
      </c>
      <c r="G2819" s="19" t="n">
        <f aca="false">IFERROR(VALUE(SUBSTITUTE(TRIM('수출입 실적(국가별)'!G2823),",","")),"")</f>
        <v>0</v>
      </c>
    </row>
    <row r="2820" customFormat="false" ht="15" hidden="false" customHeight="true" outlineLevel="0" collapsed="false">
      <c r="A2820" s="11" t="str">
        <f aca="false">TRIM('수출입 실적(국가별)'!A2824)</f>
        <v>2025.12</v>
      </c>
      <c r="B2820" s="17" t="n">
        <f aca="false">IFERROR(VALUE(LEFT(A2820,4)),"")</f>
        <v>2025</v>
      </c>
      <c r="C2820" s="17" t="n">
        <f aca="false">IFERROR(VALUE(RIGHT(A2820,2)),"")</f>
        <v>12</v>
      </c>
      <c r="D2820" s="11" t="str">
        <f aca="false">TRIM('수출입 실적(국가별)'!B2824)</f>
        <v>저어지</v>
      </c>
      <c r="E2820" s="19" t="n">
        <f aca="false">IFERROR(VALUE(SUBSTITUTE(TRIM('수출입 실적(국가별)'!D2824),",","")),"")</f>
        <v>0</v>
      </c>
      <c r="F2820" s="19" t="n">
        <f aca="false">IFERROR(VALUE(SUBSTITUTE(TRIM('수출입 실적(국가별)'!F2824),",","")),"")</f>
        <v>0</v>
      </c>
      <c r="G2820" s="19" t="n">
        <f aca="false">IFERROR(VALUE(SUBSTITUTE(TRIM('수출입 실적(국가별)'!G2824),",","")),"")</f>
        <v>0</v>
      </c>
    </row>
    <row r="2821" customFormat="false" ht="15" hidden="false" customHeight="true" outlineLevel="0" collapsed="false">
      <c r="A2821" s="11" t="str">
        <f aca="false">TRIM('수출입 실적(국가별)'!A2825)</f>
        <v>2025.12</v>
      </c>
      <c r="B2821" s="17" t="n">
        <f aca="false">IFERROR(VALUE(LEFT(A2821,4)),"")</f>
        <v>2025</v>
      </c>
      <c r="C2821" s="17" t="n">
        <f aca="false">IFERROR(VALUE(RIGHT(A2821,2)),"")</f>
        <v>12</v>
      </c>
      <c r="D2821" s="11" t="str">
        <f aca="false">TRIM('수출입 실적(국가별)'!B2825)</f>
        <v>남수단</v>
      </c>
      <c r="E2821" s="19" t="n">
        <f aca="false">IFERROR(VALUE(SUBSTITUTE(TRIM('수출입 실적(국가별)'!D2825),",","")),"")</f>
        <v>0</v>
      </c>
      <c r="F2821" s="19" t="n">
        <f aca="false">IFERROR(VALUE(SUBSTITUTE(TRIM('수출입 실적(국가별)'!F2825),",","")),"")</f>
        <v>0</v>
      </c>
      <c r="G2821" s="19" t="n">
        <f aca="false">IFERROR(VALUE(SUBSTITUTE(TRIM('수출입 실적(국가별)'!G2825),",","")),"")</f>
        <v>0</v>
      </c>
    </row>
    <row r="2822" customFormat="false" ht="15" hidden="false" customHeight="true" outlineLevel="0" collapsed="false">
      <c r="A2822" s="11" t="str">
        <f aca="false">TRIM('수출입 실적(국가별)'!A2826)</f>
        <v>2025.12</v>
      </c>
      <c r="B2822" s="17" t="n">
        <f aca="false">IFERROR(VALUE(LEFT(A2822,4)),"")</f>
        <v>2025</v>
      </c>
      <c r="C2822" s="17" t="n">
        <f aca="false">IFERROR(VALUE(RIGHT(A2822,2)),"")</f>
        <v>12</v>
      </c>
      <c r="D2822" s="11" t="str">
        <f aca="false">TRIM('수출입 실적(국가별)'!B2826)</f>
        <v>남조지아 &amp; 남샌드위치 군도</v>
      </c>
      <c r="E2822" s="19" t="n">
        <f aca="false">IFERROR(VALUE(SUBSTITUTE(TRIM('수출입 실적(국가별)'!D2826),",","")),"")</f>
        <v>0</v>
      </c>
      <c r="F2822" s="19" t="n">
        <f aca="false">IFERROR(VALUE(SUBSTITUTE(TRIM('수출입 실적(국가별)'!F2826),",","")),"")</f>
        <v>0</v>
      </c>
      <c r="G2822" s="19" t="n">
        <f aca="false">IFERROR(VALUE(SUBSTITUTE(TRIM('수출입 실적(국가별)'!G2826),",","")),"")</f>
        <v>0</v>
      </c>
    </row>
    <row r="2823" customFormat="false" ht="15" hidden="false" customHeight="true" outlineLevel="0" collapsed="false">
      <c r="A2823" s="11" t="str">
        <f aca="false">TRIM('수출입 실적(국가별)'!A2827)</f>
        <v>2025.12</v>
      </c>
      <c r="B2823" s="17" t="n">
        <f aca="false">IFERROR(VALUE(LEFT(A2823,4)),"")</f>
        <v>2025</v>
      </c>
      <c r="C2823" s="17" t="n">
        <f aca="false">IFERROR(VALUE(RIGHT(A2823,2)),"")</f>
        <v>12</v>
      </c>
      <c r="D2823" s="11" t="str">
        <f aca="false">TRIM('수출입 실적(국가별)'!B2827)</f>
        <v>몬트세라트</v>
      </c>
      <c r="E2823" s="19" t="n">
        <f aca="false">IFERROR(VALUE(SUBSTITUTE(TRIM('수출입 실적(국가별)'!D2827),",","")),"")</f>
        <v>0</v>
      </c>
      <c r="F2823" s="19" t="n">
        <f aca="false">IFERROR(VALUE(SUBSTITUTE(TRIM('수출입 실적(국가별)'!F2827),",","")),"")</f>
        <v>0</v>
      </c>
      <c r="G2823" s="19" t="n">
        <f aca="false">IFERROR(VALUE(SUBSTITUTE(TRIM('수출입 실적(국가별)'!G2827),",","")),"")</f>
        <v>0</v>
      </c>
    </row>
    <row r="2824" customFormat="false" ht="15" hidden="false" customHeight="true" outlineLevel="0" collapsed="false">
      <c r="A2824" s="11" t="str">
        <f aca="false">TRIM('수출입 실적(국가별)'!A2828)</f>
        <v>2025.12</v>
      </c>
      <c r="B2824" s="17" t="n">
        <f aca="false">IFERROR(VALUE(LEFT(A2824,4)),"")</f>
        <v>2025</v>
      </c>
      <c r="C2824" s="17" t="n">
        <f aca="false">IFERROR(VALUE(RIGHT(A2824,2)),"")</f>
        <v>12</v>
      </c>
      <c r="D2824" s="11" t="str">
        <f aca="false">TRIM('수출입 실적(국가별)'!B2828)</f>
        <v>보네르 신트외스타티위스</v>
      </c>
      <c r="E2824" s="19" t="n">
        <f aca="false">IFERROR(VALUE(SUBSTITUTE(TRIM('수출입 실적(국가별)'!D2828),",","")),"")</f>
        <v>0</v>
      </c>
      <c r="F2824" s="19" t="n">
        <f aca="false">IFERROR(VALUE(SUBSTITUTE(TRIM('수출입 실적(국가별)'!F2828),",","")),"")</f>
        <v>0</v>
      </c>
      <c r="G2824" s="19" t="n">
        <f aca="false">IFERROR(VALUE(SUBSTITUTE(TRIM('수출입 실적(국가별)'!G2828),",","")),"")</f>
        <v>0</v>
      </c>
    </row>
    <row r="2825" customFormat="false" ht="15" hidden="false" customHeight="true" outlineLevel="0" collapsed="false">
      <c r="A2825" s="11" t="str">
        <f aca="false">TRIM('수출입 실적(국가별)'!A2829)</f>
        <v>2025.12</v>
      </c>
      <c r="B2825" s="17" t="n">
        <f aca="false">IFERROR(VALUE(LEFT(A2825,4)),"")</f>
        <v>2025</v>
      </c>
      <c r="C2825" s="17" t="n">
        <f aca="false">IFERROR(VALUE(RIGHT(A2825,2)),"")</f>
        <v>12</v>
      </c>
      <c r="D2825" s="11" t="str">
        <f aca="false">TRIM('수출입 실적(국가별)'!B2829)</f>
        <v>크리스마스 아일랜드</v>
      </c>
      <c r="E2825" s="19" t="n">
        <f aca="false">IFERROR(VALUE(SUBSTITUTE(TRIM('수출입 실적(국가별)'!D2829),",","")),"")</f>
        <v>0</v>
      </c>
      <c r="F2825" s="19" t="n">
        <f aca="false">IFERROR(VALUE(SUBSTITUTE(TRIM('수출입 실적(국가별)'!F2829),",","")),"")</f>
        <v>0</v>
      </c>
      <c r="G2825" s="19" t="n">
        <f aca="false">IFERROR(VALUE(SUBSTITUTE(TRIM('수출입 실적(국가별)'!G2829),",","")),"")</f>
        <v>0</v>
      </c>
    </row>
    <row r="2826" customFormat="false" ht="15" hidden="false" customHeight="true" outlineLevel="0" collapsed="false">
      <c r="A2826" s="11" t="str">
        <f aca="false">TRIM('수출입 실적(국가별)'!A2830)</f>
        <v>2025.12</v>
      </c>
      <c r="B2826" s="17" t="n">
        <f aca="false">IFERROR(VALUE(LEFT(A2826,4)),"")</f>
        <v>2025</v>
      </c>
      <c r="C2826" s="17" t="n">
        <f aca="false">IFERROR(VALUE(RIGHT(A2826,2)),"")</f>
        <v>12</v>
      </c>
      <c r="D2826" s="11" t="str">
        <f aca="false">TRIM('수출입 실적(국가별)'!B2830)</f>
        <v>불령 남부지역</v>
      </c>
      <c r="E2826" s="19" t="n">
        <f aca="false">IFERROR(VALUE(SUBSTITUTE(TRIM('수출입 실적(국가별)'!D2830),",","")),"")</f>
        <v>0</v>
      </c>
      <c r="F2826" s="19" t="n">
        <f aca="false">IFERROR(VALUE(SUBSTITUTE(TRIM('수출입 실적(국가별)'!F2830),",","")),"")</f>
        <v>1</v>
      </c>
      <c r="G2826" s="19" t="n">
        <f aca="false">IFERROR(VALUE(SUBSTITUTE(TRIM('수출입 실적(국가별)'!G2830),",","")),"")</f>
        <v>-1</v>
      </c>
    </row>
    <row r="2827" customFormat="false" ht="15" hidden="false" customHeight="true" outlineLevel="0" collapsed="false">
      <c r="A2827" s="11" t="str">
        <f aca="false">TRIM('수출입 실적(국가별)'!A2831)</f>
        <v>2025.12</v>
      </c>
      <c r="B2827" s="17" t="n">
        <f aca="false">IFERROR(VALUE(LEFT(A2827,4)),"")</f>
        <v>2025</v>
      </c>
      <c r="C2827" s="17" t="n">
        <f aca="false">IFERROR(VALUE(RIGHT(A2827,2)),"")</f>
        <v>12</v>
      </c>
      <c r="D2827" s="11" t="str">
        <f aca="false">TRIM('수출입 실적(국가별)'!B2831)</f>
        <v>세인트 헬레나</v>
      </c>
      <c r="E2827" s="19" t="n">
        <f aca="false">IFERROR(VALUE(SUBSTITUTE(TRIM('수출입 실적(국가별)'!D2831),",","")),"")</f>
        <v>0</v>
      </c>
      <c r="F2827" s="19" t="n">
        <f aca="false">IFERROR(VALUE(SUBSTITUTE(TRIM('수출입 실적(국가별)'!F2831),",","")),"")</f>
        <v>0</v>
      </c>
      <c r="G2827" s="19" t="n">
        <f aca="false">IFERROR(VALUE(SUBSTITUTE(TRIM('수출입 실적(국가별)'!G2831),",","")),"")</f>
        <v>0</v>
      </c>
    </row>
    <row r="2828" customFormat="false" ht="15" hidden="false" customHeight="true" outlineLevel="0" collapsed="false">
      <c r="A2828" s="11" t="str">
        <f aca="false">TRIM('수출입 실적(국가별)'!A2832)</f>
        <v>2025.12</v>
      </c>
      <c r="B2828" s="17" t="n">
        <f aca="false">IFERROR(VALUE(LEFT(A2828,4)),"")</f>
        <v>2025</v>
      </c>
      <c r="C2828" s="17" t="n">
        <f aca="false">IFERROR(VALUE(RIGHT(A2828,2)),"")</f>
        <v>12</v>
      </c>
      <c r="D2828" s="11" t="str">
        <f aca="false">TRIM('수출입 실적(국가별)'!B2832)</f>
        <v>마이너 아우틀링 합중국 군도</v>
      </c>
      <c r="E2828" s="19" t="n">
        <f aca="false">IFERROR(VALUE(SUBSTITUTE(TRIM('수출입 실적(국가별)'!D2832),",","")),"")</f>
        <v>0</v>
      </c>
      <c r="F2828" s="19" t="n">
        <f aca="false">IFERROR(VALUE(SUBSTITUTE(TRIM('수출입 실적(국가별)'!F2832),",","")),"")</f>
        <v>1</v>
      </c>
      <c r="G2828" s="19" t="n">
        <f aca="false">IFERROR(VALUE(SUBSTITUTE(TRIM('수출입 실적(국가별)'!G2832),",","")),"")</f>
        <v>-1</v>
      </c>
    </row>
    <row r="2829" customFormat="false" ht="15" hidden="false" customHeight="true" outlineLevel="0" collapsed="false">
      <c r="A2829" s="11" t="str">
        <f aca="false">TRIM('수출입 실적(국가별)'!A2833)</f>
        <v>2025.12</v>
      </c>
      <c r="B2829" s="17" t="n">
        <f aca="false">IFERROR(VALUE(LEFT(A2829,4)),"")</f>
        <v>2025</v>
      </c>
      <c r="C2829" s="17" t="n">
        <f aca="false">IFERROR(VALUE(RIGHT(A2829,2)),"")</f>
        <v>12</v>
      </c>
      <c r="D2829" s="11" t="str">
        <f aca="false">TRIM('수출입 실적(국가별)'!B2833)</f>
        <v>국제통화기금</v>
      </c>
      <c r="E2829" s="19" t="n">
        <f aca="false">IFERROR(VALUE(SUBSTITUTE(TRIM('수출입 실적(국가별)'!D2833),",","")),"")</f>
        <v>0</v>
      </c>
      <c r="F2829" s="19" t="n">
        <f aca="false">IFERROR(VALUE(SUBSTITUTE(TRIM('수출입 실적(국가별)'!F2833),",","")),"")</f>
        <v>0</v>
      </c>
      <c r="G2829" s="19" t="n">
        <f aca="false">IFERROR(VALUE(SUBSTITUTE(TRIM('수출입 실적(국가별)'!G2833),",","")),"")</f>
        <v>0</v>
      </c>
    </row>
    <row r="2830" customFormat="false" ht="15" hidden="false" customHeight="true" outlineLevel="0" collapsed="false">
      <c r="A2830" s="11" t="str">
        <f aca="false">TRIM('수출입 실적(국가별)'!A2834)</f>
        <v>2025.12</v>
      </c>
      <c r="B2830" s="17" t="n">
        <f aca="false">IFERROR(VALUE(LEFT(A2830,4)),"")</f>
        <v>2025</v>
      </c>
      <c r="C2830" s="17" t="n">
        <f aca="false">IFERROR(VALUE(RIGHT(A2830,2)),"")</f>
        <v>12</v>
      </c>
      <c r="D2830" s="11" t="str">
        <f aca="false">TRIM('수출입 실적(국가별)'!B2834)</f>
        <v>니우에</v>
      </c>
      <c r="E2830" s="19" t="n">
        <f aca="false">IFERROR(VALUE(SUBSTITUTE(TRIM('수출입 실적(국가별)'!D2834),",","")),"")</f>
        <v>0</v>
      </c>
      <c r="F2830" s="19" t="n">
        <f aca="false">IFERROR(VALUE(SUBSTITUTE(TRIM('수출입 실적(국가별)'!F2834),",","")),"")</f>
        <v>13</v>
      </c>
      <c r="G2830" s="19" t="n">
        <f aca="false">IFERROR(VALUE(SUBSTITUTE(TRIM('수출입 실적(국가별)'!G2834),",","")),"")</f>
        <v>-13</v>
      </c>
    </row>
    <row r="2831" customFormat="false" ht="15" hidden="false" customHeight="true" outlineLevel="0" collapsed="false">
      <c r="A2831" s="11" t="str">
        <f aca="false">TRIM('수출입 실적(국가별)'!A2835)</f>
        <v>2025.12</v>
      </c>
      <c r="B2831" s="17" t="n">
        <f aca="false">IFERROR(VALUE(LEFT(A2831,4)),"")</f>
        <v>2025</v>
      </c>
      <c r="C2831" s="17" t="n">
        <f aca="false">IFERROR(VALUE(RIGHT(A2831,2)),"")</f>
        <v>12</v>
      </c>
      <c r="D2831" s="11" t="str">
        <f aca="false">TRIM('수출입 실적(국가별)'!B2835)</f>
        <v>피트카이른</v>
      </c>
      <c r="E2831" s="19" t="n">
        <f aca="false">IFERROR(VALUE(SUBSTITUTE(TRIM('수출입 실적(국가별)'!D2835),",","")),"")</f>
        <v>0</v>
      </c>
      <c r="F2831" s="19" t="n">
        <f aca="false">IFERROR(VALUE(SUBSTITUTE(TRIM('수출입 실적(국가별)'!F2835),",","")),"")</f>
        <v>8</v>
      </c>
      <c r="G2831" s="19" t="n">
        <f aca="false">IFERROR(VALUE(SUBSTITUTE(TRIM('수출입 실적(국가별)'!G2835),",","")),"")</f>
        <v>-8</v>
      </c>
    </row>
    <row r="2832" customFormat="false" ht="15" hidden="false" customHeight="true" outlineLevel="0" collapsed="false">
      <c r="A2832" s="11" t="str">
        <f aca="false">TRIM('수출입 실적(국가별)'!A2836)</f>
        <v>2025.12</v>
      </c>
      <c r="B2832" s="17" t="n">
        <f aca="false">IFERROR(VALUE(LEFT(A2832,4)),"")</f>
        <v>2025</v>
      </c>
      <c r="C2832" s="17" t="n">
        <f aca="false">IFERROR(VALUE(RIGHT(A2832,2)),"")</f>
        <v>12</v>
      </c>
      <c r="D2832" s="11" t="str">
        <f aca="false">TRIM('수출입 실적(국가별)'!B2836)</f>
        <v>레소토</v>
      </c>
      <c r="E2832" s="19" t="n">
        <f aca="false">IFERROR(VALUE(SUBSTITUTE(TRIM('수출입 실적(국가별)'!D2836),",","")),"")</f>
        <v>0</v>
      </c>
      <c r="F2832" s="19" t="n">
        <f aca="false">IFERROR(VALUE(SUBSTITUTE(TRIM('수출입 실적(국가별)'!F2836),",","")),"")</f>
        <v>4</v>
      </c>
      <c r="G2832" s="19" t="n">
        <f aca="false">IFERROR(VALUE(SUBSTITUTE(TRIM('수출입 실적(국가별)'!G2836),",","")),"")</f>
        <v>-4</v>
      </c>
    </row>
    <row r="2833" customFormat="false" ht="15" hidden="false" customHeight="true" outlineLevel="0" collapsed="false">
      <c r="A2833" s="11" t="str">
        <f aca="false">TRIM('수출입 실적(국가별)'!A2837)</f>
        <v>2026.01</v>
      </c>
      <c r="B2833" s="17" t="n">
        <f aca="false">IFERROR(VALUE(LEFT(A2833,4)),"")</f>
        <v>2026</v>
      </c>
      <c r="C2833" s="17" t="n">
        <f aca="false">IFERROR(VALUE(RIGHT(A2833,2)),"")</f>
        <v>1</v>
      </c>
      <c r="D2833" s="11" t="str">
        <f aca="false">TRIM('수출입 실적(국가별)'!B2837)</f>
        <v>중국</v>
      </c>
      <c r="E2833" s="19" t="n">
        <f aca="false">IFERROR(VALUE(SUBSTITUTE(TRIM('수출입 실적(국가별)'!D2837),",","")),"")</f>
        <v>13527393</v>
      </c>
      <c r="F2833" s="19" t="n">
        <f aca="false">IFERROR(VALUE(SUBSTITUTE(TRIM('수출입 실적(국가별)'!F2837),",","")),"")</f>
        <v>13189580</v>
      </c>
      <c r="G2833" s="19" t="n">
        <f aca="false">IFERROR(VALUE(SUBSTITUTE(TRIM('수출입 실적(국가별)'!G2837),",","")),"")</f>
        <v>337812</v>
      </c>
    </row>
    <row r="2834" customFormat="false" ht="15" hidden="false" customHeight="true" outlineLevel="0" collapsed="false">
      <c r="A2834" s="11" t="str">
        <f aca="false">TRIM('수출입 실적(국가별)'!A2838)</f>
        <v>2026.01</v>
      </c>
      <c r="B2834" s="17" t="n">
        <f aca="false">IFERROR(VALUE(LEFT(A2834,4)),"")</f>
        <v>2026</v>
      </c>
      <c r="C2834" s="17" t="n">
        <f aca="false">IFERROR(VALUE(RIGHT(A2834,2)),"")</f>
        <v>1</v>
      </c>
      <c r="D2834" s="11" t="str">
        <f aca="false">TRIM('수출입 실적(국가별)'!B2838)</f>
        <v>미국</v>
      </c>
      <c r="E2834" s="19" t="n">
        <f aca="false">IFERROR(VALUE(SUBSTITUTE(TRIM('수출입 실적(국가별)'!D2838),",","")),"")</f>
        <v>12006727</v>
      </c>
      <c r="F2834" s="19" t="n">
        <f aca="false">IFERROR(VALUE(SUBSTITUTE(TRIM('수출입 실적(국가별)'!F2838),",","")),"")</f>
        <v>6761951</v>
      </c>
      <c r="G2834" s="19" t="n">
        <f aca="false">IFERROR(VALUE(SUBSTITUTE(TRIM('수출입 실적(국가별)'!G2838),",","")),"")</f>
        <v>5244775</v>
      </c>
    </row>
    <row r="2835" customFormat="false" ht="15" hidden="false" customHeight="true" outlineLevel="0" collapsed="false">
      <c r="A2835" s="11" t="str">
        <f aca="false">TRIM('수출입 실적(국가별)'!A2839)</f>
        <v>2026.01</v>
      </c>
      <c r="B2835" s="17" t="n">
        <f aca="false">IFERROR(VALUE(LEFT(A2835,4)),"")</f>
        <v>2026</v>
      </c>
      <c r="C2835" s="17" t="n">
        <f aca="false">IFERROR(VALUE(RIGHT(A2835,2)),"")</f>
        <v>1</v>
      </c>
      <c r="D2835" s="11" t="str">
        <f aca="false">TRIM('수출입 실적(국가별)'!B2839)</f>
        <v>베트남</v>
      </c>
      <c r="E2835" s="19" t="n">
        <f aca="false">IFERROR(VALUE(SUBSTITUTE(TRIM('수출입 실적(국가별)'!D2839),",","")),"")</f>
        <v>6453114</v>
      </c>
      <c r="F2835" s="19" t="n">
        <f aca="false">IFERROR(VALUE(SUBSTITUTE(TRIM('수출입 실적(국가별)'!F2839),",","")),"")</f>
        <v>3055435</v>
      </c>
      <c r="G2835" s="19" t="n">
        <f aca="false">IFERROR(VALUE(SUBSTITUTE(TRIM('수출입 실적(국가별)'!G2839),",","")),"")</f>
        <v>3397678</v>
      </c>
    </row>
    <row r="2836" customFormat="false" ht="15" hidden="false" customHeight="true" outlineLevel="0" collapsed="false">
      <c r="A2836" s="11" t="str">
        <f aca="false">TRIM('수출입 실적(국가별)'!A2840)</f>
        <v>2026.01</v>
      </c>
      <c r="B2836" s="17" t="n">
        <f aca="false">IFERROR(VALUE(LEFT(A2836,4)),"")</f>
        <v>2026</v>
      </c>
      <c r="C2836" s="17" t="n">
        <f aca="false">IFERROR(VALUE(RIGHT(A2836,2)),"")</f>
        <v>1</v>
      </c>
      <c r="D2836" s="11" t="str">
        <f aca="false">TRIM('수출입 실적(국가별)'!B2840)</f>
        <v>홍콩</v>
      </c>
      <c r="E2836" s="19" t="n">
        <f aca="false">IFERROR(VALUE(SUBSTITUTE(TRIM('수출입 실적(국가별)'!D2840),",","")),"")</f>
        <v>4329293</v>
      </c>
      <c r="F2836" s="19" t="n">
        <f aca="false">IFERROR(VALUE(SUBSTITUTE(TRIM('수출입 실적(국가별)'!F2840),",","")),"")</f>
        <v>459196</v>
      </c>
      <c r="G2836" s="19" t="n">
        <f aca="false">IFERROR(VALUE(SUBSTITUTE(TRIM('수출입 실적(국가별)'!G2840),",","")),"")</f>
        <v>3870097</v>
      </c>
    </row>
    <row r="2837" customFormat="false" ht="15" hidden="false" customHeight="true" outlineLevel="0" collapsed="false">
      <c r="A2837" s="11" t="str">
        <f aca="false">TRIM('수출입 실적(국가별)'!A2841)</f>
        <v>2026.01</v>
      </c>
      <c r="B2837" s="17" t="n">
        <f aca="false">IFERROR(VALUE(LEFT(A2837,4)),"")</f>
        <v>2026</v>
      </c>
      <c r="C2837" s="17" t="n">
        <f aca="false">IFERROR(VALUE(RIGHT(A2837,2)),"")</f>
        <v>1</v>
      </c>
      <c r="D2837" s="11" t="str">
        <f aca="false">TRIM('수출입 실적(국가별)'!B2841)</f>
        <v>대만</v>
      </c>
      <c r="E2837" s="19" t="n">
        <f aca="false">IFERROR(VALUE(SUBSTITUTE(TRIM('수출입 실적(국가별)'!D2841),",","")),"")</f>
        <v>3960811</v>
      </c>
      <c r="F2837" s="19" t="n">
        <f aca="false">IFERROR(VALUE(SUBSTITUTE(TRIM('수출입 실적(국가별)'!F2841),",","")),"")</f>
        <v>2935154</v>
      </c>
      <c r="G2837" s="19" t="n">
        <f aca="false">IFERROR(VALUE(SUBSTITUTE(TRIM('수출입 실적(국가별)'!G2841),",","")),"")</f>
        <v>1025657</v>
      </c>
    </row>
    <row r="2838" customFormat="false" ht="15" hidden="false" customHeight="true" outlineLevel="0" collapsed="false">
      <c r="A2838" s="11" t="str">
        <f aca="false">TRIM('수출입 실적(국가별)'!A2842)</f>
        <v>2026.01</v>
      </c>
      <c r="B2838" s="17" t="n">
        <f aca="false">IFERROR(VALUE(LEFT(A2838,4)),"")</f>
        <v>2026</v>
      </c>
      <c r="C2838" s="17" t="n">
        <f aca="false">IFERROR(VALUE(RIGHT(A2838,2)),"")</f>
        <v>1</v>
      </c>
      <c r="D2838" s="11" t="str">
        <f aca="false">TRIM('수출입 실적(국가별)'!B2842)</f>
        <v>일본</v>
      </c>
      <c r="E2838" s="19" t="n">
        <f aca="false">IFERROR(VALUE(SUBSTITUTE(TRIM('수출입 실적(국가별)'!D2842),",","")),"")</f>
        <v>2245851</v>
      </c>
      <c r="F2838" s="19" t="n">
        <f aca="false">IFERROR(VALUE(SUBSTITUTE(TRIM('수출입 실적(국가별)'!F2842),",","")),"")</f>
        <v>3900671</v>
      </c>
      <c r="G2838" s="19" t="n">
        <f aca="false">IFERROR(VALUE(SUBSTITUTE(TRIM('수출입 실적(국가별)'!G2842),",","")),"")</f>
        <v>-1654820</v>
      </c>
    </row>
    <row r="2839" customFormat="false" ht="15" hidden="false" customHeight="true" outlineLevel="0" collapsed="false">
      <c r="A2839" s="11" t="str">
        <f aca="false">TRIM('수출입 실적(국가별)'!A2843)</f>
        <v>2026.01</v>
      </c>
      <c r="B2839" s="17" t="n">
        <f aca="false">IFERROR(VALUE(LEFT(A2839,4)),"")</f>
        <v>2026</v>
      </c>
      <c r="C2839" s="17" t="n">
        <f aca="false">IFERROR(VALUE(RIGHT(A2839,2)),"")</f>
        <v>1</v>
      </c>
      <c r="D2839" s="11" t="str">
        <f aca="false">TRIM('수출입 실적(국가별)'!B2843)</f>
        <v>싱가포르</v>
      </c>
      <c r="E2839" s="19" t="n">
        <f aca="false">IFERROR(VALUE(SUBSTITUTE(TRIM('수출입 실적(국가별)'!D2843),",","")),"")</f>
        <v>1702991</v>
      </c>
      <c r="F2839" s="19" t="n">
        <f aca="false">IFERROR(VALUE(SUBSTITUTE(TRIM('수출입 실적(국가별)'!F2843),",","")),"")</f>
        <v>1223711</v>
      </c>
      <c r="G2839" s="19" t="n">
        <f aca="false">IFERROR(VALUE(SUBSTITUTE(TRIM('수출입 실적(국가별)'!G2843),",","")),"")</f>
        <v>479281</v>
      </c>
    </row>
    <row r="2840" customFormat="false" ht="15" hidden="false" customHeight="true" outlineLevel="0" collapsed="false">
      <c r="A2840" s="11" t="str">
        <f aca="false">TRIM('수출입 실적(국가별)'!A2844)</f>
        <v>2026.01</v>
      </c>
      <c r="B2840" s="17" t="n">
        <f aca="false">IFERROR(VALUE(LEFT(A2840,4)),"")</f>
        <v>2026</v>
      </c>
      <c r="C2840" s="17" t="n">
        <f aca="false">IFERROR(VALUE(RIGHT(A2840,2)),"")</f>
        <v>1</v>
      </c>
      <c r="D2840" s="11" t="str">
        <f aca="false">TRIM('수출입 실적(국가별)'!B2844)</f>
        <v>인도</v>
      </c>
      <c r="E2840" s="19" t="n">
        <f aca="false">IFERROR(VALUE(SUBSTITUTE(TRIM('수출입 실적(국가별)'!D2844),",","")),"")</f>
        <v>1684688</v>
      </c>
      <c r="F2840" s="19" t="n">
        <f aca="false">IFERROR(VALUE(SUBSTITUTE(TRIM('수출입 실적(국가별)'!F2844),",","")),"")</f>
        <v>525074</v>
      </c>
      <c r="G2840" s="19" t="n">
        <f aca="false">IFERROR(VALUE(SUBSTITUTE(TRIM('수출입 실적(국가별)'!G2844),",","")),"")</f>
        <v>1159614</v>
      </c>
    </row>
    <row r="2841" customFormat="false" ht="15" hidden="false" customHeight="true" outlineLevel="0" collapsed="false">
      <c r="A2841" s="11" t="str">
        <f aca="false">TRIM('수출입 실적(국가별)'!A2845)</f>
        <v>2026.01</v>
      </c>
      <c r="B2841" s="17" t="n">
        <f aca="false">IFERROR(VALUE(LEFT(A2841,4)),"")</f>
        <v>2026</v>
      </c>
      <c r="C2841" s="17" t="n">
        <f aca="false">IFERROR(VALUE(RIGHT(A2841,2)),"")</f>
        <v>1</v>
      </c>
      <c r="D2841" s="11" t="str">
        <f aca="false">TRIM('수출입 실적(국가별)'!B2845)</f>
        <v>필리핀</v>
      </c>
      <c r="E2841" s="19" t="n">
        <f aca="false">IFERROR(VALUE(SUBSTITUTE(TRIM('수출입 실적(국가별)'!D2845),",","")),"")</f>
        <v>1336850</v>
      </c>
      <c r="F2841" s="19" t="n">
        <f aca="false">IFERROR(VALUE(SUBSTITUTE(TRIM('수출입 실적(국가별)'!F2845),",","")),"")</f>
        <v>381492</v>
      </c>
      <c r="G2841" s="19" t="n">
        <f aca="false">IFERROR(VALUE(SUBSTITUTE(TRIM('수출입 실적(국가별)'!G2845),",","")),"")</f>
        <v>955358</v>
      </c>
    </row>
    <row r="2842" customFormat="false" ht="15" hidden="false" customHeight="true" outlineLevel="0" collapsed="false">
      <c r="A2842" s="11" t="str">
        <f aca="false">TRIM('수출입 실적(국가별)'!A2846)</f>
        <v>2026.01</v>
      </c>
      <c r="B2842" s="17" t="n">
        <f aca="false">IFERROR(VALUE(LEFT(A2842,4)),"")</f>
        <v>2026</v>
      </c>
      <c r="C2842" s="17" t="n">
        <f aca="false">IFERROR(VALUE(RIGHT(A2842,2)),"")</f>
        <v>1</v>
      </c>
      <c r="D2842" s="11" t="str">
        <f aca="false">TRIM('수출입 실적(국가별)'!B2846)</f>
        <v>호주</v>
      </c>
      <c r="E2842" s="19" t="n">
        <f aca="false">IFERROR(VALUE(SUBSTITUTE(TRIM('수출입 실적(국가별)'!D2846),",","")),"")</f>
        <v>1232942</v>
      </c>
      <c r="F2842" s="19" t="n">
        <f aca="false">IFERROR(VALUE(SUBSTITUTE(TRIM('수출입 실적(국가별)'!F2846),",","")),"")</f>
        <v>3373170</v>
      </c>
      <c r="G2842" s="19" t="n">
        <f aca="false">IFERROR(VALUE(SUBSTITUTE(TRIM('수출입 실적(국가별)'!G2846),",","")),"")</f>
        <v>-2140228</v>
      </c>
    </row>
    <row r="2843" customFormat="false" ht="15" hidden="false" customHeight="true" outlineLevel="0" collapsed="false">
      <c r="A2843" s="11" t="str">
        <f aca="false">TRIM('수출입 실적(국가별)'!A2847)</f>
        <v>2026.01</v>
      </c>
      <c r="B2843" s="17" t="n">
        <f aca="false">IFERROR(VALUE(LEFT(A2843,4)),"")</f>
        <v>2026</v>
      </c>
      <c r="C2843" s="17" t="n">
        <f aca="false">IFERROR(VALUE(RIGHT(A2843,2)),"")</f>
        <v>1</v>
      </c>
      <c r="D2843" s="11" t="str">
        <f aca="false">TRIM('수출입 실적(국가별)'!B2847)</f>
        <v>캐나다</v>
      </c>
      <c r="E2843" s="19" t="n">
        <f aca="false">IFERROR(VALUE(SUBSTITUTE(TRIM('수출입 실적(국가별)'!D2847),",","")),"")</f>
        <v>1068190</v>
      </c>
      <c r="F2843" s="19" t="n">
        <f aca="false">IFERROR(VALUE(SUBSTITUTE(TRIM('수출입 실적(국가별)'!F2847),",","")),"")</f>
        <v>713412</v>
      </c>
      <c r="G2843" s="19" t="n">
        <f aca="false">IFERROR(VALUE(SUBSTITUTE(TRIM('수출입 실적(국가별)'!G2847),",","")),"")</f>
        <v>354777</v>
      </c>
    </row>
    <row r="2844" customFormat="false" ht="15" hidden="false" customHeight="true" outlineLevel="0" collapsed="false">
      <c r="A2844" s="11" t="str">
        <f aca="false">TRIM('수출입 실적(국가별)'!A2848)</f>
        <v>2026.01</v>
      </c>
      <c r="B2844" s="17" t="n">
        <f aca="false">IFERROR(VALUE(LEFT(A2844,4)),"")</f>
        <v>2026</v>
      </c>
      <c r="C2844" s="17" t="n">
        <f aca="false">IFERROR(VALUE(RIGHT(A2844,2)),"")</f>
        <v>1</v>
      </c>
      <c r="D2844" s="11" t="str">
        <f aca="false">TRIM('수출입 실적(국가별)'!B2848)</f>
        <v>멕시코</v>
      </c>
      <c r="E2844" s="19" t="n">
        <f aca="false">IFERROR(VALUE(SUBSTITUTE(TRIM('수출입 실적(국가별)'!D2848),",","")),"")</f>
        <v>1020311</v>
      </c>
      <c r="F2844" s="19" t="n">
        <f aca="false">IFERROR(VALUE(SUBSTITUTE(TRIM('수출입 실적(국가별)'!F2848),",","")),"")</f>
        <v>895985</v>
      </c>
      <c r="G2844" s="19" t="n">
        <f aca="false">IFERROR(VALUE(SUBSTITUTE(TRIM('수출입 실적(국가별)'!G2848),",","")),"")</f>
        <v>124326</v>
      </c>
    </row>
    <row r="2845" customFormat="false" ht="15" hidden="false" customHeight="true" outlineLevel="0" collapsed="false">
      <c r="A2845" s="11" t="str">
        <f aca="false">TRIM('수출입 실적(국가별)'!A2849)</f>
        <v>2026.01</v>
      </c>
      <c r="B2845" s="17" t="n">
        <f aca="false">IFERROR(VALUE(LEFT(A2845,4)),"")</f>
        <v>2026</v>
      </c>
      <c r="C2845" s="17" t="n">
        <f aca="false">IFERROR(VALUE(RIGHT(A2845,2)),"")</f>
        <v>1</v>
      </c>
      <c r="D2845" s="11" t="str">
        <f aca="false">TRIM('수출입 실적(국가별)'!B2849)</f>
        <v>말레이시아</v>
      </c>
      <c r="E2845" s="19" t="n">
        <f aca="false">IFERROR(VALUE(SUBSTITUTE(TRIM('수출입 실적(국가별)'!D2849),",","")),"")</f>
        <v>976721</v>
      </c>
      <c r="F2845" s="19" t="n">
        <f aca="false">IFERROR(VALUE(SUBSTITUTE(TRIM('수출입 실적(국가별)'!F2849),",","")),"")</f>
        <v>1617577</v>
      </c>
      <c r="G2845" s="19" t="n">
        <f aca="false">IFERROR(VALUE(SUBSTITUTE(TRIM('수출입 실적(국가별)'!G2849),",","")),"")</f>
        <v>-640856</v>
      </c>
    </row>
    <row r="2846" customFormat="false" ht="15" hidden="false" customHeight="true" outlineLevel="0" collapsed="false">
      <c r="A2846" s="11" t="str">
        <f aca="false">TRIM('수출입 실적(국가별)'!A2850)</f>
        <v>2026.01</v>
      </c>
      <c r="B2846" s="17" t="n">
        <f aca="false">IFERROR(VALUE(LEFT(A2846,4)),"")</f>
        <v>2026</v>
      </c>
      <c r="C2846" s="17" t="n">
        <f aca="false">IFERROR(VALUE(RIGHT(A2846,2)),"")</f>
        <v>1</v>
      </c>
      <c r="D2846" s="11" t="str">
        <f aca="false">TRIM('수출입 실적(국가별)'!B2850)</f>
        <v>태국</v>
      </c>
      <c r="E2846" s="19" t="n">
        <f aca="false">IFERROR(VALUE(SUBSTITUTE(TRIM('수출입 실적(국가별)'!D2850),",","")),"")</f>
        <v>870058</v>
      </c>
      <c r="F2846" s="19" t="n">
        <f aca="false">IFERROR(VALUE(SUBSTITUTE(TRIM('수출입 실적(국가별)'!F2850),",","")),"")</f>
        <v>497130</v>
      </c>
      <c r="G2846" s="19" t="n">
        <f aca="false">IFERROR(VALUE(SUBSTITUTE(TRIM('수출입 실적(국가별)'!G2850),",","")),"")</f>
        <v>372928</v>
      </c>
    </row>
    <row r="2847" customFormat="false" ht="15" hidden="false" customHeight="true" outlineLevel="0" collapsed="false">
      <c r="A2847" s="11" t="str">
        <f aca="false">TRIM('수출입 실적(국가별)'!A2851)</f>
        <v>2026.01</v>
      </c>
      <c r="B2847" s="17" t="n">
        <f aca="false">IFERROR(VALUE(LEFT(A2847,4)),"")</f>
        <v>2026</v>
      </c>
      <c r="C2847" s="17" t="n">
        <f aca="false">IFERROR(VALUE(RIGHT(A2847,2)),"")</f>
        <v>1</v>
      </c>
      <c r="D2847" s="11" t="str">
        <f aca="false">TRIM('수출입 실적(국가별)'!B2851)</f>
        <v>독일</v>
      </c>
      <c r="E2847" s="19" t="n">
        <f aca="false">IFERROR(VALUE(SUBSTITUTE(TRIM('수출입 실적(국가별)'!D2851),",","")),"")</f>
        <v>791108</v>
      </c>
      <c r="F2847" s="19" t="n">
        <f aca="false">IFERROR(VALUE(SUBSTITUTE(TRIM('수출입 실적(국가별)'!F2851),",","")),"")</f>
        <v>1628526</v>
      </c>
      <c r="G2847" s="19" t="n">
        <f aca="false">IFERROR(VALUE(SUBSTITUTE(TRIM('수출입 실적(국가별)'!G2851),",","")),"")</f>
        <v>-837418</v>
      </c>
    </row>
    <row r="2848" customFormat="false" ht="15" hidden="false" customHeight="true" outlineLevel="0" collapsed="false">
      <c r="A2848" s="11" t="str">
        <f aca="false">TRIM('수출입 실적(국가별)'!A2852)</f>
        <v>2026.01</v>
      </c>
      <c r="B2848" s="17" t="n">
        <f aca="false">IFERROR(VALUE(LEFT(A2848,4)),"")</f>
        <v>2026</v>
      </c>
      <c r="C2848" s="17" t="n">
        <f aca="false">IFERROR(VALUE(RIGHT(A2848,2)),"")</f>
        <v>1</v>
      </c>
      <c r="D2848" s="11" t="str">
        <f aca="false">TRIM('수출입 실적(국가별)'!B2852)</f>
        <v>튀르키예</v>
      </c>
      <c r="E2848" s="19" t="n">
        <f aca="false">IFERROR(VALUE(SUBSTITUTE(TRIM('수출입 실적(국가별)'!D2852),",","")),"")</f>
        <v>746032</v>
      </c>
      <c r="F2848" s="19" t="n">
        <f aca="false">IFERROR(VALUE(SUBSTITUTE(TRIM('수출입 실적(국가별)'!F2852),",","")),"")</f>
        <v>167679</v>
      </c>
      <c r="G2848" s="19" t="n">
        <f aca="false">IFERROR(VALUE(SUBSTITUTE(TRIM('수출입 실적(국가별)'!G2852),",","")),"")</f>
        <v>578353</v>
      </c>
    </row>
    <row r="2849" customFormat="false" ht="15" hidden="false" customHeight="true" outlineLevel="0" collapsed="false">
      <c r="A2849" s="11" t="str">
        <f aca="false">TRIM('수출입 실적(국가별)'!A2853)</f>
        <v>2026.01</v>
      </c>
      <c r="B2849" s="17" t="n">
        <f aca="false">IFERROR(VALUE(LEFT(A2849,4)),"")</f>
        <v>2026</v>
      </c>
      <c r="C2849" s="17" t="n">
        <f aca="false">IFERROR(VALUE(RIGHT(A2849,2)),"")</f>
        <v>1</v>
      </c>
      <c r="D2849" s="11" t="str">
        <f aca="false">TRIM('수출입 실적(국가별)'!B2853)</f>
        <v>영국</v>
      </c>
      <c r="E2849" s="19" t="n">
        <f aca="false">IFERROR(VALUE(SUBSTITUTE(TRIM('수출입 실적(국가별)'!D2853),",","")),"")</f>
        <v>736186</v>
      </c>
      <c r="F2849" s="19" t="n">
        <f aca="false">IFERROR(VALUE(SUBSTITUTE(TRIM('수출입 실적(국가별)'!F2853),",","")),"")</f>
        <v>248054</v>
      </c>
      <c r="G2849" s="19" t="n">
        <f aca="false">IFERROR(VALUE(SUBSTITUTE(TRIM('수출입 실적(국가별)'!G2853),",","")),"")</f>
        <v>488132</v>
      </c>
    </row>
    <row r="2850" customFormat="false" ht="15" hidden="false" customHeight="true" outlineLevel="0" collapsed="false">
      <c r="A2850" s="11" t="str">
        <f aca="false">TRIM('수출입 실적(국가별)'!A2854)</f>
        <v>2026.01</v>
      </c>
      <c r="B2850" s="17" t="n">
        <f aca="false">IFERROR(VALUE(LEFT(A2850,4)),"")</f>
        <v>2026</v>
      </c>
      <c r="C2850" s="17" t="n">
        <f aca="false">IFERROR(VALUE(RIGHT(A2850,2)),"")</f>
        <v>1</v>
      </c>
      <c r="D2850" s="11" t="str">
        <f aca="false">TRIM('수출입 실적(국가별)'!B2854)</f>
        <v>네덜란드</v>
      </c>
      <c r="E2850" s="19" t="n">
        <f aca="false">IFERROR(VALUE(SUBSTITUTE(TRIM('수출입 실적(국가별)'!D2854),",","")),"")</f>
        <v>695251</v>
      </c>
      <c r="F2850" s="19" t="n">
        <f aca="false">IFERROR(VALUE(SUBSTITUTE(TRIM('수출입 실적(국가별)'!F2854),",","")),"")</f>
        <v>1083862</v>
      </c>
      <c r="G2850" s="19" t="n">
        <f aca="false">IFERROR(VALUE(SUBSTITUTE(TRIM('수출입 실적(국가별)'!G2854),",","")),"")</f>
        <v>-388610</v>
      </c>
    </row>
    <row r="2851" customFormat="false" ht="15" hidden="false" customHeight="true" outlineLevel="0" collapsed="false">
      <c r="A2851" s="11" t="str">
        <f aca="false">TRIM('수출입 실적(국가별)'!A2855)</f>
        <v>2026.01</v>
      </c>
      <c r="B2851" s="17" t="n">
        <f aca="false">IFERROR(VALUE(LEFT(A2851,4)),"")</f>
        <v>2026</v>
      </c>
      <c r="C2851" s="17" t="n">
        <f aca="false">IFERROR(VALUE(RIGHT(A2851,2)),"")</f>
        <v>1</v>
      </c>
      <c r="D2851" s="11" t="str">
        <f aca="false">TRIM('수출입 실적(국가별)'!B2855)</f>
        <v>인도네시아</v>
      </c>
      <c r="E2851" s="19" t="n">
        <f aca="false">IFERROR(VALUE(SUBSTITUTE(TRIM('수출입 실적(국가별)'!D2855),",","")),"")</f>
        <v>662361</v>
      </c>
      <c r="F2851" s="19" t="n">
        <f aca="false">IFERROR(VALUE(SUBSTITUTE(TRIM('수출입 실적(국가별)'!F2855),",","")),"")</f>
        <v>1105099</v>
      </c>
      <c r="G2851" s="19" t="n">
        <f aca="false">IFERROR(VALUE(SUBSTITUTE(TRIM('수출입 실적(국가별)'!G2855),",","")),"")</f>
        <v>-442738</v>
      </c>
    </row>
    <row r="2852" customFormat="false" ht="15" hidden="false" customHeight="true" outlineLevel="0" collapsed="false">
      <c r="A2852" s="11" t="str">
        <f aca="false">TRIM('수출입 실적(국가별)'!A2856)</f>
        <v>2026.01</v>
      </c>
      <c r="B2852" s="17" t="n">
        <f aca="false">IFERROR(VALUE(LEFT(A2852,4)),"")</f>
        <v>2026</v>
      </c>
      <c r="C2852" s="17" t="n">
        <f aca="false">IFERROR(VALUE(RIGHT(A2852,2)),"")</f>
        <v>1</v>
      </c>
      <c r="D2852" s="11" t="str">
        <f aca="false">TRIM('수출입 실적(국가별)'!B2856)</f>
        <v>폴란드</v>
      </c>
      <c r="E2852" s="19" t="n">
        <f aca="false">IFERROR(VALUE(SUBSTITUTE(TRIM('수출입 실적(국가별)'!D2856),",","")),"")</f>
        <v>595462</v>
      </c>
      <c r="F2852" s="19" t="n">
        <f aca="false">IFERROR(VALUE(SUBSTITUTE(TRIM('수출입 실적(국가별)'!F2856),",","")),"")</f>
        <v>86220</v>
      </c>
      <c r="G2852" s="19" t="n">
        <f aca="false">IFERROR(VALUE(SUBSTITUTE(TRIM('수출입 실적(국가별)'!G2856),",","")),"")</f>
        <v>509242</v>
      </c>
    </row>
    <row r="2853" customFormat="false" ht="15" hidden="false" customHeight="true" outlineLevel="0" collapsed="false">
      <c r="A2853" s="11" t="str">
        <f aca="false">TRIM('수출입 실적(국가별)'!A2857)</f>
        <v>2026.01</v>
      </c>
      <c r="B2853" s="17" t="n">
        <f aca="false">IFERROR(VALUE(LEFT(A2853,4)),"")</f>
        <v>2026</v>
      </c>
      <c r="C2853" s="17" t="n">
        <f aca="false">IFERROR(VALUE(RIGHT(A2853,2)),"")</f>
        <v>1</v>
      </c>
      <c r="D2853" s="11" t="str">
        <f aca="false">TRIM('수출입 실적(국가별)'!B2857)</f>
        <v>프랑스</v>
      </c>
      <c r="E2853" s="19" t="n">
        <f aca="false">IFERROR(VALUE(SUBSTITUTE(TRIM('수출입 실적(국가별)'!D2857),",","")),"")</f>
        <v>483671</v>
      </c>
      <c r="F2853" s="19" t="n">
        <f aca="false">IFERROR(VALUE(SUBSTITUTE(TRIM('수출입 실적(국가별)'!F2857),",","")),"")</f>
        <v>825937</v>
      </c>
      <c r="G2853" s="19" t="n">
        <f aca="false">IFERROR(VALUE(SUBSTITUTE(TRIM('수출입 실적(국가별)'!G2857),",","")),"")</f>
        <v>-342266</v>
      </c>
    </row>
    <row r="2854" customFormat="false" ht="15" hidden="false" customHeight="true" outlineLevel="0" collapsed="false">
      <c r="A2854" s="11" t="str">
        <f aca="false">TRIM('수출입 실적(국가별)'!A2858)</f>
        <v>2026.01</v>
      </c>
      <c r="B2854" s="17" t="n">
        <f aca="false">IFERROR(VALUE(LEFT(A2854,4)),"")</f>
        <v>2026</v>
      </c>
      <c r="C2854" s="17" t="n">
        <f aca="false">IFERROR(VALUE(RIGHT(A2854,2)),"")</f>
        <v>1</v>
      </c>
      <c r="D2854" s="11" t="str">
        <f aca="false">TRIM('수출입 실적(국가별)'!B2858)</f>
        <v>아랍에미리트 연합</v>
      </c>
      <c r="E2854" s="19" t="n">
        <f aca="false">IFERROR(VALUE(SUBSTITUTE(TRIM('수출입 실적(국가별)'!D2858),",","")),"")</f>
        <v>465642</v>
      </c>
      <c r="F2854" s="19" t="n">
        <f aca="false">IFERROR(VALUE(SUBSTITUTE(TRIM('수출입 실적(국가별)'!F2858),",","")),"")</f>
        <v>1256074</v>
      </c>
      <c r="G2854" s="19" t="n">
        <f aca="false">IFERROR(VALUE(SUBSTITUTE(TRIM('수출입 실적(국가별)'!G2858),",","")),"")</f>
        <v>-790432</v>
      </c>
    </row>
    <row r="2855" customFormat="false" ht="15" hidden="false" customHeight="true" outlineLevel="0" collapsed="false">
      <c r="A2855" s="11" t="str">
        <f aca="false">TRIM('수출입 실적(국가별)'!A2859)</f>
        <v>2026.01</v>
      </c>
      <c r="B2855" s="17" t="n">
        <f aca="false">IFERROR(VALUE(LEFT(A2855,4)),"")</f>
        <v>2026</v>
      </c>
      <c r="C2855" s="17" t="n">
        <f aca="false">IFERROR(VALUE(RIGHT(A2855,2)),"")</f>
        <v>1</v>
      </c>
      <c r="D2855" s="11" t="str">
        <f aca="false">TRIM('수출입 실적(국가별)'!B2859)</f>
        <v>라이베리아</v>
      </c>
      <c r="E2855" s="19" t="n">
        <f aca="false">IFERROR(VALUE(SUBSTITUTE(TRIM('수출입 실적(국가별)'!D2859),",","")),"")</f>
        <v>418656</v>
      </c>
      <c r="F2855" s="19" t="n">
        <f aca="false">IFERROR(VALUE(SUBSTITUTE(TRIM('수출입 실적(국가별)'!F2859),",","")),"")</f>
        <v>87</v>
      </c>
      <c r="G2855" s="19" t="n">
        <f aca="false">IFERROR(VALUE(SUBSTITUTE(TRIM('수출입 실적(국가별)'!G2859),",","")),"")</f>
        <v>418569</v>
      </c>
    </row>
    <row r="2856" customFormat="false" ht="15" hidden="false" customHeight="true" outlineLevel="0" collapsed="false">
      <c r="A2856" s="11" t="str">
        <f aca="false">TRIM('수출입 실적(국가별)'!A2860)</f>
        <v>2026.01</v>
      </c>
      <c r="B2856" s="17" t="n">
        <f aca="false">IFERROR(VALUE(LEFT(A2856,4)),"")</f>
        <v>2026</v>
      </c>
      <c r="C2856" s="17" t="n">
        <f aca="false">IFERROR(VALUE(RIGHT(A2856,2)),"")</f>
        <v>1</v>
      </c>
      <c r="D2856" s="11" t="str">
        <f aca="false">TRIM('수출입 실적(국가별)'!B2860)</f>
        <v>이탈리아</v>
      </c>
      <c r="E2856" s="19" t="n">
        <f aca="false">IFERROR(VALUE(SUBSTITUTE(TRIM('수출입 실적(국가별)'!D2860),",","")),"")</f>
        <v>407644</v>
      </c>
      <c r="F2856" s="19" t="n">
        <f aca="false">IFERROR(VALUE(SUBSTITUTE(TRIM('수출입 실적(국가별)'!F2860),",","")),"")</f>
        <v>624977</v>
      </c>
      <c r="G2856" s="19" t="n">
        <f aca="false">IFERROR(VALUE(SUBSTITUTE(TRIM('수출입 실적(국가별)'!G2860),",","")),"")</f>
        <v>-217333</v>
      </c>
    </row>
    <row r="2857" customFormat="false" ht="15" hidden="false" customHeight="true" outlineLevel="0" collapsed="false">
      <c r="A2857" s="11" t="str">
        <f aca="false">TRIM('수출입 실적(국가별)'!A2861)</f>
        <v>2026.01</v>
      </c>
      <c r="B2857" s="17" t="n">
        <f aca="false">IFERROR(VALUE(LEFT(A2857,4)),"")</f>
        <v>2026</v>
      </c>
      <c r="C2857" s="17" t="n">
        <f aca="false">IFERROR(VALUE(RIGHT(A2857,2)),"")</f>
        <v>1</v>
      </c>
      <c r="D2857" s="11" t="str">
        <f aca="false">TRIM('수출입 실적(국가별)'!B2861)</f>
        <v>브라질</v>
      </c>
      <c r="E2857" s="19" t="n">
        <f aca="false">IFERROR(VALUE(SUBSTITUTE(TRIM('수출입 실적(국가별)'!D2861),",","")),"")</f>
        <v>394975</v>
      </c>
      <c r="F2857" s="19" t="n">
        <f aca="false">IFERROR(VALUE(SUBSTITUTE(TRIM('수출입 실적(국가별)'!F2861),",","")),"")</f>
        <v>571172</v>
      </c>
      <c r="G2857" s="19" t="n">
        <f aca="false">IFERROR(VALUE(SUBSTITUTE(TRIM('수출입 실적(국가별)'!G2861),",","")),"")</f>
        <v>-176197</v>
      </c>
    </row>
    <row r="2858" customFormat="false" ht="15" hidden="false" customHeight="true" outlineLevel="0" collapsed="false">
      <c r="A2858" s="11" t="str">
        <f aca="false">TRIM('수출입 실적(국가별)'!A2862)</f>
        <v>2026.01</v>
      </c>
      <c r="B2858" s="17" t="n">
        <f aca="false">IFERROR(VALUE(LEFT(A2858,4)),"")</f>
        <v>2026</v>
      </c>
      <c r="C2858" s="17" t="n">
        <f aca="false">IFERROR(VALUE(RIGHT(A2858,2)),"")</f>
        <v>1</v>
      </c>
      <c r="D2858" s="11" t="str">
        <f aca="false">TRIM('수출입 실적(국가별)'!B2862)</f>
        <v>그리스</v>
      </c>
      <c r="E2858" s="19" t="n">
        <f aca="false">IFERROR(VALUE(SUBSTITUTE(TRIM('수출입 실적(국가별)'!D2862),",","")),"")</f>
        <v>359956</v>
      </c>
      <c r="F2858" s="19" t="n">
        <f aca="false">IFERROR(VALUE(SUBSTITUTE(TRIM('수출입 실적(국가별)'!F2862),",","")),"")</f>
        <v>82167</v>
      </c>
      <c r="G2858" s="19" t="n">
        <f aca="false">IFERROR(VALUE(SUBSTITUTE(TRIM('수출입 실적(국가별)'!G2862),",","")),"")</f>
        <v>277790</v>
      </c>
    </row>
    <row r="2859" customFormat="false" ht="15" hidden="false" customHeight="true" outlineLevel="0" collapsed="false">
      <c r="A2859" s="11" t="str">
        <f aca="false">TRIM('수출입 실적(국가별)'!A2863)</f>
        <v>2026.01</v>
      </c>
      <c r="B2859" s="17" t="n">
        <f aca="false">IFERROR(VALUE(LEFT(A2859,4)),"")</f>
        <v>2026</v>
      </c>
      <c r="C2859" s="17" t="n">
        <f aca="false">IFERROR(VALUE(RIGHT(A2859,2)),"")</f>
        <v>1</v>
      </c>
      <c r="D2859" s="11" t="str">
        <f aca="false">TRIM('수출입 실적(국가별)'!B2863)</f>
        <v>벨기에</v>
      </c>
      <c r="E2859" s="19" t="n">
        <f aca="false">IFERROR(VALUE(SUBSTITUTE(TRIM('수출입 실적(국가별)'!D2863),",","")),"")</f>
        <v>334373</v>
      </c>
      <c r="F2859" s="19" t="n">
        <f aca="false">IFERROR(VALUE(SUBSTITUTE(TRIM('수출입 실적(국가별)'!F2863),",","")),"")</f>
        <v>109830</v>
      </c>
      <c r="G2859" s="19" t="n">
        <f aca="false">IFERROR(VALUE(SUBSTITUTE(TRIM('수출입 실적(국가별)'!G2863),",","")),"")</f>
        <v>224542</v>
      </c>
    </row>
    <row r="2860" customFormat="false" ht="15" hidden="false" customHeight="true" outlineLevel="0" collapsed="false">
      <c r="A2860" s="11" t="str">
        <f aca="false">TRIM('수출입 실적(국가별)'!A2864)</f>
        <v>2026.01</v>
      </c>
      <c r="B2860" s="17" t="n">
        <f aca="false">IFERROR(VALUE(LEFT(A2860,4)),"")</f>
        <v>2026</v>
      </c>
      <c r="C2860" s="17" t="n">
        <f aca="false">IFERROR(VALUE(RIGHT(A2860,2)),"")</f>
        <v>1</v>
      </c>
      <c r="D2860" s="11" t="str">
        <f aca="false">TRIM('수출입 실적(국가별)'!B2864)</f>
        <v>뉴질랜드</v>
      </c>
      <c r="E2860" s="19" t="n">
        <f aca="false">IFERROR(VALUE(SUBSTITUTE(TRIM('수출입 실적(국가별)'!D2864),",","")),"")</f>
        <v>323280</v>
      </c>
      <c r="F2860" s="19" t="n">
        <f aca="false">IFERROR(VALUE(SUBSTITUTE(TRIM('수출입 실적(국가별)'!F2864),",","")),"")</f>
        <v>151324</v>
      </c>
      <c r="G2860" s="19" t="n">
        <f aca="false">IFERROR(VALUE(SUBSTITUTE(TRIM('수출입 실적(국가별)'!G2864),",","")),"")</f>
        <v>171956</v>
      </c>
    </row>
    <row r="2861" customFormat="false" ht="15" hidden="false" customHeight="true" outlineLevel="0" collapsed="false">
      <c r="A2861" s="11" t="str">
        <f aca="false">TRIM('수출입 실적(국가별)'!A2865)</f>
        <v>2026.01</v>
      </c>
      <c r="B2861" s="17" t="n">
        <f aca="false">IFERROR(VALUE(LEFT(A2861,4)),"")</f>
        <v>2026</v>
      </c>
      <c r="C2861" s="17" t="n">
        <f aca="false">IFERROR(VALUE(RIGHT(A2861,2)),"")</f>
        <v>1</v>
      </c>
      <c r="D2861" s="11" t="str">
        <f aca="false">TRIM('수출입 실적(국가별)'!B2865)</f>
        <v>사우디아라비아</v>
      </c>
      <c r="E2861" s="19" t="n">
        <f aca="false">IFERROR(VALUE(SUBSTITUTE(TRIM('수출입 실적(국가별)'!D2865),",","")),"")</f>
        <v>317251</v>
      </c>
      <c r="F2861" s="19" t="n">
        <f aca="false">IFERROR(VALUE(SUBSTITUTE(TRIM('수출입 실적(국가별)'!F2865),",","")),"")</f>
        <v>2311721</v>
      </c>
      <c r="G2861" s="19" t="n">
        <f aca="false">IFERROR(VALUE(SUBSTITUTE(TRIM('수출입 실적(국가별)'!G2865),",","")),"")</f>
        <v>-1994471</v>
      </c>
    </row>
    <row r="2862" customFormat="false" ht="15" hidden="false" customHeight="true" outlineLevel="0" collapsed="false">
      <c r="A2862" s="11" t="str">
        <f aca="false">TRIM('수출입 실적(국가별)'!A2866)</f>
        <v>2026.01</v>
      </c>
      <c r="B2862" s="17" t="n">
        <f aca="false">IFERROR(VALUE(LEFT(A2862,4)),"")</f>
        <v>2026</v>
      </c>
      <c r="C2862" s="17" t="n">
        <f aca="false">IFERROR(VALUE(RIGHT(A2862,2)),"")</f>
        <v>1</v>
      </c>
      <c r="D2862" s="11" t="str">
        <f aca="false">TRIM('수출입 실적(국가별)'!B2866)</f>
        <v>스페인</v>
      </c>
      <c r="E2862" s="19" t="n">
        <f aca="false">IFERROR(VALUE(SUBSTITUTE(TRIM('수출입 실적(국가별)'!D2866),",","")),"")</f>
        <v>303363</v>
      </c>
      <c r="F2862" s="19" t="n">
        <f aca="false">IFERROR(VALUE(SUBSTITUTE(TRIM('수출입 실적(국가별)'!F2866),",","")),"")</f>
        <v>221376</v>
      </c>
      <c r="G2862" s="19" t="n">
        <f aca="false">IFERROR(VALUE(SUBSTITUTE(TRIM('수출입 실적(국가별)'!G2866),",","")),"")</f>
        <v>81987</v>
      </c>
    </row>
    <row r="2863" customFormat="false" ht="15" hidden="false" customHeight="true" outlineLevel="0" collapsed="false">
      <c r="A2863" s="11" t="str">
        <f aca="false">TRIM('수출입 실적(국가별)'!A2867)</f>
        <v>2026.01</v>
      </c>
      <c r="B2863" s="17" t="n">
        <f aca="false">IFERROR(VALUE(LEFT(A2863,4)),"")</f>
        <v>2026</v>
      </c>
      <c r="C2863" s="17" t="n">
        <f aca="false">IFERROR(VALUE(RIGHT(A2863,2)),"")</f>
        <v>1</v>
      </c>
      <c r="D2863" s="11" t="str">
        <f aca="false">TRIM('수출입 실적(국가별)'!B2867)</f>
        <v>마샬군도</v>
      </c>
      <c r="E2863" s="19" t="n">
        <f aca="false">IFERROR(VALUE(SUBSTITUTE(TRIM('수출입 실적(국가별)'!D2867),",","")),"")</f>
        <v>294994</v>
      </c>
      <c r="F2863" s="19" t="n">
        <f aca="false">IFERROR(VALUE(SUBSTITUTE(TRIM('수출입 실적(국가별)'!F2867),",","")),"")</f>
        <v>40</v>
      </c>
      <c r="G2863" s="19" t="n">
        <f aca="false">IFERROR(VALUE(SUBSTITUTE(TRIM('수출입 실적(국가별)'!G2867),",","")),"")</f>
        <v>294954</v>
      </c>
    </row>
    <row r="2864" customFormat="false" ht="15" hidden="false" customHeight="true" outlineLevel="0" collapsed="false">
      <c r="A2864" s="11" t="str">
        <f aca="false">TRIM('수출입 실적(국가별)'!A2868)</f>
        <v>2026.01</v>
      </c>
      <c r="B2864" s="17" t="n">
        <f aca="false">IFERROR(VALUE(LEFT(A2864,4)),"")</f>
        <v>2026</v>
      </c>
      <c r="C2864" s="17" t="n">
        <f aca="false">IFERROR(VALUE(RIGHT(A2864,2)),"")</f>
        <v>1</v>
      </c>
      <c r="D2864" s="11" t="str">
        <f aca="false">TRIM('수출입 실적(국가별)'!B2868)</f>
        <v>헝가리</v>
      </c>
      <c r="E2864" s="19" t="n">
        <f aca="false">IFERROR(VALUE(SUBSTITUTE(TRIM('수출입 실적(국가별)'!D2868),",","")),"")</f>
        <v>282137</v>
      </c>
      <c r="F2864" s="19" t="n">
        <f aca="false">IFERROR(VALUE(SUBSTITUTE(TRIM('수출입 실적(국가별)'!F2868),",","")),"")</f>
        <v>71360</v>
      </c>
      <c r="G2864" s="19" t="n">
        <f aca="false">IFERROR(VALUE(SUBSTITUTE(TRIM('수출입 실적(국가별)'!G2868),",","")),"")</f>
        <v>210777</v>
      </c>
    </row>
    <row r="2865" customFormat="false" ht="15" hidden="false" customHeight="true" outlineLevel="0" collapsed="false">
      <c r="A2865" s="11" t="str">
        <f aca="false">TRIM('수출입 실적(국가별)'!A2869)</f>
        <v>2026.01</v>
      </c>
      <c r="B2865" s="17" t="n">
        <f aca="false">IFERROR(VALUE(LEFT(A2865,4)),"")</f>
        <v>2026</v>
      </c>
      <c r="C2865" s="17" t="n">
        <f aca="false">IFERROR(VALUE(RIGHT(A2865,2)),"")</f>
        <v>1</v>
      </c>
      <c r="D2865" s="11" t="str">
        <f aca="false">TRIM('수출입 실적(국가별)'!B2869)</f>
        <v>스위스</v>
      </c>
      <c r="E2865" s="19" t="n">
        <f aca="false">IFERROR(VALUE(SUBSTITUTE(TRIM('수출입 실적(국가별)'!D2869),",","")),"")</f>
        <v>263183</v>
      </c>
      <c r="F2865" s="19" t="n">
        <f aca="false">IFERROR(VALUE(SUBSTITUTE(TRIM('수출입 실적(국가별)'!F2869),",","")),"")</f>
        <v>296184</v>
      </c>
      <c r="G2865" s="19" t="n">
        <f aca="false">IFERROR(VALUE(SUBSTITUTE(TRIM('수출입 실적(국가별)'!G2869),",","")),"")</f>
        <v>-33001</v>
      </c>
    </row>
    <row r="2866" customFormat="false" ht="15" hidden="false" customHeight="true" outlineLevel="0" collapsed="false">
      <c r="A2866" s="11" t="str">
        <f aca="false">TRIM('수출입 실적(국가별)'!A2870)</f>
        <v>2026.01</v>
      </c>
      <c r="B2866" s="17" t="n">
        <f aca="false">IFERROR(VALUE(LEFT(A2866,4)),"")</f>
        <v>2026</v>
      </c>
      <c r="C2866" s="17" t="n">
        <f aca="false">IFERROR(VALUE(RIGHT(A2866,2)),"")</f>
        <v>1</v>
      </c>
      <c r="D2866" s="11" t="str">
        <f aca="false">TRIM('수출입 실적(국가별)'!B2870)</f>
        <v>러시아 연방</v>
      </c>
      <c r="E2866" s="19" t="n">
        <f aca="false">IFERROR(VALUE(SUBSTITUTE(TRIM('수출입 실적(국가별)'!D2870),",","")),"")</f>
        <v>240573</v>
      </c>
      <c r="F2866" s="19" t="n">
        <f aca="false">IFERROR(VALUE(SUBSTITUTE(TRIM('수출입 실적(국가별)'!F2870),",","")),"")</f>
        <v>543930</v>
      </c>
      <c r="G2866" s="19" t="n">
        <f aca="false">IFERROR(VALUE(SUBSTITUTE(TRIM('수출입 실적(국가별)'!G2870),",","")),"")</f>
        <v>-303356</v>
      </c>
    </row>
    <row r="2867" customFormat="false" ht="15" hidden="false" customHeight="true" outlineLevel="0" collapsed="false">
      <c r="A2867" s="11" t="str">
        <f aca="false">TRIM('수출입 실적(국가별)'!A2871)</f>
        <v>2026.01</v>
      </c>
      <c r="B2867" s="17" t="n">
        <f aca="false">IFERROR(VALUE(LEFT(A2867,4)),"")</f>
        <v>2026</v>
      </c>
      <c r="C2867" s="17" t="n">
        <f aca="false">IFERROR(VALUE(RIGHT(A2867,2)),"")</f>
        <v>1</v>
      </c>
      <c r="D2867" s="11" t="str">
        <f aca="false">TRIM('수출입 실적(국가별)'!B2871)</f>
        <v>체코공화국</v>
      </c>
      <c r="E2867" s="19" t="n">
        <f aca="false">IFERROR(VALUE(SUBSTITUTE(TRIM('수출입 실적(국가별)'!D2871),",","")),"")</f>
        <v>217817</v>
      </c>
      <c r="F2867" s="19" t="n">
        <f aca="false">IFERROR(VALUE(SUBSTITUTE(TRIM('수출입 실적(국가별)'!F2871),",","")),"")</f>
        <v>95031</v>
      </c>
      <c r="G2867" s="19" t="n">
        <f aca="false">IFERROR(VALUE(SUBSTITUTE(TRIM('수출입 실적(국가별)'!G2871),",","")),"")</f>
        <v>122786</v>
      </c>
    </row>
    <row r="2868" customFormat="false" ht="15" hidden="false" customHeight="true" outlineLevel="0" collapsed="false">
      <c r="A2868" s="11" t="str">
        <f aca="false">TRIM('수출입 실적(국가별)'!A2872)</f>
        <v>2026.01</v>
      </c>
      <c r="B2868" s="17" t="n">
        <f aca="false">IFERROR(VALUE(LEFT(A2868,4)),"")</f>
        <v>2026</v>
      </c>
      <c r="C2868" s="17" t="n">
        <f aca="false">IFERROR(VALUE(RIGHT(A2868,2)),"")</f>
        <v>1</v>
      </c>
      <c r="D2868" s="11" t="str">
        <f aca="false">TRIM('수출입 실적(국가별)'!B2872)</f>
        <v>버뮤다</v>
      </c>
      <c r="E2868" s="19" t="n">
        <f aca="false">IFERROR(VALUE(SUBSTITUTE(TRIM('수출입 실적(국가별)'!D2872),",","")),"")</f>
        <v>211245</v>
      </c>
      <c r="F2868" s="19" t="n">
        <f aca="false">IFERROR(VALUE(SUBSTITUTE(TRIM('수출입 실적(국가별)'!F2872),",","")),"")</f>
        <v>2</v>
      </c>
      <c r="G2868" s="19" t="n">
        <f aca="false">IFERROR(VALUE(SUBSTITUTE(TRIM('수출입 실적(국가별)'!G2872),",","")),"")</f>
        <v>211243</v>
      </c>
    </row>
    <row r="2869" customFormat="false" ht="15" hidden="false" customHeight="true" outlineLevel="0" collapsed="false">
      <c r="A2869" s="11" t="str">
        <f aca="false">TRIM('수출입 실적(국가별)'!A2873)</f>
        <v>2026.01</v>
      </c>
      <c r="B2869" s="17" t="n">
        <f aca="false">IFERROR(VALUE(LEFT(A2869,4)),"")</f>
        <v>2026</v>
      </c>
      <c r="C2869" s="17" t="n">
        <f aca="false">IFERROR(VALUE(RIGHT(A2869,2)),"")</f>
        <v>1</v>
      </c>
      <c r="D2869" s="11" t="str">
        <f aca="false">TRIM('수출입 실적(국가별)'!B2873)</f>
        <v>슬로바키아</v>
      </c>
      <c r="E2869" s="19" t="n">
        <f aca="false">IFERROR(VALUE(SUBSTITUTE(TRIM('수출입 실적(국가별)'!D2873),",","")),"")</f>
        <v>173199</v>
      </c>
      <c r="F2869" s="19" t="n">
        <f aca="false">IFERROR(VALUE(SUBSTITUTE(TRIM('수출입 실적(국가별)'!F2873),",","")),"")</f>
        <v>44119</v>
      </c>
      <c r="G2869" s="19" t="n">
        <f aca="false">IFERROR(VALUE(SUBSTITUTE(TRIM('수출입 실적(국가별)'!G2873),",","")),"")</f>
        <v>129079</v>
      </c>
    </row>
    <row r="2870" customFormat="false" ht="15" hidden="false" customHeight="true" outlineLevel="0" collapsed="false">
      <c r="A2870" s="11" t="str">
        <f aca="false">TRIM('수출입 실적(국가별)'!A2874)</f>
        <v>2026.01</v>
      </c>
      <c r="B2870" s="17" t="n">
        <f aca="false">IFERROR(VALUE(LEFT(A2870,4)),"")</f>
        <v>2026</v>
      </c>
      <c r="C2870" s="17" t="n">
        <f aca="false">IFERROR(VALUE(RIGHT(A2870,2)),"")</f>
        <v>1</v>
      </c>
      <c r="D2870" s="11" t="str">
        <f aca="false">TRIM('수출입 실적(국가별)'!B2874)</f>
        <v>파나마</v>
      </c>
      <c r="E2870" s="19" t="n">
        <f aca="false">IFERROR(VALUE(SUBSTITUTE(TRIM('수출입 실적(국가별)'!D2874),",","")),"")</f>
        <v>168989</v>
      </c>
      <c r="F2870" s="19" t="n">
        <f aca="false">IFERROR(VALUE(SUBSTITUTE(TRIM('수출입 실적(국가별)'!F2874),",","")),"")</f>
        <v>2016</v>
      </c>
      <c r="G2870" s="19" t="n">
        <f aca="false">IFERROR(VALUE(SUBSTITUTE(TRIM('수출입 실적(국가별)'!G2874),",","")),"")</f>
        <v>166972</v>
      </c>
    </row>
    <row r="2871" customFormat="false" ht="15" hidden="false" customHeight="true" outlineLevel="0" collapsed="false">
      <c r="A2871" s="11" t="str">
        <f aca="false">TRIM('수출입 실적(국가별)'!A2875)</f>
        <v>2026.01</v>
      </c>
      <c r="B2871" s="17" t="n">
        <f aca="false">IFERROR(VALUE(LEFT(A2871,4)),"")</f>
        <v>2026</v>
      </c>
      <c r="C2871" s="17" t="n">
        <f aca="false">IFERROR(VALUE(RIGHT(A2871,2)),"")</f>
        <v>1</v>
      </c>
      <c r="D2871" s="11" t="str">
        <f aca="false">TRIM('수출입 실적(국가별)'!B2875)</f>
        <v>이스라엘</v>
      </c>
      <c r="E2871" s="19" t="n">
        <f aca="false">IFERROR(VALUE(SUBSTITUTE(TRIM('수출입 실적(국가별)'!D2875),",","")),"")</f>
        <v>157248</v>
      </c>
      <c r="F2871" s="19" t="n">
        <f aca="false">IFERROR(VALUE(SUBSTITUTE(TRIM('수출입 실적(국가별)'!F2875),",","")),"")</f>
        <v>122865</v>
      </c>
      <c r="G2871" s="19" t="n">
        <f aca="false">IFERROR(VALUE(SUBSTITUTE(TRIM('수출입 실적(국가별)'!G2875),",","")),"")</f>
        <v>34383</v>
      </c>
    </row>
    <row r="2872" customFormat="false" ht="15" hidden="false" customHeight="true" outlineLevel="0" collapsed="false">
      <c r="A2872" s="11" t="str">
        <f aca="false">TRIM('수출입 실적(국가별)'!A2876)</f>
        <v>2026.01</v>
      </c>
      <c r="B2872" s="17" t="n">
        <f aca="false">IFERROR(VALUE(LEFT(A2872,4)),"")</f>
        <v>2026</v>
      </c>
      <c r="C2872" s="17" t="n">
        <f aca="false">IFERROR(VALUE(RIGHT(A2872,2)),"")</f>
        <v>1</v>
      </c>
      <c r="D2872" s="11" t="str">
        <f aca="false">TRIM('수출입 실적(국가별)'!B2876)</f>
        <v>우즈베키스탄</v>
      </c>
      <c r="E2872" s="19" t="n">
        <f aca="false">IFERROR(VALUE(SUBSTITUTE(TRIM('수출입 실적(국가별)'!D2876),",","")),"")</f>
        <v>148465</v>
      </c>
      <c r="F2872" s="19" t="n">
        <f aca="false">IFERROR(VALUE(SUBSTITUTE(TRIM('수출입 실적(국가별)'!F2876),",","")),"")</f>
        <v>1412</v>
      </c>
      <c r="G2872" s="19" t="n">
        <f aca="false">IFERROR(VALUE(SUBSTITUTE(TRIM('수출입 실적(국가별)'!G2876),",","")),"")</f>
        <v>147053</v>
      </c>
    </row>
    <row r="2873" customFormat="false" ht="15" hidden="false" customHeight="true" outlineLevel="0" collapsed="false">
      <c r="A2873" s="11" t="str">
        <f aca="false">TRIM('수출입 실적(국가별)'!A2877)</f>
        <v>2026.01</v>
      </c>
      <c r="B2873" s="17" t="n">
        <f aca="false">IFERROR(VALUE(LEFT(A2873,4)),"")</f>
        <v>2026</v>
      </c>
      <c r="C2873" s="17" t="n">
        <f aca="false">IFERROR(VALUE(RIGHT(A2873,2)),"")</f>
        <v>1</v>
      </c>
      <c r="D2873" s="11" t="str">
        <f aca="false">TRIM('수출입 실적(국가별)'!B2877)</f>
        <v>스웨덴</v>
      </c>
      <c r="E2873" s="19" t="n">
        <f aca="false">IFERROR(VALUE(SUBSTITUTE(TRIM('수출입 실적(국가별)'!D2877),",","")),"")</f>
        <v>146299</v>
      </c>
      <c r="F2873" s="19" t="n">
        <f aca="false">IFERROR(VALUE(SUBSTITUTE(TRIM('수출입 실적(국가별)'!F2877),",","")),"")</f>
        <v>289298</v>
      </c>
      <c r="G2873" s="19" t="n">
        <f aca="false">IFERROR(VALUE(SUBSTITUTE(TRIM('수출입 실적(국가별)'!G2877),",","")),"")</f>
        <v>-143000</v>
      </c>
    </row>
    <row r="2874" customFormat="false" ht="15" hidden="false" customHeight="true" outlineLevel="0" collapsed="false">
      <c r="A2874" s="11" t="str">
        <f aca="false">TRIM('수출입 실적(국가별)'!A2878)</f>
        <v>2026.01</v>
      </c>
      <c r="B2874" s="17" t="n">
        <f aca="false">IFERROR(VALUE(LEFT(A2874,4)),"")</f>
        <v>2026</v>
      </c>
      <c r="C2874" s="17" t="n">
        <f aca="false">IFERROR(VALUE(RIGHT(A2874,2)),"")</f>
        <v>1</v>
      </c>
      <c r="D2874" s="11" t="str">
        <f aca="false">TRIM('수출입 실적(국가별)'!B2878)</f>
        <v>키르기스스탄</v>
      </c>
      <c r="E2874" s="19" t="n">
        <f aca="false">IFERROR(VALUE(SUBSTITUTE(TRIM('수출입 실적(국가별)'!D2878),",","")),"")</f>
        <v>126957</v>
      </c>
      <c r="F2874" s="19" t="n">
        <f aca="false">IFERROR(VALUE(SUBSTITUTE(TRIM('수출입 실적(국가별)'!F2878),",","")),"")</f>
        <v>285</v>
      </c>
      <c r="G2874" s="19" t="n">
        <f aca="false">IFERROR(VALUE(SUBSTITUTE(TRIM('수출입 실적(국가별)'!G2878),",","")),"")</f>
        <v>126673</v>
      </c>
    </row>
    <row r="2875" customFormat="false" ht="15" hidden="false" customHeight="true" outlineLevel="0" collapsed="false">
      <c r="A2875" s="11" t="str">
        <f aca="false">TRIM('수출입 실적(국가별)'!A2879)</f>
        <v>2026.01</v>
      </c>
      <c r="B2875" s="17" t="n">
        <f aca="false">IFERROR(VALUE(LEFT(A2875,4)),"")</f>
        <v>2026</v>
      </c>
      <c r="C2875" s="17" t="n">
        <f aca="false">IFERROR(VALUE(RIGHT(A2875,2)),"")</f>
        <v>1</v>
      </c>
      <c r="D2875" s="11" t="str">
        <f aca="false">TRIM('수출입 실적(국가별)'!B2879)</f>
        <v>이집트</v>
      </c>
      <c r="E2875" s="19" t="n">
        <f aca="false">IFERROR(VALUE(SUBSTITUTE(TRIM('수출입 실적(국가별)'!D2879),",","")),"")</f>
        <v>126402</v>
      </c>
      <c r="F2875" s="19" t="n">
        <f aca="false">IFERROR(VALUE(SUBSTITUTE(TRIM('수출입 실적(국가별)'!F2879),",","")),"")</f>
        <v>8483</v>
      </c>
      <c r="G2875" s="19" t="n">
        <f aca="false">IFERROR(VALUE(SUBSTITUTE(TRIM('수출입 실적(국가별)'!G2879),",","")),"")</f>
        <v>117918</v>
      </c>
    </row>
    <row r="2876" customFormat="false" ht="15" hidden="false" customHeight="true" outlineLevel="0" collapsed="false">
      <c r="A2876" s="11" t="str">
        <f aca="false">TRIM('수출입 실적(국가별)'!A2880)</f>
        <v>2026.01</v>
      </c>
      <c r="B2876" s="17" t="n">
        <f aca="false">IFERROR(VALUE(LEFT(A2876,4)),"")</f>
        <v>2026</v>
      </c>
      <c r="C2876" s="17" t="n">
        <f aca="false">IFERROR(VALUE(RIGHT(A2876,2)),"")</f>
        <v>1</v>
      </c>
      <c r="D2876" s="11" t="str">
        <f aca="false">TRIM('수출입 실적(국가별)'!B2880)</f>
        <v>칠레</v>
      </c>
      <c r="E2876" s="19" t="n">
        <f aca="false">IFERROR(VALUE(SUBSTITUTE(TRIM('수출입 실적(국가별)'!D2880),",","")),"")</f>
        <v>115154</v>
      </c>
      <c r="F2876" s="19" t="n">
        <f aca="false">IFERROR(VALUE(SUBSTITUTE(TRIM('수출입 실적(국가별)'!F2880),",","")),"")</f>
        <v>358156</v>
      </c>
      <c r="G2876" s="19" t="n">
        <f aca="false">IFERROR(VALUE(SUBSTITUTE(TRIM('수출입 실적(국가별)'!G2880),",","")),"")</f>
        <v>-243002</v>
      </c>
    </row>
    <row r="2877" customFormat="false" ht="15" hidden="false" customHeight="true" outlineLevel="0" collapsed="false">
      <c r="A2877" s="11" t="str">
        <f aca="false">TRIM('수출입 실적(국가별)'!A2881)</f>
        <v>2026.01</v>
      </c>
      <c r="B2877" s="17" t="n">
        <f aca="false">IFERROR(VALUE(LEFT(A2877,4)),"")</f>
        <v>2026</v>
      </c>
      <c r="C2877" s="17" t="n">
        <f aca="false">IFERROR(VALUE(RIGHT(A2877,2)),"")</f>
        <v>1</v>
      </c>
      <c r="D2877" s="11" t="str">
        <f aca="false">TRIM('수출입 실적(국가별)'!B2881)</f>
        <v>방글라데시</v>
      </c>
      <c r="E2877" s="19" t="n">
        <f aca="false">IFERROR(VALUE(SUBSTITUTE(TRIM('수출입 실적(국가별)'!D2881),",","")),"")</f>
        <v>112214</v>
      </c>
      <c r="F2877" s="19" t="n">
        <f aca="false">IFERROR(VALUE(SUBSTITUTE(TRIM('수출입 실적(국가별)'!F2881),",","")),"")</f>
        <v>45432</v>
      </c>
      <c r="G2877" s="19" t="n">
        <f aca="false">IFERROR(VALUE(SUBSTITUTE(TRIM('수출입 실적(국가별)'!G2881),",","")),"")</f>
        <v>66783</v>
      </c>
    </row>
    <row r="2878" customFormat="false" ht="15" hidden="false" customHeight="true" outlineLevel="0" collapsed="false">
      <c r="A2878" s="11" t="str">
        <f aca="false">TRIM('수출입 실적(국가별)'!A2882)</f>
        <v>2026.01</v>
      </c>
      <c r="B2878" s="17" t="n">
        <f aca="false">IFERROR(VALUE(LEFT(A2878,4)),"")</f>
        <v>2026</v>
      </c>
      <c r="C2878" s="17" t="n">
        <f aca="false">IFERROR(VALUE(RIGHT(A2878,2)),"")</f>
        <v>1</v>
      </c>
      <c r="D2878" s="11" t="str">
        <f aca="false">TRIM('수출입 실적(국가별)'!B2882)</f>
        <v>카자흐스탄</v>
      </c>
      <c r="E2878" s="19" t="n">
        <f aca="false">IFERROR(VALUE(SUBSTITUTE(TRIM('수출입 실적(국가별)'!D2882),",","")),"")</f>
        <v>110300</v>
      </c>
      <c r="F2878" s="19" t="n">
        <f aca="false">IFERROR(VALUE(SUBSTITUTE(TRIM('수출입 실적(국가별)'!F2882),",","")),"")</f>
        <v>18547</v>
      </c>
      <c r="G2878" s="19" t="n">
        <f aca="false">IFERROR(VALUE(SUBSTITUTE(TRIM('수출입 실적(국가별)'!G2882),",","")),"")</f>
        <v>91753</v>
      </c>
    </row>
    <row r="2879" customFormat="false" ht="15" hidden="false" customHeight="true" outlineLevel="0" collapsed="false">
      <c r="A2879" s="11" t="str">
        <f aca="false">TRIM('수출입 실적(국가별)'!A2883)</f>
        <v>2026.01</v>
      </c>
      <c r="B2879" s="17" t="n">
        <f aca="false">IFERROR(VALUE(LEFT(A2879,4)),"")</f>
        <v>2026</v>
      </c>
      <c r="C2879" s="17" t="n">
        <f aca="false">IFERROR(VALUE(RIGHT(A2879,2)),"")</f>
        <v>1</v>
      </c>
      <c r="D2879" s="11" t="str">
        <f aca="false">TRIM('수출입 실적(국가별)'!B2883)</f>
        <v>이라크</v>
      </c>
      <c r="E2879" s="19" t="n">
        <f aca="false">IFERROR(VALUE(SUBSTITUTE(TRIM('수출입 실적(국가별)'!D2883),",","")),"")</f>
        <v>105248</v>
      </c>
      <c r="F2879" s="19" t="n">
        <f aca="false">IFERROR(VALUE(SUBSTITUTE(TRIM('수출입 실적(국가별)'!F2883),",","")),"")</f>
        <v>623728</v>
      </c>
      <c r="G2879" s="19" t="n">
        <f aca="false">IFERROR(VALUE(SUBSTITUTE(TRIM('수출입 실적(국가별)'!G2883),",","")),"")</f>
        <v>-518480</v>
      </c>
    </row>
    <row r="2880" customFormat="false" ht="15" hidden="false" customHeight="true" outlineLevel="0" collapsed="false">
      <c r="A2880" s="11" t="str">
        <f aca="false">TRIM('수출입 실적(국가별)'!A2884)</f>
        <v>2026.01</v>
      </c>
      <c r="B2880" s="17" t="n">
        <f aca="false">IFERROR(VALUE(LEFT(A2880,4)),"")</f>
        <v>2026</v>
      </c>
      <c r="C2880" s="17" t="n">
        <f aca="false">IFERROR(VALUE(RIGHT(A2880,2)),"")</f>
        <v>1</v>
      </c>
      <c r="D2880" s="11" t="str">
        <f aca="false">TRIM('수출입 실적(국가별)'!B2884)</f>
        <v>콜롬비아</v>
      </c>
      <c r="E2880" s="19" t="n">
        <f aca="false">IFERROR(VALUE(SUBSTITUTE(TRIM('수출입 실적(국가별)'!D2884),",","")),"")</f>
        <v>105169</v>
      </c>
      <c r="F2880" s="19" t="n">
        <f aca="false">IFERROR(VALUE(SUBSTITUTE(TRIM('수출입 실적(국가별)'!F2884),",","")),"")</f>
        <v>114087</v>
      </c>
      <c r="G2880" s="19" t="n">
        <f aca="false">IFERROR(VALUE(SUBSTITUTE(TRIM('수출입 실적(국가별)'!G2884),",","")),"")</f>
        <v>-8917</v>
      </c>
    </row>
    <row r="2881" customFormat="false" ht="15" hidden="false" customHeight="true" outlineLevel="0" collapsed="false">
      <c r="A2881" s="11" t="str">
        <f aca="false">TRIM('수출입 실적(국가별)'!A2885)</f>
        <v>2026.01</v>
      </c>
      <c r="B2881" s="17" t="n">
        <f aca="false">IFERROR(VALUE(LEFT(A2881,4)),"")</f>
        <v>2026</v>
      </c>
      <c r="C2881" s="17" t="n">
        <f aca="false">IFERROR(VALUE(RIGHT(A2881,2)),"")</f>
        <v>1</v>
      </c>
      <c r="D2881" s="11" t="str">
        <f aca="false">TRIM('수출입 실적(국가별)'!B2885)</f>
        <v>바하마</v>
      </c>
      <c r="E2881" s="19" t="n">
        <f aca="false">IFERROR(VALUE(SUBSTITUTE(TRIM('수출입 실적(국가별)'!D2885),",","")),"")</f>
        <v>99444</v>
      </c>
      <c r="F2881" s="19" t="n">
        <f aca="false">IFERROR(VALUE(SUBSTITUTE(TRIM('수출입 실적(국가별)'!F2885),",","")),"")</f>
        <v>2</v>
      </c>
      <c r="G2881" s="19" t="n">
        <f aca="false">IFERROR(VALUE(SUBSTITUTE(TRIM('수출입 실적(국가별)'!G2885),",","")),"")</f>
        <v>99442</v>
      </c>
    </row>
    <row r="2882" customFormat="false" ht="15" hidden="false" customHeight="true" outlineLevel="0" collapsed="false">
      <c r="A2882" s="11" t="str">
        <f aca="false">TRIM('수출입 실적(국가별)'!A2886)</f>
        <v>2026.01</v>
      </c>
      <c r="B2882" s="17" t="n">
        <f aca="false">IFERROR(VALUE(LEFT(A2882,4)),"")</f>
        <v>2026</v>
      </c>
      <c r="C2882" s="17" t="n">
        <f aca="false">IFERROR(VALUE(RIGHT(A2882,2)),"")</f>
        <v>1</v>
      </c>
      <c r="D2882" s="11" t="str">
        <f aca="false">TRIM('수출입 실적(국가별)'!B2886)</f>
        <v>슬로베니아</v>
      </c>
      <c r="E2882" s="19" t="n">
        <f aca="false">IFERROR(VALUE(SUBSTITUTE(TRIM('수출입 실적(국가별)'!D2886),",","")),"")</f>
        <v>95854</v>
      </c>
      <c r="F2882" s="19" t="n">
        <f aca="false">IFERROR(VALUE(SUBSTITUTE(TRIM('수출입 실적(국가별)'!F2886),",","")),"")</f>
        <v>18015</v>
      </c>
      <c r="G2882" s="19" t="n">
        <f aca="false">IFERROR(VALUE(SUBSTITUTE(TRIM('수출입 실적(국가별)'!G2886),",","")),"")</f>
        <v>77839</v>
      </c>
    </row>
    <row r="2883" customFormat="false" ht="15" hidden="false" customHeight="true" outlineLevel="0" collapsed="false">
      <c r="A2883" s="11" t="str">
        <f aca="false">TRIM('수출입 실적(국가별)'!A2887)</f>
        <v>2026.01</v>
      </c>
      <c r="B2883" s="17" t="n">
        <f aca="false">IFERROR(VALUE(LEFT(A2883,4)),"")</f>
        <v>2026</v>
      </c>
      <c r="C2883" s="17" t="n">
        <f aca="false">IFERROR(VALUE(RIGHT(A2883,2)),"")</f>
        <v>1</v>
      </c>
      <c r="D2883" s="11" t="str">
        <f aca="false">TRIM('수출입 실적(국가별)'!B2887)</f>
        <v>오스트리아</v>
      </c>
      <c r="E2883" s="19" t="n">
        <f aca="false">IFERROR(VALUE(SUBSTITUTE(TRIM('수출입 실적(국가별)'!D2887),",","")),"")</f>
        <v>90828</v>
      </c>
      <c r="F2883" s="19" t="n">
        <f aca="false">IFERROR(VALUE(SUBSTITUTE(TRIM('수출입 실적(국가별)'!F2887),",","")),"")</f>
        <v>95985</v>
      </c>
      <c r="G2883" s="19" t="n">
        <f aca="false">IFERROR(VALUE(SUBSTITUTE(TRIM('수출입 실적(국가별)'!G2887),",","")),"")</f>
        <v>-5156</v>
      </c>
    </row>
    <row r="2884" customFormat="false" ht="15" hidden="false" customHeight="true" outlineLevel="0" collapsed="false">
      <c r="A2884" s="11" t="str">
        <f aca="false">TRIM('수출입 실적(국가별)'!A2888)</f>
        <v>2026.01</v>
      </c>
      <c r="B2884" s="17" t="n">
        <f aca="false">IFERROR(VALUE(LEFT(A2884,4)),"")</f>
        <v>2026</v>
      </c>
      <c r="C2884" s="17" t="n">
        <f aca="false">IFERROR(VALUE(RIGHT(A2884,2)),"")</f>
        <v>1</v>
      </c>
      <c r="D2884" s="11" t="str">
        <f aca="false">TRIM('수출입 실적(국가별)'!B2888)</f>
        <v>파키스탄</v>
      </c>
      <c r="E2884" s="19" t="n">
        <f aca="false">IFERROR(VALUE(SUBSTITUTE(TRIM('수출입 실적(국가별)'!D2888),",","")),"")</f>
        <v>88914</v>
      </c>
      <c r="F2884" s="19" t="n">
        <f aca="false">IFERROR(VALUE(SUBSTITUTE(TRIM('수출입 실적(국가별)'!F2888),",","")),"")</f>
        <v>19673</v>
      </c>
      <c r="G2884" s="19" t="n">
        <f aca="false">IFERROR(VALUE(SUBSTITUTE(TRIM('수출입 실적(국가별)'!G2888),",","")),"")</f>
        <v>69241</v>
      </c>
    </row>
    <row r="2885" customFormat="false" ht="15" hidden="false" customHeight="true" outlineLevel="0" collapsed="false">
      <c r="A2885" s="11" t="str">
        <f aca="false">TRIM('수출입 실적(국가별)'!A2889)</f>
        <v>2026.01</v>
      </c>
      <c r="B2885" s="17" t="n">
        <f aca="false">IFERROR(VALUE(LEFT(A2885,4)),"")</f>
        <v>2026</v>
      </c>
      <c r="C2885" s="17" t="n">
        <f aca="false">IFERROR(VALUE(RIGHT(A2885,2)),"")</f>
        <v>1</v>
      </c>
      <c r="D2885" s="11" t="str">
        <f aca="false">TRIM('수출입 실적(국가별)'!B2889)</f>
        <v>아일랜드</v>
      </c>
      <c r="E2885" s="19" t="n">
        <f aca="false">IFERROR(VALUE(SUBSTITUTE(TRIM('수출입 실적(국가별)'!D2889),",","")),"")</f>
        <v>85476</v>
      </c>
      <c r="F2885" s="19" t="n">
        <f aca="false">IFERROR(VALUE(SUBSTITUTE(TRIM('수출입 실적(국가별)'!F2889),",","")),"")</f>
        <v>101149</v>
      </c>
      <c r="G2885" s="19" t="n">
        <f aca="false">IFERROR(VALUE(SUBSTITUTE(TRIM('수출입 실적(국가별)'!G2889),",","")),"")</f>
        <v>-15674</v>
      </c>
    </row>
    <row r="2886" customFormat="false" ht="15" hidden="false" customHeight="true" outlineLevel="0" collapsed="false">
      <c r="A2886" s="11" t="str">
        <f aca="false">TRIM('수출입 실적(국가별)'!A2890)</f>
        <v>2026.01</v>
      </c>
      <c r="B2886" s="17" t="n">
        <f aca="false">IFERROR(VALUE(LEFT(A2886,4)),"")</f>
        <v>2026</v>
      </c>
      <c r="C2886" s="17" t="n">
        <f aca="false">IFERROR(VALUE(RIGHT(A2886,2)),"")</f>
        <v>1</v>
      </c>
      <c r="D2886" s="11" t="str">
        <f aca="false">TRIM('수출입 실적(국가별)'!B2890)</f>
        <v>포루투갈</v>
      </c>
      <c r="E2886" s="19" t="n">
        <f aca="false">IFERROR(VALUE(SUBSTITUTE(TRIM('수출입 실적(국가별)'!D2890),",","")),"")</f>
        <v>83948</v>
      </c>
      <c r="F2886" s="19" t="n">
        <f aca="false">IFERROR(VALUE(SUBSTITUTE(TRIM('수출입 실적(국가별)'!F2890),",","")),"")</f>
        <v>32122</v>
      </c>
      <c r="G2886" s="19" t="n">
        <f aca="false">IFERROR(VALUE(SUBSTITUTE(TRIM('수출입 실적(국가별)'!G2890),",","")),"")</f>
        <v>51827</v>
      </c>
    </row>
    <row r="2887" customFormat="false" ht="15" hidden="false" customHeight="true" outlineLevel="0" collapsed="false">
      <c r="A2887" s="11" t="str">
        <f aca="false">TRIM('수출입 실적(국가별)'!A2891)</f>
        <v>2026.01</v>
      </c>
      <c r="B2887" s="17" t="n">
        <f aca="false">IFERROR(VALUE(LEFT(A2887,4)),"")</f>
        <v>2026</v>
      </c>
      <c r="C2887" s="17" t="n">
        <f aca="false">IFERROR(VALUE(RIGHT(A2887,2)),"")</f>
        <v>1</v>
      </c>
      <c r="D2887" s="11" t="str">
        <f aca="false">TRIM('수출입 실적(국가별)'!B2891)</f>
        <v>카타르</v>
      </c>
      <c r="E2887" s="19" t="n">
        <f aca="false">IFERROR(VALUE(SUBSTITUTE(TRIM('수출입 실적(국가별)'!D2891),",","")),"")</f>
        <v>66169</v>
      </c>
      <c r="F2887" s="19" t="n">
        <f aca="false">IFERROR(VALUE(SUBSTITUTE(TRIM('수출입 실적(국가별)'!F2891),",","")),"")</f>
        <v>831805</v>
      </c>
      <c r="G2887" s="19" t="n">
        <f aca="false">IFERROR(VALUE(SUBSTITUTE(TRIM('수출입 실적(국가별)'!G2891),",","")),"")</f>
        <v>-765636</v>
      </c>
    </row>
    <row r="2888" customFormat="false" ht="15" hidden="false" customHeight="true" outlineLevel="0" collapsed="false">
      <c r="A2888" s="11" t="str">
        <f aca="false">TRIM('수출입 실적(국가별)'!A2892)</f>
        <v>2026.01</v>
      </c>
      <c r="B2888" s="17" t="n">
        <f aca="false">IFERROR(VALUE(LEFT(A2888,4)),"")</f>
        <v>2026</v>
      </c>
      <c r="C2888" s="17" t="n">
        <f aca="false">IFERROR(VALUE(RIGHT(A2888,2)),"")</f>
        <v>1</v>
      </c>
      <c r="D2888" s="11" t="str">
        <f aca="false">TRIM('수출입 실적(국가별)'!B2892)</f>
        <v>덴마크</v>
      </c>
      <c r="E2888" s="19" t="n">
        <f aca="false">IFERROR(VALUE(SUBSTITUTE(TRIM('수출입 실적(국가별)'!D2892),",","")),"")</f>
        <v>65915</v>
      </c>
      <c r="F2888" s="19" t="n">
        <f aca="false">IFERROR(VALUE(SUBSTITUTE(TRIM('수출입 실적(국가별)'!F2892),",","")),"")</f>
        <v>105586</v>
      </c>
      <c r="G2888" s="19" t="n">
        <f aca="false">IFERROR(VALUE(SUBSTITUTE(TRIM('수출입 실적(국가별)'!G2892),",","")),"")</f>
        <v>-39670</v>
      </c>
    </row>
    <row r="2889" customFormat="false" ht="15" hidden="false" customHeight="true" outlineLevel="0" collapsed="false">
      <c r="A2889" s="11" t="str">
        <f aca="false">TRIM('수출입 실적(국가별)'!A2893)</f>
        <v>2026.01</v>
      </c>
      <c r="B2889" s="17" t="n">
        <f aca="false">IFERROR(VALUE(LEFT(A2889,4)),"")</f>
        <v>2026</v>
      </c>
      <c r="C2889" s="17" t="n">
        <f aca="false">IFERROR(VALUE(RIGHT(A2889,2)),"")</f>
        <v>1</v>
      </c>
      <c r="D2889" s="11" t="str">
        <f aca="false">TRIM('수출입 실적(국가별)'!B2893)</f>
        <v>앙골라</v>
      </c>
      <c r="E2889" s="19" t="n">
        <f aca="false">IFERROR(VALUE(SUBSTITUTE(TRIM('수출입 실적(국가별)'!D2893),",","")),"")</f>
        <v>64617</v>
      </c>
      <c r="F2889" s="19" t="n">
        <f aca="false">IFERROR(VALUE(SUBSTITUTE(TRIM('수출입 실적(국가별)'!F2893),",","")),"")</f>
        <v>0</v>
      </c>
      <c r="G2889" s="19" t="n">
        <f aca="false">IFERROR(VALUE(SUBSTITUTE(TRIM('수출입 실적(국가별)'!G2893),",","")),"")</f>
        <v>64617</v>
      </c>
    </row>
    <row r="2890" customFormat="false" ht="15" hidden="false" customHeight="true" outlineLevel="0" collapsed="false">
      <c r="A2890" s="11" t="str">
        <f aca="false">TRIM('수출입 실적(국가별)'!A2894)</f>
        <v>2026.01</v>
      </c>
      <c r="B2890" s="17" t="n">
        <f aca="false">IFERROR(VALUE(LEFT(A2890,4)),"")</f>
        <v>2026</v>
      </c>
      <c r="C2890" s="17" t="n">
        <f aca="false">IFERROR(VALUE(RIGHT(A2890,2)),"")</f>
        <v>1</v>
      </c>
      <c r="D2890" s="11" t="str">
        <f aca="false">TRIM('수출입 실적(국가별)'!B2894)</f>
        <v>남아프리카공화국</v>
      </c>
      <c r="E2890" s="19" t="n">
        <f aca="false">IFERROR(VALUE(SUBSTITUTE(TRIM('수출입 실적(국가별)'!D2894),",","")),"")</f>
        <v>62800</v>
      </c>
      <c r="F2890" s="19" t="n">
        <f aca="false">IFERROR(VALUE(SUBSTITUTE(TRIM('수출입 실적(국가별)'!F2894),",","")),"")</f>
        <v>388719</v>
      </c>
      <c r="G2890" s="19" t="n">
        <f aca="false">IFERROR(VALUE(SUBSTITUTE(TRIM('수출입 실적(국가별)'!G2894),",","")),"")</f>
        <v>-325919</v>
      </c>
    </row>
    <row r="2891" customFormat="false" ht="15" hidden="false" customHeight="true" outlineLevel="0" collapsed="false">
      <c r="A2891" s="11" t="str">
        <f aca="false">TRIM('수출입 실적(국가별)'!A2895)</f>
        <v>2026.01</v>
      </c>
      <c r="B2891" s="17" t="n">
        <f aca="false">IFERROR(VALUE(LEFT(A2891,4)),"")</f>
        <v>2026</v>
      </c>
      <c r="C2891" s="17" t="n">
        <f aca="false">IFERROR(VALUE(RIGHT(A2891,2)),"")</f>
        <v>1</v>
      </c>
      <c r="D2891" s="11" t="str">
        <f aca="false">TRIM('수출입 실적(국가별)'!B2895)</f>
        <v>아르헨티나</v>
      </c>
      <c r="E2891" s="19" t="n">
        <f aca="false">IFERROR(VALUE(SUBSTITUTE(TRIM('수출입 실적(국가별)'!D2895),",","")),"")</f>
        <v>60109</v>
      </c>
      <c r="F2891" s="19" t="n">
        <f aca="false">IFERROR(VALUE(SUBSTITUTE(TRIM('수출입 실적(국가별)'!F2895),",","")),"")</f>
        <v>44344</v>
      </c>
      <c r="G2891" s="19" t="n">
        <f aca="false">IFERROR(VALUE(SUBSTITUTE(TRIM('수출입 실적(국가별)'!G2895),",","")),"")</f>
        <v>15764</v>
      </c>
    </row>
    <row r="2892" customFormat="false" ht="15" hidden="false" customHeight="true" outlineLevel="0" collapsed="false">
      <c r="A2892" s="11" t="str">
        <f aca="false">TRIM('수출입 실적(국가별)'!A2896)</f>
        <v>2026.01</v>
      </c>
      <c r="B2892" s="17" t="n">
        <f aca="false">IFERROR(VALUE(LEFT(A2892,4)),"")</f>
        <v>2026</v>
      </c>
      <c r="C2892" s="17" t="n">
        <f aca="false">IFERROR(VALUE(RIGHT(A2892,2)),"")</f>
        <v>1</v>
      </c>
      <c r="D2892" s="11" t="str">
        <f aca="false">TRIM('수출입 실적(국가별)'!B2896)</f>
        <v>요르단</v>
      </c>
      <c r="E2892" s="19" t="n">
        <f aca="false">IFERROR(VALUE(SUBSTITUTE(TRIM('수출입 실적(국가별)'!D2896),",","")),"")</f>
        <v>55069</v>
      </c>
      <c r="F2892" s="19" t="n">
        <f aca="false">IFERROR(VALUE(SUBSTITUTE(TRIM('수출입 실적(국가별)'!F2896),",","")),"")</f>
        <v>5851</v>
      </c>
      <c r="G2892" s="19" t="n">
        <f aca="false">IFERROR(VALUE(SUBSTITUTE(TRIM('수출입 실적(국가별)'!G2896),",","")),"")</f>
        <v>49218</v>
      </c>
    </row>
    <row r="2893" customFormat="false" ht="15" hidden="false" customHeight="true" outlineLevel="0" collapsed="false">
      <c r="A2893" s="11" t="str">
        <f aca="false">TRIM('수출입 실적(국가별)'!A2897)</f>
        <v>2026.01</v>
      </c>
      <c r="B2893" s="17" t="n">
        <f aca="false">IFERROR(VALUE(LEFT(A2893,4)),"")</f>
        <v>2026</v>
      </c>
      <c r="C2893" s="17" t="n">
        <f aca="false">IFERROR(VALUE(RIGHT(A2893,2)),"")</f>
        <v>1</v>
      </c>
      <c r="D2893" s="11" t="str">
        <f aca="false">TRIM('수출입 실적(국가별)'!B2897)</f>
        <v>캄보디아</v>
      </c>
      <c r="E2893" s="19" t="n">
        <f aca="false">IFERROR(VALUE(SUBSTITUTE(TRIM('수출입 실적(국가별)'!D2897),",","")),"")</f>
        <v>54132</v>
      </c>
      <c r="F2893" s="19" t="n">
        <f aca="false">IFERROR(VALUE(SUBSTITUTE(TRIM('수출입 실적(국가별)'!F2897),",","")),"")</f>
        <v>59832</v>
      </c>
      <c r="G2893" s="19" t="n">
        <f aca="false">IFERROR(VALUE(SUBSTITUTE(TRIM('수출입 실적(국가별)'!G2897),",","")),"")</f>
        <v>-5700</v>
      </c>
    </row>
    <row r="2894" customFormat="false" ht="15" hidden="false" customHeight="true" outlineLevel="0" collapsed="false">
      <c r="A2894" s="11" t="str">
        <f aca="false">TRIM('수출입 실적(국가별)'!A2898)</f>
        <v>2026.01</v>
      </c>
      <c r="B2894" s="17" t="n">
        <f aca="false">IFERROR(VALUE(LEFT(A2894,4)),"")</f>
        <v>2026</v>
      </c>
      <c r="C2894" s="17" t="n">
        <f aca="false">IFERROR(VALUE(RIGHT(A2894,2)),"")</f>
        <v>1</v>
      </c>
      <c r="D2894" s="11" t="str">
        <f aca="false">TRIM('수출입 실적(국가별)'!B2898)</f>
        <v>루마니아</v>
      </c>
      <c r="E2894" s="19" t="n">
        <f aca="false">IFERROR(VALUE(SUBSTITUTE(TRIM('수출입 실적(국가별)'!D2898),",","")),"")</f>
        <v>50601</v>
      </c>
      <c r="F2894" s="19" t="n">
        <f aca="false">IFERROR(VALUE(SUBSTITUTE(TRIM('수출입 실적(국가별)'!F2898),",","")),"")</f>
        <v>35170</v>
      </c>
      <c r="G2894" s="19" t="n">
        <f aca="false">IFERROR(VALUE(SUBSTITUTE(TRIM('수출입 실적(국가별)'!G2898),",","")),"")</f>
        <v>15431</v>
      </c>
    </row>
    <row r="2895" customFormat="false" ht="15" hidden="false" customHeight="true" outlineLevel="0" collapsed="false">
      <c r="A2895" s="11" t="str">
        <f aca="false">TRIM('수출입 실적(국가별)'!A2899)</f>
        <v>2026.01</v>
      </c>
      <c r="B2895" s="17" t="n">
        <f aca="false">IFERROR(VALUE(LEFT(A2895,4)),"")</f>
        <v>2026</v>
      </c>
      <c r="C2895" s="17" t="n">
        <f aca="false">IFERROR(VALUE(RIGHT(A2895,2)),"")</f>
        <v>1</v>
      </c>
      <c r="D2895" s="11" t="str">
        <f aca="false">TRIM('수출입 실적(국가별)'!B2899)</f>
        <v>페루</v>
      </c>
      <c r="E2895" s="19" t="n">
        <f aca="false">IFERROR(VALUE(SUBSTITUTE(TRIM('수출입 실적(국가별)'!D2899),",","")),"")</f>
        <v>46670</v>
      </c>
      <c r="F2895" s="19" t="n">
        <f aca="false">IFERROR(VALUE(SUBSTITUTE(TRIM('수출입 실적(국가별)'!F2899),",","")),"")</f>
        <v>244782</v>
      </c>
      <c r="G2895" s="19" t="n">
        <f aca="false">IFERROR(VALUE(SUBSTITUTE(TRIM('수출입 실적(국가별)'!G2899),",","")),"")</f>
        <v>-198112</v>
      </c>
    </row>
    <row r="2896" customFormat="false" ht="15" hidden="false" customHeight="true" outlineLevel="0" collapsed="false">
      <c r="A2896" s="11" t="str">
        <f aca="false">TRIM('수출입 실적(국가별)'!A2900)</f>
        <v>2026.01</v>
      </c>
      <c r="B2896" s="17" t="n">
        <f aca="false">IFERROR(VALUE(LEFT(A2896,4)),"")</f>
        <v>2026</v>
      </c>
      <c r="C2896" s="17" t="n">
        <f aca="false">IFERROR(VALUE(RIGHT(A2896,2)),"")</f>
        <v>1</v>
      </c>
      <c r="D2896" s="11" t="str">
        <f aca="false">TRIM('수출입 실적(국가별)'!B2900)</f>
        <v>노르웨이</v>
      </c>
      <c r="E2896" s="19" t="n">
        <f aca="false">IFERROR(VALUE(SUBSTITUTE(TRIM('수출입 실적(국가별)'!D2900),",","")),"")</f>
        <v>44451</v>
      </c>
      <c r="F2896" s="19" t="n">
        <f aca="false">IFERROR(VALUE(SUBSTITUTE(TRIM('수출입 실적(국가별)'!F2900),",","")),"")</f>
        <v>103475</v>
      </c>
      <c r="G2896" s="19" t="n">
        <f aca="false">IFERROR(VALUE(SUBSTITUTE(TRIM('수출입 실적(국가별)'!G2900),",","")),"")</f>
        <v>-59024</v>
      </c>
    </row>
    <row r="2897" customFormat="false" ht="15" hidden="false" customHeight="true" outlineLevel="0" collapsed="false">
      <c r="A2897" s="11" t="str">
        <f aca="false">TRIM('수출입 실적(국가별)'!A2901)</f>
        <v>2026.01</v>
      </c>
      <c r="B2897" s="17" t="n">
        <f aca="false">IFERROR(VALUE(LEFT(A2897,4)),"")</f>
        <v>2026</v>
      </c>
      <c r="C2897" s="17" t="n">
        <f aca="false">IFERROR(VALUE(RIGHT(A2897,2)),"")</f>
        <v>1</v>
      </c>
      <c r="D2897" s="11" t="str">
        <f aca="false">TRIM('수출입 실적(국가별)'!B2901)</f>
        <v>쿠웨이트</v>
      </c>
      <c r="E2897" s="19" t="n">
        <f aca="false">IFERROR(VALUE(SUBSTITUTE(TRIM('수출입 실적(국가별)'!D2901),",","")),"")</f>
        <v>43307</v>
      </c>
      <c r="F2897" s="19" t="n">
        <f aca="false">IFERROR(VALUE(SUBSTITUTE(TRIM('수출입 실적(국가별)'!F2901),",","")),"")</f>
        <v>655214</v>
      </c>
      <c r="G2897" s="19" t="n">
        <f aca="false">IFERROR(VALUE(SUBSTITUTE(TRIM('수출입 실적(국가별)'!G2901),",","")),"")</f>
        <v>-611907</v>
      </c>
    </row>
    <row r="2898" customFormat="false" ht="15" hidden="false" customHeight="true" outlineLevel="0" collapsed="false">
      <c r="A2898" s="11" t="str">
        <f aca="false">TRIM('수출입 실적(국가별)'!A2902)</f>
        <v>2026.01</v>
      </c>
      <c r="B2898" s="17" t="n">
        <f aca="false">IFERROR(VALUE(LEFT(A2898,4)),"")</f>
        <v>2026</v>
      </c>
      <c r="C2898" s="17" t="n">
        <f aca="false">IFERROR(VALUE(RIGHT(A2898,2)),"")</f>
        <v>1</v>
      </c>
      <c r="D2898" s="11" t="str">
        <f aca="false">TRIM('수출입 실적(국가별)'!B2902)</f>
        <v>오만</v>
      </c>
      <c r="E2898" s="19" t="n">
        <f aca="false">IFERROR(VALUE(SUBSTITUTE(TRIM('수출입 실적(국가별)'!D2902),",","")),"")</f>
        <v>41838</v>
      </c>
      <c r="F2898" s="19" t="n">
        <f aca="false">IFERROR(VALUE(SUBSTITUTE(TRIM('수출입 실적(국가별)'!F2902),",","")),"")</f>
        <v>218716</v>
      </c>
      <c r="G2898" s="19" t="n">
        <f aca="false">IFERROR(VALUE(SUBSTITUTE(TRIM('수출입 실적(국가별)'!G2902),",","")),"")</f>
        <v>-176878</v>
      </c>
    </row>
    <row r="2899" customFormat="false" ht="15" hidden="false" customHeight="true" outlineLevel="0" collapsed="false">
      <c r="A2899" s="11" t="str">
        <f aca="false">TRIM('수출입 실적(국가별)'!A2903)</f>
        <v>2026.01</v>
      </c>
      <c r="B2899" s="17" t="n">
        <f aca="false">IFERROR(VALUE(LEFT(A2899,4)),"")</f>
        <v>2026</v>
      </c>
      <c r="C2899" s="17" t="n">
        <f aca="false">IFERROR(VALUE(RIGHT(A2899,2)),"")</f>
        <v>1</v>
      </c>
      <c r="D2899" s="11" t="str">
        <f aca="false">TRIM('수출입 실적(국가별)'!B2903)</f>
        <v>몽골</v>
      </c>
      <c r="E2899" s="19" t="n">
        <f aca="false">IFERROR(VALUE(SUBSTITUTE(TRIM('수출입 실적(국가별)'!D2903),",","")),"")</f>
        <v>39239</v>
      </c>
      <c r="F2899" s="19" t="n">
        <f aca="false">IFERROR(VALUE(SUBSTITUTE(TRIM('수출입 실적(국가별)'!F2903),",","")),"")</f>
        <v>1883</v>
      </c>
      <c r="G2899" s="19" t="n">
        <f aca="false">IFERROR(VALUE(SUBSTITUTE(TRIM('수출입 실적(국가별)'!G2903),",","")),"")</f>
        <v>37356</v>
      </c>
    </row>
    <row r="2900" customFormat="false" ht="15" hidden="false" customHeight="true" outlineLevel="0" collapsed="false">
      <c r="A2900" s="11" t="str">
        <f aca="false">TRIM('수출입 실적(국가별)'!A2904)</f>
        <v>2026.01</v>
      </c>
      <c r="B2900" s="17" t="n">
        <f aca="false">IFERROR(VALUE(LEFT(A2900,4)),"")</f>
        <v>2026</v>
      </c>
      <c r="C2900" s="17" t="n">
        <f aca="false">IFERROR(VALUE(RIGHT(A2900,2)),"")</f>
        <v>1</v>
      </c>
      <c r="D2900" s="11" t="str">
        <f aca="false">TRIM('수출입 실적(국가별)'!B2904)</f>
        <v>알제리</v>
      </c>
      <c r="E2900" s="19" t="n">
        <f aca="false">IFERROR(VALUE(SUBSTITUTE(TRIM('수출입 실적(국가별)'!D2904),",","")),"")</f>
        <v>36659</v>
      </c>
      <c r="F2900" s="19" t="n">
        <f aca="false">IFERROR(VALUE(SUBSTITUTE(TRIM('수출입 실적(국가별)'!F2904),",","")),"")</f>
        <v>250363</v>
      </c>
      <c r="G2900" s="19" t="n">
        <f aca="false">IFERROR(VALUE(SUBSTITUTE(TRIM('수출입 실적(국가별)'!G2904),",","")),"")</f>
        <v>-213704</v>
      </c>
    </row>
    <row r="2901" customFormat="false" ht="15" hidden="false" customHeight="true" outlineLevel="0" collapsed="false">
      <c r="A2901" s="11" t="str">
        <f aca="false">TRIM('수출입 실적(국가별)'!A2905)</f>
        <v>2026.01</v>
      </c>
      <c r="B2901" s="17" t="n">
        <f aca="false">IFERROR(VALUE(LEFT(A2901,4)),"")</f>
        <v>2026</v>
      </c>
      <c r="C2901" s="17" t="n">
        <f aca="false">IFERROR(VALUE(RIGHT(A2901,2)),"")</f>
        <v>1</v>
      </c>
      <c r="D2901" s="11" t="str">
        <f aca="false">TRIM('수출입 실적(국가별)'!B2905)</f>
        <v>나이지리아</v>
      </c>
      <c r="E2901" s="19" t="n">
        <f aca="false">IFERROR(VALUE(SUBSTITUTE(TRIM('수출입 실적(국가별)'!D2905),",","")),"")</f>
        <v>36194</v>
      </c>
      <c r="F2901" s="19" t="n">
        <f aca="false">IFERROR(VALUE(SUBSTITUTE(TRIM('수출입 실적(국가별)'!F2905),",","")),"")</f>
        <v>108994</v>
      </c>
      <c r="G2901" s="19" t="n">
        <f aca="false">IFERROR(VALUE(SUBSTITUTE(TRIM('수출입 실적(국가별)'!G2905),",","")),"")</f>
        <v>-72800</v>
      </c>
    </row>
    <row r="2902" customFormat="false" ht="15" hidden="false" customHeight="true" outlineLevel="0" collapsed="false">
      <c r="A2902" s="11" t="str">
        <f aca="false">TRIM('수출입 실적(국가별)'!A2906)</f>
        <v>2026.01</v>
      </c>
      <c r="B2902" s="17" t="n">
        <f aca="false">IFERROR(VALUE(LEFT(A2902,4)),"")</f>
        <v>2026</v>
      </c>
      <c r="C2902" s="17" t="n">
        <f aca="false">IFERROR(VALUE(RIGHT(A2902,2)),"")</f>
        <v>1</v>
      </c>
      <c r="D2902" s="11" t="str">
        <f aca="false">TRIM('수출입 실적(국가별)'!B2906)</f>
        <v>알바니아</v>
      </c>
      <c r="E2902" s="19" t="n">
        <f aca="false">IFERROR(VALUE(SUBSTITUTE(TRIM('수출입 실적(국가별)'!D2906),",","")),"")</f>
        <v>34061</v>
      </c>
      <c r="F2902" s="19" t="n">
        <f aca="false">IFERROR(VALUE(SUBSTITUTE(TRIM('수출입 실적(국가별)'!F2906),",","")),"")</f>
        <v>740</v>
      </c>
      <c r="G2902" s="19" t="n">
        <f aca="false">IFERROR(VALUE(SUBSTITUTE(TRIM('수출입 실적(국가별)'!G2906),",","")),"")</f>
        <v>33321</v>
      </c>
    </row>
    <row r="2903" customFormat="false" ht="15" hidden="false" customHeight="true" outlineLevel="0" collapsed="false">
      <c r="A2903" s="11" t="str">
        <f aca="false">TRIM('수출입 실적(국가별)'!A2907)</f>
        <v>2026.01</v>
      </c>
      <c r="B2903" s="17" t="n">
        <f aca="false">IFERROR(VALUE(LEFT(A2903,4)),"")</f>
        <v>2026</v>
      </c>
      <c r="C2903" s="17" t="n">
        <f aca="false">IFERROR(VALUE(RIGHT(A2903,2)),"")</f>
        <v>1</v>
      </c>
      <c r="D2903" s="11" t="str">
        <f aca="false">TRIM('수출입 실적(국가별)'!B2907)</f>
        <v>괌</v>
      </c>
      <c r="E2903" s="19" t="n">
        <f aca="false">IFERROR(VALUE(SUBSTITUTE(TRIM('수출입 실적(국가별)'!D2907),",","")),"")</f>
        <v>33847</v>
      </c>
      <c r="F2903" s="19" t="n">
        <f aca="false">IFERROR(VALUE(SUBSTITUTE(TRIM('수출입 실적(국가별)'!F2907),",","")),"")</f>
        <v>262</v>
      </c>
      <c r="G2903" s="19" t="n">
        <f aca="false">IFERROR(VALUE(SUBSTITUTE(TRIM('수출입 실적(국가별)'!G2907),",","")),"")</f>
        <v>33585</v>
      </c>
    </row>
    <row r="2904" customFormat="false" ht="15" hidden="false" customHeight="true" outlineLevel="0" collapsed="false">
      <c r="A2904" s="11" t="str">
        <f aca="false">TRIM('수출입 실적(국가별)'!A2908)</f>
        <v>2026.01</v>
      </c>
      <c r="B2904" s="17" t="n">
        <f aca="false">IFERROR(VALUE(LEFT(A2904,4)),"")</f>
        <v>2026</v>
      </c>
      <c r="C2904" s="17" t="n">
        <f aca="false">IFERROR(VALUE(RIGHT(A2904,2)),"")</f>
        <v>1</v>
      </c>
      <c r="D2904" s="11" t="str">
        <f aca="false">TRIM('수출입 실적(국가별)'!B2908)</f>
        <v>지부티</v>
      </c>
      <c r="E2904" s="19" t="n">
        <f aca="false">IFERROR(VALUE(SUBSTITUTE(TRIM('수출입 실적(국가별)'!D2908),",","")),"")</f>
        <v>33469</v>
      </c>
      <c r="F2904" s="19" t="n">
        <f aca="false">IFERROR(VALUE(SUBSTITUTE(TRIM('수출입 실적(국가별)'!F2908),",","")),"")</f>
        <v>4</v>
      </c>
      <c r="G2904" s="19" t="n">
        <f aca="false">IFERROR(VALUE(SUBSTITUTE(TRIM('수출입 실적(국가별)'!G2908),",","")),"")</f>
        <v>33466</v>
      </c>
    </row>
    <row r="2905" customFormat="false" ht="15" hidden="false" customHeight="true" outlineLevel="0" collapsed="false">
      <c r="A2905" s="11" t="str">
        <f aca="false">TRIM('수출입 실적(국가별)'!A2909)</f>
        <v>2026.01</v>
      </c>
      <c r="B2905" s="17" t="n">
        <f aca="false">IFERROR(VALUE(LEFT(A2905,4)),"")</f>
        <v>2026</v>
      </c>
      <c r="C2905" s="17" t="n">
        <f aca="false">IFERROR(VALUE(RIGHT(A2905,2)),"")</f>
        <v>1</v>
      </c>
      <c r="D2905" s="11" t="str">
        <f aca="false">TRIM('수출입 실적(국가별)'!B2909)</f>
        <v>에쿠아도르</v>
      </c>
      <c r="E2905" s="19" t="n">
        <f aca="false">IFERROR(VALUE(SUBSTITUTE(TRIM('수출입 실적(국가별)'!D2909),",","")),"")</f>
        <v>32164</v>
      </c>
      <c r="F2905" s="19" t="n">
        <f aca="false">IFERROR(VALUE(SUBSTITUTE(TRIM('수출입 실적(국가별)'!F2909),",","")),"")</f>
        <v>13111</v>
      </c>
      <c r="G2905" s="19" t="n">
        <f aca="false">IFERROR(VALUE(SUBSTITUTE(TRIM('수출입 실적(국가별)'!G2909),",","")),"")</f>
        <v>19053</v>
      </c>
    </row>
    <row r="2906" customFormat="false" ht="15" hidden="false" customHeight="true" outlineLevel="0" collapsed="false">
      <c r="A2906" s="11" t="str">
        <f aca="false">TRIM('수출입 실적(국가별)'!A2910)</f>
        <v>2026.01</v>
      </c>
      <c r="B2906" s="17" t="n">
        <f aca="false">IFERROR(VALUE(LEFT(A2906,4)),"")</f>
        <v>2026</v>
      </c>
      <c r="C2906" s="17" t="n">
        <f aca="false">IFERROR(VALUE(RIGHT(A2906,2)),"")</f>
        <v>1</v>
      </c>
      <c r="D2906" s="11" t="str">
        <f aca="false">TRIM('수출입 실적(국가별)'!B2910)</f>
        <v>리투아니아</v>
      </c>
      <c r="E2906" s="19" t="n">
        <f aca="false">IFERROR(VALUE(SUBSTITUTE(TRIM('수출입 실적(국가별)'!D2910),",","")),"")</f>
        <v>30471</v>
      </c>
      <c r="F2906" s="19" t="n">
        <f aca="false">IFERROR(VALUE(SUBSTITUTE(TRIM('수출입 실적(국가별)'!F2910),",","")),"")</f>
        <v>9209</v>
      </c>
      <c r="G2906" s="19" t="n">
        <f aca="false">IFERROR(VALUE(SUBSTITUTE(TRIM('수출입 실적(국가별)'!G2910),",","")),"")</f>
        <v>21262</v>
      </c>
    </row>
    <row r="2907" customFormat="false" ht="15" hidden="false" customHeight="true" outlineLevel="0" collapsed="false">
      <c r="A2907" s="11" t="str">
        <f aca="false">TRIM('수출입 실적(국가별)'!A2911)</f>
        <v>2026.01</v>
      </c>
      <c r="B2907" s="17" t="n">
        <f aca="false">IFERROR(VALUE(LEFT(A2907,4)),"")</f>
        <v>2026</v>
      </c>
      <c r="C2907" s="17" t="n">
        <f aca="false">IFERROR(VALUE(RIGHT(A2907,2)),"")</f>
        <v>1</v>
      </c>
      <c r="D2907" s="11" t="str">
        <f aca="false">TRIM('수출입 실적(국가별)'!B2911)</f>
        <v>핀란드</v>
      </c>
      <c r="E2907" s="19" t="n">
        <f aca="false">IFERROR(VALUE(SUBSTITUTE(TRIM('수출입 실적(국가별)'!D2911),",","")),"")</f>
        <v>30335</v>
      </c>
      <c r="F2907" s="19" t="n">
        <f aca="false">IFERROR(VALUE(SUBSTITUTE(TRIM('수출입 실적(국가별)'!F2911),",","")),"")</f>
        <v>75426</v>
      </c>
      <c r="G2907" s="19" t="n">
        <f aca="false">IFERROR(VALUE(SUBSTITUTE(TRIM('수출입 실적(국가별)'!G2911),",","")),"")</f>
        <v>-45091</v>
      </c>
    </row>
    <row r="2908" customFormat="false" ht="15" hidden="false" customHeight="true" outlineLevel="0" collapsed="false">
      <c r="A2908" s="11" t="str">
        <f aca="false">TRIM('수출입 실적(국가별)'!A2912)</f>
        <v>2026.01</v>
      </c>
      <c r="B2908" s="17" t="n">
        <f aca="false">IFERROR(VALUE(LEFT(A2908,4)),"")</f>
        <v>2026</v>
      </c>
      <c r="C2908" s="17" t="n">
        <f aca="false">IFERROR(VALUE(RIGHT(A2908,2)),"")</f>
        <v>1</v>
      </c>
      <c r="D2908" s="11" t="str">
        <f aca="false">TRIM('수출입 실적(국가별)'!B2912)</f>
        <v>모로코</v>
      </c>
      <c r="E2908" s="19" t="n">
        <f aca="false">IFERROR(VALUE(SUBSTITUTE(TRIM('수출입 실적(국가별)'!D2912),",","")),"")</f>
        <v>29543</v>
      </c>
      <c r="F2908" s="19" t="n">
        <f aca="false">IFERROR(VALUE(SUBSTITUTE(TRIM('수출입 실적(국가별)'!F2912),",","")),"")</f>
        <v>20514</v>
      </c>
      <c r="G2908" s="19" t="n">
        <f aca="false">IFERROR(VALUE(SUBSTITUTE(TRIM('수출입 실적(국가별)'!G2912),",","")),"")</f>
        <v>9029</v>
      </c>
    </row>
    <row r="2909" customFormat="false" ht="15" hidden="false" customHeight="true" outlineLevel="0" collapsed="false">
      <c r="A2909" s="11" t="str">
        <f aca="false">TRIM('수출입 실적(국가별)'!A2913)</f>
        <v>2026.01</v>
      </c>
      <c r="B2909" s="17" t="n">
        <f aca="false">IFERROR(VALUE(LEFT(A2909,4)),"")</f>
        <v>2026</v>
      </c>
      <c r="C2909" s="17" t="n">
        <f aca="false">IFERROR(VALUE(RIGHT(A2909,2)),"")</f>
        <v>1</v>
      </c>
      <c r="D2909" s="11" t="str">
        <f aca="false">TRIM('수출입 실적(국가별)'!B2913)</f>
        <v>우크라이나</v>
      </c>
      <c r="E2909" s="19" t="n">
        <f aca="false">IFERROR(VALUE(SUBSTITUTE(TRIM('수출입 실적(국가별)'!D2913),",","")),"")</f>
        <v>29476</v>
      </c>
      <c r="F2909" s="19" t="n">
        <f aca="false">IFERROR(VALUE(SUBSTITUTE(TRIM('수출입 실적(국가별)'!F2913),",","")),"")</f>
        <v>21791</v>
      </c>
      <c r="G2909" s="19" t="n">
        <f aca="false">IFERROR(VALUE(SUBSTITUTE(TRIM('수출입 실적(국가별)'!G2913),",","")),"")</f>
        <v>7685</v>
      </c>
    </row>
    <row r="2910" customFormat="false" ht="15" hidden="false" customHeight="true" outlineLevel="0" collapsed="false">
      <c r="A2910" s="11" t="str">
        <f aca="false">TRIM('수출입 실적(국가별)'!A2914)</f>
        <v>2026.01</v>
      </c>
      <c r="B2910" s="17" t="n">
        <f aca="false">IFERROR(VALUE(LEFT(A2910,4)),"")</f>
        <v>2026</v>
      </c>
      <c r="C2910" s="17" t="n">
        <f aca="false">IFERROR(VALUE(RIGHT(A2910,2)),"")</f>
        <v>1</v>
      </c>
      <c r="D2910" s="11" t="str">
        <f aca="false">TRIM('수출입 실적(국가별)'!B2914)</f>
        <v>엘살바도르</v>
      </c>
      <c r="E2910" s="19" t="n">
        <f aca="false">IFERROR(VALUE(SUBSTITUTE(TRIM('수출입 실적(국가별)'!D2914),",","")),"")</f>
        <v>28979</v>
      </c>
      <c r="F2910" s="19" t="n">
        <f aca="false">IFERROR(VALUE(SUBSTITUTE(TRIM('수출입 실적(국가별)'!F2914),",","")),"")</f>
        <v>2697</v>
      </c>
      <c r="G2910" s="19" t="n">
        <f aca="false">IFERROR(VALUE(SUBSTITUTE(TRIM('수출입 실적(국가별)'!G2914),",","")),"")</f>
        <v>26282</v>
      </c>
    </row>
    <row r="2911" customFormat="false" ht="15" hidden="false" customHeight="true" outlineLevel="0" collapsed="false">
      <c r="A2911" s="11" t="str">
        <f aca="false">TRIM('수출입 실적(국가별)'!A2915)</f>
        <v>2026.01</v>
      </c>
      <c r="B2911" s="17" t="n">
        <f aca="false">IFERROR(VALUE(LEFT(A2911,4)),"")</f>
        <v>2026</v>
      </c>
      <c r="C2911" s="17" t="n">
        <f aca="false">IFERROR(VALUE(RIGHT(A2911,2)),"")</f>
        <v>1</v>
      </c>
      <c r="D2911" s="11" t="str">
        <f aca="false">TRIM('수출입 실적(국가별)'!B2915)</f>
        <v>시리아</v>
      </c>
      <c r="E2911" s="19" t="n">
        <f aca="false">IFERROR(VALUE(SUBSTITUTE(TRIM('수출입 실적(국가별)'!D2915),",","")),"")</f>
        <v>27114</v>
      </c>
      <c r="F2911" s="19" t="n">
        <f aca="false">IFERROR(VALUE(SUBSTITUTE(TRIM('수출입 실적(국가별)'!F2915),",","")),"")</f>
        <v>24</v>
      </c>
      <c r="G2911" s="19" t="n">
        <f aca="false">IFERROR(VALUE(SUBSTITUTE(TRIM('수출입 실적(국가별)'!G2915),",","")),"")</f>
        <v>27090</v>
      </c>
    </row>
    <row r="2912" customFormat="false" ht="15" hidden="false" customHeight="true" outlineLevel="0" collapsed="false">
      <c r="A2912" s="11" t="str">
        <f aca="false">TRIM('수출입 실적(국가별)'!A2916)</f>
        <v>2026.01</v>
      </c>
      <c r="B2912" s="17" t="n">
        <f aca="false">IFERROR(VALUE(LEFT(A2912,4)),"")</f>
        <v>2026</v>
      </c>
      <c r="C2912" s="17" t="n">
        <f aca="false">IFERROR(VALUE(RIGHT(A2912,2)),"")</f>
        <v>1</v>
      </c>
      <c r="D2912" s="11" t="str">
        <f aca="false">TRIM('수출입 실적(국가별)'!B2916)</f>
        <v>리비아</v>
      </c>
      <c r="E2912" s="19" t="n">
        <f aca="false">IFERROR(VALUE(SUBSTITUTE(TRIM('수출입 실적(국가별)'!D2916),",","")),"")</f>
        <v>25591</v>
      </c>
      <c r="F2912" s="19" t="n">
        <f aca="false">IFERROR(VALUE(SUBSTITUTE(TRIM('수출입 실적(국가별)'!F2916),",","")),"")</f>
        <v>1572</v>
      </c>
      <c r="G2912" s="19" t="n">
        <f aca="false">IFERROR(VALUE(SUBSTITUTE(TRIM('수출입 실적(국가별)'!G2916),",","")),"")</f>
        <v>24019</v>
      </c>
    </row>
    <row r="2913" customFormat="false" ht="15" hidden="false" customHeight="true" outlineLevel="0" collapsed="false">
      <c r="A2913" s="11" t="str">
        <f aca="false">TRIM('수출입 실적(국가별)'!A2917)</f>
        <v>2026.01</v>
      </c>
      <c r="B2913" s="17" t="n">
        <f aca="false">IFERROR(VALUE(LEFT(A2913,4)),"")</f>
        <v>2026</v>
      </c>
      <c r="C2913" s="17" t="n">
        <f aca="false">IFERROR(VALUE(RIGHT(A2913,2)),"")</f>
        <v>1</v>
      </c>
      <c r="D2913" s="11" t="str">
        <f aca="false">TRIM('수출입 실적(국가별)'!B2917)</f>
        <v>미얀마</v>
      </c>
      <c r="E2913" s="19" t="n">
        <f aca="false">IFERROR(VALUE(SUBSTITUTE(TRIM('수출입 실적(국가별)'!D2917),",","")),"")</f>
        <v>25354</v>
      </c>
      <c r="F2913" s="19" t="n">
        <f aca="false">IFERROR(VALUE(SUBSTITUTE(TRIM('수출입 실적(국가별)'!F2917),",","")),"")</f>
        <v>36739</v>
      </c>
      <c r="G2913" s="19" t="n">
        <f aca="false">IFERROR(VALUE(SUBSTITUTE(TRIM('수출입 실적(국가별)'!G2917),",","")),"")</f>
        <v>-11384</v>
      </c>
    </row>
    <row r="2914" customFormat="false" ht="15" hidden="false" customHeight="true" outlineLevel="0" collapsed="false">
      <c r="A2914" s="11" t="str">
        <f aca="false">TRIM('수출입 실적(국가별)'!A2918)</f>
        <v>2026.01</v>
      </c>
      <c r="B2914" s="17" t="n">
        <f aca="false">IFERROR(VALUE(LEFT(A2914,4)),"")</f>
        <v>2026</v>
      </c>
      <c r="C2914" s="17" t="n">
        <f aca="false">IFERROR(VALUE(RIGHT(A2914,2)),"")</f>
        <v>1</v>
      </c>
      <c r="D2914" s="11" t="str">
        <f aca="false">TRIM('수출입 실적(국가별)'!B2918)</f>
        <v>타지크</v>
      </c>
      <c r="E2914" s="19" t="n">
        <f aca="false">IFERROR(VALUE(SUBSTITUTE(TRIM('수출입 실적(국가별)'!D2918),",","")),"")</f>
        <v>23901</v>
      </c>
      <c r="F2914" s="19" t="n">
        <f aca="false">IFERROR(VALUE(SUBSTITUTE(TRIM('수출입 실적(국가별)'!F2918),",","")),"")</f>
        <v>3080</v>
      </c>
      <c r="G2914" s="19" t="n">
        <f aca="false">IFERROR(VALUE(SUBSTITUTE(TRIM('수출입 실적(국가별)'!G2918),",","")),"")</f>
        <v>20821</v>
      </c>
    </row>
    <row r="2915" customFormat="false" ht="15" hidden="false" customHeight="true" outlineLevel="0" collapsed="false">
      <c r="A2915" s="11" t="str">
        <f aca="false">TRIM('수출입 실적(국가별)'!A2919)</f>
        <v>2026.01</v>
      </c>
      <c r="B2915" s="17" t="n">
        <f aca="false">IFERROR(VALUE(LEFT(A2915,4)),"")</f>
        <v>2026</v>
      </c>
      <c r="C2915" s="17" t="n">
        <f aca="false">IFERROR(VALUE(RIGHT(A2915,2)),"")</f>
        <v>1</v>
      </c>
      <c r="D2915" s="11" t="str">
        <f aca="false">TRIM('수출입 실적(국가별)'!B2919)</f>
        <v>과테말라</v>
      </c>
      <c r="E2915" s="19" t="n">
        <f aca="false">IFERROR(VALUE(SUBSTITUTE(TRIM('수출입 실적(국가별)'!D2919),",","")),"")</f>
        <v>22612</v>
      </c>
      <c r="F2915" s="19" t="n">
        <f aca="false">IFERROR(VALUE(SUBSTITUTE(TRIM('수출입 실적(국가별)'!F2919),",","")),"")</f>
        <v>5240</v>
      </c>
      <c r="G2915" s="19" t="n">
        <f aca="false">IFERROR(VALUE(SUBSTITUTE(TRIM('수출입 실적(국가별)'!G2919),",","")),"")</f>
        <v>17373</v>
      </c>
    </row>
    <row r="2916" customFormat="false" ht="15" hidden="false" customHeight="true" outlineLevel="0" collapsed="false">
      <c r="A2916" s="11" t="str">
        <f aca="false">TRIM('수출입 실적(국가별)'!A2920)</f>
        <v>2026.01</v>
      </c>
      <c r="B2916" s="17" t="n">
        <f aca="false">IFERROR(VALUE(LEFT(A2916,4)),"")</f>
        <v>2026</v>
      </c>
      <c r="C2916" s="17" t="n">
        <f aca="false">IFERROR(VALUE(RIGHT(A2916,2)),"")</f>
        <v>1</v>
      </c>
      <c r="D2916" s="11" t="str">
        <f aca="false">TRIM('수출입 실적(국가별)'!B2920)</f>
        <v>불가리아</v>
      </c>
      <c r="E2916" s="19" t="n">
        <f aca="false">IFERROR(VALUE(SUBSTITUTE(TRIM('수출입 실적(국가별)'!D2920),",","")),"")</f>
        <v>22253</v>
      </c>
      <c r="F2916" s="19" t="n">
        <f aca="false">IFERROR(VALUE(SUBSTITUTE(TRIM('수출입 실적(국가별)'!F2920),",","")),"")</f>
        <v>22094</v>
      </c>
      <c r="G2916" s="19" t="n">
        <f aca="false">IFERROR(VALUE(SUBSTITUTE(TRIM('수출입 실적(국가별)'!G2920),",","")),"")</f>
        <v>159</v>
      </c>
    </row>
    <row r="2917" customFormat="false" ht="15" hidden="false" customHeight="true" outlineLevel="0" collapsed="false">
      <c r="A2917" s="11" t="str">
        <f aca="false">TRIM('수출입 실적(국가별)'!A2921)</f>
        <v>2026.01</v>
      </c>
      <c r="B2917" s="17" t="n">
        <f aca="false">IFERROR(VALUE(LEFT(A2917,4)),"")</f>
        <v>2026</v>
      </c>
      <c r="C2917" s="17" t="n">
        <f aca="false">IFERROR(VALUE(RIGHT(A2917,2)),"")</f>
        <v>1</v>
      </c>
      <c r="D2917" s="11" t="str">
        <f aca="false">TRIM('수출입 실적(국가별)'!B2921)</f>
        <v>푸에르토리코</v>
      </c>
      <c r="E2917" s="19" t="n">
        <f aca="false">IFERROR(VALUE(SUBSTITUTE(TRIM('수출입 실적(국가별)'!D2921),",","")),"")</f>
        <v>21039</v>
      </c>
      <c r="F2917" s="19" t="n">
        <f aca="false">IFERROR(VALUE(SUBSTITUTE(TRIM('수출입 실적(국가별)'!F2921),",","")),"")</f>
        <v>23238</v>
      </c>
      <c r="G2917" s="19" t="n">
        <f aca="false">IFERROR(VALUE(SUBSTITUTE(TRIM('수출입 실적(국가별)'!G2921),",","")),"")</f>
        <v>-2198</v>
      </c>
    </row>
    <row r="2918" customFormat="false" ht="15" hidden="false" customHeight="true" outlineLevel="0" collapsed="false">
      <c r="A2918" s="11" t="str">
        <f aca="false">TRIM('수출입 실적(국가별)'!A2922)</f>
        <v>2026.01</v>
      </c>
      <c r="B2918" s="17" t="n">
        <f aca="false">IFERROR(VALUE(LEFT(A2918,4)),"")</f>
        <v>2026</v>
      </c>
      <c r="C2918" s="17" t="n">
        <f aca="false">IFERROR(VALUE(RIGHT(A2918,2)),"")</f>
        <v>1</v>
      </c>
      <c r="D2918" s="11" t="str">
        <f aca="false">TRIM('수출입 실적(국가별)'!B2922)</f>
        <v>피지</v>
      </c>
      <c r="E2918" s="19" t="n">
        <f aca="false">IFERROR(VALUE(SUBSTITUTE(TRIM('수출입 실적(국가별)'!D2922),",","")),"")</f>
        <v>20542</v>
      </c>
      <c r="F2918" s="19" t="n">
        <f aca="false">IFERROR(VALUE(SUBSTITUTE(TRIM('수출입 실적(국가별)'!F2922),",","")),"")</f>
        <v>558</v>
      </c>
      <c r="G2918" s="19" t="n">
        <f aca="false">IFERROR(VALUE(SUBSTITUTE(TRIM('수출입 실적(국가별)'!G2922),",","")),"")</f>
        <v>19984</v>
      </c>
    </row>
    <row r="2919" customFormat="false" ht="15" hidden="false" customHeight="true" outlineLevel="0" collapsed="false">
      <c r="A2919" s="11" t="str">
        <f aca="false">TRIM('수출입 실적(국가별)'!A2923)</f>
        <v>2026.01</v>
      </c>
      <c r="B2919" s="17" t="n">
        <f aca="false">IFERROR(VALUE(LEFT(A2919,4)),"")</f>
        <v>2026</v>
      </c>
      <c r="C2919" s="17" t="n">
        <f aca="false">IFERROR(VALUE(RIGHT(A2919,2)),"")</f>
        <v>1</v>
      </c>
      <c r="D2919" s="11" t="str">
        <f aca="false">TRIM('수출입 실적(국가별)'!B2923)</f>
        <v>가나</v>
      </c>
      <c r="E2919" s="19" t="n">
        <f aca="false">IFERROR(VALUE(SUBSTITUTE(TRIM('수출입 실적(국가별)'!D2923),",","")),"")</f>
        <v>20492</v>
      </c>
      <c r="F2919" s="19" t="n">
        <f aca="false">IFERROR(VALUE(SUBSTITUTE(TRIM('수출입 실적(국가별)'!F2923),",","")),"")</f>
        <v>4658</v>
      </c>
      <c r="G2919" s="19" t="n">
        <f aca="false">IFERROR(VALUE(SUBSTITUTE(TRIM('수출입 실적(국가별)'!G2923),",","")),"")</f>
        <v>15834</v>
      </c>
    </row>
    <row r="2920" customFormat="false" ht="15" hidden="false" customHeight="true" outlineLevel="0" collapsed="false">
      <c r="A2920" s="11" t="str">
        <f aca="false">TRIM('수출입 실적(국가별)'!A2924)</f>
        <v>2026.01</v>
      </c>
      <c r="B2920" s="17" t="n">
        <f aca="false">IFERROR(VALUE(LEFT(A2920,4)),"")</f>
        <v>2026</v>
      </c>
      <c r="C2920" s="17" t="n">
        <f aca="false">IFERROR(VALUE(RIGHT(A2920,2)),"")</f>
        <v>1</v>
      </c>
      <c r="D2920" s="11" t="str">
        <f aca="false">TRIM('수출입 실적(국가별)'!B2924)</f>
        <v>스리랑카</v>
      </c>
      <c r="E2920" s="19" t="n">
        <f aca="false">IFERROR(VALUE(SUBSTITUTE(TRIM('수출입 실적(국가별)'!D2924),",","")),"")</f>
        <v>19724</v>
      </c>
      <c r="F2920" s="19" t="n">
        <f aca="false">IFERROR(VALUE(SUBSTITUTE(TRIM('수출입 실적(국가별)'!F2924),",","")),"")</f>
        <v>9835</v>
      </c>
      <c r="G2920" s="19" t="n">
        <f aca="false">IFERROR(VALUE(SUBSTITUTE(TRIM('수출입 실적(국가별)'!G2924),",","")),"")</f>
        <v>9889</v>
      </c>
    </row>
    <row r="2921" customFormat="false" ht="15" hidden="false" customHeight="true" outlineLevel="0" collapsed="false">
      <c r="A2921" s="11" t="str">
        <f aca="false">TRIM('수출입 실적(국가별)'!A2925)</f>
        <v>2026.01</v>
      </c>
      <c r="B2921" s="17" t="n">
        <f aca="false">IFERROR(VALUE(LEFT(A2921,4)),"")</f>
        <v>2026</v>
      </c>
      <c r="C2921" s="17" t="n">
        <f aca="false">IFERROR(VALUE(RIGHT(A2921,2)),"")</f>
        <v>1</v>
      </c>
      <c r="D2921" s="11" t="str">
        <f aca="false">TRIM('수출입 실적(국가별)'!B2925)</f>
        <v>도미니카 공화국</v>
      </c>
      <c r="E2921" s="19" t="n">
        <f aca="false">IFERROR(VALUE(SUBSTITUTE(TRIM('수출입 실적(국가별)'!D2925),",","")),"")</f>
        <v>18413</v>
      </c>
      <c r="F2921" s="19" t="n">
        <f aca="false">IFERROR(VALUE(SUBSTITUTE(TRIM('수출입 실적(국가별)'!F2925),",","")),"")</f>
        <v>5348</v>
      </c>
      <c r="G2921" s="19" t="n">
        <f aca="false">IFERROR(VALUE(SUBSTITUTE(TRIM('수출입 실적(국가별)'!G2925),",","")),"")</f>
        <v>13065</v>
      </c>
    </row>
    <row r="2922" customFormat="false" ht="15" hidden="false" customHeight="true" outlineLevel="0" collapsed="false">
      <c r="A2922" s="11" t="str">
        <f aca="false">TRIM('수출입 실적(국가별)'!A2926)</f>
        <v>2026.01</v>
      </c>
      <c r="B2922" s="17" t="n">
        <f aca="false">IFERROR(VALUE(LEFT(A2922,4)),"")</f>
        <v>2026</v>
      </c>
      <c r="C2922" s="17" t="n">
        <f aca="false">IFERROR(VALUE(RIGHT(A2922,2)),"")</f>
        <v>1</v>
      </c>
      <c r="D2922" s="11" t="str">
        <f aca="false">TRIM('수출입 실적(국가별)'!B2926)</f>
        <v>코트디봐르</v>
      </c>
      <c r="E2922" s="19" t="n">
        <f aca="false">IFERROR(VALUE(SUBSTITUTE(TRIM('수출입 실적(국가별)'!D2926),",","")),"")</f>
        <v>18285</v>
      </c>
      <c r="F2922" s="19" t="n">
        <f aca="false">IFERROR(VALUE(SUBSTITUTE(TRIM('수출입 실적(국가별)'!F2926),",","")),"")</f>
        <v>20819</v>
      </c>
      <c r="G2922" s="19" t="n">
        <f aca="false">IFERROR(VALUE(SUBSTITUTE(TRIM('수출입 실적(국가별)'!G2926),",","")),"")</f>
        <v>-2535</v>
      </c>
    </row>
    <row r="2923" customFormat="false" ht="15" hidden="false" customHeight="true" outlineLevel="0" collapsed="false">
      <c r="A2923" s="11" t="str">
        <f aca="false">TRIM('수출입 실적(국가별)'!A2927)</f>
        <v>2026.01</v>
      </c>
      <c r="B2923" s="17" t="n">
        <f aca="false">IFERROR(VALUE(LEFT(A2923,4)),"")</f>
        <v>2026</v>
      </c>
      <c r="C2923" s="17" t="n">
        <f aca="false">IFERROR(VALUE(RIGHT(A2923,2)),"")</f>
        <v>1</v>
      </c>
      <c r="D2923" s="11" t="str">
        <f aca="false">TRIM('수출입 실적(국가별)'!B2927)</f>
        <v>에스토니아</v>
      </c>
      <c r="E2923" s="19" t="n">
        <f aca="false">IFERROR(VALUE(SUBSTITUTE(TRIM('수출입 실적(국가별)'!D2927),",","")),"")</f>
        <v>16885</v>
      </c>
      <c r="F2923" s="19" t="n">
        <f aca="false">IFERROR(VALUE(SUBSTITUTE(TRIM('수출입 실적(국가별)'!F2927),",","")),"")</f>
        <v>8958</v>
      </c>
      <c r="G2923" s="19" t="n">
        <f aca="false">IFERROR(VALUE(SUBSTITUTE(TRIM('수출입 실적(국가별)'!G2927),",","")),"")</f>
        <v>7927</v>
      </c>
    </row>
    <row r="2924" customFormat="false" ht="15" hidden="false" customHeight="true" outlineLevel="0" collapsed="false">
      <c r="A2924" s="11" t="str">
        <f aca="false">TRIM('수출입 실적(국가별)'!A2928)</f>
        <v>2026.01</v>
      </c>
      <c r="B2924" s="17" t="n">
        <f aca="false">IFERROR(VALUE(LEFT(A2924,4)),"")</f>
        <v>2026</v>
      </c>
      <c r="C2924" s="17" t="n">
        <f aca="false">IFERROR(VALUE(RIGHT(A2924,2)),"")</f>
        <v>1</v>
      </c>
      <c r="D2924" s="11" t="str">
        <f aca="false">TRIM('수출입 실적(국가별)'!B2928)</f>
        <v>온두라스</v>
      </c>
      <c r="E2924" s="19" t="n">
        <f aca="false">IFERROR(VALUE(SUBSTITUTE(TRIM('수출입 실적(국가별)'!D2928),",","")),"")</f>
        <v>16771</v>
      </c>
      <c r="F2924" s="19" t="n">
        <f aca="false">IFERROR(VALUE(SUBSTITUTE(TRIM('수출입 실적(국가별)'!F2928),",","")),"")</f>
        <v>1779</v>
      </c>
      <c r="G2924" s="19" t="n">
        <f aca="false">IFERROR(VALUE(SUBSTITUTE(TRIM('수출입 실적(국가별)'!G2928),",","")),"")</f>
        <v>14992</v>
      </c>
    </row>
    <row r="2925" customFormat="false" ht="15" hidden="false" customHeight="true" outlineLevel="0" collapsed="false">
      <c r="A2925" s="11" t="str">
        <f aca="false">TRIM('수출입 실적(국가별)'!A2929)</f>
        <v>2026.01</v>
      </c>
      <c r="B2925" s="17" t="n">
        <f aca="false">IFERROR(VALUE(LEFT(A2925,4)),"")</f>
        <v>2026</v>
      </c>
      <c r="C2925" s="17" t="n">
        <f aca="false">IFERROR(VALUE(RIGHT(A2925,2)),"")</f>
        <v>1</v>
      </c>
      <c r="D2925" s="11" t="str">
        <f aca="false">TRIM('수출입 실적(국가별)'!B2929)</f>
        <v>탄자니아</v>
      </c>
      <c r="E2925" s="19" t="n">
        <f aca="false">IFERROR(VALUE(SUBSTITUTE(TRIM('수출입 실적(국가별)'!D2929),",","")),"")</f>
        <v>16138</v>
      </c>
      <c r="F2925" s="19" t="n">
        <f aca="false">IFERROR(VALUE(SUBSTITUTE(TRIM('수출입 실적(국가별)'!F2929),",","")),"")</f>
        <v>5823</v>
      </c>
      <c r="G2925" s="19" t="n">
        <f aca="false">IFERROR(VALUE(SUBSTITUTE(TRIM('수출입 실적(국가별)'!G2929),",","")),"")</f>
        <v>10315</v>
      </c>
    </row>
    <row r="2926" customFormat="false" ht="15" hidden="false" customHeight="true" outlineLevel="0" collapsed="false">
      <c r="A2926" s="11" t="str">
        <f aca="false">TRIM('수출입 실적(국가별)'!A2930)</f>
        <v>2026.01</v>
      </c>
      <c r="B2926" s="17" t="n">
        <f aca="false">IFERROR(VALUE(LEFT(A2926,4)),"")</f>
        <v>2026</v>
      </c>
      <c r="C2926" s="17" t="n">
        <f aca="false">IFERROR(VALUE(RIGHT(A2926,2)),"")</f>
        <v>1</v>
      </c>
      <c r="D2926" s="11" t="str">
        <f aca="false">TRIM('수출입 실적(국가별)'!B2930)</f>
        <v>튀니지</v>
      </c>
      <c r="E2926" s="19" t="n">
        <f aca="false">IFERROR(VALUE(SUBSTITUTE(TRIM('수출입 실적(국가별)'!D2930),",","")),"")</f>
        <v>15657</v>
      </c>
      <c r="F2926" s="19" t="n">
        <f aca="false">IFERROR(VALUE(SUBSTITUTE(TRIM('수출입 실적(국가별)'!F2930),",","")),"")</f>
        <v>22429</v>
      </c>
      <c r="G2926" s="19" t="n">
        <f aca="false">IFERROR(VALUE(SUBSTITUTE(TRIM('수출입 실적(국가별)'!G2930),",","")),"")</f>
        <v>-6771</v>
      </c>
    </row>
    <row r="2927" customFormat="false" ht="15" hidden="false" customHeight="true" outlineLevel="0" collapsed="false">
      <c r="A2927" s="11" t="str">
        <f aca="false">TRIM('수출입 실적(국가별)'!A2931)</f>
        <v>2026.01</v>
      </c>
      <c r="B2927" s="17" t="n">
        <f aca="false">IFERROR(VALUE(LEFT(A2927,4)),"")</f>
        <v>2026</v>
      </c>
      <c r="C2927" s="17" t="n">
        <f aca="false">IFERROR(VALUE(RIGHT(A2927,2)),"")</f>
        <v>1</v>
      </c>
      <c r="D2927" s="11" t="str">
        <f aca="false">TRIM('수출입 실적(국가별)'!B2931)</f>
        <v>기타국</v>
      </c>
      <c r="E2927" s="19" t="n">
        <f aca="false">IFERROR(VALUE(SUBSTITUTE(TRIM('수출입 실적(국가별)'!D2931),",","")),"")</f>
        <v>13364</v>
      </c>
      <c r="F2927" s="19" t="n">
        <f aca="false">IFERROR(VALUE(SUBSTITUTE(TRIM('수출입 실적(국가별)'!F2931),",","")),"")</f>
        <v>3709</v>
      </c>
      <c r="G2927" s="19" t="n">
        <f aca="false">IFERROR(VALUE(SUBSTITUTE(TRIM('수출입 실적(국가별)'!G2931),",","")),"")</f>
        <v>9655</v>
      </c>
    </row>
    <row r="2928" customFormat="false" ht="15" hidden="false" customHeight="true" outlineLevel="0" collapsed="false">
      <c r="A2928" s="11" t="str">
        <f aca="false">TRIM('수출입 실적(국가별)'!A2932)</f>
        <v>2026.01</v>
      </c>
      <c r="B2928" s="17" t="n">
        <f aca="false">IFERROR(VALUE(LEFT(A2928,4)),"")</f>
        <v>2026</v>
      </c>
      <c r="C2928" s="17" t="n">
        <f aca="false">IFERROR(VALUE(RIGHT(A2928,2)),"")</f>
        <v>1</v>
      </c>
      <c r="D2928" s="11" t="str">
        <f aca="false">TRIM('수출입 실적(국가별)'!B2932)</f>
        <v>코스타리카</v>
      </c>
      <c r="E2928" s="19" t="n">
        <f aca="false">IFERROR(VALUE(SUBSTITUTE(TRIM('수출입 실적(국가별)'!D2932),",","")),"")</f>
        <v>13221</v>
      </c>
      <c r="F2928" s="19" t="n">
        <f aca="false">IFERROR(VALUE(SUBSTITUTE(TRIM('수출입 실적(국가별)'!F2932),",","")),"")</f>
        <v>18520</v>
      </c>
      <c r="G2928" s="19" t="n">
        <f aca="false">IFERROR(VALUE(SUBSTITUTE(TRIM('수출입 실적(국가별)'!G2932),",","")),"")</f>
        <v>-5299</v>
      </c>
    </row>
    <row r="2929" customFormat="false" ht="15" hidden="false" customHeight="true" outlineLevel="0" collapsed="false">
      <c r="A2929" s="11" t="str">
        <f aca="false">TRIM('수출입 실적(국가별)'!A2933)</f>
        <v>2026.01</v>
      </c>
      <c r="B2929" s="17" t="n">
        <f aca="false">IFERROR(VALUE(LEFT(A2929,4)),"")</f>
        <v>2026</v>
      </c>
      <c r="C2929" s="17" t="n">
        <f aca="false">IFERROR(VALUE(RIGHT(A2929,2)),"")</f>
        <v>1</v>
      </c>
      <c r="D2929" s="11" t="str">
        <f aca="false">TRIM('수출입 실적(국가별)'!B2933)</f>
        <v>몰타</v>
      </c>
      <c r="E2929" s="19" t="n">
        <f aca="false">IFERROR(VALUE(SUBSTITUTE(TRIM('수출입 실적(국가별)'!D2933),",","")),"")</f>
        <v>13220</v>
      </c>
      <c r="F2929" s="19" t="n">
        <f aca="false">IFERROR(VALUE(SUBSTITUTE(TRIM('수출입 실적(국가별)'!F2933),",","")),"")</f>
        <v>35392</v>
      </c>
      <c r="G2929" s="19" t="n">
        <f aca="false">IFERROR(VALUE(SUBSTITUTE(TRIM('수출입 실적(국가별)'!G2933),",","")),"")</f>
        <v>-22172</v>
      </c>
    </row>
    <row r="2930" customFormat="false" ht="15" hidden="false" customHeight="true" outlineLevel="0" collapsed="false">
      <c r="A2930" s="11" t="str">
        <f aca="false">TRIM('수출입 실적(국가별)'!A2934)</f>
        <v>2026.01</v>
      </c>
      <c r="B2930" s="17" t="n">
        <f aca="false">IFERROR(VALUE(LEFT(A2930,4)),"")</f>
        <v>2026</v>
      </c>
      <c r="C2930" s="17" t="n">
        <f aca="false">IFERROR(VALUE(RIGHT(A2930,2)),"")</f>
        <v>1</v>
      </c>
      <c r="D2930" s="11" t="str">
        <f aca="false">TRIM('수출입 실적(국가별)'!B2934)</f>
        <v>아제르바이잔</v>
      </c>
      <c r="E2930" s="19" t="n">
        <f aca="false">IFERROR(VALUE(SUBSTITUTE(TRIM('수출입 실적(국가별)'!D2934),",","")),"")</f>
        <v>12655</v>
      </c>
      <c r="F2930" s="19" t="n">
        <f aca="false">IFERROR(VALUE(SUBSTITUTE(TRIM('수출입 실적(국가별)'!F2934),",","")),"")</f>
        <v>2</v>
      </c>
      <c r="G2930" s="19" t="n">
        <f aca="false">IFERROR(VALUE(SUBSTITUTE(TRIM('수출입 실적(국가별)'!G2934),",","")),"")</f>
        <v>12653</v>
      </c>
    </row>
    <row r="2931" customFormat="false" ht="15" hidden="false" customHeight="true" outlineLevel="0" collapsed="false">
      <c r="A2931" s="11" t="str">
        <f aca="false">TRIM('수출입 실적(국가별)'!A2935)</f>
        <v>2026.01</v>
      </c>
      <c r="B2931" s="17" t="n">
        <f aca="false">IFERROR(VALUE(LEFT(A2931,4)),"")</f>
        <v>2026</v>
      </c>
      <c r="C2931" s="17" t="n">
        <f aca="false">IFERROR(VALUE(RIGHT(A2931,2)),"")</f>
        <v>1</v>
      </c>
      <c r="D2931" s="11" t="str">
        <f aca="false">TRIM('수출입 실적(국가별)'!B2935)</f>
        <v>케냐</v>
      </c>
      <c r="E2931" s="19" t="n">
        <f aca="false">IFERROR(VALUE(SUBSTITUTE(TRIM('수출입 실적(국가별)'!D2935),",","")),"")</f>
        <v>12518</v>
      </c>
      <c r="F2931" s="19" t="n">
        <f aca="false">IFERROR(VALUE(SUBSTITUTE(TRIM('수출입 실적(국가별)'!F2935),",","")),"")</f>
        <v>1010</v>
      </c>
      <c r="G2931" s="19" t="n">
        <f aca="false">IFERROR(VALUE(SUBSTITUTE(TRIM('수출입 실적(국가별)'!G2935),",","")),"")</f>
        <v>11508</v>
      </c>
    </row>
    <row r="2932" customFormat="false" ht="15" hidden="false" customHeight="true" outlineLevel="0" collapsed="false">
      <c r="A2932" s="11" t="str">
        <f aca="false">TRIM('수출입 실적(국가별)'!A2936)</f>
        <v>2026.01</v>
      </c>
      <c r="B2932" s="17" t="n">
        <f aca="false">IFERROR(VALUE(LEFT(A2932,4)),"")</f>
        <v>2026</v>
      </c>
      <c r="C2932" s="17" t="n">
        <f aca="false">IFERROR(VALUE(RIGHT(A2932,2)),"")</f>
        <v>1</v>
      </c>
      <c r="D2932" s="11" t="str">
        <f aca="false">TRIM('수출입 실적(국가별)'!B2936)</f>
        <v>수단</v>
      </c>
      <c r="E2932" s="19" t="n">
        <f aca="false">IFERROR(VALUE(SUBSTITUTE(TRIM('수출입 실적(국가별)'!D2936),",","")),"")</f>
        <v>12399</v>
      </c>
      <c r="F2932" s="19" t="n">
        <f aca="false">IFERROR(VALUE(SUBSTITUTE(TRIM('수출입 실적(국가별)'!F2936),",","")),"")</f>
        <v>0</v>
      </c>
      <c r="G2932" s="19" t="n">
        <f aca="false">IFERROR(VALUE(SUBSTITUTE(TRIM('수출입 실적(국가별)'!G2936),",","")),"")</f>
        <v>12399</v>
      </c>
    </row>
    <row r="2933" customFormat="false" ht="15" hidden="false" customHeight="true" outlineLevel="0" collapsed="false">
      <c r="A2933" s="11" t="str">
        <f aca="false">TRIM('수출입 실적(국가별)'!A2937)</f>
        <v>2026.01</v>
      </c>
      <c r="B2933" s="17" t="n">
        <f aca="false">IFERROR(VALUE(LEFT(A2933,4)),"")</f>
        <v>2026</v>
      </c>
      <c r="C2933" s="17" t="n">
        <f aca="false">IFERROR(VALUE(RIGHT(A2933,2)),"")</f>
        <v>1</v>
      </c>
      <c r="D2933" s="11" t="str">
        <f aca="false">TRIM('수출입 실적(국가별)'!B2937)</f>
        <v>파라과이</v>
      </c>
      <c r="E2933" s="19" t="n">
        <f aca="false">IFERROR(VALUE(SUBSTITUTE(TRIM('수출입 실적(국가별)'!D2937),",","")),"")</f>
        <v>11470</v>
      </c>
      <c r="F2933" s="19" t="n">
        <f aca="false">IFERROR(VALUE(SUBSTITUTE(TRIM('수출입 실적(국가별)'!F2937),",","")),"")</f>
        <v>985</v>
      </c>
      <c r="G2933" s="19" t="n">
        <f aca="false">IFERROR(VALUE(SUBSTITUTE(TRIM('수출입 실적(국가별)'!G2937),",","")),"")</f>
        <v>10486</v>
      </c>
    </row>
    <row r="2934" customFormat="false" ht="15" hidden="false" customHeight="true" outlineLevel="0" collapsed="false">
      <c r="A2934" s="11" t="str">
        <f aca="false">TRIM('수출입 실적(국가별)'!A2938)</f>
        <v>2026.01</v>
      </c>
      <c r="B2934" s="17" t="n">
        <f aca="false">IFERROR(VALUE(LEFT(A2934,4)),"")</f>
        <v>2026</v>
      </c>
      <c r="C2934" s="17" t="n">
        <f aca="false">IFERROR(VALUE(RIGHT(A2934,2)),"")</f>
        <v>1</v>
      </c>
      <c r="D2934" s="11" t="str">
        <f aca="false">TRIM('수출입 실적(국가별)'!B2938)</f>
        <v>우루과이</v>
      </c>
      <c r="E2934" s="19" t="n">
        <f aca="false">IFERROR(VALUE(SUBSTITUTE(TRIM('수출입 실적(국가별)'!D2938),",","")),"")</f>
        <v>11401</v>
      </c>
      <c r="F2934" s="19" t="n">
        <f aca="false">IFERROR(VALUE(SUBSTITUTE(TRIM('수출입 실적(국가별)'!F2938),",","")),"")</f>
        <v>10812</v>
      </c>
      <c r="G2934" s="19" t="n">
        <f aca="false">IFERROR(VALUE(SUBSTITUTE(TRIM('수출입 실적(국가별)'!G2938),",","")),"")</f>
        <v>588</v>
      </c>
    </row>
    <row r="2935" customFormat="false" ht="15" hidden="false" customHeight="true" outlineLevel="0" collapsed="false">
      <c r="A2935" s="11" t="str">
        <f aca="false">TRIM('수출입 실적(국가별)'!A2939)</f>
        <v>2026.01</v>
      </c>
      <c r="B2935" s="17" t="n">
        <f aca="false">IFERROR(VALUE(LEFT(A2935,4)),"")</f>
        <v>2026</v>
      </c>
      <c r="C2935" s="17" t="n">
        <f aca="false">IFERROR(VALUE(RIGHT(A2935,2)),"")</f>
        <v>1</v>
      </c>
      <c r="D2935" s="11" t="str">
        <f aca="false">TRIM('수출입 실적(국가별)'!B2939)</f>
        <v>세르비아</v>
      </c>
      <c r="E2935" s="19" t="n">
        <f aca="false">IFERROR(VALUE(SUBSTITUTE(TRIM('수출입 실적(국가별)'!D2939),",","")),"")</f>
        <v>11257</v>
      </c>
      <c r="F2935" s="19" t="n">
        <f aca="false">IFERROR(VALUE(SUBSTITUTE(TRIM('수출입 실적(국가별)'!F2939),",","")),"")</f>
        <v>6816</v>
      </c>
      <c r="G2935" s="19" t="n">
        <f aca="false">IFERROR(VALUE(SUBSTITUTE(TRIM('수출입 실적(국가별)'!G2939),",","")),"")</f>
        <v>4441</v>
      </c>
    </row>
    <row r="2936" customFormat="false" ht="15" hidden="false" customHeight="true" outlineLevel="0" collapsed="false">
      <c r="A2936" s="11" t="str">
        <f aca="false">TRIM('수출입 실적(국가별)'!A2940)</f>
        <v>2026.01</v>
      </c>
      <c r="B2936" s="17" t="n">
        <f aca="false">IFERROR(VALUE(LEFT(A2936,4)),"")</f>
        <v>2026</v>
      </c>
      <c r="C2936" s="17" t="n">
        <f aca="false">IFERROR(VALUE(RIGHT(A2936,2)),"")</f>
        <v>1</v>
      </c>
      <c r="D2936" s="11" t="str">
        <f aca="false">TRIM('수출입 실적(국가별)'!B2940)</f>
        <v>바레인</v>
      </c>
      <c r="E2936" s="19" t="n">
        <f aca="false">IFERROR(VALUE(SUBSTITUTE(TRIM('수출입 실적(국가별)'!D2940),",","")),"")</f>
        <v>11177</v>
      </c>
      <c r="F2936" s="19" t="n">
        <f aca="false">IFERROR(VALUE(SUBSTITUTE(TRIM('수출입 실적(국가별)'!F2940),",","")),"")</f>
        <v>161055</v>
      </c>
      <c r="G2936" s="19" t="n">
        <f aca="false">IFERROR(VALUE(SUBSTITUTE(TRIM('수출입 실적(국가별)'!G2940),",","")),"")</f>
        <v>-149879</v>
      </c>
    </row>
    <row r="2937" customFormat="false" ht="15" hidden="false" customHeight="true" outlineLevel="0" collapsed="false">
      <c r="A2937" s="11" t="str">
        <f aca="false">TRIM('수출입 실적(국가별)'!A2941)</f>
        <v>2026.01</v>
      </c>
      <c r="B2937" s="17" t="n">
        <f aca="false">IFERROR(VALUE(LEFT(A2937,4)),"")</f>
        <v>2026</v>
      </c>
      <c r="C2937" s="17" t="n">
        <f aca="false">IFERROR(VALUE(RIGHT(A2937,2)),"")</f>
        <v>1</v>
      </c>
      <c r="D2937" s="11" t="str">
        <f aca="false">TRIM('수출입 실적(국가별)'!B2941)</f>
        <v>세네갈</v>
      </c>
      <c r="E2937" s="19" t="n">
        <f aca="false">IFERROR(VALUE(SUBSTITUTE(TRIM('수출입 실적(국가별)'!D2941),",","")),"")</f>
        <v>10409</v>
      </c>
      <c r="F2937" s="19" t="n">
        <f aca="false">IFERROR(VALUE(SUBSTITUTE(TRIM('수출입 실적(국가별)'!F2941),",","")),"")</f>
        <v>2361</v>
      </c>
      <c r="G2937" s="19" t="n">
        <f aca="false">IFERROR(VALUE(SUBSTITUTE(TRIM('수출입 실적(국가별)'!G2941),",","")),"")</f>
        <v>8048</v>
      </c>
    </row>
    <row r="2938" customFormat="false" ht="15" hidden="false" customHeight="true" outlineLevel="0" collapsed="false">
      <c r="A2938" s="11" t="str">
        <f aca="false">TRIM('수출입 실적(국가별)'!A2942)</f>
        <v>2026.01</v>
      </c>
      <c r="B2938" s="17" t="n">
        <f aca="false">IFERROR(VALUE(LEFT(A2938,4)),"")</f>
        <v>2026</v>
      </c>
      <c r="C2938" s="17" t="n">
        <f aca="false">IFERROR(VALUE(RIGHT(A2938,2)),"")</f>
        <v>1</v>
      </c>
      <c r="D2938" s="11" t="str">
        <f aca="false">TRIM('수출입 실적(국가별)'!B2942)</f>
        <v>불령 폴리네시아</v>
      </c>
      <c r="E2938" s="19" t="n">
        <f aca="false">IFERROR(VALUE(SUBSTITUTE(TRIM('수출입 실적(국가별)'!D2942),",","")),"")</f>
        <v>10309</v>
      </c>
      <c r="F2938" s="19" t="n">
        <f aca="false">IFERROR(VALUE(SUBSTITUTE(TRIM('수출입 실적(국가별)'!F2942),",","")),"")</f>
        <v>11</v>
      </c>
      <c r="G2938" s="19" t="n">
        <f aca="false">IFERROR(VALUE(SUBSTITUTE(TRIM('수출입 실적(국가별)'!G2942),",","")),"")</f>
        <v>10298</v>
      </c>
    </row>
    <row r="2939" customFormat="false" ht="15" hidden="false" customHeight="true" outlineLevel="0" collapsed="false">
      <c r="A2939" s="11" t="str">
        <f aca="false">TRIM('수출입 실적(국가별)'!A2943)</f>
        <v>2026.01</v>
      </c>
      <c r="B2939" s="17" t="n">
        <f aca="false">IFERROR(VALUE(LEFT(A2939,4)),"")</f>
        <v>2026</v>
      </c>
      <c r="C2939" s="17" t="n">
        <f aca="false">IFERROR(VALUE(RIGHT(A2939,2)),"")</f>
        <v>1</v>
      </c>
      <c r="D2939" s="11" t="str">
        <f aca="false">TRIM('수출입 실적(국가별)'!B2943)</f>
        <v>모잠비크</v>
      </c>
      <c r="E2939" s="19" t="n">
        <f aca="false">IFERROR(VALUE(SUBSTITUTE(TRIM('수출입 실적(국가별)'!D2943),",","")),"")</f>
        <v>9832</v>
      </c>
      <c r="F2939" s="19" t="n">
        <f aca="false">IFERROR(VALUE(SUBSTITUTE(TRIM('수출입 실적(국가별)'!F2943),",","")),"")</f>
        <v>41981</v>
      </c>
      <c r="G2939" s="19" t="n">
        <f aca="false">IFERROR(VALUE(SUBSTITUTE(TRIM('수출입 실적(국가별)'!G2943),",","")),"")</f>
        <v>-32149</v>
      </c>
    </row>
    <row r="2940" customFormat="false" ht="15" hidden="false" customHeight="true" outlineLevel="0" collapsed="false">
      <c r="A2940" s="11" t="str">
        <f aca="false">TRIM('수출입 실적(국가별)'!A2944)</f>
        <v>2026.01</v>
      </c>
      <c r="B2940" s="17" t="n">
        <f aca="false">IFERROR(VALUE(LEFT(A2940,4)),"")</f>
        <v>2026</v>
      </c>
      <c r="C2940" s="17" t="n">
        <f aca="false">IFERROR(VALUE(RIGHT(A2940,2)),"")</f>
        <v>1</v>
      </c>
      <c r="D2940" s="11" t="str">
        <f aca="false">TRIM('수출입 실적(국가별)'!B2944)</f>
        <v>에티오피아</v>
      </c>
      <c r="E2940" s="19" t="n">
        <f aca="false">IFERROR(VALUE(SUBSTITUTE(TRIM('수출입 실적(국가별)'!D2944),",","")),"")</f>
        <v>9606</v>
      </c>
      <c r="F2940" s="19" t="n">
        <f aca="false">IFERROR(VALUE(SUBSTITUTE(TRIM('수출입 실적(국가별)'!F2944),",","")),"")</f>
        <v>11812</v>
      </c>
      <c r="G2940" s="19" t="n">
        <f aca="false">IFERROR(VALUE(SUBSTITUTE(TRIM('수출입 실적(국가별)'!G2944),",","")),"")</f>
        <v>-2206</v>
      </c>
    </row>
    <row r="2941" customFormat="false" ht="15" hidden="false" customHeight="true" outlineLevel="0" collapsed="false">
      <c r="A2941" s="11" t="str">
        <f aca="false">TRIM('수출입 실적(국가별)'!A2945)</f>
        <v>2026.01</v>
      </c>
      <c r="B2941" s="17" t="n">
        <f aca="false">IFERROR(VALUE(LEFT(A2941,4)),"")</f>
        <v>2026</v>
      </c>
      <c r="C2941" s="17" t="n">
        <f aca="false">IFERROR(VALUE(RIGHT(A2941,2)),"")</f>
        <v>1</v>
      </c>
      <c r="D2941" s="11" t="str">
        <f aca="false">TRIM('수출입 실적(국가별)'!B2945)</f>
        <v>크로아티아</v>
      </c>
      <c r="E2941" s="19" t="n">
        <f aca="false">IFERROR(VALUE(SUBSTITUTE(TRIM('수출입 실적(국가별)'!D2945),",","")),"")</f>
        <v>8456</v>
      </c>
      <c r="F2941" s="19" t="n">
        <f aca="false">IFERROR(VALUE(SUBSTITUTE(TRIM('수출입 실적(국가별)'!F2945),",","")),"")</f>
        <v>2110</v>
      </c>
      <c r="G2941" s="19" t="n">
        <f aca="false">IFERROR(VALUE(SUBSTITUTE(TRIM('수출입 실적(국가별)'!G2945),",","")),"")</f>
        <v>6346</v>
      </c>
    </row>
    <row r="2942" customFormat="false" ht="15" hidden="false" customHeight="true" outlineLevel="0" collapsed="false">
      <c r="A2942" s="11" t="str">
        <f aca="false">TRIM('수출입 실적(국가별)'!A2946)</f>
        <v>2026.01</v>
      </c>
      <c r="B2942" s="17" t="n">
        <f aca="false">IFERROR(VALUE(LEFT(A2942,4)),"")</f>
        <v>2026</v>
      </c>
      <c r="C2942" s="17" t="n">
        <f aca="false">IFERROR(VALUE(RIGHT(A2942,2)),"")</f>
        <v>1</v>
      </c>
      <c r="D2942" s="11" t="str">
        <f aca="false">TRIM('수출입 실적(국가별)'!B2946)</f>
        <v>조지아</v>
      </c>
      <c r="E2942" s="19" t="n">
        <f aca="false">IFERROR(VALUE(SUBSTITUTE(TRIM('수출입 실적(국가별)'!D2946),",","")),"")</f>
        <v>8213</v>
      </c>
      <c r="F2942" s="19" t="n">
        <f aca="false">IFERROR(VALUE(SUBSTITUTE(TRIM('수출입 실적(국가별)'!F2946),",","")),"")</f>
        <v>467</v>
      </c>
      <c r="G2942" s="19" t="n">
        <f aca="false">IFERROR(VALUE(SUBSTITUTE(TRIM('수출입 실적(국가별)'!G2946),",","")),"")</f>
        <v>7746</v>
      </c>
    </row>
    <row r="2943" customFormat="false" ht="15" hidden="false" customHeight="true" outlineLevel="0" collapsed="false">
      <c r="A2943" s="11" t="str">
        <f aca="false">TRIM('수출입 실적(국가별)'!A2947)</f>
        <v>2026.01</v>
      </c>
      <c r="B2943" s="17" t="n">
        <f aca="false">IFERROR(VALUE(LEFT(A2943,4)),"")</f>
        <v>2026</v>
      </c>
      <c r="C2943" s="17" t="n">
        <f aca="false">IFERROR(VALUE(RIGHT(A2943,2)),"")</f>
        <v>1</v>
      </c>
      <c r="D2943" s="11" t="str">
        <f aca="false">TRIM('수출입 실적(국가별)'!B2947)</f>
        <v>이란</v>
      </c>
      <c r="E2943" s="19" t="n">
        <f aca="false">IFERROR(VALUE(SUBSTITUTE(TRIM('수출입 실적(국가별)'!D2947),",","")),"")</f>
        <v>8039</v>
      </c>
      <c r="F2943" s="19" t="n">
        <f aca="false">IFERROR(VALUE(SUBSTITUTE(TRIM('수출입 실적(국가별)'!F2947),",","")),"")</f>
        <v>2065</v>
      </c>
      <c r="G2943" s="19" t="n">
        <f aca="false">IFERROR(VALUE(SUBSTITUTE(TRIM('수출입 실적(국가별)'!G2947),",","")),"")</f>
        <v>5975</v>
      </c>
    </row>
    <row r="2944" customFormat="false" ht="15" hidden="false" customHeight="true" outlineLevel="0" collapsed="false">
      <c r="A2944" s="11" t="str">
        <f aca="false">TRIM('수출입 실적(국가별)'!A2948)</f>
        <v>2026.01</v>
      </c>
      <c r="B2944" s="17" t="n">
        <f aca="false">IFERROR(VALUE(LEFT(A2944,4)),"")</f>
        <v>2026</v>
      </c>
      <c r="C2944" s="17" t="n">
        <f aca="false">IFERROR(VALUE(RIGHT(A2944,2)),"")</f>
        <v>1</v>
      </c>
      <c r="D2944" s="11" t="str">
        <f aca="false">TRIM('수출입 실적(국가별)'!B2948)</f>
        <v>레바논</v>
      </c>
      <c r="E2944" s="19" t="n">
        <f aca="false">IFERROR(VALUE(SUBSTITUTE(TRIM('수출입 실적(국가별)'!D2948),",","")),"")</f>
        <v>7761</v>
      </c>
      <c r="F2944" s="19" t="n">
        <f aca="false">IFERROR(VALUE(SUBSTITUTE(TRIM('수출입 실적(국가별)'!F2948),",","")),"")</f>
        <v>1497</v>
      </c>
      <c r="G2944" s="19" t="n">
        <f aca="false">IFERROR(VALUE(SUBSTITUTE(TRIM('수출입 실적(국가별)'!G2948),",","")),"")</f>
        <v>6264</v>
      </c>
    </row>
    <row r="2945" customFormat="false" ht="15" hidden="false" customHeight="true" outlineLevel="0" collapsed="false">
      <c r="A2945" s="11" t="str">
        <f aca="false">TRIM('수출입 실적(국가별)'!A2949)</f>
        <v>2026.01</v>
      </c>
      <c r="B2945" s="17" t="n">
        <f aca="false">IFERROR(VALUE(LEFT(A2945,4)),"")</f>
        <v>2026</v>
      </c>
      <c r="C2945" s="17" t="n">
        <f aca="false">IFERROR(VALUE(RIGHT(A2945,2)),"")</f>
        <v>1</v>
      </c>
      <c r="D2945" s="11" t="str">
        <f aca="false">TRIM('수출입 실적(국가별)'!B2949)</f>
        <v>라오스</v>
      </c>
      <c r="E2945" s="19" t="n">
        <f aca="false">IFERROR(VALUE(SUBSTITUTE(TRIM('수출입 실적(국가별)'!D2949),",","")),"")</f>
        <v>7675</v>
      </c>
      <c r="F2945" s="19" t="n">
        <f aca="false">IFERROR(VALUE(SUBSTITUTE(TRIM('수출입 실적(국가별)'!F2949),",","")),"")</f>
        <v>5309</v>
      </c>
      <c r="G2945" s="19" t="n">
        <f aca="false">IFERROR(VALUE(SUBSTITUTE(TRIM('수출입 실적(국가별)'!G2949),",","")),"")</f>
        <v>2366</v>
      </c>
    </row>
    <row r="2946" customFormat="false" ht="15" hidden="false" customHeight="true" outlineLevel="0" collapsed="false">
      <c r="A2946" s="11" t="str">
        <f aca="false">TRIM('수출입 실적(국가별)'!A2950)</f>
        <v>2026.01</v>
      </c>
      <c r="B2946" s="17" t="n">
        <f aca="false">IFERROR(VALUE(LEFT(A2946,4)),"")</f>
        <v>2026</v>
      </c>
      <c r="C2946" s="17" t="n">
        <f aca="false">IFERROR(VALUE(RIGHT(A2946,2)),"")</f>
        <v>1</v>
      </c>
      <c r="D2946" s="11" t="str">
        <f aca="false">TRIM('수출입 실적(국가별)'!B2950)</f>
        <v>파푸아 뉴기니</v>
      </c>
      <c r="E2946" s="19" t="n">
        <f aca="false">IFERROR(VALUE(SUBSTITUTE(TRIM('수출입 실적(국가별)'!D2950),",","")),"")</f>
        <v>7467</v>
      </c>
      <c r="F2946" s="19" t="n">
        <f aca="false">IFERROR(VALUE(SUBSTITUTE(TRIM('수출입 실적(국가별)'!F2950),",","")),"")</f>
        <v>72873</v>
      </c>
      <c r="G2946" s="19" t="n">
        <f aca="false">IFERROR(VALUE(SUBSTITUTE(TRIM('수출입 실적(국가별)'!G2950),",","")),"")</f>
        <v>-65406</v>
      </c>
    </row>
    <row r="2947" customFormat="false" ht="15" hidden="false" customHeight="true" outlineLevel="0" collapsed="false">
      <c r="A2947" s="11" t="str">
        <f aca="false">TRIM('수출입 실적(국가별)'!A2951)</f>
        <v>2026.01</v>
      </c>
      <c r="B2947" s="17" t="n">
        <f aca="false">IFERROR(VALUE(LEFT(A2947,4)),"")</f>
        <v>2026</v>
      </c>
      <c r="C2947" s="17" t="n">
        <f aca="false">IFERROR(VALUE(RIGHT(A2947,2)),"")</f>
        <v>1</v>
      </c>
      <c r="D2947" s="11" t="str">
        <f aca="false">TRIM('수출입 실적(국가별)'!B2951)</f>
        <v>트리니다드 토바고</v>
      </c>
      <c r="E2947" s="19" t="n">
        <f aca="false">IFERROR(VALUE(SUBSTITUTE(TRIM('수출입 실적(국가별)'!D2951),",","")),"")</f>
        <v>7142</v>
      </c>
      <c r="F2947" s="19" t="n">
        <f aca="false">IFERROR(VALUE(SUBSTITUTE(TRIM('수출입 실적(국가별)'!F2951),",","")),"")</f>
        <v>1362</v>
      </c>
      <c r="G2947" s="19" t="n">
        <f aca="false">IFERROR(VALUE(SUBSTITUTE(TRIM('수출입 실적(국가별)'!G2951),",","")),"")</f>
        <v>5780</v>
      </c>
    </row>
    <row r="2948" customFormat="false" ht="15" hidden="false" customHeight="true" outlineLevel="0" collapsed="false">
      <c r="A2948" s="11" t="str">
        <f aca="false">TRIM('수출입 실적(국가별)'!A2952)</f>
        <v>2026.01</v>
      </c>
      <c r="B2948" s="17" t="n">
        <f aca="false">IFERROR(VALUE(LEFT(A2948,4)),"")</f>
        <v>2026</v>
      </c>
      <c r="C2948" s="17" t="n">
        <f aca="false">IFERROR(VALUE(RIGHT(A2948,2)),"")</f>
        <v>1</v>
      </c>
      <c r="D2948" s="11" t="str">
        <f aca="false">TRIM('수출입 실적(국가별)'!B2952)</f>
        <v>벨라루스</v>
      </c>
      <c r="E2948" s="19" t="n">
        <f aca="false">IFERROR(VALUE(SUBSTITUTE(TRIM('수출입 실적(국가별)'!D2952),",","")),"")</f>
        <v>6887</v>
      </c>
      <c r="F2948" s="19" t="n">
        <f aca="false">IFERROR(VALUE(SUBSTITUTE(TRIM('수출입 실적(국가별)'!F2952),",","")),"")</f>
        <v>2039</v>
      </c>
      <c r="G2948" s="19" t="n">
        <f aca="false">IFERROR(VALUE(SUBSTITUTE(TRIM('수출입 실적(국가별)'!G2952),",","")),"")</f>
        <v>4848</v>
      </c>
    </row>
    <row r="2949" customFormat="false" ht="15" hidden="false" customHeight="true" outlineLevel="0" collapsed="false">
      <c r="A2949" s="11" t="str">
        <f aca="false">TRIM('수출입 실적(국가별)'!A2953)</f>
        <v>2026.01</v>
      </c>
      <c r="B2949" s="17" t="n">
        <f aca="false">IFERROR(VALUE(LEFT(A2949,4)),"")</f>
        <v>2026</v>
      </c>
      <c r="C2949" s="17" t="n">
        <f aca="false">IFERROR(VALUE(RIGHT(A2949,2)),"")</f>
        <v>1</v>
      </c>
      <c r="D2949" s="11" t="str">
        <f aca="false">TRIM('수출입 실적(국가별)'!B2953)</f>
        <v>아이슬란드</v>
      </c>
      <c r="E2949" s="19" t="n">
        <f aca="false">IFERROR(VALUE(SUBSTITUTE(TRIM('수출입 실적(국가별)'!D2953),",","")),"")</f>
        <v>6731</v>
      </c>
      <c r="F2949" s="19" t="n">
        <f aca="false">IFERROR(VALUE(SUBSTITUTE(TRIM('수출입 실적(국가별)'!F2953),",","")),"")</f>
        <v>1538</v>
      </c>
      <c r="G2949" s="19" t="n">
        <f aca="false">IFERROR(VALUE(SUBSTITUTE(TRIM('수출입 실적(국가별)'!G2953),",","")),"")</f>
        <v>5193</v>
      </c>
    </row>
    <row r="2950" customFormat="false" ht="15" hidden="false" customHeight="true" outlineLevel="0" collapsed="false">
      <c r="A2950" s="11" t="str">
        <f aca="false">TRIM('수출입 실적(국가별)'!A2954)</f>
        <v>2026.01</v>
      </c>
      <c r="B2950" s="17" t="n">
        <f aca="false">IFERROR(VALUE(LEFT(A2950,4)),"")</f>
        <v>2026</v>
      </c>
      <c r="C2950" s="17" t="n">
        <f aca="false">IFERROR(VALUE(RIGHT(A2950,2)),"")</f>
        <v>1</v>
      </c>
      <c r="D2950" s="11" t="str">
        <f aca="false">TRIM('수출입 실적(국가별)'!B2954)</f>
        <v>몰도바</v>
      </c>
      <c r="E2950" s="19" t="n">
        <f aca="false">IFERROR(VALUE(SUBSTITUTE(TRIM('수출입 실적(국가별)'!D2954),",","")),"")</f>
        <v>6493</v>
      </c>
      <c r="F2950" s="19" t="n">
        <f aca="false">IFERROR(VALUE(SUBSTITUTE(TRIM('수출입 실적(국가별)'!F2954),",","")),"")</f>
        <v>3999</v>
      </c>
      <c r="G2950" s="19" t="n">
        <f aca="false">IFERROR(VALUE(SUBSTITUTE(TRIM('수출입 실적(국가별)'!G2954),",","")),"")</f>
        <v>2494</v>
      </c>
    </row>
    <row r="2951" customFormat="false" ht="15" hidden="false" customHeight="true" outlineLevel="0" collapsed="false">
      <c r="A2951" s="11" t="str">
        <f aca="false">TRIM('수출입 실적(국가별)'!A2955)</f>
        <v>2026.01</v>
      </c>
      <c r="B2951" s="17" t="n">
        <f aca="false">IFERROR(VALUE(LEFT(A2951,4)),"")</f>
        <v>2026</v>
      </c>
      <c r="C2951" s="17" t="n">
        <f aca="false">IFERROR(VALUE(RIGHT(A2951,2)),"")</f>
        <v>1</v>
      </c>
      <c r="D2951" s="11" t="str">
        <f aca="false">TRIM('수출입 실적(국가별)'!B2955)</f>
        <v>룩셈부르그</v>
      </c>
      <c r="E2951" s="19" t="n">
        <f aca="false">IFERROR(VALUE(SUBSTITUTE(TRIM('수출입 실적(국가별)'!D2955),",","")),"")</f>
        <v>6372</v>
      </c>
      <c r="F2951" s="19" t="n">
        <f aca="false">IFERROR(VALUE(SUBSTITUTE(TRIM('수출입 실적(국가별)'!F2955),",","")),"")</f>
        <v>13314</v>
      </c>
      <c r="G2951" s="19" t="n">
        <f aca="false">IFERROR(VALUE(SUBSTITUTE(TRIM('수출입 실적(국가별)'!G2955),",","")),"")</f>
        <v>-6942</v>
      </c>
    </row>
    <row r="2952" customFormat="false" ht="15" hidden="false" customHeight="true" outlineLevel="0" collapsed="false">
      <c r="A2952" s="11" t="str">
        <f aca="false">TRIM('수출입 실적(국가별)'!A2956)</f>
        <v>2026.01</v>
      </c>
      <c r="B2952" s="17" t="n">
        <f aca="false">IFERROR(VALUE(LEFT(A2952,4)),"")</f>
        <v>2026</v>
      </c>
      <c r="C2952" s="17" t="n">
        <f aca="false">IFERROR(VALUE(RIGHT(A2952,2)),"")</f>
        <v>1</v>
      </c>
      <c r="D2952" s="11" t="str">
        <f aca="false">TRIM('수출입 실적(국가별)'!B2956)</f>
        <v>불령 리유니온 코모도 제도</v>
      </c>
      <c r="E2952" s="19" t="n">
        <f aca="false">IFERROR(VALUE(SUBSTITUTE(TRIM('수출입 실적(국가별)'!D2956),",","")),"")</f>
        <v>6048</v>
      </c>
      <c r="F2952" s="19" t="n">
        <f aca="false">IFERROR(VALUE(SUBSTITUTE(TRIM('수출입 실적(국가별)'!F2956),",","")),"")</f>
        <v>0</v>
      </c>
      <c r="G2952" s="19" t="n">
        <f aca="false">IFERROR(VALUE(SUBSTITUTE(TRIM('수출입 실적(국가별)'!G2956),",","")),"")</f>
        <v>6048</v>
      </c>
    </row>
    <row r="2953" customFormat="false" ht="15" hidden="false" customHeight="true" outlineLevel="0" collapsed="false">
      <c r="A2953" s="11" t="str">
        <f aca="false">TRIM('수출입 실적(국가별)'!A2957)</f>
        <v>2026.01</v>
      </c>
      <c r="B2953" s="17" t="n">
        <f aca="false">IFERROR(VALUE(LEFT(A2953,4)),"")</f>
        <v>2026</v>
      </c>
      <c r="C2953" s="17" t="n">
        <f aca="false">IFERROR(VALUE(RIGHT(A2953,2)),"")</f>
        <v>1</v>
      </c>
      <c r="D2953" s="11" t="str">
        <f aca="false">TRIM('수출입 실적(국가별)'!B2957)</f>
        <v>사이프러스</v>
      </c>
      <c r="E2953" s="19" t="n">
        <f aca="false">IFERROR(VALUE(SUBSTITUTE(TRIM('수출입 실적(국가별)'!D2957),",","")),"")</f>
        <v>5812</v>
      </c>
      <c r="F2953" s="19" t="n">
        <f aca="false">IFERROR(VALUE(SUBSTITUTE(TRIM('수출입 실적(국가별)'!F2957),",","")),"")</f>
        <v>815</v>
      </c>
      <c r="G2953" s="19" t="n">
        <f aca="false">IFERROR(VALUE(SUBSTITUTE(TRIM('수출입 실적(국가별)'!G2957),",","")),"")</f>
        <v>4997</v>
      </c>
    </row>
    <row r="2954" customFormat="false" ht="15" hidden="false" customHeight="true" outlineLevel="0" collapsed="false">
      <c r="A2954" s="11" t="str">
        <f aca="false">TRIM('수출입 실적(국가별)'!A2958)</f>
        <v>2026.01</v>
      </c>
      <c r="B2954" s="17" t="n">
        <f aca="false">IFERROR(VALUE(LEFT(A2954,4)),"")</f>
        <v>2026</v>
      </c>
      <c r="C2954" s="17" t="n">
        <f aca="false">IFERROR(VALUE(RIGHT(A2954,2)),"")</f>
        <v>1</v>
      </c>
      <c r="D2954" s="11" t="str">
        <f aca="false">TRIM('수출입 실적(국가별)'!B2958)</f>
        <v>베닝</v>
      </c>
      <c r="E2954" s="19" t="n">
        <f aca="false">IFERROR(VALUE(SUBSTITUTE(TRIM('수출입 실적(국가별)'!D2958),",","")),"")</f>
        <v>4639</v>
      </c>
      <c r="F2954" s="19" t="n">
        <f aca="false">IFERROR(VALUE(SUBSTITUTE(TRIM('수출입 실적(국가별)'!F2958),",","")),"")</f>
        <v>0</v>
      </c>
      <c r="G2954" s="19" t="n">
        <f aca="false">IFERROR(VALUE(SUBSTITUTE(TRIM('수출입 실적(국가별)'!G2958),",","")),"")</f>
        <v>4639</v>
      </c>
    </row>
    <row r="2955" customFormat="false" ht="15" hidden="false" customHeight="true" outlineLevel="0" collapsed="false">
      <c r="A2955" s="11" t="str">
        <f aca="false">TRIM('수출입 실적(국가별)'!A2959)</f>
        <v>2026.01</v>
      </c>
      <c r="B2955" s="17" t="n">
        <f aca="false">IFERROR(VALUE(LEFT(A2955,4)),"")</f>
        <v>2026</v>
      </c>
      <c r="C2955" s="17" t="n">
        <f aca="false">IFERROR(VALUE(RIGHT(A2955,2)),"")</f>
        <v>1</v>
      </c>
      <c r="D2955" s="11" t="str">
        <f aca="false">TRIM('수출입 실적(국가별)'!B2959)</f>
        <v>라트비아</v>
      </c>
      <c r="E2955" s="19" t="n">
        <f aca="false">IFERROR(VALUE(SUBSTITUTE(TRIM('수출입 실적(국가별)'!D2959),",","")),"")</f>
        <v>4472</v>
      </c>
      <c r="F2955" s="19" t="n">
        <f aca="false">IFERROR(VALUE(SUBSTITUTE(TRIM('수출입 실적(국가별)'!F2959),",","")),"")</f>
        <v>7349</v>
      </c>
      <c r="G2955" s="19" t="n">
        <f aca="false">IFERROR(VALUE(SUBSTITUTE(TRIM('수출입 실적(국가별)'!G2959),",","")),"")</f>
        <v>-2877</v>
      </c>
    </row>
    <row r="2956" customFormat="false" ht="15" hidden="false" customHeight="true" outlineLevel="0" collapsed="false">
      <c r="A2956" s="11" t="str">
        <f aca="false">TRIM('수출입 실적(국가별)'!A2960)</f>
        <v>2026.01</v>
      </c>
      <c r="B2956" s="17" t="n">
        <f aca="false">IFERROR(VALUE(LEFT(A2956,4)),"")</f>
        <v>2026</v>
      </c>
      <c r="C2956" s="17" t="n">
        <f aca="false">IFERROR(VALUE(RIGHT(A2956,2)),"")</f>
        <v>1</v>
      </c>
      <c r="D2956" s="11" t="str">
        <f aca="false">TRIM('수출입 실적(국가별)'!B2960)</f>
        <v>사모아</v>
      </c>
      <c r="E2956" s="19" t="n">
        <f aca="false">IFERROR(VALUE(SUBSTITUTE(TRIM('수출입 실적(국가별)'!D2960),",","")),"")</f>
        <v>4441</v>
      </c>
      <c r="F2956" s="19" t="n">
        <f aca="false">IFERROR(VALUE(SUBSTITUTE(TRIM('수출입 실적(국가별)'!F2960),",","")),"")</f>
        <v>108</v>
      </c>
      <c r="G2956" s="19" t="n">
        <f aca="false">IFERROR(VALUE(SUBSTITUTE(TRIM('수출입 실적(국가별)'!G2960),",","")),"")</f>
        <v>4334</v>
      </c>
    </row>
    <row r="2957" customFormat="false" ht="15" hidden="false" customHeight="true" outlineLevel="0" collapsed="false">
      <c r="A2957" s="11" t="str">
        <f aca="false">TRIM('수출입 실적(국가별)'!A2961)</f>
        <v>2026.01</v>
      </c>
      <c r="B2957" s="17" t="n">
        <f aca="false">IFERROR(VALUE(LEFT(A2957,4)),"")</f>
        <v>2026</v>
      </c>
      <c r="C2957" s="17" t="n">
        <f aca="false">IFERROR(VALUE(RIGHT(A2957,2)),"")</f>
        <v>1</v>
      </c>
      <c r="D2957" s="11" t="str">
        <f aca="false">TRIM('수출입 실적(국가별)'!B2961)</f>
        <v>베네주엘라</v>
      </c>
      <c r="E2957" s="19" t="n">
        <f aca="false">IFERROR(VALUE(SUBSTITUTE(TRIM('수출입 실적(국가별)'!D2961),",","")),"")</f>
        <v>3859</v>
      </c>
      <c r="F2957" s="19" t="n">
        <f aca="false">IFERROR(VALUE(SUBSTITUTE(TRIM('수출입 실적(국가별)'!F2961),",","")),"")</f>
        <v>896</v>
      </c>
      <c r="G2957" s="19" t="n">
        <f aca="false">IFERROR(VALUE(SUBSTITUTE(TRIM('수출입 실적(국가별)'!G2961),",","")),"")</f>
        <v>2962</v>
      </c>
    </row>
    <row r="2958" customFormat="false" ht="15" hidden="false" customHeight="true" outlineLevel="0" collapsed="false">
      <c r="A2958" s="11" t="str">
        <f aca="false">TRIM('수출입 실적(국가별)'!A2962)</f>
        <v>2026.01</v>
      </c>
      <c r="B2958" s="17" t="n">
        <f aca="false">IFERROR(VALUE(LEFT(A2958,4)),"")</f>
        <v>2026</v>
      </c>
      <c r="C2958" s="17" t="n">
        <f aca="false">IFERROR(VALUE(RIGHT(A2958,2)),"")</f>
        <v>1</v>
      </c>
      <c r="D2958" s="11" t="str">
        <f aca="false">TRIM('수출입 실적(국가별)'!B2962)</f>
        <v>가이아나</v>
      </c>
      <c r="E2958" s="19" t="n">
        <f aca="false">IFERROR(VALUE(SUBSTITUTE(TRIM('수출입 실적(국가별)'!D2962),",","")),"")</f>
        <v>3786</v>
      </c>
      <c r="F2958" s="19" t="n">
        <f aca="false">IFERROR(VALUE(SUBSTITUTE(TRIM('수출입 실적(국가별)'!F2962),",","")),"")</f>
        <v>166</v>
      </c>
      <c r="G2958" s="19" t="n">
        <f aca="false">IFERROR(VALUE(SUBSTITUTE(TRIM('수출입 실적(국가별)'!G2962),",","")),"")</f>
        <v>3620</v>
      </c>
    </row>
    <row r="2959" customFormat="false" ht="15" hidden="false" customHeight="true" outlineLevel="0" collapsed="false">
      <c r="A2959" s="11" t="str">
        <f aca="false">TRIM('수출입 실적(국가별)'!A2963)</f>
        <v>2026.01</v>
      </c>
      <c r="B2959" s="17" t="n">
        <f aca="false">IFERROR(VALUE(LEFT(A2959,4)),"")</f>
        <v>2026</v>
      </c>
      <c r="C2959" s="17" t="n">
        <f aca="false">IFERROR(VALUE(RIGHT(A2959,2)),"")</f>
        <v>1</v>
      </c>
      <c r="D2959" s="11" t="str">
        <f aca="false">TRIM('수출입 실적(국가별)'!B2963)</f>
        <v>세이쉘</v>
      </c>
      <c r="E2959" s="19" t="n">
        <f aca="false">IFERROR(VALUE(SUBSTITUTE(TRIM('수출입 실적(국가별)'!D2963),",","")),"")</f>
        <v>3784</v>
      </c>
      <c r="F2959" s="19" t="n">
        <f aca="false">IFERROR(VALUE(SUBSTITUTE(TRIM('수출입 실적(국가별)'!F2963),",","")),"")</f>
        <v>39</v>
      </c>
      <c r="G2959" s="19" t="n">
        <f aca="false">IFERROR(VALUE(SUBSTITUTE(TRIM('수출입 실적(국가별)'!G2963),",","")),"")</f>
        <v>3744</v>
      </c>
    </row>
    <row r="2960" customFormat="false" ht="15" hidden="false" customHeight="true" outlineLevel="0" collapsed="false">
      <c r="A2960" s="11" t="str">
        <f aca="false">TRIM('수출입 실적(국가별)'!A2964)</f>
        <v>2026.01</v>
      </c>
      <c r="B2960" s="17" t="n">
        <f aca="false">IFERROR(VALUE(LEFT(A2960,4)),"")</f>
        <v>2026</v>
      </c>
      <c r="C2960" s="17" t="n">
        <f aca="false">IFERROR(VALUE(RIGHT(A2960,2)),"")</f>
        <v>1</v>
      </c>
      <c r="D2960" s="11" t="str">
        <f aca="false">TRIM('수출입 실적(국가별)'!B2964)</f>
        <v>짐바브웨</v>
      </c>
      <c r="E2960" s="19" t="n">
        <f aca="false">IFERROR(VALUE(SUBSTITUTE(TRIM('수출입 실적(국가별)'!D2964),",","")),"")</f>
        <v>3756</v>
      </c>
      <c r="F2960" s="19" t="n">
        <f aca="false">IFERROR(VALUE(SUBSTITUTE(TRIM('수출입 실적(국가별)'!F2964),",","")),"")</f>
        <v>1334</v>
      </c>
      <c r="G2960" s="19" t="n">
        <f aca="false">IFERROR(VALUE(SUBSTITUTE(TRIM('수출입 실적(국가별)'!G2964),",","")),"")</f>
        <v>2421</v>
      </c>
    </row>
    <row r="2961" customFormat="false" ht="15" hidden="false" customHeight="true" outlineLevel="0" collapsed="false">
      <c r="A2961" s="11" t="str">
        <f aca="false">TRIM('수출입 실적(국가별)'!A2965)</f>
        <v>2026.01</v>
      </c>
      <c r="B2961" s="17" t="n">
        <f aca="false">IFERROR(VALUE(LEFT(A2961,4)),"")</f>
        <v>2026</v>
      </c>
      <c r="C2961" s="17" t="n">
        <f aca="false">IFERROR(VALUE(RIGHT(A2961,2)),"")</f>
        <v>1</v>
      </c>
      <c r="D2961" s="11" t="str">
        <f aca="false">TRIM('수출입 실적(국가별)'!B2965)</f>
        <v>마다카스카르</v>
      </c>
      <c r="E2961" s="19" t="n">
        <f aca="false">IFERROR(VALUE(SUBSTITUTE(TRIM('수출입 실적(국가별)'!D2965),",","")),"")</f>
        <v>3664</v>
      </c>
      <c r="F2961" s="19" t="n">
        <f aca="false">IFERROR(VALUE(SUBSTITUTE(TRIM('수출입 실적(국가별)'!F2965),",","")),"")</f>
        <v>2421</v>
      </c>
      <c r="G2961" s="19" t="n">
        <f aca="false">IFERROR(VALUE(SUBSTITUTE(TRIM('수출입 실적(국가별)'!G2965),",","")),"")</f>
        <v>1242</v>
      </c>
    </row>
    <row r="2962" customFormat="false" ht="15" hidden="false" customHeight="true" outlineLevel="0" collapsed="false">
      <c r="A2962" s="11" t="str">
        <f aca="false">TRIM('수출입 실적(국가별)'!A2966)</f>
        <v>2026.01</v>
      </c>
      <c r="B2962" s="17" t="n">
        <f aca="false">IFERROR(VALUE(LEFT(A2962,4)),"")</f>
        <v>2026</v>
      </c>
      <c r="C2962" s="17" t="n">
        <f aca="false">IFERROR(VALUE(RIGHT(A2962,2)),"")</f>
        <v>1</v>
      </c>
      <c r="D2962" s="11" t="str">
        <f aca="false">TRIM('수출입 실적(국가별)'!B2966)</f>
        <v>니카라과</v>
      </c>
      <c r="E2962" s="19" t="n">
        <f aca="false">IFERROR(VALUE(SUBSTITUTE(TRIM('수출입 실적(국가별)'!D2966),",","")),"")</f>
        <v>3617</v>
      </c>
      <c r="F2962" s="19" t="n">
        <f aca="false">IFERROR(VALUE(SUBSTITUTE(TRIM('수출입 실적(국가별)'!F2966),",","")),"")</f>
        <v>1255</v>
      </c>
      <c r="G2962" s="19" t="n">
        <f aca="false">IFERROR(VALUE(SUBSTITUTE(TRIM('수출입 실적(국가별)'!G2966),",","")),"")</f>
        <v>2362</v>
      </c>
    </row>
    <row r="2963" customFormat="false" ht="15" hidden="false" customHeight="true" outlineLevel="0" collapsed="false">
      <c r="A2963" s="11" t="str">
        <f aca="false">TRIM('수출입 실적(국가별)'!A2967)</f>
        <v>2026.01</v>
      </c>
      <c r="B2963" s="17" t="n">
        <f aca="false">IFERROR(VALUE(LEFT(A2963,4)),"")</f>
        <v>2026</v>
      </c>
      <c r="C2963" s="17" t="n">
        <f aca="false">IFERROR(VALUE(RIGHT(A2963,2)),"")</f>
        <v>1</v>
      </c>
      <c r="D2963" s="11" t="str">
        <f aca="false">TRIM('수출입 실적(국가별)'!B2967)</f>
        <v>아프카니스탄</v>
      </c>
      <c r="E2963" s="19" t="n">
        <f aca="false">IFERROR(VALUE(SUBSTITUTE(TRIM('수출입 실적(국가별)'!D2967),",","")),"")</f>
        <v>3510</v>
      </c>
      <c r="F2963" s="19" t="n">
        <f aca="false">IFERROR(VALUE(SUBSTITUTE(TRIM('수출입 실적(국가별)'!F2967),",","")),"")</f>
        <v>257</v>
      </c>
      <c r="G2963" s="19" t="n">
        <f aca="false">IFERROR(VALUE(SUBSTITUTE(TRIM('수출입 실적(국가별)'!G2967),",","")),"")</f>
        <v>3253</v>
      </c>
    </row>
    <row r="2964" customFormat="false" ht="15" hidden="false" customHeight="true" outlineLevel="0" collapsed="false">
      <c r="A2964" s="11" t="str">
        <f aca="false">TRIM('수출입 실적(국가별)'!A2968)</f>
        <v>2026.01</v>
      </c>
      <c r="B2964" s="17" t="n">
        <f aca="false">IFERROR(VALUE(LEFT(A2964,4)),"")</f>
        <v>2026</v>
      </c>
      <c r="C2964" s="17" t="n">
        <f aca="false">IFERROR(VALUE(RIGHT(A2964,2)),"")</f>
        <v>1</v>
      </c>
      <c r="D2964" s="11" t="str">
        <f aca="false">TRIM('수출입 실적(국가별)'!B2968)</f>
        <v>예맨</v>
      </c>
      <c r="E2964" s="19" t="n">
        <f aca="false">IFERROR(VALUE(SUBSTITUTE(TRIM('수출입 실적(국가별)'!D2968),",","")),"")</f>
        <v>3246</v>
      </c>
      <c r="F2964" s="19" t="n">
        <f aca="false">IFERROR(VALUE(SUBSTITUTE(TRIM('수출입 실적(국가별)'!F2968),",","")),"")</f>
        <v>1666</v>
      </c>
      <c r="G2964" s="19" t="n">
        <f aca="false">IFERROR(VALUE(SUBSTITUTE(TRIM('수출입 실적(국가별)'!G2968),",","")),"")</f>
        <v>1580</v>
      </c>
    </row>
    <row r="2965" customFormat="false" ht="15" hidden="false" customHeight="true" outlineLevel="0" collapsed="false">
      <c r="A2965" s="11" t="str">
        <f aca="false">TRIM('수출입 실적(국가별)'!A2969)</f>
        <v>2026.01</v>
      </c>
      <c r="B2965" s="17" t="n">
        <f aca="false">IFERROR(VALUE(LEFT(A2965,4)),"")</f>
        <v>2026</v>
      </c>
      <c r="C2965" s="17" t="n">
        <f aca="false">IFERROR(VALUE(RIGHT(A2965,2)),"")</f>
        <v>1</v>
      </c>
      <c r="D2965" s="11" t="str">
        <f aca="false">TRIM('수출입 실적(국가별)'!B2969)</f>
        <v>네팔</v>
      </c>
      <c r="E2965" s="19" t="n">
        <f aca="false">IFERROR(VALUE(SUBSTITUTE(TRIM('수출입 실적(국가별)'!D2969),",","")),"")</f>
        <v>2922</v>
      </c>
      <c r="F2965" s="19" t="n">
        <f aca="false">IFERROR(VALUE(SUBSTITUTE(TRIM('수출입 실적(국가별)'!F2969),",","")),"")</f>
        <v>496</v>
      </c>
      <c r="G2965" s="19" t="n">
        <f aca="false">IFERROR(VALUE(SUBSTITUTE(TRIM('수출입 실적(국가별)'!G2969),",","")),"")</f>
        <v>2426</v>
      </c>
    </row>
    <row r="2966" customFormat="false" ht="15" hidden="false" customHeight="true" outlineLevel="0" collapsed="false">
      <c r="A2966" s="11" t="str">
        <f aca="false">TRIM('수출입 실적(국가별)'!A2970)</f>
        <v>2026.01</v>
      </c>
      <c r="B2966" s="17" t="n">
        <f aca="false">IFERROR(VALUE(LEFT(A2966,4)),"")</f>
        <v>2026</v>
      </c>
      <c r="C2966" s="17" t="n">
        <f aca="false">IFERROR(VALUE(RIGHT(A2966,2)),"")</f>
        <v>1</v>
      </c>
      <c r="D2966" s="11" t="str">
        <f aca="false">TRIM('수출입 실적(국가별)'!B2970)</f>
        <v>볼리비아</v>
      </c>
      <c r="E2966" s="19" t="n">
        <f aca="false">IFERROR(VALUE(SUBSTITUTE(TRIM('수출입 실적(국가별)'!D2970),",","")),"")</f>
        <v>2645</v>
      </c>
      <c r="F2966" s="19" t="n">
        <f aca="false">IFERROR(VALUE(SUBSTITUTE(TRIM('수출입 실적(국가별)'!F2970),",","")),"")</f>
        <v>174644</v>
      </c>
      <c r="G2966" s="19" t="n">
        <f aca="false">IFERROR(VALUE(SUBSTITUTE(TRIM('수출입 실적(국가별)'!G2970),",","")),"")</f>
        <v>-171999</v>
      </c>
    </row>
    <row r="2967" customFormat="false" ht="15" hidden="false" customHeight="true" outlineLevel="0" collapsed="false">
      <c r="A2967" s="11" t="str">
        <f aca="false">TRIM('수출입 실적(국가별)'!A2971)</f>
        <v>2026.01</v>
      </c>
      <c r="B2967" s="17" t="n">
        <f aca="false">IFERROR(VALUE(LEFT(A2967,4)),"")</f>
        <v>2026</v>
      </c>
      <c r="C2967" s="17" t="n">
        <f aca="false">IFERROR(VALUE(RIGHT(A2967,2)),"")</f>
        <v>1</v>
      </c>
      <c r="D2967" s="11" t="str">
        <f aca="false">TRIM('수출입 실적(국가별)'!B2971)</f>
        <v>토고</v>
      </c>
      <c r="E2967" s="19" t="n">
        <f aca="false">IFERROR(VALUE(SUBSTITUTE(TRIM('수출입 실적(국가별)'!D2971),",","")),"")</f>
        <v>2505</v>
      </c>
      <c r="F2967" s="19" t="n">
        <f aca="false">IFERROR(VALUE(SUBSTITUTE(TRIM('수출입 실적(국가별)'!F2971),",","")),"")</f>
        <v>966</v>
      </c>
      <c r="G2967" s="19" t="n">
        <f aca="false">IFERROR(VALUE(SUBSTITUTE(TRIM('수출입 실적(국가별)'!G2971),",","")),"")</f>
        <v>1539</v>
      </c>
    </row>
    <row r="2968" customFormat="false" ht="15" hidden="false" customHeight="true" outlineLevel="0" collapsed="false">
      <c r="A2968" s="11" t="str">
        <f aca="false">TRIM('수출입 실적(국가별)'!A2972)</f>
        <v>2026.01</v>
      </c>
      <c r="B2968" s="17" t="n">
        <f aca="false">IFERROR(VALUE(LEFT(A2968,4)),"")</f>
        <v>2026</v>
      </c>
      <c r="C2968" s="17" t="n">
        <f aca="false">IFERROR(VALUE(RIGHT(A2968,2)),"")</f>
        <v>1</v>
      </c>
      <c r="D2968" s="11" t="str">
        <f aca="false">TRIM('수출입 실적(국가별)'!B2972)</f>
        <v>투르크멘</v>
      </c>
      <c r="E2968" s="19" t="n">
        <f aca="false">IFERROR(VALUE(SUBSTITUTE(TRIM('수출입 실적(국가별)'!D2972),",","")),"")</f>
        <v>2397</v>
      </c>
      <c r="F2968" s="19" t="n">
        <f aca="false">IFERROR(VALUE(SUBSTITUTE(TRIM('수출입 실적(국가별)'!F2972),",","")),"")</f>
        <v>128</v>
      </c>
      <c r="G2968" s="19" t="n">
        <f aca="false">IFERROR(VALUE(SUBSTITUTE(TRIM('수출입 실적(국가별)'!G2972),",","")),"")</f>
        <v>2270</v>
      </c>
    </row>
    <row r="2969" customFormat="false" ht="15" hidden="false" customHeight="true" outlineLevel="0" collapsed="false">
      <c r="A2969" s="11" t="str">
        <f aca="false">TRIM('수출입 실적(국가별)'!A2973)</f>
        <v>2026.01</v>
      </c>
      <c r="B2969" s="17" t="n">
        <f aca="false">IFERROR(VALUE(LEFT(A2969,4)),"")</f>
        <v>2026</v>
      </c>
      <c r="C2969" s="17" t="n">
        <f aca="false">IFERROR(VALUE(RIGHT(A2969,2)),"")</f>
        <v>1</v>
      </c>
      <c r="D2969" s="11" t="str">
        <f aca="false">TRIM('수출입 실적(국가별)'!B2973)</f>
        <v>기니</v>
      </c>
      <c r="E2969" s="19" t="n">
        <f aca="false">IFERROR(VALUE(SUBSTITUTE(TRIM('수출입 실적(국가별)'!D2973),",","")),"")</f>
        <v>2367</v>
      </c>
      <c r="F2969" s="19" t="n">
        <f aca="false">IFERROR(VALUE(SUBSTITUTE(TRIM('수출입 실적(국가별)'!F2973),",","")),"")</f>
        <v>4460</v>
      </c>
      <c r="G2969" s="19" t="n">
        <f aca="false">IFERROR(VALUE(SUBSTITUTE(TRIM('수출입 실적(국가별)'!G2973),",","")),"")</f>
        <v>-2093</v>
      </c>
    </row>
    <row r="2970" customFormat="false" ht="15" hidden="false" customHeight="true" outlineLevel="0" collapsed="false">
      <c r="A2970" s="11" t="str">
        <f aca="false">TRIM('수출입 실적(국가별)'!A2974)</f>
        <v>2026.01</v>
      </c>
      <c r="B2970" s="17" t="n">
        <f aca="false">IFERROR(VALUE(LEFT(A2970,4)),"")</f>
        <v>2026</v>
      </c>
      <c r="C2970" s="17" t="n">
        <f aca="false">IFERROR(VALUE(RIGHT(A2970,2)),"")</f>
        <v>1</v>
      </c>
      <c r="D2970" s="11" t="str">
        <f aca="false">TRIM('수출입 실적(국가별)'!B2974)</f>
        <v>브루나이</v>
      </c>
      <c r="E2970" s="19" t="n">
        <f aca="false">IFERROR(VALUE(SUBSTITUTE(TRIM('수출입 실적(국가별)'!D2974),",","")),"")</f>
        <v>2202</v>
      </c>
      <c r="F2970" s="19" t="n">
        <f aca="false">IFERROR(VALUE(SUBSTITUTE(TRIM('수출입 실적(국가별)'!F2974),",","")),"")</f>
        <v>35491</v>
      </c>
      <c r="G2970" s="19" t="n">
        <f aca="false">IFERROR(VALUE(SUBSTITUTE(TRIM('수출입 실적(국가별)'!G2974),",","")),"")</f>
        <v>-33289</v>
      </c>
    </row>
    <row r="2971" customFormat="false" ht="15" hidden="false" customHeight="true" outlineLevel="0" collapsed="false">
      <c r="A2971" s="11" t="str">
        <f aca="false">TRIM('수출입 실적(국가별)'!A2975)</f>
        <v>2026.01</v>
      </c>
      <c r="B2971" s="17" t="n">
        <f aca="false">IFERROR(VALUE(LEFT(A2971,4)),"")</f>
        <v>2026</v>
      </c>
      <c r="C2971" s="17" t="n">
        <f aca="false">IFERROR(VALUE(RIGHT(A2971,2)),"")</f>
        <v>1</v>
      </c>
      <c r="D2971" s="11" t="str">
        <f aca="false">TRIM('수출입 실적(국가별)'!B2975)</f>
        <v>모리셔스</v>
      </c>
      <c r="E2971" s="19" t="n">
        <f aca="false">IFERROR(VALUE(SUBSTITUTE(TRIM('수출입 실적(국가별)'!D2975),",","")),"")</f>
        <v>2126</v>
      </c>
      <c r="F2971" s="19" t="n">
        <f aca="false">IFERROR(VALUE(SUBSTITUTE(TRIM('수출입 실적(국가별)'!F2975),",","")),"")</f>
        <v>149</v>
      </c>
      <c r="G2971" s="19" t="n">
        <f aca="false">IFERROR(VALUE(SUBSTITUTE(TRIM('수출입 실적(국가별)'!G2975),",","")),"")</f>
        <v>1977</v>
      </c>
    </row>
    <row r="2972" customFormat="false" ht="15" hidden="false" customHeight="true" outlineLevel="0" collapsed="false">
      <c r="A2972" s="11" t="str">
        <f aca="false">TRIM('수출입 실적(국가별)'!A2976)</f>
        <v>2026.01</v>
      </c>
      <c r="B2972" s="17" t="n">
        <f aca="false">IFERROR(VALUE(LEFT(A2972,4)),"")</f>
        <v>2026</v>
      </c>
      <c r="C2972" s="17" t="n">
        <f aca="false">IFERROR(VALUE(RIGHT(A2972,2)),"")</f>
        <v>1</v>
      </c>
      <c r="D2972" s="11" t="str">
        <f aca="false">TRIM('수출입 실적(국가별)'!B2976)</f>
        <v>콩고</v>
      </c>
      <c r="E2972" s="19" t="n">
        <f aca="false">IFERROR(VALUE(SUBSTITUTE(TRIM('수출입 실적(국가별)'!D2976),",","")),"")</f>
        <v>1959</v>
      </c>
      <c r="F2972" s="19" t="n">
        <f aca="false">IFERROR(VALUE(SUBSTITUTE(TRIM('수출입 실적(국가별)'!F2976),",","")),"")</f>
        <v>349</v>
      </c>
      <c r="G2972" s="19" t="n">
        <f aca="false">IFERROR(VALUE(SUBSTITUTE(TRIM('수출입 실적(국가별)'!G2976),",","")),"")</f>
        <v>1610</v>
      </c>
    </row>
    <row r="2973" customFormat="false" ht="15" hidden="false" customHeight="true" outlineLevel="0" collapsed="false">
      <c r="A2973" s="11" t="str">
        <f aca="false">TRIM('수출입 실적(국가별)'!A2977)</f>
        <v>2026.01</v>
      </c>
      <c r="B2973" s="17" t="n">
        <f aca="false">IFERROR(VALUE(LEFT(A2973,4)),"")</f>
        <v>2026</v>
      </c>
      <c r="C2973" s="17" t="n">
        <f aca="false">IFERROR(VALUE(RIGHT(A2973,2)),"")</f>
        <v>1</v>
      </c>
      <c r="D2973" s="11" t="str">
        <f aca="false">TRIM('수출입 실적(국가별)'!B2977)</f>
        <v>아르메니아</v>
      </c>
      <c r="E2973" s="19" t="n">
        <f aca="false">IFERROR(VALUE(SUBSTITUTE(TRIM('수출입 실적(국가별)'!D2977),",","")),"")</f>
        <v>1954</v>
      </c>
      <c r="F2973" s="19" t="n">
        <f aca="false">IFERROR(VALUE(SUBSTITUTE(TRIM('수출입 실적(국가별)'!F2977),",","")),"")</f>
        <v>2196</v>
      </c>
      <c r="G2973" s="19" t="n">
        <f aca="false">IFERROR(VALUE(SUBSTITUTE(TRIM('수출입 실적(국가별)'!G2977),",","")),"")</f>
        <v>-243</v>
      </c>
    </row>
    <row r="2974" customFormat="false" ht="15" hidden="false" customHeight="true" outlineLevel="0" collapsed="false">
      <c r="A2974" s="11" t="str">
        <f aca="false">TRIM('수출입 실적(국가별)'!A2978)</f>
        <v>2026.01</v>
      </c>
      <c r="B2974" s="17" t="n">
        <f aca="false">IFERROR(VALUE(LEFT(A2974,4)),"")</f>
        <v>2026</v>
      </c>
      <c r="C2974" s="17" t="n">
        <f aca="false">IFERROR(VALUE(RIGHT(A2974,2)),"")</f>
        <v>1</v>
      </c>
      <c r="D2974" s="11" t="str">
        <f aca="false">TRIM('수출입 실적(국가별)'!B2978)</f>
        <v>잠비아</v>
      </c>
      <c r="E2974" s="19" t="n">
        <f aca="false">IFERROR(VALUE(SUBSTITUTE(TRIM('수출입 실적(국가별)'!D2978),",","")),"")</f>
        <v>1796</v>
      </c>
      <c r="F2974" s="19" t="n">
        <f aca="false">IFERROR(VALUE(SUBSTITUTE(TRIM('수출입 실적(국가별)'!F2978),",","")),"")</f>
        <v>26766</v>
      </c>
      <c r="G2974" s="19" t="n">
        <f aca="false">IFERROR(VALUE(SUBSTITUTE(TRIM('수출입 실적(국가별)'!G2978),",","")),"")</f>
        <v>-24971</v>
      </c>
    </row>
    <row r="2975" customFormat="false" ht="15" hidden="false" customHeight="true" outlineLevel="0" collapsed="false">
      <c r="A2975" s="11" t="str">
        <f aca="false">TRIM('수출입 실적(국가별)'!A2979)</f>
        <v>2026.01</v>
      </c>
      <c r="B2975" s="17" t="n">
        <f aca="false">IFERROR(VALUE(LEFT(A2975,4)),"")</f>
        <v>2026</v>
      </c>
      <c r="C2975" s="17" t="n">
        <f aca="false">IFERROR(VALUE(RIGHT(A2975,2)),"")</f>
        <v>1</v>
      </c>
      <c r="D2975" s="11" t="str">
        <f aca="false">TRIM('수출입 실적(국가별)'!B2979)</f>
        <v>마카오</v>
      </c>
      <c r="E2975" s="19" t="n">
        <f aca="false">IFERROR(VALUE(SUBSTITUTE(TRIM('수출입 실적(국가별)'!D2979),",","")),"")</f>
        <v>1763</v>
      </c>
      <c r="F2975" s="19" t="n">
        <f aca="false">IFERROR(VALUE(SUBSTITUTE(TRIM('수출입 실적(국가별)'!F2979),",","")),"")</f>
        <v>275</v>
      </c>
      <c r="G2975" s="19" t="n">
        <f aca="false">IFERROR(VALUE(SUBSTITUTE(TRIM('수출입 실적(국가별)'!G2979),",","")),"")</f>
        <v>1488</v>
      </c>
    </row>
    <row r="2976" customFormat="false" ht="15" hidden="false" customHeight="true" outlineLevel="0" collapsed="false">
      <c r="A2976" s="11" t="str">
        <f aca="false">TRIM('수출입 실적(국가별)'!A2980)</f>
        <v>2026.01</v>
      </c>
      <c r="B2976" s="17" t="n">
        <f aca="false">IFERROR(VALUE(LEFT(A2976,4)),"")</f>
        <v>2026</v>
      </c>
      <c r="C2976" s="17" t="n">
        <f aca="false">IFERROR(VALUE(RIGHT(A2976,2)),"")</f>
        <v>1</v>
      </c>
      <c r="D2976" s="11" t="str">
        <f aca="false">TRIM('수출입 실적(국가별)'!B2980)</f>
        <v>부르키나 파소</v>
      </c>
      <c r="E2976" s="19" t="n">
        <f aca="false">IFERROR(VALUE(SUBSTITUTE(TRIM('수출입 실적(국가별)'!D2980),",","")),"")</f>
        <v>1754</v>
      </c>
      <c r="F2976" s="19" t="n">
        <f aca="false">IFERROR(VALUE(SUBSTITUTE(TRIM('수출입 실적(국가별)'!F2980),",","")),"")</f>
        <v>0</v>
      </c>
      <c r="G2976" s="19" t="n">
        <f aca="false">IFERROR(VALUE(SUBSTITUTE(TRIM('수출입 실적(국가별)'!G2980),",","")),"")</f>
        <v>1754</v>
      </c>
    </row>
    <row r="2977" customFormat="false" ht="15" hidden="false" customHeight="true" outlineLevel="0" collapsed="false">
      <c r="A2977" s="11" t="str">
        <f aca="false">TRIM('수출입 실적(국가별)'!A2981)</f>
        <v>2026.01</v>
      </c>
      <c r="B2977" s="17" t="n">
        <f aca="false">IFERROR(VALUE(LEFT(A2977,4)),"")</f>
        <v>2026</v>
      </c>
      <c r="C2977" s="17" t="n">
        <f aca="false">IFERROR(VALUE(RIGHT(A2977,2)),"")</f>
        <v>1</v>
      </c>
      <c r="D2977" s="11" t="str">
        <f aca="false">TRIM('수출입 실적(국가별)'!B2981)</f>
        <v>콩고민주공화국</v>
      </c>
      <c r="E2977" s="19" t="n">
        <f aca="false">IFERROR(VALUE(SUBSTITUTE(TRIM('수출입 실적(국가별)'!D2981),",","")),"")</f>
        <v>1582</v>
      </c>
      <c r="F2977" s="19" t="n">
        <f aca="false">IFERROR(VALUE(SUBSTITUTE(TRIM('수출입 실적(국가별)'!F2981),",","")),"")</f>
        <v>160753</v>
      </c>
      <c r="G2977" s="19" t="n">
        <f aca="false">IFERROR(VALUE(SUBSTITUTE(TRIM('수출입 실적(국가별)'!G2981),",","")),"")</f>
        <v>-159171</v>
      </c>
    </row>
    <row r="2978" customFormat="false" ht="15" hidden="false" customHeight="true" outlineLevel="0" collapsed="false">
      <c r="A2978" s="11" t="str">
        <f aca="false">TRIM('수출입 실적(국가별)'!A2982)</f>
        <v>2026.01</v>
      </c>
      <c r="B2978" s="17" t="n">
        <f aca="false">IFERROR(VALUE(LEFT(A2978,4)),"")</f>
        <v>2026</v>
      </c>
      <c r="C2978" s="17" t="n">
        <f aca="false">IFERROR(VALUE(RIGHT(A2978,2)),"")</f>
        <v>1</v>
      </c>
      <c r="D2978" s="11" t="str">
        <f aca="false">TRIM('수출입 실적(국가별)'!B2982)</f>
        <v>카메룬</v>
      </c>
      <c r="E2978" s="19" t="n">
        <f aca="false">IFERROR(VALUE(SUBSTITUTE(TRIM('수출입 실적(국가별)'!D2982),",","")),"")</f>
        <v>1524</v>
      </c>
      <c r="F2978" s="19" t="n">
        <f aca="false">IFERROR(VALUE(SUBSTITUTE(TRIM('수출입 실적(국가별)'!F2982),",","")),"")</f>
        <v>2</v>
      </c>
      <c r="G2978" s="19" t="n">
        <f aca="false">IFERROR(VALUE(SUBSTITUTE(TRIM('수출입 실적(국가별)'!G2982),",","")),"")</f>
        <v>1523</v>
      </c>
    </row>
    <row r="2979" customFormat="false" ht="15" hidden="false" customHeight="true" outlineLevel="0" collapsed="false">
      <c r="A2979" s="11" t="str">
        <f aca="false">TRIM('수출입 실적(국가별)'!A2983)</f>
        <v>2026.01</v>
      </c>
      <c r="B2979" s="17" t="n">
        <f aca="false">IFERROR(VALUE(LEFT(A2979,4)),"")</f>
        <v>2026</v>
      </c>
      <c r="C2979" s="17" t="n">
        <f aca="false">IFERROR(VALUE(RIGHT(A2979,2)),"")</f>
        <v>1</v>
      </c>
      <c r="D2979" s="11" t="str">
        <f aca="false">TRIM('수출입 실적(국가별)'!B2983)</f>
        <v>가봉</v>
      </c>
      <c r="E2979" s="19" t="n">
        <f aca="false">IFERROR(VALUE(SUBSTITUTE(TRIM('수출입 실적(국가별)'!D2983),",","")),"")</f>
        <v>1515</v>
      </c>
      <c r="F2979" s="19" t="n">
        <f aca="false">IFERROR(VALUE(SUBSTITUTE(TRIM('수출입 실적(국가별)'!F2983),",","")),"")</f>
        <v>360</v>
      </c>
      <c r="G2979" s="19" t="n">
        <f aca="false">IFERROR(VALUE(SUBSTITUTE(TRIM('수출입 실적(국가별)'!G2983),",","")),"")</f>
        <v>1155</v>
      </c>
    </row>
    <row r="2980" customFormat="false" ht="15" hidden="false" customHeight="true" outlineLevel="0" collapsed="false">
      <c r="A2980" s="11" t="str">
        <f aca="false">TRIM('수출입 실적(국가별)'!A2984)</f>
        <v>2026.01</v>
      </c>
      <c r="B2980" s="17" t="n">
        <f aca="false">IFERROR(VALUE(LEFT(A2980,4)),"")</f>
        <v>2026</v>
      </c>
      <c r="C2980" s="17" t="n">
        <f aca="false">IFERROR(VALUE(RIGHT(A2980,2)),"")</f>
        <v>1</v>
      </c>
      <c r="D2980" s="11" t="str">
        <f aca="false">TRIM('수출입 실적(국가별)'!B2984)</f>
        <v>니제르</v>
      </c>
      <c r="E2980" s="19" t="n">
        <f aca="false">IFERROR(VALUE(SUBSTITUTE(TRIM('수출입 실적(국가별)'!D2984),",","")),"")</f>
        <v>1444</v>
      </c>
      <c r="F2980" s="19" t="n">
        <f aca="false">IFERROR(VALUE(SUBSTITUTE(TRIM('수출입 실적(국가별)'!F2984),",","")),"")</f>
        <v>0</v>
      </c>
      <c r="G2980" s="19" t="n">
        <f aca="false">IFERROR(VALUE(SUBSTITUTE(TRIM('수출입 실적(국가별)'!G2984),",","")),"")</f>
        <v>1444</v>
      </c>
    </row>
    <row r="2981" customFormat="false" ht="15" hidden="false" customHeight="true" outlineLevel="0" collapsed="false">
      <c r="A2981" s="11" t="str">
        <f aca="false">TRIM('수출입 실적(국가별)'!A2985)</f>
        <v>2026.01</v>
      </c>
      <c r="B2981" s="17" t="n">
        <f aca="false">IFERROR(VALUE(LEFT(A2981,4)),"")</f>
        <v>2026</v>
      </c>
      <c r="C2981" s="17" t="n">
        <f aca="false">IFERROR(VALUE(RIGHT(A2981,2)),"")</f>
        <v>1</v>
      </c>
      <c r="D2981" s="11" t="str">
        <f aca="false">TRIM('수출입 실적(국가별)'!B2985)</f>
        <v>아이티</v>
      </c>
      <c r="E2981" s="19" t="n">
        <f aca="false">IFERROR(VALUE(SUBSTITUTE(TRIM('수출입 실적(국가별)'!D2985),",","")),"")</f>
        <v>1364</v>
      </c>
      <c r="F2981" s="19" t="n">
        <f aca="false">IFERROR(VALUE(SUBSTITUTE(TRIM('수출입 실적(국가별)'!F2985),",","")),"")</f>
        <v>37</v>
      </c>
      <c r="G2981" s="19" t="n">
        <f aca="false">IFERROR(VALUE(SUBSTITUTE(TRIM('수출입 실적(국가별)'!G2985),",","")),"")</f>
        <v>1327</v>
      </c>
    </row>
    <row r="2982" customFormat="false" ht="15" hidden="false" customHeight="true" outlineLevel="0" collapsed="false">
      <c r="A2982" s="11" t="str">
        <f aca="false">TRIM('수출입 실적(국가별)'!A2986)</f>
        <v>2026.01</v>
      </c>
      <c r="B2982" s="17" t="n">
        <f aca="false">IFERROR(VALUE(LEFT(A2982,4)),"")</f>
        <v>2026</v>
      </c>
      <c r="C2982" s="17" t="n">
        <f aca="false">IFERROR(VALUE(RIGHT(A2982,2)),"")</f>
        <v>1</v>
      </c>
      <c r="D2982" s="11" t="str">
        <f aca="false">TRIM('수출입 실적(국가별)'!B2986)</f>
        <v>그레나다</v>
      </c>
      <c r="E2982" s="19" t="n">
        <f aca="false">IFERROR(VALUE(SUBSTITUTE(TRIM('수출입 실적(국가별)'!D2986),",","")),"")</f>
        <v>1325</v>
      </c>
      <c r="F2982" s="19" t="n">
        <f aca="false">IFERROR(VALUE(SUBSTITUTE(TRIM('수출입 실적(국가별)'!F2986),",","")),"")</f>
        <v>0</v>
      </c>
      <c r="G2982" s="19" t="n">
        <f aca="false">IFERROR(VALUE(SUBSTITUTE(TRIM('수출입 실적(국가별)'!G2986),",","")),"")</f>
        <v>1325</v>
      </c>
    </row>
    <row r="2983" customFormat="false" ht="15" hidden="false" customHeight="true" outlineLevel="0" collapsed="false">
      <c r="A2983" s="11" t="str">
        <f aca="false">TRIM('수출입 실적(국가별)'!A2987)</f>
        <v>2026.01</v>
      </c>
      <c r="B2983" s="17" t="n">
        <f aca="false">IFERROR(VALUE(LEFT(A2983,4)),"")</f>
        <v>2026</v>
      </c>
      <c r="C2983" s="17" t="n">
        <f aca="false">IFERROR(VALUE(RIGHT(A2983,2)),"")</f>
        <v>1</v>
      </c>
      <c r="D2983" s="11" t="str">
        <f aca="false">TRIM('수출입 실적(국가별)'!B2987)</f>
        <v>자마이카</v>
      </c>
      <c r="E2983" s="19" t="n">
        <f aca="false">IFERROR(VALUE(SUBSTITUTE(TRIM('수출입 실적(국가별)'!D2987),",","")),"")</f>
        <v>1243</v>
      </c>
      <c r="F2983" s="19" t="n">
        <f aca="false">IFERROR(VALUE(SUBSTITUTE(TRIM('수출입 실적(국가별)'!F2987),",","")),"")</f>
        <v>1959</v>
      </c>
      <c r="G2983" s="19" t="n">
        <f aca="false">IFERROR(VALUE(SUBSTITUTE(TRIM('수출입 실적(국가별)'!G2987),",","")),"")</f>
        <v>-716</v>
      </c>
    </row>
    <row r="2984" customFormat="false" ht="15" hidden="false" customHeight="true" outlineLevel="0" collapsed="false">
      <c r="A2984" s="11" t="str">
        <f aca="false">TRIM('수출입 실적(국가별)'!A2988)</f>
        <v>2026.01</v>
      </c>
      <c r="B2984" s="17" t="n">
        <f aca="false">IFERROR(VALUE(LEFT(A2984,4)),"")</f>
        <v>2026</v>
      </c>
      <c r="C2984" s="17" t="n">
        <f aca="false">IFERROR(VALUE(RIGHT(A2984,2)),"")</f>
        <v>1</v>
      </c>
      <c r="D2984" s="11" t="str">
        <f aca="false">TRIM('수출입 실적(국가별)'!B2988)</f>
        <v>북마리아나 군도</v>
      </c>
      <c r="E2984" s="19" t="n">
        <f aca="false">IFERROR(VALUE(SUBSTITUTE(TRIM('수출입 실적(국가별)'!D2988),",","")),"")</f>
        <v>1163</v>
      </c>
      <c r="F2984" s="19" t="n">
        <f aca="false">IFERROR(VALUE(SUBSTITUTE(TRIM('수출입 실적(국가별)'!F2988),",","")),"")</f>
        <v>264</v>
      </c>
      <c r="G2984" s="19" t="n">
        <f aca="false">IFERROR(VALUE(SUBSTITUTE(TRIM('수출입 실적(국가별)'!G2988),",","")),"")</f>
        <v>899</v>
      </c>
    </row>
    <row r="2985" customFormat="false" ht="15" hidden="false" customHeight="true" outlineLevel="0" collapsed="false">
      <c r="A2985" s="11" t="str">
        <f aca="false">TRIM('수출입 실적(국가별)'!A2989)</f>
        <v>2026.01</v>
      </c>
      <c r="B2985" s="17" t="n">
        <f aca="false">IFERROR(VALUE(LEFT(A2985,4)),"")</f>
        <v>2026</v>
      </c>
      <c r="C2985" s="17" t="n">
        <f aca="false">IFERROR(VALUE(RIGHT(A2985,2)),"")</f>
        <v>1</v>
      </c>
      <c r="D2985" s="11" t="str">
        <f aca="false">TRIM('수출입 실적(국가별)'!B2989)</f>
        <v>아메리칸 사모아</v>
      </c>
      <c r="E2985" s="19" t="n">
        <f aca="false">IFERROR(VALUE(SUBSTITUTE(TRIM('수출입 실적(국가별)'!D2989),",","")),"")</f>
        <v>1154</v>
      </c>
      <c r="F2985" s="19" t="n">
        <f aca="false">IFERROR(VALUE(SUBSTITUTE(TRIM('수출입 실적(국가별)'!F2989),",","")),"")</f>
        <v>34</v>
      </c>
      <c r="G2985" s="19" t="n">
        <f aca="false">IFERROR(VALUE(SUBSTITUTE(TRIM('수출입 실적(국가별)'!G2989),",","")),"")</f>
        <v>1120</v>
      </c>
    </row>
    <row r="2986" customFormat="false" ht="15" hidden="false" customHeight="true" outlineLevel="0" collapsed="false">
      <c r="A2986" s="11" t="str">
        <f aca="false">TRIM('수출입 실적(국가별)'!A2990)</f>
        <v>2026.01</v>
      </c>
      <c r="B2986" s="17" t="n">
        <f aca="false">IFERROR(VALUE(LEFT(A2986,4)),"")</f>
        <v>2026</v>
      </c>
      <c r="C2986" s="17" t="n">
        <f aca="false">IFERROR(VALUE(RIGHT(A2986,2)),"")</f>
        <v>1</v>
      </c>
      <c r="D2986" s="11" t="str">
        <f aca="false">TRIM('수출입 실적(국가별)'!B2990)</f>
        <v>리히텐슈타인</v>
      </c>
      <c r="E2986" s="19" t="n">
        <f aca="false">IFERROR(VALUE(SUBSTITUTE(TRIM('수출입 실적(국가별)'!D2990),",","")),"")</f>
        <v>1063</v>
      </c>
      <c r="F2986" s="19" t="n">
        <f aca="false">IFERROR(VALUE(SUBSTITUTE(TRIM('수출입 실적(국가별)'!F2990),",","")),"")</f>
        <v>1927</v>
      </c>
      <c r="G2986" s="19" t="n">
        <f aca="false">IFERROR(VALUE(SUBSTITUTE(TRIM('수출입 실적(국가별)'!G2990),",","")),"")</f>
        <v>-864</v>
      </c>
    </row>
    <row r="2987" customFormat="false" ht="15" hidden="false" customHeight="true" outlineLevel="0" collapsed="false">
      <c r="A2987" s="11" t="str">
        <f aca="false">TRIM('수출입 실적(국가별)'!A2991)</f>
        <v>2026.01</v>
      </c>
      <c r="B2987" s="17" t="n">
        <f aca="false">IFERROR(VALUE(LEFT(A2987,4)),"")</f>
        <v>2026</v>
      </c>
      <c r="C2987" s="17" t="n">
        <f aca="false">IFERROR(VALUE(RIGHT(A2987,2)),"")</f>
        <v>1</v>
      </c>
      <c r="D2987" s="11" t="str">
        <f aca="false">TRIM('수출입 실적(국가별)'!B2991)</f>
        <v>르완다</v>
      </c>
      <c r="E2987" s="19" t="n">
        <f aca="false">IFERROR(VALUE(SUBSTITUTE(TRIM('수출입 실적(국가별)'!D2991),",","")),"")</f>
        <v>1046</v>
      </c>
      <c r="F2987" s="19" t="n">
        <f aca="false">IFERROR(VALUE(SUBSTITUTE(TRIM('수출입 실적(국가별)'!F2991),",","")),"")</f>
        <v>209</v>
      </c>
      <c r="G2987" s="19" t="n">
        <f aca="false">IFERROR(VALUE(SUBSTITUTE(TRIM('수출입 실적(국가별)'!G2991),",","")),"")</f>
        <v>837</v>
      </c>
    </row>
    <row r="2988" customFormat="false" ht="15" hidden="false" customHeight="true" outlineLevel="0" collapsed="false">
      <c r="A2988" s="11" t="str">
        <f aca="false">TRIM('수출입 실적(국가별)'!A2992)</f>
        <v>2026.01</v>
      </c>
      <c r="B2988" s="17" t="n">
        <f aca="false">IFERROR(VALUE(LEFT(A2988,4)),"")</f>
        <v>2026</v>
      </c>
      <c r="C2988" s="17" t="n">
        <f aca="false">IFERROR(VALUE(RIGHT(A2988,2)),"")</f>
        <v>1</v>
      </c>
      <c r="D2988" s="11" t="str">
        <f aca="false">TRIM('수출입 실적(국가별)'!B2992)</f>
        <v>과델로프</v>
      </c>
      <c r="E2988" s="19" t="n">
        <f aca="false">IFERROR(VALUE(SUBSTITUTE(TRIM('수출입 실적(국가별)'!D2992),",","")),"")</f>
        <v>1045</v>
      </c>
      <c r="F2988" s="19" t="n">
        <f aca="false">IFERROR(VALUE(SUBSTITUTE(TRIM('수출입 실적(국가별)'!F2992),",","")),"")</f>
        <v>0</v>
      </c>
      <c r="G2988" s="19" t="n">
        <f aca="false">IFERROR(VALUE(SUBSTITUTE(TRIM('수출입 실적(국가별)'!G2992),",","")),"")</f>
        <v>1045</v>
      </c>
    </row>
    <row r="2989" customFormat="false" ht="15" hidden="false" customHeight="true" outlineLevel="0" collapsed="false">
      <c r="A2989" s="11" t="str">
        <f aca="false">TRIM('수출입 실적(국가별)'!A2993)</f>
        <v>2026.01</v>
      </c>
      <c r="B2989" s="17" t="n">
        <f aca="false">IFERROR(VALUE(LEFT(A2989,4)),"")</f>
        <v>2026</v>
      </c>
      <c r="C2989" s="17" t="n">
        <f aca="false">IFERROR(VALUE(RIGHT(A2989,2)),"")</f>
        <v>1</v>
      </c>
      <c r="D2989" s="11" t="str">
        <f aca="false">TRIM('수출입 실적(국가별)'!B2993)</f>
        <v>모리타니</v>
      </c>
      <c r="E2989" s="19" t="n">
        <f aca="false">IFERROR(VALUE(SUBSTITUTE(TRIM('수출입 실적(국가별)'!D2993),",","")),"")</f>
        <v>1041</v>
      </c>
      <c r="F2989" s="19" t="n">
        <f aca="false">IFERROR(VALUE(SUBSTITUTE(TRIM('수출입 실적(국가별)'!F2993),",","")),"")</f>
        <v>1251</v>
      </c>
      <c r="G2989" s="19" t="n">
        <f aca="false">IFERROR(VALUE(SUBSTITUTE(TRIM('수출입 실적(국가별)'!G2993),",","")),"")</f>
        <v>-209</v>
      </c>
    </row>
    <row r="2990" customFormat="false" ht="15" hidden="false" customHeight="true" outlineLevel="0" collapsed="false">
      <c r="A2990" s="11" t="str">
        <f aca="false">TRIM('수출입 실적(국가별)'!A2994)</f>
        <v>2026.01</v>
      </c>
      <c r="B2990" s="17" t="n">
        <f aca="false">IFERROR(VALUE(LEFT(A2990,4)),"")</f>
        <v>2026</v>
      </c>
      <c r="C2990" s="17" t="n">
        <f aca="false">IFERROR(VALUE(RIGHT(A2990,2)),"")</f>
        <v>1</v>
      </c>
      <c r="D2990" s="11" t="str">
        <f aca="false">TRIM('수출입 실적(국가별)'!B2994)</f>
        <v>팔레스타인 해방기구</v>
      </c>
      <c r="E2990" s="19" t="n">
        <f aca="false">IFERROR(VALUE(SUBSTITUTE(TRIM('수출입 실적(국가별)'!D2994),",","")),"")</f>
        <v>1041</v>
      </c>
      <c r="F2990" s="19" t="n">
        <f aca="false">IFERROR(VALUE(SUBSTITUTE(TRIM('수출입 실적(국가별)'!F2994),",","")),"")</f>
        <v>21</v>
      </c>
      <c r="G2990" s="19" t="n">
        <f aca="false">IFERROR(VALUE(SUBSTITUTE(TRIM('수출입 실적(국가별)'!G2994),",","")),"")</f>
        <v>1020</v>
      </c>
    </row>
    <row r="2991" customFormat="false" ht="15" hidden="false" customHeight="true" outlineLevel="0" collapsed="false">
      <c r="A2991" s="11" t="str">
        <f aca="false">TRIM('수출입 실적(국가별)'!A2995)</f>
        <v>2026.01</v>
      </c>
      <c r="B2991" s="17" t="n">
        <f aca="false">IFERROR(VALUE(LEFT(A2991,4)),"")</f>
        <v>2026</v>
      </c>
      <c r="C2991" s="17" t="n">
        <f aca="false">IFERROR(VALUE(RIGHT(A2991,2)),"")</f>
        <v>1</v>
      </c>
      <c r="D2991" s="11" t="str">
        <f aca="false">TRIM('수출입 실적(국가별)'!B2995)</f>
        <v>솔로몬 군도</v>
      </c>
      <c r="E2991" s="19" t="n">
        <f aca="false">IFERROR(VALUE(SUBSTITUTE(TRIM('수출입 실적(국가별)'!D2995),",","")),"")</f>
        <v>984</v>
      </c>
      <c r="F2991" s="19" t="n">
        <f aca="false">IFERROR(VALUE(SUBSTITUTE(TRIM('수출입 실적(국가별)'!F2995),",","")),"")</f>
        <v>146</v>
      </c>
      <c r="G2991" s="19" t="n">
        <f aca="false">IFERROR(VALUE(SUBSTITUTE(TRIM('수출입 실적(국가별)'!G2995),",","")),"")</f>
        <v>838</v>
      </c>
    </row>
    <row r="2992" customFormat="false" ht="15" hidden="false" customHeight="true" outlineLevel="0" collapsed="false">
      <c r="A2992" s="11" t="str">
        <f aca="false">TRIM('수출입 실적(국가별)'!A2996)</f>
        <v>2026.01</v>
      </c>
      <c r="B2992" s="17" t="n">
        <f aca="false">IFERROR(VALUE(LEFT(A2992,4)),"")</f>
        <v>2026</v>
      </c>
      <c r="C2992" s="17" t="n">
        <f aca="false">IFERROR(VALUE(RIGHT(A2992,2)),"")</f>
        <v>1</v>
      </c>
      <c r="D2992" s="11" t="str">
        <f aca="false">TRIM('수출입 실적(국가별)'!B2996)</f>
        <v>우간다</v>
      </c>
      <c r="E2992" s="19" t="n">
        <f aca="false">IFERROR(VALUE(SUBSTITUTE(TRIM('수출입 실적(국가별)'!D2996),",","")),"")</f>
        <v>930</v>
      </c>
      <c r="F2992" s="19" t="n">
        <f aca="false">IFERROR(VALUE(SUBSTITUTE(TRIM('수출입 실적(국가별)'!F2996),",","")),"")</f>
        <v>393</v>
      </c>
      <c r="G2992" s="19" t="n">
        <f aca="false">IFERROR(VALUE(SUBSTITUTE(TRIM('수출입 실적(국가별)'!G2996),",","")),"")</f>
        <v>537</v>
      </c>
    </row>
    <row r="2993" customFormat="false" ht="15" hidden="false" customHeight="true" outlineLevel="0" collapsed="false">
      <c r="A2993" s="11" t="str">
        <f aca="false">TRIM('수출입 실적(국가별)'!A2997)</f>
        <v>2026.01</v>
      </c>
      <c r="B2993" s="17" t="n">
        <f aca="false">IFERROR(VALUE(LEFT(A2993,4)),"")</f>
        <v>2026</v>
      </c>
      <c r="C2993" s="17" t="n">
        <f aca="false">IFERROR(VALUE(RIGHT(A2993,2)),"")</f>
        <v>1</v>
      </c>
      <c r="D2993" s="11" t="str">
        <f aca="false">TRIM('수출입 실적(국가별)'!B2997)</f>
        <v>세인트 마틴</v>
      </c>
      <c r="E2993" s="19" t="n">
        <f aca="false">IFERROR(VALUE(SUBSTITUTE(TRIM('수출입 실적(국가별)'!D2997),",","")),"")</f>
        <v>894</v>
      </c>
      <c r="F2993" s="19" t="n">
        <f aca="false">IFERROR(VALUE(SUBSTITUTE(TRIM('수출입 실적(국가별)'!F2997),",","")),"")</f>
        <v>0</v>
      </c>
      <c r="G2993" s="19" t="n">
        <f aca="false">IFERROR(VALUE(SUBSTITUTE(TRIM('수출입 실적(국가별)'!G2997),",","")),"")</f>
        <v>894</v>
      </c>
    </row>
    <row r="2994" customFormat="false" ht="15" hidden="false" customHeight="true" outlineLevel="0" collapsed="false">
      <c r="A2994" s="11" t="str">
        <f aca="false">TRIM('수출입 실적(국가별)'!A2998)</f>
        <v>2026.01</v>
      </c>
      <c r="B2994" s="17" t="n">
        <f aca="false">IFERROR(VALUE(LEFT(A2994,4)),"")</f>
        <v>2026</v>
      </c>
      <c r="C2994" s="17" t="n">
        <f aca="false">IFERROR(VALUE(RIGHT(A2994,2)),"")</f>
        <v>1</v>
      </c>
      <c r="D2994" s="11" t="str">
        <f aca="false">TRIM('수출입 실적(국가별)'!B2998)</f>
        <v>영령 캐이맨 군도</v>
      </c>
      <c r="E2994" s="19" t="n">
        <f aca="false">IFERROR(VALUE(SUBSTITUTE(TRIM('수출입 실적(국가별)'!D2998),",","")),"")</f>
        <v>866</v>
      </c>
      <c r="F2994" s="19" t="n">
        <f aca="false">IFERROR(VALUE(SUBSTITUTE(TRIM('수출입 실적(국가별)'!F2998),",","")),"")</f>
        <v>0</v>
      </c>
      <c r="G2994" s="19" t="n">
        <f aca="false">IFERROR(VALUE(SUBSTITUTE(TRIM('수출입 실적(국가별)'!G2998),",","")),"")</f>
        <v>866</v>
      </c>
    </row>
    <row r="2995" customFormat="false" ht="15" hidden="false" customHeight="true" outlineLevel="0" collapsed="false">
      <c r="A2995" s="11" t="str">
        <f aca="false">TRIM('수출입 실적(국가별)'!A2999)</f>
        <v>2026.01</v>
      </c>
      <c r="B2995" s="17" t="n">
        <f aca="false">IFERROR(VALUE(LEFT(A2995,4)),"")</f>
        <v>2026</v>
      </c>
      <c r="C2995" s="17" t="n">
        <f aca="false">IFERROR(VALUE(RIGHT(A2995,2)),"")</f>
        <v>1</v>
      </c>
      <c r="D2995" s="11" t="str">
        <f aca="false">TRIM('수출입 실적(국가별)'!B2999)</f>
        <v>수리남</v>
      </c>
      <c r="E2995" s="19" t="n">
        <f aca="false">IFERROR(VALUE(SUBSTITUTE(TRIM('수출입 실적(국가별)'!D2999),",","")),"")</f>
        <v>861</v>
      </c>
      <c r="F2995" s="19" t="n">
        <f aca="false">IFERROR(VALUE(SUBSTITUTE(TRIM('수출입 실적(국가별)'!F2999),",","")),"")</f>
        <v>914</v>
      </c>
      <c r="G2995" s="19" t="n">
        <f aca="false">IFERROR(VALUE(SUBSTITUTE(TRIM('수출입 실적(국가별)'!G2999),",","")),"")</f>
        <v>-53</v>
      </c>
    </row>
    <row r="2996" customFormat="false" ht="15" hidden="false" customHeight="true" outlineLevel="0" collapsed="false">
      <c r="A2996" s="11" t="str">
        <f aca="false">TRIM('수출입 실적(국가별)'!A3000)</f>
        <v>2026.01</v>
      </c>
      <c r="B2996" s="17" t="n">
        <f aca="false">IFERROR(VALUE(LEFT(A2996,4)),"")</f>
        <v>2026</v>
      </c>
      <c r="C2996" s="17" t="n">
        <f aca="false">IFERROR(VALUE(RIGHT(A2996,2)),"")</f>
        <v>1</v>
      </c>
      <c r="D2996" s="11" t="str">
        <f aca="false">TRIM('수출입 실적(국가별)'!B3000)</f>
        <v>쿠바</v>
      </c>
      <c r="E2996" s="19" t="n">
        <f aca="false">IFERROR(VALUE(SUBSTITUTE(TRIM('수출입 실적(국가별)'!D3000),",","")),"")</f>
        <v>847</v>
      </c>
      <c r="F2996" s="19" t="n">
        <f aca="false">IFERROR(VALUE(SUBSTITUTE(TRIM('수출입 실적(국가별)'!F3000),",","")),"")</f>
        <v>771</v>
      </c>
      <c r="G2996" s="19" t="n">
        <f aca="false">IFERROR(VALUE(SUBSTITUTE(TRIM('수출입 실적(국가별)'!G3000),",","")),"")</f>
        <v>75</v>
      </c>
    </row>
    <row r="2997" customFormat="false" ht="15" hidden="false" customHeight="true" outlineLevel="0" collapsed="false">
      <c r="A2997" s="11" t="str">
        <f aca="false">TRIM('수출입 실적(국가별)'!A3001)</f>
        <v>2026.01</v>
      </c>
      <c r="B2997" s="17" t="n">
        <f aca="false">IFERROR(VALUE(LEFT(A2997,4)),"")</f>
        <v>2026</v>
      </c>
      <c r="C2997" s="17" t="n">
        <f aca="false">IFERROR(VALUE(RIGHT(A2997,2)),"")</f>
        <v>1</v>
      </c>
      <c r="D2997" s="11" t="str">
        <f aca="false">TRIM('수출입 실적(국가별)'!B3001)</f>
        <v>몬테네그로</v>
      </c>
      <c r="E2997" s="19" t="n">
        <f aca="false">IFERROR(VALUE(SUBSTITUTE(TRIM('수출입 실적(국가별)'!D3001),",","")),"")</f>
        <v>836</v>
      </c>
      <c r="F2997" s="19" t="n">
        <f aca="false">IFERROR(VALUE(SUBSTITUTE(TRIM('수출입 실적(국가별)'!F3001),",","")),"")</f>
        <v>0</v>
      </c>
      <c r="G2997" s="19" t="n">
        <f aca="false">IFERROR(VALUE(SUBSTITUTE(TRIM('수출입 실적(국가별)'!G3001),",","")),"")</f>
        <v>836</v>
      </c>
    </row>
    <row r="2998" customFormat="false" ht="15" hidden="false" customHeight="true" outlineLevel="0" collapsed="false">
      <c r="A2998" s="11" t="str">
        <f aca="false">TRIM('수출입 실적(국가별)'!A3002)</f>
        <v>2026.01</v>
      </c>
      <c r="B2998" s="17" t="n">
        <f aca="false">IFERROR(VALUE(LEFT(A2998,4)),"")</f>
        <v>2026</v>
      </c>
      <c r="C2998" s="17" t="n">
        <f aca="false">IFERROR(VALUE(RIGHT(A2998,2)),"")</f>
        <v>1</v>
      </c>
      <c r="D2998" s="11" t="str">
        <f aca="false">TRIM('수출입 실적(국가별)'!B3002)</f>
        <v>키리바티</v>
      </c>
      <c r="E2998" s="19" t="n">
        <f aca="false">IFERROR(VALUE(SUBSTITUTE(TRIM('수출입 실적(국가별)'!D3002),",","")),"")</f>
        <v>833</v>
      </c>
      <c r="F2998" s="19" t="n">
        <f aca="false">IFERROR(VALUE(SUBSTITUTE(TRIM('수출입 실적(국가별)'!F3002),",","")),"")</f>
        <v>37</v>
      </c>
      <c r="G2998" s="19" t="n">
        <f aca="false">IFERROR(VALUE(SUBSTITUTE(TRIM('수출입 실적(국가별)'!G3002),",","")),"")</f>
        <v>797</v>
      </c>
    </row>
    <row r="2999" customFormat="false" ht="15" hidden="false" customHeight="true" outlineLevel="0" collapsed="false">
      <c r="A2999" s="11" t="str">
        <f aca="false">TRIM('수출입 실적(국가별)'!A3003)</f>
        <v>2026.01</v>
      </c>
      <c r="B2999" s="17" t="n">
        <f aca="false">IFERROR(VALUE(LEFT(A2999,4)),"")</f>
        <v>2026</v>
      </c>
      <c r="C2999" s="17" t="n">
        <f aca="false">IFERROR(VALUE(RIGHT(A2999,2)),"")</f>
        <v>1</v>
      </c>
      <c r="D2999" s="11" t="str">
        <f aca="false">TRIM('수출입 실적(국가별)'!B3003)</f>
        <v>마세도니아</v>
      </c>
      <c r="E2999" s="19" t="n">
        <f aca="false">IFERROR(VALUE(SUBSTITUTE(TRIM('수출입 실적(국가별)'!D3003),",","")),"")</f>
        <v>822</v>
      </c>
      <c r="F2999" s="19" t="n">
        <f aca="false">IFERROR(VALUE(SUBSTITUTE(TRIM('수출입 실적(국가별)'!F3003),",","")),"")</f>
        <v>813</v>
      </c>
      <c r="G2999" s="19" t="n">
        <f aca="false">IFERROR(VALUE(SUBSTITUTE(TRIM('수출입 실적(국가별)'!G3003),",","")),"")</f>
        <v>9</v>
      </c>
    </row>
    <row r="3000" customFormat="false" ht="15" hidden="false" customHeight="true" outlineLevel="0" collapsed="false">
      <c r="A3000" s="11" t="str">
        <f aca="false">TRIM('수출입 실적(국가별)'!A3004)</f>
        <v>2026.01</v>
      </c>
      <c r="B3000" s="17" t="n">
        <f aca="false">IFERROR(VALUE(LEFT(A3000,4)),"")</f>
        <v>2026</v>
      </c>
      <c r="C3000" s="17" t="n">
        <f aca="false">IFERROR(VALUE(RIGHT(A3000,2)),"")</f>
        <v>1</v>
      </c>
      <c r="D3000" s="11" t="str">
        <f aca="false">TRIM('수출입 실적(국가별)'!B3004)</f>
        <v>뉴 칼레도니아</v>
      </c>
      <c r="E3000" s="19" t="n">
        <f aca="false">IFERROR(VALUE(SUBSTITUTE(TRIM('수출입 실적(국가별)'!D3004),",","")),"")</f>
        <v>782</v>
      </c>
      <c r="F3000" s="19" t="n">
        <f aca="false">IFERROR(VALUE(SUBSTITUTE(TRIM('수출입 실적(국가별)'!F3004),",","")),"")</f>
        <v>17298</v>
      </c>
      <c r="G3000" s="19" t="n">
        <f aca="false">IFERROR(VALUE(SUBSTITUTE(TRIM('수출입 실적(국가별)'!G3004),",","")),"")</f>
        <v>-16516</v>
      </c>
    </row>
    <row r="3001" customFormat="false" ht="15" hidden="false" customHeight="true" outlineLevel="0" collapsed="false">
      <c r="A3001" s="11" t="str">
        <f aca="false">TRIM('수출입 실적(국가별)'!A3005)</f>
        <v>2026.01</v>
      </c>
      <c r="B3001" s="17" t="n">
        <f aca="false">IFERROR(VALUE(LEFT(A3001,4)),"")</f>
        <v>2026</v>
      </c>
      <c r="C3001" s="17" t="n">
        <f aca="false">IFERROR(VALUE(RIGHT(A3001,2)),"")</f>
        <v>1</v>
      </c>
      <c r="D3001" s="11" t="str">
        <f aca="false">TRIM('수출입 실적(국가별)'!B3005)</f>
        <v>적도 기니</v>
      </c>
      <c r="E3001" s="19" t="n">
        <f aca="false">IFERROR(VALUE(SUBSTITUTE(TRIM('수출입 실적(국가별)'!D3005),",","")),"")</f>
        <v>720</v>
      </c>
      <c r="F3001" s="19" t="n">
        <f aca="false">IFERROR(VALUE(SUBSTITUTE(TRIM('수출입 실적(국가별)'!F3005),",","")),"")</f>
        <v>1</v>
      </c>
      <c r="G3001" s="19" t="n">
        <f aca="false">IFERROR(VALUE(SUBSTITUTE(TRIM('수출입 실적(국가별)'!G3005),",","")),"")</f>
        <v>719</v>
      </c>
    </row>
    <row r="3002" customFormat="false" ht="15" hidden="false" customHeight="true" outlineLevel="0" collapsed="false">
      <c r="A3002" s="11" t="str">
        <f aca="false">TRIM('수출입 실적(국가별)'!A3006)</f>
        <v>2026.01</v>
      </c>
      <c r="B3002" s="17" t="n">
        <f aca="false">IFERROR(VALUE(LEFT(A3002,4)),"")</f>
        <v>2026</v>
      </c>
      <c r="C3002" s="17" t="n">
        <f aca="false">IFERROR(VALUE(RIGHT(A3002,2)),"")</f>
        <v>1</v>
      </c>
      <c r="D3002" s="11" t="str">
        <f aca="false">TRIM('수출입 실적(국가별)'!B3006)</f>
        <v>몰디브</v>
      </c>
      <c r="E3002" s="19" t="n">
        <f aca="false">IFERROR(VALUE(SUBSTITUTE(TRIM('수출입 실적(국가별)'!D3006),",","")),"")</f>
        <v>715</v>
      </c>
      <c r="F3002" s="19" t="n">
        <f aca="false">IFERROR(VALUE(SUBSTITUTE(TRIM('수출입 실적(국가별)'!F3006),",","")),"")</f>
        <v>4</v>
      </c>
      <c r="G3002" s="19" t="n">
        <f aca="false">IFERROR(VALUE(SUBSTITUTE(TRIM('수출입 실적(국가별)'!G3006),",","")),"")</f>
        <v>711</v>
      </c>
    </row>
    <row r="3003" customFormat="false" ht="15" hidden="false" customHeight="true" outlineLevel="0" collapsed="false">
      <c r="A3003" s="11" t="str">
        <f aca="false">TRIM('수출입 실적(국가별)'!A3007)</f>
        <v>2026.01</v>
      </c>
      <c r="B3003" s="17" t="n">
        <f aca="false">IFERROR(VALUE(LEFT(A3003,4)),"")</f>
        <v>2026</v>
      </c>
      <c r="C3003" s="17" t="n">
        <f aca="false">IFERROR(VALUE(RIGHT(A3003,2)),"")</f>
        <v>1</v>
      </c>
      <c r="D3003" s="11" t="str">
        <f aca="false">TRIM('수출입 실적(국가별)'!B3007)</f>
        <v>부탄</v>
      </c>
      <c r="E3003" s="19" t="n">
        <f aca="false">IFERROR(VALUE(SUBSTITUTE(TRIM('수출입 실적(국가별)'!D3007),",","")),"")</f>
        <v>623</v>
      </c>
      <c r="F3003" s="19" t="n">
        <f aca="false">IFERROR(VALUE(SUBSTITUTE(TRIM('수출입 실적(국가별)'!F3007),",","")),"")</f>
        <v>955</v>
      </c>
      <c r="G3003" s="19" t="n">
        <f aca="false">IFERROR(VALUE(SUBSTITUTE(TRIM('수출입 실적(국가별)'!G3007),",","")),"")</f>
        <v>-332</v>
      </c>
    </row>
    <row r="3004" customFormat="false" ht="15" hidden="false" customHeight="true" outlineLevel="0" collapsed="false">
      <c r="A3004" s="11" t="str">
        <f aca="false">TRIM('수출입 실적(국가별)'!A3008)</f>
        <v>2026.01</v>
      </c>
      <c r="B3004" s="17" t="n">
        <f aca="false">IFERROR(VALUE(LEFT(A3004,4)),"")</f>
        <v>2026</v>
      </c>
      <c r="C3004" s="17" t="n">
        <f aca="false">IFERROR(VALUE(RIGHT(A3004,2)),"")</f>
        <v>1</v>
      </c>
      <c r="D3004" s="11" t="str">
        <f aca="false">TRIM('수출입 실적(국가별)'!B3008)</f>
        <v>시에라 리온</v>
      </c>
      <c r="E3004" s="19" t="n">
        <f aca="false">IFERROR(VALUE(SUBSTITUTE(TRIM('수출입 실적(국가별)'!D3008),",","")),"")</f>
        <v>591</v>
      </c>
      <c r="F3004" s="19" t="n">
        <f aca="false">IFERROR(VALUE(SUBSTITUTE(TRIM('수출입 실적(국가별)'!F3008),",","")),"")</f>
        <v>1538</v>
      </c>
      <c r="G3004" s="19" t="n">
        <f aca="false">IFERROR(VALUE(SUBSTITUTE(TRIM('수출입 실적(국가별)'!G3008),",","")),"")</f>
        <v>-948</v>
      </c>
    </row>
    <row r="3005" customFormat="false" ht="15" hidden="false" customHeight="true" outlineLevel="0" collapsed="false">
      <c r="A3005" s="11" t="str">
        <f aca="false">TRIM('수출입 실적(국가별)'!A3009)</f>
        <v>2026.01</v>
      </c>
      <c r="B3005" s="17" t="n">
        <f aca="false">IFERROR(VALUE(LEFT(A3005,4)),"")</f>
        <v>2026</v>
      </c>
      <c r="C3005" s="17" t="n">
        <f aca="false">IFERROR(VALUE(RIGHT(A3005,2)),"")</f>
        <v>1</v>
      </c>
      <c r="D3005" s="11" t="str">
        <f aca="false">TRIM('수출입 실적(국가별)'!B3009)</f>
        <v>소말리아</v>
      </c>
      <c r="E3005" s="19" t="n">
        <f aca="false">IFERROR(VALUE(SUBSTITUTE(TRIM('수출입 실적(국가별)'!D3009),",","")),"")</f>
        <v>585</v>
      </c>
      <c r="F3005" s="19" t="n">
        <f aca="false">IFERROR(VALUE(SUBSTITUTE(TRIM('수출입 실적(국가별)'!F3009),",","")),"")</f>
        <v>739</v>
      </c>
      <c r="G3005" s="19" t="n">
        <f aca="false">IFERROR(VALUE(SUBSTITUTE(TRIM('수출입 실적(국가별)'!G3009),",","")),"")</f>
        <v>-154</v>
      </c>
    </row>
    <row r="3006" customFormat="false" ht="15" hidden="false" customHeight="true" outlineLevel="0" collapsed="false">
      <c r="A3006" s="11" t="str">
        <f aca="false">TRIM('수출입 실적(국가별)'!A3010)</f>
        <v>2026.01</v>
      </c>
      <c r="B3006" s="17" t="n">
        <f aca="false">IFERROR(VALUE(LEFT(A3006,4)),"")</f>
        <v>2026</v>
      </c>
      <c r="C3006" s="17" t="n">
        <f aca="false">IFERROR(VALUE(RIGHT(A3006,2)),"")</f>
        <v>1</v>
      </c>
      <c r="D3006" s="11" t="str">
        <f aca="false">TRIM('수출입 실적(국가별)'!B3010)</f>
        <v>바누아투</v>
      </c>
      <c r="E3006" s="19" t="n">
        <f aca="false">IFERROR(VALUE(SUBSTITUTE(TRIM('수출입 실적(국가별)'!D3010),",","")),"")</f>
        <v>546</v>
      </c>
      <c r="F3006" s="19" t="n">
        <f aca="false">IFERROR(VALUE(SUBSTITUTE(TRIM('수출입 실적(국가별)'!F3010),",","")),"")</f>
        <v>1819</v>
      </c>
      <c r="G3006" s="19" t="n">
        <f aca="false">IFERROR(VALUE(SUBSTITUTE(TRIM('수출입 실적(국가별)'!G3010),",","")),"")</f>
        <v>-1274</v>
      </c>
    </row>
    <row r="3007" customFormat="false" ht="15" hidden="false" customHeight="true" outlineLevel="0" collapsed="false">
      <c r="A3007" s="11" t="str">
        <f aca="false">TRIM('수출입 실적(국가별)'!A3011)</f>
        <v>2026.01</v>
      </c>
      <c r="B3007" s="17" t="n">
        <f aca="false">IFERROR(VALUE(LEFT(A3007,4)),"")</f>
        <v>2026</v>
      </c>
      <c r="C3007" s="17" t="n">
        <f aca="false">IFERROR(VALUE(RIGHT(A3007,2)),"")</f>
        <v>1</v>
      </c>
      <c r="D3007" s="11" t="str">
        <f aca="false">TRIM('수출입 실적(국가별)'!B3011)</f>
        <v>아루바</v>
      </c>
      <c r="E3007" s="19" t="n">
        <f aca="false">IFERROR(VALUE(SUBSTITUTE(TRIM('수출입 실적(국가별)'!D3011),",","")),"")</f>
        <v>501</v>
      </c>
      <c r="F3007" s="19" t="n">
        <f aca="false">IFERROR(VALUE(SUBSTITUTE(TRIM('수출입 실적(국가별)'!F3011),",","")),"")</f>
        <v>0</v>
      </c>
      <c r="G3007" s="19" t="n">
        <f aca="false">IFERROR(VALUE(SUBSTITUTE(TRIM('수출입 실적(국가별)'!G3011),",","")),"")</f>
        <v>501</v>
      </c>
    </row>
    <row r="3008" customFormat="false" ht="15" hidden="false" customHeight="true" outlineLevel="0" collapsed="false">
      <c r="A3008" s="11" t="str">
        <f aca="false">TRIM('수출입 실적(국가별)'!A3012)</f>
        <v>2026.01</v>
      </c>
      <c r="B3008" s="17" t="n">
        <f aca="false">IFERROR(VALUE(LEFT(A3008,4)),"")</f>
        <v>2026</v>
      </c>
      <c r="C3008" s="17" t="n">
        <f aca="false">IFERROR(VALUE(RIGHT(A3008,2)),"")</f>
        <v>1</v>
      </c>
      <c r="D3008" s="11" t="str">
        <f aca="false">TRIM('수출입 실적(국가별)'!B3012)</f>
        <v>벨리제</v>
      </c>
      <c r="E3008" s="19" t="n">
        <f aca="false">IFERROR(VALUE(SUBSTITUTE(TRIM('수출입 실적(국가별)'!D3012),",","")),"")</f>
        <v>461</v>
      </c>
      <c r="F3008" s="19" t="n">
        <f aca="false">IFERROR(VALUE(SUBSTITUTE(TRIM('수출입 실적(국가별)'!F3012),",","")),"")</f>
        <v>1</v>
      </c>
      <c r="G3008" s="19" t="n">
        <f aca="false">IFERROR(VALUE(SUBSTITUTE(TRIM('수출입 실적(국가별)'!G3012),",","")),"")</f>
        <v>460</v>
      </c>
    </row>
    <row r="3009" customFormat="false" ht="15" hidden="false" customHeight="true" outlineLevel="0" collapsed="false">
      <c r="A3009" s="11" t="str">
        <f aca="false">TRIM('수출입 실적(국가별)'!A3013)</f>
        <v>2026.01</v>
      </c>
      <c r="B3009" s="17" t="n">
        <f aca="false">IFERROR(VALUE(LEFT(A3009,4)),"")</f>
        <v>2026</v>
      </c>
      <c r="C3009" s="17" t="n">
        <f aca="false">IFERROR(VALUE(RIGHT(A3009,2)),"")</f>
        <v>1</v>
      </c>
      <c r="D3009" s="11" t="str">
        <f aca="false">TRIM('수출입 실적(국가별)'!B3013)</f>
        <v>불령 가이아나</v>
      </c>
      <c r="E3009" s="19" t="n">
        <f aca="false">IFERROR(VALUE(SUBSTITUTE(TRIM('수출입 실적(국가별)'!D3013),",","")),"")</f>
        <v>413</v>
      </c>
      <c r="F3009" s="19" t="n">
        <f aca="false">IFERROR(VALUE(SUBSTITUTE(TRIM('수출입 실적(국가별)'!F3013),",","")),"")</f>
        <v>0</v>
      </c>
      <c r="G3009" s="19" t="n">
        <f aca="false">IFERROR(VALUE(SUBSTITUTE(TRIM('수출입 실적(국가별)'!G3013),",","")),"")</f>
        <v>413</v>
      </c>
    </row>
    <row r="3010" customFormat="false" ht="15" hidden="false" customHeight="true" outlineLevel="0" collapsed="false">
      <c r="A3010" s="11" t="str">
        <f aca="false">TRIM('수출입 실적(국가별)'!A3014)</f>
        <v>2026.01</v>
      </c>
      <c r="B3010" s="17" t="n">
        <f aca="false">IFERROR(VALUE(LEFT(A3010,4)),"")</f>
        <v>2026</v>
      </c>
      <c r="C3010" s="17" t="n">
        <f aca="false">IFERROR(VALUE(RIGHT(A3010,2)),"")</f>
        <v>1</v>
      </c>
      <c r="D3010" s="11" t="str">
        <f aca="false">TRIM('수출입 실적(국가별)'!B3014)</f>
        <v>마이크로네시아</v>
      </c>
      <c r="E3010" s="19" t="n">
        <f aca="false">IFERROR(VALUE(SUBSTITUTE(TRIM('수출입 실적(국가별)'!D3014),",","")),"")</f>
        <v>393</v>
      </c>
      <c r="F3010" s="19" t="n">
        <f aca="false">IFERROR(VALUE(SUBSTITUTE(TRIM('수출입 실적(국가별)'!F3014),",","")),"")</f>
        <v>29</v>
      </c>
      <c r="G3010" s="19" t="n">
        <f aca="false">IFERROR(VALUE(SUBSTITUTE(TRIM('수출입 실적(국가별)'!G3014),",","")),"")</f>
        <v>364</v>
      </c>
    </row>
    <row r="3011" customFormat="false" ht="15" hidden="false" customHeight="true" outlineLevel="0" collapsed="false">
      <c r="A3011" s="11" t="str">
        <f aca="false">TRIM('수출입 실적(국가별)'!A3015)</f>
        <v>2026.01</v>
      </c>
      <c r="B3011" s="17" t="n">
        <f aca="false">IFERROR(VALUE(LEFT(A3011,4)),"")</f>
        <v>2026</v>
      </c>
      <c r="C3011" s="17" t="n">
        <f aca="false">IFERROR(VALUE(RIGHT(A3011,2)),"")</f>
        <v>1</v>
      </c>
      <c r="D3011" s="11" t="str">
        <f aca="false">TRIM('수출입 실적(국가별)'!B3015)</f>
        <v>남수단</v>
      </c>
      <c r="E3011" s="19" t="n">
        <f aca="false">IFERROR(VALUE(SUBSTITUTE(TRIM('수출입 실적(국가별)'!D3015),",","")),"")</f>
        <v>371</v>
      </c>
      <c r="F3011" s="19" t="n">
        <f aca="false">IFERROR(VALUE(SUBSTITUTE(TRIM('수출입 실적(국가별)'!F3015),",","")),"")</f>
        <v>0</v>
      </c>
      <c r="G3011" s="19" t="n">
        <f aca="false">IFERROR(VALUE(SUBSTITUTE(TRIM('수출입 실적(국가별)'!G3015),",","")),"")</f>
        <v>371</v>
      </c>
    </row>
    <row r="3012" customFormat="false" ht="15" hidden="false" customHeight="true" outlineLevel="0" collapsed="false">
      <c r="A3012" s="11" t="str">
        <f aca="false">TRIM('수출입 실적(국가별)'!A3016)</f>
        <v>2026.01</v>
      </c>
      <c r="B3012" s="17" t="n">
        <f aca="false">IFERROR(VALUE(LEFT(A3012,4)),"")</f>
        <v>2026</v>
      </c>
      <c r="C3012" s="17" t="n">
        <f aca="false">IFERROR(VALUE(RIGHT(A3012,2)),"")</f>
        <v>1</v>
      </c>
      <c r="D3012" s="11" t="str">
        <f aca="false">TRIM('수출입 실적(국가별)'!B3016)</f>
        <v>바베이도스</v>
      </c>
      <c r="E3012" s="19" t="n">
        <f aca="false">IFERROR(VALUE(SUBSTITUTE(TRIM('수출입 실적(국가별)'!D3016),",","")),"")</f>
        <v>358</v>
      </c>
      <c r="F3012" s="19" t="n">
        <f aca="false">IFERROR(VALUE(SUBSTITUTE(TRIM('수출입 실적(국가별)'!F3016),",","")),"")</f>
        <v>34</v>
      </c>
      <c r="G3012" s="19" t="n">
        <f aca="false">IFERROR(VALUE(SUBSTITUTE(TRIM('수출입 실적(국가별)'!G3016),",","")),"")</f>
        <v>324</v>
      </c>
    </row>
    <row r="3013" customFormat="false" ht="15" hidden="false" customHeight="true" outlineLevel="0" collapsed="false">
      <c r="A3013" s="11" t="str">
        <f aca="false">TRIM('수출입 실적(국가별)'!A3017)</f>
        <v>2026.01</v>
      </c>
      <c r="B3013" s="17" t="n">
        <f aca="false">IFERROR(VALUE(LEFT(A3013,4)),"")</f>
        <v>2026</v>
      </c>
      <c r="C3013" s="17" t="n">
        <f aca="false">IFERROR(VALUE(RIGHT(A3013,2)),"")</f>
        <v>1</v>
      </c>
      <c r="D3013" s="11" t="str">
        <f aca="false">TRIM('수출입 실적(국가별)'!B3017)</f>
        <v>보스니아-헤르체고비나</v>
      </c>
      <c r="E3013" s="19" t="n">
        <f aca="false">IFERROR(VALUE(SUBSTITUTE(TRIM('수출입 실적(국가별)'!D3017),",","")),"")</f>
        <v>349</v>
      </c>
      <c r="F3013" s="19" t="n">
        <f aca="false">IFERROR(VALUE(SUBSTITUTE(TRIM('수출입 실적(국가별)'!F3017),",","")),"")</f>
        <v>6821</v>
      </c>
      <c r="G3013" s="19" t="n">
        <f aca="false">IFERROR(VALUE(SUBSTITUTE(TRIM('수출입 실적(국가별)'!G3017),",","")),"")</f>
        <v>-6472</v>
      </c>
    </row>
    <row r="3014" customFormat="false" ht="15" hidden="false" customHeight="true" outlineLevel="0" collapsed="false">
      <c r="A3014" s="11" t="str">
        <f aca="false">TRIM('수출입 실적(국가별)'!A3018)</f>
        <v>2026.01</v>
      </c>
      <c r="B3014" s="17" t="n">
        <f aca="false">IFERROR(VALUE(LEFT(A3014,4)),"")</f>
        <v>2026</v>
      </c>
      <c r="C3014" s="17" t="n">
        <f aca="false">IFERROR(VALUE(RIGHT(A3014,2)),"")</f>
        <v>1</v>
      </c>
      <c r="D3014" s="11" t="str">
        <f aca="false">TRIM('수출입 실적(국가별)'!B3018)</f>
        <v>메요트</v>
      </c>
      <c r="E3014" s="19" t="n">
        <f aca="false">IFERROR(VALUE(SUBSTITUTE(TRIM('수출입 실적(국가별)'!D3018),",","")),"")</f>
        <v>348</v>
      </c>
      <c r="F3014" s="19" t="n">
        <f aca="false">IFERROR(VALUE(SUBSTITUTE(TRIM('수출입 실적(국가별)'!F3018),",","")),"")</f>
        <v>0</v>
      </c>
      <c r="G3014" s="19" t="n">
        <f aca="false">IFERROR(VALUE(SUBSTITUTE(TRIM('수출입 실적(국가별)'!G3018),",","")),"")</f>
        <v>348</v>
      </c>
    </row>
    <row r="3015" customFormat="false" ht="15" hidden="false" customHeight="true" outlineLevel="0" collapsed="false">
      <c r="A3015" s="11" t="str">
        <f aca="false">TRIM('수출입 실적(국가별)'!A3019)</f>
        <v>2026.01</v>
      </c>
      <c r="B3015" s="17" t="n">
        <f aca="false">IFERROR(VALUE(LEFT(A3015,4)),"")</f>
        <v>2026</v>
      </c>
      <c r="C3015" s="17" t="n">
        <f aca="false">IFERROR(VALUE(RIGHT(A3015,2)),"")</f>
        <v>1</v>
      </c>
      <c r="D3015" s="11" t="str">
        <f aca="false">TRIM('수출입 실적(국가별)'!B3019)</f>
        <v>투르크 &amp; 카이코스 군도</v>
      </c>
      <c r="E3015" s="19" t="n">
        <f aca="false">IFERROR(VALUE(SUBSTITUTE(TRIM('수출입 실적(국가별)'!D3019),",","")),"")</f>
        <v>343</v>
      </c>
      <c r="F3015" s="19" t="n">
        <f aca="false">IFERROR(VALUE(SUBSTITUTE(TRIM('수출입 실적(국가별)'!F3019),",","")),"")</f>
        <v>0</v>
      </c>
      <c r="G3015" s="19" t="n">
        <f aca="false">IFERROR(VALUE(SUBSTITUTE(TRIM('수출입 실적(국가별)'!G3019),",","")),"")</f>
        <v>343</v>
      </c>
    </row>
    <row r="3016" customFormat="false" ht="15" hidden="false" customHeight="true" outlineLevel="0" collapsed="false">
      <c r="A3016" s="11" t="str">
        <f aca="false">TRIM('수출입 실적(국가별)'!A3020)</f>
        <v>2026.01</v>
      </c>
      <c r="B3016" s="17" t="n">
        <f aca="false">IFERROR(VALUE(LEFT(A3016,4)),"")</f>
        <v>2026</v>
      </c>
      <c r="C3016" s="17" t="n">
        <f aca="false">IFERROR(VALUE(RIGHT(A3016,2)),"")</f>
        <v>1</v>
      </c>
      <c r="D3016" s="11" t="str">
        <f aca="false">TRIM('수출입 실적(국가별)'!B3020)</f>
        <v>감비아</v>
      </c>
      <c r="E3016" s="19" t="n">
        <f aca="false">IFERROR(VALUE(SUBSTITUTE(TRIM('수출입 실적(국가별)'!D3020),",","")),"")</f>
        <v>338</v>
      </c>
      <c r="F3016" s="19" t="n">
        <f aca="false">IFERROR(VALUE(SUBSTITUTE(TRIM('수출입 실적(국가별)'!F3020),",","")),"")</f>
        <v>1293</v>
      </c>
      <c r="G3016" s="19" t="n">
        <f aca="false">IFERROR(VALUE(SUBSTITUTE(TRIM('수출입 실적(국가별)'!G3020),",","")),"")</f>
        <v>-954</v>
      </c>
    </row>
    <row r="3017" customFormat="false" ht="15" hidden="false" customHeight="true" outlineLevel="0" collapsed="false">
      <c r="A3017" s="11" t="str">
        <f aca="false">TRIM('수출입 실적(국가별)'!A3021)</f>
        <v>2026.01</v>
      </c>
      <c r="B3017" s="17" t="n">
        <f aca="false">IFERROR(VALUE(LEFT(A3017,4)),"")</f>
        <v>2026</v>
      </c>
      <c r="C3017" s="17" t="n">
        <f aca="false">IFERROR(VALUE(RIGHT(A3017,2)),"")</f>
        <v>1</v>
      </c>
      <c r="D3017" s="11" t="str">
        <f aca="false">TRIM('수출입 실적(국가별)'!B3021)</f>
        <v>세인트마틴(생마르탱)</v>
      </c>
      <c r="E3017" s="19" t="n">
        <f aca="false">IFERROR(VALUE(SUBSTITUTE(TRIM('수출입 실적(국가별)'!D3021),",","")),"")</f>
        <v>311</v>
      </c>
      <c r="F3017" s="19" t="n">
        <f aca="false">IFERROR(VALUE(SUBSTITUTE(TRIM('수출입 실적(국가별)'!F3021),",","")),"")</f>
        <v>0</v>
      </c>
      <c r="G3017" s="19" t="n">
        <f aca="false">IFERROR(VALUE(SUBSTITUTE(TRIM('수출입 실적(국가별)'!G3021),",","")),"")</f>
        <v>311</v>
      </c>
    </row>
    <row r="3018" customFormat="false" ht="15" hidden="false" customHeight="true" outlineLevel="0" collapsed="false">
      <c r="A3018" s="11" t="str">
        <f aca="false">TRIM('수출입 실적(국가별)'!A3022)</f>
        <v>2026.01</v>
      </c>
      <c r="B3018" s="17" t="n">
        <f aca="false">IFERROR(VALUE(LEFT(A3018,4)),"")</f>
        <v>2026</v>
      </c>
      <c r="C3018" s="17" t="n">
        <f aca="false">IFERROR(VALUE(RIGHT(A3018,2)),"")</f>
        <v>1</v>
      </c>
      <c r="D3018" s="11" t="str">
        <f aca="false">TRIM('수출입 실적(국가별)'!B3022)</f>
        <v>티모르</v>
      </c>
      <c r="E3018" s="19" t="n">
        <f aca="false">IFERROR(VALUE(SUBSTITUTE(TRIM('수출입 실적(국가별)'!D3022),",","")),"")</f>
        <v>261</v>
      </c>
      <c r="F3018" s="19" t="n">
        <f aca="false">IFERROR(VALUE(SUBSTITUTE(TRIM('수출입 실적(국가별)'!F3022),",","")),"")</f>
        <v>173</v>
      </c>
      <c r="G3018" s="19" t="n">
        <f aca="false">IFERROR(VALUE(SUBSTITUTE(TRIM('수출입 실적(국가별)'!G3022),",","")),"")</f>
        <v>88</v>
      </c>
    </row>
    <row r="3019" customFormat="false" ht="15" hidden="false" customHeight="true" outlineLevel="0" collapsed="false">
      <c r="A3019" s="11" t="str">
        <f aca="false">TRIM('수출입 실적(국가별)'!A3023)</f>
        <v>2026.01</v>
      </c>
      <c r="B3019" s="17" t="n">
        <f aca="false">IFERROR(VALUE(LEFT(A3019,4)),"")</f>
        <v>2026</v>
      </c>
      <c r="C3019" s="17" t="n">
        <f aca="false">IFERROR(VALUE(RIGHT(A3019,2)),"")</f>
        <v>1</v>
      </c>
      <c r="D3019" s="11" t="str">
        <f aca="false">TRIM('수출입 실적(국가별)'!B3023)</f>
        <v>나미비아</v>
      </c>
      <c r="E3019" s="19" t="n">
        <f aca="false">IFERROR(VALUE(SUBSTITUTE(TRIM('수출입 실적(국가별)'!D3023),",","")),"")</f>
        <v>250</v>
      </c>
      <c r="F3019" s="19" t="n">
        <f aca="false">IFERROR(VALUE(SUBSTITUTE(TRIM('수출입 실적(국가별)'!F3023),",","")),"")</f>
        <v>62</v>
      </c>
      <c r="G3019" s="19" t="n">
        <f aca="false">IFERROR(VALUE(SUBSTITUTE(TRIM('수출입 실적(국가별)'!G3023),",","")),"")</f>
        <v>188</v>
      </c>
    </row>
    <row r="3020" customFormat="false" ht="15" hidden="false" customHeight="true" outlineLevel="0" collapsed="false">
      <c r="A3020" s="11" t="str">
        <f aca="false">TRIM('수출입 실적(국가별)'!A3024)</f>
        <v>2026.01</v>
      </c>
      <c r="B3020" s="17" t="n">
        <f aca="false">IFERROR(VALUE(LEFT(A3020,4)),"")</f>
        <v>2026</v>
      </c>
      <c r="C3020" s="17" t="n">
        <f aca="false">IFERROR(VALUE(RIGHT(A3020,2)),"")</f>
        <v>1</v>
      </c>
      <c r="D3020" s="11" t="str">
        <f aca="false">TRIM('수출입 실적(국가별)'!B3024)</f>
        <v>세인트 루시아</v>
      </c>
      <c r="E3020" s="19" t="n">
        <f aca="false">IFERROR(VALUE(SUBSTITUTE(TRIM('수출입 실적(국가별)'!D3024),",","")),"")</f>
        <v>212</v>
      </c>
      <c r="F3020" s="19" t="n">
        <f aca="false">IFERROR(VALUE(SUBSTITUTE(TRIM('수출입 실적(국가별)'!F3024),",","")),"")</f>
        <v>0</v>
      </c>
      <c r="G3020" s="19" t="n">
        <f aca="false">IFERROR(VALUE(SUBSTITUTE(TRIM('수출입 실적(국가별)'!G3024),",","")),"")</f>
        <v>212</v>
      </c>
    </row>
    <row r="3021" customFormat="false" ht="15" hidden="false" customHeight="true" outlineLevel="0" collapsed="false">
      <c r="A3021" s="11" t="str">
        <f aca="false">TRIM('수출입 실적(국가별)'!A3025)</f>
        <v>2026.01</v>
      </c>
      <c r="B3021" s="17" t="n">
        <f aca="false">IFERROR(VALUE(LEFT(A3021,4)),"")</f>
        <v>2026</v>
      </c>
      <c r="C3021" s="17" t="n">
        <f aca="false">IFERROR(VALUE(RIGHT(A3021,2)),"")</f>
        <v>1</v>
      </c>
      <c r="D3021" s="11" t="str">
        <f aca="false">TRIM('수출입 실적(국가별)'!B3025)</f>
        <v>팔라우</v>
      </c>
      <c r="E3021" s="19" t="n">
        <f aca="false">IFERROR(VALUE(SUBSTITUTE(TRIM('수출입 실적(국가별)'!D3025),",","")),"")</f>
        <v>208</v>
      </c>
      <c r="F3021" s="19" t="n">
        <f aca="false">IFERROR(VALUE(SUBSTITUTE(TRIM('수출입 실적(국가별)'!F3025),",","")),"")</f>
        <v>2</v>
      </c>
      <c r="G3021" s="19" t="n">
        <f aca="false">IFERROR(VALUE(SUBSTITUTE(TRIM('수출입 실적(국가별)'!G3025),",","")),"")</f>
        <v>206</v>
      </c>
    </row>
    <row r="3022" customFormat="false" ht="15" hidden="false" customHeight="true" outlineLevel="0" collapsed="false">
      <c r="A3022" s="11" t="str">
        <f aca="false">TRIM('수출입 실적(국가별)'!A3026)</f>
        <v>2026.01</v>
      </c>
      <c r="B3022" s="17" t="n">
        <f aca="false">IFERROR(VALUE(LEFT(A3022,4)),"")</f>
        <v>2026</v>
      </c>
      <c r="C3022" s="17" t="n">
        <f aca="false">IFERROR(VALUE(RIGHT(A3022,2)),"")</f>
        <v>1</v>
      </c>
      <c r="D3022" s="11" t="str">
        <f aca="false">TRIM('수출입 실적(국가별)'!B3026)</f>
        <v>말라위</v>
      </c>
      <c r="E3022" s="19" t="n">
        <f aca="false">IFERROR(VALUE(SUBSTITUTE(TRIM('수출입 실적(국가별)'!D3026),",","")),"")</f>
        <v>167</v>
      </c>
      <c r="F3022" s="19" t="n">
        <f aca="false">IFERROR(VALUE(SUBSTITUTE(TRIM('수출입 실적(국가별)'!F3026),",","")),"")</f>
        <v>2194</v>
      </c>
      <c r="G3022" s="19" t="n">
        <f aca="false">IFERROR(VALUE(SUBSTITUTE(TRIM('수출입 실적(국가별)'!G3026),",","")),"")</f>
        <v>-2027</v>
      </c>
    </row>
    <row r="3023" customFormat="false" ht="15" hidden="false" customHeight="true" outlineLevel="0" collapsed="false">
      <c r="A3023" s="11" t="str">
        <f aca="false">TRIM('수출입 실적(국가별)'!A3027)</f>
        <v>2026.01</v>
      </c>
      <c r="B3023" s="17" t="n">
        <f aca="false">IFERROR(VALUE(LEFT(A3023,4)),"")</f>
        <v>2026</v>
      </c>
      <c r="C3023" s="17" t="n">
        <f aca="false">IFERROR(VALUE(RIGHT(A3023,2)),"")</f>
        <v>1</v>
      </c>
      <c r="D3023" s="11" t="str">
        <f aca="false">TRIM('수출입 실적(국가별)'!B3027)</f>
        <v>카보 베르데</v>
      </c>
      <c r="E3023" s="19" t="n">
        <f aca="false">IFERROR(VALUE(SUBSTITUTE(TRIM('수출입 실적(국가별)'!D3027),",","")),"")</f>
        <v>166</v>
      </c>
      <c r="F3023" s="19" t="n">
        <f aca="false">IFERROR(VALUE(SUBSTITUTE(TRIM('수출입 실적(국가별)'!F3027),",","")),"")</f>
        <v>0</v>
      </c>
      <c r="G3023" s="19" t="n">
        <f aca="false">IFERROR(VALUE(SUBSTITUTE(TRIM('수출입 실적(국가별)'!G3027),",","")),"")</f>
        <v>166</v>
      </c>
    </row>
    <row r="3024" customFormat="false" ht="15" hidden="false" customHeight="true" outlineLevel="0" collapsed="false">
      <c r="A3024" s="11" t="str">
        <f aca="false">TRIM('수출입 실적(국가별)'!A3028)</f>
        <v>2026.01</v>
      </c>
      <c r="B3024" s="17" t="n">
        <f aca="false">IFERROR(VALUE(LEFT(A3024,4)),"")</f>
        <v>2026</v>
      </c>
      <c r="C3024" s="17" t="n">
        <f aca="false">IFERROR(VALUE(RIGHT(A3024,2)),"")</f>
        <v>1</v>
      </c>
      <c r="D3024" s="11" t="str">
        <f aca="false">TRIM('수출입 실적(국가별)'!B3028)</f>
        <v>말리</v>
      </c>
      <c r="E3024" s="19" t="n">
        <f aca="false">IFERROR(VALUE(SUBSTITUTE(TRIM('수출입 실적(국가별)'!D3028),",","")),"")</f>
        <v>165</v>
      </c>
      <c r="F3024" s="19" t="n">
        <f aca="false">IFERROR(VALUE(SUBSTITUTE(TRIM('수출입 실적(국가별)'!F3028),",","")),"")</f>
        <v>6</v>
      </c>
      <c r="G3024" s="19" t="n">
        <f aca="false">IFERROR(VALUE(SUBSTITUTE(TRIM('수출입 실적(국가별)'!G3028),",","")),"")</f>
        <v>159</v>
      </c>
    </row>
    <row r="3025" customFormat="false" ht="15" hidden="false" customHeight="true" outlineLevel="0" collapsed="false">
      <c r="A3025" s="11" t="str">
        <f aca="false">TRIM('수출입 실적(국가별)'!A3029)</f>
        <v>2026.01</v>
      </c>
      <c r="B3025" s="17" t="n">
        <f aca="false">IFERROR(VALUE(LEFT(A3025,4)),"")</f>
        <v>2026</v>
      </c>
      <c r="C3025" s="17" t="n">
        <f aca="false">IFERROR(VALUE(RIGHT(A3025,2)),"")</f>
        <v>1</v>
      </c>
      <c r="D3025" s="11" t="str">
        <f aca="false">TRIM('수출입 실적(국가별)'!B3029)</f>
        <v>투발루</v>
      </c>
      <c r="E3025" s="19" t="n">
        <f aca="false">IFERROR(VALUE(SUBSTITUTE(TRIM('수출입 실적(국가별)'!D3029),",","")),"")</f>
        <v>141</v>
      </c>
      <c r="F3025" s="19" t="n">
        <f aca="false">IFERROR(VALUE(SUBSTITUTE(TRIM('수출입 실적(국가별)'!F3029),",","")),"")</f>
        <v>2</v>
      </c>
      <c r="G3025" s="19" t="n">
        <f aca="false">IFERROR(VALUE(SUBSTITUTE(TRIM('수출입 실적(국가별)'!G3029),",","")),"")</f>
        <v>139</v>
      </c>
    </row>
    <row r="3026" customFormat="false" ht="15" hidden="false" customHeight="true" outlineLevel="0" collapsed="false">
      <c r="A3026" s="11" t="str">
        <f aca="false">TRIM('수출입 실적(국가별)'!A3030)</f>
        <v>2026.01</v>
      </c>
      <c r="B3026" s="17" t="n">
        <f aca="false">IFERROR(VALUE(LEFT(A3026,4)),"")</f>
        <v>2026</v>
      </c>
      <c r="C3026" s="17" t="n">
        <f aca="false">IFERROR(VALUE(RIGHT(A3026,2)),"")</f>
        <v>1</v>
      </c>
      <c r="D3026" s="11" t="str">
        <f aca="false">TRIM('수출입 실적(국가별)'!B3030)</f>
        <v>큐라소</v>
      </c>
      <c r="E3026" s="19" t="n">
        <f aca="false">IFERROR(VALUE(SUBSTITUTE(TRIM('수출입 실적(국가별)'!D3030),",","")),"")</f>
        <v>137</v>
      </c>
      <c r="F3026" s="19" t="n">
        <f aca="false">IFERROR(VALUE(SUBSTITUTE(TRIM('수출입 실적(국가별)'!F3030),",","")),"")</f>
        <v>17</v>
      </c>
      <c r="G3026" s="19" t="n">
        <f aca="false">IFERROR(VALUE(SUBSTITUTE(TRIM('수출입 실적(국가별)'!G3030),",","")),"")</f>
        <v>120</v>
      </c>
    </row>
    <row r="3027" customFormat="false" ht="15" hidden="false" customHeight="true" outlineLevel="0" collapsed="false">
      <c r="A3027" s="11" t="str">
        <f aca="false">TRIM('수출입 실적(국가별)'!A3031)</f>
        <v>2026.01</v>
      </c>
      <c r="B3027" s="17" t="n">
        <f aca="false">IFERROR(VALUE(LEFT(A3027,4)),"")</f>
        <v>2026</v>
      </c>
      <c r="C3027" s="17" t="n">
        <f aca="false">IFERROR(VALUE(RIGHT(A3027,2)),"")</f>
        <v>1</v>
      </c>
      <c r="D3027" s="11" t="str">
        <f aca="false">TRIM('수출입 실적(국가별)'!B3031)</f>
        <v>안타티카</v>
      </c>
      <c r="E3027" s="19" t="n">
        <f aca="false">IFERROR(VALUE(SUBSTITUTE(TRIM('수출입 실적(국가별)'!D3031),",","")),"")</f>
        <v>89</v>
      </c>
      <c r="F3027" s="19" t="n">
        <f aca="false">IFERROR(VALUE(SUBSTITUTE(TRIM('수출입 실적(국가별)'!F3031),",","")),"")</f>
        <v>0</v>
      </c>
      <c r="G3027" s="19" t="n">
        <f aca="false">IFERROR(VALUE(SUBSTITUTE(TRIM('수출입 실적(국가별)'!G3031),",","")),"")</f>
        <v>89</v>
      </c>
    </row>
    <row r="3028" customFormat="false" ht="15" hidden="false" customHeight="true" outlineLevel="0" collapsed="false">
      <c r="A3028" s="11" t="str">
        <f aca="false">TRIM('수출입 실적(국가별)'!A3032)</f>
        <v>2026.01</v>
      </c>
      <c r="B3028" s="17" t="n">
        <f aca="false">IFERROR(VALUE(LEFT(A3028,4)),"")</f>
        <v>2026</v>
      </c>
      <c r="C3028" s="17" t="n">
        <f aca="false">IFERROR(VALUE(RIGHT(A3028,2)),"")</f>
        <v>1</v>
      </c>
      <c r="D3028" s="11" t="str">
        <f aca="false">TRIM('수출입 실적(국가별)'!B3032)</f>
        <v>영령 버진군도</v>
      </c>
      <c r="E3028" s="19" t="n">
        <f aca="false">IFERROR(VALUE(SUBSTITUTE(TRIM('수출입 실적(국가별)'!D3032),",","")),"")</f>
        <v>88</v>
      </c>
      <c r="F3028" s="19" t="n">
        <f aca="false">IFERROR(VALUE(SUBSTITUTE(TRIM('수출입 실적(국가별)'!F3032),",","")),"")</f>
        <v>0</v>
      </c>
      <c r="G3028" s="19" t="n">
        <f aca="false">IFERROR(VALUE(SUBSTITUTE(TRIM('수출입 실적(국가별)'!G3032),",","")),"")</f>
        <v>88</v>
      </c>
    </row>
    <row r="3029" customFormat="false" ht="15" hidden="false" customHeight="true" outlineLevel="0" collapsed="false">
      <c r="A3029" s="11" t="str">
        <f aca="false">TRIM('수출입 실적(국가별)'!A3033)</f>
        <v>2026.01</v>
      </c>
      <c r="B3029" s="17" t="n">
        <f aca="false">IFERROR(VALUE(LEFT(A3029,4)),"")</f>
        <v>2026</v>
      </c>
      <c r="C3029" s="17" t="n">
        <f aca="false">IFERROR(VALUE(RIGHT(A3029,2)),"")</f>
        <v>1</v>
      </c>
      <c r="D3029" s="11" t="str">
        <f aca="false">TRIM('수출입 실적(국가별)'!B3033)</f>
        <v>챠드</v>
      </c>
      <c r="E3029" s="19" t="n">
        <f aca="false">IFERROR(VALUE(SUBSTITUTE(TRIM('수출입 실적(국가별)'!D3033),",","")),"")</f>
        <v>79</v>
      </c>
      <c r="F3029" s="19" t="n">
        <f aca="false">IFERROR(VALUE(SUBSTITUTE(TRIM('수출입 실적(국가별)'!F3033),",","")),"")</f>
        <v>0</v>
      </c>
      <c r="G3029" s="19" t="n">
        <f aca="false">IFERROR(VALUE(SUBSTITUTE(TRIM('수출입 실적(국가별)'!G3033),",","")),"")</f>
        <v>79</v>
      </c>
    </row>
    <row r="3030" customFormat="false" ht="15" hidden="false" customHeight="true" outlineLevel="0" collapsed="false">
      <c r="A3030" s="11" t="str">
        <f aca="false">TRIM('수출입 실적(국가별)'!A3034)</f>
        <v>2026.01</v>
      </c>
      <c r="B3030" s="17" t="n">
        <f aca="false">IFERROR(VALUE(LEFT(A3030,4)),"")</f>
        <v>2026</v>
      </c>
      <c r="C3030" s="17" t="n">
        <f aca="false">IFERROR(VALUE(RIGHT(A3030,2)),"")</f>
        <v>1</v>
      </c>
      <c r="D3030" s="11" t="str">
        <f aca="false">TRIM('수출입 실적(국가별)'!B3034)</f>
        <v>지브랄타</v>
      </c>
      <c r="E3030" s="19" t="n">
        <f aca="false">IFERROR(VALUE(SUBSTITUTE(TRIM('수출입 실적(국가별)'!D3034),",","")),"")</f>
        <v>73</v>
      </c>
      <c r="F3030" s="19" t="n">
        <f aca="false">IFERROR(VALUE(SUBSTITUTE(TRIM('수출입 실적(국가별)'!F3034),",","")),"")</f>
        <v>0</v>
      </c>
      <c r="G3030" s="19" t="n">
        <f aca="false">IFERROR(VALUE(SUBSTITUTE(TRIM('수출입 실적(국가별)'!G3034),",","")),"")</f>
        <v>73</v>
      </c>
    </row>
    <row r="3031" customFormat="false" ht="15" hidden="false" customHeight="true" outlineLevel="0" collapsed="false">
      <c r="A3031" s="11" t="str">
        <f aca="false">TRIM('수출입 실적(국가별)'!A3035)</f>
        <v>2026.01</v>
      </c>
      <c r="B3031" s="17" t="n">
        <f aca="false">IFERROR(VALUE(LEFT(A3031,4)),"")</f>
        <v>2026</v>
      </c>
      <c r="C3031" s="17" t="n">
        <f aca="false">IFERROR(VALUE(RIGHT(A3031,2)),"")</f>
        <v>1</v>
      </c>
      <c r="D3031" s="11" t="str">
        <f aca="false">TRIM('수출입 실적(국가별)'!B3035)</f>
        <v>국제통화기금</v>
      </c>
      <c r="E3031" s="19" t="n">
        <f aca="false">IFERROR(VALUE(SUBSTITUTE(TRIM('수출입 실적(국가별)'!D3035),",","")),"")</f>
        <v>69</v>
      </c>
      <c r="F3031" s="19" t="n">
        <f aca="false">IFERROR(VALUE(SUBSTITUTE(TRIM('수출입 실적(국가별)'!F3035),",","")),"")</f>
        <v>0</v>
      </c>
      <c r="G3031" s="19" t="n">
        <f aca="false">IFERROR(VALUE(SUBSTITUTE(TRIM('수출입 실적(국가별)'!G3035),",","")),"")</f>
        <v>69</v>
      </c>
    </row>
    <row r="3032" customFormat="false" ht="15" hidden="false" customHeight="true" outlineLevel="0" collapsed="false">
      <c r="A3032" s="11" t="str">
        <f aca="false">TRIM('수출입 실적(국가별)'!A3036)</f>
        <v>2026.01</v>
      </c>
      <c r="B3032" s="17" t="n">
        <f aca="false">IFERROR(VALUE(LEFT(A3032,4)),"")</f>
        <v>2026</v>
      </c>
      <c r="C3032" s="17" t="n">
        <f aca="false">IFERROR(VALUE(RIGHT(A3032,2)),"")</f>
        <v>1</v>
      </c>
      <c r="D3032" s="11" t="str">
        <f aca="false">TRIM('수출입 실적(국가별)'!B3036)</f>
        <v>마티니크</v>
      </c>
      <c r="E3032" s="19" t="n">
        <f aca="false">IFERROR(VALUE(SUBSTITUTE(TRIM('수출입 실적(국가별)'!D3036),",","")),"")</f>
        <v>62</v>
      </c>
      <c r="F3032" s="19" t="n">
        <f aca="false">IFERROR(VALUE(SUBSTITUTE(TRIM('수출입 실적(국가별)'!F3036),",","")),"")</f>
        <v>0</v>
      </c>
      <c r="G3032" s="19" t="n">
        <f aca="false">IFERROR(VALUE(SUBSTITUTE(TRIM('수출입 실적(국가별)'!G3036),",","")),"")</f>
        <v>62</v>
      </c>
    </row>
    <row r="3033" customFormat="false" ht="15" hidden="false" customHeight="true" outlineLevel="0" collapsed="false">
      <c r="A3033" s="11" t="str">
        <f aca="false">TRIM('수출입 실적(국가별)'!A3037)</f>
        <v>2026.01</v>
      </c>
      <c r="B3033" s="17" t="n">
        <f aca="false">IFERROR(VALUE(LEFT(A3033,4)),"")</f>
        <v>2026</v>
      </c>
      <c r="C3033" s="17" t="n">
        <f aca="false">IFERROR(VALUE(RIGHT(A3033,2)),"")</f>
        <v>1</v>
      </c>
      <c r="D3033" s="11" t="str">
        <f aca="false">TRIM('수출입 실적(국가별)'!B3037)</f>
        <v>세인트 키츠 네비스</v>
      </c>
      <c r="E3033" s="19" t="n">
        <f aca="false">IFERROR(VALUE(SUBSTITUTE(TRIM('수출입 실적(국가별)'!D3037),",","")),"")</f>
        <v>49</v>
      </c>
      <c r="F3033" s="19" t="n">
        <f aca="false">IFERROR(VALUE(SUBSTITUTE(TRIM('수출입 실적(국가별)'!F3037),",","")),"")</f>
        <v>21</v>
      </c>
      <c r="G3033" s="19" t="n">
        <f aca="false">IFERROR(VALUE(SUBSTITUTE(TRIM('수출입 실적(국가별)'!G3037),",","")),"")</f>
        <v>29</v>
      </c>
    </row>
    <row r="3034" customFormat="false" ht="15" hidden="false" customHeight="true" outlineLevel="0" collapsed="false">
      <c r="A3034" s="11" t="str">
        <f aca="false">TRIM('수출입 실적(국가별)'!A3038)</f>
        <v>2026.01</v>
      </c>
      <c r="B3034" s="17" t="n">
        <f aca="false">IFERROR(VALUE(LEFT(A3034,4)),"")</f>
        <v>2026</v>
      </c>
      <c r="C3034" s="17" t="n">
        <f aca="false">IFERROR(VALUE(RIGHT(A3034,2)),"")</f>
        <v>1</v>
      </c>
      <c r="D3034" s="11" t="str">
        <f aca="false">TRIM('수출입 실적(국가별)'!B3038)</f>
        <v>통가</v>
      </c>
      <c r="E3034" s="19" t="n">
        <f aca="false">IFERROR(VALUE(SUBSTITUTE(TRIM('수출입 실적(국가별)'!D3038),",","")),"")</f>
        <v>43</v>
      </c>
      <c r="F3034" s="19" t="n">
        <f aca="false">IFERROR(VALUE(SUBSTITUTE(TRIM('수출입 실적(국가별)'!F3038),",","")),"")</f>
        <v>15</v>
      </c>
      <c r="G3034" s="19" t="n">
        <f aca="false">IFERROR(VALUE(SUBSTITUTE(TRIM('수출입 실적(국가별)'!G3038),",","")),"")</f>
        <v>28</v>
      </c>
    </row>
    <row r="3035" customFormat="false" ht="15" hidden="false" customHeight="true" outlineLevel="0" collapsed="false">
      <c r="A3035" s="11" t="str">
        <f aca="false">TRIM('수출입 실적(국가별)'!A3039)</f>
        <v>2026.01</v>
      </c>
      <c r="B3035" s="17" t="n">
        <f aca="false">IFERROR(VALUE(LEFT(A3035,4)),"")</f>
        <v>2026</v>
      </c>
      <c r="C3035" s="17" t="n">
        <f aca="false">IFERROR(VALUE(RIGHT(A3035,2)),"")</f>
        <v>1</v>
      </c>
      <c r="D3035" s="11" t="str">
        <f aca="false">TRIM('수출입 실적(국가별)'!B3039)</f>
        <v>도미니카</v>
      </c>
      <c r="E3035" s="19" t="n">
        <f aca="false">IFERROR(VALUE(SUBSTITUTE(TRIM('수출입 실적(국가별)'!D3039),",","")),"")</f>
        <v>41</v>
      </c>
      <c r="F3035" s="19" t="n">
        <f aca="false">IFERROR(VALUE(SUBSTITUTE(TRIM('수출입 실적(국가별)'!F3039),",","")),"")</f>
        <v>190</v>
      </c>
      <c r="G3035" s="19" t="n">
        <f aca="false">IFERROR(VALUE(SUBSTITUTE(TRIM('수출입 실적(국가별)'!G3039),",","")),"")</f>
        <v>-149</v>
      </c>
    </row>
    <row r="3036" customFormat="false" ht="15" hidden="false" customHeight="true" outlineLevel="0" collapsed="false">
      <c r="A3036" s="11" t="str">
        <f aca="false">TRIM('수출입 실적(국가별)'!A3040)</f>
        <v>2026.01</v>
      </c>
      <c r="B3036" s="17" t="n">
        <f aca="false">IFERROR(VALUE(LEFT(A3036,4)),"")</f>
        <v>2026</v>
      </c>
      <c r="C3036" s="17" t="n">
        <f aca="false">IFERROR(VALUE(RIGHT(A3036,2)),"")</f>
        <v>1</v>
      </c>
      <c r="D3036" s="11" t="str">
        <f aca="false">TRIM('수출입 실적(국가별)'!B3040)</f>
        <v>부룬디</v>
      </c>
      <c r="E3036" s="19" t="n">
        <f aca="false">IFERROR(VALUE(SUBSTITUTE(TRIM('수출입 실적(국가별)'!D3040),",","")),"")</f>
        <v>41</v>
      </c>
      <c r="F3036" s="19" t="n">
        <f aca="false">IFERROR(VALUE(SUBSTITUTE(TRIM('수출입 실적(국가별)'!F3040),",","")),"")</f>
        <v>0</v>
      </c>
      <c r="G3036" s="19" t="n">
        <f aca="false">IFERROR(VALUE(SUBSTITUTE(TRIM('수출입 실적(국가별)'!G3040),",","")),"")</f>
        <v>41</v>
      </c>
    </row>
    <row r="3037" customFormat="false" ht="15" hidden="false" customHeight="true" outlineLevel="0" collapsed="false">
      <c r="A3037" s="11" t="str">
        <f aca="false">TRIM('수출입 실적(국가별)'!A3041)</f>
        <v>2026.01</v>
      </c>
      <c r="B3037" s="17" t="n">
        <f aca="false">IFERROR(VALUE(LEFT(A3037,4)),"")</f>
        <v>2026</v>
      </c>
      <c r="C3037" s="17" t="n">
        <f aca="false">IFERROR(VALUE(RIGHT(A3037,2)),"")</f>
        <v>1</v>
      </c>
      <c r="D3037" s="11" t="str">
        <f aca="false">TRIM('수출입 실적(국가별)'!B3041)</f>
        <v>코모로스</v>
      </c>
      <c r="E3037" s="19" t="n">
        <f aca="false">IFERROR(VALUE(SUBSTITUTE(TRIM('수출입 실적(국가별)'!D3041),",","")),"")</f>
        <v>40</v>
      </c>
      <c r="F3037" s="19" t="n">
        <f aca="false">IFERROR(VALUE(SUBSTITUTE(TRIM('수출입 실적(국가별)'!F3041),",","")),"")</f>
        <v>0</v>
      </c>
      <c r="G3037" s="19" t="n">
        <f aca="false">IFERROR(VALUE(SUBSTITUTE(TRIM('수출입 실적(국가별)'!G3041),",","")),"")</f>
        <v>40</v>
      </c>
    </row>
    <row r="3038" customFormat="false" ht="15" hidden="false" customHeight="true" outlineLevel="0" collapsed="false">
      <c r="A3038" s="11" t="str">
        <f aca="false">TRIM('수출입 실적(국가별)'!A3042)</f>
        <v>2026.01</v>
      </c>
      <c r="B3038" s="17" t="n">
        <f aca="false">IFERROR(VALUE(LEFT(A3038,4)),"")</f>
        <v>2026</v>
      </c>
      <c r="C3038" s="17" t="n">
        <f aca="false">IFERROR(VALUE(RIGHT(A3038,2)),"")</f>
        <v>1</v>
      </c>
      <c r="D3038" s="11" t="str">
        <f aca="false">TRIM('수출입 실적(국가별)'!B3042)</f>
        <v>앙귈라</v>
      </c>
      <c r="E3038" s="19" t="n">
        <f aca="false">IFERROR(VALUE(SUBSTITUTE(TRIM('수출입 실적(국가별)'!D3042),",","")),"")</f>
        <v>37</v>
      </c>
      <c r="F3038" s="19" t="n">
        <f aca="false">IFERROR(VALUE(SUBSTITUTE(TRIM('수출입 실적(국가별)'!F3042),",","")),"")</f>
        <v>0</v>
      </c>
      <c r="G3038" s="19" t="n">
        <f aca="false">IFERROR(VALUE(SUBSTITUTE(TRIM('수출입 실적(국가별)'!G3042),",","")),"")</f>
        <v>37</v>
      </c>
    </row>
    <row r="3039" customFormat="false" ht="15" hidden="false" customHeight="true" outlineLevel="0" collapsed="false">
      <c r="A3039" s="11" t="str">
        <f aca="false">TRIM('수출입 실적(국가별)'!A3043)</f>
        <v>2026.01</v>
      </c>
      <c r="B3039" s="17" t="n">
        <f aca="false">IFERROR(VALUE(LEFT(A3039,4)),"")</f>
        <v>2026</v>
      </c>
      <c r="C3039" s="17" t="n">
        <f aca="false">IFERROR(VALUE(RIGHT(A3039,2)),"")</f>
        <v>1</v>
      </c>
      <c r="D3039" s="11" t="str">
        <f aca="false">TRIM('수출입 실적(국가별)'!B3043)</f>
        <v>상토메 프린스페</v>
      </c>
      <c r="E3039" s="19" t="n">
        <f aca="false">IFERROR(VALUE(SUBSTITUTE(TRIM('수출입 실적(국가별)'!D3043),",","")),"")</f>
        <v>31</v>
      </c>
      <c r="F3039" s="19" t="n">
        <f aca="false">IFERROR(VALUE(SUBSTITUTE(TRIM('수출입 실적(국가별)'!F3043),",","")),"")</f>
        <v>0</v>
      </c>
      <c r="G3039" s="19" t="n">
        <f aca="false">IFERROR(VALUE(SUBSTITUTE(TRIM('수출입 실적(국가별)'!G3043),",","")),"")</f>
        <v>31</v>
      </c>
    </row>
    <row r="3040" customFormat="false" ht="15" hidden="false" customHeight="true" outlineLevel="0" collapsed="false">
      <c r="A3040" s="11" t="str">
        <f aca="false">TRIM('수출입 실적(국가별)'!A3044)</f>
        <v>2026.01</v>
      </c>
      <c r="B3040" s="17" t="n">
        <f aca="false">IFERROR(VALUE(LEFT(A3040,4)),"")</f>
        <v>2026</v>
      </c>
      <c r="C3040" s="17" t="n">
        <f aca="false">IFERROR(VALUE(RIGHT(A3040,2)),"")</f>
        <v>1</v>
      </c>
      <c r="D3040" s="11" t="str">
        <f aca="false">TRIM('수출입 실적(국가별)'!B3044)</f>
        <v>산마리노</v>
      </c>
      <c r="E3040" s="19" t="n">
        <f aca="false">IFERROR(VALUE(SUBSTITUTE(TRIM('수출입 실적(국가별)'!D3044),",","")),"")</f>
        <v>27</v>
      </c>
      <c r="F3040" s="19" t="n">
        <f aca="false">IFERROR(VALUE(SUBSTITUTE(TRIM('수출입 실적(국가별)'!F3044),",","")),"")</f>
        <v>115</v>
      </c>
      <c r="G3040" s="19" t="n">
        <f aca="false">IFERROR(VALUE(SUBSTITUTE(TRIM('수출입 실적(국가별)'!G3044),",","")),"")</f>
        <v>-89</v>
      </c>
    </row>
    <row r="3041" customFormat="false" ht="15" hidden="false" customHeight="true" outlineLevel="0" collapsed="false">
      <c r="A3041" s="11" t="str">
        <f aca="false">TRIM('수출입 실적(국가별)'!A3045)</f>
        <v>2026.01</v>
      </c>
      <c r="B3041" s="17" t="n">
        <f aca="false">IFERROR(VALUE(LEFT(A3041,4)),"")</f>
        <v>2026</v>
      </c>
      <c r="C3041" s="17" t="n">
        <f aca="false">IFERROR(VALUE(RIGHT(A3041,2)),"")</f>
        <v>1</v>
      </c>
      <c r="D3041" s="11" t="str">
        <f aca="false">TRIM('수출입 실적(국가별)'!B3045)</f>
        <v>안티가 바부다</v>
      </c>
      <c r="E3041" s="19" t="n">
        <f aca="false">IFERROR(VALUE(SUBSTITUTE(TRIM('수출입 실적(국가별)'!D3045),",","")),"")</f>
        <v>23</v>
      </c>
      <c r="F3041" s="19" t="n">
        <f aca="false">IFERROR(VALUE(SUBSTITUTE(TRIM('수출입 실적(국가별)'!F3045),",","")),"")</f>
        <v>0</v>
      </c>
      <c r="G3041" s="19" t="n">
        <f aca="false">IFERROR(VALUE(SUBSTITUTE(TRIM('수출입 실적(국가별)'!G3045),",","")),"")</f>
        <v>23</v>
      </c>
    </row>
    <row r="3042" customFormat="false" ht="15" hidden="false" customHeight="true" outlineLevel="0" collapsed="false">
      <c r="A3042" s="11" t="str">
        <f aca="false">TRIM('수출입 실적(국가별)'!A3046)</f>
        <v>2026.01</v>
      </c>
      <c r="B3042" s="17" t="n">
        <f aca="false">IFERROR(VALUE(LEFT(A3042,4)),"")</f>
        <v>2026</v>
      </c>
      <c r="C3042" s="17" t="n">
        <f aca="false">IFERROR(VALUE(RIGHT(A3042,2)),"")</f>
        <v>1</v>
      </c>
      <c r="D3042" s="11" t="str">
        <f aca="false">TRIM('수출입 실적(국가별)'!B3046)</f>
        <v>보츠와나</v>
      </c>
      <c r="E3042" s="19" t="n">
        <f aca="false">IFERROR(VALUE(SUBSTITUTE(TRIM('수출입 실적(국가별)'!D3046),",","")),"")</f>
        <v>23</v>
      </c>
      <c r="F3042" s="19" t="n">
        <f aca="false">IFERROR(VALUE(SUBSTITUTE(TRIM('수출입 실적(국가별)'!F3046),",","")),"")</f>
        <v>186</v>
      </c>
      <c r="G3042" s="19" t="n">
        <f aca="false">IFERROR(VALUE(SUBSTITUTE(TRIM('수출입 실적(국가별)'!G3046),",","")),"")</f>
        <v>-162</v>
      </c>
    </row>
    <row r="3043" customFormat="false" ht="15" hidden="false" customHeight="true" outlineLevel="0" collapsed="false">
      <c r="A3043" s="11" t="str">
        <f aca="false">TRIM('수출입 실적(국가별)'!A3047)</f>
        <v>2026.01</v>
      </c>
      <c r="B3043" s="17" t="n">
        <f aca="false">IFERROR(VALUE(LEFT(A3043,4)),"")</f>
        <v>2026</v>
      </c>
      <c r="C3043" s="17" t="n">
        <f aca="false">IFERROR(VALUE(RIGHT(A3043,2)),"")</f>
        <v>1</v>
      </c>
      <c r="D3043" s="11" t="str">
        <f aca="false">TRIM('수출입 실적(국가별)'!B3047)</f>
        <v>스와질랜드</v>
      </c>
      <c r="E3043" s="19" t="n">
        <f aca="false">IFERROR(VALUE(SUBSTITUTE(TRIM('수출입 실적(국가별)'!D3047),",","")),"")</f>
        <v>15</v>
      </c>
      <c r="F3043" s="19" t="n">
        <f aca="false">IFERROR(VALUE(SUBSTITUTE(TRIM('수출입 실적(국가별)'!F3047),",","")),"")</f>
        <v>92</v>
      </c>
      <c r="G3043" s="19" t="n">
        <f aca="false">IFERROR(VALUE(SUBSTITUTE(TRIM('수출입 실적(국가별)'!G3047),",","")),"")</f>
        <v>-78</v>
      </c>
    </row>
    <row r="3044" customFormat="false" ht="15" hidden="false" customHeight="true" outlineLevel="0" collapsed="false">
      <c r="A3044" s="11" t="str">
        <f aca="false">TRIM('수출입 실적(국가별)'!A3048)</f>
        <v>2026.01</v>
      </c>
      <c r="B3044" s="17" t="n">
        <f aca="false">IFERROR(VALUE(LEFT(A3044,4)),"")</f>
        <v>2026</v>
      </c>
      <c r="C3044" s="17" t="n">
        <f aca="false">IFERROR(VALUE(RIGHT(A3044,2)),"")</f>
        <v>1</v>
      </c>
      <c r="D3044" s="11" t="str">
        <f aca="false">TRIM('수출입 실적(국가별)'!B3048)</f>
        <v>네덜란드 열도</v>
      </c>
      <c r="E3044" s="19" t="n">
        <f aca="false">IFERROR(VALUE(SUBSTITUTE(TRIM('수출입 실적(국가별)'!D3048),",","")),"")</f>
        <v>8</v>
      </c>
      <c r="F3044" s="19" t="n">
        <f aca="false">IFERROR(VALUE(SUBSTITUTE(TRIM('수출입 실적(국가별)'!F3048),",","")),"")</f>
        <v>0</v>
      </c>
      <c r="G3044" s="19" t="n">
        <f aca="false">IFERROR(VALUE(SUBSTITUTE(TRIM('수출입 실적(국가별)'!G3048),",","")),"")</f>
        <v>8</v>
      </c>
    </row>
    <row r="3045" customFormat="false" ht="15" hidden="false" customHeight="true" outlineLevel="0" collapsed="false">
      <c r="A3045" s="11" t="str">
        <f aca="false">TRIM('수출입 실적(국가별)'!A3049)</f>
        <v>2026.01</v>
      </c>
      <c r="B3045" s="17" t="n">
        <f aca="false">IFERROR(VALUE(LEFT(A3045,4)),"")</f>
        <v>2026</v>
      </c>
      <c r="C3045" s="17" t="n">
        <f aca="false">IFERROR(VALUE(RIGHT(A3045,2)),"")</f>
        <v>1</v>
      </c>
      <c r="D3045" s="11" t="str">
        <f aca="false">TRIM('수출입 실적(국가별)'!B3049)</f>
        <v>그린랜드</v>
      </c>
      <c r="E3045" s="19" t="n">
        <f aca="false">IFERROR(VALUE(SUBSTITUTE(TRIM('수출입 실적(국가별)'!D3049),",","")),"")</f>
        <v>8</v>
      </c>
      <c r="F3045" s="19" t="n">
        <f aca="false">IFERROR(VALUE(SUBSTITUTE(TRIM('수출입 실적(국가별)'!F3049),",","")),"")</f>
        <v>181</v>
      </c>
      <c r="G3045" s="19" t="n">
        <f aca="false">IFERROR(VALUE(SUBSTITUTE(TRIM('수출입 실적(국가별)'!G3049),",","")),"")</f>
        <v>-173</v>
      </c>
    </row>
    <row r="3046" customFormat="false" ht="15" hidden="false" customHeight="true" outlineLevel="0" collapsed="false">
      <c r="A3046" s="11" t="str">
        <f aca="false">TRIM('수출입 실적(국가별)'!A3050)</f>
        <v>2026.01</v>
      </c>
      <c r="B3046" s="17" t="n">
        <f aca="false">IFERROR(VALUE(LEFT(A3046,4)),"")</f>
        <v>2026</v>
      </c>
      <c r="C3046" s="17" t="n">
        <f aca="false">IFERROR(VALUE(RIGHT(A3046,2)),"")</f>
        <v>1</v>
      </c>
      <c r="D3046" s="11" t="str">
        <f aca="false">TRIM('수출입 실적(국가별)'!B3050)</f>
        <v>세인트 바르탤르미</v>
      </c>
      <c r="E3046" s="19" t="n">
        <f aca="false">IFERROR(VALUE(SUBSTITUTE(TRIM('수출입 실적(국가별)'!D3050),",","")),"")</f>
        <v>7</v>
      </c>
      <c r="F3046" s="19" t="n">
        <f aca="false">IFERROR(VALUE(SUBSTITUTE(TRIM('수출입 실적(국가별)'!F3050),",","")),"")</f>
        <v>0</v>
      </c>
      <c r="G3046" s="19" t="n">
        <f aca="false">IFERROR(VALUE(SUBSTITUTE(TRIM('수출입 실적(국가별)'!G3050),",","")),"")</f>
        <v>7</v>
      </c>
    </row>
    <row r="3047" customFormat="false" ht="15" hidden="false" customHeight="true" outlineLevel="0" collapsed="false">
      <c r="A3047" s="11" t="str">
        <f aca="false">TRIM('수출입 실적(국가별)'!A3051)</f>
        <v>2026.01</v>
      </c>
      <c r="B3047" s="17" t="n">
        <f aca="false">IFERROR(VALUE(LEFT(A3047,4)),"")</f>
        <v>2026</v>
      </c>
      <c r="C3047" s="17" t="n">
        <f aca="false">IFERROR(VALUE(RIGHT(A3047,2)),"")</f>
        <v>1</v>
      </c>
      <c r="D3047" s="11" t="str">
        <f aca="false">TRIM('수출입 실적(국가별)'!B3051)</f>
        <v>모나코</v>
      </c>
      <c r="E3047" s="19" t="n">
        <f aca="false">IFERROR(VALUE(SUBSTITUTE(TRIM('수출입 실적(국가별)'!D3051),",","")),"")</f>
        <v>5</v>
      </c>
      <c r="F3047" s="19" t="n">
        <f aca="false">IFERROR(VALUE(SUBSTITUTE(TRIM('수출입 실적(국가별)'!F3051),",","")),"")</f>
        <v>43</v>
      </c>
      <c r="G3047" s="19" t="n">
        <f aca="false">IFERROR(VALUE(SUBSTITUTE(TRIM('수출입 실적(국가별)'!G3051),",","")),"")</f>
        <v>-38</v>
      </c>
    </row>
    <row r="3048" customFormat="false" ht="15" hidden="false" customHeight="true" outlineLevel="0" collapsed="false">
      <c r="A3048" s="11" t="str">
        <f aca="false">TRIM('수출입 실적(국가별)'!A3052)</f>
        <v>2026.01</v>
      </c>
      <c r="B3048" s="17" t="n">
        <f aca="false">IFERROR(VALUE(LEFT(A3048,4)),"")</f>
        <v>2026</v>
      </c>
      <c r="C3048" s="17" t="n">
        <f aca="false">IFERROR(VALUE(RIGHT(A3048,2)),"")</f>
        <v>1</v>
      </c>
      <c r="D3048" s="11" t="str">
        <f aca="false">TRIM('수출입 실적(국가별)'!B3052)</f>
        <v>안도라</v>
      </c>
      <c r="E3048" s="19" t="n">
        <f aca="false">IFERROR(VALUE(SUBSTITUTE(TRIM('수출입 실적(국가별)'!D3052),",","")),"")</f>
        <v>4</v>
      </c>
      <c r="F3048" s="19" t="n">
        <f aca="false">IFERROR(VALUE(SUBSTITUTE(TRIM('수출입 실적(국가별)'!F3052),",","")),"")</f>
        <v>15</v>
      </c>
      <c r="G3048" s="19" t="n">
        <f aca="false">IFERROR(VALUE(SUBSTITUTE(TRIM('수출입 실적(국가별)'!G3052),",","")),"")</f>
        <v>-11</v>
      </c>
    </row>
    <row r="3049" customFormat="false" ht="15" hidden="false" customHeight="true" outlineLevel="0" collapsed="false">
      <c r="A3049" s="11" t="str">
        <f aca="false">TRIM('수출입 실적(국가별)'!A3053)</f>
        <v>2026.01</v>
      </c>
      <c r="B3049" s="17" t="n">
        <f aca="false">IFERROR(VALUE(LEFT(A3049,4)),"")</f>
        <v>2026</v>
      </c>
      <c r="C3049" s="17" t="n">
        <f aca="false">IFERROR(VALUE(RIGHT(A3049,2)),"")</f>
        <v>1</v>
      </c>
      <c r="D3049" s="11" t="str">
        <f aca="false">TRIM('수출입 실적(국가별)'!B3053)</f>
        <v>포클랜드 군도</v>
      </c>
      <c r="E3049" s="19" t="n">
        <f aca="false">IFERROR(VALUE(SUBSTITUTE(TRIM('수출입 실적(국가별)'!D3053),",","")),"")</f>
        <v>2</v>
      </c>
      <c r="F3049" s="19" t="n">
        <f aca="false">IFERROR(VALUE(SUBSTITUTE(TRIM('수출입 실적(국가별)'!F3053),",","")),"")</f>
        <v>0</v>
      </c>
      <c r="G3049" s="19" t="n">
        <f aca="false">IFERROR(VALUE(SUBSTITUTE(TRIM('수출입 실적(국가별)'!G3053),",","")),"")</f>
        <v>2</v>
      </c>
    </row>
    <row r="3050" customFormat="false" ht="15" hidden="false" customHeight="true" outlineLevel="0" collapsed="false">
      <c r="A3050" s="11" t="str">
        <f aca="false">TRIM('수출입 실적(국가별)'!A3054)</f>
        <v>2026.01</v>
      </c>
      <c r="B3050" s="17" t="n">
        <f aca="false">IFERROR(VALUE(LEFT(A3050,4)),"")</f>
        <v>2026</v>
      </c>
      <c r="C3050" s="17" t="n">
        <f aca="false">IFERROR(VALUE(RIGHT(A3050,2)),"")</f>
        <v>1</v>
      </c>
      <c r="D3050" s="11" t="str">
        <f aca="false">TRIM('수출입 실적(국가별)'!B3054)</f>
        <v>세인트 빈센트 그레나딘</v>
      </c>
      <c r="E3050" s="19" t="n">
        <f aca="false">IFERROR(VALUE(SUBSTITUTE(TRIM('수출입 실적(국가별)'!D3054),",","")),"")</f>
        <v>1</v>
      </c>
      <c r="F3050" s="19" t="n">
        <f aca="false">IFERROR(VALUE(SUBSTITUTE(TRIM('수출입 실적(국가별)'!F3054),",","")),"")</f>
        <v>1</v>
      </c>
      <c r="G3050" s="19" t="n">
        <f aca="false">IFERROR(VALUE(SUBSTITUTE(TRIM('수출입 실적(국가별)'!G3054),",","")),"")</f>
        <v>1</v>
      </c>
    </row>
    <row r="3051" customFormat="false" ht="15" hidden="false" customHeight="true" outlineLevel="0" collapsed="false">
      <c r="A3051" s="11" t="str">
        <f aca="false">TRIM('수출입 실적(국가별)'!A3055)</f>
        <v>2026.01</v>
      </c>
      <c r="B3051" s="17" t="n">
        <f aca="false">IFERROR(VALUE(LEFT(A3051,4)),"")</f>
        <v>2026</v>
      </c>
      <c r="C3051" s="17" t="n">
        <f aca="false">IFERROR(VALUE(RIGHT(A3051,2)),"")</f>
        <v>1</v>
      </c>
      <c r="D3051" s="11" t="str">
        <f aca="false">TRIM('수출입 실적(국가별)'!B3055)</f>
        <v>건지</v>
      </c>
      <c r="E3051" s="19" t="n">
        <f aca="false">IFERROR(VALUE(SUBSTITUTE(TRIM('수출입 실적(국가별)'!D3055),",","")),"")</f>
        <v>1</v>
      </c>
      <c r="F3051" s="19" t="n">
        <f aca="false">IFERROR(VALUE(SUBSTITUTE(TRIM('수출입 실적(국가별)'!F3055),",","")),"")</f>
        <v>0</v>
      </c>
      <c r="G3051" s="19" t="n">
        <f aca="false">IFERROR(VALUE(SUBSTITUTE(TRIM('수출입 실적(국가별)'!G3055),",","")),"")</f>
        <v>1</v>
      </c>
    </row>
    <row r="3052" customFormat="false" ht="15" hidden="false" customHeight="true" outlineLevel="0" collapsed="false">
      <c r="A3052" s="11" t="str">
        <f aca="false">TRIM('수출입 실적(국가별)'!A3056)</f>
        <v>2026.01</v>
      </c>
      <c r="B3052" s="17" t="n">
        <f aca="false">IFERROR(VALUE(LEFT(A3052,4)),"")</f>
        <v>2026</v>
      </c>
      <c r="C3052" s="17" t="n">
        <f aca="false">IFERROR(VALUE(RIGHT(A3052,2)),"")</f>
        <v>1</v>
      </c>
      <c r="D3052" s="11" t="str">
        <f aca="false">TRIM('수출입 실적(국가별)'!B3056)</f>
        <v>미령 버진군도</v>
      </c>
      <c r="E3052" s="19" t="n">
        <f aca="false">IFERROR(VALUE(SUBSTITUTE(TRIM('수출입 실적(국가별)'!D3056),",","")),"")</f>
        <v>1</v>
      </c>
      <c r="F3052" s="19" t="n">
        <f aca="false">IFERROR(VALUE(SUBSTITUTE(TRIM('수출입 실적(국가별)'!F3056),",","")),"")</f>
        <v>1</v>
      </c>
      <c r="G3052" s="19" t="n">
        <f aca="false">IFERROR(VALUE(SUBSTITUTE(TRIM('수출입 실적(국가별)'!G3056),",","")),"")</f>
        <v>0</v>
      </c>
    </row>
    <row r="3053" customFormat="false" ht="15" hidden="false" customHeight="true" outlineLevel="0" collapsed="false">
      <c r="A3053" s="11" t="str">
        <f aca="false">TRIM('수출입 실적(국가별)'!A3057)</f>
        <v>2026.01</v>
      </c>
      <c r="B3053" s="17" t="n">
        <f aca="false">IFERROR(VALUE(LEFT(A3053,4)),"")</f>
        <v>2026</v>
      </c>
      <c r="C3053" s="17" t="n">
        <f aca="false">IFERROR(VALUE(RIGHT(A3053,2)),"")</f>
        <v>1</v>
      </c>
      <c r="D3053" s="11" t="str">
        <f aca="false">TRIM('수출입 실적(국가별)'!B3057)</f>
        <v>교황청</v>
      </c>
      <c r="E3053" s="19" t="n">
        <f aca="false">IFERROR(VALUE(SUBSTITUTE(TRIM('수출입 실적(국가별)'!D3057),",","")),"")</f>
        <v>1</v>
      </c>
      <c r="F3053" s="19" t="n">
        <f aca="false">IFERROR(VALUE(SUBSTITUTE(TRIM('수출입 실적(국가별)'!F3057),",","")),"")</f>
        <v>1</v>
      </c>
      <c r="G3053" s="19" t="n">
        <f aca="false">IFERROR(VALUE(SUBSTITUTE(TRIM('수출입 실적(국가별)'!G3057),",","")),"")</f>
        <v>0</v>
      </c>
    </row>
    <row r="3054" customFormat="false" ht="15" hidden="false" customHeight="true" outlineLevel="0" collapsed="false">
      <c r="A3054" s="11" t="str">
        <f aca="false">TRIM('수출입 실적(국가별)'!A3058)</f>
        <v>2026.01</v>
      </c>
      <c r="B3054" s="17" t="n">
        <f aca="false">IFERROR(VALUE(LEFT(A3054,4)),"")</f>
        <v>2026</v>
      </c>
      <c r="C3054" s="17" t="n">
        <f aca="false">IFERROR(VALUE(RIGHT(A3054,2)),"")</f>
        <v>1</v>
      </c>
      <c r="D3054" s="11" t="str">
        <f aca="false">TRIM('수출입 실적(국가별)'!B3058)</f>
        <v>저어지</v>
      </c>
      <c r="E3054" s="19" t="n">
        <f aca="false">IFERROR(VALUE(SUBSTITUTE(TRIM('수출입 실적(국가별)'!D3058),",","")),"")</f>
        <v>0</v>
      </c>
      <c r="F3054" s="19" t="n">
        <f aca="false">IFERROR(VALUE(SUBSTITUTE(TRIM('수출입 실적(국가별)'!F3058),",","")),"")</f>
        <v>0</v>
      </c>
      <c r="G3054" s="19" t="n">
        <f aca="false">IFERROR(VALUE(SUBSTITUTE(TRIM('수출입 실적(국가별)'!G3058),",","")),"")</f>
        <v>0</v>
      </c>
    </row>
    <row r="3055" customFormat="false" ht="15" hidden="false" customHeight="true" outlineLevel="0" collapsed="false">
      <c r="A3055" s="11" t="str">
        <f aca="false">TRIM('수출입 실적(국가별)'!A3059)</f>
        <v>2026.01</v>
      </c>
      <c r="B3055" s="17" t="n">
        <f aca="false">IFERROR(VALUE(LEFT(A3055,4)),"")</f>
        <v>2026</v>
      </c>
      <c r="C3055" s="17" t="n">
        <f aca="false">IFERROR(VALUE(RIGHT(A3055,2)),"")</f>
        <v>1</v>
      </c>
      <c r="D3055" s="11" t="str">
        <f aca="false">TRIM('수출입 실적(국가별)'!B3059)</f>
        <v>기네비소</v>
      </c>
      <c r="E3055" s="19" t="n">
        <f aca="false">IFERROR(VALUE(SUBSTITUTE(TRIM('수출입 실적(국가별)'!D3059),",","")),"")</f>
        <v>0</v>
      </c>
      <c r="F3055" s="19" t="n">
        <f aca="false">IFERROR(VALUE(SUBSTITUTE(TRIM('수출입 실적(국가별)'!F3059),",","")),"")</f>
        <v>0</v>
      </c>
      <c r="G3055" s="19" t="n">
        <f aca="false">IFERROR(VALUE(SUBSTITUTE(TRIM('수출입 실적(국가별)'!G3059),",","")),"")</f>
        <v>0</v>
      </c>
    </row>
    <row r="3056" customFormat="false" ht="15" hidden="false" customHeight="true" outlineLevel="0" collapsed="false">
      <c r="A3056" s="11" t="str">
        <f aca="false">TRIM('수출입 실적(국가별)'!A3060)</f>
        <v>2026.01</v>
      </c>
      <c r="B3056" s="17" t="n">
        <f aca="false">IFERROR(VALUE(LEFT(A3056,4)),"")</f>
        <v>2026</v>
      </c>
      <c r="C3056" s="17" t="n">
        <f aca="false">IFERROR(VALUE(RIGHT(A3056,2)),"")</f>
        <v>1</v>
      </c>
      <c r="D3056" s="11" t="str">
        <f aca="false">TRIM('수출입 실적(국가별)'!B3060)</f>
        <v>파로에 군도</v>
      </c>
      <c r="E3056" s="19" t="n">
        <f aca="false">IFERROR(VALUE(SUBSTITUTE(TRIM('수출입 실적(국가별)'!D3060),",","")),"")</f>
        <v>0</v>
      </c>
      <c r="F3056" s="19" t="n">
        <f aca="false">IFERROR(VALUE(SUBSTITUTE(TRIM('수출입 실적(국가별)'!F3060),",","")),"")</f>
        <v>169</v>
      </c>
      <c r="G3056" s="19" t="n">
        <f aca="false">IFERROR(VALUE(SUBSTITUTE(TRIM('수출입 실적(국가별)'!G3060),",","")),"")</f>
        <v>-169</v>
      </c>
    </row>
    <row r="3057" customFormat="false" ht="15" hidden="false" customHeight="true" outlineLevel="0" collapsed="false">
      <c r="A3057" s="11" t="str">
        <f aca="false">TRIM('수출입 실적(국가별)'!A3061)</f>
        <v>2026.01</v>
      </c>
      <c r="B3057" s="17" t="n">
        <f aca="false">IFERROR(VALUE(LEFT(A3057,4)),"")</f>
        <v>2026</v>
      </c>
      <c r="C3057" s="17" t="n">
        <f aca="false">IFERROR(VALUE(RIGHT(A3057,2)),"")</f>
        <v>1</v>
      </c>
      <c r="D3057" s="11" t="str">
        <f aca="false">TRIM('수출입 실적(국가별)'!B3061)</f>
        <v>중앙아프리카공화국</v>
      </c>
      <c r="E3057" s="19" t="n">
        <f aca="false">IFERROR(VALUE(SUBSTITUTE(TRIM('수출입 실적(국가별)'!D3061),",","")),"")</f>
        <v>0</v>
      </c>
      <c r="F3057" s="19" t="n">
        <f aca="false">IFERROR(VALUE(SUBSTITUTE(TRIM('수출입 실적(국가별)'!F3061),",","")),"")</f>
        <v>0</v>
      </c>
      <c r="G3057" s="19" t="n">
        <f aca="false">IFERROR(VALUE(SUBSTITUTE(TRIM('수출입 실적(국가별)'!G3061),",","")),"")</f>
        <v>0</v>
      </c>
    </row>
    <row r="3058" customFormat="false" ht="15" hidden="false" customHeight="true" outlineLevel="0" collapsed="false">
      <c r="A3058" s="11" t="str">
        <f aca="false">TRIM('수출입 실적(국가별)'!A3062)</f>
        <v>2026.01</v>
      </c>
      <c r="B3058" s="17" t="n">
        <f aca="false">IFERROR(VALUE(LEFT(A3058,4)),"")</f>
        <v>2026</v>
      </c>
      <c r="C3058" s="17" t="n">
        <f aca="false">IFERROR(VALUE(RIGHT(A3058,2)),"")</f>
        <v>1</v>
      </c>
      <c r="D3058" s="11" t="str">
        <f aca="false">TRIM('수출입 실적(국가별)'!B3062)</f>
        <v>쿡 아일랜드</v>
      </c>
      <c r="E3058" s="19" t="n">
        <f aca="false">IFERROR(VALUE(SUBSTITUTE(TRIM('수출입 실적(국가별)'!D3062),",","")),"")</f>
        <v>0</v>
      </c>
      <c r="F3058" s="19" t="n">
        <f aca="false">IFERROR(VALUE(SUBSTITUTE(TRIM('수출입 실적(국가별)'!F3062),",","")),"")</f>
        <v>5</v>
      </c>
      <c r="G3058" s="19" t="n">
        <f aca="false">IFERROR(VALUE(SUBSTITUTE(TRIM('수출입 실적(국가별)'!G3062),",","")),"")</f>
        <v>-5</v>
      </c>
    </row>
    <row r="3059" customFormat="false" ht="15" hidden="false" customHeight="true" outlineLevel="0" collapsed="false">
      <c r="A3059" s="11" t="str">
        <f aca="false">TRIM('수출입 실적(국가별)'!A3063)</f>
        <v>2026.01</v>
      </c>
      <c r="B3059" s="17" t="n">
        <f aca="false">IFERROR(VALUE(LEFT(A3059,4)),"")</f>
        <v>2026</v>
      </c>
      <c r="C3059" s="17" t="n">
        <f aca="false">IFERROR(VALUE(RIGHT(A3059,2)),"")</f>
        <v>1</v>
      </c>
      <c r="D3059" s="11" t="str">
        <f aca="false">TRIM('수출입 실적(국가별)'!B3063)</f>
        <v>크리스마스 아일랜드</v>
      </c>
      <c r="E3059" s="19" t="n">
        <f aca="false">IFERROR(VALUE(SUBSTITUTE(TRIM('수출입 실적(국가별)'!D3063),",","")),"")</f>
        <v>0</v>
      </c>
      <c r="F3059" s="19" t="n">
        <f aca="false">IFERROR(VALUE(SUBSTITUTE(TRIM('수출입 실적(국가별)'!F3063),",","")),"")</f>
        <v>0</v>
      </c>
      <c r="G3059" s="19" t="n">
        <f aca="false">IFERROR(VALUE(SUBSTITUTE(TRIM('수출입 실적(국가별)'!G3063),",","")),"")</f>
        <v>0</v>
      </c>
    </row>
    <row r="3060" customFormat="false" ht="15" hidden="false" customHeight="true" outlineLevel="0" collapsed="false">
      <c r="A3060" s="11" t="str">
        <f aca="false">TRIM('수출입 실적(국가별)'!A3064)</f>
        <v>2026.01</v>
      </c>
      <c r="B3060" s="17" t="n">
        <f aca="false">IFERROR(VALUE(LEFT(A3060,4)),"")</f>
        <v>2026</v>
      </c>
      <c r="C3060" s="17" t="n">
        <f aca="false">IFERROR(VALUE(RIGHT(A3060,2)),"")</f>
        <v>1</v>
      </c>
      <c r="D3060" s="11" t="str">
        <f aca="false">TRIM('수출입 실적(국가별)'!B3064)</f>
        <v>남조지아 &amp; 남샌드위치 군도</v>
      </c>
      <c r="E3060" s="19" t="n">
        <f aca="false">IFERROR(VALUE(SUBSTITUTE(TRIM('수출입 실적(국가별)'!D3064),",","")),"")</f>
        <v>0</v>
      </c>
      <c r="F3060" s="19" t="n">
        <f aca="false">IFERROR(VALUE(SUBSTITUTE(TRIM('수출입 실적(국가별)'!F3064),",","")),"")</f>
        <v>0</v>
      </c>
      <c r="G3060" s="19" t="n">
        <f aca="false">IFERROR(VALUE(SUBSTITUTE(TRIM('수출입 실적(국가별)'!G3064),",","")),"")</f>
        <v>0</v>
      </c>
    </row>
    <row r="3061" customFormat="false" ht="15" hidden="false" customHeight="true" outlineLevel="0" collapsed="false">
      <c r="A3061" s="11" t="str">
        <f aca="false">TRIM('수출입 실적(국가별)'!A3065)</f>
        <v>2026.01</v>
      </c>
      <c r="B3061" s="17" t="n">
        <f aca="false">IFERROR(VALUE(LEFT(A3061,4)),"")</f>
        <v>2026</v>
      </c>
      <c r="C3061" s="17" t="n">
        <f aca="false">IFERROR(VALUE(RIGHT(A3061,2)),"")</f>
        <v>1</v>
      </c>
      <c r="D3061" s="11" t="str">
        <f aca="false">TRIM('수출입 실적(국가별)'!B3065)</f>
        <v>맨섬</v>
      </c>
      <c r="E3061" s="19" t="n">
        <f aca="false">IFERROR(VALUE(SUBSTITUTE(TRIM('수출입 실적(국가별)'!D3065),",","")),"")</f>
        <v>0</v>
      </c>
      <c r="F3061" s="19" t="n">
        <f aca="false">IFERROR(VALUE(SUBSTITUTE(TRIM('수출입 실적(국가별)'!F3065),",","")),"")</f>
        <v>1</v>
      </c>
      <c r="G3061" s="19" t="n">
        <f aca="false">IFERROR(VALUE(SUBSTITUTE(TRIM('수출입 실적(국가별)'!G3065),",","")),"")</f>
        <v>-1</v>
      </c>
    </row>
    <row r="3062" customFormat="false" ht="15" hidden="false" customHeight="true" outlineLevel="0" collapsed="false">
      <c r="A3062" s="11" t="str">
        <f aca="false">TRIM('수출입 실적(국가별)'!A3066)</f>
        <v>2026.01</v>
      </c>
      <c r="B3062" s="17" t="n">
        <f aca="false">IFERROR(VALUE(LEFT(A3062,4)),"")</f>
        <v>2026</v>
      </c>
      <c r="C3062" s="17" t="n">
        <f aca="false">IFERROR(VALUE(RIGHT(A3062,2)),"")</f>
        <v>1</v>
      </c>
      <c r="D3062" s="11" t="str">
        <f aca="false">TRIM('수출입 실적(국가별)'!B3066)</f>
        <v>레소토</v>
      </c>
      <c r="E3062" s="19" t="n">
        <f aca="false">IFERROR(VALUE(SUBSTITUTE(TRIM('수출입 실적(국가별)'!D3066),",","")),"")</f>
        <v>0</v>
      </c>
      <c r="F3062" s="19" t="n">
        <f aca="false">IFERROR(VALUE(SUBSTITUTE(TRIM('수출입 실적(국가별)'!F3066),",","")),"")</f>
        <v>27</v>
      </c>
      <c r="G3062" s="19" t="n">
        <f aca="false">IFERROR(VALUE(SUBSTITUTE(TRIM('수출입 실적(국가별)'!G3066),",","")),"")</f>
        <v>-27</v>
      </c>
    </row>
    <row r="3063" customFormat="false" ht="15" hidden="false" customHeight="true" outlineLevel="0" collapsed="false">
      <c r="A3063" s="11" t="str">
        <f aca="false">TRIM('수출입 실적(국가별)'!A3067)</f>
        <v>2026.01</v>
      </c>
      <c r="B3063" s="17" t="n">
        <f aca="false">IFERROR(VALUE(LEFT(A3063,4)),"")</f>
        <v>2026</v>
      </c>
      <c r="C3063" s="17" t="n">
        <f aca="false">IFERROR(VALUE(RIGHT(A3063,2)),"")</f>
        <v>1</v>
      </c>
      <c r="D3063" s="11" t="str">
        <f aca="false">TRIM('수출입 실적(국가별)'!B3067)</f>
        <v>마이너 아우틀링 합중국 군도</v>
      </c>
      <c r="E3063" s="19" t="n">
        <f aca="false">IFERROR(VALUE(SUBSTITUTE(TRIM('수출입 실적(국가별)'!D3067),",","")),"")</f>
        <v>0</v>
      </c>
      <c r="F3063" s="19" t="n">
        <f aca="false">IFERROR(VALUE(SUBSTITUTE(TRIM('수출입 실적(국가별)'!F3067),",","")),"")</f>
        <v>2</v>
      </c>
      <c r="G3063" s="19" t="n">
        <f aca="false">IFERROR(VALUE(SUBSTITUTE(TRIM('수출입 실적(국가별)'!G3067),",","")),"")</f>
        <v>-2</v>
      </c>
    </row>
    <row r="3064" customFormat="false" ht="15" hidden="false" customHeight="true" outlineLevel="0" collapsed="false">
      <c r="A3064" s="11" t="str">
        <f aca="false">TRIM('수출입 실적(국가별)'!A3068)</f>
        <v>2026.01</v>
      </c>
      <c r="B3064" s="17" t="n">
        <f aca="false">IFERROR(VALUE(LEFT(A3064,4)),"")</f>
        <v>2026</v>
      </c>
      <c r="C3064" s="17" t="n">
        <f aca="false">IFERROR(VALUE(RIGHT(A3064,2)),"")</f>
        <v>1</v>
      </c>
      <c r="D3064" s="11" t="str">
        <f aca="false">TRIM('수출입 실적(국가별)'!B3068)</f>
        <v>나우루</v>
      </c>
      <c r="E3064" s="19" t="n">
        <f aca="false">IFERROR(VALUE(SUBSTITUTE(TRIM('수출입 실적(국가별)'!D3068),",","")),"")</f>
        <v>0</v>
      </c>
      <c r="F3064" s="19" t="n">
        <f aca="false">IFERROR(VALUE(SUBSTITUTE(TRIM('수출입 실적(국가별)'!F3068),",","")),"")</f>
        <v>1</v>
      </c>
      <c r="G3064" s="19" t="n">
        <f aca="false">IFERROR(VALUE(SUBSTITUTE(TRIM('수출입 실적(국가별)'!G3068),",","")),"")</f>
        <v>-1</v>
      </c>
    </row>
    <row r="3065" customFormat="false" ht="15" hidden="false" customHeight="true" outlineLevel="0" collapsed="false">
      <c r="A3065" s="11" t="str">
        <f aca="false">TRIM('수출입 실적(국가별)'!A3069)</f>
        <v>2026.01</v>
      </c>
      <c r="B3065" s="17" t="n">
        <f aca="false">IFERROR(VALUE(LEFT(A3065,4)),"")</f>
        <v>2026</v>
      </c>
      <c r="C3065" s="17" t="n">
        <f aca="false">IFERROR(VALUE(RIGHT(A3065,2)),"")</f>
        <v>1</v>
      </c>
      <c r="D3065" s="11" t="str">
        <f aca="false">TRIM('수출입 실적(국가별)'!B3069)</f>
        <v>니우에</v>
      </c>
      <c r="E3065" s="19" t="n">
        <f aca="false">IFERROR(VALUE(SUBSTITUTE(TRIM('수출입 실적(국가별)'!D3069),",","")),"")</f>
        <v>0</v>
      </c>
      <c r="F3065" s="19" t="n">
        <f aca="false">IFERROR(VALUE(SUBSTITUTE(TRIM('수출입 실적(국가별)'!F3069),",","")),"")</f>
        <v>11</v>
      </c>
      <c r="G3065" s="19" t="n">
        <f aca="false">IFERROR(VALUE(SUBSTITUTE(TRIM('수출입 실적(국가별)'!G3069),",","")),"")</f>
        <v>-11</v>
      </c>
    </row>
    <row r="3066" customFormat="false" ht="15" hidden="false" customHeight="true" outlineLevel="0" collapsed="false">
      <c r="A3066" s="11" t="str">
        <f aca="false">TRIM('수출입 실적(국가별)'!A3070)</f>
        <v>2026.01</v>
      </c>
      <c r="B3066" s="17" t="n">
        <f aca="false">IFERROR(VALUE(LEFT(A3066,4)),"")</f>
        <v>2026</v>
      </c>
      <c r="C3066" s="17" t="n">
        <f aca="false">IFERROR(VALUE(RIGHT(A3066,2)),"")</f>
        <v>1</v>
      </c>
      <c r="D3066" s="11" t="str">
        <f aca="false">TRIM('수출입 실적(국가별)'!B3070)</f>
        <v>세인트 피레 미켈론</v>
      </c>
      <c r="E3066" s="19" t="n">
        <f aca="false">IFERROR(VALUE(SUBSTITUTE(TRIM('수출입 실적(국가별)'!D3070),",","")),"")</f>
        <v>0</v>
      </c>
      <c r="F3066" s="19" t="n">
        <f aca="false">IFERROR(VALUE(SUBSTITUTE(TRIM('수출입 실적(국가별)'!F3070),",","")),"")</f>
        <v>1</v>
      </c>
      <c r="G3066" s="19" t="n">
        <f aca="false">IFERROR(VALUE(SUBSTITUTE(TRIM('수출입 실적(국가별)'!G3070),",","")),"")</f>
        <v>-1</v>
      </c>
    </row>
    <row r="3067" customFormat="false" ht="15" hidden="false" customHeight="true" outlineLevel="0" collapsed="false">
      <c r="A3067" s="11" t="str">
        <f aca="false">TRIM('수출입 실적(국가별)'!A3071)</f>
        <v>2026.01</v>
      </c>
      <c r="B3067" s="17" t="n">
        <f aca="false">IFERROR(VALUE(LEFT(A3067,4)),"")</f>
        <v>2026</v>
      </c>
      <c r="C3067" s="17" t="n">
        <f aca="false">IFERROR(VALUE(RIGHT(A3067,2)),"")</f>
        <v>1</v>
      </c>
      <c r="D3067" s="11" t="str">
        <f aca="false">TRIM('수출입 실적(국가별)'!B3071)</f>
        <v>세인트 헬레나</v>
      </c>
      <c r="E3067" s="19" t="n">
        <f aca="false">IFERROR(VALUE(SUBSTITUTE(TRIM('수출입 실적(국가별)'!D3071),",","")),"")</f>
        <v>0</v>
      </c>
      <c r="F3067" s="19" t="n">
        <f aca="false">IFERROR(VALUE(SUBSTITUTE(TRIM('수출입 실적(국가별)'!F3071),",","")),"")</f>
        <v>2</v>
      </c>
      <c r="G3067" s="19" t="n">
        <f aca="false">IFERROR(VALUE(SUBSTITUTE(TRIM('수출입 실적(국가별)'!G3071),",","")),"")</f>
        <v>-2</v>
      </c>
    </row>
    <row r="3068" customFormat="false" ht="15" hidden="false" customHeight="true" outlineLevel="0" collapsed="false">
      <c r="A3068" s="11" t="str">
        <f aca="false">TRIM('수출입 실적(국가별)'!A3072)</f>
        <v>2026.01</v>
      </c>
      <c r="B3068" s="17" t="n">
        <f aca="false">IFERROR(VALUE(LEFT(A3068,4)),"")</f>
        <v>2026</v>
      </c>
      <c r="C3068" s="17" t="n">
        <f aca="false">IFERROR(VALUE(RIGHT(A3068,2)),"")</f>
        <v>1</v>
      </c>
      <c r="D3068" s="11" t="str">
        <f aca="false">TRIM('수출입 실적(국가별)'!B3072)</f>
        <v>토켈라우</v>
      </c>
      <c r="E3068" s="19" t="n">
        <f aca="false">IFERROR(VALUE(SUBSTITUTE(TRIM('수출입 실적(국가별)'!D3072),",","")),"")</f>
        <v>0</v>
      </c>
      <c r="F3068" s="19" t="n">
        <f aca="false">IFERROR(VALUE(SUBSTITUTE(TRIM('수출입 실적(국가별)'!F3072),",","")),"")</f>
        <v>0</v>
      </c>
      <c r="G3068" s="19" t="n">
        <f aca="false">IFERROR(VALUE(SUBSTITUTE(TRIM('수출입 실적(국가별)'!G3072),",","")),"")</f>
        <v>0</v>
      </c>
    </row>
    <row r="3069" customFormat="false" ht="15" hidden="false" customHeight="true" outlineLevel="0" collapsed="false">
      <c r="A3069" s="11" t="str">
        <f aca="false">TRIM('수출입 실적(국가별)'!A3073)</f>
        <v>2026.01</v>
      </c>
      <c r="B3069" s="17" t="n">
        <f aca="false">IFERROR(VALUE(LEFT(A3069,4)),"")</f>
        <v>2026</v>
      </c>
      <c r="C3069" s="17" t="n">
        <f aca="false">IFERROR(VALUE(RIGHT(A3069,2)),"")</f>
        <v>1</v>
      </c>
      <c r="D3069" s="11" t="str">
        <f aca="false">TRIM('수출입 실적(국가별)'!B3073)</f>
        <v>노폴크 아일랜드</v>
      </c>
      <c r="E3069" s="19" t="n">
        <f aca="false">IFERROR(VALUE(SUBSTITUTE(TRIM('수출입 실적(국가별)'!D3073),",","")),"")</f>
        <v>0</v>
      </c>
      <c r="F3069" s="19" t="n">
        <f aca="false">IFERROR(VALUE(SUBSTITUTE(TRIM('수출입 실적(국가별)'!F3073),",","")),"")</f>
        <v>0</v>
      </c>
      <c r="G3069" s="19" t="n">
        <f aca="false">IFERROR(VALUE(SUBSTITUTE(TRIM('수출입 실적(국가별)'!G3073),",","")),"")</f>
        <v>0</v>
      </c>
    </row>
    <row r="3070" customFormat="false" ht="15" hidden="false" customHeight="true" outlineLevel="0" collapsed="false">
      <c r="A3070" s="11" t="str">
        <f aca="false">TRIM('수출입 실적(국가별)'!A3074)</f>
        <v>2026.02</v>
      </c>
      <c r="B3070" s="17" t="n">
        <f aca="false">IFERROR(VALUE(LEFT(A3070,4)),"")</f>
        <v>2026</v>
      </c>
      <c r="C3070" s="17" t="n">
        <f aca="false">IFERROR(VALUE(RIGHT(A3070,2)),"")</f>
        <v>2</v>
      </c>
      <c r="D3070" s="11" t="str">
        <f aca="false">TRIM('수출입 실적(국가별)'!B3074)</f>
        <v>중국</v>
      </c>
      <c r="E3070" s="19" t="n">
        <f aca="false">IFERROR(VALUE(SUBSTITUTE(TRIM('수출입 실적(국가별)'!D3074),",","")),"")</f>
        <v>12778487</v>
      </c>
      <c r="F3070" s="19" t="n">
        <f aca="false">IFERROR(VALUE(SUBSTITUTE(TRIM('수출입 실적(국가별)'!F3074),",","")),"")</f>
        <v>11634017</v>
      </c>
      <c r="G3070" s="19" t="n">
        <f aca="false">IFERROR(VALUE(SUBSTITUTE(TRIM('수출입 실적(국가별)'!G3074),",","")),"")</f>
        <v>1144469</v>
      </c>
    </row>
    <row r="3071" customFormat="false" ht="15" hidden="false" customHeight="true" outlineLevel="0" collapsed="false">
      <c r="A3071" s="11" t="str">
        <f aca="false">TRIM('수출입 실적(국가별)'!A3075)</f>
        <v>2026.02</v>
      </c>
      <c r="B3071" s="17" t="n">
        <f aca="false">IFERROR(VALUE(LEFT(A3071,4)),"")</f>
        <v>2026</v>
      </c>
      <c r="C3071" s="17" t="n">
        <f aca="false">IFERROR(VALUE(RIGHT(A3071,2)),"")</f>
        <v>2</v>
      </c>
      <c r="D3071" s="11" t="str">
        <f aca="false">TRIM('수출입 실적(국가별)'!B3075)</f>
        <v>미국</v>
      </c>
      <c r="E3071" s="19" t="n">
        <f aca="false">IFERROR(VALUE(SUBSTITUTE(TRIM('수출입 실적(국가별)'!D3075),",","")),"")</f>
        <v>12704285</v>
      </c>
      <c r="F3071" s="19" t="n">
        <f aca="false">IFERROR(VALUE(SUBSTITUTE(TRIM('수출입 실적(국가별)'!F3075),",","")),"")</f>
        <v>5759089</v>
      </c>
      <c r="G3071" s="19" t="n">
        <f aca="false">IFERROR(VALUE(SUBSTITUTE(TRIM('수출입 실적(국가별)'!G3075),",","")),"")</f>
        <v>6945195</v>
      </c>
    </row>
    <row r="3072" customFormat="false" ht="15" hidden="false" customHeight="true" outlineLevel="0" collapsed="false">
      <c r="A3072" s="11" t="str">
        <f aca="false">TRIM('수출입 실적(국가별)'!A3076)</f>
        <v>2026.02</v>
      </c>
      <c r="B3072" s="17" t="n">
        <f aca="false">IFERROR(VALUE(LEFT(A3072,4)),"")</f>
        <v>2026</v>
      </c>
      <c r="C3072" s="17" t="n">
        <f aca="false">IFERROR(VALUE(RIGHT(A3072,2)),"")</f>
        <v>2</v>
      </c>
      <c r="D3072" s="11" t="str">
        <f aca="false">TRIM('수출입 실적(국가별)'!B3076)</f>
        <v>베트남</v>
      </c>
      <c r="E3072" s="19" t="n">
        <f aca="false">IFERROR(VALUE(SUBSTITUTE(TRIM('수출입 실적(국가별)'!D3076),",","")),"")</f>
        <v>5895225</v>
      </c>
      <c r="F3072" s="19" t="n">
        <f aca="false">IFERROR(VALUE(SUBSTITUTE(TRIM('수출입 실적(국가별)'!F3076),",","")),"")</f>
        <v>2933658</v>
      </c>
      <c r="G3072" s="19" t="n">
        <f aca="false">IFERROR(VALUE(SUBSTITUTE(TRIM('수출입 실적(국가별)'!G3076),",","")),"")</f>
        <v>2961567</v>
      </c>
    </row>
    <row r="3073" customFormat="false" ht="15" hidden="false" customHeight="true" outlineLevel="0" collapsed="false">
      <c r="A3073" s="11" t="str">
        <f aca="false">TRIM('수출입 실적(국가별)'!A3077)</f>
        <v>2026.02</v>
      </c>
      <c r="B3073" s="17" t="n">
        <f aca="false">IFERROR(VALUE(LEFT(A3073,4)),"")</f>
        <v>2026</v>
      </c>
      <c r="C3073" s="17" t="n">
        <f aca="false">IFERROR(VALUE(RIGHT(A3073,2)),"")</f>
        <v>2</v>
      </c>
      <c r="D3073" s="11" t="str">
        <f aca="false">TRIM('수출입 실적(국가별)'!B3077)</f>
        <v>홍콩</v>
      </c>
      <c r="E3073" s="19" t="n">
        <f aca="false">IFERROR(VALUE(SUBSTITUTE(TRIM('수출입 실적(국가별)'!D3077),",","")),"")</f>
        <v>4984128</v>
      </c>
      <c r="F3073" s="19" t="n">
        <f aca="false">IFERROR(VALUE(SUBSTITUTE(TRIM('수출입 실적(국가별)'!F3077),",","")),"")</f>
        <v>487200</v>
      </c>
      <c r="G3073" s="19" t="n">
        <f aca="false">IFERROR(VALUE(SUBSTITUTE(TRIM('수출입 실적(국가별)'!G3077),",","")),"")</f>
        <v>4496928</v>
      </c>
    </row>
    <row r="3074" customFormat="false" ht="15" hidden="false" customHeight="true" outlineLevel="0" collapsed="false">
      <c r="A3074" s="11" t="str">
        <f aca="false">TRIM('수출입 실적(국가별)'!A3078)</f>
        <v>2026.02</v>
      </c>
      <c r="B3074" s="17" t="n">
        <f aca="false">IFERROR(VALUE(LEFT(A3074,4)),"")</f>
        <v>2026</v>
      </c>
      <c r="C3074" s="17" t="n">
        <f aca="false">IFERROR(VALUE(RIGHT(A3074,2)),"")</f>
        <v>2</v>
      </c>
      <c r="D3074" s="11" t="str">
        <f aca="false">TRIM('수출입 실적(국가별)'!B3078)</f>
        <v>대만</v>
      </c>
      <c r="E3074" s="19" t="n">
        <f aca="false">IFERROR(VALUE(SUBSTITUTE(TRIM('수출입 실적(국가별)'!D3078),",","")),"")</f>
        <v>4549215</v>
      </c>
      <c r="F3074" s="19" t="n">
        <f aca="false">IFERROR(VALUE(SUBSTITUTE(TRIM('수출입 실적(국가별)'!F3078),",","")),"")</f>
        <v>2608423</v>
      </c>
      <c r="G3074" s="19" t="n">
        <f aca="false">IFERROR(VALUE(SUBSTITUTE(TRIM('수출입 실적(국가별)'!G3078),",","")),"")</f>
        <v>1940792</v>
      </c>
    </row>
    <row r="3075" customFormat="false" ht="15" hidden="false" customHeight="true" outlineLevel="0" collapsed="false">
      <c r="A3075" s="11" t="str">
        <f aca="false">TRIM('수출입 실적(국가별)'!A3079)</f>
        <v>2026.02</v>
      </c>
      <c r="B3075" s="17" t="n">
        <f aca="false">IFERROR(VALUE(LEFT(A3075,4)),"")</f>
        <v>2026</v>
      </c>
      <c r="C3075" s="17" t="n">
        <f aca="false">IFERROR(VALUE(RIGHT(A3075,2)),"")</f>
        <v>2</v>
      </c>
      <c r="D3075" s="11" t="str">
        <f aca="false">TRIM('수출입 실적(국가별)'!B3079)</f>
        <v>싱가포르</v>
      </c>
      <c r="E3075" s="19" t="n">
        <f aca="false">IFERROR(VALUE(SUBSTITUTE(TRIM('수출입 실적(국가별)'!D3079),",","")),"")</f>
        <v>2492959</v>
      </c>
      <c r="F3075" s="19" t="n">
        <f aca="false">IFERROR(VALUE(SUBSTITUTE(TRIM('수출입 실적(국가별)'!F3079),",","")),"")</f>
        <v>1150177</v>
      </c>
      <c r="G3075" s="19" t="n">
        <f aca="false">IFERROR(VALUE(SUBSTITUTE(TRIM('수출입 실적(국가별)'!G3079),",","")),"")</f>
        <v>1342782</v>
      </c>
    </row>
    <row r="3076" customFormat="false" ht="15" hidden="false" customHeight="true" outlineLevel="0" collapsed="false">
      <c r="A3076" s="11" t="str">
        <f aca="false">TRIM('수출입 실적(국가별)'!A3080)</f>
        <v>2026.02</v>
      </c>
      <c r="B3076" s="17" t="n">
        <f aca="false">IFERROR(VALUE(LEFT(A3076,4)),"")</f>
        <v>2026</v>
      </c>
      <c r="C3076" s="17" t="n">
        <f aca="false">IFERROR(VALUE(RIGHT(A3076,2)),"")</f>
        <v>2</v>
      </c>
      <c r="D3076" s="11" t="str">
        <f aca="false">TRIM('수출입 실적(국가별)'!B3080)</f>
        <v>일본</v>
      </c>
      <c r="E3076" s="19" t="n">
        <f aca="false">IFERROR(VALUE(SUBSTITUTE(TRIM('수출입 실적(국가별)'!D3080),",","")),"")</f>
        <v>2392260</v>
      </c>
      <c r="F3076" s="19" t="n">
        <f aca="false">IFERROR(VALUE(SUBSTITUTE(TRIM('수출입 실적(국가별)'!F3080),",","")),"")</f>
        <v>3980504</v>
      </c>
      <c r="G3076" s="19" t="n">
        <f aca="false">IFERROR(VALUE(SUBSTITUTE(TRIM('수출입 실적(국가별)'!G3080),",","")),"")</f>
        <v>-1588244</v>
      </c>
    </row>
    <row r="3077" customFormat="false" ht="15" hidden="false" customHeight="true" outlineLevel="0" collapsed="false">
      <c r="A3077" s="11" t="str">
        <f aca="false">TRIM('수출입 실적(국가별)'!A3081)</f>
        <v>2026.02</v>
      </c>
      <c r="B3077" s="17" t="n">
        <f aca="false">IFERROR(VALUE(LEFT(A3077,4)),"")</f>
        <v>2026</v>
      </c>
      <c r="C3077" s="17" t="n">
        <f aca="false">IFERROR(VALUE(RIGHT(A3077,2)),"")</f>
        <v>2</v>
      </c>
      <c r="D3077" s="11" t="str">
        <f aca="false">TRIM('수출입 실적(국가별)'!B3081)</f>
        <v>인도</v>
      </c>
      <c r="E3077" s="19" t="n">
        <f aca="false">IFERROR(VALUE(SUBSTITUTE(TRIM('수출입 실적(국가별)'!D3081),",","")),"")</f>
        <v>1739790</v>
      </c>
      <c r="F3077" s="19" t="n">
        <f aca="false">IFERROR(VALUE(SUBSTITUTE(TRIM('수출입 실적(국가별)'!F3081),",","")),"")</f>
        <v>453648</v>
      </c>
      <c r="G3077" s="19" t="n">
        <f aca="false">IFERROR(VALUE(SUBSTITUTE(TRIM('수출입 실적(국가별)'!G3081),",","")),"")</f>
        <v>1286142</v>
      </c>
    </row>
    <row r="3078" customFormat="false" ht="15" hidden="false" customHeight="true" outlineLevel="0" collapsed="false">
      <c r="A3078" s="11" t="str">
        <f aca="false">TRIM('수출입 실적(국가별)'!A3082)</f>
        <v>2026.02</v>
      </c>
      <c r="B3078" s="17" t="n">
        <f aca="false">IFERROR(VALUE(LEFT(A3078,4)),"")</f>
        <v>2026</v>
      </c>
      <c r="C3078" s="17" t="n">
        <f aca="false">IFERROR(VALUE(RIGHT(A3078,2)),"")</f>
        <v>2</v>
      </c>
      <c r="D3078" s="11" t="str">
        <f aca="false">TRIM('수출입 실적(국가별)'!B3082)</f>
        <v>말레이시아</v>
      </c>
      <c r="E3078" s="19" t="n">
        <f aca="false">IFERROR(VALUE(SUBSTITUTE(TRIM('수출입 실적(국가별)'!D3082),",","")),"")</f>
        <v>1733073</v>
      </c>
      <c r="F3078" s="19" t="n">
        <f aca="false">IFERROR(VALUE(SUBSTITUTE(TRIM('수출입 실적(국가별)'!F3082),",","")),"")</f>
        <v>1366812</v>
      </c>
      <c r="G3078" s="19" t="n">
        <f aca="false">IFERROR(VALUE(SUBSTITUTE(TRIM('수출입 실적(국가별)'!G3082),",","")),"")</f>
        <v>366261</v>
      </c>
    </row>
    <row r="3079" customFormat="false" ht="15" hidden="false" customHeight="true" outlineLevel="0" collapsed="false">
      <c r="A3079" s="11" t="str">
        <f aca="false">TRIM('수출입 실적(국가별)'!A3083)</f>
        <v>2026.02</v>
      </c>
      <c r="B3079" s="17" t="n">
        <f aca="false">IFERROR(VALUE(LEFT(A3079,4)),"")</f>
        <v>2026</v>
      </c>
      <c r="C3079" s="17" t="n">
        <f aca="false">IFERROR(VALUE(RIGHT(A3079,2)),"")</f>
        <v>2</v>
      </c>
      <c r="D3079" s="11" t="str">
        <f aca="false">TRIM('수출입 실적(국가별)'!B3083)</f>
        <v>호주</v>
      </c>
      <c r="E3079" s="19" t="n">
        <f aca="false">IFERROR(VALUE(SUBSTITUTE(TRIM('수출입 실적(국가별)'!D3083),",","")),"")</f>
        <v>1143777</v>
      </c>
      <c r="F3079" s="19" t="n">
        <f aca="false">IFERROR(VALUE(SUBSTITUTE(TRIM('수출입 실적(국가별)'!F3083),",","")),"")</f>
        <v>2443962</v>
      </c>
      <c r="G3079" s="19" t="n">
        <f aca="false">IFERROR(VALUE(SUBSTITUTE(TRIM('수출입 실적(국가별)'!G3083),",","")),"")</f>
        <v>-1300185</v>
      </c>
    </row>
    <row r="3080" customFormat="false" ht="15" hidden="false" customHeight="true" outlineLevel="0" collapsed="false">
      <c r="A3080" s="11" t="str">
        <f aca="false">TRIM('수출입 실적(국가별)'!A3084)</f>
        <v>2026.02</v>
      </c>
      <c r="B3080" s="17" t="n">
        <f aca="false">IFERROR(VALUE(LEFT(A3080,4)),"")</f>
        <v>2026</v>
      </c>
      <c r="C3080" s="17" t="n">
        <f aca="false">IFERROR(VALUE(RIGHT(A3080,2)),"")</f>
        <v>2</v>
      </c>
      <c r="D3080" s="11" t="str">
        <f aca="false">TRIM('수출입 실적(국가별)'!B3084)</f>
        <v>필리핀</v>
      </c>
      <c r="E3080" s="19" t="n">
        <f aca="false">IFERROR(VALUE(SUBSTITUTE(TRIM('수출입 실적(국가별)'!D3084),",","")),"")</f>
        <v>1114134</v>
      </c>
      <c r="F3080" s="19" t="n">
        <f aca="false">IFERROR(VALUE(SUBSTITUTE(TRIM('수출입 실적(국가별)'!F3084),",","")),"")</f>
        <v>288226</v>
      </c>
      <c r="G3080" s="19" t="n">
        <f aca="false">IFERROR(VALUE(SUBSTITUTE(TRIM('수출입 실적(국가별)'!G3084),",","")),"")</f>
        <v>825908</v>
      </c>
    </row>
    <row r="3081" customFormat="false" ht="15" hidden="false" customHeight="true" outlineLevel="0" collapsed="false">
      <c r="A3081" s="11" t="str">
        <f aca="false">TRIM('수출입 실적(국가별)'!A3085)</f>
        <v>2026.02</v>
      </c>
      <c r="B3081" s="17" t="n">
        <f aca="false">IFERROR(VALUE(LEFT(A3081,4)),"")</f>
        <v>2026</v>
      </c>
      <c r="C3081" s="17" t="n">
        <f aca="false">IFERROR(VALUE(RIGHT(A3081,2)),"")</f>
        <v>2</v>
      </c>
      <c r="D3081" s="11" t="str">
        <f aca="false">TRIM('수출입 실적(국가별)'!B3085)</f>
        <v>네덜란드</v>
      </c>
      <c r="E3081" s="19" t="n">
        <f aca="false">IFERROR(VALUE(SUBSTITUTE(TRIM('수출입 실적(국가별)'!D3085),",","")),"")</f>
        <v>1017721</v>
      </c>
      <c r="F3081" s="19" t="n">
        <f aca="false">IFERROR(VALUE(SUBSTITUTE(TRIM('수출입 실적(국가별)'!F3085),",","")),"")</f>
        <v>1495624</v>
      </c>
      <c r="G3081" s="19" t="n">
        <f aca="false">IFERROR(VALUE(SUBSTITUTE(TRIM('수출입 실적(국가별)'!G3085),",","")),"")</f>
        <v>-477903</v>
      </c>
    </row>
    <row r="3082" customFormat="false" ht="15" hidden="false" customHeight="true" outlineLevel="0" collapsed="false">
      <c r="A3082" s="11" t="str">
        <f aca="false">TRIM('수출입 실적(국가별)'!A3086)</f>
        <v>2026.02</v>
      </c>
      <c r="B3082" s="17" t="n">
        <f aca="false">IFERROR(VALUE(LEFT(A3082,4)),"")</f>
        <v>2026</v>
      </c>
      <c r="C3082" s="17" t="n">
        <f aca="false">IFERROR(VALUE(RIGHT(A3082,2)),"")</f>
        <v>2</v>
      </c>
      <c r="D3082" s="11" t="str">
        <f aca="false">TRIM('수출입 실적(국가별)'!B3086)</f>
        <v>멕시코</v>
      </c>
      <c r="E3082" s="19" t="n">
        <f aca="false">IFERROR(VALUE(SUBSTITUTE(TRIM('수출입 실적(국가별)'!D3086),",","")),"")</f>
        <v>952839</v>
      </c>
      <c r="F3082" s="19" t="n">
        <f aca="false">IFERROR(VALUE(SUBSTITUTE(TRIM('수출입 실적(국가별)'!F3086),",","")),"")</f>
        <v>755150</v>
      </c>
      <c r="G3082" s="19" t="n">
        <f aca="false">IFERROR(VALUE(SUBSTITUTE(TRIM('수출입 실적(국가별)'!G3086),",","")),"")</f>
        <v>197689</v>
      </c>
    </row>
    <row r="3083" customFormat="false" ht="15" hidden="false" customHeight="true" outlineLevel="0" collapsed="false">
      <c r="A3083" s="11" t="str">
        <f aca="false">TRIM('수출입 실적(국가별)'!A3087)</f>
        <v>2026.02</v>
      </c>
      <c r="B3083" s="17" t="n">
        <f aca="false">IFERROR(VALUE(LEFT(A3083,4)),"")</f>
        <v>2026</v>
      </c>
      <c r="C3083" s="17" t="n">
        <f aca="false">IFERROR(VALUE(RIGHT(A3083,2)),"")</f>
        <v>2</v>
      </c>
      <c r="D3083" s="11" t="str">
        <f aca="false">TRIM('수출입 실적(국가별)'!B3087)</f>
        <v>캐나다</v>
      </c>
      <c r="E3083" s="19" t="n">
        <f aca="false">IFERROR(VALUE(SUBSTITUTE(TRIM('수출입 실적(국가별)'!D3087),",","")),"")</f>
        <v>911587</v>
      </c>
      <c r="F3083" s="19" t="n">
        <f aca="false">IFERROR(VALUE(SUBSTITUTE(TRIM('수출입 실적(국가별)'!F3087),",","")),"")</f>
        <v>787363</v>
      </c>
      <c r="G3083" s="19" t="n">
        <f aca="false">IFERROR(VALUE(SUBSTITUTE(TRIM('수출입 실적(국가별)'!G3087),",","")),"")</f>
        <v>124223</v>
      </c>
    </row>
    <row r="3084" customFormat="false" ht="15" hidden="false" customHeight="true" outlineLevel="0" collapsed="false">
      <c r="A3084" s="11" t="str">
        <f aca="false">TRIM('수출입 실적(국가별)'!A3088)</f>
        <v>2026.02</v>
      </c>
      <c r="B3084" s="17" t="n">
        <f aca="false">IFERROR(VALUE(LEFT(A3084,4)),"")</f>
        <v>2026</v>
      </c>
      <c r="C3084" s="17" t="n">
        <f aca="false">IFERROR(VALUE(RIGHT(A3084,2)),"")</f>
        <v>2</v>
      </c>
      <c r="D3084" s="11" t="str">
        <f aca="false">TRIM('수출입 실적(국가별)'!B3088)</f>
        <v>마샬군도</v>
      </c>
      <c r="E3084" s="19" t="n">
        <f aca="false">IFERROR(VALUE(SUBSTITUTE(TRIM('수출입 실적(국가별)'!D3088),",","")),"")</f>
        <v>822419</v>
      </c>
      <c r="F3084" s="19" t="n">
        <f aca="false">IFERROR(VALUE(SUBSTITUTE(TRIM('수출입 실적(국가별)'!F3088),",","")),"")</f>
        <v>77</v>
      </c>
      <c r="G3084" s="19" t="n">
        <f aca="false">IFERROR(VALUE(SUBSTITUTE(TRIM('수출입 실적(국가별)'!G3088),",","")),"")</f>
        <v>822342</v>
      </c>
    </row>
    <row r="3085" customFormat="false" ht="15" hidden="false" customHeight="true" outlineLevel="0" collapsed="false">
      <c r="A3085" s="11" t="str">
        <f aca="false">TRIM('수출입 실적(국가별)'!A3089)</f>
        <v>2026.02</v>
      </c>
      <c r="B3085" s="17" t="n">
        <f aca="false">IFERROR(VALUE(LEFT(A3085,4)),"")</f>
        <v>2026</v>
      </c>
      <c r="C3085" s="17" t="n">
        <f aca="false">IFERROR(VALUE(RIGHT(A3085,2)),"")</f>
        <v>2</v>
      </c>
      <c r="D3085" s="11" t="str">
        <f aca="false">TRIM('수출입 실적(국가별)'!B3089)</f>
        <v>튀르키예</v>
      </c>
      <c r="E3085" s="19" t="n">
        <f aca="false">IFERROR(VALUE(SUBSTITUTE(TRIM('수출입 실적(국가별)'!D3089),",","")),"")</f>
        <v>795020</v>
      </c>
      <c r="F3085" s="19" t="n">
        <f aca="false">IFERROR(VALUE(SUBSTITUTE(TRIM('수출입 실적(국가별)'!F3089),",","")),"")</f>
        <v>141385</v>
      </c>
      <c r="G3085" s="19" t="n">
        <f aca="false">IFERROR(VALUE(SUBSTITUTE(TRIM('수출입 실적(국가별)'!G3089),",","")),"")</f>
        <v>653634</v>
      </c>
    </row>
    <row r="3086" customFormat="false" ht="15" hidden="false" customHeight="true" outlineLevel="0" collapsed="false">
      <c r="A3086" s="11" t="str">
        <f aca="false">TRIM('수출입 실적(국가별)'!A3090)</f>
        <v>2026.02</v>
      </c>
      <c r="B3086" s="17" t="n">
        <f aca="false">IFERROR(VALUE(LEFT(A3086,4)),"")</f>
        <v>2026</v>
      </c>
      <c r="C3086" s="17" t="n">
        <f aca="false">IFERROR(VALUE(RIGHT(A3086,2)),"")</f>
        <v>2</v>
      </c>
      <c r="D3086" s="11" t="str">
        <f aca="false">TRIM('수출입 실적(국가별)'!B3090)</f>
        <v>독일</v>
      </c>
      <c r="E3086" s="19" t="n">
        <f aca="false">IFERROR(VALUE(SUBSTITUTE(TRIM('수출입 실적(국가별)'!D3090),",","")),"")</f>
        <v>729847</v>
      </c>
      <c r="F3086" s="19" t="n">
        <f aca="false">IFERROR(VALUE(SUBSTITUTE(TRIM('수출입 실적(국가별)'!F3090),",","")),"")</f>
        <v>1541844</v>
      </c>
      <c r="G3086" s="19" t="n">
        <f aca="false">IFERROR(VALUE(SUBSTITUTE(TRIM('수출입 실적(국가별)'!G3090),",","")),"")</f>
        <v>-811998</v>
      </c>
    </row>
    <row r="3087" customFormat="false" ht="15" hidden="false" customHeight="true" outlineLevel="0" collapsed="false">
      <c r="A3087" s="11" t="str">
        <f aca="false">TRIM('수출입 실적(국가별)'!A3091)</f>
        <v>2026.02</v>
      </c>
      <c r="B3087" s="17" t="n">
        <f aca="false">IFERROR(VALUE(LEFT(A3087,4)),"")</f>
        <v>2026</v>
      </c>
      <c r="C3087" s="17" t="n">
        <f aca="false">IFERROR(VALUE(RIGHT(A3087,2)),"")</f>
        <v>2</v>
      </c>
      <c r="D3087" s="11" t="str">
        <f aca="false">TRIM('수출입 실적(국가별)'!B3091)</f>
        <v>태국</v>
      </c>
      <c r="E3087" s="19" t="n">
        <f aca="false">IFERROR(VALUE(SUBSTITUTE(TRIM('수출입 실적(국가별)'!D3091),",","")),"")</f>
        <v>720885</v>
      </c>
      <c r="F3087" s="19" t="n">
        <f aca="false">IFERROR(VALUE(SUBSTITUTE(TRIM('수출입 실적(국가별)'!F3091),",","")),"")</f>
        <v>553283</v>
      </c>
      <c r="G3087" s="19" t="n">
        <f aca="false">IFERROR(VALUE(SUBSTITUTE(TRIM('수출입 실적(국가별)'!G3091),",","")),"")</f>
        <v>167602</v>
      </c>
    </row>
    <row r="3088" customFormat="false" ht="15" hidden="false" customHeight="true" outlineLevel="0" collapsed="false">
      <c r="A3088" s="11" t="str">
        <f aca="false">TRIM('수출입 실적(국가별)'!A3092)</f>
        <v>2026.02</v>
      </c>
      <c r="B3088" s="17" t="n">
        <f aca="false">IFERROR(VALUE(LEFT(A3088,4)),"")</f>
        <v>2026</v>
      </c>
      <c r="C3088" s="17" t="n">
        <f aca="false">IFERROR(VALUE(RIGHT(A3088,2)),"")</f>
        <v>2</v>
      </c>
      <c r="D3088" s="11" t="str">
        <f aca="false">TRIM('수출입 실적(국가별)'!B3092)</f>
        <v>폴란드</v>
      </c>
      <c r="E3088" s="19" t="n">
        <f aca="false">IFERROR(VALUE(SUBSTITUTE(TRIM('수출입 실적(국가별)'!D3092),",","")),"")</f>
        <v>607790</v>
      </c>
      <c r="F3088" s="19" t="n">
        <f aca="false">IFERROR(VALUE(SUBSTITUTE(TRIM('수출입 실적(국가별)'!F3092),",","")),"")</f>
        <v>93725</v>
      </c>
      <c r="G3088" s="19" t="n">
        <f aca="false">IFERROR(VALUE(SUBSTITUTE(TRIM('수출입 실적(국가별)'!G3092),",","")),"")</f>
        <v>514065</v>
      </c>
    </row>
    <row r="3089" customFormat="false" ht="15" hidden="false" customHeight="true" outlineLevel="0" collapsed="false">
      <c r="A3089" s="11" t="str">
        <f aca="false">TRIM('수출입 실적(국가별)'!A3093)</f>
        <v>2026.02</v>
      </c>
      <c r="B3089" s="17" t="n">
        <f aca="false">IFERROR(VALUE(LEFT(A3089,4)),"")</f>
        <v>2026</v>
      </c>
      <c r="C3089" s="17" t="n">
        <f aca="false">IFERROR(VALUE(RIGHT(A3089,2)),"")</f>
        <v>2</v>
      </c>
      <c r="D3089" s="11" t="str">
        <f aca="false">TRIM('수출입 실적(국가별)'!B3093)</f>
        <v>아랍에미리트 연합</v>
      </c>
      <c r="E3089" s="19" t="n">
        <f aca="false">IFERROR(VALUE(SUBSTITUTE(TRIM('수출입 실적(국가별)'!D3093),",","")),"")</f>
        <v>602520</v>
      </c>
      <c r="F3089" s="19" t="n">
        <f aca="false">IFERROR(VALUE(SUBSTITUTE(TRIM('수출입 실적(국가별)'!F3093),",","")),"")</f>
        <v>1151776</v>
      </c>
      <c r="G3089" s="19" t="n">
        <f aca="false">IFERROR(VALUE(SUBSTITUTE(TRIM('수출입 실적(국가별)'!G3093),",","")),"")</f>
        <v>-549256</v>
      </c>
    </row>
    <row r="3090" customFormat="false" ht="15" hidden="false" customHeight="true" outlineLevel="0" collapsed="false">
      <c r="A3090" s="11" t="str">
        <f aca="false">TRIM('수출입 실적(국가별)'!A3094)</f>
        <v>2026.02</v>
      </c>
      <c r="B3090" s="17" t="n">
        <f aca="false">IFERROR(VALUE(LEFT(A3090,4)),"")</f>
        <v>2026</v>
      </c>
      <c r="C3090" s="17" t="n">
        <f aca="false">IFERROR(VALUE(RIGHT(A3090,2)),"")</f>
        <v>2</v>
      </c>
      <c r="D3090" s="11" t="str">
        <f aca="false">TRIM('수출입 실적(국가별)'!B3094)</f>
        <v>영국</v>
      </c>
      <c r="E3090" s="19" t="n">
        <f aca="false">IFERROR(VALUE(SUBSTITUTE(TRIM('수출입 실적(국가별)'!D3094),",","")),"")</f>
        <v>574861</v>
      </c>
      <c r="F3090" s="19" t="n">
        <f aca="false">IFERROR(VALUE(SUBSTITUTE(TRIM('수출입 실적(국가별)'!F3094),",","")),"")</f>
        <v>417527</v>
      </c>
      <c r="G3090" s="19" t="n">
        <f aca="false">IFERROR(VALUE(SUBSTITUTE(TRIM('수출입 실적(국가별)'!G3094),",","")),"")</f>
        <v>157334</v>
      </c>
    </row>
    <row r="3091" customFormat="false" ht="15" hidden="false" customHeight="true" outlineLevel="0" collapsed="false">
      <c r="A3091" s="11" t="str">
        <f aca="false">TRIM('수출입 실적(국가별)'!A3095)</f>
        <v>2026.02</v>
      </c>
      <c r="B3091" s="17" t="n">
        <f aca="false">IFERROR(VALUE(LEFT(A3091,4)),"")</f>
        <v>2026</v>
      </c>
      <c r="C3091" s="17" t="n">
        <f aca="false">IFERROR(VALUE(RIGHT(A3091,2)),"")</f>
        <v>2</v>
      </c>
      <c r="D3091" s="11" t="str">
        <f aca="false">TRIM('수출입 실적(국가별)'!B3095)</f>
        <v>인도네시아</v>
      </c>
      <c r="E3091" s="19" t="n">
        <f aca="false">IFERROR(VALUE(SUBSTITUTE(TRIM('수출입 실적(국가별)'!D3095),",","")),"")</f>
        <v>547352</v>
      </c>
      <c r="F3091" s="19" t="n">
        <f aca="false">IFERROR(VALUE(SUBSTITUTE(TRIM('수출입 실적(국가별)'!F3095),",","")),"")</f>
        <v>916517</v>
      </c>
      <c r="G3091" s="19" t="n">
        <f aca="false">IFERROR(VALUE(SUBSTITUTE(TRIM('수출입 실적(국가별)'!G3095),",","")),"")</f>
        <v>-369165</v>
      </c>
    </row>
    <row r="3092" customFormat="false" ht="15" hidden="false" customHeight="true" outlineLevel="0" collapsed="false">
      <c r="A3092" s="11" t="str">
        <f aca="false">TRIM('수출입 실적(국가별)'!A3096)</f>
        <v>2026.02</v>
      </c>
      <c r="B3092" s="17" t="n">
        <f aca="false">IFERROR(VALUE(LEFT(A3092,4)),"")</f>
        <v>2026</v>
      </c>
      <c r="C3092" s="17" t="n">
        <f aca="false">IFERROR(VALUE(RIGHT(A3092,2)),"")</f>
        <v>2</v>
      </c>
      <c r="D3092" s="11" t="str">
        <f aca="false">TRIM('수출입 실적(국가별)'!B3096)</f>
        <v>브라질</v>
      </c>
      <c r="E3092" s="19" t="n">
        <f aca="false">IFERROR(VALUE(SUBSTITUTE(TRIM('수출입 실적(국가별)'!D3096),",","")),"")</f>
        <v>459476</v>
      </c>
      <c r="F3092" s="19" t="n">
        <f aca="false">IFERROR(VALUE(SUBSTITUTE(TRIM('수출입 실적(국가별)'!F3096),",","")),"")</f>
        <v>495029</v>
      </c>
      <c r="G3092" s="19" t="n">
        <f aca="false">IFERROR(VALUE(SUBSTITUTE(TRIM('수출입 실적(국가별)'!G3096),",","")),"")</f>
        <v>-35553</v>
      </c>
    </row>
    <row r="3093" customFormat="false" ht="15" hidden="false" customHeight="true" outlineLevel="0" collapsed="false">
      <c r="A3093" s="11" t="str">
        <f aca="false">TRIM('수출입 실적(국가별)'!A3097)</f>
        <v>2026.02</v>
      </c>
      <c r="B3093" s="17" t="n">
        <f aca="false">IFERROR(VALUE(LEFT(A3093,4)),"")</f>
        <v>2026</v>
      </c>
      <c r="C3093" s="17" t="n">
        <f aca="false">IFERROR(VALUE(RIGHT(A3093,2)),"")</f>
        <v>2</v>
      </c>
      <c r="D3093" s="11" t="str">
        <f aca="false">TRIM('수출입 실적(국가별)'!B3097)</f>
        <v>헝가리</v>
      </c>
      <c r="E3093" s="19" t="n">
        <f aca="false">IFERROR(VALUE(SUBSTITUTE(TRIM('수출입 실적(국가별)'!D3097),",","")),"")</f>
        <v>420143</v>
      </c>
      <c r="F3093" s="19" t="n">
        <f aca="false">IFERROR(VALUE(SUBSTITUTE(TRIM('수출입 실적(국가별)'!F3097),",","")),"")</f>
        <v>67710</v>
      </c>
      <c r="G3093" s="19" t="n">
        <f aca="false">IFERROR(VALUE(SUBSTITUTE(TRIM('수출입 실적(국가별)'!G3097),",","")),"")</f>
        <v>352433</v>
      </c>
    </row>
    <row r="3094" customFormat="false" ht="15" hidden="false" customHeight="true" outlineLevel="0" collapsed="false">
      <c r="A3094" s="11" t="str">
        <f aca="false">TRIM('수출입 실적(국가별)'!A3098)</f>
        <v>2026.02</v>
      </c>
      <c r="B3094" s="17" t="n">
        <f aca="false">IFERROR(VALUE(LEFT(A3094,4)),"")</f>
        <v>2026</v>
      </c>
      <c r="C3094" s="17" t="n">
        <f aca="false">IFERROR(VALUE(RIGHT(A3094,2)),"")</f>
        <v>2</v>
      </c>
      <c r="D3094" s="11" t="str">
        <f aca="false">TRIM('수출입 실적(국가별)'!B3098)</f>
        <v>몰타</v>
      </c>
      <c r="E3094" s="19" t="n">
        <f aca="false">IFERROR(VALUE(SUBSTITUTE(TRIM('수출입 실적(국가별)'!D3098),",","")),"")</f>
        <v>404753</v>
      </c>
      <c r="F3094" s="19" t="n">
        <f aca="false">IFERROR(VALUE(SUBSTITUTE(TRIM('수출입 실적(국가별)'!F3098),",","")),"")</f>
        <v>18273</v>
      </c>
      <c r="G3094" s="19" t="n">
        <f aca="false">IFERROR(VALUE(SUBSTITUTE(TRIM('수출입 실적(국가별)'!G3098),",","")),"")</f>
        <v>386479</v>
      </c>
    </row>
    <row r="3095" customFormat="false" ht="15" hidden="false" customHeight="true" outlineLevel="0" collapsed="false">
      <c r="A3095" s="11" t="str">
        <f aca="false">TRIM('수출입 실적(국가별)'!A3099)</f>
        <v>2026.02</v>
      </c>
      <c r="B3095" s="17" t="n">
        <f aca="false">IFERROR(VALUE(LEFT(A3095,4)),"")</f>
        <v>2026</v>
      </c>
      <c r="C3095" s="17" t="n">
        <f aca="false">IFERROR(VALUE(RIGHT(A3095,2)),"")</f>
        <v>2</v>
      </c>
      <c r="D3095" s="11" t="str">
        <f aca="false">TRIM('수출입 실적(국가별)'!B3099)</f>
        <v>이탈리아</v>
      </c>
      <c r="E3095" s="19" t="n">
        <f aca="false">IFERROR(VALUE(SUBSTITUTE(TRIM('수출입 실적(국가별)'!D3099),",","")),"")</f>
        <v>393665</v>
      </c>
      <c r="F3095" s="19" t="n">
        <f aca="false">IFERROR(VALUE(SUBSTITUTE(TRIM('수출입 실적(국가별)'!F3099),",","")),"")</f>
        <v>636400</v>
      </c>
      <c r="G3095" s="19" t="n">
        <f aca="false">IFERROR(VALUE(SUBSTITUTE(TRIM('수출입 실적(국가별)'!G3099),",","")),"")</f>
        <v>-242734</v>
      </c>
    </row>
    <row r="3096" customFormat="false" ht="15" hidden="false" customHeight="true" outlineLevel="0" collapsed="false">
      <c r="A3096" s="11" t="str">
        <f aca="false">TRIM('수출입 실적(국가별)'!A3100)</f>
        <v>2026.02</v>
      </c>
      <c r="B3096" s="17" t="n">
        <f aca="false">IFERROR(VALUE(LEFT(A3096,4)),"")</f>
        <v>2026</v>
      </c>
      <c r="C3096" s="17" t="n">
        <f aca="false">IFERROR(VALUE(RIGHT(A3096,2)),"")</f>
        <v>2</v>
      </c>
      <c r="D3096" s="11" t="str">
        <f aca="false">TRIM('수출입 실적(국가별)'!B3100)</f>
        <v>벨기에</v>
      </c>
      <c r="E3096" s="19" t="n">
        <f aca="false">IFERROR(VALUE(SUBSTITUTE(TRIM('수출입 실적(국가별)'!D3100),",","")),"")</f>
        <v>348497</v>
      </c>
      <c r="F3096" s="19" t="n">
        <f aca="false">IFERROR(VALUE(SUBSTITUTE(TRIM('수출입 실적(국가별)'!F3100),",","")),"")</f>
        <v>159541</v>
      </c>
      <c r="G3096" s="19" t="n">
        <f aca="false">IFERROR(VALUE(SUBSTITUTE(TRIM('수출입 실적(국가별)'!G3100),",","")),"")</f>
        <v>188956</v>
      </c>
    </row>
    <row r="3097" customFormat="false" ht="15" hidden="false" customHeight="true" outlineLevel="0" collapsed="false">
      <c r="A3097" s="11" t="str">
        <f aca="false">TRIM('수출입 실적(국가별)'!A3101)</f>
        <v>2026.02</v>
      </c>
      <c r="B3097" s="17" t="n">
        <f aca="false">IFERROR(VALUE(LEFT(A3097,4)),"")</f>
        <v>2026</v>
      </c>
      <c r="C3097" s="17" t="n">
        <f aca="false">IFERROR(VALUE(RIGHT(A3097,2)),"")</f>
        <v>2</v>
      </c>
      <c r="D3097" s="11" t="str">
        <f aca="false">TRIM('수출입 실적(국가별)'!B3101)</f>
        <v>사우디아라비아</v>
      </c>
      <c r="E3097" s="19" t="n">
        <f aca="false">IFERROR(VALUE(SUBSTITUTE(TRIM('수출입 실적(국가별)'!D3101),",","")),"")</f>
        <v>294402</v>
      </c>
      <c r="F3097" s="19" t="n">
        <f aca="false">IFERROR(VALUE(SUBSTITUTE(TRIM('수출입 실적(국가별)'!F3101),",","")),"")</f>
        <v>1842173</v>
      </c>
      <c r="G3097" s="19" t="n">
        <f aca="false">IFERROR(VALUE(SUBSTITUTE(TRIM('수출입 실적(국가별)'!G3101),",","")),"")</f>
        <v>-1547771</v>
      </c>
    </row>
    <row r="3098" customFormat="false" ht="15" hidden="false" customHeight="true" outlineLevel="0" collapsed="false">
      <c r="A3098" s="11" t="str">
        <f aca="false">TRIM('수출입 실적(국가별)'!A3102)</f>
        <v>2026.02</v>
      </c>
      <c r="B3098" s="17" t="n">
        <f aca="false">IFERROR(VALUE(LEFT(A3098,4)),"")</f>
        <v>2026</v>
      </c>
      <c r="C3098" s="17" t="n">
        <f aca="false">IFERROR(VALUE(RIGHT(A3098,2)),"")</f>
        <v>2</v>
      </c>
      <c r="D3098" s="11" t="str">
        <f aca="false">TRIM('수출입 실적(국가별)'!B3102)</f>
        <v>스페인</v>
      </c>
      <c r="E3098" s="19" t="n">
        <f aca="false">IFERROR(VALUE(SUBSTITUTE(TRIM('수출입 실적(국가별)'!D3102),",","")),"")</f>
        <v>290746</v>
      </c>
      <c r="F3098" s="19" t="n">
        <f aca="false">IFERROR(VALUE(SUBSTITUTE(TRIM('수출입 실적(국가별)'!F3102),",","")),"")</f>
        <v>198464</v>
      </c>
      <c r="G3098" s="19" t="n">
        <f aca="false">IFERROR(VALUE(SUBSTITUTE(TRIM('수출입 실적(국가별)'!G3102),",","")),"")</f>
        <v>92282</v>
      </c>
    </row>
    <row r="3099" customFormat="false" ht="15" hidden="false" customHeight="true" outlineLevel="0" collapsed="false">
      <c r="A3099" s="11" t="str">
        <f aca="false">TRIM('수출입 실적(국가별)'!A3103)</f>
        <v>2026.02</v>
      </c>
      <c r="B3099" s="17" t="n">
        <f aca="false">IFERROR(VALUE(LEFT(A3099,4)),"")</f>
        <v>2026</v>
      </c>
      <c r="C3099" s="17" t="n">
        <f aca="false">IFERROR(VALUE(RIGHT(A3099,2)),"")</f>
        <v>2</v>
      </c>
      <c r="D3099" s="11" t="str">
        <f aca="false">TRIM('수출입 실적(국가별)'!B3103)</f>
        <v>이집트</v>
      </c>
      <c r="E3099" s="19" t="n">
        <f aca="false">IFERROR(VALUE(SUBSTITUTE(TRIM('수출입 실적(국가별)'!D3103),",","")),"")</f>
        <v>274132</v>
      </c>
      <c r="F3099" s="19" t="n">
        <f aca="false">IFERROR(VALUE(SUBSTITUTE(TRIM('수출입 실적(국가별)'!F3103),",","")),"")</f>
        <v>4396</v>
      </c>
      <c r="G3099" s="19" t="n">
        <f aca="false">IFERROR(VALUE(SUBSTITUTE(TRIM('수출입 실적(국가별)'!G3103),",","")),"")</f>
        <v>269736</v>
      </c>
    </row>
    <row r="3100" customFormat="false" ht="15" hidden="false" customHeight="true" outlineLevel="0" collapsed="false">
      <c r="A3100" s="11" t="str">
        <f aca="false">TRIM('수출입 실적(국가별)'!A3104)</f>
        <v>2026.02</v>
      </c>
      <c r="B3100" s="17" t="n">
        <f aca="false">IFERROR(VALUE(LEFT(A3100,4)),"")</f>
        <v>2026</v>
      </c>
      <c r="C3100" s="17" t="n">
        <f aca="false">IFERROR(VALUE(RIGHT(A3100,2)),"")</f>
        <v>2</v>
      </c>
      <c r="D3100" s="11" t="str">
        <f aca="false">TRIM('수출입 실적(국가별)'!B3104)</f>
        <v>뉴질랜드</v>
      </c>
      <c r="E3100" s="19" t="n">
        <f aca="false">IFERROR(VALUE(SUBSTITUTE(TRIM('수출입 실적(국가별)'!D3104),",","")),"")</f>
        <v>267382</v>
      </c>
      <c r="F3100" s="19" t="n">
        <f aca="false">IFERROR(VALUE(SUBSTITUTE(TRIM('수출입 실적(국가별)'!F3104),",","")),"")</f>
        <v>116194</v>
      </c>
      <c r="G3100" s="19" t="n">
        <f aca="false">IFERROR(VALUE(SUBSTITUTE(TRIM('수출입 실적(국가별)'!G3104),",","")),"")</f>
        <v>151188</v>
      </c>
    </row>
    <row r="3101" customFormat="false" ht="15" hidden="false" customHeight="true" outlineLevel="0" collapsed="false">
      <c r="A3101" s="11" t="str">
        <f aca="false">TRIM('수출입 실적(국가별)'!A3105)</f>
        <v>2026.02</v>
      </c>
      <c r="B3101" s="17" t="n">
        <f aca="false">IFERROR(VALUE(LEFT(A3101,4)),"")</f>
        <v>2026</v>
      </c>
      <c r="C3101" s="17" t="n">
        <f aca="false">IFERROR(VALUE(RIGHT(A3101,2)),"")</f>
        <v>2</v>
      </c>
      <c r="D3101" s="11" t="str">
        <f aca="false">TRIM('수출입 실적(국가별)'!B3105)</f>
        <v>라이베리아</v>
      </c>
      <c r="E3101" s="19" t="n">
        <f aca="false">IFERROR(VALUE(SUBSTITUTE(TRIM('수출입 실적(국가별)'!D3105),",","")),"")</f>
        <v>259492</v>
      </c>
      <c r="F3101" s="19" t="n">
        <f aca="false">IFERROR(VALUE(SUBSTITUTE(TRIM('수출입 실적(국가별)'!F3105),",","")),"")</f>
        <v>389</v>
      </c>
      <c r="G3101" s="19" t="n">
        <f aca="false">IFERROR(VALUE(SUBSTITUTE(TRIM('수출입 실적(국가별)'!G3105),",","")),"")</f>
        <v>259103</v>
      </c>
    </row>
    <row r="3102" customFormat="false" ht="15" hidden="false" customHeight="true" outlineLevel="0" collapsed="false">
      <c r="A3102" s="11" t="str">
        <f aca="false">TRIM('수출입 실적(국가별)'!A3106)</f>
        <v>2026.02</v>
      </c>
      <c r="B3102" s="17" t="n">
        <f aca="false">IFERROR(VALUE(LEFT(A3102,4)),"")</f>
        <v>2026</v>
      </c>
      <c r="C3102" s="17" t="n">
        <f aca="false">IFERROR(VALUE(RIGHT(A3102,2)),"")</f>
        <v>2</v>
      </c>
      <c r="D3102" s="11" t="str">
        <f aca="false">TRIM('수출입 실적(국가별)'!B3106)</f>
        <v>체코공화국</v>
      </c>
      <c r="E3102" s="19" t="n">
        <f aca="false">IFERROR(VALUE(SUBSTITUTE(TRIM('수출입 실적(국가별)'!D3106),",","")),"")</f>
        <v>257316</v>
      </c>
      <c r="F3102" s="19" t="n">
        <f aca="false">IFERROR(VALUE(SUBSTITUTE(TRIM('수출입 실적(국가별)'!F3106),",","")),"")</f>
        <v>232636</v>
      </c>
      <c r="G3102" s="19" t="n">
        <f aca="false">IFERROR(VALUE(SUBSTITUTE(TRIM('수출입 실적(국가별)'!G3106),",","")),"")</f>
        <v>24680</v>
      </c>
    </row>
    <row r="3103" customFormat="false" ht="15" hidden="false" customHeight="true" outlineLevel="0" collapsed="false">
      <c r="A3103" s="11" t="str">
        <f aca="false">TRIM('수출입 실적(국가별)'!A3107)</f>
        <v>2026.02</v>
      </c>
      <c r="B3103" s="17" t="n">
        <f aca="false">IFERROR(VALUE(LEFT(A3103,4)),"")</f>
        <v>2026</v>
      </c>
      <c r="C3103" s="17" t="n">
        <f aca="false">IFERROR(VALUE(RIGHT(A3103,2)),"")</f>
        <v>2</v>
      </c>
      <c r="D3103" s="11" t="str">
        <f aca="false">TRIM('수출입 실적(국가별)'!B3107)</f>
        <v>러시아 연방</v>
      </c>
      <c r="E3103" s="19" t="n">
        <f aca="false">IFERROR(VALUE(SUBSTITUTE(TRIM('수출입 실적(국가별)'!D3107),",","")),"")</f>
        <v>249198</v>
      </c>
      <c r="F3103" s="19" t="n">
        <f aca="false">IFERROR(VALUE(SUBSTITUTE(TRIM('수출입 실적(국가별)'!F3107),",","")),"")</f>
        <v>518742</v>
      </c>
      <c r="G3103" s="19" t="n">
        <f aca="false">IFERROR(VALUE(SUBSTITUTE(TRIM('수출입 실적(국가별)'!G3107),",","")),"")</f>
        <v>-269544</v>
      </c>
    </row>
    <row r="3104" customFormat="false" ht="15" hidden="false" customHeight="true" outlineLevel="0" collapsed="false">
      <c r="A3104" s="11" t="str">
        <f aca="false">TRIM('수출입 실적(국가별)'!A3108)</f>
        <v>2026.02</v>
      </c>
      <c r="B3104" s="17" t="n">
        <f aca="false">IFERROR(VALUE(LEFT(A3104,4)),"")</f>
        <v>2026</v>
      </c>
      <c r="C3104" s="17" t="n">
        <f aca="false">IFERROR(VALUE(RIGHT(A3104,2)),"")</f>
        <v>2</v>
      </c>
      <c r="D3104" s="11" t="str">
        <f aca="false">TRIM('수출입 실적(국가별)'!B3108)</f>
        <v>프랑스</v>
      </c>
      <c r="E3104" s="19" t="n">
        <f aca="false">IFERROR(VALUE(SUBSTITUTE(TRIM('수출입 실적(국가별)'!D3108),",","")),"")</f>
        <v>225345</v>
      </c>
      <c r="F3104" s="19" t="n">
        <f aca="false">IFERROR(VALUE(SUBSTITUTE(TRIM('수출입 실적(국가별)'!F3108),",","")),"")</f>
        <v>618900</v>
      </c>
      <c r="G3104" s="19" t="n">
        <f aca="false">IFERROR(VALUE(SUBSTITUTE(TRIM('수출입 실적(국가별)'!G3108),",","")),"")</f>
        <v>-393556</v>
      </c>
    </row>
    <row r="3105" customFormat="false" ht="15" hidden="false" customHeight="true" outlineLevel="0" collapsed="false">
      <c r="A3105" s="11" t="str">
        <f aca="false">TRIM('수출입 실적(국가별)'!A3109)</f>
        <v>2026.02</v>
      </c>
      <c r="B3105" s="17" t="n">
        <f aca="false">IFERROR(VALUE(LEFT(A3105,4)),"")</f>
        <v>2026</v>
      </c>
      <c r="C3105" s="17" t="n">
        <f aca="false">IFERROR(VALUE(RIGHT(A3105,2)),"")</f>
        <v>2</v>
      </c>
      <c r="D3105" s="11" t="str">
        <f aca="false">TRIM('수출입 실적(국가별)'!B3109)</f>
        <v>키르기스스탄</v>
      </c>
      <c r="E3105" s="19" t="n">
        <f aca="false">IFERROR(VALUE(SUBSTITUTE(TRIM('수출입 실적(국가별)'!D3109),",","")),"")</f>
        <v>184402</v>
      </c>
      <c r="F3105" s="19" t="n">
        <f aca="false">IFERROR(VALUE(SUBSTITUTE(TRIM('수출입 실적(국가별)'!F3109),",","")),"")</f>
        <v>69</v>
      </c>
      <c r="G3105" s="19" t="n">
        <f aca="false">IFERROR(VALUE(SUBSTITUTE(TRIM('수출입 실적(국가별)'!G3109),",","")),"")</f>
        <v>184333</v>
      </c>
    </row>
    <row r="3106" customFormat="false" ht="15" hidden="false" customHeight="true" outlineLevel="0" collapsed="false">
      <c r="A3106" s="11" t="str">
        <f aca="false">TRIM('수출입 실적(국가별)'!A3110)</f>
        <v>2026.02</v>
      </c>
      <c r="B3106" s="17" t="n">
        <f aca="false">IFERROR(VALUE(LEFT(A3106,4)),"")</f>
        <v>2026</v>
      </c>
      <c r="C3106" s="17" t="n">
        <f aca="false">IFERROR(VALUE(RIGHT(A3106,2)),"")</f>
        <v>2</v>
      </c>
      <c r="D3106" s="11" t="str">
        <f aca="false">TRIM('수출입 실적(국가별)'!B3110)</f>
        <v>파나마</v>
      </c>
      <c r="E3106" s="19" t="n">
        <f aca="false">IFERROR(VALUE(SUBSTITUTE(TRIM('수출입 실적(국가별)'!D3110),",","")),"")</f>
        <v>164137</v>
      </c>
      <c r="F3106" s="19" t="n">
        <f aca="false">IFERROR(VALUE(SUBSTITUTE(TRIM('수출입 실적(국가별)'!F3110),",","")),"")</f>
        <v>81679</v>
      </c>
      <c r="G3106" s="19" t="n">
        <f aca="false">IFERROR(VALUE(SUBSTITUTE(TRIM('수출입 실적(국가별)'!G3110),",","")),"")</f>
        <v>82459</v>
      </c>
    </row>
    <row r="3107" customFormat="false" ht="15" hidden="false" customHeight="true" outlineLevel="0" collapsed="false">
      <c r="A3107" s="11" t="str">
        <f aca="false">TRIM('수출입 실적(국가별)'!A3111)</f>
        <v>2026.02</v>
      </c>
      <c r="B3107" s="17" t="n">
        <f aca="false">IFERROR(VALUE(LEFT(A3107,4)),"")</f>
        <v>2026</v>
      </c>
      <c r="C3107" s="17" t="n">
        <f aca="false">IFERROR(VALUE(RIGHT(A3107,2)),"")</f>
        <v>2</v>
      </c>
      <c r="D3107" s="11" t="str">
        <f aca="false">TRIM('수출입 실적(국가별)'!B3111)</f>
        <v>슬로바키아</v>
      </c>
      <c r="E3107" s="19" t="n">
        <f aca="false">IFERROR(VALUE(SUBSTITUTE(TRIM('수출입 실적(국가별)'!D3111),",","")),"")</f>
        <v>158356</v>
      </c>
      <c r="F3107" s="19" t="n">
        <f aca="false">IFERROR(VALUE(SUBSTITUTE(TRIM('수출입 실적(국가별)'!F3111),",","")),"")</f>
        <v>52322</v>
      </c>
      <c r="G3107" s="19" t="n">
        <f aca="false">IFERROR(VALUE(SUBSTITUTE(TRIM('수출입 실적(국가별)'!G3111),",","")),"")</f>
        <v>106034</v>
      </c>
    </row>
    <row r="3108" customFormat="false" ht="15" hidden="false" customHeight="true" outlineLevel="0" collapsed="false">
      <c r="A3108" s="11" t="str">
        <f aca="false">TRIM('수출입 실적(국가별)'!A3112)</f>
        <v>2026.02</v>
      </c>
      <c r="B3108" s="17" t="n">
        <f aca="false">IFERROR(VALUE(LEFT(A3108,4)),"")</f>
        <v>2026</v>
      </c>
      <c r="C3108" s="17" t="n">
        <f aca="false">IFERROR(VALUE(RIGHT(A3108,2)),"")</f>
        <v>2</v>
      </c>
      <c r="D3108" s="11" t="str">
        <f aca="false">TRIM('수출입 실적(국가별)'!B3112)</f>
        <v>우즈베키스탄</v>
      </c>
      <c r="E3108" s="19" t="n">
        <f aca="false">IFERROR(VALUE(SUBSTITUTE(TRIM('수출입 실적(국가별)'!D3112),",","")),"")</f>
        <v>151871</v>
      </c>
      <c r="F3108" s="19" t="n">
        <f aca="false">IFERROR(VALUE(SUBSTITUTE(TRIM('수출입 실적(국가별)'!F3112),",","")),"")</f>
        <v>1511</v>
      </c>
      <c r="G3108" s="19" t="n">
        <f aca="false">IFERROR(VALUE(SUBSTITUTE(TRIM('수출입 실적(국가별)'!G3112),",","")),"")</f>
        <v>150360</v>
      </c>
    </row>
    <row r="3109" customFormat="false" ht="15" hidden="false" customHeight="true" outlineLevel="0" collapsed="false">
      <c r="A3109" s="11" t="str">
        <f aca="false">TRIM('수출입 실적(국가별)'!A3113)</f>
        <v>2026.02</v>
      </c>
      <c r="B3109" s="17" t="n">
        <f aca="false">IFERROR(VALUE(LEFT(A3109,4)),"")</f>
        <v>2026</v>
      </c>
      <c r="C3109" s="17" t="n">
        <f aca="false">IFERROR(VALUE(RIGHT(A3109,2)),"")</f>
        <v>2</v>
      </c>
      <c r="D3109" s="11" t="str">
        <f aca="false">TRIM('수출입 실적(국가별)'!B3113)</f>
        <v>방글라데시</v>
      </c>
      <c r="E3109" s="19" t="n">
        <f aca="false">IFERROR(VALUE(SUBSTITUTE(TRIM('수출입 실적(국가별)'!D3113),",","")),"")</f>
        <v>146672</v>
      </c>
      <c r="F3109" s="19" t="n">
        <f aca="false">IFERROR(VALUE(SUBSTITUTE(TRIM('수출입 실적(국가별)'!F3113),",","")),"")</f>
        <v>58400</v>
      </c>
      <c r="G3109" s="19" t="n">
        <f aca="false">IFERROR(VALUE(SUBSTITUTE(TRIM('수출입 실적(국가별)'!G3113),",","")),"")</f>
        <v>88272</v>
      </c>
    </row>
    <row r="3110" customFormat="false" ht="15" hidden="false" customHeight="true" outlineLevel="0" collapsed="false">
      <c r="A3110" s="11" t="str">
        <f aca="false">TRIM('수출입 실적(국가별)'!A3114)</f>
        <v>2026.02</v>
      </c>
      <c r="B3110" s="17" t="n">
        <f aca="false">IFERROR(VALUE(LEFT(A3110,4)),"")</f>
        <v>2026</v>
      </c>
      <c r="C3110" s="17" t="n">
        <f aca="false">IFERROR(VALUE(RIGHT(A3110,2)),"")</f>
        <v>2</v>
      </c>
      <c r="D3110" s="11" t="str">
        <f aca="false">TRIM('수출입 실적(국가별)'!B3114)</f>
        <v>이스라엘</v>
      </c>
      <c r="E3110" s="19" t="n">
        <f aca="false">IFERROR(VALUE(SUBSTITUTE(TRIM('수출입 실적(국가별)'!D3114),",","")),"")</f>
        <v>121938</v>
      </c>
      <c r="F3110" s="19" t="n">
        <f aca="false">IFERROR(VALUE(SUBSTITUTE(TRIM('수출입 실적(국가별)'!F3114),",","")),"")</f>
        <v>126832</v>
      </c>
      <c r="G3110" s="19" t="n">
        <f aca="false">IFERROR(VALUE(SUBSTITUTE(TRIM('수출입 실적(국가별)'!G3114),",","")),"")</f>
        <v>-4894</v>
      </c>
    </row>
    <row r="3111" customFormat="false" ht="15" hidden="false" customHeight="true" outlineLevel="0" collapsed="false">
      <c r="A3111" s="11" t="str">
        <f aca="false">TRIM('수출입 실적(국가별)'!A3115)</f>
        <v>2026.02</v>
      </c>
      <c r="B3111" s="17" t="n">
        <f aca="false">IFERROR(VALUE(LEFT(A3111,4)),"")</f>
        <v>2026</v>
      </c>
      <c r="C3111" s="17" t="n">
        <f aca="false">IFERROR(VALUE(RIGHT(A3111,2)),"")</f>
        <v>2</v>
      </c>
      <c r="D3111" s="11" t="str">
        <f aca="false">TRIM('수출입 실적(국가별)'!B3115)</f>
        <v>카자흐스탄</v>
      </c>
      <c r="E3111" s="19" t="n">
        <f aca="false">IFERROR(VALUE(SUBSTITUTE(TRIM('수출입 실적(국가별)'!D3115),",","")),"")</f>
        <v>115233</v>
      </c>
      <c r="F3111" s="19" t="n">
        <f aca="false">IFERROR(VALUE(SUBSTITUTE(TRIM('수출입 실적(국가별)'!F3115),",","")),"")</f>
        <v>5468</v>
      </c>
      <c r="G3111" s="19" t="n">
        <f aca="false">IFERROR(VALUE(SUBSTITUTE(TRIM('수출입 실적(국가별)'!G3115),",","")),"")</f>
        <v>109765</v>
      </c>
    </row>
    <row r="3112" customFormat="false" ht="15" hidden="false" customHeight="true" outlineLevel="0" collapsed="false">
      <c r="A3112" s="11" t="str">
        <f aca="false">TRIM('수출입 실적(국가별)'!A3116)</f>
        <v>2026.02</v>
      </c>
      <c r="B3112" s="17" t="n">
        <f aca="false">IFERROR(VALUE(LEFT(A3112,4)),"")</f>
        <v>2026</v>
      </c>
      <c r="C3112" s="17" t="n">
        <f aca="false">IFERROR(VALUE(RIGHT(A3112,2)),"")</f>
        <v>2</v>
      </c>
      <c r="D3112" s="11" t="str">
        <f aca="false">TRIM('수출입 실적(국가별)'!B3116)</f>
        <v>콜롬비아</v>
      </c>
      <c r="E3112" s="19" t="n">
        <f aca="false">IFERROR(VALUE(SUBSTITUTE(TRIM('수출입 실적(국가별)'!D3116),",","")),"")</f>
        <v>113302</v>
      </c>
      <c r="F3112" s="19" t="n">
        <f aca="false">IFERROR(VALUE(SUBSTITUTE(TRIM('수출입 실적(국가별)'!F3116),",","")),"")</f>
        <v>67937</v>
      </c>
      <c r="G3112" s="19" t="n">
        <f aca="false">IFERROR(VALUE(SUBSTITUTE(TRIM('수출입 실적(국가별)'!G3116),",","")),"")</f>
        <v>45366</v>
      </c>
    </row>
    <row r="3113" customFormat="false" ht="15" hidden="false" customHeight="true" outlineLevel="0" collapsed="false">
      <c r="A3113" s="11" t="str">
        <f aca="false">TRIM('수출입 실적(국가별)'!A3117)</f>
        <v>2026.02</v>
      </c>
      <c r="B3113" s="17" t="n">
        <f aca="false">IFERROR(VALUE(LEFT(A3113,4)),"")</f>
        <v>2026</v>
      </c>
      <c r="C3113" s="17" t="n">
        <f aca="false">IFERROR(VALUE(RIGHT(A3113,2)),"")</f>
        <v>2</v>
      </c>
      <c r="D3113" s="11" t="str">
        <f aca="false">TRIM('수출입 실적(국가별)'!B3117)</f>
        <v>칠레</v>
      </c>
      <c r="E3113" s="19" t="n">
        <f aca="false">IFERROR(VALUE(SUBSTITUTE(TRIM('수출입 실적(국가별)'!D3117),",","")),"")</f>
        <v>109888</v>
      </c>
      <c r="F3113" s="19" t="n">
        <f aca="false">IFERROR(VALUE(SUBSTITUTE(TRIM('수출입 실적(국가별)'!F3117),",","")),"")</f>
        <v>363829</v>
      </c>
      <c r="G3113" s="19" t="n">
        <f aca="false">IFERROR(VALUE(SUBSTITUTE(TRIM('수출입 실적(국가별)'!G3117),",","")),"")</f>
        <v>-253941</v>
      </c>
    </row>
    <row r="3114" customFormat="false" ht="15" hidden="false" customHeight="true" outlineLevel="0" collapsed="false">
      <c r="A3114" s="11" t="str">
        <f aca="false">TRIM('수출입 실적(국가별)'!A3118)</f>
        <v>2026.02</v>
      </c>
      <c r="B3114" s="17" t="n">
        <f aca="false">IFERROR(VALUE(LEFT(A3114,4)),"")</f>
        <v>2026</v>
      </c>
      <c r="C3114" s="17" t="n">
        <f aca="false">IFERROR(VALUE(RIGHT(A3114,2)),"")</f>
        <v>2</v>
      </c>
      <c r="D3114" s="11" t="str">
        <f aca="false">TRIM('수출입 실적(국가별)'!B3118)</f>
        <v>스웨덴</v>
      </c>
      <c r="E3114" s="19" t="n">
        <f aca="false">IFERROR(VALUE(SUBSTITUTE(TRIM('수출입 실적(국가별)'!D3118),",","")),"")</f>
        <v>109543</v>
      </c>
      <c r="F3114" s="19" t="n">
        <f aca="false">IFERROR(VALUE(SUBSTITUTE(TRIM('수출입 실적(국가별)'!F3118),",","")),"")</f>
        <v>182222</v>
      </c>
      <c r="G3114" s="19" t="n">
        <f aca="false">IFERROR(VALUE(SUBSTITUTE(TRIM('수출입 실적(국가별)'!G3118),",","")),"")</f>
        <v>-72679</v>
      </c>
    </row>
    <row r="3115" customFormat="false" ht="15" hidden="false" customHeight="true" outlineLevel="0" collapsed="false">
      <c r="A3115" s="11" t="str">
        <f aca="false">TRIM('수출입 실적(국가별)'!A3119)</f>
        <v>2026.02</v>
      </c>
      <c r="B3115" s="17" t="n">
        <f aca="false">IFERROR(VALUE(LEFT(A3115,4)),"")</f>
        <v>2026</v>
      </c>
      <c r="C3115" s="17" t="n">
        <f aca="false">IFERROR(VALUE(RIGHT(A3115,2)),"")</f>
        <v>2</v>
      </c>
      <c r="D3115" s="11" t="str">
        <f aca="false">TRIM('수출입 실적(국가별)'!B3119)</f>
        <v>스위스</v>
      </c>
      <c r="E3115" s="19" t="n">
        <f aca="false">IFERROR(VALUE(SUBSTITUTE(TRIM('수출입 실적(국가별)'!D3119),",","")),"")</f>
        <v>98388</v>
      </c>
      <c r="F3115" s="19" t="n">
        <f aca="false">IFERROR(VALUE(SUBSTITUTE(TRIM('수출입 실적(국가별)'!F3119),",","")),"")</f>
        <v>321937</v>
      </c>
      <c r="G3115" s="19" t="n">
        <f aca="false">IFERROR(VALUE(SUBSTITUTE(TRIM('수출입 실적(국가별)'!G3119),",","")),"")</f>
        <v>-223549</v>
      </c>
    </row>
    <row r="3116" customFormat="false" ht="15" hidden="false" customHeight="true" outlineLevel="0" collapsed="false">
      <c r="A3116" s="11" t="str">
        <f aca="false">TRIM('수출입 실적(국가별)'!A3120)</f>
        <v>2026.02</v>
      </c>
      <c r="B3116" s="17" t="n">
        <f aca="false">IFERROR(VALUE(LEFT(A3116,4)),"")</f>
        <v>2026</v>
      </c>
      <c r="C3116" s="17" t="n">
        <f aca="false">IFERROR(VALUE(RIGHT(A3116,2)),"")</f>
        <v>2</v>
      </c>
      <c r="D3116" s="11" t="str">
        <f aca="false">TRIM('수출입 실적(국가별)'!B3120)</f>
        <v>오스트리아</v>
      </c>
      <c r="E3116" s="19" t="n">
        <f aca="false">IFERROR(VALUE(SUBSTITUTE(TRIM('수출입 실적(국가별)'!D3120),",","")),"")</f>
        <v>94732</v>
      </c>
      <c r="F3116" s="19" t="n">
        <f aca="false">IFERROR(VALUE(SUBSTITUTE(TRIM('수출입 실적(국가별)'!F3120),",","")),"")</f>
        <v>141696</v>
      </c>
      <c r="G3116" s="19" t="n">
        <f aca="false">IFERROR(VALUE(SUBSTITUTE(TRIM('수출입 실적(국가별)'!G3120),",","")),"")</f>
        <v>-46964</v>
      </c>
    </row>
    <row r="3117" customFormat="false" ht="15" hidden="false" customHeight="true" outlineLevel="0" collapsed="false">
      <c r="A3117" s="11" t="str">
        <f aca="false">TRIM('수출입 실적(국가별)'!A3121)</f>
        <v>2026.02</v>
      </c>
      <c r="B3117" s="17" t="n">
        <f aca="false">IFERROR(VALUE(LEFT(A3117,4)),"")</f>
        <v>2026</v>
      </c>
      <c r="C3117" s="17" t="n">
        <f aca="false">IFERROR(VALUE(RIGHT(A3117,2)),"")</f>
        <v>2</v>
      </c>
      <c r="D3117" s="11" t="str">
        <f aca="false">TRIM('수출입 실적(국가별)'!B3121)</f>
        <v>이라크</v>
      </c>
      <c r="E3117" s="19" t="n">
        <f aca="false">IFERROR(VALUE(SUBSTITUTE(TRIM('수출입 실적(국가별)'!D3121),",","")),"")</f>
        <v>90539</v>
      </c>
      <c r="F3117" s="19" t="n">
        <f aca="false">IFERROR(VALUE(SUBSTITUTE(TRIM('수출입 실적(국가별)'!F3121),",","")),"")</f>
        <v>605816</v>
      </c>
      <c r="G3117" s="19" t="n">
        <f aca="false">IFERROR(VALUE(SUBSTITUTE(TRIM('수출입 실적(국가별)'!G3121),",","")),"")</f>
        <v>-515276</v>
      </c>
    </row>
    <row r="3118" customFormat="false" ht="15" hidden="false" customHeight="true" outlineLevel="0" collapsed="false">
      <c r="A3118" s="11" t="str">
        <f aca="false">TRIM('수출입 실적(국가별)'!A3122)</f>
        <v>2026.02</v>
      </c>
      <c r="B3118" s="17" t="n">
        <f aca="false">IFERROR(VALUE(LEFT(A3118,4)),"")</f>
        <v>2026</v>
      </c>
      <c r="C3118" s="17" t="n">
        <f aca="false">IFERROR(VALUE(RIGHT(A3118,2)),"")</f>
        <v>2</v>
      </c>
      <c r="D3118" s="11" t="str">
        <f aca="false">TRIM('수출입 실적(국가별)'!B3122)</f>
        <v>포루투갈</v>
      </c>
      <c r="E3118" s="19" t="n">
        <f aca="false">IFERROR(VALUE(SUBSTITUTE(TRIM('수출입 실적(국가별)'!D3122),",","")),"")</f>
        <v>86408</v>
      </c>
      <c r="F3118" s="19" t="n">
        <f aca="false">IFERROR(VALUE(SUBSTITUTE(TRIM('수출입 실적(국가별)'!F3122),",","")),"")</f>
        <v>34054</v>
      </c>
      <c r="G3118" s="19" t="n">
        <f aca="false">IFERROR(VALUE(SUBSTITUTE(TRIM('수출입 실적(국가별)'!G3122),",","")),"")</f>
        <v>52355</v>
      </c>
    </row>
    <row r="3119" customFormat="false" ht="15" hidden="false" customHeight="true" outlineLevel="0" collapsed="false">
      <c r="A3119" s="11" t="str">
        <f aca="false">TRIM('수출입 실적(국가별)'!A3123)</f>
        <v>2026.02</v>
      </c>
      <c r="B3119" s="17" t="n">
        <f aca="false">IFERROR(VALUE(LEFT(A3119,4)),"")</f>
        <v>2026</v>
      </c>
      <c r="C3119" s="17" t="n">
        <f aca="false">IFERROR(VALUE(RIGHT(A3119,2)),"")</f>
        <v>2</v>
      </c>
      <c r="D3119" s="11" t="str">
        <f aca="false">TRIM('수출입 실적(국가별)'!B3123)</f>
        <v>아일랜드</v>
      </c>
      <c r="E3119" s="19" t="n">
        <f aca="false">IFERROR(VALUE(SUBSTITUTE(TRIM('수출입 실적(국가별)'!D3123),",","")),"")</f>
        <v>81523</v>
      </c>
      <c r="F3119" s="19" t="n">
        <f aca="false">IFERROR(VALUE(SUBSTITUTE(TRIM('수출입 실적(국가별)'!F3123),",","")),"")</f>
        <v>92360</v>
      </c>
      <c r="G3119" s="19" t="n">
        <f aca="false">IFERROR(VALUE(SUBSTITUTE(TRIM('수출입 실적(국가별)'!G3123),",","")),"")</f>
        <v>-10837</v>
      </c>
    </row>
    <row r="3120" customFormat="false" ht="15" hidden="false" customHeight="true" outlineLevel="0" collapsed="false">
      <c r="A3120" s="11" t="str">
        <f aca="false">TRIM('수출입 실적(국가별)'!A3124)</f>
        <v>2026.02</v>
      </c>
      <c r="B3120" s="17" t="n">
        <f aca="false">IFERROR(VALUE(LEFT(A3120,4)),"")</f>
        <v>2026</v>
      </c>
      <c r="C3120" s="17" t="n">
        <f aca="false">IFERROR(VALUE(RIGHT(A3120,2)),"")</f>
        <v>2</v>
      </c>
      <c r="D3120" s="11" t="str">
        <f aca="false">TRIM('수출입 실적(국가별)'!B3124)</f>
        <v>파키스탄</v>
      </c>
      <c r="E3120" s="19" t="n">
        <f aca="false">IFERROR(VALUE(SUBSTITUTE(TRIM('수출입 실적(국가별)'!D3124),",","")),"")</f>
        <v>72731</v>
      </c>
      <c r="F3120" s="19" t="n">
        <f aca="false">IFERROR(VALUE(SUBSTITUTE(TRIM('수출입 실적(국가별)'!F3124),",","")),"")</f>
        <v>16174</v>
      </c>
      <c r="G3120" s="19" t="n">
        <f aca="false">IFERROR(VALUE(SUBSTITUTE(TRIM('수출입 실적(국가별)'!G3124),",","")),"")</f>
        <v>56557</v>
      </c>
    </row>
    <row r="3121" customFormat="false" ht="15" hidden="false" customHeight="true" outlineLevel="0" collapsed="false">
      <c r="A3121" s="11" t="str">
        <f aca="false">TRIM('수출입 실적(국가별)'!A3125)</f>
        <v>2026.02</v>
      </c>
      <c r="B3121" s="17" t="n">
        <f aca="false">IFERROR(VALUE(LEFT(A3121,4)),"")</f>
        <v>2026</v>
      </c>
      <c r="C3121" s="17" t="n">
        <f aca="false">IFERROR(VALUE(RIGHT(A3121,2)),"")</f>
        <v>2</v>
      </c>
      <c r="D3121" s="11" t="str">
        <f aca="false">TRIM('수출입 실적(국가별)'!B3125)</f>
        <v>괌</v>
      </c>
      <c r="E3121" s="19" t="n">
        <f aca="false">IFERROR(VALUE(SUBSTITUTE(TRIM('수출입 실적(국가별)'!D3125),",","")),"")</f>
        <v>72085</v>
      </c>
      <c r="F3121" s="19" t="n">
        <f aca="false">IFERROR(VALUE(SUBSTITUTE(TRIM('수출입 실적(국가별)'!F3125),",","")),"")</f>
        <v>416</v>
      </c>
      <c r="G3121" s="19" t="n">
        <f aca="false">IFERROR(VALUE(SUBSTITUTE(TRIM('수출입 실적(국가별)'!G3125),",","")),"")</f>
        <v>71669</v>
      </c>
    </row>
    <row r="3122" customFormat="false" ht="15" hidden="false" customHeight="true" outlineLevel="0" collapsed="false">
      <c r="A3122" s="11" t="str">
        <f aca="false">TRIM('수출입 실적(국가별)'!A3126)</f>
        <v>2026.02</v>
      </c>
      <c r="B3122" s="17" t="n">
        <f aca="false">IFERROR(VALUE(LEFT(A3122,4)),"")</f>
        <v>2026</v>
      </c>
      <c r="C3122" s="17" t="n">
        <f aca="false">IFERROR(VALUE(RIGHT(A3122,2)),"")</f>
        <v>2</v>
      </c>
      <c r="D3122" s="11" t="str">
        <f aca="false">TRIM('수출입 실적(국가별)'!B3126)</f>
        <v>앙골라</v>
      </c>
      <c r="E3122" s="19" t="n">
        <f aca="false">IFERROR(VALUE(SUBSTITUTE(TRIM('수출입 실적(국가별)'!D3126),",","")),"")</f>
        <v>68723</v>
      </c>
      <c r="F3122" s="19" t="n">
        <f aca="false">IFERROR(VALUE(SUBSTITUTE(TRIM('수출입 실적(국가별)'!F3126),",","")),"")</f>
        <v>0</v>
      </c>
      <c r="G3122" s="19" t="n">
        <f aca="false">IFERROR(VALUE(SUBSTITUTE(TRIM('수출입 실적(국가별)'!G3126),",","")),"")</f>
        <v>68723</v>
      </c>
    </row>
    <row r="3123" customFormat="false" ht="15" hidden="false" customHeight="true" outlineLevel="0" collapsed="false">
      <c r="A3123" s="11" t="str">
        <f aca="false">TRIM('수출입 실적(국가별)'!A3127)</f>
        <v>2026.02</v>
      </c>
      <c r="B3123" s="17" t="n">
        <f aca="false">IFERROR(VALUE(LEFT(A3123,4)),"")</f>
        <v>2026</v>
      </c>
      <c r="C3123" s="17" t="n">
        <f aca="false">IFERROR(VALUE(RIGHT(A3123,2)),"")</f>
        <v>2</v>
      </c>
      <c r="D3123" s="11" t="str">
        <f aca="false">TRIM('수출입 실적(국가별)'!B3127)</f>
        <v>슬로베니아</v>
      </c>
      <c r="E3123" s="19" t="n">
        <f aca="false">IFERROR(VALUE(SUBSTITUTE(TRIM('수출입 실적(국가별)'!D3127),",","")),"")</f>
        <v>65731</v>
      </c>
      <c r="F3123" s="19" t="n">
        <f aca="false">IFERROR(VALUE(SUBSTITUTE(TRIM('수출입 실적(국가별)'!F3127),",","")),"")</f>
        <v>12758</v>
      </c>
      <c r="G3123" s="19" t="n">
        <f aca="false">IFERROR(VALUE(SUBSTITUTE(TRIM('수출입 실적(국가별)'!G3127),",","")),"")</f>
        <v>52973</v>
      </c>
    </row>
    <row r="3124" customFormat="false" ht="15" hidden="false" customHeight="true" outlineLevel="0" collapsed="false">
      <c r="A3124" s="11" t="str">
        <f aca="false">TRIM('수출입 실적(국가별)'!A3128)</f>
        <v>2026.02</v>
      </c>
      <c r="B3124" s="17" t="n">
        <f aca="false">IFERROR(VALUE(LEFT(A3124,4)),"")</f>
        <v>2026</v>
      </c>
      <c r="C3124" s="17" t="n">
        <f aca="false">IFERROR(VALUE(RIGHT(A3124,2)),"")</f>
        <v>2</v>
      </c>
      <c r="D3124" s="11" t="str">
        <f aca="false">TRIM('수출입 실적(국가별)'!B3128)</f>
        <v>아르헨티나</v>
      </c>
      <c r="E3124" s="19" t="n">
        <f aca="false">IFERROR(VALUE(SUBSTITUTE(TRIM('수출입 실적(국가별)'!D3128),",","")),"")</f>
        <v>62382</v>
      </c>
      <c r="F3124" s="19" t="n">
        <f aca="false">IFERROR(VALUE(SUBSTITUTE(TRIM('수출입 실적(국가별)'!F3128),",","")),"")</f>
        <v>20497</v>
      </c>
      <c r="G3124" s="19" t="n">
        <f aca="false">IFERROR(VALUE(SUBSTITUTE(TRIM('수출입 실적(국가별)'!G3128),",","")),"")</f>
        <v>41885</v>
      </c>
    </row>
    <row r="3125" customFormat="false" ht="15" hidden="false" customHeight="true" outlineLevel="0" collapsed="false">
      <c r="A3125" s="11" t="str">
        <f aca="false">TRIM('수출입 실적(국가별)'!A3129)</f>
        <v>2026.02</v>
      </c>
      <c r="B3125" s="17" t="n">
        <f aca="false">IFERROR(VALUE(LEFT(A3125,4)),"")</f>
        <v>2026</v>
      </c>
      <c r="C3125" s="17" t="n">
        <f aca="false">IFERROR(VALUE(RIGHT(A3125,2)),"")</f>
        <v>2</v>
      </c>
      <c r="D3125" s="11" t="str">
        <f aca="false">TRIM('수출입 실적(국가별)'!B3129)</f>
        <v>루마니아</v>
      </c>
      <c r="E3125" s="19" t="n">
        <f aca="false">IFERROR(VALUE(SUBSTITUTE(TRIM('수출입 실적(국가별)'!D3129),",","")),"")</f>
        <v>61097</v>
      </c>
      <c r="F3125" s="19" t="n">
        <f aca="false">IFERROR(VALUE(SUBSTITUTE(TRIM('수출입 실적(국가별)'!F3129),",","")),"")</f>
        <v>45112</v>
      </c>
      <c r="G3125" s="19" t="n">
        <f aca="false">IFERROR(VALUE(SUBSTITUTE(TRIM('수출입 실적(국가별)'!G3129),",","")),"")</f>
        <v>15986</v>
      </c>
    </row>
    <row r="3126" customFormat="false" ht="15" hidden="false" customHeight="true" outlineLevel="0" collapsed="false">
      <c r="A3126" s="11" t="str">
        <f aca="false">TRIM('수출입 실적(국가별)'!A3130)</f>
        <v>2026.02</v>
      </c>
      <c r="B3126" s="17" t="n">
        <f aca="false">IFERROR(VALUE(LEFT(A3126,4)),"")</f>
        <v>2026</v>
      </c>
      <c r="C3126" s="17" t="n">
        <f aca="false">IFERROR(VALUE(RIGHT(A3126,2)),"")</f>
        <v>2</v>
      </c>
      <c r="D3126" s="11" t="str">
        <f aca="false">TRIM('수출입 실적(국가별)'!B3130)</f>
        <v>캄보디아</v>
      </c>
      <c r="E3126" s="19" t="n">
        <f aca="false">IFERROR(VALUE(SUBSTITUTE(TRIM('수출입 실적(국가별)'!D3130),",","")),"")</f>
        <v>58434</v>
      </c>
      <c r="F3126" s="19" t="n">
        <f aca="false">IFERROR(VALUE(SUBSTITUTE(TRIM('수출입 실적(국가별)'!F3130),",","")),"")</f>
        <v>50862</v>
      </c>
      <c r="G3126" s="19" t="n">
        <f aca="false">IFERROR(VALUE(SUBSTITUTE(TRIM('수출입 실적(국가별)'!G3130),",","")),"")</f>
        <v>7572</v>
      </c>
    </row>
    <row r="3127" customFormat="false" ht="15" hidden="false" customHeight="true" outlineLevel="0" collapsed="false">
      <c r="A3127" s="11" t="str">
        <f aca="false">TRIM('수출입 실적(국가별)'!A3131)</f>
        <v>2026.02</v>
      </c>
      <c r="B3127" s="17" t="n">
        <f aca="false">IFERROR(VALUE(LEFT(A3127,4)),"")</f>
        <v>2026</v>
      </c>
      <c r="C3127" s="17" t="n">
        <f aca="false">IFERROR(VALUE(RIGHT(A3127,2)),"")</f>
        <v>2</v>
      </c>
      <c r="D3127" s="11" t="str">
        <f aca="false">TRIM('수출입 실적(국가별)'!B3131)</f>
        <v>덴마크</v>
      </c>
      <c r="E3127" s="19" t="n">
        <f aca="false">IFERROR(VALUE(SUBSTITUTE(TRIM('수출입 실적(국가별)'!D3131),",","")),"")</f>
        <v>56170</v>
      </c>
      <c r="F3127" s="19" t="n">
        <f aca="false">IFERROR(VALUE(SUBSTITUTE(TRIM('수출입 실적(국가별)'!F3131),",","")),"")</f>
        <v>94206</v>
      </c>
      <c r="G3127" s="19" t="n">
        <f aca="false">IFERROR(VALUE(SUBSTITUTE(TRIM('수출입 실적(국가별)'!G3131),",","")),"")</f>
        <v>-38036</v>
      </c>
    </row>
    <row r="3128" customFormat="false" ht="15" hidden="false" customHeight="true" outlineLevel="0" collapsed="false">
      <c r="A3128" s="11" t="str">
        <f aca="false">TRIM('수출입 실적(국가별)'!A3132)</f>
        <v>2026.02</v>
      </c>
      <c r="B3128" s="17" t="n">
        <f aca="false">IFERROR(VALUE(LEFT(A3128,4)),"")</f>
        <v>2026</v>
      </c>
      <c r="C3128" s="17" t="n">
        <f aca="false">IFERROR(VALUE(RIGHT(A3128,2)),"")</f>
        <v>2</v>
      </c>
      <c r="D3128" s="11" t="str">
        <f aca="false">TRIM('수출입 실적(국가별)'!B3132)</f>
        <v>푸에르토리코</v>
      </c>
      <c r="E3128" s="19" t="n">
        <f aca="false">IFERROR(VALUE(SUBSTITUTE(TRIM('수출입 실적(국가별)'!D3132),",","")),"")</f>
        <v>54816</v>
      </c>
      <c r="F3128" s="19" t="n">
        <f aca="false">IFERROR(VALUE(SUBSTITUTE(TRIM('수출입 실적(국가별)'!F3132),",","")),"")</f>
        <v>19759</v>
      </c>
      <c r="G3128" s="19" t="n">
        <f aca="false">IFERROR(VALUE(SUBSTITUTE(TRIM('수출입 실적(국가별)'!G3132),",","")),"")</f>
        <v>35057</v>
      </c>
    </row>
    <row r="3129" customFormat="false" ht="15" hidden="false" customHeight="true" outlineLevel="0" collapsed="false">
      <c r="A3129" s="11" t="str">
        <f aca="false">TRIM('수출입 실적(국가별)'!A3133)</f>
        <v>2026.02</v>
      </c>
      <c r="B3129" s="17" t="n">
        <f aca="false">IFERROR(VALUE(LEFT(A3129,4)),"")</f>
        <v>2026</v>
      </c>
      <c r="C3129" s="17" t="n">
        <f aca="false">IFERROR(VALUE(RIGHT(A3129,2)),"")</f>
        <v>2</v>
      </c>
      <c r="D3129" s="11" t="str">
        <f aca="false">TRIM('수출입 실적(국가별)'!B3133)</f>
        <v>페루</v>
      </c>
      <c r="E3129" s="19" t="n">
        <f aca="false">IFERROR(VALUE(SUBSTITUTE(TRIM('수출입 실적(국가별)'!D3133),",","")),"")</f>
        <v>53286</v>
      </c>
      <c r="F3129" s="19" t="n">
        <f aca="false">IFERROR(VALUE(SUBSTITUTE(TRIM('수출입 실적(국가별)'!F3133),",","")),"")</f>
        <v>280057</v>
      </c>
      <c r="G3129" s="19" t="n">
        <f aca="false">IFERROR(VALUE(SUBSTITUTE(TRIM('수출입 실적(국가별)'!G3133),",","")),"")</f>
        <v>-226771</v>
      </c>
    </row>
    <row r="3130" customFormat="false" ht="15" hidden="false" customHeight="true" outlineLevel="0" collapsed="false">
      <c r="A3130" s="11" t="str">
        <f aca="false">TRIM('수출입 실적(국가별)'!A3134)</f>
        <v>2026.02</v>
      </c>
      <c r="B3130" s="17" t="n">
        <f aca="false">IFERROR(VALUE(LEFT(A3130,4)),"")</f>
        <v>2026</v>
      </c>
      <c r="C3130" s="17" t="n">
        <f aca="false">IFERROR(VALUE(RIGHT(A3130,2)),"")</f>
        <v>2</v>
      </c>
      <c r="D3130" s="11" t="str">
        <f aca="false">TRIM('수출입 실적(국가별)'!B3134)</f>
        <v>남아프리카공화국</v>
      </c>
      <c r="E3130" s="19" t="n">
        <f aca="false">IFERROR(VALUE(SUBSTITUTE(TRIM('수출입 실적(국가별)'!D3134),",","")),"")</f>
        <v>48086</v>
      </c>
      <c r="F3130" s="19" t="n">
        <f aca="false">IFERROR(VALUE(SUBSTITUTE(TRIM('수출입 실적(국가별)'!F3134),",","")),"")</f>
        <v>318004</v>
      </c>
      <c r="G3130" s="19" t="n">
        <f aca="false">IFERROR(VALUE(SUBSTITUTE(TRIM('수출입 실적(국가별)'!G3134),",","")),"")</f>
        <v>-269918</v>
      </c>
    </row>
    <row r="3131" customFormat="false" ht="15" hidden="false" customHeight="true" outlineLevel="0" collapsed="false">
      <c r="A3131" s="11" t="str">
        <f aca="false">TRIM('수출입 실적(국가별)'!A3135)</f>
        <v>2026.02</v>
      </c>
      <c r="B3131" s="17" t="n">
        <f aca="false">IFERROR(VALUE(LEFT(A3131,4)),"")</f>
        <v>2026</v>
      </c>
      <c r="C3131" s="17" t="n">
        <f aca="false">IFERROR(VALUE(RIGHT(A3131,2)),"")</f>
        <v>2</v>
      </c>
      <c r="D3131" s="11" t="str">
        <f aca="false">TRIM('수출입 실적(국가별)'!B3135)</f>
        <v>그리스</v>
      </c>
      <c r="E3131" s="19" t="n">
        <f aca="false">IFERROR(VALUE(SUBSTITUTE(TRIM('수출입 실적(국가별)'!D3135),",","")),"")</f>
        <v>47947</v>
      </c>
      <c r="F3131" s="19" t="n">
        <f aca="false">IFERROR(VALUE(SUBSTITUTE(TRIM('수출입 실적(국가별)'!F3135),",","")),"")</f>
        <v>43935</v>
      </c>
      <c r="G3131" s="19" t="n">
        <f aca="false">IFERROR(VALUE(SUBSTITUTE(TRIM('수출입 실적(국가별)'!G3135),",","")),"")</f>
        <v>4012</v>
      </c>
    </row>
    <row r="3132" customFormat="false" ht="15" hidden="false" customHeight="true" outlineLevel="0" collapsed="false">
      <c r="A3132" s="11" t="str">
        <f aca="false">TRIM('수출입 실적(국가별)'!A3136)</f>
        <v>2026.02</v>
      </c>
      <c r="B3132" s="17" t="n">
        <f aca="false">IFERROR(VALUE(LEFT(A3132,4)),"")</f>
        <v>2026</v>
      </c>
      <c r="C3132" s="17" t="n">
        <f aca="false">IFERROR(VALUE(RIGHT(A3132,2)),"")</f>
        <v>2</v>
      </c>
      <c r="D3132" s="11" t="str">
        <f aca="false">TRIM('수출입 실적(국가별)'!B3136)</f>
        <v>모로코</v>
      </c>
      <c r="E3132" s="19" t="n">
        <f aca="false">IFERROR(VALUE(SUBSTITUTE(TRIM('수출입 실적(국가별)'!D3136),",","")),"")</f>
        <v>40135</v>
      </c>
      <c r="F3132" s="19" t="n">
        <f aca="false">IFERROR(VALUE(SUBSTITUTE(TRIM('수출입 실적(국가별)'!F3136),",","")),"")</f>
        <v>52412</v>
      </c>
      <c r="G3132" s="19" t="n">
        <f aca="false">IFERROR(VALUE(SUBSTITUTE(TRIM('수출입 실적(국가별)'!G3136),",","")),"")</f>
        <v>-12277</v>
      </c>
    </row>
    <row r="3133" customFormat="false" ht="15" hidden="false" customHeight="true" outlineLevel="0" collapsed="false">
      <c r="A3133" s="11" t="str">
        <f aca="false">TRIM('수출입 실적(국가별)'!A3137)</f>
        <v>2026.02</v>
      </c>
      <c r="B3133" s="17" t="n">
        <f aca="false">IFERROR(VALUE(LEFT(A3133,4)),"")</f>
        <v>2026</v>
      </c>
      <c r="C3133" s="17" t="n">
        <f aca="false">IFERROR(VALUE(RIGHT(A3133,2)),"")</f>
        <v>2</v>
      </c>
      <c r="D3133" s="11" t="str">
        <f aca="false">TRIM('수출입 실적(국가별)'!B3137)</f>
        <v>요르단</v>
      </c>
      <c r="E3133" s="19" t="n">
        <f aca="false">IFERROR(VALUE(SUBSTITUTE(TRIM('수출입 실적(국가별)'!D3137),",","")),"")</f>
        <v>39072</v>
      </c>
      <c r="F3133" s="19" t="n">
        <f aca="false">IFERROR(VALUE(SUBSTITUTE(TRIM('수출입 실적(국가별)'!F3137),",","")),"")</f>
        <v>3980</v>
      </c>
      <c r="G3133" s="19" t="n">
        <f aca="false">IFERROR(VALUE(SUBSTITUTE(TRIM('수출입 실적(국가별)'!G3137),",","")),"")</f>
        <v>35092</v>
      </c>
    </row>
    <row r="3134" customFormat="false" ht="15" hidden="false" customHeight="true" outlineLevel="0" collapsed="false">
      <c r="A3134" s="11" t="str">
        <f aca="false">TRIM('수출입 실적(국가별)'!A3138)</f>
        <v>2026.02</v>
      </c>
      <c r="B3134" s="17" t="n">
        <f aca="false">IFERROR(VALUE(LEFT(A3134,4)),"")</f>
        <v>2026</v>
      </c>
      <c r="C3134" s="17" t="n">
        <f aca="false">IFERROR(VALUE(RIGHT(A3134,2)),"")</f>
        <v>2</v>
      </c>
      <c r="D3134" s="11" t="str">
        <f aca="false">TRIM('수출입 실적(국가별)'!B3138)</f>
        <v>노르웨이</v>
      </c>
      <c r="E3134" s="19" t="n">
        <f aca="false">IFERROR(VALUE(SUBSTITUTE(TRIM('수출입 실적(국가별)'!D3138),",","")),"")</f>
        <v>36897</v>
      </c>
      <c r="F3134" s="19" t="n">
        <f aca="false">IFERROR(VALUE(SUBSTITUTE(TRIM('수출입 실적(국가별)'!F3138),",","")),"")</f>
        <v>114036</v>
      </c>
      <c r="G3134" s="19" t="n">
        <f aca="false">IFERROR(VALUE(SUBSTITUTE(TRIM('수출입 실적(국가별)'!G3138),",","")),"")</f>
        <v>-77139</v>
      </c>
    </row>
    <row r="3135" customFormat="false" ht="15" hidden="false" customHeight="true" outlineLevel="0" collapsed="false">
      <c r="A3135" s="11" t="str">
        <f aca="false">TRIM('수출입 실적(국가별)'!A3139)</f>
        <v>2026.02</v>
      </c>
      <c r="B3135" s="17" t="n">
        <f aca="false">IFERROR(VALUE(LEFT(A3135,4)),"")</f>
        <v>2026</v>
      </c>
      <c r="C3135" s="17" t="n">
        <f aca="false">IFERROR(VALUE(RIGHT(A3135,2)),"")</f>
        <v>2</v>
      </c>
      <c r="D3135" s="11" t="str">
        <f aca="false">TRIM('수출입 실적(국가별)'!B3139)</f>
        <v>나이지리아</v>
      </c>
      <c r="E3135" s="19" t="n">
        <f aca="false">IFERROR(VALUE(SUBSTITUTE(TRIM('수출입 실적(국가별)'!D3139),",","")),"")</f>
        <v>36093</v>
      </c>
      <c r="F3135" s="19" t="n">
        <f aca="false">IFERROR(VALUE(SUBSTITUTE(TRIM('수출입 실적(국가별)'!F3139),",","")),"")</f>
        <v>47219</v>
      </c>
      <c r="G3135" s="19" t="n">
        <f aca="false">IFERROR(VALUE(SUBSTITUTE(TRIM('수출입 실적(국가별)'!G3139),",","")),"")</f>
        <v>-11126</v>
      </c>
    </row>
    <row r="3136" customFormat="false" ht="15" hidden="false" customHeight="true" outlineLevel="0" collapsed="false">
      <c r="A3136" s="11" t="str">
        <f aca="false">TRIM('수출입 실적(국가별)'!A3140)</f>
        <v>2026.02</v>
      </c>
      <c r="B3136" s="17" t="n">
        <f aca="false">IFERROR(VALUE(LEFT(A3136,4)),"")</f>
        <v>2026</v>
      </c>
      <c r="C3136" s="17" t="n">
        <f aca="false">IFERROR(VALUE(RIGHT(A3136,2)),"")</f>
        <v>2</v>
      </c>
      <c r="D3136" s="11" t="str">
        <f aca="false">TRIM('수출입 실적(국가별)'!B3140)</f>
        <v>몽골</v>
      </c>
      <c r="E3136" s="19" t="n">
        <f aca="false">IFERROR(VALUE(SUBSTITUTE(TRIM('수출입 실적(국가별)'!D3140),",","")),"")</f>
        <v>35538</v>
      </c>
      <c r="F3136" s="19" t="n">
        <f aca="false">IFERROR(VALUE(SUBSTITUTE(TRIM('수출입 실적(국가별)'!F3140),",","")),"")</f>
        <v>1232</v>
      </c>
      <c r="G3136" s="19" t="n">
        <f aca="false">IFERROR(VALUE(SUBSTITUTE(TRIM('수출입 실적(국가별)'!G3140),",","")),"")</f>
        <v>34306</v>
      </c>
    </row>
    <row r="3137" customFormat="false" ht="15" hidden="false" customHeight="true" outlineLevel="0" collapsed="false">
      <c r="A3137" s="11" t="str">
        <f aca="false">TRIM('수출입 실적(국가별)'!A3141)</f>
        <v>2026.02</v>
      </c>
      <c r="B3137" s="17" t="n">
        <f aca="false">IFERROR(VALUE(LEFT(A3137,4)),"")</f>
        <v>2026</v>
      </c>
      <c r="C3137" s="17" t="n">
        <f aca="false">IFERROR(VALUE(RIGHT(A3137,2)),"")</f>
        <v>2</v>
      </c>
      <c r="D3137" s="11" t="str">
        <f aca="false">TRIM('수출입 실적(국가별)'!B3141)</f>
        <v>카타르</v>
      </c>
      <c r="E3137" s="19" t="n">
        <f aca="false">IFERROR(VALUE(SUBSTITUTE(TRIM('수출입 실적(국가별)'!D3141),",","")),"")</f>
        <v>34609</v>
      </c>
      <c r="F3137" s="19" t="n">
        <f aca="false">IFERROR(VALUE(SUBSTITUTE(TRIM('수출입 실적(국가별)'!F3141),",","")),"")</f>
        <v>737733</v>
      </c>
      <c r="G3137" s="19" t="n">
        <f aca="false">IFERROR(VALUE(SUBSTITUTE(TRIM('수출입 실적(국가별)'!G3141),",","")),"")</f>
        <v>-703123</v>
      </c>
    </row>
    <row r="3138" customFormat="false" ht="15" hidden="false" customHeight="true" outlineLevel="0" collapsed="false">
      <c r="A3138" s="11" t="str">
        <f aca="false">TRIM('수출입 실적(국가별)'!A3142)</f>
        <v>2026.02</v>
      </c>
      <c r="B3138" s="17" t="n">
        <f aca="false">IFERROR(VALUE(LEFT(A3138,4)),"")</f>
        <v>2026</v>
      </c>
      <c r="C3138" s="17" t="n">
        <f aca="false">IFERROR(VALUE(RIGHT(A3138,2)),"")</f>
        <v>2</v>
      </c>
      <c r="D3138" s="11" t="str">
        <f aca="false">TRIM('수출입 실적(국가별)'!B3142)</f>
        <v>에쿠아도르</v>
      </c>
      <c r="E3138" s="19" t="n">
        <f aca="false">IFERROR(VALUE(SUBSTITUTE(TRIM('수출입 실적(국가별)'!D3142),",","")),"")</f>
        <v>34401</v>
      </c>
      <c r="F3138" s="19" t="n">
        <f aca="false">IFERROR(VALUE(SUBSTITUTE(TRIM('수출입 실적(국가별)'!F3142),",","")),"")</f>
        <v>7112</v>
      </c>
      <c r="G3138" s="19" t="n">
        <f aca="false">IFERROR(VALUE(SUBSTITUTE(TRIM('수출입 실적(국가별)'!G3142),",","")),"")</f>
        <v>27290</v>
      </c>
    </row>
    <row r="3139" customFormat="false" ht="15" hidden="false" customHeight="true" outlineLevel="0" collapsed="false">
      <c r="A3139" s="11" t="str">
        <f aca="false">TRIM('수출입 실적(국가별)'!A3143)</f>
        <v>2026.02</v>
      </c>
      <c r="B3139" s="17" t="n">
        <f aca="false">IFERROR(VALUE(LEFT(A3139,4)),"")</f>
        <v>2026</v>
      </c>
      <c r="C3139" s="17" t="n">
        <f aca="false">IFERROR(VALUE(RIGHT(A3139,2)),"")</f>
        <v>2</v>
      </c>
      <c r="D3139" s="11" t="str">
        <f aca="false">TRIM('수출입 실적(국가별)'!B3143)</f>
        <v>알바니아</v>
      </c>
      <c r="E3139" s="19" t="n">
        <f aca="false">IFERROR(VALUE(SUBSTITUTE(TRIM('수출입 실적(국가별)'!D3143),",","")),"")</f>
        <v>32810</v>
      </c>
      <c r="F3139" s="19" t="n">
        <f aca="false">IFERROR(VALUE(SUBSTITUTE(TRIM('수출입 실적(국가별)'!F3143),",","")),"")</f>
        <v>551</v>
      </c>
      <c r="G3139" s="19" t="n">
        <f aca="false">IFERROR(VALUE(SUBSTITUTE(TRIM('수출입 실적(국가별)'!G3143),",","")),"")</f>
        <v>32260</v>
      </c>
    </row>
    <row r="3140" customFormat="false" ht="15" hidden="false" customHeight="true" outlineLevel="0" collapsed="false">
      <c r="A3140" s="11" t="str">
        <f aca="false">TRIM('수출입 실적(국가별)'!A3144)</f>
        <v>2026.02</v>
      </c>
      <c r="B3140" s="17" t="n">
        <f aca="false">IFERROR(VALUE(LEFT(A3140,4)),"")</f>
        <v>2026</v>
      </c>
      <c r="C3140" s="17" t="n">
        <f aca="false">IFERROR(VALUE(RIGHT(A3140,2)),"")</f>
        <v>2</v>
      </c>
      <c r="D3140" s="11" t="str">
        <f aca="false">TRIM('수출입 실적(국가별)'!B3144)</f>
        <v>리투아니아</v>
      </c>
      <c r="E3140" s="19" t="n">
        <f aca="false">IFERROR(VALUE(SUBSTITUTE(TRIM('수출입 실적(국가별)'!D3144),",","")),"")</f>
        <v>31006</v>
      </c>
      <c r="F3140" s="19" t="n">
        <f aca="false">IFERROR(VALUE(SUBSTITUTE(TRIM('수출입 실적(국가별)'!F3144),",","")),"")</f>
        <v>5530</v>
      </c>
      <c r="G3140" s="19" t="n">
        <f aca="false">IFERROR(VALUE(SUBSTITUTE(TRIM('수출입 실적(국가별)'!G3144),",","")),"")</f>
        <v>25477</v>
      </c>
    </row>
    <row r="3141" customFormat="false" ht="15" hidden="false" customHeight="true" outlineLevel="0" collapsed="false">
      <c r="A3141" s="11" t="str">
        <f aca="false">TRIM('수출입 실적(국가별)'!A3145)</f>
        <v>2026.02</v>
      </c>
      <c r="B3141" s="17" t="n">
        <f aca="false">IFERROR(VALUE(LEFT(A3141,4)),"")</f>
        <v>2026</v>
      </c>
      <c r="C3141" s="17" t="n">
        <f aca="false">IFERROR(VALUE(RIGHT(A3141,2)),"")</f>
        <v>2</v>
      </c>
      <c r="D3141" s="11" t="str">
        <f aca="false">TRIM('수출입 실적(국가별)'!B3145)</f>
        <v>쿠웨이트</v>
      </c>
      <c r="E3141" s="19" t="n">
        <f aca="false">IFERROR(VALUE(SUBSTITUTE(TRIM('수출입 실적(국가별)'!D3145),",","")),"")</f>
        <v>29596</v>
      </c>
      <c r="F3141" s="19" t="n">
        <f aca="false">IFERROR(VALUE(SUBSTITUTE(TRIM('수출입 실적(국가별)'!F3145),",","")),"")</f>
        <v>658840</v>
      </c>
      <c r="G3141" s="19" t="n">
        <f aca="false">IFERROR(VALUE(SUBSTITUTE(TRIM('수출입 실적(국가별)'!G3145),",","")),"")</f>
        <v>-629244</v>
      </c>
    </row>
    <row r="3142" customFormat="false" ht="15" hidden="false" customHeight="true" outlineLevel="0" collapsed="false">
      <c r="A3142" s="11" t="str">
        <f aca="false">TRIM('수출입 실적(국가별)'!A3146)</f>
        <v>2026.02</v>
      </c>
      <c r="B3142" s="17" t="n">
        <f aca="false">IFERROR(VALUE(LEFT(A3142,4)),"")</f>
        <v>2026</v>
      </c>
      <c r="C3142" s="17" t="n">
        <f aca="false">IFERROR(VALUE(RIGHT(A3142,2)),"")</f>
        <v>2</v>
      </c>
      <c r="D3142" s="11" t="str">
        <f aca="false">TRIM('수출입 실적(국가별)'!B3146)</f>
        <v>우크라이나</v>
      </c>
      <c r="E3142" s="19" t="n">
        <f aca="false">IFERROR(VALUE(SUBSTITUTE(TRIM('수출입 실적(국가별)'!D3146),",","")),"")</f>
        <v>29448</v>
      </c>
      <c r="F3142" s="19" t="n">
        <f aca="false">IFERROR(VALUE(SUBSTITUTE(TRIM('수출입 실적(국가별)'!F3146),",","")),"")</f>
        <v>17637</v>
      </c>
      <c r="G3142" s="19" t="n">
        <f aca="false">IFERROR(VALUE(SUBSTITUTE(TRIM('수출입 실적(국가별)'!G3146),",","")),"")</f>
        <v>11811</v>
      </c>
    </row>
    <row r="3143" customFormat="false" ht="15" hidden="false" customHeight="true" outlineLevel="0" collapsed="false">
      <c r="A3143" s="11" t="str">
        <f aca="false">TRIM('수출입 실적(국가별)'!A3147)</f>
        <v>2026.02</v>
      </c>
      <c r="B3143" s="17" t="n">
        <f aca="false">IFERROR(VALUE(LEFT(A3143,4)),"")</f>
        <v>2026</v>
      </c>
      <c r="C3143" s="17" t="n">
        <f aca="false">IFERROR(VALUE(RIGHT(A3143,2)),"")</f>
        <v>2</v>
      </c>
      <c r="D3143" s="11" t="str">
        <f aca="false">TRIM('수출입 실적(국가별)'!B3147)</f>
        <v>알제리</v>
      </c>
      <c r="E3143" s="19" t="n">
        <f aca="false">IFERROR(VALUE(SUBSTITUTE(TRIM('수출입 실적(국가별)'!D3147),",","")),"")</f>
        <v>29298</v>
      </c>
      <c r="F3143" s="19" t="n">
        <f aca="false">IFERROR(VALUE(SUBSTITUTE(TRIM('수출입 실적(국가별)'!F3147),",","")),"")</f>
        <v>403490</v>
      </c>
      <c r="G3143" s="19" t="n">
        <f aca="false">IFERROR(VALUE(SUBSTITUTE(TRIM('수출입 실적(국가별)'!G3147),",","")),"")</f>
        <v>-374192</v>
      </c>
    </row>
    <row r="3144" customFormat="false" ht="15" hidden="false" customHeight="true" outlineLevel="0" collapsed="false">
      <c r="A3144" s="11" t="str">
        <f aca="false">TRIM('수출입 실적(국가별)'!A3148)</f>
        <v>2026.02</v>
      </c>
      <c r="B3144" s="17" t="n">
        <f aca="false">IFERROR(VALUE(LEFT(A3144,4)),"")</f>
        <v>2026</v>
      </c>
      <c r="C3144" s="17" t="n">
        <f aca="false">IFERROR(VALUE(RIGHT(A3144,2)),"")</f>
        <v>2</v>
      </c>
      <c r="D3144" s="11" t="str">
        <f aca="false">TRIM('수출입 실적(국가별)'!B3148)</f>
        <v>오만</v>
      </c>
      <c r="E3144" s="19" t="n">
        <f aca="false">IFERROR(VALUE(SUBSTITUTE(TRIM('수출입 실적(국가별)'!D3148),",","")),"")</f>
        <v>26677</v>
      </c>
      <c r="F3144" s="19" t="n">
        <f aca="false">IFERROR(VALUE(SUBSTITUTE(TRIM('수출입 실적(국가별)'!F3148),",","")),"")</f>
        <v>205963</v>
      </c>
      <c r="G3144" s="19" t="n">
        <f aca="false">IFERROR(VALUE(SUBSTITUTE(TRIM('수출입 실적(국가별)'!G3148),",","")),"")</f>
        <v>-179285</v>
      </c>
    </row>
    <row r="3145" customFormat="false" ht="15" hidden="false" customHeight="true" outlineLevel="0" collapsed="false">
      <c r="A3145" s="11" t="str">
        <f aca="false">TRIM('수출입 실적(국가별)'!A3149)</f>
        <v>2026.02</v>
      </c>
      <c r="B3145" s="17" t="n">
        <f aca="false">IFERROR(VALUE(LEFT(A3145,4)),"")</f>
        <v>2026</v>
      </c>
      <c r="C3145" s="17" t="n">
        <f aca="false">IFERROR(VALUE(RIGHT(A3145,2)),"")</f>
        <v>2</v>
      </c>
      <c r="D3145" s="11" t="str">
        <f aca="false">TRIM('수출입 실적(국가별)'!B3149)</f>
        <v>핀란드</v>
      </c>
      <c r="E3145" s="19" t="n">
        <f aca="false">IFERROR(VALUE(SUBSTITUTE(TRIM('수출입 실적(국가별)'!D3149),",","")),"")</f>
        <v>26525</v>
      </c>
      <c r="F3145" s="19" t="n">
        <f aca="false">IFERROR(VALUE(SUBSTITUTE(TRIM('수출입 실적(국가별)'!F3149),",","")),"")</f>
        <v>59019</v>
      </c>
      <c r="G3145" s="19" t="n">
        <f aca="false">IFERROR(VALUE(SUBSTITUTE(TRIM('수출입 실적(국가별)'!G3149),",","")),"")</f>
        <v>-32494</v>
      </c>
    </row>
    <row r="3146" customFormat="false" ht="15" hidden="false" customHeight="true" outlineLevel="0" collapsed="false">
      <c r="A3146" s="11" t="str">
        <f aca="false">TRIM('수출입 실적(국가별)'!A3150)</f>
        <v>2026.02</v>
      </c>
      <c r="B3146" s="17" t="n">
        <f aca="false">IFERROR(VALUE(LEFT(A3146,4)),"")</f>
        <v>2026</v>
      </c>
      <c r="C3146" s="17" t="n">
        <f aca="false">IFERROR(VALUE(RIGHT(A3146,2)),"")</f>
        <v>2</v>
      </c>
      <c r="D3146" s="11" t="str">
        <f aca="false">TRIM('수출입 실적(국가별)'!B3150)</f>
        <v>리비아</v>
      </c>
      <c r="E3146" s="19" t="n">
        <f aca="false">IFERROR(VALUE(SUBSTITUTE(TRIM('수출입 실적(국가별)'!D3150),",","")),"")</f>
        <v>25250</v>
      </c>
      <c r="F3146" s="19" t="n">
        <f aca="false">IFERROR(VALUE(SUBSTITUTE(TRIM('수출입 실적(국가별)'!F3150),",","")),"")</f>
        <v>3661</v>
      </c>
      <c r="G3146" s="19" t="n">
        <f aca="false">IFERROR(VALUE(SUBSTITUTE(TRIM('수출입 실적(국가별)'!G3150),",","")),"")</f>
        <v>21589</v>
      </c>
    </row>
    <row r="3147" customFormat="false" ht="15" hidden="false" customHeight="true" outlineLevel="0" collapsed="false">
      <c r="A3147" s="11" t="str">
        <f aca="false">TRIM('수출입 실적(국가별)'!A3151)</f>
        <v>2026.02</v>
      </c>
      <c r="B3147" s="17" t="n">
        <f aca="false">IFERROR(VALUE(LEFT(A3147,4)),"")</f>
        <v>2026</v>
      </c>
      <c r="C3147" s="17" t="n">
        <f aca="false">IFERROR(VALUE(RIGHT(A3147,2)),"")</f>
        <v>2</v>
      </c>
      <c r="D3147" s="11" t="str">
        <f aca="false">TRIM('수출입 실적(국가별)'!B3151)</f>
        <v>엘살바도르</v>
      </c>
      <c r="E3147" s="19" t="n">
        <f aca="false">IFERROR(VALUE(SUBSTITUTE(TRIM('수출입 실적(국가별)'!D3151),",","")),"")</f>
        <v>24257</v>
      </c>
      <c r="F3147" s="19" t="n">
        <f aca="false">IFERROR(VALUE(SUBSTITUTE(TRIM('수출입 실적(국가별)'!F3151),",","")),"")</f>
        <v>1995</v>
      </c>
      <c r="G3147" s="19" t="n">
        <f aca="false">IFERROR(VALUE(SUBSTITUTE(TRIM('수출입 실적(국가별)'!G3151),",","")),"")</f>
        <v>22261</v>
      </c>
    </row>
    <row r="3148" customFormat="false" ht="15" hidden="false" customHeight="true" outlineLevel="0" collapsed="false">
      <c r="A3148" s="11" t="str">
        <f aca="false">TRIM('수출입 실적(국가별)'!A3152)</f>
        <v>2026.02</v>
      </c>
      <c r="B3148" s="17" t="n">
        <f aca="false">IFERROR(VALUE(LEFT(A3148,4)),"")</f>
        <v>2026</v>
      </c>
      <c r="C3148" s="17" t="n">
        <f aca="false">IFERROR(VALUE(RIGHT(A3148,2)),"")</f>
        <v>2</v>
      </c>
      <c r="D3148" s="11" t="str">
        <f aca="false">TRIM('수출입 실적(국가별)'!B3152)</f>
        <v>과테말라</v>
      </c>
      <c r="E3148" s="19" t="n">
        <f aca="false">IFERROR(VALUE(SUBSTITUTE(TRIM('수출입 실적(국가별)'!D3152),",","")),"")</f>
        <v>23837</v>
      </c>
      <c r="F3148" s="19" t="n">
        <f aca="false">IFERROR(VALUE(SUBSTITUTE(TRIM('수출입 실적(국가별)'!F3152),",","")),"")</f>
        <v>5812</v>
      </c>
      <c r="G3148" s="19" t="n">
        <f aca="false">IFERROR(VALUE(SUBSTITUTE(TRIM('수출입 실적(국가별)'!G3152),",","")),"")</f>
        <v>18025</v>
      </c>
    </row>
    <row r="3149" customFormat="false" ht="15" hidden="false" customHeight="true" outlineLevel="0" collapsed="false">
      <c r="A3149" s="11" t="str">
        <f aca="false">TRIM('수출입 실적(국가별)'!A3153)</f>
        <v>2026.02</v>
      </c>
      <c r="B3149" s="17" t="n">
        <f aca="false">IFERROR(VALUE(LEFT(A3149,4)),"")</f>
        <v>2026</v>
      </c>
      <c r="C3149" s="17" t="n">
        <f aca="false">IFERROR(VALUE(RIGHT(A3149,2)),"")</f>
        <v>2</v>
      </c>
      <c r="D3149" s="11" t="str">
        <f aca="false">TRIM('수출입 실적(국가별)'!B3153)</f>
        <v>가나</v>
      </c>
      <c r="E3149" s="19" t="n">
        <f aca="false">IFERROR(VALUE(SUBSTITUTE(TRIM('수출입 실적(국가별)'!D3153),",","")),"")</f>
        <v>23267</v>
      </c>
      <c r="F3149" s="19" t="n">
        <f aca="false">IFERROR(VALUE(SUBSTITUTE(TRIM('수출입 실적(국가별)'!F3153),",","")),"")</f>
        <v>4541</v>
      </c>
      <c r="G3149" s="19" t="n">
        <f aca="false">IFERROR(VALUE(SUBSTITUTE(TRIM('수출입 실적(국가별)'!G3153),",","")),"")</f>
        <v>18726</v>
      </c>
    </row>
    <row r="3150" customFormat="false" ht="15" hidden="false" customHeight="true" outlineLevel="0" collapsed="false">
      <c r="A3150" s="11" t="str">
        <f aca="false">TRIM('수출입 실적(국가별)'!A3154)</f>
        <v>2026.02</v>
      </c>
      <c r="B3150" s="17" t="n">
        <f aca="false">IFERROR(VALUE(LEFT(A3150,4)),"")</f>
        <v>2026</v>
      </c>
      <c r="C3150" s="17" t="n">
        <f aca="false">IFERROR(VALUE(RIGHT(A3150,2)),"")</f>
        <v>2</v>
      </c>
      <c r="D3150" s="11" t="str">
        <f aca="false">TRIM('수출입 실적(국가별)'!B3154)</f>
        <v>탄자니아</v>
      </c>
      <c r="E3150" s="19" t="n">
        <f aca="false">IFERROR(VALUE(SUBSTITUTE(TRIM('수출입 실적(국가별)'!D3154),",","")),"")</f>
        <v>22698</v>
      </c>
      <c r="F3150" s="19" t="n">
        <f aca="false">IFERROR(VALUE(SUBSTITUTE(TRIM('수출입 실적(국가별)'!F3154),",","")),"")</f>
        <v>4115</v>
      </c>
      <c r="G3150" s="19" t="n">
        <f aca="false">IFERROR(VALUE(SUBSTITUTE(TRIM('수출입 실적(국가별)'!G3154),",","")),"")</f>
        <v>18583</v>
      </c>
    </row>
    <row r="3151" customFormat="false" ht="15" hidden="false" customHeight="true" outlineLevel="0" collapsed="false">
      <c r="A3151" s="11" t="str">
        <f aca="false">TRIM('수출입 실적(국가별)'!A3155)</f>
        <v>2026.02</v>
      </c>
      <c r="B3151" s="17" t="n">
        <f aca="false">IFERROR(VALUE(LEFT(A3151,4)),"")</f>
        <v>2026</v>
      </c>
      <c r="C3151" s="17" t="n">
        <f aca="false">IFERROR(VALUE(RIGHT(A3151,2)),"")</f>
        <v>2</v>
      </c>
      <c r="D3151" s="11" t="str">
        <f aca="false">TRIM('수출입 실적(국가별)'!B3155)</f>
        <v>미얀마</v>
      </c>
      <c r="E3151" s="19" t="n">
        <f aca="false">IFERROR(VALUE(SUBSTITUTE(TRIM('수출입 실적(국가별)'!D3155),",","")),"")</f>
        <v>22116</v>
      </c>
      <c r="F3151" s="19" t="n">
        <f aca="false">IFERROR(VALUE(SUBSTITUTE(TRIM('수출입 실적(국가별)'!F3155),",","")),"")</f>
        <v>53605</v>
      </c>
      <c r="G3151" s="19" t="n">
        <f aca="false">IFERROR(VALUE(SUBSTITUTE(TRIM('수출입 실적(국가별)'!G3155),",","")),"")</f>
        <v>-31489</v>
      </c>
    </row>
    <row r="3152" customFormat="false" ht="15" hidden="false" customHeight="true" outlineLevel="0" collapsed="false">
      <c r="A3152" s="11" t="str">
        <f aca="false">TRIM('수출입 실적(국가별)'!A3156)</f>
        <v>2026.02</v>
      </c>
      <c r="B3152" s="17" t="n">
        <f aca="false">IFERROR(VALUE(LEFT(A3152,4)),"")</f>
        <v>2026</v>
      </c>
      <c r="C3152" s="17" t="n">
        <f aca="false">IFERROR(VALUE(RIGHT(A3152,2)),"")</f>
        <v>2</v>
      </c>
      <c r="D3152" s="11" t="str">
        <f aca="false">TRIM('수출입 실적(국가별)'!B3156)</f>
        <v>코트디봐르</v>
      </c>
      <c r="E3152" s="19" t="n">
        <f aca="false">IFERROR(VALUE(SUBSTITUTE(TRIM('수출입 실적(국가별)'!D3156),",","")),"")</f>
        <v>21062</v>
      </c>
      <c r="F3152" s="19" t="n">
        <f aca="false">IFERROR(VALUE(SUBSTITUTE(TRIM('수출입 실적(국가별)'!F3156),",","")),"")</f>
        <v>8731</v>
      </c>
      <c r="G3152" s="19" t="n">
        <f aca="false">IFERROR(VALUE(SUBSTITUTE(TRIM('수출입 실적(국가별)'!G3156),",","")),"")</f>
        <v>12331</v>
      </c>
    </row>
    <row r="3153" customFormat="false" ht="15" hidden="false" customHeight="true" outlineLevel="0" collapsed="false">
      <c r="A3153" s="11" t="str">
        <f aca="false">TRIM('수출입 실적(국가별)'!A3157)</f>
        <v>2026.02</v>
      </c>
      <c r="B3153" s="17" t="n">
        <f aca="false">IFERROR(VALUE(LEFT(A3153,4)),"")</f>
        <v>2026</v>
      </c>
      <c r="C3153" s="17" t="n">
        <f aca="false">IFERROR(VALUE(RIGHT(A3153,2)),"")</f>
        <v>2</v>
      </c>
      <c r="D3153" s="11" t="str">
        <f aca="false">TRIM('수출입 실적(국가별)'!B3157)</f>
        <v>에티오피아</v>
      </c>
      <c r="E3153" s="19" t="n">
        <f aca="false">IFERROR(VALUE(SUBSTITUTE(TRIM('수출입 실적(국가별)'!D3157),",","")),"")</f>
        <v>20431</v>
      </c>
      <c r="F3153" s="19" t="n">
        <f aca="false">IFERROR(VALUE(SUBSTITUTE(TRIM('수출입 실적(국가별)'!F3157),",","")),"")</f>
        <v>7918</v>
      </c>
      <c r="G3153" s="19" t="n">
        <f aca="false">IFERROR(VALUE(SUBSTITUTE(TRIM('수출입 실적(국가별)'!G3157),",","")),"")</f>
        <v>12513</v>
      </c>
    </row>
    <row r="3154" customFormat="false" ht="15" hidden="false" customHeight="true" outlineLevel="0" collapsed="false">
      <c r="A3154" s="11" t="str">
        <f aca="false">TRIM('수출입 실적(국가별)'!A3158)</f>
        <v>2026.02</v>
      </c>
      <c r="B3154" s="17" t="n">
        <f aca="false">IFERROR(VALUE(LEFT(A3154,4)),"")</f>
        <v>2026</v>
      </c>
      <c r="C3154" s="17" t="n">
        <f aca="false">IFERROR(VALUE(RIGHT(A3154,2)),"")</f>
        <v>2</v>
      </c>
      <c r="D3154" s="11" t="str">
        <f aca="false">TRIM('수출입 실적(국가별)'!B3158)</f>
        <v>타지크</v>
      </c>
      <c r="E3154" s="19" t="n">
        <f aca="false">IFERROR(VALUE(SUBSTITUTE(TRIM('수출입 실적(국가별)'!D3158),",","")),"")</f>
        <v>20179</v>
      </c>
      <c r="F3154" s="19" t="n">
        <f aca="false">IFERROR(VALUE(SUBSTITUTE(TRIM('수출입 실적(국가별)'!F3158),",","")),"")</f>
        <v>15</v>
      </c>
      <c r="G3154" s="19" t="n">
        <f aca="false">IFERROR(VALUE(SUBSTITUTE(TRIM('수출입 실적(국가별)'!G3158),",","")),"")</f>
        <v>20164</v>
      </c>
    </row>
    <row r="3155" customFormat="false" ht="15" hidden="false" customHeight="true" outlineLevel="0" collapsed="false">
      <c r="A3155" s="11" t="str">
        <f aca="false">TRIM('수출입 실적(국가별)'!A3159)</f>
        <v>2026.02</v>
      </c>
      <c r="B3155" s="17" t="n">
        <f aca="false">IFERROR(VALUE(LEFT(A3155,4)),"")</f>
        <v>2026</v>
      </c>
      <c r="C3155" s="17" t="n">
        <f aca="false">IFERROR(VALUE(RIGHT(A3155,2)),"")</f>
        <v>2</v>
      </c>
      <c r="D3155" s="11" t="str">
        <f aca="false">TRIM('수출입 실적(국가별)'!B3159)</f>
        <v>시리아</v>
      </c>
      <c r="E3155" s="19" t="n">
        <f aca="false">IFERROR(VALUE(SUBSTITUTE(TRIM('수출입 실적(국가별)'!D3159),",","")),"")</f>
        <v>19949</v>
      </c>
      <c r="F3155" s="19" t="n">
        <f aca="false">IFERROR(VALUE(SUBSTITUTE(TRIM('수출입 실적(국가별)'!F3159),",","")),"")</f>
        <v>0</v>
      </c>
      <c r="G3155" s="19" t="n">
        <f aca="false">IFERROR(VALUE(SUBSTITUTE(TRIM('수출입 실적(국가별)'!G3159),",","")),"")</f>
        <v>19949</v>
      </c>
    </row>
    <row r="3156" customFormat="false" ht="15" hidden="false" customHeight="true" outlineLevel="0" collapsed="false">
      <c r="A3156" s="11" t="str">
        <f aca="false">TRIM('수출입 실적(국가별)'!A3160)</f>
        <v>2026.02</v>
      </c>
      <c r="B3156" s="17" t="n">
        <f aca="false">IFERROR(VALUE(LEFT(A3156,4)),"")</f>
        <v>2026</v>
      </c>
      <c r="C3156" s="17" t="n">
        <f aca="false">IFERROR(VALUE(RIGHT(A3156,2)),"")</f>
        <v>2</v>
      </c>
      <c r="D3156" s="11" t="str">
        <f aca="false">TRIM('수출입 실적(국가별)'!B3160)</f>
        <v>피지</v>
      </c>
      <c r="E3156" s="19" t="n">
        <f aca="false">IFERROR(VALUE(SUBSTITUTE(TRIM('수출입 실적(국가별)'!D3160),",","")),"")</f>
        <v>19343</v>
      </c>
      <c r="F3156" s="19" t="n">
        <f aca="false">IFERROR(VALUE(SUBSTITUTE(TRIM('수출입 실적(국가별)'!F3160),",","")),"")</f>
        <v>232</v>
      </c>
      <c r="G3156" s="19" t="n">
        <f aca="false">IFERROR(VALUE(SUBSTITUTE(TRIM('수출입 실적(국가별)'!G3160),",","")),"")</f>
        <v>19112</v>
      </c>
    </row>
    <row r="3157" customFormat="false" ht="15" hidden="false" customHeight="true" outlineLevel="0" collapsed="false">
      <c r="A3157" s="11" t="str">
        <f aca="false">TRIM('수출입 실적(국가별)'!A3161)</f>
        <v>2026.02</v>
      </c>
      <c r="B3157" s="17" t="n">
        <f aca="false">IFERROR(VALUE(LEFT(A3157,4)),"")</f>
        <v>2026</v>
      </c>
      <c r="C3157" s="17" t="n">
        <f aca="false">IFERROR(VALUE(RIGHT(A3157,2)),"")</f>
        <v>2</v>
      </c>
      <c r="D3157" s="11" t="str">
        <f aca="false">TRIM('수출입 실적(국가별)'!B3161)</f>
        <v>도미니카 공화국</v>
      </c>
      <c r="E3157" s="19" t="n">
        <f aca="false">IFERROR(VALUE(SUBSTITUTE(TRIM('수출입 실적(국가별)'!D3161),",","")),"")</f>
        <v>17673</v>
      </c>
      <c r="F3157" s="19" t="n">
        <f aca="false">IFERROR(VALUE(SUBSTITUTE(TRIM('수출입 실적(국가별)'!F3161),",","")),"")</f>
        <v>8085</v>
      </c>
      <c r="G3157" s="19" t="n">
        <f aca="false">IFERROR(VALUE(SUBSTITUTE(TRIM('수출입 실적(국가별)'!G3161),",","")),"")</f>
        <v>9588</v>
      </c>
    </row>
    <row r="3158" customFormat="false" ht="15" hidden="false" customHeight="true" outlineLevel="0" collapsed="false">
      <c r="A3158" s="11" t="str">
        <f aca="false">TRIM('수출입 실적(국가별)'!A3162)</f>
        <v>2026.02</v>
      </c>
      <c r="B3158" s="17" t="n">
        <f aca="false">IFERROR(VALUE(LEFT(A3158,4)),"")</f>
        <v>2026</v>
      </c>
      <c r="C3158" s="17" t="n">
        <f aca="false">IFERROR(VALUE(RIGHT(A3158,2)),"")</f>
        <v>2</v>
      </c>
      <c r="D3158" s="11" t="str">
        <f aca="false">TRIM('수출입 실적(국가별)'!B3162)</f>
        <v>지부티</v>
      </c>
      <c r="E3158" s="19" t="n">
        <f aca="false">IFERROR(VALUE(SUBSTITUTE(TRIM('수출입 실적(국가별)'!D3162),",","")),"")</f>
        <v>17460</v>
      </c>
      <c r="F3158" s="19" t="n">
        <f aca="false">IFERROR(VALUE(SUBSTITUTE(TRIM('수출입 실적(국가별)'!F3162),",","")),"")</f>
        <v>323</v>
      </c>
      <c r="G3158" s="19" t="n">
        <f aca="false">IFERROR(VALUE(SUBSTITUTE(TRIM('수출입 실적(국가별)'!G3162),",","")),"")</f>
        <v>17137</v>
      </c>
    </row>
    <row r="3159" customFormat="false" ht="15" hidden="false" customHeight="true" outlineLevel="0" collapsed="false">
      <c r="A3159" s="11" t="str">
        <f aca="false">TRIM('수출입 실적(국가별)'!A3163)</f>
        <v>2026.02</v>
      </c>
      <c r="B3159" s="17" t="n">
        <f aca="false">IFERROR(VALUE(LEFT(A3159,4)),"")</f>
        <v>2026</v>
      </c>
      <c r="C3159" s="17" t="n">
        <f aca="false">IFERROR(VALUE(RIGHT(A3159,2)),"")</f>
        <v>2</v>
      </c>
      <c r="D3159" s="11" t="str">
        <f aca="false">TRIM('수출입 실적(국가별)'!B3163)</f>
        <v>에스토니아</v>
      </c>
      <c r="E3159" s="19" t="n">
        <f aca="false">IFERROR(VALUE(SUBSTITUTE(TRIM('수출입 실적(국가별)'!D3163),",","")),"")</f>
        <v>16869</v>
      </c>
      <c r="F3159" s="19" t="n">
        <f aca="false">IFERROR(VALUE(SUBSTITUTE(TRIM('수출입 실적(국가별)'!F3163),",","")),"")</f>
        <v>4308</v>
      </c>
      <c r="G3159" s="19" t="n">
        <f aca="false">IFERROR(VALUE(SUBSTITUTE(TRIM('수출입 실적(국가별)'!G3163),",","")),"")</f>
        <v>12561</v>
      </c>
    </row>
    <row r="3160" customFormat="false" ht="15" hidden="false" customHeight="true" outlineLevel="0" collapsed="false">
      <c r="A3160" s="11" t="str">
        <f aca="false">TRIM('수출입 실적(국가별)'!A3164)</f>
        <v>2026.02</v>
      </c>
      <c r="B3160" s="17" t="n">
        <f aca="false">IFERROR(VALUE(LEFT(A3160,4)),"")</f>
        <v>2026</v>
      </c>
      <c r="C3160" s="17" t="n">
        <f aca="false">IFERROR(VALUE(RIGHT(A3160,2)),"")</f>
        <v>2</v>
      </c>
      <c r="D3160" s="11" t="str">
        <f aca="false">TRIM('수출입 실적(국가별)'!B3164)</f>
        <v>스리랑카</v>
      </c>
      <c r="E3160" s="19" t="n">
        <f aca="false">IFERROR(VALUE(SUBSTITUTE(TRIM('수출입 실적(국가별)'!D3164),",","")),"")</f>
        <v>16317</v>
      </c>
      <c r="F3160" s="19" t="n">
        <f aca="false">IFERROR(VALUE(SUBSTITUTE(TRIM('수출입 실적(국가별)'!F3164),",","")),"")</f>
        <v>7684</v>
      </c>
      <c r="G3160" s="19" t="n">
        <f aca="false">IFERROR(VALUE(SUBSTITUTE(TRIM('수출입 실적(국가별)'!G3164),",","")),"")</f>
        <v>8633</v>
      </c>
    </row>
    <row r="3161" customFormat="false" ht="15" hidden="false" customHeight="true" outlineLevel="0" collapsed="false">
      <c r="A3161" s="11" t="str">
        <f aca="false">TRIM('수출입 실적(국가별)'!A3165)</f>
        <v>2026.02</v>
      </c>
      <c r="B3161" s="17" t="n">
        <f aca="false">IFERROR(VALUE(LEFT(A3161,4)),"")</f>
        <v>2026</v>
      </c>
      <c r="C3161" s="17" t="n">
        <f aca="false">IFERROR(VALUE(RIGHT(A3161,2)),"")</f>
        <v>2</v>
      </c>
      <c r="D3161" s="11" t="str">
        <f aca="false">TRIM('수출입 실적(국가별)'!B3165)</f>
        <v>불가리아</v>
      </c>
      <c r="E3161" s="19" t="n">
        <f aca="false">IFERROR(VALUE(SUBSTITUTE(TRIM('수출입 실적(국가별)'!D3165),",","")),"")</f>
        <v>16115</v>
      </c>
      <c r="F3161" s="19" t="n">
        <f aca="false">IFERROR(VALUE(SUBSTITUTE(TRIM('수출입 실적(국가별)'!F3165),",","")),"")</f>
        <v>17693</v>
      </c>
      <c r="G3161" s="19" t="n">
        <f aca="false">IFERROR(VALUE(SUBSTITUTE(TRIM('수출입 실적(국가별)'!G3165),",","")),"")</f>
        <v>-1577</v>
      </c>
    </row>
    <row r="3162" customFormat="false" ht="15" hidden="false" customHeight="true" outlineLevel="0" collapsed="false">
      <c r="A3162" s="11" t="str">
        <f aca="false">TRIM('수출입 실적(국가별)'!A3166)</f>
        <v>2026.02</v>
      </c>
      <c r="B3162" s="17" t="n">
        <f aca="false">IFERROR(VALUE(LEFT(A3162,4)),"")</f>
        <v>2026</v>
      </c>
      <c r="C3162" s="17" t="n">
        <f aca="false">IFERROR(VALUE(RIGHT(A3162,2)),"")</f>
        <v>2</v>
      </c>
      <c r="D3162" s="11" t="str">
        <f aca="false">TRIM('수출입 실적(국가별)'!B3166)</f>
        <v>세르비아</v>
      </c>
      <c r="E3162" s="19" t="n">
        <f aca="false">IFERROR(VALUE(SUBSTITUTE(TRIM('수출입 실적(국가별)'!D3166),",","")),"")</f>
        <v>15925</v>
      </c>
      <c r="F3162" s="19" t="n">
        <f aca="false">IFERROR(VALUE(SUBSTITUTE(TRIM('수출입 실적(국가별)'!F3166),",","")),"")</f>
        <v>14008</v>
      </c>
      <c r="G3162" s="19" t="n">
        <f aca="false">IFERROR(VALUE(SUBSTITUTE(TRIM('수출입 실적(국가별)'!G3166),",","")),"")</f>
        <v>1917</v>
      </c>
    </row>
    <row r="3163" customFormat="false" ht="15" hidden="false" customHeight="true" outlineLevel="0" collapsed="false">
      <c r="A3163" s="11" t="str">
        <f aca="false">TRIM('수출입 실적(국가별)'!A3167)</f>
        <v>2026.02</v>
      </c>
      <c r="B3163" s="17" t="n">
        <f aca="false">IFERROR(VALUE(LEFT(A3163,4)),"")</f>
        <v>2026</v>
      </c>
      <c r="C3163" s="17" t="n">
        <f aca="false">IFERROR(VALUE(RIGHT(A3163,2)),"")</f>
        <v>2</v>
      </c>
      <c r="D3163" s="11" t="str">
        <f aca="false">TRIM('수출입 실적(국가별)'!B3167)</f>
        <v>케냐</v>
      </c>
      <c r="E3163" s="19" t="n">
        <f aca="false">IFERROR(VALUE(SUBSTITUTE(TRIM('수출입 실적(국가별)'!D3167),",","")),"")</f>
        <v>15480</v>
      </c>
      <c r="F3163" s="19" t="n">
        <f aca="false">IFERROR(VALUE(SUBSTITUTE(TRIM('수출입 실적(국가별)'!F3167),",","")),"")</f>
        <v>1055</v>
      </c>
      <c r="G3163" s="19" t="n">
        <f aca="false">IFERROR(VALUE(SUBSTITUTE(TRIM('수출입 실적(국가별)'!G3167),",","")),"")</f>
        <v>14425</v>
      </c>
    </row>
    <row r="3164" customFormat="false" ht="15" hidden="false" customHeight="true" outlineLevel="0" collapsed="false">
      <c r="A3164" s="11" t="str">
        <f aca="false">TRIM('수출입 실적(국가별)'!A3168)</f>
        <v>2026.02</v>
      </c>
      <c r="B3164" s="17" t="n">
        <f aca="false">IFERROR(VALUE(LEFT(A3164,4)),"")</f>
        <v>2026</v>
      </c>
      <c r="C3164" s="17" t="n">
        <f aca="false">IFERROR(VALUE(RIGHT(A3164,2)),"")</f>
        <v>2</v>
      </c>
      <c r="D3164" s="11" t="str">
        <f aca="false">TRIM('수출입 실적(국가별)'!B3168)</f>
        <v>코스타리카</v>
      </c>
      <c r="E3164" s="19" t="n">
        <f aca="false">IFERROR(VALUE(SUBSTITUTE(TRIM('수출입 실적(국가별)'!D3168),",","")),"")</f>
        <v>14388</v>
      </c>
      <c r="F3164" s="19" t="n">
        <f aca="false">IFERROR(VALUE(SUBSTITUTE(TRIM('수출입 실적(국가별)'!F3168),",","")),"")</f>
        <v>15029</v>
      </c>
      <c r="G3164" s="19" t="n">
        <f aca="false">IFERROR(VALUE(SUBSTITUTE(TRIM('수출입 실적(국가별)'!G3168),",","")),"")</f>
        <v>-641</v>
      </c>
    </row>
    <row r="3165" customFormat="false" ht="15" hidden="false" customHeight="true" outlineLevel="0" collapsed="false">
      <c r="A3165" s="11" t="str">
        <f aca="false">TRIM('수출입 실적(국가별)'!A3169)</f>
        <v>2026.02</v>
      </c>
      <c r="B3165" s="17" t="n">
        <f aca="false">IFERROR(VALUE(LEFT(A3165,4)),"")</f>
        <v>2026</v>
      </c>
      <c r="C3165" s="17" t="n">
        <f aca="false">IFERROR(VALUE(RIGHT(A3165,2)),"")</f>
        <v>2</v>
      </c>
      <c r="D3165" s="11" t="str">
        <f aca="false">TRIM('수출입 실적(국가별)'!B3169)</f>
        <v>튀니지</v>
      </c>
      <c r="E3165" s="19" t="n">
        <f aca="false">IFERROR(VALUE(SUBSTITUTE(TRIM('수출입 실적(국가별)'!D3169),",","")),"")</f>
        <v>13947</v>
      </c>
      <c r="F3165" s="19" t="n">
        <f aca="false">IFERROR(VALUE(SUBSTITUTE(TRIM('수출입 실적(국가별)'!F3169),",","")),"")</f>
        <v>9945</v>
      </c>
      <c r="G3165" s="19" t="n">
        <f aca="false">IFERROR(VALUE(SUBSTITUTE(TRIM('수출입 실적(국가별)'!G3169),",","")),"")</f>
        <v>4002</v>
      </c>
    </row>
    <row r="3166" customFormat="false" ht="15" hidden="false" customHeight="true" outlineLevel="0" collapsed="false">
      <c r="A3166" s="11" t="str">
        <f aca="false">TRIM('수출입 실적(국가별)'!A3170)</f>
        <v>2026.02</v>
      </c>
      <c r="B3166" s="17" t="n">
        <f aca="false">IFERROR(VALUE(LEFT(A3166,4)),"")</f>
        <v>2026</v>
      </c>
      <c r="C3166" s="17" t="n">
        <f aca="false">IFERROR(VALUE(RIGHT(A3166,2)),"")</f>
        <v>2</v>
      </c>
      <c r="D3166" s="11" t="str">
        <f aca="false">TRIM('수출입 실적(국가별)'!B3170)</f>
        <v>아제르바이잔</v>
      </c>
      <c r="E3166" s="19" t="n">
        <f aca="false">IFERROR(VALUE(SUBSTITUTE(TRIM('수출입 실적(국가별)'!D3170),",","")),"")</f>
        <v>12666</v>
      </c>
      <c r="F3166" s="19" t="n">
        <f aca="false">IFERROR(VALUE(SUBSTITUTE(TRIM('수출입 실적(국가별)'!F3170),",","")),"")</f>
        <v>36</v>
      </c>
      <c r="G3166" s="19" t="n">
        <f aca="false">IFERROR(VALUE(SUBSTITUTE(TRIM('수출입 실적(국가별)'!G3170),",","")),"")</f>
        <v>12630</v>
      </c>
    </row>
    <row r="3167" customFormat="false" ht="15" hidden="false" customHeight="true" outlineLevel="0" collapsed="false">
      <c r="A3167" s="11" t="str">
        <f aca="false">TRIM('수출입 실적(국가별)'!A3171)</f>
        <v>2026.02</v>
      </c>
      <c r="B3167" s="17" t="n">
        <f aca="false">IFERROR(VALUE(LEFT(A3167,4)),"")</f>
        <v>2026</v>
      </c>
      <c r="C3167" s="17" t="n">
        <f aca="false">IFERROR(VALUE(RIGHT(A3167,2)),"")</f>
        <v>2</v>
      </c>
      <c r="D3167" s="11" t="str">
        <f aca="false">TRIM('수출입 실적(국가별)'!B3171)</f>
        <v>우루과이</v>
      </c>
      <c r="E3167" s="19" t="n">
        <f aca="false">IFERROR(VALUE(SUBSTITUTE(TRIM('수출입 실적(국가별)'!D3171),",","")),"")</f>
        <v>11985</v>
      </c>
      <c r="F3167" s="19" t="n">
        <f aca="false">IFERROR(VALUE(SUBSTITUTE(TRIM('수출입 실적(국가별)'!F3171),",","")),"")</f>
        <v>12461</v>
      </c>
      <c r="G3167" s="19" t="n">
        <f aca="false">IFERROR(VALUE(SUBSTITUTE(TRIM('수출입 실적(국가별)'!G3171),",","")),"")</f>
        <v>-476</v>
      </c>
    </row>
    <row r="3168" customFormat="false" ht="15" hidden="false" customHeight="true" outlineLevel="0" collapsed="false">
      <c r="A3168" s="11" t="str">
        <f aca="false">TRIM('수출입 실적(국가별)'!A3172)</f>
        <v>2026.02</v>
      </c>
      <c r="B3168" s="17" t="n">
        <f aca="false">IFERROR(VALUE(LEFT(A3168,4)),"")</f>
        <v>2026</v>
      </c>
      <c r="C3168" s="17" t="n">
        <f aca="false">IFERROR(VALUE(RIGHT(A3168,2)),"")</f>
        <v>2</v>
      </c>
      <c r="D3168" s="11" t="str">
        <f aca="false">TRIM('수출입 실적(국가별)'!B3172)</f>
        <v>조지아</v>
      </c>
      <c r="E3168" s="19" t="n">
        <f aca="false">IFERROR(VALUE(SUBSTITUTE(TRIM('수출입 실적(국가별)'!D3172),",","")),"")</f>
        <v>11575</v>
      </c>
      <c r="F3168" s="19" t="n">
        <f aca="false">IFERROR(VALUE(SUBSTITUTE(TRIM('수출입 실적(국가별)'!F3172),",","")),"")</f>
        <v>2548</v>
      </c>
      <c r="G3168" s="19" t="n">
        <f aca="false">IFERROR(VALUE(SUBSTITUTE(TRIM('수출입 실적(국가별)'!G3172),",","")),"")</f>
        <v>9027</v>
      </c>
    </row>
    <row r="3169" customFormat="false" ht="15" hidden="false" customHeight="true" outlineLevel="0" collapsed="false">
      <c r="A3169" s="11" t="str">
        <f aca="false">TRIM('수출입 실적(국가별)'!A3173)</f>
        <v>2026.02</v>
      </c>
      <c r="B3169" s="17" t="n">
        <f aca="false">IFERROR(VALUE(LEFT(A3169,4)),"")</f>
        <v>2026</v>
      </c>
      <c r="C3169" s="17" t="n">
        <f aca="false">IFERROR(VALUE(RIGHT(A3169,2)),"")</f>
        <v>2</v>
      </c>
      <c r="D3169" s="11" t="str">
        <f aca="false">TRIM('수출입 실적(국가별)'!B3173)</f>
        <v>불령 폴리네시아</v>
      </c>
      <c r="E3169" s="19" t="n">
        <f aca="false">IFERROR(VALUE(SUBSTITUTE(TRIM('수출입 실적(국가별)'!D3173),",","")),"")</f>
        <v>11541</v>
      </c>
      <c r="F3169" s="19" t="n">
        <f aca="false">IFERROR(VALUE(SUBSTITUTE(TRIM('수출입 실적(국가별)'!F3173),",","")),"")</f>
        <v>132</v>
      </c>
      <c r="G3169" s="19" t="n">
        <f aca="false">IFERROR(VALUE(SUBSTITUTE(TRIM('수출입 실적(국가별)'!G3173),",","")),"")</f>
        <v>11409</v>
      </c>
    </row>
    <row r="3170" customFormat="false" ht="15" hidden="false" customHeight="true" outlineLevel="0" collapsed="false">
      <c r="A3170" s="11" t="str">
        <f aca="false">TRIM('수출입 실적(국가별)'!A3174)</f>
        <v>2026.02</v>
      </c>
      <c r="B3170" s="17" t="n">
        <f aca="false">IFERROR(VALUE(LEFT(A3170,4)),"")</f>
        <v>2026</v>
      </c>
      <c r="C3170" s="17" t="n">
        <f aca="false">IFERROR(VALUE(RIGHT(A3170,2)),"")</f>
        <v>2</v>
      </c>
      <c r="D3170" s="11" t="str">
        <f aca="false">TRIM('수출입 실적(국가별)'!B3174)</f>
        <v>레바논</v>
      </c>
      <c r="E3170" s="19" t="n">
        <f aca="false">IFERROR(VALUE(SUBSTITUTE(TRIM('수출입 실적(국가별)'!D3174),",","")),"")</f>
        <v>11393</v>
      </c>
      <c r="F3170" s="19" t="n">
        <f aca="false">IFERROR(VALUE(SUBSTITUTE(TRIM('수출입 실적(국가별)'!F3174),",","")),"")</f>
        <v>1948</v>
      </c>
      <c r="G3170" s="19" t="n">
        <f aca="false">IFERROR(VALUE(SUBSTITUTE(TRIM('수출입 실적(국가별)'!G3174),",","")),"")</f>
        <v>9444</v>
      </c>
    </row>
    <row r="3171" customFormat="false" ht="15" hidden="false" customHeight="true" outlineLevel="0" collapsed="false">
      <c r="A3171" s="11" t="str">
        <f aca="false">TRIM('수출입 실적(국가별)'!A3175)</f>
        <v>2026.02</v>
      </c>
      <c r="B3171" s="17" t="n">
        <f aca="false">IFERROR(VALUE(LEFT(A3171,4)),"")</f>
        <v>2026</v>
      </c>
      <c r="C3171" s="17" t="n">
        <f aca="false">IFERROR(VALUE(RIGHT(A3171,2)),"")</f>
        <v>2</v>
      </c>
      <c r="D3171" s="11" t="str">
        <f aca="false">TRIM('수출입 실적(국가별)'!B3175)</f>
        <v>온두라스</v>
      </c>
      <c r="E3171" s="19" t="n">
        <f aca="false">IFERROR(VALUE(SUBSTITUTE(TRIM('수출입 실적(국가별)'!D3175),",","")),"")</f>
        <v>11196</v>
      </c>
      <c r="F3171" s="19" t="n">
        <f aca="false">IFERROR(VALUE(SUBSTITUTE(TRIM('수출입 실적(국가별)'!F3175),",","")),"")</f>
        <v>3208</v>
      </c>
      <c r="G3171" s="19" t="n">
        <f aca="false">IFERROR(VALUE(SUBSTITUTE(TRIM('수출입 실적(국가별)'!G3175),",","")),"")</f>
        <v>7988</v>
      </c>
    </row>
    <row r="3172" customFormat="false" ht="15" hidden="false" customHeight="true" outlineLevel="0" collapsed="false">
      <c r="A3172" s="11" t="str">
        <f aca="false">TRIM('수출입 실적(국가별)'!A3176)</f>
        <v>2026.02</v>
      </c>
      <c r="B3172" s="17" t="n">
        <f aca="false">IFERROR(VALUE(LEFT(A3172,4)),"")</f>
        <v>2026</v>
      </c>
      <c r="C3172" s="17" t="n">
        <f aca="false">IFERROR(VALUE(RIGHT(A3172,2)),"")</f>
        <v>2</v>
      </c>
      <c r="D3172" s="11" t="str">
        <f aca="false">TRIM('수출입 실적(국가별)'!B3176)</f>
        <v>파라과이</v>
      </c>
      <c r="E3172" s="19" t="n">
        <f aca="false">IFERROR(VALUE(SUBSTITUTE(TRIM('수출입 실적(국가별)'!D3176),",","")),"")</f>
        <v>10729</v>
      </c>
      <c r="F3172" s="19" t="n">
        <f aca="false">IFERROR(VALUE(SUBSTITUTE(TRIM('수출입 실적(국가별)'!F3176),",","")),"")</f>
        <v>281</v>
      </c>
      <c r="G3172" s="19" t="n">
        <f aca="false">IFERROR(VALUE(SUBSTITUTE(TRIM('수출입 실적(국가별)'!G3176),",","")),"")</f>
        <v>10448</v>
      </c>
    </row>
    <row r="3173" customFormat="false" ht="15" hidden="false" customHeight="true" outlineLevel="0" collapsed="false">
      <c r="A3173" s="11" t="str">
        <f aca="false">TRIM('수출입 실적(국가별)'!A3177)</f>
        <v>2026.02</v>
      </c>
      <c r="B3173" s="17" t="n">
        <f aca="false">IFERROR(VALUE(LEFT(A3173,4)),"")</f>
        <v>2026</v>
      </c>
      <c r="C3173" s="17" t="n">
        <f aca="false">IFERROR(VALUE(RIGHT(A3173,2)),"")</f>
        <v>2</v>
      </c>
      <c r="D3173" s="11" t="str">
        <f aca="false">TRIM('수출입 실적(국가별)'!B3177)</f>
        <v>트리니다드 토바고</v>
      </c>
      <c r="E3173" s="19" t="n">
        <f aca="false">IFERROR(VALUE(SUBSTITUTE(TRIM('수출입 실적(국가별)'!D3177),",","")),"")</f>
        <v>8865</v>
      </c>
      <c r="F3173" s="19" t="n">
        <f aca="false">IFERROR(VALUE(SUBSTITUTE(TRIM('수출입 실적(국가별)'!F3177),",","")),"")</f>
        <v>3516</v>
      </c>
      <c r="G3173" s="19" t="n">
        <f aca="false">IFERROR(VALUE(SUBSTITUTE(TRIM('수출입 실적(국가별)'!G3177),",","")),"")</f>
        <v>5350</v>
      </c>
    </row>
    <row r="3174" customFormat="false" ht="15" hidden="false" customHeight="true" outlineLevel="0" collapsed="false">
      <c r="A3174" s="11" t="str">
        <f aca="false">TRIM('수출입 실적(국가별)'!A3178)</f>
        <v>2026.02</v>
      </c>
      <c r="B3174" s="17" t="n">
        <f aca="false">IFERROR(VALUE(LEFT(A3174,4)),"")</f>
        <v>2026</v>
      </c>
      <c r="C3174" s="17" t="n">
        <f aca="false">IFERROR(VALUE(RIGHT(A3174,2)),"")</f>
        <v>2</v>
      </c>
      <c r="D3174" s="11" t="str">
        <f aca="false">TRIM('수출입 실적(국가별)'!B3178)</f>
        <v>벨라루스</v>
      </c>
      <c r="E3174" s="19" t="n">
        <f aca="false">IFERROR(VALUE(SUBSTITUTE(TRIM('수출입 실적(국가별)'!D3178),",","")),"")</f>
        <v>8785</v>
      </c>
      <c r="F3174" s="19" t="n">
        <f aca="false">IFERROR(VALUE(SUBSTITUTE(TRIM('수출입 실적(국가별)'!F3178),",","")),"")</f>
        <v>1392</v>
      </c>
      <c r="G3174" s="19" t="n">
        <f aca="false">IFERROR(VALUE(SUBSTITUTE(TRIM('수출입 실적(국가별)'!G3178),",","")),"")</f>
        <v>7393</v>
      </c>
    </row>
    <row r="3175" customFormat="false" ht="15" hidden="false" customHeight="true" outlineLevel="0" collapsed="false">
      <c r="A3175" s="11" t="str">
        <f aca="false">TRIM('수출입 실적(국가별)'!A3179)</f>
        <v>2026.02</v>
      </c>
      <c r="B3175" s="17" t="n">
        <f aca="false">IFERROR(VALUE(LEFT(A3175,4)),"")</f>
        <v>2026</v>
      </c>
      <c r="C3175" s="17" t="n">
        <f aca="false">IFERROR(VALUE(RIGHT(A3175,2)),"")</f>
        <v>2</v>
      </c>
      <c r="D3175" s="11" t="str">
        <f aca="false">TRIM('수출입 실적(국가별)'!B3179)</f>
        <v>세네갈</v>
      </c>
      <c r="E3175" s="19" t="n">
        <f aca="false">IFERROR(VALUE(SUBSTITUTE(TRIM('수출입 실적(국가별)'!D3179),",","")),"")</f>
        <v>8330</v>
      </c>
      <c r="F3175" s="19" t="n">
        <f aca="false">IFERROR(VALUE(SUBSTITUTE(TRIM('수출입 실적(국가별)'!F3179),",","")),"")</f>
        <v>1292</v>
      </c>
      <c r="G3175" s="19" t="n">
        <f aca="false">IFERROR(VALUE(SUBSTITUTE(TRIM('수출입 실적(국가별)'!G3179),",","")),"")</f>
        <v>7038</v>
      </c>
    </row>
    <row r="3176" customFormat="false" ht="15" hidden="false" customHeight="true" outlineLevel="0" collapsed="false">
      <c r="A3176" s="11" t="str">
        <f aca="false">TRIM('수출입 실적(국가별)'!A3180)</f>
        <v>2026.02</v>
      </c>
      <c r="B3176" s="17" t="n">
        <f aca="false">IFERROR(VALUE(LEFT(A3176,4)),"")</f>
        <v>2026</v>
      </c>
      <c r="C3176" s="17" t="n">
        <f aca="false">IFERROR(VALUE(RIGHT(A3176,2)),"")</f>
        <v>2</v>
      </c>
      <c r="D3176" s="11" t="str">
        <f aca="false">TRIM('수출입 실적(국가별)'!B3180)</f>
        <v>이란</v>
      </c>
      <c r="E3176" s="19" t="n">
        <f aca="false">IFERROR(VALUE(SUBSTITUTE(TRIM('수출입 실적(국가별)'!D3180),",","")),"")</f>
        <v>8191</v>
      </c>
      <c r="F3176" s="19" t="n">
        <f aca="false">IFERROR(VALUE(SUBSTITUTE(TRIM('수출입 실적(국가별)'!F3180),",","")),"")</f>
        <v>800</v>
      </c>
      <c r="G3176" s="19" t="n">
        <f aca="false">IFERROR(VALUE(SUBSTITUTE(TRIM('수출입 실적(국가별)'!G3180),",","")),"")</f>
        <v>7390</v>
      </c>
    </row>
    <row r="3177" customFormat="false" ht="15" hidden="false" customHeight="true" outlineLevel="0" collapsed="false">
      <c r="A3177" s="11" t="str">
        <f aca="false">TRIM('수출입 실적(국가별)'!A3181)</f>
        <v>2026.02</v>
      </c>
      <c r="B3177" s="17" t="n">
        <f aca="false">IFERROR(VALUE(LEFT(A3177,4)),"")</f>
        <v>2026</v>
      </c>
      <c r="C3177" s="17" t="n">
        <f aca="false">IFERROR(VALUE(RIGHT(A3177,2)),"")</f>
        <v>2</v>
      </c>
      <c r="D3177" s="11" t="str">
        <f aca="false">TRIM('수출입 실적(국가별)'!B3181)</f>
        <v>크로아티아</v>
      </c>
      <c r="E3177" s="19" t="n">
        <f aca="false">IFERROR(VALUE(SUBSTITUTE(TRIM('수출입 실적(국가별)'!D3181),",","")),"")</f>
        <v>7530</v>
      </c>
      <c r="F3177" s="19" t="n">
        <f aca="false">IFERROR(VALUE(SUBSTITUTE(TRIM('수출입 실적(국가별)'!F3181),",","")),"")</f>
        <v>2701</v>
      </c>
      <c r="G3177" s="19" t="n">
        <f aca="false">IFERROR(VALUE(SUBSTITUTE(TRIM('수출입 실적(국가별)'!G3181),",","")),"")</f>
        <v>4828</v>
      </c>
    </row>
    <row r="3178" customFormat="false" ht="15" hidden="false" customHeight="true" outlineLevel="0" collapsed="false">
      <c r="A3178" s="11" t="str">
        <f aca="false">TRIM('수출입 실적(국가별)'!A3182)</f>
        <v>2026.02</v>
      </c>
      <c r="B3178" s="17" t="n">
        <f aca="false">IFERROR(VALUE(LEFT(A3178,4)),"")</f>
        <v>2026</v>
      </c>
      <c r="C3178" s="17" t="n">
        <f aca="false">IFERROR(VALUE(RIGHT(A3178,2)),"")</f>
        <v>2</v>
      </c>
      <c r="D3178" s="11" t="str">
        <f aca="false">TRIM('수출입 실적(국가별)'!B3182)</f>
        <v>기타국</v>
      </c>
      <c r="E3178" s="19" t="n">
        <f aca="false">IFERROR(VALUE(SUBSTITUTE(TRIM('수출입 실적(국가별)'!D3182),",","")),"")</f>
        <v>7458</v>
      </c>
      <c r="F3178" s="19" t="n">
        <f aca="false">IFERROR(VALUE(SUBSTITUTE(TRIM('수출입 실적(국가별)'!F3182),",","")),"")</f>
        <v>4777</v>
      </c>
      <c r="G3178" s="19" t="n">
        <f aca="false">IFERROR(VALUE(SUBSTITUTE(TRIM('수출입 실적(국가별)'!G3182),",","")),"")</f>
        <v>2681</v>
      </c>
    </row>
    <row r="3179" customFormat="false" ht="15" hidden="false" customHeight="true" outlineLevel="0" collapsed="false">
      <c r="A3179" s="11" t="str">
        <f aca="false">TRIM('수출입 실적(국가별)'!A3183)</f>
        <v>2026.02</v>
      </c>
      <c r="B3179" s="17" t="n">
        <f aca="false">IFERROR(VALUE(LEFT(A3179,4)),"")</f>
        <v>2026</v>
      </c>
      <c r="C3179" s="17" t="n">
        <f aca="false">IFERROR(VALUE(RIGHT(A3179,2)),"")</f>
        <v>2</v>
      </c>
      <c r="D3179" s="11" t="str">
        <f aca="false">TRIM('수출입 실적(국가별)'!B3183)</f>
        <v>라오스</v>
      </c>
      <c r="E3179" s="19" t="n">
        <f aca="false">IFERROR(VALUE(SUBSTITUTE(TRIM('수출입 실적(국가별)'!D3183),",","")),"")</f>
        <v>6796</v>
      </c>
      <c r="F3179" s="19" t="n">
        <f aca="false">IFERROR(VALUE(SUBSTITUTE(TRIM('수출입 실적(국가별)'!F3183),",","")),"")</f>
        <v>10158</v>
      </c>
      <c r="G3179" s="19" t="n">
        <f aca="false">IFERROR(VALUE(SUBSTITUTE(TRIM('수출입 실적(국가별)'!G3183),",","")),"")</f>
        <v>-3363</v>
      </c>
    </row>
    <row r="3180" customFormat="false" ht="15" hidden="false" customHeight="true" outlineLevel="0" collapsed="false">
      <c r="A3180" s="11" t="str">
        <f aca="false">TRIM('수출입 실적(국가별)'!A3184)</f>
        <v>2026.02</v>
      </c>
      <c r="B3180" s="17" t="n">
        <f aca="false">IFERROR(VALUE(LEFT(A3180,4)),"")</f>
        <v>2026</v>
      </c>
      <c r="C3180" s="17" t="n">
        <f aca="false">IFERROR(VALUE(RIGHT(A3180,2)),"")</f>
        <v>2</v>
      </c>
      <c r="D3180" s="11" t="str">
        <f aca="false">TRIM('수출입 실적(국가별)'!B3184)</f>
        <v>베네주엘라</v>
      </c>
      <c r="E3180" s="19" t="n">
        <f aca="false">IFERROR(VALUE(SUBSTITUTE(TRIM('수출입 실적(국가별)'!D3184),",","")),"")</f>
        <v>5896</v>
      </c>
      <c r="F3180" s="19" t="n">
        <f aca="false">IFERROR(VALUE(SUBSTITUTE(TRIM('수출입 실적(국가별)'!F3184),",","")),"")</f>
        <v>469</v>
      </c>
      <c r="G3180" s="19" t="n">
        <f aca="false">IFERROR(VALUE(SUBSTITUTE(TRIM('수출입 실적(국가별)'!G3184),",","")),"")</f>
        <v>5427</v>
      </c>
    </row>
    <row r="3181" customFormat="false" ht="15" hidden="false" customHeight="true" outlineLevel="0" collapsed="false">
      <c r="A3181" s="11" t="str">
        <f aca="false">TRIM('수출입 실적(국가별)'!A3185)</f>
        <v>2026.02</v>
      </c>
      <c r="B3181" s="17" t="n">
        <f aca="false">IFERROR(VALUE(LEFT(A3181,4)),"")</f>
        <v>2026</v>
      </c>
      <c r="C3181" s="17" t="n">
        <f aca="false">IFERROR(VALUE(RIGHT(A3181,2)),"")</f>
        <v>2</v>
      </c>
      <c r="D3181" s="11" t="str">
        <f aca="false">TRIM('수출입 실적(국가별)'!B3185)</f>
        <v>바레인</v>
      </c>
      <c r="E3181" s="19" t="n">
        <f aca="false">IFERROR(VALUE(SUBSTITUTE(TRIM('수출입 실적(국가별)'!D3185),",","")),"")</f>
        <v>5665</v>
      </c>
      <c r="F3181" s="19" t="n">
        <f aca="false">IFERROR(VALUE(SUBSTITUTE(TRIM('수출입 실적(국가별)'!F3185),",","")),"")</f>
        <v>47544</v>
      </c>
      <c r="G3181" s="19" t="n">
        <f aca="false">IFERROR(VALUE(SUBSTITUTE(TRIM('수출입 실적(국가별)'!G3185),",","")),"")</f>
        <v>-41879</v>
      </c>
    </row>
    <row r="3182" customFormat="false" ht="15" hidden="false" customHeight="true" outlineLevel="0" collapsed="false">
      <c r="A3182" s="11" t="str">
        <f aca="false">TRIM('수출입 실적(국가별)'!A3186)</f>
        <v>2026.02</v>
      </c>
      <c r="B3182" s="17" t="n">
        <f aca="false">IFERROR(VALUE(LEFT(A3182,4)),"")</f>
        <v>2026</v>
      </c>
      <c r="C3182" s="17" t="n">
        <f aca="false">IFERROR(VALUE(RIGHT(A3182,2)),"")</f>
        <v>2</v>
      </c>
      <c r="D3182" s="11" t="str">
        <f aca="false">TRIM('수출입 실적(국가별)'!B3186)</f>
        <v>팔레스타인 해방기구</v>
      </c>
      <c r="E3182" s="19" t="n">
        <f aca="false">IFERROR(VALUE(SUBSTITUTE(TRIM('수출입 실적(국가별)'!D3186),",","")),"")</f>
        <v>5655</v>
      </c>
      <c r="F3182" s="19" t="n">
        <f aca="false">IFERROR(VALUE(SUBSTITUTE(TRIM('수출입 실적(국가별)'!F3186),",","")),"")</f>
        <v>125</v>
      </c>
      <c r="G3182" s="19" t="n">
        <f aca="false">IFERROR(VALUE(SUBSTITUTE(TRIM('수출입 실적(국가별)'!G3186),",","")),"")</f>
        <v>5530</v>
      </c>
    </row>
    <row r="3183" customFormat="false" ht="15" hidden="false" customHeight="true" outlineLevel="0" collapsed="false">
      <c r="A3183" s="11" t="str">
        <f aca="false">TRIM('수출입 실적(국가별)'!A3187)</f>
        <v>2026.02</v>
      </c>
      <c r="B3183" s="17" t="n">
        <f aca="false">IFERROR(VALUE(LEFT(A3183,4)),"")</f>
        <v>2026</v>
      </c>
      <c r="C3183" s="17" t="n">
        <f aca="false">IFERROR(VALUE(RIGHT(A3183,2)),"")</f>
        <v>2</v>
      </c>
      <c r="D3183" s="11" t="str">
        <f aca="false">TRIM('수출입 실적(국가별)'!B3187)</f>
        <v>몰도바</v>
      </c>
      <c r="E3183" s="19" t="n">
        <f aca="false">IFERROR(VALUE(SUBSTITUTE(TRIM('수출입 실적(국가별)'!D3187),",","")),"")</f>
        <v>5639</v>
      </c>
      <c r="F3183" s="19" t="n">
        <f aca="false">IFERROR(VALUE(SUBSTITUTE(TRIM('수출입 실적(국가별)'!F3187),",","")),"")</f>
        <v>2345</v>
      </c>
      <c r="G3183" s="19" t="n">
        <f aca="false">IFERROR(VALUE(SUBSTITUTE(TRIM('수출입 실적(국가별)'!G3187),",","")),"")</f>
        <v>3294</v>
      </c>
    </row>
    <row r="3184" customFormat="false" ht="15" hidden="false" customHeight="true" outlineLevel="0" collapsed="false">
      <c r="A3184" s="11" t="str">
        <f aca="false">TRIM('수출입 실적(국가별)'!A3188)</f>
        <v>2026.02</v>
      </c>
      <c r="B3184" s="17" t="n">
        <f aca="false">IFERROR(VALUE(LEFT(A3184,4)),"")</f>
        <v>2026</v>
      </c>
      <c r="C3184" s="17" t="n">
        <f aca="false">IFERROR(VALUE(RIGHT(A3184,2)),"")</f>
        <v>2</v>
      </c>
      <c r="D3184" s="11" t="str">
        <f aca="false">TRIM('수출입 실적(국가별)'!B3188)</f>
        <v>모잠비크</v>
      </c>
      <c r="E3184" s="19" t="n">
        <f aca="false">IFERROR(VALUE(SUBSTITUTE(TRIM('수출입 실적(국가별)'!D3188),",","")),"")</f>
        <v>5621</v>
      </c>
      <c r="F3184" s="19" t="n">
        <f aca="false">IFERROR(VALUE(SUBSTITUTE(TRIM('수출입 실적(국가별)'!F3188),",","")),"")</f>
        <v>4233</v>
      </c>
      <c r="G3184" s="19" t="n">
        <f aca="false">IFERROR(VALUE(SUBSTITUTE(TRIM('수출입 실적(국가별)'!G3188),",","")),"")</f>
        <v>1388</v>
      </c>
    </row>
    <row r="3185" customFormat="false" ht="15" hidden="false" customHeight="true" outlineLevel="0" collapsed="false">
      <c r="A3185" s="11" t="str">
        <f aca="false">TRIM('수출입 실적(국가별)'!A3189)</f>
        <v>2026.02</v>
      </c>
      <c r="B3185" s="17" t="n">
        <f aca="false">IFERROR(VALUE(LEFT(A3185,4)),"")</f>
        <v>2026</v>
      </c>
      <c r="C3185" s="17" t="n">
        <f aca="false">IFERROR(VALUE(RIGHT(A3185,2)),"")</f>
        <v>2</v>
      </c>
      <c r="D3185" s="11" t="str">
        <f aca="false">TRIM('수출입 실적(국가별)'!B3189)</f>
        <v>콩고</v>
      </c>
      <c r="E3185" s="19" t="n">
        <f aca="false">IFERROR(VALUE(SUBSTITUTE(TRIM('수출입 실적(국가별)'!D3189),",","")),"")</f>
        <v>5071</v>
      </c>
      <c r="F3185" s="19" t="n">
        <f aca="false">IFERROR(VALUE(SUBSTITUTE(TRIM('수출입 실적(국가별)'!F3189),",","")),"")</f>
        <v>230</v>
      </c>
      <c r="G3185" s="19" t="n">
        <f aca="false">IFERROR(VALUE(SUBSTITUTE(TRIM('수출입 실적(국가별)'!G3189),",","")),"")</f>
        <v>4841</v>
      </c>
    </row>
    <row r="3186" customFormat="false" ht="15" hidden="false" customHeight="true" outlineLevel="0" collapsed="false">
      <c r="A3186" s="11" t="str">
        <f aca="false">TRIM('수출입 실적(국가별)'!A3190)</f>
        <v>2026.02</v>
      </c>
      <c r="B3186" s="17" t="n">
        <f aca="false">IFERROR(VALUE(LEFT(A3186,4)),"")</f>
        <v>2026</v>
      </c>
      <c r="C3186" s="17" t="n">
        <f aca="false">IFERROR(VALUE(RIGHT(A3186,2)),"")</f>
        <v>2</v>
      </c>
      <c r="D3186" s="11" t="str">
        <f aca="false">TRIM('수출입 실적(국가별)'!B3190)</f>
        <v>룩셈부르그</v>
      </c>
      <c r="E3186" s="19" t="n">
        <f aca="false">IFERROR(VALUE(SUBSTITUTE(TRIM('수출입 실적(국가별)'!D3190),",","")),"")</f>
        <v>4923</v>
      </c>
      <c r="F3186" s="19" t="n">
        <f aca="false">IFERROR(VALUE(SUBSTITUTE(TRIM('수출입 실적(국가별)'!F3190),",","")),"")</f>
        <v>10487</v>
      </c>
      <c r="G3186" s="19" t="n">
        <f aca="false">IFERROR(VALUE(SUBSTITUTE(TRIM('수출입 실적(국가별)'!G3190),",","")),"")</f>
        <v>-5565</v>
      </c>
    </row>
    <row r="3187" customFormat="false" ht="15" hidden="false" customHeight="true" outlineLevel="0" collapsed="false">
      <c r="A3187" s="11" t="str">
        <f aca="false">TRIM('수출입 실적(국가별)'!A3191)</f>
        <v>2026.02</v>
      </c>
      <c r="B3187" s="17" t="n">
        <f aca="false">IFERROR(VALUE(LEFT(A3187,4)),"")</f>
        <v>2026</v>
      </c>
      <c r="C3187" s="17" t="n">
        <f aca="false">IFERROR(VALUE(RIGHT(A3187,2)),"")</f>
        <v>2</v>
      </c>
      <c r="D3187" s="11" t="str">
        <f aca="false">TRIM('수출입 실적(국가별)'!B3191)</f>
        <v>잠비아</v>
      </c>
      <c r="E3187" s="19" t="n">
        <f aca="false">IFERROR(VALUE(SUBSTITUTE(TRIM('수출입 실적(국가별)'!D3191),",","")),"")</f>
        <v>4811</v>
      </c>
      <c r="F3187" s="19" t="n">
        <f aca="false">IFERROR(VALUE(SUBSTITUTE(TRIM('수출입 실적(국가별)'!F3191),",","")),"")</f>
        <v>21895</v>
      </c>
      <c r="G3187" s="19" t="n">
        <f aca="false">IFERROR(VALUE(SUBSTITUTE(TRIM('수출입 실적(국가별)'!G3191),",","")),"")</f>
        <v>-17084</v>
      </c>
    </row>
    <row r="3188" customFormat="false" ht="15" hidden="false" customHeight="true" outlineLevel="0" collapsed="false">
      <c r="A3188" s="11" t="str">
        <f aca="false">TRIM('수출입 실적(국가별)'!A3192)</f>
        <v>2026.02</v>
      </c>
      <c r="B3188" s="17" t="n">
        <f aca="false">IFERROR(VALUE(LEFT(A3188,4)),"")</f>
        <v>2026</v>
      </c>
      <c r="C3188" s="17" t="n">
        <f aca="false">IFERROR(VALUE(RIGHT(A3188,2)),"")</f>
        <v>2</v>
      </c>
      <c r="D3188" s="11" t="str">
        <f aca="false">TRIM('수출입 실적(국가별)'!B3192)</f>
        <v>사모아</v>
      </c>
      <c r="E3188" s="19" t="n">
        <f aca="false">IFERROR(VALUE(SUBSTITUTE(TRIM('수출입 실적(국가별)'!D3192),",","")),"")</f>
        <v>4793</v>
      </c>
      <c r="F3188" s="19" t="n">
        <f aca="false">IFERROR(VALUE(SUBSTITUTE(TRIM('수출입 실적(국가별)'!F3192),",","")),"")</f>
        <v>135</v>
      </c>
      <c r="G3188" s="19" t="n">
        <f aca="false">IFERROR(VALUE(SUBSTITUTE(TRIM('수출입 실적(국가별)'!G3192),",","")),"")</f>
        <v>4658</v>
      </c>
    </row>
    <row r="3189" customFormat="false" ht="15" hidden="false" customHeight="true" outlineLevel="0" collapsed="false">
      <c r="A3189" s="11" t="str">
        <f aca="false">TRIM('수출입 실적(국가별)'!A3193)</f>
        <v>2026.02</v>
      </c>
      <c r="B3189" s="17" t="n">
        <f aca="false">IFERROR(VALUE(LEFT(A3189,4)),"")</f>
        <v>2026</v>
      </c>
      <c r="C3189" s="17" t="n">
        <f aca="false">IFERROR(VALUE(RIGHT(A3189,2)),"")</f>
        <v>2</v>
      </c>
      <c r="D3189" s="11" t="str">
        <f aca="false">TRIM('수출입 실적(국가별)'!B3193)</f>
        <v>짐바브웨</v>
      </c>
      <c r="E3189" s="19" t="n">
        <f aca="false">IFERROR(VALUE(SUBSTITUTE(TRIM('수출입 실적(국가별)'!D3193),",","")),"")</f>
        <v>4756</v>
      </c>
      <c r="F3189" s="19" t="n">
        <f aca="false">IFERROR(VALUE(SUBSTITUTE(TRIM('수출입 실적(국가별)'!F3193),",","")),"")</f>
        <v>716</v>
      </c>
      <c r="G3189" s="19" t="n">
        <f aca="false">IFERROR(VALUE(SUBSTITUTE(TRIM('수출입 실적(국가별)'!G3193),",","")),"")</f>
        <v>4040</v>
      </c>
    </row>
    <row r="3190" customFormat="false" ht="15" hidden="false" customHeight="true" outlineLevel="0" collapsed="false">
      <c r="A3190" s="11" t="str">
        <f aca="false">TRIM('수출입 실적(국가별)'!A3194)</f>
        <v>2026.02</v>
      </c>
      <c r="B3190" s="17" t="n">
        <f aca="false">IFERROR(VALUE(LEFT(A3190,4)),"")</f>
        <v>2026</v>
      </c>
      <c r="C3190" s="17" t="n">
        <f aca="false">IFERROR(VALUE(RIGHT(A3190,2)),"")</f>
        <v>2</v>
      </c>
      <c r="D3190" s="11" t="str">
        <f aca="false">TRIM('수출입 실적(국가별)'!B3194)</f>
        <v>아이슬란드</v>
      </c>
      <c r="E3190" s="19" t="n">
        <f aca="false">IFERROR(VALUE(SUBSTITUTE(TRIM('수출입 실적(국가별)'!D3194),",","")),"")</f>
        <v>4695</v>
      </c>
      <c r="F3190" s="19" t="n">
        <f aca="false">IFERROR(VALUE(SUBSTITUTE(TRIM('수출입 실적(국가별)'!F3194),",","")),"")</f>
        <v>3901</v>
      </c>
      <c r="G3190" s="19" t="n">
        <f aca="false">IFERROR(VALUE(SUBSTITUTE(TRIM('수출입 실적(국가별)'!G3194),",","")),"")</f>
        <v>794</v>
      </c>
    </row>
    <row r="3191" customFormat="false" ht="15" hidden="false" customHeight="true" outlineLevel="0" collapsed="false">
      <c r="A3191" s="11" t="str">
        <f aca="false">TRIM('수출입 실적(국가별)'!A3195)</f>
        <v>2026.02</v>
      </c>
      <c r="B3191" s="17" t="n">
        <f aca="false">IFERROR(VALUE(LEFT(A3191,4)),"")</f>
        <v>2026</v>
      </c>
      <c r="C3191" s="17" t="n">
        <f aca="false">IFERROR(VALUE(RIGHT(A3191,2)),"")</f>
        <v>2</v>
      </c>
      <c r="D3191" s="11" t="str">
        <f aca="false">TRIM('수출입 실적(국가별)'!B3195)</f>
        <v>베닝</v>
      </c>
      <c r="E3191" s="19" t="n">
        <f aca="false">IFERROR(VALUE(SUBSTITUTE(TRIM('수출입 실적(국가별)'!D3195),",","")),"")</f>
        <v>4541</v>
      </c>
      <c r="F3191" s="19" t="n">
        <f aca="false">IFERROR(VALUE(SUBSTITUTE(TRIM('수출입 실적(국가별)'!F3195),",","")),"")</f>
        <v>0</v>
      </c>
      <c r="G3191" s="19" t="n">
        <f aca="false">IFERROR(VALUE(SUBSTITUTE(TRIM('수출입 실적(국가별)'!G3195),",","")),"")</f>
        <v>4541</v>
      </c>
    </row>
    <row r="3192" customFormat="false" ht="15" hidden="false" customHeight="true" outlineLevel="0" collapsed="false">
      <c r="A3192" s="11" t="str">
        <f aca="false">TRIM('수출입 실적(국가별)'!A3196)</f>
        <v>2026.02</v>
      </c>
      <c r="B3192" s="17" t="n">
        <f aca="false">IFERROR(VALUE(LEFT(A3192,4)),"")</f>
        <v>2026</v>
      </c>
      <c r="C3192" s="17" t="n">
        <f aca="false">IFERROR(VALUE(RIGHT(A3192,2)),"")</f>
        <v>2</v>
      </c>
      <c r="D3192" s="11" t="str">
        <f aca="false">TRIM('수출입 실적(국가별)'!B3196)</f>
        <v>파푸아 뉴기니</v>
      </c>
      <c r="E3192" s="19" t="n">
        <f aca="false">IFERROR(VALUE(SUBSTITUTE(TRIM('수출입 실적(국가별)'!D3196),",","")),"")</f>
        <v>4359</v>
      </c>
      <c r="F3192" s="19" t="n">
        <f aca="false">IFERROR(VALUE(SUBSTITUTE(TRIM('수출입 실적(국가별)'!F3196),",","")),"")</f>
        <v>132957</v>
      </c>
      <c r="G3192" s="19" t="n">
        <f aca="false">IFERROR(VALUE(SUBSTITUTE(TRIM('수출입 실적(국가별)'!G3196),",","")),"")</f>
        <v>-128598</v>
      </c>
    </row>
    <row r="3193" customFormat="false" ht="15" hidden="false" customHeight="true" outlineLevel="0" collapsed="false">
      <c r="A3193" s="11" t="str">
        <f aca="false">TRIM('수출입 실적(국가별)'!A3197)</f>
        <v>2026.02</v>
      </c>
      <c r="B3193" s="17" t="n">
        <f aca="false">IFERROR(VALUE(LEFT(A3193,4)),"")</f>
        <v>2026</v>
      </c>
      <c r="C3193" s="17" t="n">
        <f aca="false">IFERROR(VALUE(RIGHT(A3193,2)),"")</f>
        <v>2</v>
      </c>
      <c r="D3193" s="11" t="str">
        <f aca="false">TRIM('수출입 실적(국가별)'!B3197)</f>
        <v>부르키나 파소</v>
      </c>
      <c r="E3193" s="19" t="n">
        <f aca="false">IFERROR(VALUE(SUBSTITUTE(TRIM('수출입 실적(국가별)'!D3197),",","")),"")</f>
        <v>4299</v>
      </c>
      <c r="F3193" s="19" t="n">
        <f aca="false">IFERROR(VALUE(SUBSTITUTE(TRIM('수출입 실적(국가별)'!F3197),",","")),"")</f>
        <v>0</v>
      </c>
      <c r="G3193" s="19" t="n">
        <f aca="false">IFERROR(VALUE(SUBSTITUTE(TRIM('수출입 실적(국가별)'!G3197),",","")),"")</f>
        <v>4299</v>
      </c>
    </row>
    <row r="3194" customFormat="false" ht="15" hidden="false" customHeight="true" outlineLevel="0" collapsed="false">
      <c r="A3194" s="11" t="str">
        <f aca="false">TRIM('수출입 실적(국가별)'!A3198)</f>
        <v>2026.02</v>
      </c>
      <c r="B3194" s="17" t="n">
        <f aca="false">IFERROR(VALUE(LEFT(A3194,4)),"")</f>
        <v>2026</v>
      </c>
      <c r="C3194" s="17" t="n">
        <f aca="false">IFERROR(VALUE(RIGHT(A3194,2)),"")</f>
        <v>2</v>
      </c>
      <c r="D3194" s="11" t="str">
        <f aca="false">TRIM('수출입 실적(국가별)'!B3198)</f>
        <v>아프카니스탄</v>
      </c>
      <c r="E3194" s="19" t="n">
        <f aca="false">IFERROR(VALUE(SUBSTITUTE(TRIM('수출입 실적(국가별)'!D3198),",","")),"")</f>
        <v>4166</v>
      </c>
      <c r="F3194" s="19" t="n">
        <f aca="false">IFERROR(VALUE(SUBSTITUTE(TRIM('수출입 실적(국가별)'!F3198),",","")),"")</f>
        <v>4</v>
      </c>
      <c r="G3194" s="19" t="n">
        <f aca="false">IFERROR(VALUE(SUBSTITUTE(TRIM('수출입 실적(국가별)'!G3198),",","")),"")</f>
        <v>4162</v>
      </c>
    </row>
    <row r="3195" customFormat="false" ht="15" hidden="false" customHeight="true" outlineLevel="0" collapsed="false">
      <c r="A3195" s="11" t="str">
        <f aca="false">TRIM('수출입 실적(국가별)'!A3199)</f>
        <v>2026.02</v>
      </c>
      <c r="B3195" s="17" t="n">
        <f aca="false">IFERROR(VALUE(LEFT(A3195,4)),"")</f>
        <v>2026</v>
      </c>
      <c r="C3195" s="17" t="n">
        <f aca="false">IFERROR(VALUE(RIGHT(A3195,2)),"")</f>
        <v>2</v>
      </c>
      <c r="D3195" s="11" t="str">
        <f aca="false">TRIM('수출입 실적(국가별)'!B3199)</f>
        <v>아르메니아</v>
      </c>
      <c r="E3195" s="19" t="n">
        <f aca="false">IFERROR(VALUE(SUBSTITUTE(TRIM('수출입 실적(국가별)'!D3199),",","")),"")</f>
        <v>3536</v>
      </c>
      <c r="F3195" s="19" t="n">
        <f aca="false">IFERROR(VALUE(SUBSTITUTE(TRIM('수출입 실적(국가별)'!F3199),",","")),"")</f>
        <v>1811</v>
      </c>
      <c r="G3195" s="19" t="n">
        <f aca="false">IFERROR(VALUE(SUBSTITUTE(TRIM('수출입 실적(국가별)'!G3199),",","")),"")</f>
        <v>1724</v>
      </c>
    </row>
    <row r="3196" customFormat="false" ht="15" hidden="false" customHeight="true" outlineLevel="0" collapsed="false">
      <c r="A3196" s="11" t="str">
        <f aca="false">TRIM('수출입 실적(국가별)'!A3200)</f>
        <v>2026.02</v>
      </c>
      <c r="B3196" s="17" t="n">
        <f aca="false">IFERROR(VALUE(LEFT(A3196,4)),"")</f>
        <v>2026</v>
      </c>
      <c r="C3196" s="17" t="n">
        <f aca="false">IFERROR(VALUE(RIGHT(A3196,2)),"")</f>
        <v>2</v>
      </c>
      <c r="D3196" s="11" t="str">
        <f aca="false">TRIM('수출입 실적(국가별)'!B3200)</f>
        <v>라트비아</v>
      </c>
      <c r="E3196" s="19" t="n">
        <f aca="false">IFERROR(VALUE(SUBSTITUTE(TRIM('수출입 실적(국가별)'!D3200),",","")),"")</f>
        <v>3371</v>
      </c>
      <c r="F3196" s="19" t="n">
        <f aca="false">IFERROR(VALUE(SUBSTITUTE(TRIM('수출입 실적(국가별)'!F3200),",","")),"")</f>
        <v>8174</v>
      </c>
      <c r="G3196" s="19" t="n">
        <f aca="false">IFERROR(VALUE(SUBSTITUTE(TRIM('수출입 실적(국가별)'!G3200),",","")),"")</f>
        <v>-4803</v>
      </c>
    </row>
    <row r="3197" customFormat="false" ht="15" hidden="false" customHeight="true" outlineLevel="0" collapsed="false">
      <c r="A3197" s="11" t="str">
        <f aca="false">TRIM('수출입 실적(국가별)'!A3201)</f>
        <v>2026.02</v>
      </c>
      <c r="B3197" s="17" t="n">
        <f aca="false">IFERROR(VALUE(LEFT(A3197,4)),"")</f>
        <v>2026</v>
      </c>
      <c r="C3197" s="17" t="n">
        <f aca="false">IFERROR(VALUE(RIGHT(A3197,2)),"")</f>
        <v>2</v>
      </c>
      <c r="D3197" s="11" t="str">
        <f aca="false">TRIM('수출입 실적(국가별)'!B3201)</f>
        <v>가이아나</v>
      </c>
      <c r="E3197" s="19" t="n">
        <f aca="false">IFERROR(VALUE(SUBSTITUTE(TRIM('수출입 실적(국가별)'!D3201),",","")),"")</f>
        <v>3370</v>
      </c>
      <c r="F3197" s="19" t="n">
        <f aca="false">IFERROR(VALUE(SUBSTITUTE(TRIM('수출입 실적(국가별)'!F3201),",","")),"")</f>
        <v>259</v>
      </c>
      <c r="G3197" s="19" t="n">
        <f aca="false">IFERROR(VALUE(SUBSTITUTE(TRIM('수출입 실적(국가별)'!G3201),",","")),"")</f>
        <v>3111</v>
      </c>
    </row>
    <row r="3198" customFormat="false" ht="15" hidden="false" customHeight="true" outlineLevel="0" collapsed="false">
      <c r="A3198" s="11" t="str">
        <f aca="false">TRIM('수출입 실적(국가별)'!A3202)</f>
        <v>2026.02</v>
      </c>
      <c r="B3198" s="17" t="n">
        <f aca="false">IFERROR(VALUE(LEFT(A3198,4)),"")</f>
        <v>2026</v>
      </c>
      <c r="C3198" s="17" t="n">
        <f aca="false">IFERROR(VALUE(RIGHT(A3198,2)),"")</f>
        <v>2</v>
      </c>
      <c r="D3198" s="11" t="str">
        <f aca="false">TRIM('수출입 실적(국가별)'!B3202)</f>
        <v>수단</v>
      </c>
      <c r="E3198" s="19" t="n">
        <f aca="false">IFERROR(VALUE(SUBSTITUTE(TRIM('수출입 실적(국가별)'!D3202),",","")),"")</f>
        <v>3095</v>
      </c>
      <c r="F3198" s="19" t="n">
        <f aca="false">IFERROR(VALUE(SUBSTITUTE(TRIM('수출입 실적(국가별)'!F3202),",","")),"")</f>
        <v>0</v>
      </c>
      <c r="G3198" s="19" t="n">
        <f aca="false">IFERROR(VALUE(SUBSTITUTE(TRIM('수출입 실적(국가별)'!G3202),",","")),"")</f>
        <v>3095</v>
      </c>
    </row>
    <row r="3199" customFormat="false" ht="15" hidden="false" customHeight="true" outlineLevel="0" collapsed="false">
      <c r="A3199" s="11" t="str">
        <f aca="false">TRIM('수출입 실적(국가별)'!A3203)</f>
        <v>2026.02</v>
      </c>
      <c r="B3199" s="17" t="n">
        <f aca="false">IFERROR(VALUE(LEFT(A3199,4)),"")</f>
        <v>2026</v>
      </c>
      <c r="C3199" s="17" t="n">
        <f aca="false">IFERROR(VALUE(RIGHT(A3199,2)),"")</f>
        <v>2</v>
      </c>
      <c r="D3199" s="11" t="str">
        <f aca="false">TRIM('수출입 실적(국가별)'!B3203)</f>
        <v>예맨</v>
      </c>
      <c r="E3199" s="19" t="n">
        <f aca="false">IFERROR(VALUE(SUBSTITUTE(TRIM('수출입 실적(국가별)'!D3203),",","")),"")</f>
        <v>2909</v>
      </c>
      <c r="F3199" s="19" t="n">
        <f aca="false">IFERROR(VALUE(SUBSTITUTE(TRIM('수출입 실적(국가별)'!F3203),",","")),"")</f>
        <v>2530</v>
      </c>
      <c r="G3199" s="19" t="n">
        <f aca="false">IFERROR(VALUE(SUBSTITUTE(TRIM('수출입 실적(국가별)'!G3203),",","")),"")</f>
        <v>379</v>
      </c>
    </row>
    <row r="3200" customFormat="false" ht="15" hidden="false" customHeight="true" outlineLevel="0" collapsed="false">
      <c r="A3200" s="11" t="str">
        <f aca="false">TRIM('수출입 실적(국가별)'!A3204)</f>
        <v>2026.02</v>
      </c>
      <c r="B3200" s="17" t="n">
        <f aca="false">IFERROR(VALUE(LEFT(A3200,4)),"")</f>
        <v>2026</v>
      </c>
      <c r="C3200" s="17" t="n">
        <f aca="false">IFERROR(VALUE(RIGHT(A3200,2)),"")</f>
        <v>2</v>
      </c>
      <c r="D3200" s="11" t="str">
        <f aca="false">TRIM('수출입 실적(국가별)'!B3204)</f>
        <v>볼리비아</v>
      </c>
      <c r="E3200" s="19" t="n">
        <f aca="false">IFERROR(VALUE(SUBSTITUTE(TRIM('수출입 실적(국가별)'!D3204),",","")),"")</f>
        <v>2616</v>
      </c>
      <c r="F3200" s="19" t="n">
        <f aca="false">IFERROR(VALUE(SUBSTITUTE(TRIM('수출입 실적(국가별)'!F3204),",","")),"")</f>
        <v>1436</v>
      </c>
      <c r="G3200" s="19" t="n">
        <f aca="false">IFERROR(VALUE(SUBSTITUTE(TRIM('수출입 실적(국가별)'!G3204),",","")),"")</f>
        <v>1180</v>
      </c>
    </row>
    <row r="3201" customFormat="false" ht="15" hidden="false" customHeight="true" outlineLevel="0" collapsed="false">
      <c r="A3201" s="11" t="str">
        <f aca="false">TRIM('수출입 실적(국가별)'!A3205)</f>
        <v>2026.02</v>
      </c>
      <c r="B3201" s="17" t="n">
        <f aca="false">IFERROR(VALUE(LEFT(A3201,4)),"")</f>
        <v>2026</v>
      </c>
      <c r="C3201" s="17" t="n">
        <f aca="false">IFERROR(VALUE(RIGHT(A3201,2)),"")</f>
        <v>2</v>
      </c>
      <c r="D3201" s="11" t="str">
        <f aca="false">TRIM('수출입 실적(국가별)'!B3205)</f>
        <v>기니</v>
      </c>
      <c r="E3201" s="19" t="n">
        <f aca="false">IFERROR(VALUE(SUBSTITUTE(TRIM('수출입 실적(국가별)'!D3205),",","")),"")</f>
        <v>2430</v>
      </c>
      <c r="F3201" s="19" t="n">
        <f aca="false">IFERROR(VALUE(SUBSTITUTE(TRIM('수출입 실적(국가별)'!F3205),",","")),"")</f>
        <v>763</v>
      </c>
      <c r="G3201" s="19" t="n">
        <f aca="false">IFERROR(VALUE(SUBSTITUTE(TRIM('수출입 실적(국가별)'!G3205),",","")),"")</f>
        <v>1667</v>
      </c>
    </row>
    <row r="3202" customFormat="false" ht="15" hidden="false" customHeight="true" outlineLevel="0" collapsed="false">
      <c r="A3202" s="11" t="str">
        <f aca="false">TRIM('수출입 실적(국가별)'!A3206)</f>
        <v>2026.02</v>
      </c>
      <c r="B3202" s="17" t="n">
        <f aca="false">IFERROR(VALUE(LEFT(A3202,4)),"")</f>
        <v>2026</v>
      </c>
      <c r="C3202" s="17" t="n">
        <f aca="false">IFERROR(VALUE(RIGHT(A3202,2)),"")</f>
        <v>2</v>
      </c>
      <c r="D3202" s="11" t="str">
        <f aca="false">TRIM('수출입 실적(국가별)'!B3206)</f>
        <v>네팔</v>
      </c>
      <c r="E3202" s="19" t="n">
        <f aca="false">IFERROR(VALUE(SUBSTITUTE(TRIM('수출입 실적(국가별)'!D3206),",","")),"")</f>
        <v>2396</v>
      </c>
      <c r="F3202" s="19" t="n">
        <f aca="false">IFERROR(VALUE(SUBSTITUTE(TRIM('수출입 실적(국가별)'!F3206),",","")),"")</f>
        <v>523</v>
      </c>
      <c r="G3202" s="19" t="n">
        <f aca="false">IFERROR(VALUE(SUBSTITUTE(TRIM('수출입 실적(국가별)'!G3206),",","")),"")</f>
        <v>1873</v>
      </c>
    </row>
    <row r="3203" customFormat="false" ht="15" hidden="false" customHeight="true" outlineLevel="0" collapsed="false">
      <c r="A3203" s="11" t="str">
        <f aca="false">TRIM('수출입 실적(국가별)'!A3207)</f>
        <v>2026.02</v>
      </c>
      <c r="B3203" s="17" t="n">
        <f aca="false">IFERROR(VALUE(LEFT(A3203,4)),"")</f>
        <v>2026</v>
      </c>
      <c r="C3203" s="17" t="n">
        <f aca="false">IFERROR(VALUE(RIGHT(A3203,2)),"")</f>
        <v>2</v>
      </c>
      <c r="D3203" s="11" t="str">
        <f aca="false">TRIM('수출입 실적(국가별)'!B3207)</f>
        <v>니카라과</v>
      </c>
      <c r="E3203" s="19" t="n">
        <f aca="false">IFERROR(VALUE(SUBSTITUTE(TRIM('수출입 실적(국가별)'!D3207),",","")),"")</f>
        <v>2250</v>
      </c>
      <c r="F3203" s="19" t="n">
        <f aca="false">IFERROR(VALUE(SUBSTITUTE(TRIM('수출입 실적(국가별)'!F3207),",","")),"")</f>
        <v>1864</v>
      </c>
      <c r="G3203" s="19" t="n">
        <f aca="false">IFERROR(VALUE(SUBSTITUTE(TRIM('수출입 실적(국가별)'!G3207),",","")),"")</f>
        <v>386</v>
      </c>
    </row>
    <row r="3204" customFormat="false" ht="15" hidden="false" customHeight="true" outlineLevel="0" collapsed="false">
      <c r="A3204" s="11" t="str">
        <f aca="false">TRIM('수출입 실적(국가별)'!A3208)</f>
        <v>2026.02</v>
      </c>
      <c r="B3204" s="17" t="n">
        <f aca="false">IFERROR(VALUE(LEFT(A3204,4)),"")</f>
        <v>2026</v>
      </c>
      <c r="C3204" s="17" t="n">
        <f aca="false">IFERROR(VALUE(RIGHT(A3204,2)),"")</f>
        <v>2</v>
      </c>
      <c r="D3204" s="11" t="str">
        <f aca="false">TRIM('수출입 실적(국가별)'!B3208)</f>
        <v>마다카스카르</v>
      </c>
      <c r="E3204" s="19" t="n">
        <f aca="false">IFERROR(VALUE(SUBSTITUTE(TRIM('수출입 실적(국가별)'!D3208),",","")),"")</f>
        <v>2186</v>
      </c>
      <c r="F3204" s="19" t="n">
        <f aca="false">IFERROR(VALUE(SUBSTITUTE(TRIM('수출입 실적(국가별)'!F3208),",","")),"")</f>
        <v>7133</v>
      </c>
      <c r="G3204" s="19" t="n">
        <f aca="false">IFERROR(VALUE(SUBSTITUTE(TRIM('수출입 실적(국가별)'!G3208),",","")),"")</f>
        <v>-4947</v>
      </c>
    </row>
    <row r="3205" customFormat="false" ht="15" hidden="false" customHeight="true" outlineLevel="0" collapsed="false">
      <c r="A3205" s="11" t="str">
        <f aca="false">TRIM('수출입 실적(국가별)'!A3209)</f>
        <v>2026.02</v>
      </c>
      <c r="B3205" s="17" t="n">
        <f aca="false">IFERROR(VALUE(LEFT(A3205,4)),"")</f>
        <v>2026</v>
      </c>
      <c r="C3205" s="17" t="n">
        <f aca="false">IFERROR(VALUE(RIGHT(A3205,2)),"")</f>
        <v>2</v>
      </c>
      <c r="D3205" s="11" t="str">
        <f aca="false">TRIM('수출입 실적(국가별)'!B3209)</f>
        <v>토고</v>
      </c>
      <c r="E3205" s="19" t="n">
        <f aca="false">IFERROR(VALUE(SUBSTITUTE(TRIM('수출입 실적(국가별)'!D3209),",","")),"")</f>
        <v>2152</v>
      </c>
      <c r="F3205" s="19" t="n">
        <f aca="false">IFERROR(VALUE(SUBSTITUTE(TRIM('수출입 실적(국가별)'!F3209),",","")),"")</f>
        <v>311</v>
      </c>
      <c r="G3205" s="19" t="n">
        <f aca="false">IFERROR(VALUE(SUBSTITUTE(TRIM('수출입 실적(국가별)'!G3209),",","")),"")</f>
        <v>1841</v>
      </c>
    </row>
    <row r="3206" customFormat="false" ht="15" hidden="false" customHeight="true" outlineLevel="0" collapsed="false">
      <c r="A3206" s="11" t="str">
        <f aca="false">TRIM('수출입 실적(국가별)'!A3210)</f>
        <v>2026.02</v>
      </c>
      <c r="B3206" s="17" t="n">
        <f aca="false">IFERROR(VALUE(LEFT(A3206,4)),"")</f>
        <v>2026</v>
      </c>
      <c r="C3206" s="17" t="n">
        <f aca="false">IFERROR(VALUE(RIGHT(A3206,2)),"")</f>
        <v>2</v>
      </c>
      <c r="D3206" s="11" t="str">
        <f aca="false">TRIM('수출입 실적(국가별)'!B3210)</f>
        <v>카메룬</v>
      </c>
      <c r="E3206" s="19" t="n">
        <f aca="false">IFERROR(VALUE(SUBSTITUTE(TRIM('수출입 실적(국가별)'!D3210),",","")),"")</f>
        <v>2070</v>
      </c>
      <c r="F3206" s="19" t="n">
        <f aca="false">IFERROR(VALUE(SUBSTITUTE(TRIM('수출입 실적(국가별)'!F3210),",","")),"")</f>
        <v>653</v>
      </c>
      <c r="G3206" s="19" t="n">
        <f aca="false">IFERROR(VALUE(SUBSTITUTE(TRIM('수출입 실적(국가별)'!G3210),",","")),"")</f>
        <v>1417</v>
      </c>
    </row>
    <row r="3207" customFormat="false" ht="15" hidden="false" customHeight="true" outlineLevel="0" collapsed="false">
      <c r="A3207" s="11" t="str">
        <f aca="false">TRIM('수출입 실적(국가별)'!A3211)</f>
        <v>2026.02</v>
      </c>
      <c r="B3207" s="17" t="n">
        <f aca="false">IFERROR(VALUE(LEFT(A3207,4)),"")</f>
        <v>2026</v>
      </c>
      <c r="C3207" s="17" t="n">
        <f aca="false">IFERROR(VALUE(RIGHT(A3207,2)),"")</f>
        <v>2</v>
      </c>
      <c r="D3207" s="11" t="str">
        <f aca="false">TRIM('수출입 실적(국가별)'!B3211)</f>
        <v>아이티</v>
      </c>
      <c r="E3207" s="19" t="n">
        <f aca="false">IFERROR(VALUE(SUBSTITUTE(TRIM('수출입 실적(국가별)'!D3211),",","")),"")</f>
        <v>2040</v>
      </c>
      <c r="F3207" s="19" t="n">
        <f aca="false">IFERROR(VALUE(SUBSTITUTE(TRIM('수출입 실적(국가별)'!F3211),",","")),"")</f>
        <v>167</v>
      </c>
      <c r="G3207" s="19" t="n">
        <f aca="false">IFERROR(VALUE(SUBSTITUTE(TRIM('수출입 실적(국가별)'!G3211),",","")),"")</f>
        <v>1873</v>
      </c>
    </row>
    <row r="3208" customFormat="false" ht="15" hidden="false" customHeight="true" outlineLevel="0" collapsed="false">
      <c r="A3208" s="11" t="str">
        <f aca="false">TRIM('수출입 실적(국가별)'!A3212)</f>
        <v>2026.02</v>
      </c>
      <c r="B3208" s="17" t="n">
        <f aca="false">IFERROR(VALUE(LEFT(A3208,4)),"")</f>
        <v>2026</v>
      </c>
      <c r="C3208" s="17" t="n">
        <f aca="false">IFERROR(VALUE(RIGHT(A3208,2)),"")</f>
        <v>2</v>
      </c>
      <c r="D3208" s="11" t="str">
        <f aca="false">TRIM('수출입 실적(국가별)'!B3212)</f>
        <v>보스니아-헤르체고비나</v>
      </c>
      <c r="E3208" s="19" t="n">
        <f aca="false">IFERROR(VALUE(SUBSTITUTE(TRIM('수출입 실적(국가별)'!D3212),",","")),"")</f>
        <v>2038</v>
      </c>
      <c r="F3208" s="19" t="n">
        <f aca="false">IFERROR(VALUE(SUBSTITUTE(TRIM('수출입 실적(국가별)'!F3212),",","")),"")</f>
        <v>4474</v>
      </c>
      <c r="G3208" s="19" t="n">
        <f aca="false">IFERROR(VALUE(SUBSTITUTE(TRIM('수출입 실적(국가별)'!G3212),",","")),"")</f>
        <v>-2436</v>
      </c>
    </row>
    <row r="3209" customFormat="false" ht="15" hidden="false" customHeight="true" outlineLevel="0" collapsed="false">
      <c r="A3209" s="11" t="str">
        <f aca="false">TRIM('수출입 실적(국가별)'!A3213)</f>
        <v>2026.02</v>
      </c>
      <c r="B3209" s="17" t="n">
        <f aca="false">IFERROR(VALUE(LEFT(A3209,4)),"")</f>
        <v>2026</v>
      </c>
      <c r="C3209" s="17" t="n">
        <f aca="false">IFERROR(VALUE(RIGHT(A3209,2)),"")</f>
        <v>2</v>
      </c>
      <c r="D3209" s="11" t="str">
        <f aca="false">TRIM('수출입 실적(국가별)'!B3213)</f>
        <v>사이프러스</v>
      </c>
      <c r="E3209" s="19" t="n">
        <f aca="false">IFERROR(VALUE(SUBSTITUTE(TRIM('수출입 실적(국가별)'!D3213),",","")),"")</f>
        <v>2007</v>
      </c>
      <c r="F3209" s="19" t="n">
        <f aca="false">IFERROR(VALUE(SUBSTITUTE(TRIM('수출입 실적(국가별)'!F3213),",","")),"")</f>
        <v>769</v>
      </c>
      <c r="G3209" s="19" t="n">
        <f aca="false">IFERROR(VALUE(SUBSTITUTE(TRIM('수출입 실적(국가별)'!G3213),",","")),"")</f>
        <v>1238</v>
      </c>
    </row>
    <row r="3210" customFormat="false" ht="15" hidden="false" customHeight="true" outlineLevel="0" collapsed="false">
      <c r="A3210" s="11" t="str">
        <f aca="false">TRIM('수출입 실적(국가별)'!A3214)</f>
        <v>2026.02</v>
      </c>
      <c r="B3210" s="17" t="n">
        <f aca="false">IFERROR(VALUE(LEFT(A3210,4)),"")</f>
        <v>2026</v>
      </c>
      <c r="C3210" s="17" t="n">
        <f aca="false">IFERROR(VALUE(RIGHT(A3210,2)),"")</f>
        <v>2</v>
      </c>
      <c r="D3210" s="11" t="str">
        <f aca="false">TRIM('수출입 실적(국가별)'!B3214)</f>
        <v>국제통화기금</v>
      </c>
      <c r="E3210" s="19" t="n">
        <f aca="false">IFERROR(VALUE(SUBSTITUTE(TRIM('수출입 실적(국가별)'!D3214),",","")),"")</f>
        <v>1900</v>
      </c>
      <c r="F3210" s="19" t="n">
        <f aca="false">IFERROR(VALUE(SUBSTITUTE(TRIM('수출입 실적(국가별)'!F3214),",","")),"")</f>
        <v>21</v>
      </c>
      <c r="G3210" s="19" t="n">
        <f aca="false">IFERROR(VALUE(SUBSTITUTE(TRIM('수출입 실적(국가별)'!G3214),",","")),"")</f>
        <v>1878</v>
      </c>
    </row>
    <row r="3211" customFormat="false" ht="15" hidden="false" customHeight="true" outlineLevel="0" collapsed="false">
      <c r="A3211" s="11" t="str">
        <f aca="false">TRIM('수출입 실적(국가별)'!A3215)</f>
        <v>2026.02</v>
      </c>
      <c r="B3211" s="17" t="n">
        <f aca="false">IFERROR(VALUE(LEFT(A3211,4)),"")</f>
        <v>2026</v>
      </c>
      <c r="C3211" s="17" t="n">
        <f aca="false">IFERROR(VALUE(RIGHT(A3211,2)),"")</f>
        <v>2</v>
      </c>
      <c r="D3211" s="11" t="str">
        <f aca="false">TRIM('수출입 실적(국가별)'!B3215)</f>
        <v>모리셔스</v>
      </c>
      <c r="E3211" s="19" t="n">
        <f aca="false">IFERROR(VALUE(SUBSTITUTE(TRIM('수출입 실적(국가별)'!D3215),",","")),"")</f>
        <v>1618</v>
      </c>
      <c r="F3211" s="19" t="n">
        <f aca="false">IFERROR(VALUE(SUBSTITUTE(TRIM('수출입 실적(국가별)'!F3215),",","")),"")</f>
        <v>185</v>
      </c>
      <c r="G3211" s="19" t="n">
        <f aca="false">IFERROR(VALUE(SUBSTITUTE(TRIM('수출입 실적(국가별)'!G3215),",","")),"")</f>
        <v>1433</v>
      </c>
    </row>
    <row r="3212" customFormat="false" ht="15" hidden="false" customHeight="true" outlineLevel="0" collapsed="false">
      <c r="A3212" s="11" t="str">
        <f aca="false">TRIM('수출입 실적(국가별)'!A3216)</f>
        <v>2026.02</v>
      </c>
      <c r="B3212" s="17" t="n">
        <f aca="false">IFERROR(VALUE(LEFT(A3212,4)),"")</f>
        <v>2026</v>
      </c>
      <c r="C3212" s="17" t="n">
        <f aca="false">IFERROR(VALUE(RIGHT(A3212,2)),"")</f>
        <v>2</v>
      </c>
      <c r="D3212" s="11" t="str">
        <f aca="false">TRIM('수출입 실적(국가별)'!B3216)</f>
        <v>우간다</v>
      </c>
      <c r="E3212" s="19" t="n">
        <f aca="false">IFERROR(VALUE(SUBSTITUTE(TRIM('수출입 실적(국가별)'!D3216),",","")),"")</f>
        <v>1548</v>
      </c>
      <c r="F3212" s="19" t="n">
        <f aca="false">IFERROR(VALUE(SUBSTITUTE(TRIM('수출입 실적(국가별)'!F3216),",","")),"")</f>
        <v>3024</v>
      </c>
      <c r="G3212" s="19" t="n">
        <f aca="false">IFERROR(VALUE(SUBSTITUTE(TRIM('수출입 실적(국가별)'!G3216),",","")),"")</f>
        <v>-1476</v>
      </c>
    </row>
    <row r="3213" customFormat="false" ht="15" hidden="false" customHeight="true" outlineLevel="0" collapsed="false">
      <c r="A3213" s="11" t="str">
        <f aca="false">TRIM('수출입 실적(국가별)'!A3217)</f>
        <v>2026.02</v>
      </c>
      <c r="B3213" s="17" t="n">
        <f aca="false">IFERROR(VALUE(LEFT(A3213,4)),"")</f>
        <v>2026</v>
      </c>
      <c r="C3213" s="17" t="n">
        <f aca="false">IFERROR(VALUE(RIGHT(A3213,2)),"")</f>
        <v>2</v>
      </c>
      <c r="D3213" s="11" t="str">
        <f aca="false">TRIM('수출입 실적(국가별)'!B3217)</f>
        <v>아루바</v>
      </c>
      <c r="E3213" s="19" t="n">
        <f aca="false">IFERROR(VALUE(SUBSTITUTE(TRIM('수출입 실적(국가별)'!D3217),",","")),"")</f>
        <v>1533</v>
      </c>
      <c r="F3213" s="19" t="n">
        <f aca="false">IFERROR(VALUE(SUBSTITUTE(TRIM('수출입 실적(국가별)'!F3217),",","")),"")</f>
        <v>199</v>
      </c>
      <c r="G3213" s="19" t="n">
        <f aca="false">IFERROR(VALUE(SUBSTITUTE(TRIM('수출입 실적(국가별)'!G3217),",","")),"")</f>
        <v>1334</v>
      </c>
    </row>
    <row r="3214" customFormat="false" ht="15" hidden="false" customHeight="true" outlineLevel="0" collapsed="false">
      <c r="A3214" s="11" t="str">
        <f aca="false">TRIM('수출입 실적(국가별)'!A3218)</f>
        <v>2026.02</v>
      </c>
      <c r="B3214" s="17" t="n">
        <f aca="false">IFERROR(VALUE(LEFT(A3214,4)),"")</f>
        <v>2026</v>
      </c>
      <c r="C3214" s="17" t="n">
        <f aca="false">IFERROR(VALUE(RIGHT(A3214,2)),"")</f>
        <v>2</v>
      </c>
      <c r="D3214" s="11" t="str">
        <f aca="false">TRIM('수출입 실적(국가별)'!B3218)</f>
        <v>르완다</v>
      </c>
      <c r="E3214" s="19" t="n">
        <f aca="false">IFERROR(VALUE(SUBSTITUTE(TRIM('수출입 실적(국가별)'!D3218),",","")),"")</f>
        <v>1423</v>
      </c>
      <c r="F3214" s="19" t="n">
        <f aca="false">IFERROR(VALUE(SUBSTITUTE(TRIM('수출입 실적(국가별)'!F3218),",","")),"")</f>
        <v>339</v>
      </c>
      <c r="G3214" s="19" t="n">
        <f aca="false">IFERROR(VALUE(SUBSTITUTE(TRIM('수출입 실적(국가별)'!G3218),",","")),"")</f>
        <v>1084</v>
      </c>
    </row>
    <row r="3215" customFormat="false" ht="15" hidden="false" customHeight="true" outlineLevel="0" collapsed="false">
      <c r="A3215" s="11" t="str">
        <f aca="false">TRIM('수출입 실적(국가별)'!A3219)</f>
        <v>2026.02</v>
      </c>
      <c r="B3215" s="17" t="n">
        <f aca="false">IFERROR(VALUE(LEFT(A3215,4)),"")</f>
        <v>2026</v>
      </c>
      <c r="C3215" s="17" t="n">
        <f aca="false">IFERROR(VALUE(RIGHT(A3215,2)),"")</f>
        <v>2</v>
      </c>
      <c r="D3215" s="11" t="str">
        <f aca="false">TRIM('수출입 실적(국가별)'!B3219)</f>
        <v>브루나이</v>
      </c>
      <c r="E3215" s="19" t="n">
        <f aca="false">IFERROR(VALUE(SUBSTITUTE(TRIM('수출입 실적(국가별)'!D3219),",","")),"")</f>
        <v>1375</v>
      </c>
      <c r="F3215" s="19" t="n">
        <f aca="false">IFERROR(VALUE(SUBSTITUTE(TRIM('수출입 실적(국가별)'!F3219),",","")),"")</f>
        <v>36128</v>
      </c>
      <c r="G3215" s="19" t="n">
        <f aca="false">IFERROR(VALUE(SUBSTITUTE(TRIM('수출입 실적(국가별)'!G3219),",","")),"")</f>
        <v>-34753</v>
      </c>
    </row>
    <row r="3216" customFormat="false" ht="15" hidden="false" customHeight="true" outlineLevel="0" collapsed="false">
      <c r="A3216" s="11" t="str">
        <f aca="false">TRIM('수출입 실적(국가별)'!A3220)</f>
        <v>2026.02</v>
      </c>
      <c r="B3216" s="17" t="n">
        <f aca="false">IFERROR(VALUE(LEFT(A3216,4)),"")</f>
        <v>2026</v>
      </c>
      <c r="C3216" s="17" t="n">
        <f aca="false">IFERROR(VALUE(RIGHT(A3216,2)),"")</f>
        <v>2</v>
      </c>
      <c r="D3216" s="11" t="str">
        <f aca="false">TRIM('수출입 실적(국가별)'!B3220)</f>
        <v>가봉</v>
      </c>
      <c r="E3216" s="19" t="n">
        <f aca="false">IFERROR(VALUE(SUBSTITUTE(TRIM('수출입 실적(국가별)'!D3220),",","")),"")</f>
        <v>1364</v>
      </c>
      <c r="F3216" s="19" t="n">
        <f aca="false">IFERROR(VALUE(SUBSTITUTE(TRIM('수출입 실적(국가별)'!F3220),",","")),"")</f>
        <v>4222</v>
      </c>
      <c r="G3216" s="19" t="n">
        <f aca="false">IFERROR(VALUE(SUBSTITUTE(TRIM('수출입 실적(국가별)'!G3220),",","")),"")</f>
        <v>-2858</v>
      </c>
    </row>
    <row r="3217" customFormat="false" ht="15" hidden="false" customHeight="true" outlineLevel="0" collapsed="false">
      <c r="A3217" s="11" t="str">
        <f aca="false">TRIM('수출입 실적(국가별)'!A3221)</f>
        <v>2026.02</v>
      </c>
      <c r="B3217" s="17" t="n">
        <f aca="false">IFERROR(VALUE(LEFT(A3217,4)),"")</f>
        <v>2026</v>
      </c>
      <c r="C3217" s="17" t="n">
        <f aca="false">IFERROR(VALUE(RIGHT(A3217,2)),"")</f>
        <v>2</v>
      </c>
      <c r="D3217" s="11" t="str">
        <f aca="false">TRIM('수출입 실적(국가별)'!B3221)</f>
        <v>세이쉘</v>
      </c>
      <c r="E3217" s="19" t="n">
        <f aca="false">IFERROR(VALUE(SUBSTITUTE(TRIM('수출입 실적(국가별)'!D3221),",","")),"")</f>
        <v>1335</v>
      </c>
      <c r="F3217" s="19" t="n">
        <f aca="false">IFERROR(VALUE(SUBSTITUTE(TRIM('수출입 실적(국가별)'!F3221),",","")),"")</f>
        <v>286</v>
      </c>
      <c r="G3217" s="19" t="n">
        <f aca="false">IFERROR(VALUE(SUBSTITUTE(TRIM('수출입 실적(국가별)'!G3221),",","")),"")</f>
        <v>1049</v>
      </c>
    </row>
    <row r="3218" customFormat="false" ht="15" hidden="false" customHeight="true" outlineLevel="0" collapsed="false">
      <c r="A3218" s="11" t="str">
        <f aca="false">TRIM('수출입 실적(국가별)'!A3222)</f>
        <v>2026.02</v>
      </c>
      <c r="B3218" s="17" t="n">
        <f aca="false">IFERROR(VALUE(LEFT(A3218,4)),"")</f>
        <v>2026</v>
      </c>
      <c r="C3218" s="17" t="n">
        <f aca="false">IFERROR(VALUE(RIGHT(A3218,2)),"")</f>
        <v>2</v>
      </c>
      <c r="D3218" s="11" t="str">
        <f aca="false">TRIM('수출입 실적(국가별)'!B3222)</f>
        <v>챠드</v>
      </c>
      <c r="E3218" s="19" t="n">
        <f aca="false">IFERROR(VALUE(SUBSTITUTE(TRIM('수출입 실적(국가별)'!D3222),",","")),"")</f>
        <v>1321</v>
      </c>
      <c r="F3218" s="19" t="n">
        <f aca="false">IFERROR(VALUE(SUBSTITUTE(TRIM('수출입 실적(국가별)'!F3222),",","")),"")</f>
        <v>0</v>
      </c>
      <c r="G3218" s="19" t="n">
        <f aca="false">IFERROR(VALUE(SUBSTITUTE(TRIM('수출입 실적(국가별)'!G3222),",","")),"")</f>
        <v>1321</v>
      </c>
    </row>
    <row r="3219" customFormat="false" ht="15" hidden="false" customHeight="true" outlineLevel="0" collapsed="false">
      <c r="A3219" s="11" t="str">
        <f aca="false">TRIM('수출입 실적(국가별)'!A3223)</f>
        <v>2026.02</v>
      </c>
      <c r="B3219" s="17" t="n">
        <f aca="false">IFERROR(VALUE(LEFT(A3219,4)),"")</f>
        <v>2026</v>
      </c>
      <c r="C3219" s="17" t="n">
        <f aca="false">IFERROR(VALUE(RIGHT(A3219,2)),"")</f>
        <v>2</v>
      </c>
      <c r="D3219" s="11" t="str">
        <f aca="false">TRIM('수출입 실적(국가별)'!B3223)</f>
        <v>콩고민주공화국</v>
      </c>
      <c r="E3219" s="19" t="n">
        <f aca="false">IFERROR(VALUE(SUBSTITUTE(TRIM('수출입 실적(국가별)'!D3223),",","")),"")</f>
        <v>1317</v>
      </c>
      <c r="F3219" s="19" t="n">
        <f aca="false">IFERROR(VALUE(SUBSTITUTE(TRIM('수출입 실적(국가별)'!F3223),",","")),"")</f>
        <v>110134</v>
      </c>
      <c r="G3219" s="19" t="n">
        <f aca="false">IFERROR(VALUE(SUBSTITUTE(TRIM('수출입 실적(국가별)'!G3223),",","")),"")</f>
        <v>-108817</v>
      </c>
    </row>
    <row r="3220" customFormat="false" ht="15" hidden="false" customHeight="true" outlineLevel="0" collapsed="false">
      <c r="A3220" s="11" t="str">
        <f aca="false">TRIM('수출입 실적(국가별)'!A3224)</f>
        <v>2026.02</v>
      </c>
      <c r="B3220" s="17" t="n">
        <f aca="false">IFERROR(VALUE(LEFT(A3220,4)),"")</f>
        <v>2026</v>
      </c>
      <c r="C3220" s="17" t="n">
        <f aca="false">IFERROR(VALUE(RIGHT(A3220,2)),"")</f>
        <v>2</v>
      </c>
      <c r="D3220" s="11" t="str">
        <f aca="false">TRIM('수출입 실적(국가별)'!B3224)</f>
        <v>니제르</v>
      </c>
      <c r="E3220" s="19" t="n">
        <f aca="false">IFERROR(VALUE(SUBSTITUTE(TRIM('수출입 실적(국가별)'!D3224),",","")),"")</f>
        <v>1280</v>
      </c>
      <c r="F3220" s="19" t="n">
        <f aca="false">IFERROR(VALUE(SUBSTITUTE(TRIM('수출입 실적(국가별)'!F3224),",","")),"")</f>
        <v>9</v>
      </c>
      <c r="G3220" s="19" t="n">
        <f aca="false">IFERROR(VALUE(SUBSTITUTE(TRIM('수출입 실적(국가별)'!G3224),",","")),"")</f>
        <v>1271</v>
      </c>
    </row>
    <row r="3221" customFormat="false" ht="15" hidden="false" customHeight="true" outlineLevel="0" collapsed="false">
      <c r="A3221" s="11" t="str">
        <f aca="false">TRIM('수출입 실적(국가별)'!A3225)</f>
        <v>2026.02</v>
      </c>
      <c r="B3221" s="17" t="n">
        <f aca="false">IFERROR(VALUE(LEFT(A3221,4)),"")</f>
        <v>2026</v>
      </c>
      <c r="C3221" s="17" t="n">
        <f aca="false">IFERROR(VALUE(RIGHT(A3221,2)),"")</f>
        <v>2</v>
      </c>
      <c r="D3221" s="11" t="str">
        <f aca="false">TRIM('수출입 실적(국가별)'!B3225)</f>
        <v>말라위</v>
      </c>
      <c r="E3221" s="19" t="n">
        <f aca="false">IFERROR(VALUE(SUBSTITUTE(TRIM('수출입 실적(국가별)'!D3225),",","")),"")</f>
        <v>1258</v>
      </c>
      <c r="F3221" s="19" t="n">
        <f aca="false">IFERROR(VALUE(SUBSTITUTE(TRIM('수출입 실적(국가별)'!F3225),",","")),"")</f>
        <v>1721</v>
      </c>
      <c r="G3221" s="19" t="n">
        <f aca="false">IFERROR(VALUE(SUBSTITUTE(TRIM('수출입 실적(국가별)'!G3225),",","")),"")</f>
        <v>-463</v>
      </c>
    </row>
    <row r="3222" customFormat="false" ht="15" hidden="false" customHeight="true" outlineLevel="0" collapsed="false">
      <c r="A3222" s="11" t="str">
        <f aca="false">TRIM('수출입 실적(국가별)'!A3226)</f>
        <v>2026.02</v>
      </c>
      <c r="B3222" s="17" t="n">
        <f aca="false">IFERROR(VALUE(LEFT(A3222,4)),"")</f>
        <v>2026</v>
      </c>
      <c r="C3222" s="17" t="n">
        <f aca="false">IFERROR(VALUE(RIGHT(A3222,2)),"")</f>
        <v>2</v>
      </c>
      <c r="D3222" s="11" t="str">
        <f aca="false">TRIM('수출입 실적(국가별)'!B3226)</f>
        <v>북마리아나 군도</v>
      </c>
      <c r="E3222" s="19" t="n">
        <f aca="false">IFERROR(VALUE(SUBSTITUTE(TRIM('수출입 실적(국가별)'!D3226),",","")),"")</f>
        <v>1229</v>
      </c>
      <c r="F3222" s="19" t="n">
        <f aca="false">IFERROR(VALUE(SUBSTITUTE(TRIM('수출입 실적(국가별)'!F3226),",","")),"")</f>
        <v>63</v>
      </c>
      <c r="G3222" s="19" t="n">
        <f aca="false">IFERROR(VALUE(SUBSTITUTE(TRIM('수출입 실적(국가별)'!G3226),",","")),"")</f>
        <v>1166</v>
      </c>
    </row>
    <row r="3223" customFormat="false" ht="15" hidden="false" customHeight="true" outlineLevel="0" collapsed="false">
      <c r="A3223" s="11" t="str">
        <f aca="false">TRIM('수출입 실적(국가별)'!A3227)</f>
        <v>2026.02</v>
      </c>
      <c r="B3223" s="17" t="n">
        <f aca="false">IFERROR(VALUE(LEFT(A3223,4)),"")</f>
        <v>2026</v>
      </c>
      <c r="C3223" s="17" t="n">
        <f aca="false">IFERROR(VALUE(RIGHT(A3223,2)),"")</f>
        <v>2</v>
      </c>
      <c r="D3223" s="11" t="str">
        <f aca="false">TRIM('수출입 실적(국가별)'!B3227)</f>
        <v>불령 리유니온 코모도 제도</v>
      </c>
      <c r="E3223" s="19" t="n">
        <f aca="false">IFERROR(VALUE(SUBSTITUTE(TRIM('수출입 실적(국가별)'!D3227),",","")),"")</f>
        <v>1223</v>
      </c>
      <c r="F3223" s="19" t="n">
        <f aca="false">IFERROR(VALUE(SUBSTITUTE(TRIM('수출입 실적(국가별)'!F3227),",","")),"")</f>
        <v>0</v>
      </c>
      <c r="G3223" s="19" t="n">
        <f aca="false">IFERROR(VALUE(SUBSTITUTE(TRIM('수출입 실적(국가별)'!G3227),",","")),"")</f>
        <v>1223</v>
      </c>
    </row>
    <row r="3224" customFormat="false" ht="15" hidden="false" customHeight="true" outlineLevel="0" collapsed="false">
      <c r="A3224" s="11" t="str">
        <f aca="false">TRIM('수출입 실적(국가별)'!A3228)</f>
        <v>2026.02</v>
      </c>
      <c r="B3224" s="17" t="n">
        <f aca="false">IFERROR(VALUE(LEFT(A3224,4)),"")</f>
        <v>2026</v>
      </c>
      <c r="C3224" s="17" t="n">
        <f aca="false">IFERROR(VALUE(RIGHT(A3224,2)),"")</f>
        <v>2</v>
      </c>
      <c r="D3224" s="11" t="str">
        <f aca="false">TRIM('수출입 실적(국가별)'!B3228)</f>
        <v>마카오</v>
      </c>
      <c r="E3224" s="19" t="n">
        <f aca="false">IFERROR(VALUE(SUBSTITUTE(TRIM('수출입 실적(국가별)'!D3228),",","")),"")</f>
        <v>1139</v>
      </c>
      <c r="F3224" s="19" t="n">
        <f aca="false">IFERROR(VALUE(SUBSTITUTE(TRIM('수출입 실적(국가별)'!F3228),",","")),"")</f>
        <v>177</v>
      </c>
      <c r="G3224" s="19" t="n">
        <f aca="false">IFERROR(VALUE(SUBSTITUTE(TRIM('수출입 실적(국가별)'!G3228),",","")),"")</f>
        <v>962</v>
      </c>
    </row>
    <row r="3225" customFormat="false" ht="15" hidden="false" customHeight="true" outlineLevel="0" collapsed="false">
      <c r="A3225" s="11" t="str">
        <f aca="false">TRIM('수출입 실적(국가별)'!A3229)</f>
        <v>2026.02</v>
      </c>
      <c r="B3225" s="17" t="n">
        <f aca="false">IFERROR(VALUE(LEFT(A3225,4)),"")</f>
        <v>2026</v>
      </c>
      <c r="C3225" s="17" t="n">
        <f aca="false">IFERROR(VALUE(RIGHT(A3225,2)),"")</f>
        <v>2</v>
      </c>
      <c r="D3225" s="11" t="str">
        <f aca="false">TRIM('수출입 실적(국가별)'!B3229)</f>
        <v>그레나다</v>
      </c>
      <c r="E3225" s="19" t="n">
        <f aca="false">IFERROR(VALUE(SUBSTITUTE(TRIM('수출입 실적(국가별)'!D3229),",","")),"")</f>
        <v>1076</v>
      </c>
      <c r="F3225" s="19" t="n">
        <f aca="false">IFERROR(VALUE(SUBSTITUTE(TRIM('수출입 실적(국가별)'!F3229),",","")),"")</f>
        <v>0</v>
      </c>
      <c r="G3225" s="19" t="n">
        <f aca="false">IFERROR(VALUE(SUBSTITUTE(TRIM('수출입 실적(국가별)'!G3229),",","")),"")</f>
        <v>1076</v>
      </c>
    </row>
    <row r="3226" customFormat="false" ht="15" hidden="false" customHeight="true" outlineLevel="0" collapsed="false">
      <c r="A3226" s="11" t="str">
        <f aca="false">TRIM('수출입 실적(국가별)'!A3230)</f>
        <v>2026.02</v>
      </c>
      <c r="B3226" s="17" t="n">
        <f aca="false">IFERROR(VALUE(LEFT(A3226,4)),"")</f>
        <v>2026</v>
      </c>
      <c r="C3226" s="17" t="n">
        <f aca="false">IFERROR(VALUE(RIGHT(A3226,2)),"")</f>
        <v>2</v>
      </c>
      <c r="D3226" s="11" t="str">
        <f aca="false">TRIM('수출입 실적(국가별)'!B3230)</f>
        <v>적도 기니</v>
      </c>
      <c r="E3226" s="19" t="n">
        <f aca="false">IFERROR(VALUE(SUBSTITUTE(TRIM('수출입 실적(국가별)'!D3230),",","")),"")</f>
        <v>894</v>
      </c>
      <c r="F3226" s="19" t="n">
        <f aca="false">IFERROR(VALUE(SUBSTITUTE(TRIM('수출입 실적(국가별)'!F3230),",","")),"")</f>
        <v>35763</v>
      </c>
      <c r="G3226" s="19" t="n">
        <f aca="false">IFERROR(VALUE(SUBSTITUTE(TRIM('수출입 실적(국가별)'!G3230),",","")),"")</f>
        <v>-34869</v>
      </c>
    </row>
    <row r="3227" customFormat="false" ht="15" hidden="false" customHeight="true" outlineLevel="0" collapsed="false">
      <c r="A3227" s="11" t="str">
        <f aca="false">TRIM('수출입 실적(국가별)'!A3231)</f>
        <v>2026.02</v>
      </c>
      <c r="B3227" s="17" t="n">
        <f aca="false">IFERROR(VALUE(LEFT(A3227,4)),"")</f>
        <v>2026</v>
      </c>
      <c r="C3227" s="17" t="n">
        <f aca="false">IFERROR(VALUE(RIGHT(A3227,2)),"")</f>
        <v>2</v>
      </c>
      <c r="D3227" s="11" t="str">
        <f aca="false">TRIM('수출입 실적(국가별)'!B3231)</f>
        <v>뉴 칼레도니아</v>
      </c>
      <c r="E3227" s="19" t="n">
        <f aca="false">IFERROR(VALUE(SUBSTITUTE(TRIM('수출입 실적(국가별)'!D3231),",","")),"")</f>
        <v>883</v>
      </c>
      <c r="F3227" s="19" t="n">
        <f aca="false">IFERROR(VALUE(SUBSTITUTE(TRIM('수출입 실적(국가별)'!F3231),",","")),"")</f>
        <v>4418</v>
      </c>
      <c r="G3227" s="19" t="n">
        <f aca="false">IFERROR(VALUE(SUBSTITUTE(TRIM('수출입 실적(국가별)'!G3231),",","")),"")</f>
        <v>-3535</v>
      </c>
    </row>
    <row r="3228" customFormat="false" ht="15" hidden="false" customHeight="true" outlineLevel="0" collapsed="false">
      <c r="A3228" s="11" t="str">
        <f aca="false">TRIM('수출입 실적(국가별)'!A3232)</f>
        <v>2026.02</v>
      </c>
      <c r="B3228" s="17" t="n">
        <f aca="false">IFERROR(VALUE(LEFT(A3228,4)),"")</f>
        <v>2026</v>
      </c>
      <c r="C3228" s="17" t="n">
        <f aca="false">IFERROR(VALUE(RIGHT(A3228,2)),"")</f>
        <v>2</v>
      </c>
      <c r="D3228" s="11" t="str">
        <f aca="false">TRIM('수출입 실적(국가별)'!B3232)</f>
        <v>과델로프</v>
      </c>
      <c r="E3228" s="19" t="n">
        <f aca="false">IFERROR(VALUE(SUBSTITUTE(TRIM('수출입 실적(국가별)'!D3232),",","")),"")</f>
        <v>873</v>
      </c>
      <c r="F3228" s="19" t="n">
        <f aca="false">IFERROR(VALUE(SUBSTITUTE(TRIM('수출입 실적(국가별)'!F3232),",","")),"")</f>
        <v>3</v>
      </c>
      <c r="G3228" s="19" t="n">
        <f aca="false">IFERROR(VALUE(SUBSTITUTE(TRIM('수출입 실적(국가별)'!G3232),",","")),"")</f>
        <v>870</v>
      </c>
    </row>
    <row r="3229" customFormat="false" ht="15" hidden="false" customHeight="true" outlineLevel="0" collapsed="false">
      <c r="A3229" s="11" t="str">
        <f aca="false">TRIM('수출입 실적(국가별)'!A3233)</f>
        <v>2026.02</v>
      </c>
      <c r="B3229" s="17" t="n">
        <f aca="false">IFERROR(VALUE(LEFT(A3229,4)),"")</f>
        <v>2026</v>
      </c>
      <c r="C3229" s="17" t="n">
        <f aca="false">IFERROR(VALUE(RIGHT(A3229,2)),"")</f>
        <v>2</v>
      </c>
      <c r="D3229" s="11" t="str">
        <f aca="false">TRIM('수출입 실적(국가별)'!B3233)</f>
        <v>키리바티</v>
      </c>
      <c r="E3229" s="19" t="n">
        <f aca="false">IFERROR(VALUE(SUBSTITUTE(TRIM('수출입 실적(국가별)'!D3233),",","")),"")</f>
        <v>826</v>
      </c>
      <c r="F3229" s="19" t="n">
        <f aca="false">IFERROR(VALUE(SUBSTITUTE(TRIM('수출입 실적(국가별)'!F3233),",","")),"")</f>
        <v>40</v>
      </c>
      <c r="G3229" s="19" t="n">
        <f aca="false">IFERROR(VALUE(SUBSTITUTE(TRIM('수출입 실적(국가별)'!G3233),",","")),"")</f>
        <v>785</v>
      </c>
    </row>
    <row r="3230" customFormat="false" ht="15" hidden="false" customHeight="true" outlineLevel="0" collapsed="false">
      <c r="A3230" s="11" t="str">
        <f aca="false">TRIM('수출입 실적(국가별)'!A3234)</f>
        <v>2026.02</v>
      </c>
      <c r="B3230" s="17" t="n">
        <f aca="false">IFERROR(VALUE(LEFT(A3230,4)),"")</f>
        <v>2026</v>
      </c>
      <c r="C3230" s="17" t="n">
        <f aca="false">IFERROR(VALUE(RIGHT(A3230,2)),"")</f>
        <v>2</v>
      </c>
      <c r="D3230" s="11" t="str">
        <f aca="false">TRIM('수출입 실적(국가별)'!B3234)</f>
        <v>투르크멘</v>
      </c>
      <c r="E3230" s="19" t="n">
        <f aca="false">IFERROR(VALUE(SUBSTITUTE(TRIM('수출입 실적(국가별)'!D3234),",","")),"")</f>
        <v>804</v>
      </c>
      <c r="F3230" s="19" t="n">
        <f aca="false">IFERROR(VALUE(SUBSTITUTE(TRIM('수출입 실적(국가별)'!F3234),",","")),"")</f>
        <v>19</v>
      </c>
      <c r="G3230" s="19" t="n">
        <f aca="false">IFERROR(VALUE(SUBSTITUTE(TRIM('수출입 실적(국가별)'!G3234),",","")),"")</f>
        <v>784</v>
      </c>
    </row>
    <row r="3231" customFormat="false" ht="15" hidden="false" customHeight="true" outlineLevel="0" collapsed="false">
      <c r="A3231" s="11" t="str">
        <f aca="false">TRIM('수출입 실적(국가별)'!A3235)</f>
        <v>2026.02</v>
      </c>
      <c r="B3231" s="17" t="n">
        <f aca="false">IFERROR(VALUE(LEFT(A3231,4)),"")</f>
        <v>2026</v>
      </c>
      <c r="C3231" s="17" t="n">
        <f aca="false">IFERROR(VALUE(RIGHT(A3231,2)),"")</f>
        <v>2</v>
      </c>
      <c r="D3231" s="11" t="str">
        <f aca="false">TRIM('수출입 실적(국가별)'!B3235)</f>
        <v>바누아투</v>
      </c>
      <c r="E3231" s="19" t="n">
        <f aca="false">IFERROR(VALUE(SUBSTITUTE(TRIM('수출입 실적(국가별)'!D3235),",","")),"")</f>
        <v>802</v>
      </c>
      <c r="F3231" s="19" t="n">
        <f aca="false">IFERROR(VALUE(SUBSTITUTE(TRIM('수출입 실적(국가별)'!F3235),",","")),"")</f>
        <v>1650</v>
      </c>
      <c r="G3231" s="19" t="n">
        <f aca="false">IFERROR(VALUE(SUBSTITUTE(TRIM('수출입 실적(국가별)'!G3235),",","")),"")</f>
        <v>-848</v>
      </c>
    </row>
    <row r="3232" customFormat="false" ht="15" hidden="false" customHeight="true" outlineLevel="0" collapsed="false">
      <c r="A3232" s="11" t="str">
        <f aca="false">TRIM('수출입 실적(국가별)'!A3236)</f>
        <v>2026.02</v>
      </c>
      <c r="B3232" s="17" t="n">
        <f aca="false">IFERROR(VALUE(LEFT(A3232,4)),"")</f>
        <v>2026</v>
      </c>
      <c r="C3232" s="17" t="n">
        <f aca="false">IFERROR(VALUE(RIGHT(A3232,2)),"")</f>
        <v>2</v>
      </c>
      <c r="D3232" s="11" t="str">
        <f aca="false">TRIM('수출입 실적(국가별)'!B3236)</f>
        <v>마세도니아</v>
      </c>
      <c r="E3232" s="19" t="n">
        <f aca="false">IFERROR(VALUE(SUBSTITUTE(TRIM('수출입 실적(국가별)'!D3236),",","")),"")</f>
        <v>799</v>
      </c>
      <c r="F3232" s="19" t="n">
        <f aca="false">IFERROR(VALUE(SUBSTITUTE(TRIM('수출입 실적(국가별)'!F3236),",","")),"")</f>
        <v>230</v>
      </c>
      <c r="G3232" s="19" t="n">
        <f aca="false">IFERROR(VALUE(SUBSTITUTE(TRIM('수출입 실적(국가별)'!G3236),",","")),"")</f>
        <v>569</v>
      </c>
    </row>
    <row r="3233" customFormat="false" ht="15" hidden="false" customHeight="true" outlineLevel="0" collapsed="false">
      <c r="A3233" s="11" t="str">
        <f aca="false">TRIM('수출입 실적(국가별)'!A3237)</f>
        <v>2026.02</v>
      </c>
      <c r="B3233" s="17" t="n">
        <f aca="false">IFERROR(VALUE(LEFT(A3233,4)),"")</f>
        <v>2026</v>
      </c>
      <c r="C3233" s="17" t="n">
        <f aca="false">IFERROR(VALUE(RIGHT(A3233,2)),"")</f>
        <v>2</v>
      </c>
      <c r="D3233" s="11" t="str">
        <f aca="false">TRIM('수출입 실적(국가별)'!B3237)</f>
        <v>모리타니</v>
      </c>
      <c r="E3233" s="19" t="n">
        <f aca="false">IFERROR(VALUE(SUBSTITUTE(TRIM('수출입 실적(국가별)'!D3237),",","")),"")</f>
        <v>700</v>
      </c>
      <c r="F3233" s="19" t="n">
        <f aca="false">IFERROR(VALUE(SUBSTITUTE(TRIM('수출입 실적(국가별)'!F3237),",","")),"")</f>
        <v>0</v>
      </c>
      <c r="G3233" s="19" t="n">
        <f aca="false">IFERROR(VALUE(SUBSTITUTE(TRIM('수출입 실적(국가별)'!G3237),",","")),"")</f>
        <v>700</v>
      </c>
    </row>
    <row r="3234" customFormat="false" ht="15" hidden="false" customHeight="true" outlineLevel="0" collapsed="false">
      <c r="A3234" s="11" t="str">
        <f aca="false">TRIM('수출입 실적(국가별)'!A3238)</f>
        <v>2026.02</v>
      </c>
      <c r="B3234" s="17" t="n">
        <f aca="false">IFERROR(VALUE(LEFT(A3234,4)),"")</f>
        <v>2026</v>
      </c>
      <c r="C3234" s="17" t="n">
        <f aca="false">IFERROR(VALUE(RIGHT(A3234,2)),"")</f>
        <v>2</v>
      </c>
      <c r="D3234" s="11" t="str">
        <f aca="false">TRIM('수출입 실적(국가별)'!B3238)</f>
        <v>자마이카</v>
      </c>
      <c r="E3234" s="19" t="n">
        <f aca="false">IFERROR(VALUE(SUBSTITUTE(TRIM('수출입 실적(국가별)'!D3238),",","")),"")</f>
        <v>680</v>
      </c>
      <c r="F3234" s="19" t="n">
        <f aca="false">IFERROR(VALUE(SUBSTITUTE(TRIM('수출입 실적(국가별)'!F3238),",","")),"")</f>
        <v>1615</v>
      </c>
      <c r="G3234" s="19" t="n">
        <f aca="false">IFERROR(VALUE(SUBSTITUTE(TRIM('수출입 실적(국가별)'!G3238),",","")),"")</f>
        <v>-935</v>
      </c>
    </row>
    <row r="3235" customFormat="false" ht="15" hidden="false" customHeight="true" outlineLevel="0" collapsed="false">
      <c r="A3235" s="11" t="str">
        <f aca="false">TRIM('수출입 실적(국가별)'!A3239)</f>
        <v>2026.02</v>
      </c>
      <c r="B3235" s="17" t="n">
        <f aca="false">IFERROR(VALUE(LEFT(A3235,4)),"")</f>
        <v>2026</v>
      </c>
      <c r="C3235" s="17" t="n">
        <f aca="false">IFERROR(VALUE(RIGHT(A3235,2)),"")</f>
        <v>2</v>
      </c>
      <c r="D3235" s="11" t="str">
        <f aca="false">TRIM('수출입 실적(국가별)'!B3239)</f>
        <v>마이크로네시아</v>
      </c>
      <c r="E3235" s="19" t="n">
        <f aca="false">IFERROR(VALUE(SUBSTITUTE(TRIM('수출입 실적(국가별)'!D3239),",","")),"")</f>
        <v>669</v>
      </c>
      <c r="F3235" s="19" t="n">
        <f aca="false">IFERROR(VALUE(SUBSTITUTE(TRIM('수출입 실적(국가별)'!F3239),",","")),"")</f>
        <v>2</v>
      </c>
      <c r="G3235" s="19" t="n">
        <f aca="false">IFERROR(VALUE(SUBSTITUTE(TRIM('수출입 실적(국가별)'!G3239),",","")),"")</f>
        <v>667</v>
      </c>
    </row>
    <row r="3236" customFormat="false" ht="15" hidden="false" customHeight="true" outlineLevel="0" collapsed="false">
      <c r="A3236" s="11" t="str">
        <f aca="false">TRIM('수출입 실적(국가별)'!A3240)</f>
        <v>2026.02</v>
      </c>
      <c r="B3236" s="17" t="n">
        <f aca="false">IFERROR(VALUE(LEFT(A3236,4)),"")</f>
        <v>2026</v>
      </c>
      <c r="C3236" s="17" t="n">
        <f aca="false">IFERROR(VALUE(RIGHT(A3236,2)),"")</f>
        <v>2</v>
      </c>
      <c r="D3236" s="11" t="str">
        <f aca="false">TRIM('수출입 실적(국가별)'!B3240)</f>
        <v>버뮤다</v>
      </c>
      <c r="E3236" s="19" t="n">
        <f aca="false">IFERROR(VALUE(SUBSTITUTE(TRIM('수출입 실적(국가별)'!D3240),",","")),"")</f>
        <v>642</v>
      </c>
      <c r="F3236" s="19" t="n">
        <f aca="false">IFERROR(VALUE(SUBSTITUTE(TRIM('수출입 실적(국가별)'!F3240),",","")),"")</f>
        <v>1</v>
      </c>
      <c r="G3236" s="19" t="n">
        <f aca="false">IFERROR(VALUE(SUBSTITUTE(TRIM('수출입 실적(국가별)'!G3240),",","")),"")</f>
        <v>642</v>
      </c>
    </row>
    <row r="3237" customFormat="false" ht="15" hidden="false" customHeight="true" outlineLevel="0" collapsed="false">
      <c r="A3237" s="11" t="str">
        <f aca="false">TRIM('수출입 실적(국가별)'!A3241)</f>
        <v>2026.02</v>
      </c>
      <c r="B3237" s="17" t="n">
        <f aca="false">IFERROR(VALUE(LEFT(A3237,4)),"")</f>
        <v>2026</v>
      </c>
      <c r="C3237" s="17" t="n">
        <f aca="false">IFERROR(VALUE(RIGHT(A3237,2)),"")</f>
        <v>2</v>
      </c>
      <c r="D3237" s="11" t="str">
        <f aca="false">TRIM('수출입 실적(국가별)'!B3241)</f>
        <v>리히텐슈타인</v>
      </c>
      <c r="E3237" s="19" t="n">
        <f aca="false">IFERROR(VALUE(SUBSTITUTE(TRIM('수출입 실적(국가별)'!D3241),",","")),"")</f>
        <v>632</v>
      </c>
      <c r="F3237" s="19" t="n">
        <f aca="false">IFERROR(VALUE(SUBSTITUTE(TRIM('수출입 실적(국가별)'!F3241),",","")),"")</f>
        <v>2627</v>
      </c>
      <c r="G3237" s="19" t="n">
        <f aca="false">IFERROR(VALUE(SUBSTITUTE(TRIM('수출입 실적(국가별)'!G3241),",","")),"")</f>
        <v>-1995</v>
      </c>
    </row>
    <row r="3238" customFormat="false" ht="15" hidden="false" customHeight="true" outlineLevel="0" collapsed="false">
      <c r="A3238" s="11" t="str">
        <f aca="false">TRIM('수출입 실적(국가별)'!A3242)</f>
        <v>2026.02</v>
      </c>
      <c r="B3238" s="17" t="n">
        <f aca="false">IFERROR(VALUE(LEFT(A3238,4)),"")</f>
        <v>2026</v>
      </c>
      <c r="C3238" s="17" t="n">
        <f aca="false">IFERROR(VALUE(RIGHT(A3238,2)),"")</f>
        <v>2</v>
      </c>
      <c r="D3238" s="11" t="str">
        <f aca="false">TRIM('수출입 실적(국가별)'!B3242)</f>
        <v>바베이도스</v>
      </c>
      <c r="E3238" s="19" t="n">
        <f aca="false">IFERROR(VALUE(SUBSTITUTE(TRIM('수출입 실적(국가별)'!D3242),",","")),"")</f>
        <v>597</v>
      </c>
      <c r="F3238" s="19" t="n">
        <f aca="false">IFERROR(VALUE(SUBSTITUTE(TRIM('수출입 실적(국가별)'!F3242),",","")),"")</f>
        <v>29</v>
      </c>
      <c r="G3238" s="19" t="n">
        <f aca="false">IFERROR(VALUE(SUBSTITUTE(TRIM('수출입 실적(국가별)'!G3242),",","")),"")</f>
        <v>567</v>
      </c>
    </row>
    <row r="3239" customFormat="false" ht="15" hidden="false" customHeight="true" outlineLevel="0" collapsed="false">
      <c r="A3239" s="11" t="str">
        <f aca="false">TRIM('수출입 실적(국가별)'!A3243)</f>
        <v>2026.02</v>
      </c>
      <c r="B3239" s="17" t="n">
        <f aca="false">IFERROR(VALUE(LEFT(A3239,4)),"")</f>
        <v>2026</v>
      </c>
      <c r="C3239" s="17" t="n">
        <f aca="false">IFERROR(VALUE(RIGHT(A3239,2)),"")</f>
        <v>2</v>
      </c>
      <c r="D3239" s="11" t="str">
        <f aca="false">TRIM('수출입 실적(국가별)'!B3243)</f>
        <v>솔로몬 군도</v>
      </c>
      <c r="E3239" s="19" t="n">
        <f aca="false">IFERROR(VALUE(SUBSTITUTE(TRIM('수출입 실적(국가별)'!D3243),",","")),"")</f>
        <v>576</v>
      </c>
      <c r="F3239" s="19" t="n">
        <f aca="false">IFERROR(VALUE(SUBSTITUTE(TRIM('수출입 실적(국가별)'!F3243),",","")),"")</f>
        <v>45</v>
      </c>
      <c r="G3239" s="19" t="n">
        <f aca="false">IFERROR(VALUE(SUBSTITUTE(TRIM('수출입 실적(국가별)'!G3243),",","")),"")</f>
        <v>531</v>
      </c>
    </row>
    <row r="3240" customFormat="false" ht="15" hidden="false" customHeight="true" outlineLevel="0" collapsed="false">
      <c r="A3240" s="11" t="str">
        <f aca="false">TRIM('수출입 실적(국가별)'!A3244)</f>
        <v>2026.02</v>
      </c>
      <c r="B3240" s="17" t="n">
        <f aca="false">IFERROR(VALUE(LEFT(A3240,4)),"")</f>
        <v>2026</v>
      </c>
      <c r="C3240" s="17" t="n">
        <f aca="false">IFERROR(VALUE(RIGHT(A3240,2)),"")</f>
        <v>2</v>
      </c>
      <c r="D3240" s="11" t="str">
        <f aca="false">TRIM('수출입 실적(국가별)'!B3244)</f>
        <v>부탄</v>
      </c>
      <c r="E3240" s="19" t="n">
        <f aca="false">IFERROR(VALUE(SUBSTITUTE(TRIM('수출입 실적(국가별)'!D3244),",","")),"")</f>
        <v>571</v>
      </c>
      <c r="F3240" s="19" t="n">
        <f aca="false">IFERROR(VALUE(SUBSTITUTE(TRIM('수출입 실적(국가별)'!F3244),",","")),"")</f>
        <v>713</v>
      </c>
      <c r="G3240" s="19" t="n">
        <f aca="false">IFERROR(VALUE(SUBSTITUTE(TRIM('수출입 실적(국가별)'!G3244),",","")),"")</f>
        <v>-143</v>
      </c>
    </row>
    <row r="3241" customFormat="false" ht="15" hidden="false" customHeight="true" outlineLevel="0" collapsed="false">
      <c r="A3241" s="11" t="str">
        <f aca="false">TRIM('수출입 실적(국가별)'!A3245)</f>
        <v>2026.02</v>
      </c>
      <c r="B3241" s="17" t="n">
        <f aca="false">IFERROR(VALUE(LEFT(A3241,4)),"")</f>
        <v>2026</v>
      </c>
      <c r="C3241" s="17" t="n">
        <f aca="false">IFERROR(VALUE(RIGHT(A3241,2)),"")</f>
        <v>2</v>
      </c>
      <c r="D3241" s="11" t="str">
        <f aca="false">TRIM('수출입 실적(국가별)'!B3245)</f>
        <v>소말리아</v>
      </c>
      <c r="E3241" s="19" t="n">
        <f aca="false">IFERROR(VALUE(SUBSTITUTE(TRIM('수출입 실적(국가별)'!D3245),",","")),"")</f>
        <v>556</v>
      </c>
      <c r="F3241" s="19" t="n">
        <f aca="false">IFERROR(VALUE(SUBSTITUTE(TRIM('수출입 실적(국가별)'!F3245),",","")),"")</f>
        <v>244</v>
      </c>
      <c r="G3241" s="19" t="n">
        <f aca="false">IFERROR(VALUE(SUBSTITUTE(TRIM('수출입 실적(국가별)'!G3245),",","")),"")</f>
        <v>312</v>
      </c>
    </row>
    <row r="3242" customFormat="false" ht="15" hidden="false" customHeight="true" outlineLevel="0" collapsed="false">
      <c r="A3242" s="11" t="str">
        <f aca="false">TRIM('수출입 실적(국가별)'!A3246)</f>
        <v>2026.02</v>
      </c>
      <c r="B3242" s="17" t="n">
        <f aca="false">IFERROR(VALUE(LEFT(A3242,4)),"")</f>
        <v>2026</v>
      </c>
      <c r="C3242" s="17" t="n">
        <f aca="false">IFERROR(VALUE(RIGHT(A3242,2)),"")</f>
        <v>2</v>
      </c>
      <c r="D3242" s="11" t="str">
        <f aca="false">TRIM('수출입 실적(국가별)'!B3246)</f>
        <v>쿠바</v>
      </c>
      <c r="E3242" s="19" t="n">
        <f aca="false">IFERROR(VALUE(SUBSTITUTE(TRIM('수출입 실적(국가별)'!D3246),",","")),"")</f>
        <v>508</v>
      </c>
      <c r="F3242" s="19" t="n">
        <f aca="false">IFERROR(VALUE(SUBSTITUTE(TRIM('수출입 실적(국가별)'!F3246),",","")),"")</f>
        <v>535</v>
      </c>
      <c r="G3242" s="19" t="n">
        <f aca="false">IFERROR(VALUE(SUBSTITUTE(TRIM('수출입 실적(국가별)'!G3246),",","")),"")</f>
        <v>-27</v>
      </c>
    </row>
    <row r="3243" customFormat="false" ht="15" hidden="false" customHeight="true" outlineLevel="0" collapsed="false">
      <c r="A3243" s="11" t="str">
        <f aca="false">TRIM('수출입 실적(국가별)'!A3247)</f>
        <v>2026.02</v>
      </c>
      <c r="B3243" s="17" t="n">
        <f aca="false">IFERROR(VALUE(LEFT(A3243,4)),"")</f>
        <v>2026</v>
      </c>
      <c r="C3243" s="17" t="n">
        <f aca="false">IFERROR(VALUE(RIGHT(A3243,2)),"")</f>
        <v>2</v>
      </c>
      <c r="D3243" s="11" t="str">
        <f aca="false">TRIM('수출입 실적(국가별)'!B3247)</f>
        <v>영령 캐이맨 군도</v>
      </c>
      <c r="E3243" s="19" t="n">
        <f aca="false">IFERROR(VALUE(SUBSTITUTE(TRIM('수출입 실적(국가별)'!D3247),",","")),"")</f>
        <v>487</v>
      </c>
      <c r="F3243" s="19" t="n">
        <f aca="false">IFERROR(VALUE(SUBSTITUTE(TRIM('수출입 실적(국가별)'!F3247),",","")),"")</f>
        <v>0</v>
      </c>
      <c r="G3243" s="19" t="n">
        <f aca="false">IFERROR(VALUE(SUBSTITUTE(TRIM('수출입 실적(국가별)'!G3247),",","")),"")</f>
        <v>487</v>
      </c>
    </row>
    <row r="3244" customFormat="false" ht="15" hidden="false" customHeight="true" outlineLevel="0" collapsed="false">
      <c r="A3244" s="11" t="str">
        <f aca="false">TRIM('수출입 실적(국가별)'!A3248)</f>
        <v>2026.02</v>
      </c>
      <c r="B3244" s="17" t="n">
        <f aca="false">IFERROR(VALUE(LEFT(A3244,4)),"")</f>
        <v>2026</v>
      </c>
      <c r="C3244" s="17" t="n">
        <f aca="false">IFERROR(VALUE(RIGHT(A3244,2)),"")</f>
        <v>2</v>
      </c>
      <c r="D3244" s="11" t="str">
        <f aca="false">TRIM('수출입 실적(국가별)'!B3248)</f>
        <v>아메리칸 사모아</v>
      </c>
      <c r="E3244" s="19" t="n">
        <f aca="false">IFERROR(VALUE(SUBSTITUTE(TRIM('수출입 실적(국가별)'!D3248),",","")),"")</f>
        <v>458</v>
      </c>
      <c r="F3244" s="19" t="n">
        <f aca="false">IFERROR(VALUE(SUBSTITUTE(TRIM('수출입 실적(국가별)'!F3248),",","")),"")</f>
        <v>125</v>
      </c>
      <c r="G3244" s="19" t="n">
        <f aca="false">IFERROR(VALUE(SUBSTITUTE(TRIM('수출입 실적(국가별)'!G3248),",","")),"")</f>
        <v>333</v>
      </c>
    </row>
    <row r="3245" customFormat="false" ht="15" hidden="false" customHeight="true" outlineLevel="0" collapsed="false">
      <c r="A3245" s="11" t="str">
        <f aca="false">TRIM('수출입 실적(국가별)'!A3249)</f>
        <v>2026.02</v>
      </c>
      <c r="B3245" s="17" t="n">
        <f aca="false">IFERROR(VALUE(LEFT(A3245,4)),"")</f>
        <v>2026</v>
      </c>
      <c r="C3245" s="17" t="n">
        <f aca="false">IFERROR(VALUE(RIGHT(A3245,2)),"")</f>
        <v>2</v>
      </c>
      <c r="D3245" s="11" t="str">
        <f aca="false">TRIM('수출입 실적(국가별)'!B3249)</f>
        <v>몰디브</v>
      </c>
      <c r="E3245" s="19" t="n">
        <f aca="false">IFERROR(VALUE(SUBSTITUTE(TRIM('수출입 실적(국가별)'!D3249),",","")),"")</f>
        <v>405</v>
      </c>
      <c r="F3245" s="19" t="n">
        <f aca="false">IFERROR(VALUE(SUBSTITUTE(TRIM('수출입 실적(국가별)'!F3249),",","")),"")</f>
        <v>0</v>
      </c>
      <c r="G3245" s="19" t="n">
        <f aca="false">IFERROR(VALUE(SUBSTITUTE(TRIM('수출입 실적(국가별)'!G3249),",","")),"")</f>
        <v>405</v>
      </c>
    </row>
    <row r="3246" customFormat="false" ht="15" hidden="false" customHeight="true" outlineLevel="0" collapsed="false">
      <c r="A3246" s="11" t="str">
        <f aca="false">TRIM('수출입 실적(국가별)'!A3250)</f>
        <v>2026.02</v>
      </c>
      <c r="B3246" s="17" t="n">
        <f aca="false">IFERROR(VALUE(LEFT(A3246,4)),"")</f>
        <v>2026</v>
      </c>
      <c r="C3246" s="17" t="n">
        <f aca="false">IFERROR(VALUE(RIGHT(A3246,2)),"")</f>
        <v>2</v>
      </c>
      <c r="D3246" s="11" t="str">
        <f aca="false">TRIM('수출입 실적(국가별)'!B3250)</f>
        <v>불령 가이아나</v>
      </c>
      <c r="E3246" s="19" t="n">
        <f aca="false">IFERROR(VALUE(SUBSTITUTE(TRIM('수출입 실적(국가별)'!D3250),",","")),"")</f>
        <v>356</v>
      </c>
      <c r="F3246" s="19" t="n">
        <f aca="false">IFERROR(VALUE(SUBSTITUTE(TRIM('수출입 실적(국가별)'!F3250),",","")),"")</f>
        <v>0</v>
      </c>
      <c r="G3246" s="19" t="n">
        <f aca="false">IFERROR(VALUE(SUBSTITUTE(TRIM('수출입 실적(국가별)'!G3250),",","")),"")</f>
        <v>356</v>
      </c>
    </row>
    <row r="3247" customFormat="false" ht="15" hidden="false" customHeight="true" outlineLevel="0" collapsed="false">
      <c r="A3247" s="11" t="str">
        <f aca="false">TRIM('수출입 실적(국가별)'!A3251)</f>
        <v>2026.02</v>
      </c>
      <c r="B3247" s="17" t="n">
        <f aca="false">IFERROR(VALUE(LEFT(A3247,4)),"")</f>
        <v>2026</v>
      </c>
      <c r="C3247" s="17" t="n">
        <f aca="false">IFERROR(VALUE(RIGHT(A3247,2)),"")</f>
        <v>2</v>
      </c>
      <c r="D3247" s="11" t="str">
        <f aca="false">TRIM('수출입 실적(국가별)'!B3251)</f>
        <v>감비아</v>
      </c>
      <c r="E3247" s="19" t="n">
        <f aca="false">IFERROR(VALUE(SUBSTITUTE(TRIM('수출입 실적(국가별)'!D3251),",","")),"")</f>
        <v>334</v>
      </c>
      <c r="F3247" s="19" t="n">
        <f aca="false">IFERROR(VALUE(SUBSTITUTE(TRIM('수출입 실적(국가별)'!F3251),",","")),"")</f>
        <v>994</v>
      </c>
      <c r="G3247" s="19" t="n">
        <f aca="false">IFERROR(VALUE(SUBSTITUTE(TRIM('수출입 실적(국가별)'!G3251),",","")),"")</f>
        <v>-660</v>
      </c>
    </row>
    <row r="3248" customFormat="false" ht="15" hidden="false" customHeight="true" outlineLevel="0" collapsed="false">
      <c r="A3248" s="11" t="str">
        <f aca="false">TRIM('수출입 실적(국가별)'!A3252)</f>
        <v>2026.02</v>
      </c>
      <c r="B3248" s="17" t="n">
        <f aca="false">IFERROR(VALUE(LEFT(A3248,4)),"")</f>
        <v>2026</v>
      </c>
      <c r="C3248" s="17" t="n">
        <f aca="false">IFERROR(VALUE(RIGHT(A3248,2)),"")</f>
        <v>2</v>
      </c>
      <c r="D3248" s="11" t="str">
        <f aca="false">TRIM('수출입 실적(국가별)'!B3252)</f>
        <v>세인트 마틴</v>
      </c>
      <c r="E3248" s="19" t="n">
        <f aca="false">IFERROR(VALUE(SUBSTITUTE(TRIM('수출입 실적(국가별)'!D3252),",","")),"")</f>
        <v>332</v>
      </c>
      <c r="F3248" s="19" t="n">
        <f aca="false">IFERROR(VALUE(SUBSTITUTE(TRIM('수출입 실적(국가별)'!F3252),",","")),"")</f>
        <v>0</v>
      </c>
      <c r="G3248" s="19" t="n">
        <f aca="false">IFERROR(VALUE(SUBSTITUTE(TRIM('수출입 실적(국가별)'!G3252),",","")),"")</f>
        <v>332</v>
      </c>
    </row>
    <row r="3249" customFormat="false" ht="15" hidden="false" customHeight="true" outlineLevel="0" collapsed="false">
      <c r="A3249" s="11" t="str">
        <f aca="false">TRIM('수출입 실적(국가별)'!A3253)</f>
        <v>2026.02</v>
      </c>
      <c r="B3249" s="17" t="n">
        <f aca="false">IFERROR(VALUE(LEFT(A3249,4)),"")</f>
        <v>2026</v>
      </c>
      <c r="C3249" s="17" t="n">
        <f aca="false">IFERROR(VALUE(RIGHT(A3249,2)),"")</f>
        <v>2</v>
      </c>
      <c r="D3249" s="11" t="str">
        <f aca="false">TRIM('수출입 실적(국가별)'!B3253)</f>
        <v>마티니크</v>
      </c>
      <c r="E3249" s="19" t="n">
        <f aca="false">IFERROR(VALUE(SUBSTITUTE(TRIM('수출입 실적(국가별)'!D3253),",","")),"")</f>
        <v>300</v>
      </c>
      <c r="F3249" s="19" t="n">
        <f aca="false">IFERROR(VALUE(SUBSTITUTE(TRIM('수출입 실적(국가별)'!F3253),",","")),"")</f>
        <v>0</v>
      </c>
      <c r="G3249" s="19" t="n">
        <f aca="false">IFERROR(VALUE(SUBSTITUTE(TRIM('수출입 실적(국가별)'!G3253),",","")),"")</f>
        <v>300</v>
      </c>
    </row>
    <row r="3250" customFormat="false" ht="15" hidden="false" customHeight="true" outlineLevel="0" collapsed="false">
      <c r="A3250" s="11" t="str">
        <f aca="false">TRIM('수출입 실적(국가별)'!A3254)</f>
        <v>2026.02</v>
      </c>
      <c r="B3250" s="17" t="n">
        <f aca="false">IFERROR(VALUE(LEFT(A3250,4)),"")</f>
        <v>2026</v>
      </c>
      <c r="C3250" s="17" t="n">
        <f aca="false">IFERROR(VALUE(RIGHT(A3250,2)),"")</f>
        <v>2</v>
      </c>
      <c r="D3250" s="11" t="str">
        <f aca="false">TRIM('수출입 실적(국가별)'!B3254)</f>
        <v>시에라 리온</v>
      </c>
      <c r="E3250" s="19" t="n">
        <f aca="false">IFERROR(VALUE(SUBSTITUTE(TRIM('수출입 실적(국가별)'!D3254),",","")),"")</f>
        <v>298</v>
      </c>
      <c r="F3250" s="19" t="n">
        <f aca="false">IFERROR(VALUE(SUBSTITUTE(TRIM('수출입 실적(국가별)'!F3254),",","")),"")</f>
        <v>412</v>
      </c>
      <c r="G3250" s="19" t="n">
        <f aca="false">IFERROR(VALUE(SUBSTITUTE(TRIM('수출입 실적(국가별)'!G3254),",","")),"")</f>
        <v>-113</v>
      </c>
    </row>
    <row r="3251" customFormat="false" ht="15" hidden="false" customHeight="true" outlineLevel="0" collapsed="false">
      <c r="A3251" s="11" t="str">
        <f aca="false">TRIM('수출입 실적(국가별)'!A3255)</f>
        <v>2026.02</v>
      </c>
      <c r="B3251" s="17" t="n">
        <f aca="false">IFERROR(VALUE(LEFT(A3251,4)),"")</f>
        <v>2026</v>
      </c>
      <c r="C3251" s="17" t="n">
        <f aca="false">IFERROR(VALUE(RIGHT(A3251,2)),"")</f>
        <v>2</v>
      </c>
      <c r="D3251" s="11" t="str">
        <f aca="false">TRIM('수출입 실적(국가별)'!B3255)</f>
        <v>바하마</v>
      </c>
      <c r="E3251" s="19" t="n">
        <f aca="false">IFERROR(VALUE(SUBSTITUTE(TRIM('수출입 실적(국가별)'!D3255),",","")),"")</f>
        <v>286</v>
      </c>
      <c r="F3251" s="19" t="n">
        <f aca="false">IFERROR(VALUE(SUBSTITUTE(TRIM('수출입 실적(국가별)'!F3255),",","")),"")</f>
        <v>0</v>
      </c>
      <c r="G3251" s="19" t="n">
        <f aca="false">IFERROR(VALUE(SUBSTITUTE(TRIM('수출입 실적(국가별)'!G3255),",","")),"")</f>
        <v>286</v>
      </c>
    </row>
    <row r="3252" customFormat="false" ht="15" hidden="false" customHeight="true" outlineLevel="0" collapsed="false">
      <c r="A3252" s="11" t="str">
        <f aca="false">TRIM('수출입 실적(국가별)'!A3256)</f>
        <v>2026.02</v>
      </c>
      <c r="B3252" s="17" t="n">
        <f aca="false">IFERROR(VALUE(LEFT(A3252,4)),"")</f>
        <v>2026</v>
      </c>
      <c r="C3252" s="17" t="n">
        <f aca="false">IFERROR(VALUE(RIGHT(A3252,2)),"")</f>
        <v>2</v>
      </c>
      <c r="D3252" s="11" t="str">
        <f aca="false">TRIM('수출입 실적(국가별)'!B3256)</f>
        <v>수리남</v>
      </c>
      <c r="E3252" s="19" t="n">
        <f aca="false">IFERROR(VALUE(SUBSTITUTE(TRIM('수출입 실적(국가별)'!D3256),",","")),"")</f>
        <v>285</v>
      </c>
      <c r="F3252" s="19" t="n">
        <f aca="false">IFERROR(VALUE(SUBSTITUTE(TRIM('수출입 실적(국가별)'!F3256),",","")),"")</f>
        <v>285</v>
      </c>
      <c r="G3252" s="19" t="n">
        <f aca="false">IFERROR(VALUE(SUBSTITUTE(TRIM('수출입 실적(국가별)'!G3256),",","")),"")</f>
        <v>0</v>
      </c>
    </row>
    <row r="3253" customFormat="false" ht="15" hidden="false" customHeight="true" outlineLevel="0" collapsed="false">
      <c r="A3253" s="11" t="str">
        <f aca="false">TRIM('수출입 실적(국가별)'!A3257)</f>
        <v>2026.02</v>
      </c>
      <c r="B3253" s="17" t="n">
        <f aca="false">IFERROR(VALUE(LEFT(A3253,4)),"")</f>
        <v>2026</v>
      </c>
      <c r="C3253" s="17" t="n">
        <f aca="false">IFERROR(VALUE(RIGHT(A3253,2)),"")</f>
        <v>2</v>
      </c>
      <c r="D3253" s="11" t="str">
        <f aca="false">TRIM('수출입 실적(국가별)'!B3257)</f>
        <v>몬테네그로</v>
      </c>
      <c r="E3253" s="19" t="n">
        <f aca="false">IFERROR(VALUE(SUBSTITUTE(TRIM('수출입 실적(국가별)'!D3257),",","")),"")</f>
        <v>245</v>
      </c>
      <c r="F3253" s="19" t="n">
        <f aca="false">IFERROR(VALUE(SUBSTITUTE(TRIM('수출입 실적(국가별)'!F3257),",","")),"")</f>
        <v>0</v>
      </c>
      <c r="G3253" s="19" t="n">
        <f aca="false">IFERROR(VALUE(SUBSTITUTE(TRIM('수출입 실적(국가별)'!G3257),",","")),"")</f>
        <v>245</v>
      </c>
    </row>
    <row r="3254" customFormat="false" ht="15" hidden="false" customHeight="true" outlineLevel="0" collapsed="false">
      <c r="A3254" s="11" t="str">
        <f aca="false">TRIM('수출입 실적(국가별)'!A3258)</f>
        <v>2026.02</v>
      </c>
      <c r="B3254" s="17" t="n">
        <f aca="false">IFERROR(VALUE(LEFT(A3254,4)),"")</f>
        <v>2026</v>
      </c>
      <c r="C3254" s="17" t="n">
        <f aca="false">IFERROR(VALUE(RIGHT(A3254,2)),"")</f>
        <v>2</v>
      </c>
      <c r="D3254" s="11" t="str">
        <f aca="false">TRIM('수출입 실적(국가별)'!B3258)</f>
        <v>세인트 루시아</v>
      </c>
      <c r="E3254" s="19" t="n">
        <f aca="false">IFERROR(VALUE(SUBSTITUTE(TRIM('수출입 실적(국가별)'!D3258),",","")),"")</f>
        <v>234</v>
      </c>
      <c r="F3254" s="19" t="n">
        <f aca="false">IFERROR(VALUE(SUBSTITUTE(TRIM('수출입 실적(국가별)'!F3258),",","")),"")</f>
        <v>36</v>
      </c>
      <c r="G3254" s="19" t="n">
        <f aca="false">IFERROR(VALUE(SUBSTITUTE(TRIM('수출입 실적(국가별)'!G3258),",","")),"")</f>
        <v>198</v>
      </c>
    </row>
    <row r="3255" customFormat="false" ht="15" hidden="false" customHeight="true" outlineLevel="0" collapsed="false">
      <c r="A3255" s="11" t="str">
        <f aca="false">TRIM('수출입 실적(국가별)'!A3259)</f>
        <v>2026.02</v>
      </c>
      <c r="B3255" s="17" t="n">
        <f aca="false">IFERROR(VALUE(LEFT(A3255,4)),"")</f>
        <v>2026</v>
      </c>
      <c r="C3255" s="17" t="n">
        <f aca="false">IFERROR(VALUE(RIGHT(A3255,2)),"")</f>
        <v>2</v>
      </c>
      <c r="D3255" s="11" t="str">
        <f aca="false">TRIM('수출입 실적(국가별)'!B3259)</f>
        <v>나미비아</v>
      </c>
      <c r="E3255" s="19" t="n">
        <f aca="false">IFERROR(VALUE(SUBSTITUTE(TRIM('수출입 실적(국가별)'!D3259),",","")),"")</f>
        <v>204</v>
      </c>
      <c r="F3255" s="19" t="n">
        <f aca="false">IFERROR(VALUE(SUBSTITUTE(TRIM('수출입 실적(국가별)'!F3259),",","")),"")</f>
        <v>34521</v>
      </c>
      <c r="G3255" s="19" t="n">
        <f aca="false">IFERROR(VALUE(SUBSTITUTE(TRIM('수출입 실적(국가별)'!G3259),",","")),"")</f>
        <v>-34316</v>
      </c>
    </row>
    <row r="3256" customFormat="false" ht="15" hidden="false" customHeight="true" outlineLevel="0" collapsed="false">
      <c r="A3256" s="11" t="str">
        <f aca="false">TRIM('수출입 실적(국가별)'!A3260)</f>
        <v>2026.02</v>
      </c>
      <c r="B3256" s="17" t="n">
        <f aca="false">IFERROR(VALUE(LEFT(A3256,4)),"")</f>
        <v>2026</v>
      </c>
      <c r="C3256" s="17" t="n">
        <f aca="false">IFERROR(VALUE(RIGHT(A3256,2)),"")</f>
        <v>2</v>
      </c>
      <c r="D3256" s="11" t="str">
        <f aca="false">TRIM('수출입 실적(국가별)'!B3260)</f>
        <v>말리</v>
      </c>
      <c r="E3256" s="19" t="n">
        <f aca="false">IFERROR(VALUE(SUBSTITUTE(TRIM('수출입 실적(국가별)'!D3260),",","")),"")</f>
        <v>204</v>
      </c>
      <c r="F3256" s="19" t="n">
        <f aca="false">IFERROR(VALUE(SUBSTITUTE(TRIM('수출입 실적(국가별)'!F3260),",","")),"")</f>
        <v>0</v>
      </c>
      <c r="G3256" s="19" t="n">
        <f aca="false">IFERROR(VALUE(SUBSTITUTE(TRIM('수출입 실적(국가별)'!G3260),",","")),"")</f>
        <v>204</v>
      </c>
    </row>
    <row r="3257" customFormat="false" ht="15" hidden="false" customHeight="true" outlineLevel="0" collapsed="false">
      <c r="A3257" s="11" t="str">
        <f aca="false">TRIM('수출입 실적(국가별)'!A3261)</f>
        <v>2026.02</v>
      </c>
      <c r="B3257" s="17" t="n">
        <f aca="false">IFERROR(VALUE(LEFT(A3257,4)),"")</f>
        <v>2026</v>
      </c>
      <c r="C3257" s="17" t="n">
        <f aca="false">IFERROR(VALUE(RIGHT(A3257,2)),"")</f>
        <v>2</v>
      </c>
      <c r="D3257" s="11" t="str">
        <f aca="false">TRIM('수출입 실적(국가별)'!B3261)</f>
        <v>큐라소</v>
      </c>
      <c r="E3257" s="19" t="n">
        <f aca="false">IFERROR(VALUE(SUBSTITUTE(TRIM('수출입 실적(국가별)'!D3261),",","")),"")</f>
        <v>203</v>
      </c>
      <c r="F3257" s="19" t="n">
        <f aca="false">IFERROR(VALUE(SUBSTITUTE(TRIM('수출입 실적(국가별)'!F3261),",","")),"")</f>
        <v>18</v>
      </c>
      <c r="G3257" s="19" t="n">
        <f aca="false">IFERROR(VALUE(SUBSTITUTE(TRIM('수출입 실적(국가별)'!G3261),",","")),"")</f>
        <v>185</v>
      </c>
    </row>
    <row r="3258" customFormat="false" ht="15" hidden="false" customHeight="true" outlineLevel="0" collapsed="false">
      <c r="A3258" s="11" t="str">
        <f aca="false">TRIM('수출입 실적(국가별)'!A3262)</f>
        <v>2026.02</v>
      </c>
      <c r="B3258" s="17" t="n">
        <f aca="false">IFERROR(VALUE(LEFT(A3258,4)),"")</f>
        <v>2026</v>
      </c>
      <c r="C3258" s="17" t="n">
        <f aca="false">IFERROR(VALUE(RIGHT(A3258,2)),"")</f>
        <v>2</v>
      </c>
      <c r="D3258" s="11" t="str">
        <f aca="false">TRIM('수출입 실적(국가별)'!B3262)</f>
        <v>부룬디</v>
      </c>
      <c r="E3258" s="19" t="n">
        <f aca="false">IFERROR(VALUE(SUBSTITUTE(TRIM('수출입 실적(국가별)'!D3262),",","")),"")</f>
        <v>199</v>
      </c>
      <c r="F3258" s="19" t="n">
        <f aca="false">IFERROR(VALUE(SUBSTITUTE(TRIM('수출입 실적(국가별)'!F3262),",","")),"")</f>
        <v>140</v>
      </c>
      <c r="G3258" s="19" t="n">
        <f aca="false">IFERROR(VALUE(SUBSTITUTE(TRIM('수출입 실적(국가별)'!G3262),",","")),"")</f>
        <v>59</v>
      </c>
    </row>
    <row r="3259" customFormat="false" ht="15" hidden="false" customHeight="true" outlineLevel="0" collapsed="false">
      <c r="A3259" s="11" t="str">
        <f aca="false">TRIM('수출입 실적(국가별)'!A3263)</f>
        <v>2026.02</v>
      </c>
      <c r="B3259" s="17" t="n">
        <f aca="false">IFERROR(VALUE(LEFT(A3259,4)),"")</f>
        <v>2026</v>
      </c>
      <c r="C3259" s="17" t="n">
        <f aca="false">IFERROR(VALUE(RIGHT(A3259,2)),"")</f>
        <v>2</v>
      </c>
      <c r="D3259" s="11" t="str">
        <f aca="false">TRIM('수출입 실적(국가별)'!B3263)</f>
        <v>벨리제</v>
      </c>
      <c r="E3259" s="19" t="n">
        <f aca="false">IFERROR(VALUE(SUBSTITUTE(TRIM('수출입 실적(국가별)'!D3263),",","")),"")</f>
        <v>164</v>
      </c>
      <c r="F3259" s="19" t="n">
        <f aca="false">IFERROR(VALUE(SUBSTITUTE(TRIM('수출입 실적(국가별)'!F3263),",","")),"")</f>
        <v>0</v>
      </c>
      <c r="G3259" s="19" t="n">
        <f aca="false">IFERROR(VALUE(SUBSTITUTE(TRIM('수출입 실적(국가별)'!G3263),",","")),"")</f>
        <v>164</v>
      </c>
    </row>
    <row r="3260" customFormat="false" ht="15" hidden="false" customHeight="true" outlineLevel="0" collapsed="false">
      <c r="A3260" s="11" t="str">
        <f aca="false">TRIM('수출입 실적(국가별)'!A3264)</f>
        <v>2026.02</v>
      </c>
      <c r="B3260" s="17" t="n">
        <f aca="false">IFERROR(VALUE(LEFT(A3260,4)),"")</f>
        <v>2026</v>
      </c>
      <c r="C3260" s="17" t="n">
        <f aca="false">IFERROR(VALUE(RIGHT(A3260,2)),"")</f>
        <v>2</v>
      </c>
      <c r="D3260" s="11" t="str">
        <f aca="false">TRIM('수출입 실적(국가별)'!B3264)</f>
        <v>팔라우</v>
      </c>
      <c r="E3260" s="19" t="n">
        <f aca="false">IFERROR(VALUE(SUBSTITUTE(TRIM('수출입 실적(국가별)'!D3264),",","")),"")</f>
        <v>146</v>
      </c>
      <c r="F3260" s="19" t="n">
        <f aca="false">IFERROR(VALUE(SUBSTITUTE(TRIM('수출입 실적(국가별)'!F3264),",","")),"")</f>
        <v>37</v>
      </c>
      <c r="G3260" s="19" t="n">
        <f aca="false">IFERROR(VALUE(SUBSTITUTE(TRIM('수출입 실적(국가별)'!G3264),",","")),"")</f>
        <v>109</v>
      </c>
    </row>
    <row r="3261" customFormat="false" ht="15" hidden="false" customHeight="true" outlineLevel="0" collapsed="false">
      <c r="A3261" s="11" t="str">
        <f aca="false">TRIM('수출입 실적(국가별)'!A3265)</f>
        <v>2026.02</v>
      </c>
      <c r="B3261" s="17" t="n">
        <f aca="false">IFERROR(VALUE(LEFT(A3261,4)),"")</f>
        <v>2026</v>
      </c>
      <c r="C3261" s="17" t="n">
        <f aca="false">IFERROR(VALUE(RIGHT(A3261,2)),"")</f>
        <v>2</v>
      </c>
      <c r="D3261" s="11" t="str">
        <f aca="false">TRIM('수출입 실적(국가별)'!B3265)</f>
        <v>보츠와나</v>
      </c>
      <c r="E3261" s="19" t="n">
        <f aca="false">IFERROR(VALUE(SUBSTITUTE(TRIM('수출입 실적(국가별)'!D3265),",","")),"")</f>
        <v>134</v>
      </c>
      <c r="F3261" s="19" t="n">
        <f aca="false">IFERROR(VALUE(SUBSTITUTE(TRIM('수출입 실적(국가별)'!F3265),",","")),"")</f>
        <v>141</v>
      </c>
      <c r="G3261" s="19" t="n">
        <f aca="false">IFERROR(VALUE(SUBSTITUTE(TRIM('수출입 실적(국가별)'!G3265),",","")),"")</f>
        <v>-7</v>
      </c>
    </row>
    <row r="3262" customFormat="false" ht="15" hidden="false" customHeight="true" outlineLevel="0" collapsed="false">
      <c r="A3262" s="11" t="str">
        <f aca="false">TRIM('수출입 실적(국가별)'!A3266)</f>
        <v>2026.02</v>
      </c>
      <c r="B3262" s="17" t="n">
        <f aca="false">IFERROR(VALUE(LEFT(A3262,4)),"")</f>
        <v>2026</v>
      </c>
      <c r="C3262" s="17" t="n">
        <f aca="false">IFERROR(VALUE(RIGHT(A3262,2)),"")</f>
        <v>2</v>
      </c>
      <c r="D3262" s="11" t="str">
        <f aca="false">TRIM('수출입 실적(국가별)'!B3266)</f>
        <v>보네르 신트외스타티위스</v>
      </c>
      <c r="E3262" s="19" t="n">
        <f aca="false">IFERROR(VALUE(SUBSTITUTE(TRIM('수출입 실적(국가별)'!D3266),",","")),"")</f>
        <v>129</v>
      </c>
      <c r="F3262" s="19" t="n">
        <f aca="false">IFERROR(VALUE(SUBSTITUTE(TRIM('수출입 실적(국가별)'!F3266),",","")),"")</f>
        <v>0</v>
      </c>
      <c r="G3262" s="19" t="n">
        <f aca="false">IFERROR(VALUE(SUBSTITUTE(TRIM('수출입 실적(국가별)'!G3266),",","")),"")</f>
        <v>129</v>
      </c>
    </row>
    <row r="3263" customFormat="false" ht="15" hidden="false" customHeight="true" outlineLevel="0" collapsed="false">
      <c r="A3263" s="11" t="str">
        <f aca="false">TRIM('수출입 실적(국가별)'!A3267)</f>
        <v>2026.02</v>
      </c>
      <c r="B3263" s="17" t="n">
        <f aca="false">IFERROR(VALUE(LEFT(A3263,4)),"")</f>
        <v>2026</v>
      </c>
      <c r="C3263" s="17" t="n">
        <f aca="false">IFERROR(VALUE(RIGHT(A3263,2)),"")</f>
        <v>2</v>
      </c>
      <c r="D3263" s="11" t="str">
        <f aca="false">TRIM('수출입 실적(국가별)'!B3267)</f>
        <v>투발루</v>
      </c>
      <c r="E3263" s="19" t="n">
        <f aca="false">IFERROR(VALUE(SUBSTITUTE(TRIM('수출입 실적(국가별)'!D3267),",","")),"")</f>
        <v>125</v>
      </c>
      <c r="F3263" s="19" t="n">
        <f aca="false">IFERROR(VALUE(SUBSTITUTE(TRIM('수출입 실적(국가별)'!F3267),",","")),"")</f>
        <v>556</v>
      </c>
      <c r="G3263" s="19" t="n">
        <f aca="false">IFERROR(VALUE(SUBSTITUTE(TRIM('수출입 실적(국가별)'!G3267),",","")),"")</f>
        <v>-431</v>
      </c>
    </row>
    <row r="3264" customFormat="false" ht="15" hidden="false" customHeight="true" outlineLevel="0" collapsed="false">
      <c r="A3264" s="11" t="str">
        <f aca="false">TRIM('수출입 실적(국가별)'!A3268)</f>
        <v>2026.02</v>
      </c>
      <c r="B3264" s="17" t="n">
        <f aca="false">IFERROR(VALUE(LEFT(A3264,4)),"")</f>
        <v>2026</v>
      </c>
      <c r="C3264" s="17" t="n">
        <f aca="false">IFERROR(VALUE(RIGHT(A3264,2)),"")</f>
        <v>2</v>
      </c>
      <c r="D3264" s="11" t="str">
        <f aca="false">TRIM('수출입 실적(국가별)'!B3268)</f>
        <v>세인트 빈센트 그레나딘</v>
      </c>
      <c r="E3264" s="19" t="n">
        <f aca="false">IFERROR(VALUE(SUBSTITUTE(TRIM('수출입 실적(국가별)'!D3268),",","")),"")</f>
        <v>103</v>
      </c>
      <c r="F3264" s="19" t="n">
        <f aca="false">IFERROR(VALUE(SUBSTITUTE(TRIM('수출입 실적(국가별)'!F3268),",","")),"")</f>
        <v>0</v>
      </c>
      <c r="G3264" s="19" t="n">
        <f aca="false">IFERROR(VALUE(SUBSTITUTE(TRIM('수출입 실적(국가별)'!G3268),",","")),"")</f>
        <v>103</v>
      </c>
    </row>
    <row r="3265" customFormat="false" ht="15" hidden="false" customHeight="true" outlineLevel="0" collapsed="false">
      <c r="A3265" s="11" t="str">
        <f aca="false">TRIM('수출입 실적(국가별)'!A3269)</f>
        <v>2026.02</v>
      </c>
      <c r="B3265" s="17" t="n">
        <f aca="false">IFERROR(VALUE(LEFT(A3265,4)),"")</f>
        <v>2026</v>
      </c>
      <c r="C3265" s="17" t="n">
        <f aca="false">IFERROR(VALUE(RIGHT(A3265,2)),"")</f>
        <v>2</v>
      </c>
      <c r="D3265" s="11" t="str">
        <f aca="false">TRIM('수출입 실적(국가별)'!B3269)</f>
        <v>티모르</v>
      </c>
      <c r="E3265" s="19" t="n">
        <f aca="false">IFERROR(VALUE(SUBSTITUTE(TRIM('수출입 실적(국가별)'!D3269),",","")),"")</f>
        <v>101</v>
      </c>
      <c r="F3265" s="19" t="n">
        <f aca="false">IFERROR(VALUE(SUBSTITUTE(TRIM('수출입 실적(국가별)'!F3269),",","")),"")</f>
        <v>3</v>
      </c>
      <c r="G3265" s="19" t="n">
        <f aca="false">IFERROR(VALUE(SUBSTITUTE(TRIM('수출입 실적(국가별)'!G3269),",","")),"")</f>
        <v>98</v>
      </c>
    </row>
    <row r="3266" customFormat="false" ht="15" hidden="false" customHeight="true" outlineLevel="0" collapsed="false">
      <c r="A3266" s="11" t="str">
        <f aca="false">TRIM('수출입 실적(국가별)'!A3270)</f>
        <v>2026.02</v>
      </c>
      <c r="B3266" s="17" t="n">
        <f aca="false">IFERROR(VALUE(LEFT(A3266,4)),"")</f>
        <v>2026</v>
      </c>
      <c r="C3266" s="17" t="n">
        <f aca="false">IFERROR(VALUE(RIGHT(A3266,2)),"")</f>
        <v>2</v>
      </c>
      <c r="D3266" s="11" t="str">
        <f aca="false">TRIM('수출입 실적(국가별)'!B3270)</f>
        <v>기네비소</v>
      </c>
      <c r="E3266" s="19" t="n">
        <f aca="false">IFERROR(VALUE(SUBSTITUTE(TRIM('수출입 실적(국가별)'!D3270),",","")),"")</f>
        <v>100</v>
      </c>
      <c r="F3266" s="19" t="n">
        <f aca="false">IFERROR(VALUE(SUBSTITUTE(TRIM('수출입 실적(국가별)'!F3270),",","")),"")</f>
        <v>0</v>
      </c>
      <c r="G3266" s="19" t="n">
        <f aca="false">IFERROR(VALUE(SUBSTITUTE(TRIM('수출입 실적(국가별)'!G3270),",","")),"")</f>
        <v>100</v>
      </c>
    </row>
    <row r="3267" customFormat="false" ht="15" hidden="false" customHeight="true" outlineLevel="0" collapsed="false">
      <c r="A3267" s="11" t="str">
        <f aca="false">TRIM('수출입 실적(국가별)'!A3271)</f>
        <v>2026.02</v>
      </c>
      <c r="B3267" s="17" t="n">
        <f aca="false">IFERROR(VALUE(LEFT(A3267,4)),"")</f>
        <v>2026</v>
      </c>
      <c r="C3267" s="17" t="n">
        <f aca="false">IFERROR(VALUE(RIGHT(A3267,2)),"")</f>
        <v>2</v>
      </c>
      <c r="D3267" s="11" t="str">
        <f aca="false">TRIM('수출입 실적(국가별)'!B3271)</f>
        <v>영령 버진군도</v>
      </c>
      <c r="E3267" s="19" t="n">
        <f aca="false">IFERROR(VALUE(SUBSTITUTE(TRIM('수출입 실적(국가별)'!D3271),",","")),"")</f>
        <v>87</v>
      </c>
      <c r="F3267" s="19" t="n">
        <f aca="false">IFERROR(VALUE(SUBSTITUTE(TRIM('수출입 실적(국가별)'!F3271),",","")),"")</f>
        <v>0</v>
      </c>
      <c r="G3267" s="19" t="n">
        <f aca="false">IFERROR(VALUE(SUBSTITUTE(TRIM('수출입 실적(국가별)'!G3271),",","")),"")</f>
        <v>87</v>
      </c>
    </row>
    <row r="3268" customFormat="false" ht="15" hidden="false" customHeight="true" outlineLevel="0" collapsed="false">
      <c r="A3268" s="11" t="str">
        <f aca="false">TRIM('수출입 실적(국가별)'!A3272)</f>
        <v>2026.02</v>
      </c>
      <c r="B3268" s="17" t="n">
        <f aca="false">IFERROR(VALUE(LEFT(A3268,4)),"")</f>
        <v>2026</v>
      </c>
      <c r="C3268" s="17" t="n">
        <f aca="false">IFERROR(VALUE(RIGHT(A3268,2)),"")</f>
        <v>2</v>
      </c>
      <c r="D3268" s="11" t="str">
        <f aca="false">TRIM('수출입 실적(국가별)'!B3272)</f>
        <v>도미니카</v>
      </c>
      <c r="E3268" s="19" t="n">
        <f aca="false">IFERROR(VALUE(SUBSTITUTE(TRIM('수출입 실적(국가별)'!D3272),",","")),"")</f>
        <v>68</v>
      </c>
      <c r="F3268" s="19" t="n">
        <f aca="false">IFERROR(VALUE(SUBSTITUTE(TRIM('수출입 실적(국가별)'!F3272),",","")),"")</f>
        <v>28</v>
      </c>
      <c r="G3268" s="19" t="n">
        <f aca="false">IFERROR(VALUE(SUBSTITUTE(TRIM('수출입 실적(국가별)'!G3272),",","")),"")</f>
        <v>40</v>
      </c>
    </row>
    <row r="3269" customFormat="false" ht="15" hidden="false" customHeight="true" outlineLevel="0" collapsed="false">
      <c r="A3269" s="11" t="str">
        <f aca="false">TRIM('수출입 실적(국가별)'!A3273)</f>
        <v>2026.02</v>
      </c>
      <c r="B3269" s="17" t="n">
        <f aca="false">IFERROR(VALUE(LEFT(A3269,4)),"")</f>
        <v>2026</v>
      </c>
      <c r="C3269" s="17" t="n">
        <f aca="false">IFERROR(VALUE(RIGHT(A3269,2)),"")</f>
        <v>2</v>
      </c>
      <c r="D3269" s="11" t="str">
        <f aca="false">TRIM('수출입 실적(국가별)'!B3273)</f>
        <v>투르크 &amp; 카이코스 군도</v>
      </c>
      <c r="E3269" s="19" t="n">
        <f aca="false">IFERROR(VALUE(SUBSTITUTE(TRIM('수출입 실적(국가별)'!D3273),",","")),"")</f>
        <v>62</v>
      </c>
      <c r="F3269" s="19" t="n">
        <f aca="false">IFERROR(VALUE(SUBSTITUTE(TRIM('수출입 실적(국가별)'!F3273),",","")),"")</f>
        <v>0</v>
      </c>
      <c r="G3269" s="19" t="n">
        <f aca="false">IFERROR(VALUE(SUBSTITUTE(TRIM('수출입 실적(국가별)'!G3273),",","")),"")</f>
        <v>62</v>
      </c>
    </row>
    <row r="3270" customFormat="false" ht="15" hidden="false" customHeight="true" outlineLevel="0" collapsed="false">
      <c r="A3270" s="11" t="str">
        <f aca="false">TRIM('수출입 실적(국가별)'!A3274)</f>
        <v>2026.02</v>
      </c>
      <c r="B3270" s="17" t="n">
        <f aca="false">IFERROR(VALUE(LEFT(A3270,4)),"")</f>
        <v>2026</v>
      </c>
      <c r="C3270" s="17" t="n">
        <f aca="false">IFERROR(VALUE(RIGHT(A3270,2)),"")</f>
        <v>2</v>
      </c>
      <c r="D3270" s="11" t="str">
        <f aca="false">TRIM('수출입 실적(국가별)'!B3274)</f>
        <v>통가</v>
      </c>
      <c r="E3270" s="19" t="n">
        <f aca="false">IFERROR(VALUE(SUBSTITUTE(TRIM('수출입 실적(국가별)'!D3274),",","")),"")</f>
        <v>58</v>
      </c>
      <c r="F3270" s="19" t="n">
        <f aca="false">IFERROR(VALUE(SUBSTITUTE(TRIM('수출입 실적(국가별)'!F3274),",","")),"")</f>
        <v>0</v>
      </c>
      <c r="G3270" s="19" t="n">
        <f aca="false">IFERROR(VALUE(SUBSTITUTE(TRIM('수출입 실적(국가별)'!G3274),",","")),"")</f>
        <v>58</v>
      </c>
    </row>
    <row r="3271" customFormat="false" ht="15" hidden="false" customHeight="true" outlineLevel="0" collapsed="false">
      <c r="A3271" s="11" t="str">
        <f aca="false">TRIM('수출입 실적(국가별)'!A3275)</f>
        <v>2026.02</v>
      </c>
      <c r="B3271" s="17" t="n">
        <f aca="false">IFERROR(VALUE(LEFT(A3271,4)),"")</f>
        <v>2026</v>
      </c>
      <c r="C3271" s="17" t="n">
        <f aca="false">IFERROR(VALUE(RIGHT(A3271,2)),"")</f>
        <v>2</v>
      </c>
      <c r="D3271" s="11" t="str">
        <f aca="false">TRIM('수출입 실적(국가별)'!B3275)</f>
        <v>안티가 바부다</v>
      </c>
      <c r="E3271" s="19" t="n">
        <f aca="false">IFERROR(VALUE(SUBSTITUTE(TRIM('수출입 실적(국가별)'!D3275),",","")),"")</f>
        <v>47</v>
      </c>
      <c r="F3271" s="19" t="n">
        <f aca="false">IFERROR(VALUE(SUBSTITUTE(TRIM('수출입 실적(국가별)'!F3275),",","")),"")</f>
        <v>0</v>
      </c>
      <c r="G3271" s="19" t="n">
        <f aca="false">IFERROR(VALUE(SUBSTITUTE(TRIM('수출입 실적(국가별)'!G3275),",","")),"")</f>
        <v>47</v>
      </c>
    </row>
    <row r="3272" customFormat="false" ht="15" hidden="false" customHeight="true" outlineLevel="0" collapsed="false">
      <c r="A3272" s="11" t="str">
        <f aca="false">TRIM('수출입 실적(국가별)'!A3276)</f>
        <v>2026.02</v>
      </c>
      <c r="B3272" s="17" t="n">
        <f aca="false">IFERROR(VALUE(LEFT(A3272,4)),"")</f>
        <v>2026</v>
      </c>
      <c r="C3272" s="17" t="n">
        <f aca="false">IFERROR(VALUE(RIGHT(A3272,2)),"")</f>
        <v>2</v>
      </c>
      <c r="D3272" s="11" t="str">
        <f aca="false">TRIM('수출입 실적(국가별)'!B3276)</f>
        <v>메요트</v>
      </c>
      <c r="E3272" s="19" t="n">
        <f aca="false">IFERROR(VALUE(SUBSTITUTE(TRIM('수출입 실적(국가별)'!D3276),",","")),"")</f>
        <v>46</v>
      </c>
      <c r="F3272" s="19" t="n">
        <f aca="false">IFERROR(VALUE(SUBSTITUTE(TRIM('수출입 실적(국가별)'!F3276),",","")),"")</f>
        <v>0</v>
      </c>
      <c r="G3272" s="19" t="n">
        <f aca="false">IFERROR(VALUE(SUBSTITUTE(TRIM('수출입 실적(국가별)'!G3276),",","")),"")</f>
        <v>46</v>
      </c>
    </row>
    <row r="3273" customFormat="false" ht="15" hidden="false" customHeight="true" outlineLevel="0" collapsed="false">
      <c r="A3273" s="11" t="str">
        <f aca="false">TRIM('수출입 실적(국가별)'!A3277)</f>
        <v>2026.02</v>
      </c>
      <c r="B3273" s="17" t="n">
        <f aca="false">IFERROR(VALUE(LEFT(A3273,4)),"")</f>
        <v>2026</v>
      </c>
      <c r="C3273" s="17" t="n">
        <f aca="false">IFERROR(VALUE(RIGHT(A3273,2)),"")</f>
        <v>2</v>
      </c>
      <c r="D3273" s="11" t="str">
        <f aca="false">TRIM('수출입 실적(국가별)'!B3277)</f>
        <v>세인트마틴(생마르탱)</v>
      </c>
      <c r="E3273" s="19" t="n">
        <f aca="false">IFERROR(VALUE(SUBSTITUTE(TRIM('수출입 실적(국가별)'!D3277),",","")),"")</f>
        <v>38</v>
      </c>
      <c r="F3273" s="19" t="n">
        <f aca="false">IFERROR(VALUE(SUBSTITUTE(TRIM('수출입 실적(국가별)'!F3277),",","")),"")</f>
        <v>0</v>
      </c>
      <c r="G3273" s="19" t="n">
        <f aca="false">IFERROR(VALUE(SUBSTITUTE(TRIM('수출입 실적(국가별)'!G3277),",","")),"")</f>
        <v>38</v>
      </c>
    </row>
    <row r="3274" customFormat="false" ht="15" hidden="false" customHeight="true" outlineLevel="0" collapsed="false">
      <c r="A3274" s="11" t="str">
        <f aca="false">TRIM('수출입 실적(국가별)'!A3278)</f>
        <v>2026.02</v>
      </c>
      <c r="B3274" s="17" t="n">
        <f aca="false">IFERROR(VALUE(LEFT(A3274,4)),"")</f>
        <v>2026</v>
      </c>
      <c r="C3274" s="17" t="n">
        <f aca="false">IFERROR(VALUE(RIGHT(A3274,2)),"")</f>
        <v>2</v>
      </c>
      <c r="D3274" s="11" t="str">
        <f aca="false">TRIM('수출입 실적(국가별)'!B3278)</f>
        <v>세인트 키츠 네비스</v>
      </c>
      <c r="E3274" s="19" t="n">
        <f aca="false">IFERROR(VALUE(SUBSTITUTE(TRIM('수출입 실적(국가별)'!D3278),",","")),"")</f>
        <v>31</v>
      </c>
      <c r="F3274" s="19" t="n">
        <f aca="false">IFERROR(VALUE(SUBSTITUTE(TRIM('수출입 실적(국가별)'!F3278),",","")),"")</f>
        <v>13</v>
      </c>
      <c r="G3274" s="19" t="n">
        <f aca="false">IFERROR(VALUE(SUBSTITUTE(TRIM('수출입 실적(국가별)'!G3278),",","")),"")</f>
        <v>17</v>
      </c>
    </row>
    <row r="3275" customFormat="false" ht="15" hidden="false" customHeight="true" outlineLevel="0" collapsed="false">
      <c r="A3275" s="11" t="str">
        <f aca="false">TRIM('수출입 실적(국가별)'!A3279)</f>
        <v>2026.02</v>
      </c>
      <c r="B3275" s="17" t="n">
        <f aca="false">IFERROR(VALUE(LEFT(A3275,4)),"")</f>
        <v>2026</v>
      </c>
      <c r="C3275" s="17" t="n">
        <f aca="false">IFERROR(VALUE(RIGHT(A3275,2)),"")</f>
        <v>2</v>
      </c>
      <c r="D3275" s="11" t="str">
        <f aca="false">TRIM('수출입 실적(국가별)'!B3279)</f>
        <v>에리트리아</v>
      </c>
      <c r="E3275" s="19" t="n">
        <f aca="false">IFERROR(VALUE(SUBSTITUTE(TRIM('수출입 실적(국가별)'!D3279),",","")),"")</f>
        <v>25</v>
      </c>
      <c r="F3275" s="19" t="n">
        <f aca="false">IFERROR(VALUE(SUBSTITUTE(TRIM('수출입 실적(국가별)'!F3279),",","")),"")</f>
        <v>0</v>
      </c>
      <c r="G3275" s="19" t="n">
        <f aca="false">IFERROR(VALUE(SUBSTITUTE(TRIM('수출입 실적(국가별)'!G3279),",","")),"")</f>
        <v>25</v>
      </c>
    </row>
    <row r="3276" customFormat="false" ht="15" hidden="false" customHeight="true" outlineLevel="0" collapsed="false">
      <c r="A3276" s="11" t="str">
        <f aca="false">TRIM('수출입 실적(국가별)'!A3280)</f>
        <v>2026.02</v>
      </c>
      <c r="B3276" s="17" t="n">
        <f aca="false">IFERROR(VALUE(LEFT(A3276,4)),"")</f>
        <v>2026</v>
      </c>
      <c r="C3276" s="17" t="n">
        <f aca="false">IFERROR(VALUE(RIGHT(A3276,2)),"")</f>
        <v>2</v>
      </c>
      <c r="D3276" s="11" t="str">
        <f aca="false">TRIM('수출입 실적(국가별)'!B3280)</f>
        <v>카보 베르데</v>
      </c>
      <c r="E3276" s="19" t="n">
        <f aca="false">IFERROR(VALUE(SUBSTITUTE(TRIM('수출입 실적(국가별)'!D3280),",","")),"")</f>
        <v>17</v>
      </c>
      <c r="F3276" s="19" t="n">
        <f aca="false">IFERROR(VALUE(SUBSTITUTE(TRIM('수출입 실적(국가별)'!F3280),",","")),"")</f>
        <v>0</v>
      </c>
      <c r="G3276" s="19" t="n">
        <f aca="false">IFERROR(VALUE(SUBSTITUTE(TRIM('수출입 실적(국가별)'!G3280),",","")),"")</f>
        <v>17</v>
      </c>
    </row>
    <row r="3277" customFormat="false" ht="15" hidden="false" customHeight="true" outlineLevel="0" collapsed="false">
      <c r="A3277" s="11" t="str">
        <f aca="false">TRIM('수출입 실적(국가별)'!A3281)</f>
        <v>2026.02</v>
      </c>
      <c r="B3277" s="17" t="n">
        <f aca="false">IFERROR(VALUE(LEFT(A3277,4)),"")</f>
        <v>2026</v>
      </c>
      <c r="C3277" s="17" t="n">
        <f aca="false">IFERROR(VALUE(RIGHT(A3277,2)),"")</f>
        <v>2</v>
      </c>
      <c r="D3277" s="11" t="str">
        <f aca="false">TRIM('수출입 실적(국가별)'!B3281)</f>
        <v>네덜란드 열도</v>
      </c>
      <c r="E3277" s="19" t="n">
        <f aca="false">IFERROR(VALUE(SUBSTITUTE(TRIM('수출입 실적(국가별)'!D3281),",","")),"")</f>
        <v>14</v>
      </c>
      <c r="F3277" s="19" t="n">
        <f aca="false">IFERROR(VALUE(SUBSTITUTE(TRIM('수출입 실적(국가별)'!F3281),",","")),"")</f>
        <v>3</v>
      </c>
      <c r="G3277" s="19" t="n">
        <f aca="false">IFERROR(VALUE(SUBSTITUTE(TRIM('수출입 실적(국가별)'!G3281),",","")),"")</f>
        <v>11</v>
      </c>
    </row>
    <row r="3278" customFormat="false" ht="15" hidden="false" customHeight="true" outlineLevel="0" collapsed="false">
      <c r="A3278" s="11" t="str">
        <f aca="false">TRIM('수출입 실적(국가별)'!A3282)</f>
        <v>2026.02</v>
      </c>
      <c r="B3278" s="17" t="n">
        <f aca="false">IFERROR(VALUE(LEFT(A3278,4)),"")</f>
        <v>2026</v>
      </c>
      <c r="C3278" s="17" t="n">
        <f aca="false">IFERROR(VALUE(RIGHT(A3278,2)),"")</f>
        <v>2</v>
      </c>
      <c r="D3278" s="11" t="str">
        <f aca="false">TRIM('수출입 실적(국가별)'!B3282)</f>
        <v>모나코</v>
      </c>
      <c r="E3278" s="19" t="n">
        <f aca="false">IFERROR(VALUE(SUBSTITUTE(TRIM('수출입 실적(국가별)'!D3282),",","")),"")</f>
        <v>14</v>
      </c>
      <c r="F3278" s="19" t="n">
        <f aca="false">IFERROR(VALUE(SUBSTITUTE(TRIM('수출입 실적(국가별)'!F3282),",","")),"")</f>
        <v>445</v>
      </c>
      <c r="G3278" s="19" t="n">
        <f aca="false">IFERROR(VALUE(SUBSTITUTE(TRIM('수출입 실적(국가별)'!G3282),",","")),"")</f>
        <v>-432</v>
      </c>
    </row>
    <row r="3279" customFormat="false" ht="15" hidden="false" customHeight="true" outlineLevel="0" collapsed="false">
      <c r="A3279" s="11" t="str">
        <f aca="false">TRIM('수출입 실적(국가별)'!A3283)</f>
        <v>2026.02</v>
      </c>
      <c r="B3279" s="17" t="n">
        <f aca="false">IFERROR(VALUE(LEFT(A3279,4)),"")</f>
        <v>2026</v>
      </c>
      <c r="C3279" s="17" t="n">
        <f aca="false">IFERROR(VALUE(RIGHT(A3279,2)),"")</f>
        <v>2</v>
      </c>
      <c r="D3279" s="11" t="str">
        <f aca="false">TRIM('수출입 실적(국가별)'!B3283)</f>
        <v>남조지아 &amp; 남샌드위치 군도</v>
      </c>
      <c r="E3279" s="19" t="n">
        <f aca="false">IFERROR(VALUE(SUBSTITUTE(TRIM('수출입 실적(국가별)'!D3283),",","")),"")</f>
        <v>8</v>
      </c>
      <c r="F3279" s="19" t="n">
        <f aca="false">IFERROR(VALUE(SUBSTITUTE(TRIM('수출입 실적(국가별)'!F3283),",","")),"")</f>
        <v>0</v>
      </c>
      <c r="G3279" s="19" t="n">
        <f aca="false">IFERROR(VALUE(SUBSTITUTE(TRIM('수출입 실적(국가별)'!G3283),",","")),"")</f>
        <v>8</v>
      </c>
    </row>
    <row r="3280" customFormat="false" ht="15" hidden="false" customHeight="true" outlineLevel="0" collapsed="false">
      <c r="A3280" s="11" t="str">
        <f aca="false">TRIM('수출입 실적(국가별)'!A3284)</f>
        <v>2026.02</v>
      </c>
      <c r="B3280" s="17" t="n">
        <f aca="false">IFERROR(VALUE(LEFT(A3280,4)),"")</f>
        <v>2026</v>
      </c>
      <c r="C3280" s="17" t="n">
        <f aca="false">IFERROR(VALUE(RIGHT(A3280,2)),"")</f>
        <v>2</v>
      </c>
      <c r="D3280" s="11" t="str">
        <f aca="false">TRIM('수출입 실적(국가별)'!B3284)</f>
        <v>세인트 바르탤르미</v>
      </c>
      <c r="E3280" s="19" t="n">
        <f aca="false">IFERROR(VALUE(SUBSTITUTE(TRIM('수출입 실적(국가별)'!D3284),",","")),"")</f>
        <v>7</v>
      </c>
      <c r="F3280" s="19" t="n">
        <f aca="false">IFERROR(VALUE(SUBSTITUTE(TRIM('수출입 실적(국가별)'!F3284),",","")),"")</f>
        <v>0</v>
      </c>
      <c r="G3280" s="19" t="n">
        <f aca="false">IFERROR(VALUE(SUBSTITUTE(TRIM('수출입 실적(국가별)'!G3284),",","")),"")</f>
        <v>7</v>
      </c>
    </row>
    <row r="3281" customFormat="false" ht="15" hidden="false" customHeight="true" outlineLevel="0" collapsed="false">
      <c r="A3281" s="11" t="str">
        <f aca="false">TRIM('수출입 실적(국가별)'!A3285)</f>
        <v>2026.02</v>
      </c>
      <c r="B3281" s="17" t="n">
        <f aca="false">IFERROR(VALUE(LEFT(A3281,4)),"")</f>
        <v>2026</v>
      </c>
      <c r="C3281" s="17" t="n">
        <f aca="false">IFERROR(VALUE(RIGHT(A3281,2)),"")</f>
        <v>2</v>
      </c>
      <c r="D3281" s="11" t="str">
        <f aca="false">TRIM('수출입 실적(국가별)'!B3285)</f>
        <v>지브랄타</v>
      </c>
      <c r="E3281" s="19" t="n">
        <f aca="false">IFERROR(VALUE(SUBSTITUTE(TRIM('수출입 실적(국가별)'!D3285),",","")),"")</f>
        <v>7</v>
      </c>
      <c r="F3281" s="19" t="n">
        <f aca="false">IFERROR(VALUE(SUBSTITUTE(TRIM('수출입 실적(국가별)'!F3285),",","")),"")</f>
        <v>1</v>
      </c>
      <c r="G3281" s="19" t="n">
        <f aca="false">IFERROR(VALUE(SUBSTITUTE(TRIM('수출입 실적(국가별)'!G3285),",","")),"")</f>
        <v>6</v>
      </c>
    </row>
    <row r="3282" customFormat="false" ht="15" hidden="false" customHeight="true" outlineLevel="0" collapsed="false">
      <c r="A3282" s="11" t="str">
        <f aca="false">TRIM('수출입 실적(국가별)'!A3286)</f>
        <v>2026.02</v>
      </c>
      <c r="B3282" s="17" t="n">
        <f aca="false">IFERROR(VALUE(LEFT(A3282,4)),"")</f>
        <v>2026</v>
      </c>
      <c r="C3282" s="17" t="n">
        <f aca="false">IFERROR(VALUE(RIGHT(A3282,2)),"")</f>
        <v>2</v>
      </c>
      <c r="D3282" s="11" t="str">
        <f aca="false">TRIM('수출입 실적(국가별)'!B3286)</f>
        <v>상토메 프린스페</v>
      </c>
      <c r="E3282" s="19" t="n">
        <f aca="false">IFERROR(VALUE(SUBSTITUTE(TRIM('수출입 실적(국가별)'!D3286),",","")),"")</f>
        <v>6</v>
      </c>
      <c r="F3282" s="19" t="n">
        <f aca="false">IFERROR(VALUE(SUBSTITUTE(TRIM('수출입 실적(국가별)'!F3286),",","")),"")</f>
        <v>0</v>
      </c>
      <c r="G3282" s="19" t="n">
        <f aca="false">IFERROR(VALUE(SUBSTITUTE(TRIM('수출입 실적(국가별)'!G3286),",","")),"")</f>
        <v>6</v>
      </c>
    </row>
    <row r="3283" customFormat="false" ht="15" hidden="false" customHeight="true" outlineLevel="0" collapsed="false">
      <c r="A3283" s="11" t="str">
        <f aca="false">TRIM('수출입 실적(국가별)'!A3287)</f>
        <v>2026.02</v>
      </c>
      <c r="B3283" s="17" t="n">
        <f aca="false">IFERROR(VALUE(LEFT(A3283,4)),"")</f>
        <v>2026</v>
      </c>
      <c r="C3283" s="17" t="n">
        <f aca="false">IFERROR(VALUE(RIGHT(A3283,2)),"")</f>
        <v>2</v>
      </c>
      <c r="D3283" s="11" t="str">
        <f aca="false">TRIM('수출입 실적(국가별)'!B3287)</f>
        <v>스와질랜드</v>
      </c>
      <c r="E3283" s="19" t="n">
        <f aca="false">IFERROR(VALUE(SUBSTITUTE(TRIM('수출입 실적(국가별)'!D3287),",","")),"")</f>
        <v>5</v>
      </c>
      <c r="F3283" s="19" t="n">
        <f aca="false">IFERROR(VALUE(SUBSTITUTE(TRIM('수출입 실적(국가별)'!F3287),",","")),"")</f>
        <v>17</v>
      </c>
      <c r="G3283" s="19" t="n">
        <f aca="false">IFERROR(VALUE(SUBSTITUTE(TRIM('수출입 실적(국가별)'!G3287),",","")),"")</f>
        <v>-12</v>
      </c>
    </row>
    <row r="3284" customFormat="false" ht="15" hidden="false" customHeight="true" outlineLevel="0" collapsed="false">
      <c r="A3284" s="11" t="str">
        <f aca="false">TRIM('수출입 실적(국가별)'!A3288)</f>
        <v>2026.02</v>
      </c>
      <c r="B3284" s="17" t="n">
        <f aca="false">IFERROR(VALUE(LEFT(A3284,4)),"")</f>
        <v>2026</v>
      </c>
      <c r="C3284" s="17" t="n">
        <f aca="false">IFERROR(VALUE(RIGHT(A3284,2)),"")</f>
        <v>2</v>
      </c>
      <c r="D3284" s="11" t="str">
        <f aca="false">TRIM('수출입 실적(국가별)'!B3288)</f>
        <v>그린랜드</v>
      </c>
      <c r="E3284" s="19" t="n">
        <f aca="false">IFERROR(VALUE(SUBSTITUTE(TRIM('수출입 실적(국가별)'!D3288),",","")),"")</f>
        <v>5</v>
      </c>
      <c r="F3284" s="19" t="n">
        <f aca="false">IFERROR(VALUE(SUBSTITUTE(TRIM('수출입 실적(국가별)'!F3288),",","")),"")</f>
        <v>0</v>
      </c>
      <c r="G3284" s="19" t="n">
        <f aca="false">IFERROR(VALUE(SUBSTITUTE(TRIM('수출입 실적(국가별)'!G3288),",","")),"")</f>
        <v>4</v>
      </c>
    </row>
    <row r="3285" customFormat="false" ht="15" hidden="false" customHeight="true" outlineLevel="0" collapsed="false">
      <c r="A3285" s="11" t="str">
        <f aca="false">TRIM('수출입 실적(국가별)'!A3289)</f>
        <v>2026.02</v>
      </c>
      <c r="B3285" s="17" t="n">
        <f aca="false">IFERROR(VALUE(LEFT(A3285,4)),"")</f>
        <v>2026</v>
      </c>
      <c r="C3285" s="17" t="n">
        <f aca="false">IFERROR(VALUE(RIGHT(A3285,2)),"")</f>
        <v>2</v>
      </c>
      <c r="D3285" s="11" t="str">
        <f aca="false">TRIM('수출입 실적(국가별)'!B3289)</f>
        <v>미령 버진군도</v>
      </c>
      <c r="E3285" s="19" t="n">
        <f aca="false">IFERROR(VALUE(SUBSTITUTE(TRIM('수출입 실적(국가별)'!D3289),",","")),"")</f>
        <v>3</v>
      </c>
      <c r="F3285" s="19" t="n">
        <f aca="false">IFERROR(VALUE(SUBSTITUTE(TRIM('수출입 실적(국가별)'!F3289),",","")),"")</f>
        <v>92</v>
      </c>
      <c r="G3285" s="19" t="n">
        <f aca="false">IFERROR(VALUE(SUBSTITUTE(TRIM('수출입 실적(국가별)'!G3289),",","")),"")</f>
        <v>-89</v>
      </c>
    </row>
    <row r="3286" customFormat="false" ht="15" hidden="false" customHeight="true" outlineLevel="0" collapsed="false">
      <c r="A3286" s="11" t="str">
        <f aca="false">TRIM('수출입 실적(국가별)'!A3290)</f>
        <v>2026.02</v>
      </c>
      <c r="B3286" s="17" t="n">
        <f aca="false">IFERROR(VALUE(LEFT(A3286,4)),"")</f>
        <v>2026</v>
      </c>
      <c r="C3286" s="17" t="n">
        <f aca="false">IFERROR(VALUE(RIGHT(A3286,2)),"")</f>
        <v>2</v>
      </c>
      <c r="D3286" s="11" t="str">
        <f aca="false">TRIM('수출입 실적(국가별)'!B3290)</f>
        <v>교황청</v>
      </c>
      <c r="E3286" s="19" t="n">
        <f aca="false">IFERROR(VALUE(SUBSTITUTE(TRIM('수출입 실적(국가별)'!D3290),",","")),"")</f>
        <v>2</v>
      </c>
      <c r="F3286" s="19" t="n">
        <f aca="false">IFERROR(VALUE(SUBSTITUTE(TRIM('수출입 실적(국가별)'!F3290),",","")),"")</f>
        <v>0</v>
      </c>
      <c r="G3286" s="19" t="n">
        <f aca="false">IFERROR(VALUE(SUBSTITUTE(TRIM('수출입 실적(국가별)'!G3290),",","")),"")</f>
        <v>2</v>
      </c>
    </row>
    <row r="3287" customFormat="false" ht="15" hidden="false" customHeight="true" outlineLevel="0" collapsed="false">
      <c r="A3287" s="11" t="str">
        <f aca="false">TRIM('수출입 실적(국가별)'!A3291)</f>
        <v>2026.02</v>
      </c>
      <c r="B3287" s="17" t="n">
        <f aca="false">IFERROR(VALUE(LEFT(A3287,4)),"")</f>
        <v>2026</v>
      </c>
      <c r="C3287" s="17" t="n">
        <f aca="false">IFERROR(VALUE(RIGHT(A3287,2)),"")</f>
        <v>2</v>
      </c>
      <c r="D3287" s="11" t="str">
        <f aca="false">TRIM('수출입 실적(국가별)'!B3291)</f>
        <v>안도라</v>
      </c>
      <c r="E3287" s="19" t="n">
        <f aca="false">IFERROR(VALUE(SUBSTITUTE(TRIM('수출입 실적(국가별)'!D3291),",","")),"")</f>
        <v>2</v>
      </c>
      <c r="F3287" s="19" t="n">
        <f aca="false">IFERROR(VALUE(SUBSTITUTE(TRIM('수출입 실적(국가별)'!F3291),",","")),"")</f>
        <v>8</v>
      </c>
      <c r="G3287" s="19" t="n">
        <f aca="false">IFERROR(VALUE(SUBSTITUTE(TRIM('수출입 실적(국가별)'!G3291),",","")),"")</f>
        <v>-6</v>
      </c>
    </row>
    <row r="3288" customFormat="false" ht="15" hidden="false" customHeight="true" outlineLevel="0" collapsed="false">
      <c r="A3288" s="11" t="str">
        <f aca="false">TRIM('수출입 실적(국가별)'!A3292)</f>
        <v>2026.02</v>
      </c>
      <c r="B3288" s="17" t="n">
        <f aca="false">IFERROR(VALUE(LEFT(A3288,4)),"")</f>
        <v>2026</v>
      </c>
      <c r="C3288" s="17" t="n">
        <f aca="false">IFERROR(VALUE(RIGHT(A3288,2)),"")</f>
        <v>2</v>
      </c>
      <c r="D3288" s="11" t="str">
        <f aca="false">TRIM('수출입 실적(국가별)'!B3292)</f>
        <v>앙귈라</v>
      </c>
      <c r="E3288" s="19" t="n">
        <f aca="false">IFERROR(VALUE(SUBSTITUTE(TRIM('수출입 실적(국가별)'!D3292),",","")),"")</f>
        <v>1</v>
      </c>
      <c r="F3288" s="19" t="n">
        <f aca="false">IFERROR(VALUE(SUBSTITUTE(TRIM('수출입 실적(국가별)'!F3292),",","")),"")</f>
        <v>0</v>
      </c>
      <c r="G3288" s="19" t="n">
        <f aca="false">IFERROR(VALUE(SUBSTITUTE(TRIM('수출입 실적(국가별)'!G3292),",","")),"")</f>
        <v>0</v>
      </c>
    </row>
    <row r="3289" customFormat="false" ht="15" hidden="false" customHeight="true" outlineLevel="0" collapsed="false">
      <c r="A3289" s="11" t="str">
        <f aca="false">TRIM('수출입 실적(국가별)'!A3293)</f>
        <v>2026.02</v>
      </c>
      <c r="B3289" s="17" t="n">
        <f aca="false">IFERROR(VALUE(LEFT(A3289,4)),"")</f>
        <v>2026</v>
      </c>
      <c r="C3289" s="17" t="n">
        <f aca="false">IFERROR(VALUE(RIGHT(A3289,2)),"")</f>
        <v>2</v>
      </c>
      <c r="D3289" s="11" t="str">
        <f aca="false">TRIM('수출입 실적(국가별)'!B3293)</f>
        <v>저어지</v>
      </c>
      <c r="E3289" s="19" t="n">
        <f aca="false">IFERROR(VALUE(SUBSTITUTE(TRIM('수출입 실적(국가별)'!D3293),",","")),"")</f>
        <v>0</v>
      </c>
      <c r="F3289" s="19" t="n">
        <f aca="false">IFERROR(VALUE(SUBSTITUTE(TRIM('수출입 실적(국가별)'!F3293),",","")),"")</f>
        <v>0</v>
      </c>
      <c r="G3289" s="19" t="n">
        <f aca="false">IFERROR(VALUE(SUBSTITUTE(TRIM('수출입 실적(국가별)'!G3293),",","")),"")</f>
        <v>0</v>
      </c>
    </row>
    <row r="3290" customFormat="false" ht="15" hidden="false" customHeight="true" outlineLevel="0" collapsed="false">
      <c r="A3290" s="11" t="str">
        <f aca="false">TRIM('수출입 실적(국가별)'!A3294)</f>
        <v>2026.02</v>
      </c>
      <c r="B3290" s="17" t="n">
        <f aca="false">IFERROR(VALUE(LEFT(A3290,4)),"")</f>
        <v>2026</v>
      </c>
      <c r="C3290" s="17" t="n">
        <f aca="false">IFERROR(VALUE(RIGHT(A3290,2)),"")</f>
        <v>2</v>
      </c>
      <c r="D3290" s="11" t="str">
        <f aca="false">TRIM('수출입 실적(국가별)'!B3294)</f>
        <v>건지</v>
      </c>
      <c r="E3290" s="19" t="n">
        <f aca="false">IFERROR(VALUE(SUBSTITUTE(TRIM('수출입 실적(국가별)'!D3294),",","")),"")</f>
        <v>0</v>
      </c>
      <c r="F3290" s="19" t="n">
        <f aca="false">IFERROR(VALUE(SUBSTITUTE(TRIM('수출입 실적(국가별)'!F3294),",","")),"")</f>
        <v>0</v>
      </c>
      <c r="G3290" s="19" t="n">
        <f aca="false">IFERROR(VALUE(SUBSTITUTE(TRIM('수출입 실적(국가별)'!G3294),",","")),"")</f>
        <v>0</v>
      </c>
    </row>
    <row r="3291" customFormat="false" ht="15" hidden="false" customHeight="true" outlineLevel="0" collapsed="false">
      <c r="A3291" s="11" t="str">
        <f aca="false">TRIM('수출입 실적(국가별)'!A3295)</f>
        <v>2026.02</v>
      </c>
      <c r="B3291" s="17" t="n">
        <f aca="false">IFERROR(VALUE(LEFT(A3291,4)),"")</f>
        <v>2026</v>
      </c>
      <c r="C3291" s="17" t="n">
        <f aca="false">IFERROR(VALUE(RIGHT(A3291,2)),"")</f>
        <v>2</v>
      </c>
      <c r="D3291" s="11" t="str">
        <f aca="false">TRIM('수출입 실적(국가별)'!B3295)</f>
        <v>파로에 군도</v>
      </c>
      <c r="E3291" s="19" t="n">
        <f aca="false">IFERROR(VALUE(SUBSTITUTE(TRIM('수출입 실적(국가별)'!D3295),",","")),"")</f>
        <v>0</v>
      </c>
      <c r="F3291" s="19" t="n">
        <f aca="false">IFERROR(VALUE(SUBSTITUTE(TRIM('수출입 실적(국가별)'!F3295),",","")),"")</f>
        <v>0</v>
      </c>
      <c r="G3291" s="19" t="n">
        <f aca="false">IFERROR(VALUE(SUBSTITUTE(TRIM('수출입 실적(국가별)'!G3295),",","")),"")</f>
        <v>0</v>
      </c>
    </row>
    <row r="3292" customFormat="false" ht="15" hidden="false" customHeight="true" outlineLevel="0" collapsed="false">
      <c r="A3292" s="11" t="str">
        <f aca="false">TRIM('수출입 실적(국가별)'!A3296)</f>
        <v>2026.02</v>
      </c>
      <c r="B3292" s="17" t="n">
        <f aca="false">IFERROR(VALUE(LEFT(A3292,4)),"")</f>
        <v>2026</v>
      </c>
      <c r="C3292" s="17" t="n">
        <f aca="false">IFERROR(VALUE(RIGHT(A3292,2)),"")</f>
        <v>2</v>
      </c>
      <c r="D3292" s="11" t="str">
        <f aca="false">TRIM('수출입 실적(국가별)'!B3296)</f>
        <v>중앙아프리카공화국</v>
      </c>
      <c r="E3292" s="19" t="n">
        <f aca="false">IFERROR(VALUE(SUBSTITUTE(TRIM('수출입 실적(국가별)'!D3296),",","")),"")</f>
        <v>0</v>
      </c>
      <c r="F3292" s="19" t="n">
        <f aca="false">IFERROR(VALUE(SUBSTITUTE(TRIM('수출입 실적(국가별)'!F3296),",","")),"")</f>
        <v>0</v>
      </c>
      <c r="G3292" s="19" t="n">
        <f aca="false">IFERROR(VALUE(SUBSTITUTE(TRIM('수출입 실적(국가별)'!G3296),",","")),"")</f>
        <v>0</v>
      </c>
    </row>
    <row r="3293" customFormat="false" ht="15" hidden="false" customHeight="true" outlineLevel="0" collapsed="false">
      <c r="A3293" s="11" t="str">
        <f aca="false">TRIM('수출입 실적(국가별)'!A3297)</f>
        <v>2026.02</v>
      </c>
      <c r="B3293" s="17" t="n">
        <f aca="false">IFERROR(VALUE(LEFT(A3293,4)),"")</f>
        <v>2026</v>
      </c>
      <c r="C3293" s="17" t="n">
        <f aca="false">IFERROR(VALUE(RIGHT(A3293,2)),"")</f>
        <v>2</v>
      </c>
      <c r="D3293" s="11" t="str">
        <f aca="false">TRIM('수출입 실적(국가별)'!B3297)</f>
        <v>남수단</v>
      </c>
      <c r="E3293" s="19" t="n">
        <f aca="false">IFERROR(VALUE(SUBSTITUTE(TRIM('수출입 실적(국가별)'!D3297),",","")),"")</f>
        <v>0</v>
      </c>
      <c r="F3293" s="19" t="n">
        <f aca="false">IFERROR(VALUE(SUBSTITUTE(TRIM('수출입 실적(국가별)'!F3297),",","")),"")</f>
        <v>0</v>
      </c>
      <c r="G3293" s="19" t="n">
        <f aca="false">IFERROR(VALUE(SUBSTITUTE(TRIM('수출입 실적(국가별)'!G3297),",","")),"")</f>
        <v>0</v>
      </c>
    </row>
    <row r="3294" customFormat="false" ht="15" hidden="false" customHeight="true" outlineLevel="0" collapsed="false">
      <c r="A3294" s="11" t="str">
        <f aca="false">TRIM('수출입 실적(국가별)'!A3298)</f>
        <v>2026.02</v>
      </c>
      <c r="B3294" s="17" t="n">
        <f aca="false">IFERROR(VALUE(LEFT(A3294,4)),"")</f>
        <v>2026</v>
      </c>
      <c r="C3294" s="17" t="n">
        <f aca="false">IFERROR(VALUE(RIGHT(A3294,2)),"")</f>
        <v>2</v>
      </c>
      <c r="D3294" s="11" t="str">
        <f aca="false">TRIM('수출입 실적(국가별)'!B3298)</f>
        <v>레소토</v>
      </c>
      <c r="E3294" s="19" t="n">
        <f aca="false">IFERROR(VALUE(SUBSTITUTE(TRIM('수출입 실적(국가별)'!D3298),",","")),"")</f>
        <v>0</v>
      </c>
      <c r="F3294" s="19" t="n">
        <f aca="false">IFERROR(VALUE(SUBSTITUTE(TRIM('수출입 실적(국가별)'!F3298),",","")),"")</f>
        <v>0</v>
      </c>
      <c r="G3294" s="19" t="n">
        <f aca="false">IFERROR(VALUE(SUBSTITUTE(TRIM('수출입 실적(국가별)'!G3298),",","")),"")</f>
        <v>0</v>
      </c>
    </row>
    <row r="3295" customFormat="false" ht="15" hidden="false" customHeight="true" outlineLevel="0" collapsed="false">
      <c r="A3295" s="11" t="str">
        <f aca="false">TRIM('수출입 실적(국가별)'!A3299)</f>
        <v>2026.02</v>
      </c>
      <c r="B3295" s="17" t="n">
        <f aca="false">IFERROR(VALUE(LEFT(A3295,4)),"")</f>
        <v>2026</v>
      </c>
      <c r="C3295" s="17" t="n">
        <f aca="false">IFERROR(VALUE(RIGHT(A3295,2)),"")</f>
        <v>2</v>
      </c>
      <c r="D3295" s="11" t="str">
        <f aca="false">TRIM('수출입 실적(국가별)'!B3299)</f>
        <v>포클랜드 군도</v>
      </c>
      <c r="E3295" s="19" t="n">
        <f aca="false">IFERROR(VALUE(SUBSTITUTE(TRIM('수출입 실적(국가별)'!D3299),",","")),"")</f>
        <v>0</v>
      </c>
      <c r="F3295" s="19" t="n">
        <f aca="false">IFERROR(VALUE(SUBSTITUTE(TRIM('수출입 실적(국가별)'!F3299),",","")),"")</f>
        <v>7</v>
      </c>
      <c r="G3295" s="19" t="n">
        <f aca="false">IFERROR(VALUE(SUBSTITUTE(TRIM('수출입 실적(국가별)'!G3299),",","")),"")</f>
        <v>-7</v>
      </c>
    </row>
    <row r="3296" customFormat="false" ht="15" hidden="false" customHeight="true" outlineLevel="0" collapsed="false">
      <c r="A3296" s="11" t="str">
        <f aca="false">TRIM('수출입 실적(국가별)'!A3300)</f>
        <v>2026.02</v>
      </c>
      <c r="B3296" s="17" t="n">
        <f aca="false">IFERROR(VALUE(LEFT(A3296,4)),"")</f>
        <v>2026</v>
      </c>
      <c r="C3296" s="17" t="n">
        <f aca="false">IFERROR(VALUE(RIGHT(A3296,2)),"")</f>
        <v>2</v>
      </c>
      <c r="D3296" s="11" t="str">
        <f aca="false">TRIM('수출입 실적(국가별)'!B3300)</f>
        <v>몬트세라트</v>
      </c>
      <c r="E3296" s="19" t="n">
        <f aca="false">IFERROR(VALUE(SUBSTITUTE(TRIM('수출입 실적(국가별)'!D3300),",","")),"")</f>
        <v>0</v>
      </c>
      <c r="F3296" s="19" t="n">
        <f aca="false">IFERROR(VALUE(SUBSTITUTE(TRIM('수출입 실적(국가별)'!F3300),",","")),"")</f>
        <v>0</v>
      </c>
      <c r="G3296" s="19" t="n">
        <f aca="false">IFERROR(VALUE(SUBSTITUTE(TRIM('수출입 실적(국가별)'!G3300),",","")),"")</f>
        <v>0</v>
      </c>
    </row>
    <row r="3297" customFormat="false" ht="15" hidden="false" customHeight="true" outlineLevel="0" collapsed="false">
      <c r="A3297" s="11" t="str">
        <f aca="false">TRIM('수출입 실적(국가별)'!A3301)</f>
        <v>2026.02</v>
      </c>
      <c r="B3297" s="17" t="n">
        <f aca="false">IFERROR(VALUE(LEFT(A3297,4)),"")</f>
        <v>2026</v>
      </c>
      <c r="C3297" s="17" t="n">
        <f aca="false">IFERROR(VALUE(RIGHT(A3297,2)),"")</f>
        <v>2</v>
      </c>
      <c r="D3297" s="11" t="str">
        <f aca="false">TRIM('수출입 실적(국가별)'!B3301)</f>
        <v>쿡 아일랜드</v>
      </c>
      <c r="E3297" s="19" t="n">
        <f aca="false">IFERROR(VALUE(SUBSTITUTE(TRIM('수출입 실적(국가별)'!D3301),",","")),"")</f>
        <v>0</v>
      </c>
      <c r="F3297" s="19" t="n">
        <f aca="false">IFERROR(VALUE(SUBSTITUTE(TRIM('수출입 실적(국가별)'!F3301),",","")),"")</f>
        <v>1</v>
      </c>
      <c r="G3297" s="19" t="n">
        <f aca="false">IFERROR(VALUE(SUBSTITUTE(TRIM('수출입 실적(국가별)'!G3301),",","")),"")</f>
        <v>-1</v>
      </c>
    </row>
    <row r="3298" customFormat="false" ht="15" hidden="false" customHeight="true" outlineLevel="0" collapsed="false">
      <c r="A3298" s="11" t="str">
        <f aca="false">TRIM('수출입 실적(국가별)'!A3302)</f>
        <v>2026.02</v>
      </c>
      <c r="B3298" s="17" t="n">
        <f aca="false">IFERROR(VALUE(LEFT(A3298,4)),"")</f>
        <v>2026</v>
      </c>
      <c r="C3298" s="17" t="n">
        <f aca="false">IFERROR(VALUE(RIGHT(A3298,2)),"")</f>
        <v>2</v>
      </c>
      <c r="D3298" s="11" t="str">
        <f aca="false">TRIM('수출입 실적(국가별)'!B3302)</f>
        <v>크리스마스 아일랜드</v>
      </c>
      <c r="E3298" s="19" t="n">
        <f aca="false">IFERROR(VALUE(SUBSTITUTE(TRIM('수출입 실적(국가별)'!D3302),",","")),"")</f>
        <v>0</v>
      </c>
      <c r="F3298" s="19" t="n">
        <f aca="false">IFERROR(VALUE(SUBSTITUTE(TRIM('수출입 실적(국가별)'!F3302),",","")),"")</f>
        <v>1</v>
      </c>
      <c r="G3298" s="19" t="n">
        <f aca="false">IFERROR(VALUE(SUBSTITUTE(TRIM('수출입 실적(국가별)'!G3302),",","")),"")</f>
        <v>-1</v>
      </c>
    </row>
    <row r="3299" customFormat="false" ht="15" hidden="false" customHeight="true" outlineLevel="0" collapsed="false">
      <c r="A3299" s="11" t="str">
        <f aca="false">TRIM('수출입 실적(국가별)'!A3303)</f>
        <v>2026.02</v>
      </c>
      <c r="B3299" s="17" t="n">
        <f aca="false">IFERROR(VALUE(LEFT(A3299,4)),"")</f>
        <v>2026</v>
      </c>
      <c r="C3299" s="17" t="n">
        <f aca="false">IFERROR(VALUE(RIGHT(A3299,2)),"")</f>
        <v>2</v>
      </c>
      <c r="D3299" s="11" t="str">
        <f aca="false">TRIM('수출입 실적(국가별)'!B3303)</f>
        <v>니우에</v>
      </c>
      <c r="E3299" s="19" t="n">
        <f aca="false">IFERROR(VALUE(SUBSTITUTE(TRIM('수출입 실적(국가별)'!D3303),",","")),"")</f>
        <v>0</v>
      </c>
      <c r="F3299" s="19" t="n">
        <f aca="false">IFERROR(VALUE(SUBSTITUTE(TRIM('수출입 실적(국가별)'!F3303),",","")),"")</f>
        <v>42</v>
      </c>
      <c r="G3299" s="19" t="n">
        <f aca="false">IFERROR(VALUE(SUBSTITUTE(TRIM('수출입 실적(국가별)'!G3303),",","")),"")</f>
        <v>-42</v>
      </c>
    </row>
    <row r="3300" customFormat="false" ht="15" hidden="false" customHeight="true" outlineLevel="0" collapsed="false">
      <c r="A3300" s="11" t="str">
        <f aca="false">TRIM('수출입 실적(국가별)'!A3304)</f>
        <v>2026.02</v>
      </c>
      <c r="B3300" s="17" t="n">
        <f aca="false">IFERROR(VALUE(LEFT(A3300,4)),"")</f>
        <v>2026</v>
      </c>
      <c r="C3300" s="17" t="n">
        <f aca="false">IFERROR(VALUE(RIGHT(A3300,2)),"")</f>
        <v>2</v>
      </c>
      <c r="D3300" s="11" t="str">
        <f aca="false">TRIM('수출입 실적(국가별)'!B3304)</f>
        <v>불령 남부지역</v>
      </c>
      <c r="E3300" s="19" t="n">
        <f aca="false">IFERROR(VALUE(SUBSTITUTE(TRIM('수출입 실적(국가별)'!D3304),",","")),"")</f>
        <v>0</v>
      </c>
      <c r="F3300" s="19" t="n">
        <f aca="false">IFERROR(VALUE(SUBSTITUTE(TRIM('수출입 실적(국가별)'!F3304),",","")),"")</f>
        <v>3</v>
      </c>
      <c r="G3300" s="19" t="n">
        <f aca="false">IFERROR(VALUE(SUBSTITUTE(TRIM('수출입 실적(국가별)'!G3304),",","")),"")</f>
        <v>-3</v>
      </c>
    </row>
    <row r="3301" customFormat="false" ht="15" hidden="false" customHeight="true" outlineLevel="0" collapsed="false">
      <c r="A3301" s="11" t="str">
        <f aca="false">TRIM('수출입 실적(국가별)'!A3305)</f>
        <v>2026.02</v>
      </c>
      <c r="B3301" s="17" t="n">
        <f aca="false">IFERROR(VALUE(LEFT(A3301,4)),"")</f>
        <v>2026</v>
      </c>
      <c r="C3301" s="17" t="n">
        <f aca="false">IFERROR(VALUE(RIGHT(A3301,2)),"")</f>
        <v>2</v>
      </c>
      <c r="D3301" s="11" t="str">
        <f aca="false">TRIM('수출입 실적(국가별)'!B3305)</f>
        <v>토켈라우</v>
      </c>
      <c r="E3301" s="19" t="n">
        <f aca="false">IFERROR(VALUE(SUBSTITUTE(TRIM('수출입 실적(국가별)'!D3305),",","")),"")</f>
        <v>0</v>
      </c>
      <c r="F3301" s="19" t="n">
        <f aca="false">IFERROR(VALUE(SUBSTITUTE(TRIM('수출입 실적(국가별)'!F3305),",","")),"")</f>
        <v>0</v>
      </c>
      <c r="G3301" s="19" t="n">
        <f aca="false">IFERROR(VALUE(SUBSTITUTE(TRIM('수출입 실적(국가별)'!G3305),",","")),"")</f>
        <v>0</v>
      </c>
    </row>
    <row r="3302" customFormat="false" ht="15" hidden="false" customHeight="true" outlineLevel="0" collapsed="false">
      <c r="A3302" s="11" t="str">
        <f aca="false">TRIM('수출입 실적(국가별)'!A3306)</f>
        <v>2026.02</v>
      </c>
      <c r="B3302" s="17" t="n">
        <f aca="false">IFERROR(VALUE(LEFT(A3302,4)),"")</f>
        <v>2026</v>
      </c>
      <c r="C3302" s="17" t="n">
        <f aca="false">IFERROR(VALUE(RIGHT(A3302,2)),"")</f>
        <v>2</v>
      </c>
      <c r="D3302" s="11" t="str">
        <f aca="false">TRIM('수출입 실적(국가별)'!B3306)</f>
        <v>맨섬</v>
      </c>
      <c r="E3302" s="19" t="n">
        <f aca="false">IFERROR(VALUE(SUBSTITUTE(TRIM('수출입 실적(국가별)'!D3306),",","")),"")</f>
        <v>0</v>
      </c>
      <c r="F3302" s="19" t="n">
        <f aca="false">IFERROR(VALUE(SUBSTITUTE(TRIM('수출입 실적(국가별)'!F3306),",","")),"")</f>
        <v>0</v>
      </c>
      <c r="G3302" s="19" t="n">
        <f aca="false">IFERROR(VALUE(SUBSTITUTE(TRIM('수출입 실적(국가별)'!G3306),",","")),"")</f>
        <v>0</v>
      </c>
    </row>
    <row r="3303" customFormat="false" ht="15" hidden="false" customHeight="true" outlineLevel="0" collapsed="false">
      <c r="A3303" s="11" t="str">
        <f aca="false">TRIM('수출입 실적(국가별)'!A3307)</f>
        <v>2026.02</v>
      </c>
      <c r="B3303" s="17" t="n">
        <f aca="false">IFERROR(VALUE(LEFT(A3303,4)),"")</f>
        <v>2026</v>
      </c>
      <c r="C3303" s="17" t="n">
        <f aca="false">IFERROR(VALUE(RIGHT(A3303,2)),"")</f>
        <v>2</v>
      </c>
      <c r="D3303" s="11" t="str">
        <f aca="false">TRIM('수출입 실적(국가별)'!B3307)</f>
        <v>마이너 아우틀링 합중국 군도</v>
      </c>
      <c r="E3303" s="19" t="n">
        <f aca="false">IFERROR(VALUE(SUBSTITUTE(TRIM('수출입 실적(국가별)'!D3307),",","")),"")</f>
        <v>0</v>
      </c>
      <c r="F3303" s="19" t="n">
        <f aca="false">IFERROR(VALUE(SUBSTITUTE(TRIM('수출입 실적(국가별)'!F3307),",","")),"")</f>
        <v>0</v>
      </c>
      <c r="G3303" s="19" t="n">
        <f aca="false">IFERROR(VALUE(SUBSTITUTE(TRIM('수출입 실적(국가별)'!G3307),",","")),"")</f>
        <v>0</v>
      </c>
    </row>
    <row r="3304" customFormat="false" ht="15" hidden="false" customHeight="true" outlineLevel="0" collapsed="false">
      <c r="A3304" s="11" t="str">
        <f aca="false">TRIM('수출입 실적(국가별)'!A3308)</f>
        <v>2026.02</v>
      </c>
      <c r="B3304" s="17" t="n">
        <f aca="false">IFERROR(VALUE(LEFT(A3304,4)),"")</f>
        <v>2026</v>
      </c>
      <c r="C3304" s="17" t="n">
        <f aca="false">IFERROR(VALUE(RIGHT(A3304,2)),"")</f>
        <v>2</v>
      </c>
      <c r="D3304" s="11" t="str">
        <f aca="false">TRIM('수출입 실적(국가별)'!B3308)</f>
        <v>산마리노</v>
      </c>
      <c r="E3304" s="19" t="n">
        <f aca="false">IFERROR(VALUE(SUBSTITUTE(TRIM('수출입 실적(국가별)'!D3308),",","")),"")</f>
        <v>0</v>
      </c>
      <c r="F3304" s="19" t="n">
        <f aca="false">IFERROR(VALUE(SUBSTITUTE(TRIM('수출입 실적(국가별)'!F3308),",","")),"")</f>
        <v>121</v>
      </c>
      <c r="G3304" s="19" t="n">
        <f aca="false">IFERROR(VALUE(SUBSTITUTE(TRIM('수출입 실적(국가별)'!G3308),",","")),"")</f>
        <v>-121</v>
      </c>
    </row>
    <row r="3305" customFormat="false" ht="15" hidden="false" customHeight="true" outlineLevel="0" collapsed="false">
      <c r="A3305" s="11" t="str">
        <f aca="false">TRIM('수출입 실적(국가별)'!A3309)</f>
        <v>2026.03</v>
      </c>
      <c r="B3305" s="17" t="n">
        <f aca="false">IFERROR(VALUE(LEFT(A3305,4)),"")</f>
        <v>2026</v>
      </c>
      <c r="C3305" s="17" t="n">
        <f aca="false">IFERROR(VALUE(RIGHT(A3305,2)),"")</f>
        <v>3</v>
      </c>
      <c r="D3305" s="11" t="str">
        <f aca="false">TRIM('수출입 실적(국가별)'!B3309)</f>
        <v>중국</v>
      </c>
      <c r="E3305" s="19" t="n">
        <f aca="false">IFERROR(VALUE(SUBSTITUTE(TRIM('수출입 실적(국가별)'!D3309),",","")),"")</f>
        <v>16685519</v>
      </c>
      <c r="F3305" s="19" t="n">
        <f aca="false">IFERROR(VALUE(SUBSTITUTE(TRIM('수출입 실적(국가별)'!F3309),",","")),"")</f>
        <v>14126113</v>
      </c>
      <c r="G3305" s="19" t="n">
        <f aca="false">IFERROR(VALUE(SUBSTITUTE(TRIM('수출입 실적(국가별)'!G3309),",","")),"")</f>
        <v>2559406</v>
      </c>
    </row>
    <row r="3306" customFormat="false" ht="15" hidden="false" customHeight="true" outlineLevel="0" collapsed="false">
      <c r="A3306" s="11" t="str">
        <f aca="false">TRIM('수출입 실적(국가별)'!A3310)</f>
        <v>2026.03</v>
      </c>
      <c r="B3306" s="17" t="n">
        <f aca="false">IFERROR(VALUE(LEFT(A3306,4)),"")</f>
        <v>2026</v>
      </c>
      <c r="C3306" s="17" t="n">
        <f aca="false">IFERROR(VALUE(RIGHT(A3306,2)),"")</f>
        <v>3</v>
      </c>
      <c r="D3306" s="11" t="str">
        <f aca="false">TRIM('수출입 실적(국가별)'!B3310)</f>
        <v>미국</v>
      </c>
      <c r="E3306" s="19" t="n">
        <f aca="false">IFERROR(VALUE(SUBSTITUTE(TRIM('수출입 실적(국가별)'!D3310),",","")),"")</f>
        <v>16419951</v>
      </c>
      <c r="F3306" s="19" t="n">
        <f aca="false">IFERROR(VALUE(SUBSTITUTE(TRIM('수출입 실적(국가별)'!F3310),",","")),"")</f>
        <v>7236965</v>
      </c>
      <c r="G3306" s="19" t="n">
        <f aca="false">IFERROR(VALUE(SUBSTITUTE(TRIM('수출입 실적(국가별)'!G3310),",","")),"")</f>
        <v>9182986</v>
      </c>
    </row>
    <row r="3307" customFormat="false" ht="15" hidden="false" customHeight="true" outlineLevel="0" collapsed="false">
      <c r="A3307" s="11" t="str">
        <f aca="false">TRIM('수출입 실적(국가별)'!A3311)</f>
        <v>2026.03</v>
      </c>
      <c r="B3307" s="17" t="n">
        <f aca="false">IFERROR(VALUE(LEFT(A3307,4)),"")</f>
        <v>2026</v>
      </c>
      <c r="C3307" s="17" t="n">
        <f aca="false">IFERROR(VALUE(RIGHT(A3307,2)),"")</f>
        <v>3</v>
      </c>
      <c r="D3307" s="11" t="str">
        <f aca="false">TRIM('수출입 실적(국가별)'!B3311)</f>
        <v>홍콩</v>
      </c>
      <c r="E3307" s="19" t="n">
        <f aca="false">IFERROR(VALUE(SUBSTITUTE(TRIM('수출입 실적(국가별)'!D3311),",","")),"")</f>
        <v>7860308</v>
      </c>
      <c r="F3307" s="19" t="n">
        <f aca="false">IFERROR(VALUE(SUBSTITUTE(TRIM('수출입 실적(국가별)'!F3311),",","")),"")</f>
        <v>179660</v>
      </c>
      <c r="G3307" s="19" t="n">
        <f aca="false">IFERROR(VALUE(SUBSTITUTE(TRIM('수출입 실적(국가별)'!G3311),",","")),"")</f>
        <v>7680647</v>
      </c>
    </row>
    <row r="3308" customFormat="false" ht="15" hidden="false" customHeight="true" outlineLevel="0" collapsed="false">
      <c r="A3308" s="11" t="str">
        <f aca="false">TRIM('수출입 실적(국가별)'!A3312)</f>
        <v>2026.03</v>
      </c>
      <c r="B3308" s="17" t="n">
        <f aca="false">IFERROR(VALUE(LEFT(A3308,4)),"")</f>
        <v>2026</v>
      </c>
      <c r="C3308" s="17" t="n">
        <f aca="false">IFERROR(VALUE(RIGHT(A3308,2)),"")</f>
        <v>3</v>
      </c>
      <c r="D3308" s="11" t="str">
        <f aca="false">TRIM('수출입 실적(국가별)'!B3312)</f>
        <v>베트남</v>
      </c>
      <c r="E3308" s="19" t="n">
        <f aca="false">IFERROR(VALUE(SUBSTITUTE(TRIM('수출입 실적(국가별)'!D3312),",","")),"")</f>
        <v>7131929</v>
      </c>
      <c r="F3308" s="19" t="n">
        <f aca="false">IFERROR(VALUE(SUBSTITUTE(TRIM('수출입 실적(국가별)'!F3312),",","")),"")</f>
        <v>3211905</v>
      </c>
      <c r="G3308" s="19" t="n">
        <f aca="false">IFERROR(VALUE(SUBSTITUTE(TRIM('수출입 실적(국가별)'!G3312),",","")),"")</f>
        <v>3920024</v>
      </c>
    </row>
    <row r="3309" customFormat="false" ht="15" hidden="false" customHeight="true" outlineLevel="0" collapsed="false">
      <c r="A3309" s="11" t="str">
        <f aca="false">TRIM('수출입 실적(국가별)'!A3313)</f>
        <v>2026.03</v>
      </c>
      <c r="B3309" s="17" t="n">
        <f aca="false">IFERROR(VALUE(LEFT(A3309,4)),"")</f>
        <v>2026</v>
      </c>
      <c r="C3309" s="17" t="n">
        <f aca="false">IFERROR(VALUE(RIGHT(A3309,2)),"")</f>
        <v>3</v>
      </c>
      <c r="D3309" s="11" t="str">
        <f aca="false">TRIM('수출입 실적(국가별)'!B3313)</f>
        <v>대만</v>
      </c>
      <c r="E3309" s="19" t="n">
        <f aca="false">IFERROR(VALUE(SUBSTITUTE(TRIM('수출입 실적(국가별)'!D3313),",","")),"")</f>
        <v>6318777</v>
      </c>
      <c r="F3309" s="19" t="n">
        <f aca="false">IFERROR(VALUE(SUBSTITUTE(TRIM('수출입 실적(국가별)'!F3313),",","")),"")</f>
        <v>3122519</v>
      </c>
      <c r="G3309" s="19" t="n">
        <f aca="false">IFERROR(VALUE(SUBSTITUTE(TRIM('수출입 실적(국가별)'!G3313),",","")),"")</f>
        <v>3196258</v>
      </c>
    </row>
    <row r="3310" customFormat="false" ht="15" hidden="false" customHeight="true" outlineLevel="0" collapsed="false">
      <c r="A3310" s="11" t="str">
        <f aca="false">TRIM('수출입 실적(국가별)'!A3314)</f>
        <v>2026.03</v>
      </c>
      <c r="B3310" s="17" t="n">
        <f aca="false">IFERROR(VALUE(LEFT(A3310,4)),"")</f>
        <v>2026</v>
      </c>
      <c r="C3310" s="17" t="n">
        <f aca="false">IFERROR(VALUE(RIGHT(A3310,2)),"")</f>
        <v>3</v>
      </c>
      <c r="D3310" s="11" t="str">
        <f aca="false">TRIM('수출입 실적(국가별)'!B3314)</f>
        <v>일본</v>
      </c>
      <c r="E3310" s="19" t="n">
        <f aca="false">IFERROR(VALUE(SUBSTITUTE(TRIM('수출입 실적(국가별)'!D3314),",","")),"")</f>
        <v>2918759</v>
      </c>
      <c r="F3310" s="19" t="n">
        <f aca="false">IFERROR(VALUE(SUBSTITUTE(TRIM('수출입 실적(국가별)'!F3314),",","")),"")</f>
        <v>5111054</v>
      </c>
      <c r="G3310" s="19" t="n">
        <f aca="false">IFERROR(VALUE(SUBSTITUTE(TRIM('수출입 실적(국가별)'!G3314),",","")),"")</f>
        <v>-2192296</v>
      </c>
    </row>
    <row r="3311" customFormat="false" ht="15" hidden="false" customHeight="true" outlineLevel="0" collapsed="false">
      <c r="A3311" s="11" t="str">
        <f aca="false">TRIM('수출입 실적(국가별)'!A3315)</f>
        <v>2026.03</v>
      </c>
      <c r="B3311" s="17" t="n">
        <f aca="false">IFERROR(VALUE(LEFT(A3311,4)),"")</f>
        <v>2026</v>
      </c>
      <c r="C3311" s="17" t="n">
        <f aca="false">IFERROR(VALUE(RIGHT(A3311,2)),"")</f>
        <v>3</v>
      </c>
      <c r="D3311" s="11" t="str">
        <f aca="false">TRIM('수출입 실적(국가별)'!B3315)</f>
        <v>호주</v>
      </c>
      <c r="E3311" s="19" t="n">
        <f aca="false">IFERROR(VALUE(SUBSTITUTE(TRIM('수출입 실적(국가별)'!D3315),",","")),"")</f>
        <v>2827370</v>
      </c>
      <c r="F3311" s="19" t="n">
        <f aca="false">IFERROR(VALUE(SUBSTITUTE(TRIM('수출입 실적(국가별)'!F3315),",","")),"")</f>
        <v>2633673</v>
      </c>
      <c r="G3311" s="19" t="n">
        <f aca="false">IFERROR(VALUE(SUBSTITUTE(TRIM('수출입 실적(국가별)'!G3315),",","")),"")</f>
        <v>193696</v>
      </c>
    </row>
    <row r="3312" customFormat="false" ht="15" hidden="false" customHeight="true" outlineLevel="0" collapsed="false">
      <c r="A3312" s="11" t="str">
        <f aca="false">TRIM('수출입 실적(국가별)'!A3316)</f>
        <v>2026.03</v>
      </c>
      <c r="B3312" s="17" t="n">
        <f aca="false">IFERROR(VALUE(LEFT(A3312,4)),"")</f>
        <v>2026</v>
      </c>
      <c r="C3312" s="17" t="n">
        <f aca="false">IFERROR(VALUE(RIGHT(A3312,2)),"")</f>
        <v>3</v>
      </c>
      <c r="D3312" s="11" t="str">
        <f aca="false">TRIM('수출입 실적(국가별)'!B3316)</f>
        <v>싱가포르</v>
      </c>
      <c r="E3312" s="19" t="n">
        <f aca="false">IFERROR(VALUE(SUBSTITUTE(TRIM('수출입 실적(국가별)'!D3316),",","")),"")</f>
        <v>2075543</v>
      </c>
      <c r="F3312" s="19" t="n">
        <f aca="false">IFERROR(VALUE(SUBSTITUTE(TRIM('수출입 실적(국가별)'!F3316),",","")),"")</f>
        <v>1334552</v>
      </c>
      <c r="G3312" s="19" t="n">
        <f aca="false">IFERROR(VALUE(SUBSTITUTE(TRIM('수출입 실적(국가별)'!G3316),",","")),"")</f>
        <v>740992</v>
      </c>
    </row>
    <row r="3313" customFormat="false" ht="15" hidden="false" customHeight="true" outlineLevel="0" collapsed="false">
      <c r="A3313" s="11" t="str">
        <f aca="false">TRIM('수출입 실적(국가별)'!A3317)</f>
        <v>2026.03</v>
      </c>
      <c r="B3313" s="17" t="n">
        <f aca="false">IFERROR(VALUE(LEFT(A3313,4)),"")</f>
        <v>2026</v>
      </c>
      <c r="C3313" s="17" t="n">
        <f aca="false">IFERROR(VALUE(RIGHT(A3313,2)),"")</f>
        <v>3</v>
      </c>
      <c r="D3313" s="11" t="str">
        <f aca="false">TRIM('수출입 실적(국가별)'!B3317)</f>
        <v>인도</v>
      </c>
      <c r="E3313" s="19" t="n">
        <f aca="false">IFERROR(VALUE(SUBSTITUTE(TRIM('수출입 실적(국가별)'!D3317),",","")),"")</f>
        <v>1966478</v>
      </c>
      <c r="F3313" s="19" t="n">
        <f aca="false">IFERROR(VALUE(SUBSTITUTE(TRIM('수출입 실적(국가별)'!F3317),",","")),"")</f>
        <v>634089</v>
      </c>
      <c r="G3313" s="19" t="n">
        <f aca="false">IFERROR(VALUE(SUBSTITUTE(TRIM('수출입 실적(국가별)'!G3317),",","")),"")</f>
        <v>1332389</v>
      </c>
    </row>
    <row r="3314" customFormat="false" ht="15" hidden="false" customHeight="true" outlineLevel="0" collapsed="false">
      <c r="A3314" s="11" t="str">
        <f aca="false">TRIM('수출입 실적(국가별)'!A3318)</f>
        <v>2026.03</v>
      </c>
      <c r="B3314" s="17" t="n">
        <f aca="false">IFERROR(VALUE(LEFT(A3314,4)),"")</f>
        <v>2026</v>
      </c>
      <c r="C3314" s="17" t="n">
        <f aca="false">IFERROR(VALUE(RIGHT(A3314,2)),"")</f>
        <v>3</v>
      </c>
      <c r="D3314" s="11" t="str">
        <f aca="false">TRIM('수출입 실적(국가별)'!B3318)</f>
        <v>필리핀</v>
      </c>
      <c r="E3314" s="19" t="n">
        <f aca="false">IFERROR(VALUE(SUBSTITUTE(TRIM('수출입 실적(국가별)'!D3318),",","")),"")</f>
        <v>1718916</v>
      </c>
      <c r="F3314" s="19" t="n">
        <f aca="false">IFERROR(VALUE(SUBSTITUTE(TRIM('수출입 실적(국가별)'!F3318),",","")),"")</f>
        <v>385015</v>
      </c>
      <c r="G3314" s="19" t="n">
        <f aca="false">IFERROR(VALUE(SUBSTITUTE(TRIM('수출입 실적(국가별)'!G3318),",","")),"")</f>
        <v>1333901</v>
      </c>
    </row>
    <row r="3315" customFormat="false" ht="15" hidden="false" customHeight="true" outlineLevel="0" collapsed="false">
      <c r="A3315" s="11" t="str">
        <f aca="false">TRIM('수출입 실적(국가별)'!A3319)</f>
        <v>2026.03</v>
      </c>
      <c r="B3315" s="17" t="n">
        <f aca="false">IFERROR(VALUE(LEFT(A3315,4)),"")</f>
        <v>2026</v>
      </c>
      <c r="C3315" s="17" t="n">
        <f aca="false">IFERROR(VALUE(RIGHT(A3315,2)),"")</f>
        <v>3</v>
      </c>
      <c r="D3315" s="11" t="str">
        <f aca="false">TRIM('수출입 실적(국가별)'!B3319)</f>
        <v>멕시코</v>
      </c>
      <c r="E3315" s="19" t="n">
        <f aca="false">IFERROR(VALUE(SUBSTITUTE(TRIM('수출입 실적(국가별)'!D3319),",","")),"")</f>
        <v>1502995</v>
      </c>
      <c r="F3315" s="19" t="n">
        <f aca="false">IFERROR(VALUE(SUBSTITUTE(TRIM('수출입 실적(국가별)'!F3319),",","")),"")</f>
        <v>858527</v>
      </c>
      <c r="G3315" s="19" t="n">
        <f aca="false">IFERROR(VALUE(SUBSTITUTE(TRIM('수출입 실적(국가별)'!G3319),",","")),"")</f>
        <v>644468</v>
      </c>
    </row>
    <row r="3316" customFormat="false" ht="15" hidden="false" customHeight="true" outlineLevel="0" collapsed="false">
      <c r="A3316" s="11" t="str">
        <f aca="false">TRIM('수출입 실적(국가별)'!A3320)</f>
        <v>2026.03</v>
      </c>
      <c r="B3316" s="17" t="n">
        <f aca="false">IFERROR(VALUE(LEFT(A3316,4)),"")</f>
        <v>2026</v>
      </c>
      <c r="C3316" s="17" t="n">
        <f aca="false">IFERROR(VALUE(RIGHT(A3316,2)),"")</f>
        <v>3</v>
      </c>
      <c r="D3316" s="11" t="str">
        <f aca="false">TRIM('수출입 실적(국가별)'!B3320)</f>
        <v>네덜란드</v>
      </c>
      <c r="E3316" s="19" t="n">
        <f aca="false">IFERROR(VALUE(SUBSTITUTE(TRIM('수출입 실적(국가별)'!D3320),",","")),"")</f>
        <v>1464541</v>
      </c>
      <c r="F3316" s="19" t="n">
        <f aca="false">IFERROR(VALUE(SUBSTITUTE(TRIM('수출입 실적(국가별)'!F3320),",","")),"")</f>
        <v>1562040</v>
      </c>
      <c r="G3316" s="19" t="n">
        <f aca="false">IFERROR(VALUE(SUBSTITUTE(TRIM('수출입 실적(국가별)'!G3320),",","")),"")</f>
        <v>-97499</v>
      </c>
    </row>
    <row r="3317" customFormat="false" ht="15" hidden="false" customHeight="true" outlineLevel="0" collapsed="false">
      <c r="A3317" s="11" t="str">
        <f aca="false">TRIM('수출입 실적(국가별)'!A3321)</f>
        <v>2026.03</v>
      </c>
      <c r="B3317" s="17" t="n">
        <f aca="false">IFERROR(VALUE(LEFT(A3317,4)),"")</f>
        <v>2026</v>
      </c>
      <c r="C3317" s="17" t="n">
        <f aca="false">IFERROR(VALUE(RIGHT(A3317,2)),"")</f>
        <v>3</v>
      </c>
      <c r="D3317" s="11" t="str">
        <f aca="false">TRIM('수출입 실적(국가별)'!B3321)</f>
        <v>말레이시아</v>
      </c>
      <c r="E3317" s="19" t="n">
        <f aca="false">IFERROR(VALUE(SUBSTITUTE(TRIM('수출입 실적(국가별)'!D3321),",","")),"")</f>
        <v>1427980</v>
      </c>
      <c r="F3317" s="19" t="n">
        <f aca="false">IFERROR(VALUE(SUBSTITUTE(TRIM('수출입 실적(국가별)'!F3321),",","")),"")</f>
        <v>1732681</v>
      </c>
      <c r="G3317" s="19" t="n">
        <f aca="false">IFERROR(VALUE(SUBSTITUTE(TRIM('수출입 실적(국가별)'!G3321),",","")),"")</f>
        <v>-304701</v>
      </c>
    </row>
    <row r="3318" customFormat="false" ht="15" hidden="false" customHeight="true" outlineLevel="0" collapsed="false">
      <c r="A3318" s="11" t="str">
        <f aca="false">TRIM('수출입 실적(국가별)'!A3322)</f>
        <v>2026.03</v>
      </c>
      <c r="B3318" s="17" t="n">
        <f aca="false">IFERROR(VALUE(LEFT(A3318,4)),"")</f>
        <v>2026</v>
      </c>
      <c r="C3318" s="17" t="n">
        <f aca="false">IFERROR(VALUE(RIGHT(A3318,2)),"")</f>
        <v>3</v>
      </c>
      <c r="D3318" s="11" t="str">
        <f aca="false">TRIM('수출입 실적(국가별)'!B3322)</f>
        <v>캐나다</v>
      </c>
      <c r="E3318" s="19" t="n">
        <f aca="false">IFERROR(VALUE(SUBSTITUTE(TRIM('수출입 실적(국가별)'!D3322),",","")),"")</f>
        <v>1124092</v>
      </c>
      <c r="F3318" s="19" t="n">
        <f aca="false">IFERROR(VALUE(SUBSTITUTE(TRIM('수출입 실적(국가별)'!F3322),",","")),"")</f>
        <v>812839</v>
      </c>
      <c r="G3318" s="19" t="n">
        <f aca="false">IFERROR(VALUE(SUBSTITUTE(TRIM('수출입 실적(국가별)'!G3322),",","")),"")</f>
        <v>311253</v>
      </c>
    </row>
    <row r="3319" customFormat="false" ht="15" hidden="false" customHeight="true" outlineLevel="0" collapsed="false">
      <c r="A3319" s="11" t="str">
        <f aca="false">TRIM('수출입 실적(국가별)'!A3323)</f>
        <v>2026.03</v>
      </c>
      <c r="B3319" s="17" t="n">
        <f aca="false">IFERROR(VALUE(LEFT(A3319,4)),"")</f>
        <v>2026</v>
      </c>
      <c r="C3319" s="17" t="n">
        <f aca="false">IFERROR(VALUE(RIGHT(A3319,2)),"")</f>
        <v>3</v>
      </c>
      <c r="D3319" s="11" t="str">
        <f aca="false">TRIM('수출입 실적(국가별)'!B3323)</f>
        <v>독일</v>
      </c>
      <c r="E3319" s="19" t="n">
        <f aca="false">IFERROR(VALUE(SUBSTITUTE(TRIM('수출입 실적(국가별)'!D3323),",","")),"")</f>
        <v>1007521</v>
      </c>
      <c r="F3319" s="19" t="n">
        <f aca="false">IFERROR(VALUE(SUBSTITUTE(TRIM('수출입 실적(국가별)'!F3323),",","")),"")</f>
        <v>2094911</v>
      </c>
      <c r="G3319" s="19" t="n">
        <f aca="false">IFERROR(VALUE(SUBSTITUTE(TRIM('수출입 실적(국가별)'!G3323),",","")),"")</f>
        <v>-1087390</v>
      </c>
    </row>
    <row r="3320" customFormat="false" ht="15" hidden="false" customHeight="true" outlineLevel="0" collapsed="false">
      <c r="A3320" s="11" t="str">
        <f aca="false">TRIM('수출입 실적(국가별)'!A3324)</f>
        <v>2026.03</v>
      </c>
      <c r="B3320" s="17" t="n">
        <f aca="false">IFERROR(VALUE(LEFT(A3320,4)),"")</f>
        <v>2026</v>
      </c>
      <c r="C3320" s="17" t="n">
        <f aca="false">IFERROR(VALUE(RIGHT(A3320,2)),"")</f>
        <v>3</v>
      </c>
      <c r="D3320" s="11" t="str">
        <f aca="false">TRIM('수출입 실적(국가별)'!B3324)</f>
        <v>태국</v>
      </c>
      <c r="E3320" s="19" t="n">
        <f aca="false">IFERROR(VALUE(SUBSTITUTE(TRIM('수출입 실적(국가별)'!D3324),",","")),"")</f>
        <v>917462</v>
      </c>
      <c r="F3320" s="19" t="n">
        <f aca="false">IFERROR(VALUE(SUBSTITUTE(TRIM('수출입 실적(국가별)'!F3324),",","")),"")</f>
        <v>641047</v>
      </c>
      <c r="G3320" s="19" t="n">
        <f aca="false">IFERROR(VALUE(SUBSTITUTE(TRIM('수출입 실적(국가별)'!G3324),",","")),"")</f>
        <v>276415</v>
      </c>
    </row>
    <row r="3321" customFormat="false" ht="15" hidden="false" customHeight="true" outlineLevel="0" collapsed="false">
      <c r="A3321" s="11" t="str">
        <f aca="false">TRIM('수출입 실적(국가별)'!A3325)</f>
        <v>2026.03</v>
      </c>
      <c r="B3321" s="17" t="n">
        <f aca="false">IFERROR(VALUE(LEFT(A3321,4)),"")</f>
        <v>2026</v>
      </c>
      <c r="C3321" s="17" t="n">
        <f aca="false">IFERROR(VALUE(RIGHT(A3321,2)),"")</f>
        <v>3</v>
      </c>
      <c r="D3321" s="11" t="str">
        <f aca="false">TRIM('수출입 실적(국가별)'!B3325)</f>
        <v>튀르키예</v>
      </c>
      <c r="E3321" s="19" t="n">
        <f aca="false">IFERROR(VALUE(SUBSTITUTE(TRIM('수출입 실적(국가별)'!D3325),",","")),"")</f>
        <v>878440</v>
      </c>
      <c r="F3321" s="19" t="n">
        <f aca="false">IFERROR(VALUE(SUBSTITUTE(TRIM('수출입 실적(국가별)'!F3325),",","")),"")</f>
        <v>133091</v>
      </c>
      <c r="G3321" s="19" t="n">
        <f aca="false">IFERROR(VALUE(SUBSTITUTE(TRIM('수출입 실적(국가별)'!G3325),",","")),"")</f>
        <v>745349</v>
      </c>
    </row>
    <row r="3322" customFormat="false" ht="15" hidden="false" customHeight="true" outlineLevel="0" collapsed="false">
      <c r="A3322" s="11" t="str">
        <f aca="false">TRIM('수출입 실적(국가별)'!A3326)</f>
        <v>2026.03</v>
      </c>
      <c r="B3322" s="17" t="n">
        <f aca="false">IFERROR(VALUE(LEFT(A3322,4)),"")</f>
        <v>2026</v>
      </c>
      <c r="C3322" s="17" t="n">
        <f aca="false">IFERROR(VALUE(RIGHT(A3322,2)),"")</f>
        <v>3</v>
      </c>
      <c r="D3322" s="11" t="str">
        <f aca="false">TRIM('수출입 실적(국가별)'!B3326)</f>
        <v>폴란드</v>
      </c>
      <c r="E3322" s="19" t="n">
        <f aca="false">IFERROR(VALUE(SUBSTITUTE(TRIM('수출입 실적(국가별)'!D3326),",","")),"")</f>
        <v>778578</v>
      </c>
      <c r="F3322" s="19" t="n">
        <f aca="false">IFERROR(VALUE(SUBSTITUTE(TRIM('수출입 실적(국가별)'!F3326),",","")),"")</f>
        <v>114468</v>
      </c>
      <c r="G3322" s="19" t="n">
        <f aca="false">IFERROR(VALUE(SUBSTITUTE(TRIM('수출입 실적(국가별)'!G3326),",","")),"")</f>
        <v>664110</v>
      </c>
    </row>
    <row r="3323" customFormat="false" ht="15" hidden="false" customHeight="true" outlineLevel="0" collapsed="false">
      <c r="A3323" s="11" t="str">
        <f aca="false">TRIM('수출입 실적(국가별)'!A3327)</f>
        <v>2026.03</v>
      </c>
      <c r="B3323" s="17" t="n">
        <f aca="false">IFERROR(VALUE(LEFT(A3323,4)),"")</f>
        <v>2026</v>
      </c>
      <c r="C3323" s="17" t="n">
        <f aca="false">IFERROR(VALUE(RIGHT(A3323,2)),"")</f>
        <v>3</v>
      </c>
      <c r="D3323" s="11" t="str">
        <f aca="false">TRIM('수출입 실적(국가별)'!B3327)</f>
        <v>벨기에</v>
      </c>
      <c r="E3323" s="19" t="n">
        <f aca="false">IFERROR(VALUE(SUBSTITUTE(TRIM('수출입 실적(국가별)'!D3327),",","")),"")</f>
        <v>707088</v>
      </c>
      <c r="F3323" s="19" t="n">
        <f aca="false">IFERROR(VALUE(SUBSTITUTE(TRIM('수출입 실적(국가별)'!F3327),",","")),"")</f>
        <v>142204</v>
      </c>
      <c r="G3323" s="19" t="n">
        <f aca="false">IFERROR(VALUE(SUBSTITUTE(TRIM('수출입 실적(국가별)'!G3327),",","")),"")</f>
        <v>564884</v>
      </c>
    </row>
    <row r="3324" customFormat="false" ht="15" hidden="false" customHeight="true" outlineLevel="0" collapsed="false">
      <c r="A3324" s="11" t="str">
        <f aca="false">TRIM('수출입 실적(국가별)'!A3328)</f>
        <v>2026.03</v>
      </c>
      <c r="B3324" s="17" t="n">
        <f aca="false">IFERROR(VALUE(LEFT(A3324,4)),"")</f>
        <v>2026</v>
      </c>
      <c r="C3324" s="17" t="n">
        <f aca="false">IFERROR(VALUE(RIGHT(A3324,2)),"")</f>
        <v>3</v>
      </c>
      <c r="D3324" s="11" t="str">
        <f aca="false">TRIM('수출입 실적(국가별)'!B3328)</f>
        <v>인도네시아</v>
      </c>
      <c r="E3324" s="19" t="n">
        <f aca="false">IFERROR(VALUE(SUBSTITUTE(TRIM('수출입 실적(국가별)'!D3328),",","")),"")</f>
        <v>668531</v>
      </c>
      <c r="F3324" s="19" t="n">
        <f aca="false">IFERROR(VALUE(SUBSTITUTE(TRIM('수출입 실적(국가별)'!F3328),",","")),"")</f>
        <v>992613</v>
      </c>
      <c r="G3324" s="19" t="n">
        <f aca="false">IFERROR(VALUE(SUBSTITUTE(TRIM('수출입 실적(국가별)'!G3328),",","")),"")</f>
        <v>-324081</v>
      </c>
    </row>
    <row r="3325" customFormat="false" ht="15" hidden="false" customHeight="true" outlineLevel="0" collapsed="false">
      <c r="A3325" s="11" t="str">
        <f aca="false">TRIM('수출입 실적(국가별)'!A3329)</f>
        <v>2026.03</v>
      </c>
      <c r="B3325" s="17" t="n">
        <f aca="false">IFERROR(VALUE(LEFT(A3325,4)),"")</f>
        <v>2026</v>
      </c>
      <c r="C3325" s="17" t="n">
        <f aca="false">IFERROR(VALUE(RIGHT(A3325,2)),"")</f>
        <v>3</v>
      </c>
      <c r="D3325" s="11" t="str">
        <f aca="false">TRIM('수출입 실적(국가별)'!B3329)</f>
        <v>영국</v>
      </c>
      <c r="E3325" s="19" t="n">
        <f aca="false">IFERROR(VALUE(SUBSTITUTE(TRIM('수출입 실적(국가별)'!D3329),",","")),"")</f>
        <v>665551</v>
      </c>
      <c r="F3325" s="19" t="n">
        <f aca="false">IFERROR(VALUE(SUBSTITUTE(TRIM('수출입 실적(국가별)'!F3329),",","")),"")</f>
        <v>367204</v>
      </c>
      <c r="G3325" s="19" t="n">
        <f aca="false">IFERROR(VALUE(SUBSTITUTE(TRIM('수출입 실적(국가별)'!G3329),",","")),"")</f>
        <v>298347</v>
      </c>
    </row>
    <row r="3326" customFormat="false" ht="15" hidden="false" customHeight="true" outlineLevel="0" collapsed="false">
      <c r="A3326" s="11" t="str">
        <f aca="false">TRIM('수출입 실적(국가별)'!A3330)</f>
        <v>2026.03</v>
      </c>
      <c r="B3326" s="17" t="n">
        <f aca="false">IFERROR(VALUE(LEFT(A3326,4)),"")</f>
        <v>2026</v>
      </c>
      <c r="C3326" s="17" t="n">
        <f aca="false">IFERROR(VALUE(RIGHT(A3326,2)),"")</f>
        <v>3</v>
      </c>
      <c r="D3326" s="11" t="str">
        <f aca="false">TRIM('수출입 실적(국가별)'!B3330)</f>
        <v>브라질</v>
      </c>
      <c r="E3326" s="19" t="n">
        <f aca="false">IFERROR(VALUE(SUBSTITUTE(TRIM('수출입 실적(국가별)'!D3330),",","")),"")</f>
        <v>583641</v>
      </c>
      <c r="F3326" s="19" t="n">
        <f aca="false">IFERROR(VALUE(SUBSTITUTE(TRIM('수출입 실적(국가별)'!F3330),",","")),"")</f>
        <v>373254</v>
      </c>
      <c r="G3326" s="19" t="n">
        <f aca="false">IFERROR(VALUE(SUBSTITUTE(TRIM('수출입 실적(국가별)'!G3330),",","")),"")</f>
        <v>210387</v>
      </c>
    </row>
    <row r="3327" customFormat="false" ht="15" hidden="false" customHeight="true" outlineLevel="0" collapsed="false">
      <c r="A3327" s="11" t="str">
        <f aca="false">TRIM('수출입 실적(국가별)'!A3331)</f>
        <v>2026.03</v>
      </c>
      <c r="B3327" s="17" t="n">
        <f aca="false">IFERROR(VALUE(LEFT(A3327,4)),"")</f>
        <v>2026</v>
      </c>
      <c r="C3327" s="17" t="n">
        <f aca="false">IFERROR(VALUE(RIGHT(A3327,2)),"")</f>
        <v>3</v>
      </c>
      <c r="D3327" s="11" t="str">
        <f aca="false">TRIM('수출입 실적(국가별)'!B3331)</f>
        <v>마샬군도</v>
      </c>
      <c r="E3327" s="19" t="n">
        <f aca="false">IFERROR(VALUE(SUBSTITUTE(TRIM('수출입 실적(국가별)'!D3331),",","")),"")</f>
        <v>582810</v>
      </c>
      <c r="F3327" s="19" t="n">
        <f aca="false">IFERROR(VALUE(SUBSTITUTE(TRIM('수출입 실적(국가별)'!F3331),",","")),"")</f>
        <v>5587</v>
      </c>
      <c r="G3327" s="19" t="n">
        <f aca="false">IFERROR(VALUE(SUBSTITUTE(TRIM('수출입 실적(국가별)'!G3331),",","")),"")</f>
        <v>577223</v>
      </c>
    </row>
    <row r="3328" customFormat="false" ht="15" hidden="false" customHeight="true" outlineLevel="0" collapsed="false">
      <c r="A3328" s="11" t="str">
        <f aca="false">TRIM('수출입 실적(국가별)'!A3332)</f>
        <v>2026.03</v>
      </c>
      <c r="B3328" s="17" t="n">
        <f aca="false">IFERROR(VALUE(LEFT(A3328,4)),"")</f>
        <v>2026</v>
      </c>
      <c r="C3328" s="17" t="n">
        <f aca="false">IFERROR(VALUE(RIGHT(A3328,2)),"")</f>
        <v>3</v>
      </c>
      <c r="D3328" s="11" t="str">
        <f aca="false">TRIM('수출입 실적(국가별)'!B3332)</f>
        <v>뉴질랜드</v>
      </c>
      <c r="E3328" s="19" t="n">
        <f aca="false">IFERROR(VALUE(SUBSTITUTE(TRIM('수출입 실적(국가별)'!D3332),",","")),"")</f>
        <v>501644</v>
      </c>
      <c r="F3328" s="19" t="n">
        <f aca="false">IFERROR(VALUE(SUBSTITUTE(TRIM('수출입 실적(국가별)'!F3332),",","")),"")</f>
        <v>129870</v>
      </c>
      <c r="G3328" s="19" t="n">
        <f aca="false">IFERROR(VALUE(SUBSTITUTE(TRIM('수출입 실적(국가별)'!G3332),",","")),"")</f>
        <v>371774</v>
      </c>
    </row>
    <row r="3329" customFormat="false" ht="15" hidden="false" customHeight="true" outlineLevel="0" collapsed="false">
      <c r="A3329" s="11" t="str">
        <f aca="false">TRIM('수출입 실적(국가별)'!A3333)</f>
        <v>2026.03</v>
      </c>
      <c r="B3329" s="17" t="n">
        <f aca="false">IFERROR(VALUE(LEFT(A3329,4)),"")</f>
        <v>2026</v>
      </c>
      <c r="C3329" s="17" t="n">
        <f aca="false">IFERROR(VALUE(RIGHT(A3329,2)),"")</f>
        <v>3</v>
      </c>
      <c r="D3329" s="11" t="str">
        <f aca="false">TRIM('수출입 실적(국가별)'!B3333)</f>
        <v>라이베리아</v>
      </c>
      <c r="E3329" s="19" t="n">
        <f aca="false">IFERROR(VALUE(SUBSTITUTE(TRIM('수출입 실적(국가별)'!D3333),",","")),"")</f>
        <v>501275</v>
      </c>
      <c r="F3329" s="19" t="n">
        <f aca="false">IFERROR(VALUE(SUBSTITUTE(TRIM('수출입 실적(국가별)'!F3333),",","")),"")</f>
        <v>9607</v>
      </c>
      <c r="G3329" s="19" t="n">
        <f aca="false">IFERROR(VALUE(SUBSTITUTE(TRIM('수출입 실적(국가별)'!G3333),",","")),"")</f>
        <v>491668</v>
      </c>
    </row>
    <row r="3330" customFormat="false" ht="15" hidden="false" customHeight="true" outlineLevel="0" collapsed="false">
      <c r="A3330" s="11" t="str">
        <f aca="false">TRIM('수출입 실적(국가별)'!A3334)</f>
        <v>2026.03</v>
      </c>
      <c r="B3330" s="17" t="n">
        <f aca="false">IFERROR(VALUE(LEFT(A3330,4)),"")</f>
        <v>2026</v>
      </c>
      <c r="C3330" s="17" t="n">
        <f aca="false">IFERROR(VALUE(RIGHT(A3330,2)),"")</f>
        <v>3</v>
      </c>
      <c r="D3330" s="11" t="str">
        <f aca="false">TRIM('수출입 실적(국가별)'!B3334)</f>
        <v>이탈리아</v>
      </c>
      <c r="E3330" s="19" t="n">
        <f aca="false">IFERROR(VALUE(SUBSTITUTE(TRIM('수출입 실적(국가별)'!D3334),",","")),"")</f>
        <v>492570</v>
      </c>
      <c r="F3330" s="19" t="n">
        <f aca="false">IFERROR(VALUE(SUBSTITUTE(TRIM('수출입 실적(국가별)'!F3334),",","")),"")</f>
        <v>885304</v>
      </c>
      <c r="G3330" s="19" t="n">
        <f aca="false">IFERROR(VALUE(SUBSTITUTE(TRIM('수출입 실적(국가별)'!G3334),",","")),"")</f>
        <v>-392734</v>
      </c>
    </row>
    <row r="3331" customFormat="false" ht="15" hidden="false" customHeight="true" outlineLevel="0" collapsed="false">
      <c r="A3331" s="11" t="str">
        <f aca="false">TRIM('수출입 실적(국가별)'!A3335)</f>
        <v>2026.03</v>
      </c>
      <c r="B3331" s="17" t="n">
        <f aca="false">IFERROR(VALUE(LEFT(A3331,4)),"")</f>
        <v>2026</v>
      </c>
      <c r="C3331" s="17" t="n">
        <f aca="false">IFERROR(VALUE(RIGHT(A3331,2)),"")</f>
        <v>3</v>
      </c>
      <c r="D3331" s="11" t="str">
        <f aca="false">TRIM('수출입 실적(국가별)'!B3335)</f>
        <v>스페인</v>
      </c>
      <c r="E3331" s="19" t="n">
        <f aca="false">IFERROR(VALUE(SUBSTITUTE(TRIM('수출입 실적(국가별)'!D3335),",","")),"")</f>
        <v>436827</v>
      </c>
      <c r="F3331" s="19" t="n">
        <f aca="false">IFERROR(VALUE(SUBSTITUTE(TRIM('수출입 실적(국가별)'!F3335),",","")),"")</f>
        <v>266958</v>
      </c>
      <c r="G3331" s="19" t="n">
        <f aca="false">IFERROR(VALUE(SUBSTITUTE(TRIM('수출입 실적(국가별)'!G3335),",","")),"")</f>
        <v>169868</v>
      </c>
    </row>
    <row r="3332" customFormat="false" ht="15" hidden="false" customHeight="true" outlineLevel="0" collapsed="false">
      <c r="A3332" s="11" t="str">
        <f aca="false">TRIM('수출입 실적(국가별)'!A3336)</f>
        <v>2026.03</v>
      </c>
      <c r="B3332" s="17" t="n">
        <f aca="false">IFERROR(VALUE(LEFT(A3332,4)),"")</f>
        <v>2026</v>
      </c>
      <c r="C3332" s="17" t="n">
        <f aca="false">IFERROR(VALUE(RIGHT(A3332,2)),"")</f>
        <v>3</v>
      </c>
      <c r="D3332" s="11" t="str">
        <f aca="false">TRIM('수출입 실적(국가별)'!B3336)</f>
        <v>방글라데시</v>
      </c>
      <c r="E3332" s="19" t="n">
        <f aca="false">IFERROR(VALUE(SUBSTITUTE(TRIM('수출입 실적(국가별)'!D3336),",","")),"")</f>
        <v>381029</v>
      </c>
      <c r="F3332" s="19" t="n">
        <f aca="false">IFERROR(VALUE(SUBSTITUTE(TRIM('수출입 실적(국가별)'!F3336),",","")),"")</f>
        <v>66430</v>
      </c>
      <c r="G3332" s="19" t="n">
        <f aca="false">IFERROR(VALUE(SUBSTITUTE(TRIM('수출입 실적(국가별)'!G3336),",","")),"")</f>
        <v>314599</v>
      </c>
    </row>
    <row r="3333" customFormat="false" ht="15" hidden="false" customHeight="true" outlineLevel="0" collapsed="false">
      <c r="A3333" s="11" t="str">
        <f aca="false">TRIM('수출입 실적(국가별)'!A3337)</f>
        <v>2026.03</v>
      </c>
      <c r="B3333" s="17" t="n">
        <f aca="false">IFERROR(VALUE(LEFT(A3333,4)),"")</f>
        <v>2026</v>
      </c>
      <c r="C3333" s="17" t="n">
        <f aca="false">IFERROR(VALUE(RIGHT(A3333,2)),"")</f>
        <v>3</v>
      </c>
      <c r="D3333" s="11" t="str">
        <f aca="false">TRIM('수출입 실적(국가별)'!B3337)</f>
        <v>헝가리</v>
      </c>
      <c r="E3333" s="19" t="n">
        <f aca="false">IFERROR(VALUE(SUBSTITUTE(TRIM('수출입 실적(국가별)'!D3337),",","")),"")</f>
        <v>372460</v>
      </c>
      <c r="F3333" s="19" t="n">
        <f aca="false">IFERROR(VALUE(SUBSTITUTE(TRIM('수출입 실적(국가별)'!F3337),",","")),"")</f>
        <v>62315</v>
      </c>
      <c r="G3333" s="19" t="n">
        <f aca="false">IFERROR(VALUE(SUBSTITUTE(TRIM('수출입 실적(국가별)'!G3337),",","")),"")</f>
        <v>310144</v>
      </c>
    </row>
    <row r="3334" customFormat="false" ht="15" hidden="false" customHeight="true" outlineLevel="0" collapsed="false">
      <c r="A3334" s="11" t="str">
        <f aca="false">TRIM('수출입 실적(국가별)'!A3338)</f>
        <v>2026.03</v>
      </c>
      <c r="B3334" s="17" t="n">
        <f aca="false">IFERROR(VALUE(LEFT(A3334,4)),"")</f>
        <v>2026</v>
      </c>
      <c r="C3334" s="17" t="n">
        <f aca="false">IFERROR(VALUE(RIGHT(A3334,2)),"")</f>
        <v>3</v>
      </c>
      <c r="D3334" s="11" t="str">
        <f aca="false">TRIM('수출입 실적(국가별)'!B3338)</f>
        <v>체코공화국</v>
      </c>
      <c r="E3334" s="19" t="n">
        <f aca="false">IFERROR(VALUE(SUBSTITUTE(TRIM('수출입 실적(국가별)'!D3338),",","")),"")</f>
        <v>361029</v>
      </c>
      <c r="F3334" s="19" t="n">
        <f aca="false">IFERROR(VALUE(SUBSTITUTE(TRIM('수출입 실적(국가별)'!F3338),",","")),"")</f>
        <v>158905</v>
      </c>
      <c r="G3334" s="19" t="n">
        <f aca="false">IFERROR(VALUE(SUBSTITUTE(TRIM('수출입 실적(국가별)'!G3338),",","")),"")</f>
        <v>202124</v>
      </c>
    </row>
    <row r="3335" customFormat="false" ht="15" hidden="false" customHeight="true" outlineLevel="0" collapsed="false">
      <c r="A3335" s="11" t="str">
        <f aca="false">TRIM('수출입 실적(국가별)'!A3339)</f>
        <v>2026.03</v>
      </c>
      <c r="B3335" s="17" t="n">
        <f aca="false">IFERROR(VALUE(LEFT(A3335,4)),"")</f>
        <v>2026</v>
      </c>
      <c r="C3335" s="17" t="n">
        <f aca="false">IFERROR(VALUE(RIGHT(A3335,2)),"")</f>
        <v>3</v>
      </c>
      <c r="D3335" s="11" t="str">
        <f aca="false">TRIM('수출입 실적(국가별)'!B3339)</f>
        <v>그리스</v>
      </c>
      <c r="E3335" s="19" t="n">
        <f aca="false">IFERROR(VALUE(SUBSTITUTE(TRIM('수출입 실적(국가별)'!D3339),",","")),"")</f>
        <v>343597</v>
      </c>
      <c r="F3335" s="19" t="n">
        <f aca="false">IFERROR(VALUE(SUBSTITUTE(TRIM('수출입 실적(국가별)'!F3339),",","")),"")</f>
        <v>136821</v>
      </c>
      <c r="G3335" s="19" t="n">
        <f aca="false">IFERROR(VALUE(SUBSTITUTE(TRIM('수출입 실적(국가별)'!G3339),",","")),"")</f>
        <v>206775</v>
      </c>
    </row>
    <row r="3336" customFormat="false" ht="15" hidden="false" customHeight="true" outlineLevel="0" collapsed="false">
      <c r="A3336" s="11" t="str">
        <f aca="false">TRIM('수출입 실적(국가별)'!A3340)</f>
        <v>2026.03</v>
      </c>
      <c r="B3336" s="17" t="n">
        <f aca="false">IFERROR(VALUE(LEFT(A3336,4)),"")</f>
        <v>2026</v>
      </c>
      <c r="C3336" s="17" t="n">
        <f aca="false">IFERROR(VALUE(RIGHT(A3336,2)),"")</f>
        <v>3</v>
      </c>
      <c r="D3336" s="11" t="str">
        <f aca="false">TRIM('수출입 실적(국가별)'!B3340)</f>
        <v>프랑스</v>
      </c>
      <c r="E3336" s="19" t="n">
        <f aca="false">IFERROR(VALUE(SUBSTITUTE(TRIM('수출입 실적(국가별)'!D3340),",","")),"")</f>
        <v>317695</v>
      </c>
      <c r="F3336" s="19" t="n">
        <f aca="false">IFERROR(VALUE(SUBSTITUTE(TRIM('수출입 실적(국가별)'!F3340),",","")),"")</f>
        <v>1131634</v>
      </c>
      <c r="G3336" s="19" t="n">
        <f aca="false">IFERROR(VALUE(SUBSTITUTE(TRIM('수출입 실적(국가별)'!G3340),",","")),"")</f>
        <v>-813939</v>
      </c>
    </row>
    <row r="3337" customFormat="false" ht="15" hidden="false" customHeight="true" outlineLevel="0" collapsed="false">
      <c r="A3337" s="11" t="str">
        <f aca="false">TRIM('수출입 실적(국가별)'!A3341)</f>
        <v>2026.03</v>
      </c>
      <c r="B3337" s="17" t="n">
        <f aca="false">IFERROR(VALUE(LEFT(A3337,4)),"")</f>
        <v>2026</v>
      </c>
      <c r="C3337" s="17" t="n">
        <f aca="false">IFERROR(VALUE(RIGHT(A3337,2)),"")</f>
        <v>3</v>
      </c>
      <c r="D3337" s="11" t="str">
        <f aca="false">TRIM('수출입 실적(국가별)'!B3341)</f>
        <v>러시아 연방</v>
      </c>
      <c r="E3337" s="19" t="n">
        <f aca="false">IFERROR(VALUE(SUBSTITUTE(TRIM('수출입 실적(국가별)'!D3341),",","")),"")</f>
        <v>293483</v>
      </c>
      <c r="F3337" s="19" t="n">
        <f aca="false">IFERROR(VALUE(SUBSTITUTE(TRIM('수출입 실적(국가별)'!F3341),",","")),"")</f>
        <v>598579</v>
      </c>
      <c r="G3337" s="19" t="n">
        <f aca="false">IFERROR(VALUE(SUBSTITUTE(TRIM('수출입 실적(국가별)'!G3341),",","")),"")</f>
        <v>-305096</v>
      </c>
    </row>
    <row r="3338" customFormat="false" ht="15" hidden="false" customHeight="true" outlineLevel="0" collapsed="false">
      <c r="A3338" s="11" t="str">
        <f aca="false">TRIM('수출입 실적(국가별)'!A3342)</f>
        <v>2026.03</v>
      </c>
      <c r="B3338" s="17" t="n">
        <f aca="false">IFERROR(VALUE(LEFT(A3338,4)),"")</f>
        <v>2026</v>
      </c>
      <c r="C3338" s="17" t="n">
        <f aca="false">IFERROR(VALUE(RIGHT(A3338,2)),"")</f>
        <v>3</v>
      </c>
      <c r="D3338" s="11" t="str">
        <f aca="false">TRIM('수출입 실적(국가별)'!B3342)</f>
        <v>노르웨이</v>
      </c>
      <c r="E3338" s="19" t="n">
        <f aca="false">IFERROR(VALUE(SUBSTITUTE(TRIM('수출입 실적(국가별)'!D3342),",","")),"")</f>
        <v>274184</v>
      </c>
      <c r="F3338" s="19" t="n">
        <f aca="false">IFERROR(VALUE(SUBSTITUTE(TRIM('수출입 실적(국가별)'!F3342),",","")),"")</f>
        <v>125227</v>
      </c>
      <c r="G3338" s="19" t="n">
        <f aca="false">IFERROR(VALUE(SUBSTITUTE(TRIM('수출입 실적(국가별)'!G3342),",","")),"")</f>
        <v>148957</v>
      </c>
    </row>
    <row r="3339" customFormat="false" ht="15" hidden="false" customHeight="true" outlineLevel="0" collapsed="false">
      <c r="A3339" s="11" t="str">
        <f aca="false">TRIM('수출입 실적(국가별)'!A3343)</f>
        <v>2026.03</v>
      </c>
      <c r="B3339" s="17" t="n">
        <f aca="false">IFERROR(VALUE(LEFT(A3339,4)),"")</f>
        <v>2026</v>
      </c>
      <c r="C3339" s="17" t="n">
        <f aca="false">IFERROR(VALUE(RIGHT(A3339,2)),"")</f>
        <v>3</v>
      </c>
      <c r="D3339" s="11" t="str">
        <f aca="false">TRIM('수출입 실적(국가별)'!B3343)</f>
        <v>바하마</v>
      </c>
      <c r="E3339" s="19" t="n">
        <f aca="false">IFERROR(VALUE(SUBSTITUTE(TRIM('수출입 실적(국가별)'!D3343),",","")),"")</f>
        <v>219360</v>
      </c>
      <c r="F3339" s="19" t="n">
        <f aca="false">IFERROR(VALUE(SUBSTITUTE(TRIM('수출입 실적(국가별)'!F3343),",","")),"")</f>
        <v>3</v>
      </c>
      <c r="G3339" s="19" t="n">
        <f aca="false">IFERROR(VALUE(SUBSTITUTE(TRIM('수출입 실적(국가별)'!G3343),",","")),"")</f>
        <v>219357</v>
      </c>
    </row>
    <row r="3340" customFormat="false" ht="15" hidden="false" customHeight="true" outlineLevel="0" collapsed="false">
      <c r="A3340" s="11" t="str">
        <f aca="false">TRIM('수출입 실적(국가별)'!A3344)</f>
        <v>2026.03</v>
      </c>
      <c r="B3340" s="17" t="n">
        <f aca="false">IFERROR(VALUE(LEFT(A3340,4)),"")</f>
        <v>2026</v>
      </c>
      <c r="C3340" s="17" t="n">
        <f aca="false">IFERROR(VALUE(RIGHT(A3340,2)),"")</f>
        <v>3</v>
      </c>
      <c r="D3340" s="11" t="str">
        <f aca="false">TRIM('수출입 실적(국가별)'!B3344)</f>
        <v>몰타</v>
      </c>
      <c r="E3340" s="19" t="n">
        <f aca="false">IFERROR(VALUE(SUBSTITUTE(TRIM('수출입 실적(국가별)'!D3344),",","")),"")</f>
        <v>188073</v>
      </c>
      <c r="F3340" s="19" t="n">
        <f aca="false">IFERROR(VALUE(SUBSTITUTE(TRIM('수출입 실적(국가별)'!F3344),",","")),"")</f>
        <v>3738</v>
      </c>
      <c r="G3340" s="19" t="n">
        <f aca="false">IFERROR(VALUE(SUBSTITUTE(TRIM('수출입 실적(국가별)'!G3344),",","")),"")</f>
        <v>184335</v>
      </c>
    </row>
    <row r="3341" customFormat="false" ht="15" hidden="false" customHeight="true" outlineLevel="0" collapsed="false">
      <c r="A3341" s="11" t="str">
        <f aca="false">TRIM('수출입 실적(국가별)'!A3345)</f>
        <v>2026.03</v>
      </c>
      <c r="B3341" s="17" t="n">
        <f aca="false">IFERROR(VALUE(LEFT(A3341,4)),"")</f>
        <v>2026</v>
      </c>
      <c r="C3341" s="17" t="n">
        <f aca="false">IFERROR(VALUE(RIGHT(A3341,2)),"")</f>
        <v>3</v>
      </c>
      <c r="D3341" s="11" t="str">
        <f aca="false">TRIM('수출입 실적(국가별)'!B3345)</f>
        <v>슬로바키아</v>
      </c>
      <c r="E3341" s="19" t="n">
        <f aca="false">IFERROR(VALUE(SUBSTITUTE(TRIM('수출입 실적(국가별)'!D3345),",","")),"")</f>
        <v>187476</v>
      </c>
      <c r="F3341" s="19" t="n">
        <f aca="false">IFERROR(VALUE(SUBSTITUTE(TRIM('수출입 실적(국가별)'!F3345),",","")),"")</f>
        <v>52380</v>
      </c>
      <c r="G3341" s="19" t="n">
        <f aca="false">IFERROR(VALUE(SUBSTITUTE(TRIM('수출입 실적(국가별)'!G3345),",","")),"")</f>
        <v>135096</v>
      </c>
    </row>
    <row r="3342" customFormat="false" ht="15" hidden="false" customHeight="true" outlineLevel="0" collapsed="false">
      <c r="A3342" s="11" t="str">
        <f aca="false">TRIM('수출입 실적(국가별)'!A3346)</f>
        <v>2026.03</v>
      </c>
      <c r="B3342" s="17" t="n">
        <f aca="false">IFERROR(VALUE(LEFT(A3342,4)),"")</f>
        <v>2026</v>
      </c>
      <c r="C3342" s="17" t="n">
        <f aca="false">IFERROR(VALUE(RIGHT(A3342,2)),"")</f>
        <v>3</v>
      </c>
      <c r="D3342" s="11" t="str">
        <f aca="false">TRIM('수출입 실적(국가별)'!B3346)</f>
        <v>파나마</v>
      </c>
      <c r="E3342" s="19" t="n">
        <f aca="false">IFERROR(VALUE(SUBSTITUTE(TRIM('수출입 실적(국가별)'!D3346),",","")),"")</f>
        <v>184291</v>
      </c>
      <c r="F3342" s="19" t="n">
        <f aca="false">IFERROR(VALUE(SUBSTITUTE(TRIM('수출입 실적(국가별)'!F3346),",","")),"")</f>
        <v>16199</v>
      </c>
      <c r="G3342" s="19" t="n">
        <f aca="false">IFERROR(VALUE(SUBSTITUTE(TRIM('수출입 실적(국가별)'!G3346),",","")),"")</f>
        <v>168092</v>
      </c>
    </row>
    <row r="3343" customFormat="false" ht="15" hidden="false" customHeight="true" outlineLevel="0" collapsed="false">
      <c r="A3343" s="11" t="str">
        <f aca="false">TRIM('수출입 실적(국가별)'!A3347)</f>
        <v>2026.03</v>
      </c>
      <c r="B3343" s="17" t="n">
        <f aca="false">IFERROR(VALUE(LEFT(A3343,4)),"")</f>
        <v>2026</v>
      </c>
      <c r="C3343" s="17" t="n">
        <f aca="false">IFERROR(VALUE(RIGHT(A3343,2)),"")</f>
        <v>3</v>
      </c>
      <c r="D3343" s="11" t="str">
        <f aca="false">TRIM('수출입 실적(국가별)'!B3347)</f>
        <v>키르기스스탄</v>
      </c>
      <c r="E3343" s="19" t="n">
        <f aca="false">IFERROR(VALUE(SUBSTITUTE(TRIM('수출입 실적(국가별)'!D3347),",","")),"")</f>
        <v>183794</v>
      </c>
      <c r="F3343" s="19" t="n">
        <f aca="false">IFERROR(VALUE(SUBSTITUTE(TRIM('수출입 실적(국가별)'!F3347),",","")),"")</f>
        <v>72</v>
      </c>
      <c r="G3343" s="19" t="n">
        <f aca="false">IFERROR(VALUE(SUBSTITUTE(TRIM('수출입 실적(국가별)'!G3347),",","")),"")</f>
        <v>183722</v>
      </c>
    </row>
    <row r="3344" customFormat="false" ht="15" hidden="false" customHeight="true" outlineLevel="0" collapsed="false">
      <c r="A3344" s="11" t="str">
        <f aca="false">TRIM('수출입 실적(국가별)'!A3348)</f>
        <v>2026.03</v>
      </c>
      <c r="B3344" s="17" t="n">
        <f aca="false">IFERROR(VALUE(LEFT(A3344,4)),"")</f>
        <v>2026</v>
      </c>
      <c r="C3344" s="17" t="n">
        <f aca="false">IFERROR(VALUE(RIGHT(A3344,2)),"")</f>
        <v>3</v>
      </c>
      <c r="D3344" s="11" t="str">
        <f aca="false">TRIM('수출입 실적(국가별)'!B3348)</f>
        <v>스위스</v>
      </c>
      <c r="E3344" s="19" t="n">
        <f aca="false">IFERROR(VALUE(SUBSTITUTE(TRIM('수출입 실적(국가별)'!D3348),",","")),"")</f>
        <v>178356</v>
      </c>
      <c r="F3344" s="19" t="n">
        <f aca="false">IFERROR(VALUE(SUBSTITUTE(TRIM('수출입 실적(국가별)'!F3348),",","")),"")</f>
        <v>324436</v>
      </c>
      <c r="G3344" s="19" t="n">
        <f aca="false">IFERROR(VALUE(SUBSTITUTE(TRIM('수출입 실적(국가별)'!G3348),",","")),"")</f>
        <v>-146080</v>
      </c>
    </row>
    <row r="3345" customFormat="false" ht="15" hidden="false" customHeight="true" outlineLevel="0" collapsed="false">
      <c r="A3345" s="11" t="str">
        <f aca="false">TRIM('수출입 실적(국가별)'!A3349)</f>
        <v>2026.03</v>
      </c>
      <c r="B3345" s="17" t="n">
        <f aca="false">IFERROR(VALUE(LEFT(A3345,4)),"")</f>
        <v>2026</v>
      </c>
      <c r="C3345" s="17" t="n">
        <f aca="false">IFERROR(VALUE(RIGHT(A3345,2)),"")</f>
        <v>3</v>
      </c>
      <c r="D3345" s="11" t="str">
        <f aca="false">TRIM('수출입 실적(국가별)'!B3349)</f>
        <v>아랍에미리트 연합</v>
      </c>
      <c r="E3345" s="19" t="n">
        <f aca="false">IFERROR(VALUE(SUBSTITUTE(TRIM('수출입 실적(국가별)'!D3349),",","")),"")</f>
        <v>171398</v>
      </c>
      <c r="F3345" s="19" t="n">
        <f aca="false">IFERROR(VALUE(SUBSTITUTE(TRIM('수출입 실적(국가별)'!F3349),",","")),"")</f>
        <v>1194716</v>
      </c>
      <c r="G3345" s="19" t="n">
        <f aca="false">IFERROR(VALUE(SUBSTITUTE(TRIM('수출입 실적(국가별)'!G3349),",","")),"")</f>
        <v>-1023317</v>
      </c>
    </row>
    <row r="3346" customFormat="false" ht="15" hidden="false" customHeight="true" outlineLevel="0" collapsed="false">
      <c r="A3346" s="11" t="str">
        <f aca="false">TRIM('수출입 실적(국가별)'!A3350)</f>
        <v>2026.03</v>
      </c>
      <c r="B3346" s="17" t="n">
        <f aca="false">IFERROR(VALUE(LEFT(A3346,4)),"")</f>
        <v>2026</v>
      </c>
      <c r="C3346" s="17" t="n">
        <f aca="false">IFERROR(VALUE(RIGHT(A3346,2)),"")</f>
        <v>3</v>
      </c>
      <c r="D3346" s="11" t="str">
        <f aca="false">TRIM('수출입 실적(국가별)'!B3350)</f>
        <v>우즈베키스탄</v>
      </c>
      <c r="E3346" s="19" t="n">
        <f aca="false">IFERROR(VALUE(SUBSTITUTE(TRIM('수출입 실적(국가별)'!D3350),",","")),"")</f>
        <v>166950</v>
      </c>
      <c r="F3346" s="19" t="n">
        <f aca="false">IFERROR(VALUE(SUBSTITUTE(TRIM('수출입 실적(국가별)'!F3350),",","")),"")</f>
        <v>2098</v>
      </c>
      <c r="G3346" s="19" t="n">
        <f aca="false">IFERROR(VALUE(SUBSTITUTE(TRIM('수출입 실적(국가별)'!G3350),",","")),"")</f>
        <v>164852</v>
      </c>
    </row>
    <row r="3347" customFormat="false" ht="15" hidden="false" customHeight="true" outlineLevel="0" collapsed="false">
      <c r="A3347" s="11" t="str">
        <f aca="false">TRIM('수출입 실적(국가별)'!A3351)</f>
        <v>2026.03</v>
      </c>
      <c r="B3347" s="17" t="n">
        <f aca="false">IFERROR(VALUE(LEFT(A3347,4)),"")</f>
        <v>2026</v>
      </c>
      <c r="C3347" s="17" t="n">
        <f aca="false">IFERROR(VALUE(RIGHT(A3347,2)),"")</f>
        <v>3</v>
      </c>
      <c r="D3347" s="11" t="str">
        <f aca="false">TRIM('수출입 실적(국가별)'!B3351)</f>
        <v>사우디아라비아</v>
      </c>
      <c r="E3347" s="19" t="n">
        <f aca="false">IFERROR(VALUE(SUBSTITUTE(TRIM('수출입 실적(국가별)'!D3351),",","")),"")</f>
        <v>158406</v>
      </c>
      <c r="F3347" s="19" t="n">
        <f aca="false">IFERROR(VALUE(SUBSTITUTE(TRIM('수출입 실적(국가별)'!F3351),",","")),"")</f>
        <v>2303665</v>
      </c>
      <c r="G3347" s="19" t="n">
        <f aca="false">IFERROR(VALUE(SUBSTITUTE(TRIM('수출입 실적(국가별)'!G3351),",","")),"")</f>
        <v>-2145259</v>
      </c>
    </row>
    <row r="3348" customFormat="false" ht="15" hidden="false" customHeight="true" outlineLevel="0" collapsed="false">
      <c r="A3348" s="11" t="str">
        <f aca="false">TRIM('수출입 실적(국가별)'!A3352)</f>
        <v>2026.03</v>
      </c>
      <c r="B3348" s="17" t="n">
        <f aca="false">IFERROR(VALUE(LEFT(A3348,4)),"")</f>
        <v>2026</v>
      </c>
      <c r="C3348" s="17" t="n">
        <f aca="false">IFERROR(VALUE(RIGHT(A3348,2)),"")</f>
        <v>3</v>
      </c>
      <c r="D3348" s="11" t="str">
        <f aca="false">TRIM('수출입 실적(국가별)'!B3352)</f>
        <v>이스라엘</v>
      </c>
      <c r="E3348" s="19" t="n">
        <f aca="false">IFERROR(VALUE(SUBSTITUTE(TRIM('수출입 실적(국가별)'!D3352),",","")),"")</f>
        <v>157823</v>
      </c>
      <c r="F3348" s="19" t="n">
        <f aca="false">IFERROR(VALUE(SUBSTITUTE(TRIM('수출입 실적(국가별)'!F3352),",","")),"")</f>
        <v>123868</v>
      </c>
      <c r="G3348" s="19" t="n">
        <f aca="false">IFERROR(VALUE(SUBSTITUTE(TRIM('수출입 실적(국가별)'!G3352),",","")),"")</f>
        <v>33955</v>
      </c>
    </row>
    <row r="3349" customFormat="false" ht="15" hidden="false" customHeight="true" outlineLevel="0" collapsed="false">
      <c r="A3349" s="11" t="str">
        <f aca="false">TRIM('수출입 실적(국가별)'!A3353)</f>
        <v>2026.03</v>
      </c>
      <c r="B3349" s="17" t="n">
        <f aca="false">IFERROR(VALUE(LEFT(A3349,4)),"")</f>
        <v>2026</v>
      </c>
      <c r="C3349" s="17" t="n">
        <f aca="false">IFERROR(VALUE(RIGHT(A3349,2)),"")</f>
        <v>3</v>
      </c>
      <c r="D3349" s="11" t="str">
        <f aca="false">TRIM('수출입 실적(국가별)'!B3353)</f>
        <v>카자흐스탄</v>
      </c>
      <c r="E3349" s="19" t="n">
        <f aca="false">IFERROR(VALUE(SUBSTITUTE(TRIM('수출입 실적(국가별)'!D3353),",","")),"")</f>
        <v>156468</v>
      </c>
      <c r="F3349" s="19" t="n">
        <f aca="false">IFERROR(VALUE(SUBSTITUTE(TRIM('수출입 실적(국가별)'!F3353),",","")),"")</f>
        <v>9607</v>
      </c>
      <c r="G3349" s="19" t="n">
        <f aca="false">IFERROR(VALUE(SUBSTITUTE(TRIM('수출입 실적(국가별)'!G3353),",","")),"")</f>
        <v>146860</v>
      </c>
    </row>
    <row r="3350" customFormat="false" ht="15" hidden="false" customHeight="true" outlineLevel="0" collapsed="false">
      <c r="A3350" s="11" t="str">
        <f aca="false">TRIM('수출입 실적(국가별)'!A3354)</f>
        <v>2026.03</v>
      </c>
      <c r="B3350" s="17" t="n">
        <f aca="false">IFERROR(VALUE(LEFT(A3350,4)),"")</f>
        <v>2026</v>
      </c>
      <c r="C3350" s="17" t="n">
        <f aca="false">IFERROR(VALUE(RIGHT(A3350,2)),"")</f>
        <v>3</v>
      </c>
      <c r="D3350" s="11" t="str">
        <f aca="false">TRIM('수출입 실적(국가별)'!B3354)</f>
        <v>이집트</v>
      </c>
      <c r="E3350" s="19" t="n">
        <f aca="false">IFERROR(VALUE(SUBSTITUTE(TRIM('수출입 실적(국가별)'!D3354),",","")),"")</f>
        <v>142420</v>
      </c>
      <c r="F3350" s="19" t="n">
        <f aca="false">IFERROR(VALUE(SUBSTITUTE(TRIM('수출입 실적(국가별)'!F3354),",","")),"")</f>
        <v>47876</v>
      </c>
      <c r="G3350" s="19" t="n">
        <f aca="false">IFERROR(VALUE(SUBSTITUTE(TRIM('수출입 실적(국가별)'!G3354),",","")),"")</f>
        <v>94544</v>
      </c>
    </row>
    <row r="3351" customFormat="false" ht="15" hidden="false" customHeight="true" outlineLevel="0" collapsed="false">
      <c r="A3351" s="11" t="str">
        <f aca="false">TRIM('수출입 실적(국가별)'!A3355)</f>
        <v>2026.03</v>
      </c>
      <c r="B3351" s="17" t="n">
        <f aca="false">IFERROR(VALUE(LEFT(A3351,4)),"")</f>
        <v>2026</v>
      </c>
      <c r="C3351" s="17" t="n">
        <f aca="false">IFERROR(VALUE(RIGHT(A3351,2)),"")</f>
        <v>3</v>
      </c>
      <c r="D3351" s="11" t="str">
        <f aca="false">TRIM('수출입 실적(국가별)'!B3355)</f>
        <v>스웨덴</v>
      </c>
      <c r="E3351" s="19" t="n">
        <f aca="false">IFERROR(VALUE(SUBSTITUTE(TRIM('수출입 실적(국가별)'!D3355),",","")),"")</f>
        <v>141272</v>
      </c>
      <c r="F3351" s="19" t="n">
        <f aca="false">IFERROR(VALUE(SUBSTITUTE(TRIM('수출입 실적(국가별)'!F3355),",","")),"")</f>
        <v>191436</v>
      </c>
      <c r="G3351" s="19" t="n">
        <f aca="false">IFERROR(VALUE(SUBSTITUTE(TRIM('수출입 실적(국가별)'!G3355),",","")),"")</f>
        <v>-50164</v>
      </c>
    </row>
    <row r="3352" customFormat="false" ht="15" hidden="false" customHeight="true" outlineLevel="0" collapsed="false">
      <c r="A3352" s="11" t="str">
        <f aca="false">TRIM('수출입 실적(국가별)'!A3356)</f>
        <v>2026.03</v>
      </c>
      <c r="B3352" s="17" t="n">
        <f aca="false">IFERROR(VALUE(LEFT(A3352,4)),"")</f>
        <v>2026</v>
      </c>
      <c r="C3352" s="17" t="n">
        <f aca="false">IFERROR(VALUE(RIGHT(A3352,2)),"")</f>
        <v>3</v>
      </c>
      <c r="D3352" s="11" t="str">
        <f aca="false">TRIM('수출입 실적(국가별)'!B3356)</f>
        <v>콜롬비아</v>
      </c>
      <c r="E3352" s="19" t="n">
        <f aca="false">IFERROR(VALUE(SUBSTITUTE(TRIM('수출입 실적(국가별)'!D3356),",","")),"")</f>
        <v>136282</v>
      </c>
      <c r="F3352" s="19" t="n">
        <f aca="false">IFERROR(VALUE(SUBSTITUTE(TRIM('수출입 실적(국가별)'!F3356),",","")),"")</f>
        <v>52071</v>
      </c>
      <c r="G3352" s="19" t="n">
        <f aca="false">IFERROR(VALUE(SUBSTITUTE(TRIM('수출입 실적(국가별)'!G3356),",","")),"")</f>
        <v>84211</v>
      </c>
    </row>
    <row r="3353" customFormat="false" ht="15" hidden="false" customHeight="true" outlineLevel="0" collapsed="false">
      <c r="A3353" s="11" t="str">
        <f aca="false">TRIM('수출입 실적(국가별)'!A3357)</f>
        <v>2026.03</v>
      </c>
      <c r="B3353" s="17" t="n">
        <f aca="false">IFERROR(VALUE(LEFT(A3353,4)),"")</f>
        <v>2026</v>
      </c>
      <c r="C3353" s="17" t="n">
        <f aca="false">IFERROR(VALUE(RIGHT(A3353,2)),"")</f>
        <v>3</v>
      </c>
      <c r="D3353" s="11" t="str">
        <f aca="false">TRIM('수출입 실적(국가별)'!B3357)</f>
        <v>오스트리아</v>
      </c>
      <c r="E3353" s="19" t="n">
        <f aca="false">IFERROR(VALUE(SUBSTITUTE(TRIM('수출입 실적(국가별)'!D3357),",","")),"")</f>
        <v>110239</v>
      </c>
      <c r="F3353" s="19" t="n">
        <f aca="false">IFERROR(VALUE(SUBSTITUTE(TRIM('수출입 실적(국가별)'!F3357),",","")),"")</f>
        <v>114917</v>
      </c>
      <c r="G3353" s="19" t="n">
        <f aca="false">IFERROR(VALUE(SUBSTITUTE(TRIM('수출입 실적(국가별)'!G3357),",","")),"")</f>
        <v>-4678</v>
      </c>
    </row>
    <row r="3354" customFormat="false" ht="15" hidden="false" customHeight="true" outlineLevel="0" collapsed="false">
      <c r="A3354" s="11" t="str">
        <f aca="false">TRIM('수출입 실적(국가별)'!A3358)</f>
        <v>2026.03</v>
      </c>
      <c r="B3354" s="17" t="n">
        <f aca="false">IFERROR(VALUE(LEFT(A3354,4)),"")</f>
        <v>2026</v>
      </c>
      <c r="C3354" s="17" t="n">
        <f aca="false">IFERROR(VALUE(RIGHT(A3354,2)),"")</f>
        <v>3</v>
      </c>
      <c r="D3354" s="11" t="str">
        <f aca="false">TRIM('수출입 실적(국가별)'!B3358)</f>
        <v>파키스탄</v>
      </c>
      <c r="E3354" s="19" t="n">
        <f aca="false">IFERROR(VALUE(SUBSTITUTE(TRIM('수출입 실적(국가별)'!D3358),",","")),"")</f>
        <v>108744</v>
      </c>
      <c r="F3354" s="19" t="n">
        <f aca="false">IFERROR(VALUE(SUBSTITUTE(TRIM('수출입 실적(국가별)'!F3358),",","")),"")</f>
        <v>19192</v>
      </c>
      <c r="G3354" s="19" t="n">
        <f aca="false">IFERROR(VALUE(SUBSTITUTE(TRIM('수출입 실적(국가별)'!G3358),",","")),"")</f>
        <v>89552</v>
      </c>
    </row>
    <row r="3355" customFormat="false" ht="15" hidden="false" customHeight="true" outlineLevel="0" collapsed="false">
      <c r="A3355" s="11" t="str">
        <f aca="false">TRIM('수출입 실적(국가별)'!A3359)</f>
        <v>2026.03</v>
      </c>
      <c r="B3355" s="17" t="n">
        <f aca="false">IFERROR(VALUE(LEFT(A3355,4)),"")</f>
        <v>2026</v>
      </c>
      <c r="C3355" s="17" t="n">
        <f aca="false">IFERROR(VALUE(RIGHT(A3355,2)),"")</f>
        <v>3</v>
      </c>
      <c r="D3355" s="11" t="str">
        <f aca="false">TRIM('수출입 실적(국가별)'!B3359)</f>
        <v>칠레</v>
      </c>
      <c r="E3355" s="19" t="n">
        <f aca="false">IFERROR(VALUE(SUBSTITUTE(TRIM('수출입 실적(국가별)'!D3359),",","")),"")</f>
        <v>108502</v>
      </c>
      <c r="F3355" s="19" t="n">
        <f aca="false">IFERROR(VALUE(SUBSTITUTE(TRIM('수출입 실적(국가별)'!F3359),",","")),"")</f>
        <v>695698</v>
      </c>
      <c r="G3355" s="19" t="n">
        <f aca="false">IFERROR(VALUE(SUBSTITUTE(TRIM('수출입 실적(국가별)'!G3359),",","")),"")</f>
        <v>-587196</v>
      </c>
    </row>
    <row r="3356" customFormat="false" ht="15" hidden="false" customHeight="true" outlineLevel="0" collapsed="false">
      <c r="A3356" s="11" t="str">
        <f aca="false">TRIM('수출입 실적(국가별)'!A3360)</f>
        <v>2026.03</v>
      </c>
      <c r="B3356" s="17" t="n">
        <f aca="false">IFERROR(VALUE(LEFT(A3356,4)),"")</f>
        <v>2026</v>
      </c>
      <c r="C3356" s="17" t="n">
        <f aca="false">IFERROR(VALUE(RIGHT(A3356,2)),"")</f>
        <v>3</v>
      </c>
      <c r="D3356" s="11" t="str">
        <f aca="false">TRIM('수출입 실적(국가별)'!B3360)</f>
        <v>아일랜드</v>
      </c>
      <c r="E3356" s="19" t="n">
        <f aca="false">IFERROR(VALUE(SUBSTITUTE(TRIM('수출입 실적(국가별)'!D3360),",","")),"")</f>
        <v>108114</v>
      </c>
      <c r="F3356" s="19" t="n">
        <f aca="false">IFERROR(VALUE(SUBSTITUTE(TRIM('수출입 실적(국가별)'!F3360),",","")),"")</f>
        <v>120636</v>
      </c>
      <c r="G3356" s="19" t="n">
        <f aca="false">IFERROR(VALUE(SUBSTITUTE(TRIM('수출입 실적(국가별)'!G3360),",","")),"")</f>
        <v>-12522</v>
      </c>
    </row>
    <row r="3357" customFormat="false" ht="15" hidden="false" customHeight="true" outlineLevel="0" collapsed="false">
      <c r="A3357" s="11" t="str">
        <f aca="false">TRIM('수출입 실적(국가별)'!A3361)</f>
        <v>2026.03</v>
      </c>
      <c r="B3357" s="17" t="n">
        <f aca="false">IFERROR(VALUE(LEFT(A3357,4)),"")</f>
        <v>2026</v>
      </c>
      <c r="C3357" s="17" t="n">
        <f aca="false">IFERROR(VALUE(RIGHT(A3357,2)),"")</f>
        <v>3</v>
      </c>
      <c r="D3357" s="11" t="str">
        <f aca="false">TRIM('수출입 실적(국가별)'!B3361)</f>
        <v>포루투갈</v>
      </c>
      <c r="E3357" s="19" t="n">
        <f aca="false">IFERROR(VALUE(SUBSTITUTE(TRIM('수출입 실적(국가별)'!D3361),",","")),"")</f>
        <v>88885</v>
      </c>
      <c r="F3357" s="19" t="n">
        <f aca="false">IFERROR(VALUE(SUBSTITUTE(TRIM('수출입 실적(국가별)'!F3361),",","")),"")</f>
        <v>49941</v>
      </c>
      <c r="G3357" s="19" t="n">
        <f aca="false">IFERROR(VALUE(SUBSTITUTE(TRIM('수출입 실적(국가별)'!G3361),",","")),"")</f>
        <v>38943</v>
      </c>
    </row>
    <row r="3358" customFormat="false" ht="15" hidden="false" customHeight="true" outlineLevel="0" collapsed="false">
      <c r="A3358" s="11" t="str">
        <f aca="false">TRIM('수출입 실적(국가별)'!A3362)</f>
        <v>2026.03</v>
      </c>
      <c r="B3358" s="17" t="n">
        <f aca="false">IFERROR(VALUE(LEFT(A3358,4)),"")</f>
        <v>2026</v>
      </c>
      <c r="C3358" s="17" t="n">
        <f aca="false">IFERROR(VALUE(RIGHT(A3358,2)),"")</f>
        <v>3</v>
      </c>
      <c r="D3358" s="11" t="str">
        <f aca="false">TRIM('수출입 실적(국가별)'!B3362)</f>
        <v>슬로베니아</v>
      </c>
      <c r="E3358" s="19" t="n">
        <f aca="false">IFERROR(VALUE(SUBSTITUTE(TRIM('수출입 실적(국가별)'!D3362),",","")),"")</f>
        <v>86671</v>
      </c>
      <c r="F3358" s="19" t="n">
        <f aca="false">IFERROR(VALUE(SUBSTITUTE(TRIM('수출입 실적(국가별)'!F3362),",","")),"")</f>
        <v>9861</v>
      </c>
      <c r="G3358" s="19" t="n">
        <f aca="false">IFERROR(VALUE(SUBSTITUTE(TRIM('수출입 실적(국가별)'!G3362),",","")),"")</f>
        <v>76811</v>
      </c>
    </row>
    <row r="3359" customFormat="false" ht="15" hidden="false" customHeight="true" outlineLevel="0" collapsed="false">
      <c r="A3359" s="11" t="str">
        <f aca="false">TRIM('수출입 실적(국가별)'!A3363)</f>
        <v>2026.03</v>
      </c>
      <c r="B3359" s="17" t="n">
        <f aca="false">IFERROR(VALUE(LEFT(A3359,4)),"")</f>
        <v>2026</v>
      </c>
      <c r="C3359" s="17" t="n">
        <f aca="false">IFERROR(VALUE(RIGHT(A3359,2)),"")</f>
        <v>3</v>
      </c>
      <c r="D3359" s="11" t="str">
        <f aca="false">TRIM('수출입 실적(국가별)'!B3363)</f>
        <v>남아프리카공화국</v>
      </c>
      <c r="E3359" s="19" t="n">
        <f aca="false">IFERROR(VALUE(SUBSTITUTE(TRIM('수출입 실적(국가별)'!D3363),",","")),"")</f>
        <v>78335</v>
      </c>
      <c r="F3359" s="19" t="n">
        <f aca="false">IFERROR(VALUE(SUBSTITUTE(TRIM('수출입 실적(국가별)'!F3363),",","")),"")</f>
        <v>266805</v>
      </c>
      <c r="G3359" s="19" t="n">
        <f aca="false">IFERROR(VALUE(SUBSTITUTE(TRIM('수출입 실적(국가별)'!G3363),",","")),"")</f>
        <v>-188470</v>
      </c>
    </row>
    <row r="3360" customFormat="false" ht="15" hidden="false" customHeight="true" outlineLevel="0" collapsed="false">
      <c r="A3360" s="11" t="str">
        <f aca="false">TRIM('수출입 실적(국가별)'!A3364)</f>
        <v>2026.03</v>
      </c>
      <c r="B3360" s="17" t="n">
        <f aca="false">IFERROR(VALUE(LEFT(A3360,4)),"")</f>
        <v>2026</v>
      </c>
      <c r="C3360" s="17" t="n">
        <f aca="false">IFERROR(VALUE(RIGHT(A3360,2)),"")</f>
        <v>3</v>
      </c>
      <c r="D3360" s="11" t="str">
        <f aca="false">TRIM('수출입 실적(국가별)'!B3364)</f>
        <v>캄보디아</v>
      </c>
      <c r="E3360" s="19" t="n">
        <f aca="false">IFERROR(VALUE(SUBSTITUTE(TRIM('수출입 실적(국가별)'!D3364),",","")),"")</f>
        <v>78296</v>
      </c>
      <c r="F3360" s="19" t="n">
        <f aca="false">IFERROR(VALUE(SUBSTITUTE(TRIM('수출입 실적(국가별)'!F3364),",","")),"")</f>
        <v>56081</v>
      </c>
      <c r="G3360" s="19" t="n">
        <f aca="false">IFERROR(VALUE(SUBSTITUTE(TRIM('수출입 실적(국가별)'!G3364),",","")),"")</f>
        <v>22215</v>
      </c>
    </row>
    <row r="3361" customFormat="false" ht="15" hidden="false" customHeight="true" outlineLevel="0" collapsed="false">
      <c r="A3361" s="11" t="str">
        <f aca="false">TRIM('수출입 실적(국가별)'!A3365)</f>
        <v>2026.03</v>
      </c>
      <c r="B3361" s="17" t="n">
        <f aca="false">IFERROR(VALUE(LEFT(A3361,4)),"")</f>
        <v>2026</v>
      </c>
      <c r="C3361" s="17" t="n">
        <f aca="false">IFERROR(VALUE(RIGHT(A3361,2)),"")</f>
        <v>3</v>
      </c>
      <c r="D3361" s="11" t="str">
        <f aca="false">TRIM('수출입 실적(국가별)'!B3365)</f>
        <v>덴마크</v>
      </c>
      <c r="E3361" s="19" t="n">
        <f aca="false">IFERROR(VALUE(SUBSTITUTE(TRIM('수출입 실적(국가별)'!D3365),",","")),"")</f>
        <v>76314</v>
      </c>
      <c r="F3361" s="19" t="n">
        <f aca="false">IFERROR(VALUE(SUBSTITUTE(TRIM('수출입 실적(국가별)'!F3365),",","")),"")</f>
        <v>121116</v>
      </c>
      <c r="G3361" s="19" t="n">
        <f aca="false">IFERROR(VALUE(SUBSTITUTE(TRIM('수출입 실적(국가별)'!G3365),",","")),"")</f>
        <v>-44802</v>
      </c>
    </row>
    <row r="3362" customFormat="false" ht="15" hidden="false" customHeight="true" outlineLevel="0" collapsed="false">
      <c r="A3362" s="11" t="str">
        <f aca="false">TRIM('수출입 실적(국가별)'!A3366)</f>
        <v>2026.03</v>
      </c>
      <c r="B3362" s="17" t="n">
        <f aca="false">IFERROR(VALUE(LEFT(A3362,4)),"")</f>
        <v>2026</v>
      </c>
      <c r="C3362" s="17" t="n">
        <f aca="false">IFERROR(VALUE(RIGHT(A3362,2)),"")</f>
        <v>3</v>
      </c>
      <c r="D3362" s="11" t="str">
        <f aca="false">TRIM('수출입 실적(국가별)'!B3366)</f>
        <v>파푸아 뉴기니</v>
      </c>
      <c r="E3362" s="19" t="n">
        <f aca="false">IFERROR(VALUE(SUBSTITUTE(TRIM('수출입 실적(국가별)'!D3366),",","")),"")</f>
        <v>61410</v>
      </c>
      <c r="F3362" s="19" t="n">
        <f aca="false">IFERROR(VALUE(SUBSTITUTE(TRIM('수출입 실적(국가별)'!F3366),",","")),"")</f>
        <v>37842</v>
      </c>
      <c r="G3362" s="19" t="n">
        <f aca="false">IFERROR(VALUE(SUBSTITUTE(TRIM('수출입 실적(국가별)'!G3366),",","")),"")</f>
        <v>23569</v>
      </c>
    </row>
    <row r="3363" customFormat="false" ht="15" hidden="false" customHeight="true" outlineLevel="0" collapsed="false">
      <c r="A3363" s="11" t="str">
        <f aca="false">TRIM('수출입 실적(국가별)'!A3367)</f>
        <v>2026.03</v>
      </c>
      <c r="B3363" s="17" t="n">
        <f aca="false">IFERROR(VALUE(LEFT(A3363,4)),"")</f>
        <v>2026</v>
      </c>
      <c r="C3363" s="17" t="n">
        <f aca="false">IFERROR(VALUE(RIGHT(A3363,2)),"")</f>
        <v>3</v>
      </c>
      <c r="D3363" s="11" t="str">
        <f aca="false">TRIM('수출입 실적(국가별)'!B3367)</f>
        <v>피지</v>
      </c>
      <c r="E3363" s="19" t="n">
        <f aca="false">IFERROR(VALUE(SUBSTITUTE(TRIM('수출입 실적(국가별)'!D3367),",","")),"")</f>
        <v>61363</v>
      </c>
      <c r="F3363" s="19" t="n">
        <f aca="false">IFERROR(VALUE(SUBSTITUTE(TRIM('수출입 실적(국가별)'!F3367),",","")),"")</f>
        <v>378</v>
      </c>
      <c r="G3363" s="19" t="n">
        <f aca="false">IFERROR(VALUE(SUBSTITUTE(TRIM('수출입 실적(국가별)'!G3367),",","")),"")</f>
        <v>60986</v>
      </c>
    </row>
    <row r="3364" customFormat="false" ht="15" hidden="false" customHeight="true" outlineLevel="0" collapsed="false">
      <c r="A3364" s="11" t="str">
        <f aca="false">TRIM('수출입 실적(국가별)'!A3368)</f>
        <v>2026.03</v>
      </c>
      <c r="B3364" s="17" t="n">
        <f aca="false">IFERROR(VALUE(LEFT(A3364,4)),"")</f>
        <v>2026</v>
      </c>
      <c r="C3364" s="17" t="n">
        <f aca="false">IFERROR(VALUE(RIGHT(A3364,2)),"")</f>
        <v>3</v>
      </c>
      <c r="D3364" s="11" t="str">
        <f aca="false">TRIM('수출입 실적(국가별)'!B3368)</f>
        <v>몽골</v>
      </c>
      <c r="E3364" s="19" t="n">
        <f aca="false">IFERROR(VALUE(SUBSTITUTE(TRIM('수출입 실적(국가별)'!D3368),",","")),"")</f>
        <v>57613</v>
      </c>
      <c r="F3364" s="19" t="n">
        <f aca="false">IFERROR(VALUE(SUBSTITUTE(TRIM('수출입 실적(국가별)'!F3368),",","")),"")</f>
        <v>1420</v>
      </c>
      <c r="G3364" s="19" t="n">
        <f aca="false">IFERROR(VALUE(SUBSTITUTE(TRIM('수출입 실적(국가별)'!G3368),",","")),"")</f>
        <v>56193</v>
      </c>
    </row>
    <row r="3365" customFormat="false" ht="15" hidden="false" customHeight="true" outlineLevel="0" collapsed="false">
      <c r="A3365" s="11" t="str">
        <f aca="false">TRIM('수출입 실적(국가별)'!A3369)</f>
        <v>2026.03</v>
      </c>
      <c r="B3365" s="17" t="n">
        <f aca="false">IFERROR(VALUE(LEFT(A3365,4)),"")</f>
        <v>2026</v>
      </c>
      <c r="C3365" s="17" t="n">
        <f aca="false">IFERROR(VALUE(RIGHT(A3365,2)),"")</f>
        <v>3</v>
      </c>
      <c r="D3365" s="11" t="str">
        <f aca="false">TRIM('수출입 실적(국가별)'!B3369)</f>
        <v>페루</v>
      </c>
      <c r="E3365" s="19" t="n">
        <f aca="false">IFERROR(VALUE(SUBSTITUTE(TRIM('수출입 실적(국가별)'!D3369),",","")),"")</f>
        <v>55256</v>
      </c>
      <c r="F3365" s="19" t="n">
        <f aca="false">IFERROR(VALUE(SUBSTITUTE(TRIM('수출입 실적(국가별)'!F3369),",","")),"")</f>
        <v>316050</v>
      </c>
      <c r="G3365" s="19" t="n">
        <f aca="false">IFERROR(VALUE(SUBSTITUTE(TRIM('수출입 실적(국가별)'!G3369),",","")),"")</f>
        <v>-260795</v>
      </c>
    </row>
    <row r="3366" customFormat="false" ht="15" hidden="false" customHeight="true" outlineLevel="0" collapsed="false">
      <c r="A3366" s="11" t="str">
        <f aca="false">TRIM('수출입 실적(국가별)'!A3370)</f>
        <v>2026.03</v>
      </c>
      <c r="B3366" s="17" t="n">
        <f aca="false">IFERROR(VALUE(LEFT(A3366,4)),"")</f>
        <v>2026</v>
      </c>
      <c r="C3366" s="17" t="n">
        <f aca="false">IFERROR(VALUE(RIGHT(A3366,2)),"")</f>
        <v>3</v>
      </c>
      <c r="D3366" s="11" t="str">
        <f aca="false">TRIM('수출입 실적(국가별)'!B3370)</f>
        <v>나이지리아</v>
      </c>
      <c r="E3366" s="19" t="n">
        <f aca="false">IFERROR(VALUE(SUBSTITUTE(TRIM('수출입 실적(국가별)'!D3370),",","")),"")</f>
        <v>54720</v>
      </c>
      <c r="F3366" s="19" t="n">
        <f aca="false">IFERROR(VALUE(SUBSTITUTE(TRIM('수출입 실적(국가별)'!F3370),",","")),"")</f>
        <v>36660</v>
      </c>
      <c r="G3366" s="19" t="n">
        <f aca="false">IFERROR(VALUE(SUBSTITUTE(TRIM('수출입 실적(국가별)'!G3370),",","")),"")</f>
        <v>18060</v>
      </c>
    </row>
    <row r="3367" customFormat="false" ht="15" hidden="false" customHeight="true" outlineLevel="0" collapsed="false">
      <c r="A3367" s="11" t="str">
        <f aca="false">TRIM('수출입 실적(국가별)'!A3371)</f>
        <v>2026.03</v>
      </c>
      <c r="B3367" s="17" t="n">
        <f aca="false">IFERROR(VALUE(LEFT(A3367,4)),"")</f>
        <v>2026</v>
      </c>
      <c r="C3367" s="17" t="n">
        <f aca="false">IFERROR(VALUE(RIGHT(A3367,2)),"")</f>
        <v>3</v>
      </c>
      <c r="D3367" s="11" t="str">
        <f aca="false">TRIM('수출입 실적(국가별)'!B3371)</f>
        <v>괌</v>
      </c>
      <c r="E3367" s="19" t="n">
        <f aca="false">IFERROR(VALUE(SUBSTITUTE(TRIM('수출입 실적(국가별)'!D3371),",","")),"")</f>
        <v>54605</v>
      </c>
      <c r="F3367" s="19" t="n">
        <f aca="false">IFERROR(VALUE(SUBSTITUTE(TRIM('수출입 실적(국가별)'!F3371),",","")),"")</f>
        <v>276</v>
      </c>
      <c r="G3367" s="19" t="n">
        <f aca="false">IFERROR(VALUE(SUBSTITUTE(TRIM('수출입 실적(국가별)'!G3371),",","")),"")</f>
        <v>54329</v>
      </c>
    </row>
    <row r="3368" customFormat="false" ht="15" hidden="false" customHeight="true" outlineLevel="0" collapsed="false">
      <c r="A3368" s="11" t="str">
        <f aca="false">TRIM('수출입 실적(국가별)'!A3372)</f>
        <v>2026.03</v>
      </c>
      <c r="B3368" s="17" t="n">
        <f aca="false">IFERROR(VALUE(LEFT(A3368,4)),"")</f>
        <v>2026</v>
      </c>
      <c r="C3368" s="17" t="n">
        <f aca="false">IFERROR(VALUE(RIGHT(A3368,2)),"")</f>
        <v>3</v>
      </c>
      <c r="D3368" s="11" t="str">
        <f aca="false">TRIM('수출입 실적(국가별)'!B3372)</f>
        <v>루마니아</v>
      </c>
      <c r="E3368" s="19" t="n">
        <f aca="false">IFERROR(VALUE(SUBSTITUTE(TRIM('수출입 실적(국가별)'!D3372),",","")),"")</f>
        <v>54189</v>
      </c>
      <c r="F3368" s="19" t="n">
        <f aca="false">IFERROR(VALUE(SUBSTITUTE(TRIM('수출입 실적(국가별)'!F3372),",","")),"")</f>
        <v>44971</v>
      </c>
      <c r="G3368" s="19" t="n">
        <f aca="false">IFERROR(VALUE(SUBSTITUTE(TRIM('수출입 실적(국가별)'!G3372),",","")),"")</f>
        <v>9218</v>
      </c>
    </row>
    <row r="3369" customFormat="false" ht="15" hidden="false" customHeight="true" outlineLevel="0" collapsed="false">
      <c r="A3369" s="11" t="str">
        <f aca="false">TRIM('수출입 실적(국가별)'!A3373)</f>
        <v>2026.03</v>
      </c>
      <c r="B3369" s="17" t="n">
        <f aca="false">IFERROR(VALUE(LEFT(A3369,4)),"")</f>
        <v>2026</v>
      </c>
      <c r="C3369" s="17" t="n">
        <f aca="false">IFERROR(VALUE(RIGHT(A3369,2)),"")</f>
        <v>3</v>
      </c>
      <c r="D3369" s="11" t="str">
        <f aca="false">TRIM('수출입 실적(국가별)'!B3373)</f>
        <v>우크라이나</v>
      </c>
      <c r="E3369" s="19" t="n">
        <f aca="false">IFERROR(VALUE(SUBSTITUTE(TRIM('수출입 실적(국가별)'!D3373),",","")),"")</f>
        <v>52923</v>
      </c>
      <c r="F3369" s="19" t="n">
        <f aca="false">IFERROR(VALUE(SUBSTITUTE(TRIM('수출입 실적(국가별)'!F3373),",","")),"")</f>
        <v>30479</v>
      </c>
      <c r="G3369" s="19" t="n">
        <f aca="false">IFERROR(VALUE(SUBSTITUTE(TRIM('수출입 실적(국가별)'!G3373),",","")),"")</f>
        <v>22444</v>
      </c>
    </row>
    <row r="3370" customFormat="false" ht="15" hidden="false" customHeight="true" outlineLevel="0" collapsed="false">
      <c r="A3370" s="11" t="str">
        <f aca="false">TRIM('수출입 실적(국가별)'!A3374)</f>
        <v>2026.03</v>
      </c>
      <c r="B3370" s="17" t="n">
        <f aca="false">IFERROR(VALUE(LEFT(A3370,4)),"")</f>
        <v>2026</v>
      </c>
      <c r="C3370" s="17" t="n">
        <f aca="false">IFERROR(VALUE(RIGHT(A3370,2)),"")</f>
        <v>3</v>
      </c>
      <c r="D3370" s="11" t="str">
        <f aca="false">TRIM('수출입 실적(국가별)'!B3374)</f>
        <v>이라크</v>
      </c>
      <c r="E3370" s="19" t="n">
        <f aca="false">IFERROR(VALUE(SUBSTITUTE(TRIM('수출입 실적(국가별)'!D3374),",","")),"")</f>
        <v>42724</v>
      </c>
      <c r="F3370" s="19" t="n">
        <f aca="false">IFERROR(VALUE(SUBSTITUTE(TRIM('수출입 실적(국가별)'!F3374),",","")),"")</f>
        <v>503535</v>
      </c>
      <c r="G3370" s="19" t="n">
        <f aca="false">IFERROR(VALUE(SUBSTITUTE(TRIM('수출입 실적(국가별)'!G3374),",","")),"")</f>
        <v>-460811</v>
      </c>
    </row>
    <row r="3371" customFormat="false" ht="15" hidden="false" customHeight="true" outlineLevel="0" collapsed="false">
      <c r="A3371" s="11" t="str">
        <f aca="false">TRIM('수출입 실적(국가별)'!A3375)</f>
        <v>2026.03</v>
      </c>
      <c r="B3371" s="17" t="n">
        <f aca="false">IFERROR(VALUE(LEFT(A3371,4)),"")</f>
        <v>2026</v>
      </c>
      <c r="C3371" s="17" t="n">
        <f aca="false">IFERROR(VALUE(RIGHT(A3371,2)),"")</f>
        <v>3</v>
      </c>
      <c r="D3371" s="11" t="str">
        <f aca="false">TRIM('수출입 실적(국가별)'!B3375)</f>
        <v>핀란드</v>
      </c>
      <c r="E3371" s="19" t="n">
        <f aca="false">IFERROR(VALUE(SUBSTITUTE(TRIM('수출입 실적(국가별)'!D3375),",","")),"")</f>
        <v>42722</v>
      </c>
      <c r="F3371" s="19" t="n">
        <f aca="false">IFERROR(VALUE(SUBSTITUTE(TRIM('수출입 실적(국가별)'!F3375),",","")),"")</f>
        <v>66741</v>
      </c>
      <c r="G3371" s="19" t="n">
        <f aca="false">IFERROR(VALUE(SUBSTITUTE(TRIM('수출입 실적(국가별)'!G3375),",","")),"")</f>
        <v>-24019</v>
      </c>
    </row>
    <row r="3372" customFormat="false" ht="15" hidden="false" customHeight="true" outlineLevel="0" collapsed="false">
      <c r="A3372" s="11" t="str">
        <f aca="false">TRIM('수출입 실적(국가별)'!A3376)</f>
        <v>2026.03</v>
      </c>
      <c r="B3372" s="17" t="n">
        <f aca="false">IFERROR(VALUE(LEFT(A3372,4)),"")</f>
        <v>2026</v>
      </c>
      <c r="C3372" s="17" t="n">
        <f aca="false">IFERROR(VALUE(RIGHT(A3372,2)),"")</f>
        <v>3</v>
      </c>
      <c r="D3372" s="11" t="str">
        <f aca="false">TRIM('수출입 실적(국가별)'!B3376)</f>
        <v>에쿠아도르</v>
      </c>
      <c r="E3372" s="19" t="n">
        <f aca="false">IFERROR(VALUE(SUBSTITUTE(TRIM('수출입 실적(국가별)'!D3376),",","")),"")</f>
        <v>42489</v>
      </c>
      <c r="F3372" s="19" t="n">
        <f aca="false">IFERROR(VALUE(SUBSTITUTE(TRIM('수출입 실적(국가별)'!F3376),",","")),"")</f>
        <v>167680</v>
      </c>
      <c r="G3372" s="19" t="n">
        <f aca="false">IFERROR(VALUE(SUBSTITUTE(TRIM('수출입 실적(국가별)'!G3376),",","")),"")</f>
        <v>-125191</v>
      </c>
    </row>
    <row r="3373" customFormat="false" ht="15" hidden="false" customHeight="true" outlineLevel="0" collapsed="false">
      <c r="A3373" s="11" t="str">
        <f aca="false">TRIM('수출입 실적(국가별)'!A3377)</f>
        <v>2026.03</v>
      </c>
      <c r="B3373" s="17" t="n">
        <f aca="false">IFERROR(VALUE(LEFT(A3373,4)),"")</f>
        <v>2026</v>
      </c>
      <c r="C3373" s="17" t="n">
        <f aca="false">IFERROR(VALUE(RIGHT(A3373,2)),"")</f>
        <v>3</v>
      </c>
      <c r="D3373" s="11" t="str">
        <f aca="false">TRIM('수출입 실적(국가별)'!B3377)</f>
        <v>알바니아</v>
      </c>
      <c r="E3373" s="19" t="n">
        <f aca="false">IFERROR(VALUE(SUBSTITUTE(TRIM('수출입 실적(국가별)'!D3377),",","")),"")</f>
        <v>40882</v>
      </c>
      <c r="F3373" s="19" t="n">
        <f aca="false">IFERROR(VALUE(SUBSTITUTE(TRIM('수출입 실적(국가별)'!F3377),",","")),"")</f>
        <v>1002</v>
      </c>
      <c r="G3373" s="19" t="n">
        <f aca="false">IFERROR(VALUE(SUBSTITUTE(TRIM('수출입 실적(국가별)'!G3377),",","")),"")</f>
        <v>39880</v>
      </c>
    </row>
    <row r="3374" customFormat="false" ht="15" hidden="false" customHeight="true" outlineLevel="0" collapsed="false">
      <c r="A3374" s="11" t="str">
        <f aca="false">TRIM('수출입 실적(국가별)'!A3378)</f>
        <v>2026.03</v>
      </c>
      <c r="B3374" s="17" t="n">
        <f aca="false">IFERROR(VALUE(LEFT(A3374,4)),"")</f>
        <v>2026</v>
      </c>
      <c r="C3374" s="17" t="n">
        <f aca="false">IFERROR(VALUE(RIGHT(A3374,2)),"")</f>
        <v>3</v>
      </c>
      <c r="D3374" s="11" t="str">
        <f aca="false">TRIM('수출입 실적(국가별)'!B3378)</f>
        <v>모로코</v>
      </c>
      <c r="E3374" s="19" t="n">
        <f aca="false">IFERROR(VALUE(SUBSTITUTE(TRIM('수출입 실적(국가별)'!D3378),",","")),"")</f>
        <v>39919</v>
      </c>
      <c r="F3374" s="19" t="n">
        <f aca="false">IFERROR(VALUE(SUBSTITUTE(TRIM('수출입 실적(국가별)'!F3378),",","")),"")</f>
        <v>28990</v>
      </c>
      <c r="G3374" s="19" t="n">
        <f aca="false">IFERROR(VALUE(SUBSTITUTE(TRIM('수출입 실적(국가별)'!G3378),",","")),"")</f>
        <v>10929</v>
      </c>
    </row>
    <row r="3375" customFormat="false" ht="15" hidden="false" customHeight="true" outlineLevel="0" collapsed="false">
      <c r="A3375" s="11" t="str">
        <f aca="false">TRIM('수출입 실적(국가별)'!A3379)</f>
        <v>2026.03</v>
      </c>
      <c r="B3375" s="17" t="n">
        <f aca="false">IFERROR(VALUE(LEFT(A3375,4)),"")</f>
        <v>2026</v>
      </c>
      <c r="C3375" s="17" t="n">
        <f aca="false">IFERROR(VALUE(RIGHT(A3375,2)),"")</f>
        <v>3</v>
      </c>
      <c r="D3375" s="11" t="str">
        <f aca="false">TRIM('수출입 실적(국가별)'!B3379)</f>
        <v>리투아니아</v>
      </c>
      <c r="E3375" s="19" t="n">
        <f aca="false">IFERROR(VALUE(SUBSTITUTE(TRIM('수출입 실적(국가별)'!D3379),",","")),"")</f>
        <v>39193</v>
      </c>
      <c r="F3375" s="19" t="n">
        <f aca="false">IFERROR(VALUE(SUBSTITUTE(TRIM('수출입 실적(국가별)'!F3379),",","")),"")</f>
        <v>13010</v>
      </c>
      <c r="G3375" s="19" t="n">
        <f aca="false">IFERROR(VALUE(SUBSTITUTE(TRIM('수출입 실적(국가별)'!G3379),",","")),"")</f>
        <v>26183</v>
      </c>
    </row>
    <row r="3376" customFormat="false" ht="15" hidden="false" customHeight="true" outlineLevel="0" collapsed="false">
      <c r="A3376" s="11" t="str">
        <f aca="false">TRIM('수출입 실적(국가별)'!A3380)</f>
        <v>2026.03</v>
      </c>
      <c r="B3376" s="17" t="n">
        <f aca="false">IFERROR(VALUE(LEFT(A3376,4)),"")</f>
        <v>2026</v>
      </c>
      <c r="C3376" s="17" t="n">
        <f aca="false">IFERROR(VALUE(RIGHT(A3376,2)),"")</f>
        <v>3</v>
      </c>
      <c r="D3376" s="11" t="str">
        <f aca="false">TRIM('수출입 실적(국가별)'!B3380)</f>
        <v>시리아</v>
      </c>
      <c r="E3376" s="19" t="n">
        <f aca="false">IFERROR(VALUE(SUBSTITUTE(TRIM('수출입 실적(국가별)'!D3380),",","")),"")</f>
        <v>37249</v>
      </c>
      <c r="F3376" s="19" t="n">
        <f aca="false">IFERROR(VALUE(SUBSTITUTE(TRIM('수출입 실적(국가별)'!F3380),",","")),"")</f>
        <v>10</v>
      </c>
      <c r="G3376" s="19" t="n">
        <f aca="false">IFERROR(VALUE(SUBSTITUTE(TRIM('수출입 실적(국가별)'!G3380),",","")),"")</f>
        <v>37240</v>
      </c>
    </row>
    <row r="3377" customFormat="false" ht="15" hidden="false" customHeight="true" outlineLevel="0" collapsed="false">
      <c r="A3377" s="11" t="str">
        <f aca="false">TRIM('수출입 실적(국가별)'!A3381)</f>
        <v>2026.03</v>
      </c>
      <c r="B3377" s="17" t="n">
        <f aca="false">IFERROR(VALUE(LEFT(A3377,4)),"")</f>
        <v>2026</v>
      </c>
      <c r="C3377" s="17" t="n">
        <f aca="false">IFERROR(VALUE(RIGHT(A3377,2)),"")</f>
        <v>3</v>
      </c>
      <c r="D3377" s="11" t="str">
        <f aca="false">TRIM('수출입 실적(국가별)'!B3381)</f>
        <v>알제리</v>
      </c>
      <c r="E3377" s="19" t="n">
        <f aca="false">IFERROR(VALUE(SUBSTITUTE(TRIM('수출입 실적(국가별)'!D3381),",","")),"")</f>
        <v>33091</v>
      </c>
      <c r="F3377" s="19" t="n">
        <f aca="false">IFERROR(VALUE(SUBSTITUTE(TRIM('수출입 실적(국가별)'!F3381),",","")),"")</f>
        <v>204012</v>
      </c>
      <c r="G3377" s="19" t="n">
        <f aca="false">IFERROR(VALUE(SUBSTITUTE(TRIM('수출입 실적(국가별)'!G3381),",","")),"")</f>
        <v>-170922</v>
      </c>
    </row>
    <row r="3378" customFormat="false" ht="15" hidden="false" customHeight="true" outlineLevel="0" collapsed="false">
      <c r="A3378" s="11" t="str">
        <f aca="false">TRIM('수출입 실적(국가별)'!A3382)</f>
        <v>2026.03</v>
      </c>
      <c r="B3378" s="17" t="n">
        <f aca="false">IFERROR(VALUE(LEFT(A3378,4)),"")</f>
        <v>2026</v>
      </c>
      <c r="C3378" s="17" t="n">
        <f aca="false">IFERROR(VALUE(RIGHT(A3378,2)),"")</f>
        <v>3</v>
      </c>
      <c r="D3378" s="11" t="str">
        <f aca="false">TRIM('수출입 실적(국가별)'!B3382)</f>
        <v>푸에르토리코</v>
      </c>
      <c r="E3378" s="19" t="n">
        <f aca="false">IFERROR(VALUE(SUBSTITUTE(TRIM('수출입 실적(국가별)'!D3382),",","")),"")</f>
        <v>32929</v>
      </c>
      <c r="F3378" s="19" t="n">
        <f aca="false">IFERROR(VALUE(SUBSTITUTE(TRIM('수출입 실적(국가별)'!F3382),",","")),"")</f>
        <v>40363</v>
      </c>
      <c r="G3378" s="19" t="n">
        <f aca="false">IFERROR(VALUE(SUBSTITUTE(TRIM('수출입 실적(국가별)'!G3382),",","")),"")</f>
        <v>-7434</v>
      </c>
    </row>
    <row r="3379" customFormat="false" ht="15" hidden="false" customHeight="true" outlineLevel="0" collapsed="false">
      <c r="A3379" s="11" t="str">
        <f aca="false">TRIM('수출입 실적(국가별)'!A3383)</f>
        <v>2026.03</v>
      </c>
      <c r="B3379" s="17" t="n">
        <f aca="false">IFERROR(VALUE(LEFT(A3379,4)),"")</f>
        <v>2026</v>
      </c>
      <c r="C3379" s="17" t="n">
        <f aca="false">IFERROR(VALUE(RIGHT(A3379,2)),"")</f>
        <v>3</v>
      </c>
      <c r="D3379" s="11" t="str">
        <f aca="false">TRIM('수출입 실적(국가별)'!B3383)</f>
        <v>에티오피아</v>
      </c>
      <c r="E3379" s="19" t="n">
        <f aca="false">IFERROR(VALUE(SUBSTITUTE(TRIM('수출입 실적(국가별)'!D3383),",","")),"")</f>
        <v>32208</v>
      </c>
      <c r="F3379" s="19" t="n">
        <f aca="false">IFERROR(VALUE(SUBSTITUTE(TRIM('수출입 실적(국가별)'!F3383),",","")),"")</f>
        <v>11669</v>
      </c>
      <c r="G3379" s="19" t="n">
        <f aca="false">IFERROR(VALUE(SUBSTITUTE(TRIM('수출입 실적(국가별)'!G3383),",","")),"")</f>
        <v>20539</v>
      </c>
    </row>
    <row r="3380" customFormat="false" ht="15" hidden="false" customHeight="true" outlineLevel="0" collapsed="false">
      <c r="A3380" s="11" t="str">
        <f aca="false">TRIM('수출입 실적(국가별)'!A3384)</f>
        <v>2026.03</v>
      </c>
      <c r="B3380" s="17" t="n">
        <f aca="false">IFERROR(VALUE(LEFT(A3380,4)),"")</f>
        <v>2026</v>
      </c>
      <c r="C3380" s="17" t="n">
        <f aca="false">IFERROR(VALUE(RIGHT(A3380,2)),"")</f>
        <v>3</v>
      </c>
      <c r="D3380" s="11" t="str">
        <f aca="false">TRIM('수출입 실적(국가별)'!B3384)</f>
        <v>미얀마</v>
      </c>
      <c r="E3380" s="19" t="n">
        <f aca="false">IFERROR(VALUE(SUBSTITUTE(TRIM('수출입 실적(국가별)'!D3384),",","")),"")</f>
        <v>29435</v>
      </c>
      <c r="F3380" s="19" t="n">
        <f aca="false">IFERROR(VALUE(SUBSTITUTE(TRIM('수출입 실적(국가별)'!F3384),",","")),"")</f>
        <v>53213</v>
      </c>
      <c r="G3380" s="19" t="n">
        <f aca="false">IFERROR(VALUE(SUBSTITUTE(TRIM('수출입 실적(국가별)'!G3384),",","")),"")</f>
        <v>-23779</v>
      </c>
    </row>
    <row r="3381" customFormat="false" ht="15" hidden="false" customHeight="true" outlineLevel="0" collapsed="false">
      <c r="A3381" s="11" t="str">
        <f aca="false">TRIM('수출입 실적(국가별)'!A3385)</f>
        <v>2026.03</v>
      </c>
      <c r="B3381" s="17" t="n">
        <f aca="false">IFERROR(VALUE(LEFT(A3381,4)),"")</f>
        <v>2026</v>
      </c>
      <c r="C3381" s="17" t="n">
        <f aca="false">IFERROR(VALUE(RIGHT(A3381,2)),"")</f>
        <v>3</v>
      </c>
      <c r="D3381" s="11" t="str">
        <f aca="false">TRIM('수출입 실적(국가별)'!B3385)</f>
        <v>과테말라</v>
      </c>
      <c r="E3381" s="19" t="n">
        <f aca="false">IFERROR(VALUE(SUBSTITUTE(TRIM('수출입 실적(국가별)'!D3385),",","")),"")</f>
        <v>28804</v>
      </c>
      <c r="F3381" s="19" t="n">
        <f aca="false">IFERROR(VALUE(SUBSTITUTE(TRIM('수출입 실적(국가별)'!F3385),",","")),"")</f>
        <v>6633</v>
      </c>
      <c r="G3381" s="19" t="n">
        <f aca="false">IFERROR(VALUE(SUBSTITUTE(TRIM('수출입 실적(국가별)'!G3385),",","")),"")</f>
        <v>22171</v>
      </c>
    </row>
    <row r="3382" customFormat="false" ht="15" hidden="false" customHeight="true" outlineLevel="0" collapsed="false">
      <c r="A3382" s="11" t="str">
        <f aca="false">TRIM('수출입 실적(국가별)'!A3386)</f>
        <v>2026.03</v>
      </c>
      <c r="B3382" s="17" t="n">
        <f aca="false">IFERROR(VALUE(LEFT(A3382,4)),"")</f>
        <v>2026</v>
      </c>
      <c r="C3382" s="17" t="n">
        <f aca="false">IFERROR(VALUE(RIGHT(A3382,2)),"")</f>
        <v>3</v>
      </c>
      <c r="D3382" s="11" t="str">
        <f aca="false">TRIM('수출입 실적(국가별)'!B3386)</f>
        <v>요르단</v>
      </c>
      <c r="E3382" s="19" t="n">
        <f aca="false">IFERROR(VALUE(SUBSTITUTE(TRIM('수출입 실적(국가별)'!D3386),",","")),"")</f>
        <v>28605</v>
      </c>
      <c r="F3382" s="19" t="n">
        <f aca="false">IFERROR(VALUE(SUBSTITUTE(TRIM('수출입 실적(국가별)'!F3386),",","")),"")</f>
        <v>3587</v>
      </c>
      <c r="G3382" s="19" t="n">
        <f aca="false">IFERROR(VALUE(SUBSTITUTE(TRIM('수출입 실적(국가별)'!G3386),",","")),"")</f>
        <v>25019</v>
      </c>
    </row>
    <row r="3383" customFormat="false" ht="15" hidden="false" customHeight="true" outlineLevel="0" collapsed="false">
      <c r="A3383" s="11" t="str">
        <f aca="false">TRIM('수출입 실적(국가별)'!A3387)</f>
        <v>2026.03</v>
      </c>
      <c r="B3383" s="17" t="n">
        <f aca="false">IFERROR(VALUE(LEFT(A3383,4)),"")</f>
        <v>2026</v>
      </c>
      <c r="C3383" s="17" t="n">
        <f aca="false">IFERROR(VALUE(RIGHT(A3383,2)),"")</f>
        <v>3</v>
      </c>
      <c r="D3383" s="11" t="str">
        <f aca="false">TRIM('수출입 실적(국가별)'!B3387)</f>
        <v>엘살바도르</v>
      </c>
      <c r="E3383" s="19" t="n">
        <f aca="false">IFERROR(VALUE(SUBSTITUTE(TRIM('수출입 실적(국가별)'!D3387),",","")),"")</f>
        <v>28271</v>
      </c>
      <c r="F3383" s="19" t="n">
        <f aca="false">IFERROR(VALUE(SUBSTITUTE(TRIM('수출입 실적(국가별)'!F3387),",","")),"")</f>
        <v>2837</v>
      </c>
      <c r="G3383" s="19" t="n">
        <f aca="false">IFERROR(VALUE(SUBSTITUTE(TRIM('수출입 실적(국가별)'!G3387),",","")),"")</f>
        <v>25435</v>
      </c>
    </row>
    <row r="3384" customFormat="false" ht="15" hidden="false" customHeight="true" outlineLevel="0" collapsed="false">
      <c r="A3384" s="11" t="str">
        <f aca="false">TRIM('수출입 실적(국가별)'!A3388)</f>
        <v>2026.03</v>
      </c>
      <c r="B3384" s="17" t="n">
        <f aca="false">IFERROR(VALUE(LEFT(A3384,4)),"")</f>
        <v>2026</v>
      </c>
      <c r="C3384" s="17" t="n">
        <f aca="false">IFERROR(VALUE(RIGHT(A3384,2)),"")</f>
        <v>3</v>
      </c>
      <c r="D3384" s="11" t="str">
        <f aca="false">TRIM('수출입 실적(국가별)'!B3388)</f>
        <v>리비아</v>
      </c>
      <c r="E3384" s="19" t="n">
        <f aca="false">IFERROR(VALUE(SUBSTITUTE(TRIM('수출입 실적(국가별)'!D3388),",","")),"")</f>
        <v>27304</v>
      </c>
      <c r="F3384" s="19" t="n">
        <f aca="false">IFERROR(VALUE(SUBSTITUTE(TRIM('수출입 실적(국가별)'!F3388),",","")),"")</f>
        <v>60819</v>
      </c>
      <c r="G3384" s="19" t="n">
        <f aca="false">IFERROR(VALUE(SUBSTITUTE(TRIM('수출입 실적(국가별)'!G3388),",","")),"")</f>
        <v>-33515</v>
      </c>
    </row>
    <row r="3385" customFormat="false" ht="15" hidden="false" customHeight="true" outlineLevel="0" collapsed="false">
      <c r="A3385" s="11" t="str">
        <f aca="false">TRIM('수출입 실적(국가별)'!A3389)</f>
        <v>2026.03</v>
      </c>
      <c r="B3385" s="17" t="n">
        <f aca="false">IFERROR(VALUE(LEFT(A3385,4)),"")</f>
        <v>2026</v>
      </c>
      <c r="C3385" s="17" t="n">
        <f aca="false">IFERROR(VALUE(RIGHT(A3385,2)),"")</f>
        <v>3</v>
      </c>
      <c r="D3385" s="11" t="str">
        <f aca="false">TRIM('수출입 실적(국가별)'!B3389)</f>
        <v>도미니카 공화국</v>
      </c>
      <c r="E3385" s="19" t="n">
        <f aca="false">IFERROR(VALUE(SUBSTITUTE(TRIM('수출입 실적(국가별)'!D3389),",","")),"")</f>
        <v>26669</v>
      </c>
      <c r="F3385" s="19" t="n">
        <f aca="false">IFERROR(VALUE(SUBSTITUTE(TRIM('수출입 실적(국가별)'!F3389),",","")),"")</f>
        <v>10822</v>
      </c>
      <c r="G3385" s="19" t="n">
        <f aca="false">IFERROR(VALUE(SUBSTITUTE(TRIM('수출입 실적(국가별)'!G3389),",","")),"")</f>
        <v>15847</v>
      </c>
    </row>
    <row r="3386" customFormat="false" ht="15" hidden="false" customHeight="true" outlineLevel="0" collapsed="false">
      <c r="A3386" s="11" t="str">
        <f aca="false">TRIM('수출입 실적(국가별)'!A3390)</f>
        <v>2026.03</v>
      </c>
      <c r="B3386" s="17" t="n">
        <f aca="false">IFERROR(VALUE(LEFT(A3386,4)),"")</f>
        <v>2026</v>
      </c>
      <c r="C3386" s="17" t="n">
        <f aca="false">IFERROR(VALUE(RIGHT(A3386,2)),"")</f>
        <v>3</v>
      </c>
      <c r="D3386" s="11" t="str">
        <f aca="false">TRIM('수출입 실적(국가별)'!B3390)</f>
        <v>아르헨티나</v>
      </c>
      <c r="E3386" s="19" t="n">
        <f aca="false">IFERROR(VALUE(SUBSTITUTE(TRIM('수출입 실적(국가별)'!D3390),",","")),"")</f>
        <v>26154</v>
      </c>
      <c r="F3386" s="19" t="n">
        <f aca="false">IFERROR(VALUE(SUBSTITUTE(TRIM('수출입 실적(국가별)'!F3390),",","")),"")</f>
        <v>90467</v>
      </c>
      <c r="G3386" s="19" t="n">
        <f aca="false">IFERROR(VALUE(SUBSTITUTE(TRIM('수출입 실적(국가별)'!G3390),",","")),"")</f>
        <v>-64313</v>
      </c>
    </row>
    <row r="3387" customFormat="false" ht="15" hidden="false" customHeight="true" outlineLevel="0" collapsed="false">
      <c r="A3387" s="11" t="str">
        <f aca="false">TRIM('수출입 실적(국가별)'!A3391)</f>
        <v>2026.03</v>
      </c>
      <c r="B3387" s="17" t="n">
        <f aca="false">IFERROR(VALUE(LEFT(A3387,4)),"")</f>
        <v>2026</v>
      </c>
      <c r="C3387" s="17" t="n">
        <f aca="false">IFERROR(VALUE(RIGHT(A3387,2)),"")</f>
        <v>3</v>
      </c>
      <c r="D3387" s="11" t="str">
        <f aca="false">TRIM('수출입 실적(국가별)'!B3391)</f>
        <v>타지크</v>
      </c>
      <c r="E3387" s="19" t="n">
        <f aca="false">IFERROR(VALUE(SUBSTITUTE(TRIM('수출입 실적(국가별)'!D3391),",","")),"")</f>
        <v>22025</v>
      </c>
      <c r="F3387" s="19" t="n">
        <f aca="false">IFERROR(VALUE(SUBSTITUTE(TRIM('수출입 실적(국가별)'!F3391),",","")),"")</f>
        <v>0</v>
      </c>
      <c r="G3387" s="19" t="n">
        <f aca="false">IFERROR(VALUE(SUBSTITUTE(TRIM('수출입 실적(국가별)'!G3391),",","")),"")</f>
        <v>22025</v>
      </c>
    </row>
    <row r="3388" customFormat="false" ht="15" hidden="false" customHeight="true" outlineLevel="0" collapsed="false">
      <c r="A3388" s="11" t="str">
        <f aca="false">TRIM('수출입 실적(국가별)'!A3392)</f>
        <v>2026.03</v>
      </c>
      <c r="B3388" s="17" t="n">
        <f aca="false">IFERROR(VALUE(LEFT(A3388,4)),"")</f>
        <v>2026</v>
      </c>
      <c r="C3388" s="17" t="n">
        <f aca="false">IFERROR(VALUE(RIGHT(A3388,2)),"")</f>
        <v>3</v>
      </c>
      <c r="D3388" s="11" t="str">
        <f aca="false">TRIM('수출입 실적(국가별)'!B3392)</f>
        <v>조지아</v>
      </c>
      <c r="E3388" s="19" t="n">
        <f aca="false">IFERROR(VALUE(SUBSTITUTE(TRIM('수출입 실적(국가별)'!D3392),",","")),"")</f>
        <v>21247</v>
      </c>
      <c r="F3388" s="19" t="n">
        <f aca="false">IFERROR(VALUE(SUBSTITUTE(TRIM('수출입 실적(국가별)'!F3392),",","")),"")</f>
        <v>1336</v>
      </c>
      <c r="G3388" s="19" t="n">
        <f aca="false">IFERROR(VALUE(SUBSTITUTE(TRIM('수출입 실적(국가별)'!G3392),",","")),"")</f>
        <v>19910</v>
      </c>
    </row>
    <row r="3389" customFormat="false" ht="15" hidden="false" customHeight="true" outlineLevel="0" collapsed="false">
      <c r="A3389" s="11" t="str">
        <f aca="false">TRIM('수출입 실적(국가별)'!A3393)</f>
        <v>2026.03</v>
      </c>
      <c r="B3389" s="17" t="n">
        <f aca="false">IFERROR(VALUE(LEFT(A3389,4)),"")</f>
        <v>2026</v>
      </c>
      <c r="C3389" s="17" t="n">
        <f aca="false">IFERROR(VALUE(RIGHT(A3389,2)),"")</f>
        <v>3</v>
      </c>
      <c r="D3389" s="11" t="str">
        <f aca="false">TRIM('수출입 실적(국가별)'!B3393)</f>
        <v>불가리아</v>
      </c>
      <c r="E3389" s="19" t="n">
        <f aca="false">IFERROR(VALUE(SUBSTITUTE(TRIM('수출입 실적(국가별)'!D3393),",","")),"")</f>
        <v>21089</v>
      </c>
      <c r="F3389" s="19" t="n">
        <f aca="false">IFERROR(VALUE(SUBSTITUTE(TRIM('수출입 실적(국가별)'!F3393),",","")),"")</f>
        <v>22676</v>
      </c>
      <c r="G3389" s="19" t="n">
        <f aca="false">IFERROR(VALUE(SUBSTITUTE(TRIM('수출입 실적(국가별)'!G3393),",","")),"")</f>
        <v>-1588</v>
      </c>
    </row>
    <row r="3390" customFormat="false" ht="15" hidden="false" customHeight="true" outlineLevel="0" collapsed="false">
      <c r="A3390" s="11" t="str">
        <f aca="false">TRIM('수출입 실적(국가별)'!A3394)</f>
        <v>2026.03</v>
      </c>
      <c r="B3390" s="17" t="n">
        <f aca="false">IFERROR(VALUE(LEFT(A3390,4)),"")</f>
        <v>2026</v>
      </c>
      <c r="C3390" s="17" t="n">
        <f aca="false">IFERROR(VALUE(RIGHT(A3390,2)),"")</f>
        <v>3</v>
      </c>
      <c r="D3390" s="11" t="str">
        <f aca="false">TRIM('수출입 실적(국가별)'!B3394)</f>
        <v>가나</v>
      </c>
      <c r="E3390" s="19" t="n">
        <f aca="false">IFERROR(VALUE(SUBSTITUTE(TRIM('수출입 실적(국가별)'!D3394),",","")),"")</f>
        <v>20311</v>
      </c>
      <c r="F3390" s="19" t="n">
        <f aca="false">IFERROR(VALUE(SUBSTITUTE(TRIM('수출입 실적(국가별)'!F3394),",","")),"")</f>
        <v>7570</v>
      </c>
      <c r="G3390" s="19" t="n">
        <f aca="false">IFERROR(VALUE(SUBSTITUTE(TRIM('수출입 실적(국가별)'!G3394),",","")),"")</f>
        <v>12740</v>
      </c>
    </row>
    <row r="3391" customFormat="false" ht="15" hidden="false" customHeight="true" outlineLevel="0" collapsed="false">
      <c r="A3391" s="11" t="str">
        <f aca="false">TRIM('수출입 실적(국가별)'!A3395)</f>
        <v>2026.03</v>
      </c>
      <c r="B3391" s="17" t="n">
        <f aca="false">IFERROR(VALUE(LEFT(A3391,4)),"")</f>
        <v>2026</v>
      </c>
      <c r="C3391" s="17" t="n">
        <f aca="false">IFERROR(VALUE(RIGHT(A3391,2)),"")</f>
        <v>3</v>
      </c>
      <c r="D3391" s="11" t="str">
        <f aca="false">TRIM('수출입 실적(국가별)'!B3395)</f>
        <v>스리랑카</v>
      </c>
      <c r="E3391" s="19" t="n">
        <f aca="false">IFERROR(VALUE(SUBSTITUTE(TRIM('수출입 실적(국가별)'!D3395),",","")),"")</f>
        <v>19375</v>
      </c>
      <c r="F3391" s="19" t="n">
        <f aca="false">IFERROR(VALUE(SUBSTITUTE(TRIM('수출입 실적(국가별)'!F3395),",","")),"")</f>
        <v>11191</v>
      </c>
      <c r="G3391" s="19" t="n">
        <f aca="false">IFERROR(VALUE(SUBSTITUTE(TRIM('수출입 실적(국가별)'!G3395),",","")),"")</f>
        <v>8185</v>
      </c>
    </row>
    <row r="3392" customFormat="false" ht="15" hidden="false" customHeight="true" outlineLevel="0" collapsed="false">
      <c r="A3392" s="11" t="str">
        <f aca="false">TRIM('수출입 실적(국가별)'!A3396)</f>
        <v>2026.03</v>
      </c>
      <c r="B3392" s="17" t="n">
        <f aca="false">IFERROR(VALUE(LEFT(A3392,4)),"")</f>
        <v>2026</v>
      </c>
      <c r="C3392" s="17" t="n">
        <f aca="false">IFERROR(VALUE(RIGHT(A3392,2)),"")</f>
        <v>3</v>
      </c>
      <c r="D3392" s="11" t="str">
        <f aca="false">TRIM('수출입 실적(국가별)'!B3396)</f>
        <v>아제르바이잔</v>
      </c>
      <c r="E3392" s="19" t="n">
        <f aca="false">IFERROR(VALUE(SUBSTITUTE(TRIM('수출입 실적(국가별)'!D3396),",","")),"")</f>
        <v>19271</v>
      </c>
      <c r="F3392" s="19" t="n">
        <f aca="false">IFERROR(VALUE(SUBSTITUTE(TRIM('수출입 실적(국가별)'!F3396),",","")),"")</f>
        <v>6</v>
      </c>
      <c r="G3392" s="19" t="n">
        <f aca="false">IFERROR(VALUE(SUBSTITUTE(TRIM('수출입 실적(국가별)'!G3396),",","")),"")</f>
        <v>19265</v>
      </c>
    </row>
    <row r="3393" customFormat="false" ht="15" hidden="false" customHeight="true" outlineLevel="0" collapsed="false">
      <c r="A3393" s="11" t="str">
        <f aca="false">TRIM('수출입 실적(국가별)'!A3397)</f>
        <v>2026.03</v>
      </c>
      <c r="B3393" s="17" t="n">
        <f aca="false">IFERROR(VALUE(LEFT(A3393,4)),"")</f>
        <v>2026</v>
      </c>
      <c r="C3393" s="17" t="n">
        <f aca="false">IFERROR(VALUE(RIGHT(A3393,2)),"")</f>
        <v>3</v>
      </c>
      <c r="D3393" s="11" t="str">
        <f aca="false">TRIM('수출입 실적(국가별)'!B3397)</f>
        <v>코트디봐르</v>
      </c>
      <c r="E3393" s="19" t="n">
        <f aca="false">IFERROR(VALUE(SUBSTITUTE(TRIM('수출입 실적(국가별)'!D3397),",","")),"")</f>
        <v>18741</v>
      </c>
      <c r="F3393" s="19" t="n">
        <f aca="false">IFERROR(VALUE(SUBSTITUTE(TRIM('수출입 실적(국가별)'!F3397),",","")),"")</f>
        <v>11954</v>
      </c>
      <c r="G3393" s="19" t="n">
        <f aca="false">IFERROR(VALUE(SUBSTITUTE(TRIM('수출입 실적(국가별)'!G3397),",","")),"")</f>
        <v>6786</v>
      </c>
    </row>
    <row r="3394" customFormat="false" ht="15" hidden="false" customHeight="true" outlineLevel="0" collapsed="false">
      <c r="A3394" s="11" t="str">
        <f aca="false">TRIM('수출입 실적(국가별)'!A3398)</f>
        <v>2026.03</v>
      </c>
      <c r="B3394" s="17" t="n">
        <f aca="false">IFERROR(VALUE(LEFT(A3394,4)),"")</f>
        <v>2026</v>
      </c>
      <c r="C3394" s="17" t="n">
        <f aca="false">IFERROR(VALUE(RIGHT(A3394,2)),"")</f>
        <v>3</v>
      </c>
      <c r="D3394" s="11" t="str">
        <f aca="false">TRIM('수출입 실적(국가별)'!B3398)</f>
        <v>에스토니아</v>
      </c>
      <c r="E3394" s="19" t="n">
        <f aca="false">IFERROR(VALUE(SUBSTITUTE(TRIM('수출입 실적(국가별)'!D3398),",","")),"")</f>
        <v>18483</v>
      </c>
      <c r="F3394" s="19" t="n">
        <f aca="false">IFERROR(VALUE(SUBSTITUTE(TRIM('수출입 실적(국가별)'!F3398),",","")),"")</f>
        <v>5548</v>
      </c>
      <c r="G3394" s="19" t="n">
        <f aca="false">IFERROR(VALUE(SUBSTITUTE(TRIM('수출입 실적(국가별)'!G3398),",","")),"")</f>
        <v>12935</v>
      </c>
    </row>
    <row r="3395" customFormat="false" ht="15" hidden="false" customHeight="true" outlineLevel="0" collapsed="false">
      <c r="A3395" s="11" t="str">
        <f aca="false">TRIM('수출입 실적(국가별)'!A3399)</f>
        <v>2026.03</v>
      </c>
      <c r="B3395" s="17" t="n">
        <f aca="false">IFERROR(VALUE(LEFT(A3395,4)),"")</f>
        <v>2026</v>
      </c>
      <c r="C3395" s="17" t="n">
        <f aca="false">IFERROR(VALUE(RIGHT(A3395,2)),"")</f>
        <v>3</v>
      </c>
      <c r="D3395" s="11" t="str">
        <f aca="false">TRIM('수출입 실적(국가별)'!B3399)</f>
        <v>코스타리카</v>
      </c>
      <c r="E3395" s="19" t="n">
        <f aca="false">IFERROR(VALUE(SUBSTITUTE(TRIM('수출입 실적(국가별)'!D3399),",","")),"")</f>
        <v>18464</v>
      </c>
      <c r="F3395" s="19" t="n">
        <f aca="false">IFERROR(VALUE(SUBSTITUTE(TRIM('수출입 실적(국가별)'!F3399),",","")),"")</f>
        <v>20134</v>
      </c>
      <c r="G3395" s="19" t="n">
        <f aca="false">IFERROR(VALUE(SUBSTITUTE(TRIM('수출입 실적(국가별)'!G3399),",","")),"")</f>
        <v>-1670</v>
      </c>
    </row>
    <row r="3396" customFormat="false" ht="15" hidden="false" customHeight="true" outlineLevel="0" collapsed="false">
      <c r="A3396" s="11" t="str">
        <f aca="false">TRIM('수출입 실적(국가별)'!A3400)</f>
        <v>2026.03</v>
      </c>
      <c r="B3396" s="17" t="n">
        <f aca="false">IFERROR(VALUE(LEFT(A3396,4)),"")</f>
        <v>2026</v>
      </c>
      <c r="C3396" s="17" t="n">
        <f aca="false">IFERROR(VALUE(RIGHT(A3396,2)),"")</f>
        <v>3</v>
      </c>
      <c r="D3396" s="11" t="str">
        <f aca="false">TRIM('수출입 실적(국가별)'!B3400)</f>
        <v>파라과이</v>
      </c>
      <c r="E3396" s="19" t="n">
        <f aca="false">IFERROR(VALUE(SUBSTITUTE(TRIM('수출입 실적(국가별)'!D3400),",","")),"")</f>
        <v>18220</v>
      </c>
      <c r="F3396" s="19" t="n">
        <f aca="false">IFERROR(VALUE(SUBSTITUTE(TRIM('수출입 실적(국가별)'!F3400),",","")),"")</f>
        <v>408</v>
      </c>
      <c r="G3396" s="19" t="n">
        <f aca="false">IFERROR(VALUE(SUBSTITUTE(TRIM('수출입 실적(국가별)'!G3400),",","")),"")</f>
        <v>17813</v>
      </c>
    </row>
    <row r="3397" customFormat="false" ht="15" hidden="false" customHeight="true" outlineLevel="0" collapsed="false">
      <c r="A3397" s="11" t="str">
        <f aca="false">TRIM('수출입 실적(국가별)'!A3401)</f>
        <v>2026.03</v>
      </c>
      <c r="B3397" s="17" t="n">
        <f aca="false">IFERROR(VALUE(LEFT(A3397,4)),"")</f>
        <v>2026</v>
      </c>
      <c r="C3397" s="17" t="n">
        <f aca="false">IFERROR(VALUE(RIGHT(A3397,2)),"")</f>
        <v>3</v>
      </c>
      <c r="D3397" s="11" t="str">
        <f aca="false">TRIM('수출입 실적(국가별)'!B3401)</f>
        <v>세르비아</v>
      </c>
      <c r="E3397" s="19" t="n">
        <f aca="false">IFERROR(VALUE(SUBSTITUTE(TRIM('수출입 실적(국가별)'!D3401),",","")),"")</f>
        <v>17644</v>
      </c>
      <c r="F3397" s="19" t="n">
        <f aca="false">IFERROR(VALUE(SUBSTITUTE(TRIM('수출입 실적(국가별)'!F3401),",","")),"")</f>
        <v>8171</v>
      </c>
      <c r="G3397" s="19" t="n">
        <f aca="false">IFERROR(VALUE(SUBSTITUTE(TRIM('수출입 실적(국가별)'!G3401),",","")),"")</f>
        <v>9473</v>
      </c>
    </row>
    <row r="3398" customFormat="false" ht="15" hidden="false" customHeight="true" outlineLevel="0" collapsed="false">
      <c r="A3398" s="11" t="str">
        <f aca="false">TRIM('수출입 실적(국가별)'!A3402)</f>
        <v>2026.03</v>
      </c>
      <c r="B3398" s="17" t="n">
        <f aca="false">IFERROR(VALUE(LEFT(A3398,4)),"")</f>
        <v>2026</v>
      </c>
      <c r="C3398" s="17" t="n">
        <f aca="false">IFERROR(VALUE(RIGHT(A3398,2)),"")</f>
        <v>3</v>
      </c>
      <c r="D3398" s="11" t="str">
        <f aca="false">TRIM('수출입 실적(국가별)'!B3402)</f>
        <v>온두라스</v>
      </c>
      <c r="E3398" s="19" t="n">
        <f aca="false">IFERROR(VALUE(SUBSTITUTE(TRIM('수출입 실적(국가별)'!D3402),",","")),"")</f>
        <v>16491</v>
      </c>
      <c r="F3398" s="19" t="n">
        <f aca="false">IFERROR(VALUE(SUBSTITUTE(TRIM('수출입 실적(국가별)'!F3402),",","")),"")</f>
        <v>4704</v>
      </c>
      <c r="G3398" s="19" t="n">
        <f aca="false">IFERROR(VALUE(SUBSTITUTE(TRIM('수출입 실적(국가별)'!G3402),",","")),"")</f>
        <v>11788</v>
      </c>
    </row>
    <row r="3399" customFormat="false" ht="15" hidden="false" customHeight="true" outlineLevel="0" collapsed="false">
      <c r="A3399" s="11" t="str">
        <f aca="false">TRIM('수출입 실적(국가별)'!A3403)</f>
        <v>2026.03</v>
      </c>
      <c r="B3399" s="17" t="n">
        <f aca="false">IFERROR(VALUE(LEFT(A3399,4)),"")</f>
        <v>2026</v>
      </c>
      <c r="C3399" s="17" t="n">
        <f aca="false">IFERROR(VALUE(RIGHT(A3399,2)),"")</f>
        <v>3</v>
      </c>
      <c r="D3399" s="11" t="str">
        <f aca="false">TRIM('수출입 실적(국가별)'!B3403)</f>
        <v>케냐</v>
      </c>
      <c r="E3399" s="19" t="n">
        <f aca="false">IFERROR(VALUE(SUBSTITUTE(TRIM('수출입 실적(국가별)'!D3403),",","")),"")</f>
        <v>16167</v>
      </c>
      <c r="F3399" s="19" t="n">
        <f aca="false">IFERROR(VALUE(SUBSTITUTE(TRIM('수출입 실적(국가별)'!F3403),",","")),"")</f>
        <v>3004</v>
      </c>
      <c r="G3399" s="19" t="n">
        <f aca="false">IFERROR(VALUE(SUBSTITUTE(TRIM('수출입 실적(국가별)'!G3403),",","")),"")</f>
        <v>13163</v>
      </c>
    </row>
    <row r="3400" customFormat="false" ht="15" hidden="false" customHeight="true" outlineLevel="0" collapsed="false">
      <c r="A3400" s="11" t="str">
        <f aca="false">TRIM('수출입 실적(국가별)'!A3404)</f>
        <v>2026.03</v>
      </c>
      <c r="B3400" s="17" t="n">
        <f aca="false">IFERROR(VALUE(LEFT(A3400,4)),"")</f>
        <v>2026</v>
      </c>
      <c r="C3400" s="17" t="n">
        <f aca="false">IFERROR(VALUE(RIGHT(A3400,2)),"")</f>
        <v>3</v>
      </c>
      <c r="D3400" s="11" t="str">
        <f aca="false">TRIM('수출입 실적(국가별)'!B3404)</f>
        <v>지부티</v>
      </c>
      <c r="E3400" s="19" t="n">
        <f aca="false">IFERROR(VALUE(SUBSTITUTE(TRIM('수출입 실적(국가별)'!D3404),",","")),"")</f>
        <v>15415</v>
      </c>
      <c r="F3400" s="19" t="n">
        <f aca="false">IFERROR(VALUE(SUBSTITUTE(TRIM('수출입 실적(국가별)'!F3404),",","")),"")</f>
        <v>7</v>
      </c>
      <c r="G3400" s="19" t="n">
        <f aca="false">IFERROR(VALUE(SUBSTITUTE(TRIM('수출입 실적(국가별)'!G3404),",","")),"")</f>
        <v>15408</v>
      </c>
    </row>
    <row r="3401" customFormat="false" ht="15" hidden="false" customHeight="true" outlineLevel="0" collapsed="false">
      <c r="A3401" s="11" t="str">
        <f aca="false">TRIM('수출입 실적(국가별)'!A3405)</f>
        <v>2026.03</v>
      </c>
      <c r="B3401" s="17" t="n">
        <f aca="false">IFERROR(VALUE(LEFT(A3401,4)),"")</f>
        <v>2026</v>
      </c>
      <c r="C3401" s="17" t="n">
        <f aca="false">IFERROR(VALUE(RIGHT(A3401,2)),"")</f>
        <v>3</v>
      </c>
      <c r="D3401" s="11" t="str">
        <f aca="false">TRIM('수출입 실적(국가별)'!B3405)</f>
        <v>세네갈</v>
      </c>
      <c r="E3401" s="19" t="n">
        <f aca="false">IFERROR(VALUE(SUBSTITUTE(TRIM('수출입 실적(국가별)'!D3405),",","")),"")</f>
        <v>15073</v>
      </c>
      <c r="F3401" s="19" t="n">
        <f aca="false">IFERROR(VALUE(SUBSTITUTE(TRIM('수출입 실적(국가별)'!F3405),",","")),"")</f>
        <v>1130</v>
      </c>
      <c r="G3401" s="19" t="n">
        <f aca="false">IFERROR(VALUE(SUBSTITUTE(TRIM('수출입 실적(국가별)'!G3405),",","")),"")</f>
        <v>13943</v>
      </c>
    </row>
    <row r="3402" customFormat="false" ht="15" hidden="false" customHeight="true" outlineLevel="0" collapsed="false">
      <c r="A3402" s="11" t="str">
        <f aca="false">TRIM('수출입 실적(국가별)'!A3406)</f>
        <v>2026.03</v>
      </c>
      <c r="B3402" s="17" t="n">
        <f aca="false">IFERROR(VALUE(LEFT(A3402,4)),"")</f>
        <v>2026</v>
      </c>
      <c r="C3402" s="17" t="n">
        <f aca="false">IFERROR(VALUE(RIGHT(A3402,2)),"")</f>
        <v>3</v>
      </c>
      <c r="D3402" s="11" t="str">
        <f aca="false">TRIM('수출입 실적(국가별)'!B3406)</f>
        <v>탄자니아</v>
      </c>
      <c r="E3402" s="19" t="n">
        <f aca="false">IFERROR(VALUE(SUBSTITUTE(TRIM('수출입 실적(국가별)'!D3406),",","")),"")</f>
        <v>14148</v>
      </c>
      <c r="F3402" s="19" t="n">
        <f aca="false">IFERROR(VALUE(SUBSTITUTE(TRIM('수출입 실적(국가별)'!F3406),",","")),"")</f>
        <v>2655</v>
      </c>
      <c r="G3402" s="19" t="n">
        <f aca="false">IFERROR(VALUE(SUBSTITUTE(TRIM('수출입 실적(국가별)'!G3406),",","")),"")</f>
        <v>11492</v>
      </c>
    </row>
    <row r="3403" customFormat="false" ht="15" hidden="false" customHeight="true" outlineLevel="0" collapsed="false">
      <c r="A3403" s="11" t="str">
        <f aca="false">TRIM('수출입 실적(국가별)'!A3407)</f>
        <v>2026.03</v>
      </c>
      <c r="B3403" s="17" t="n">
        <f aca="false">IFERROR(VALUE(LEFT(A3403,4)),"")</f>
        <v>2026</v>
      </c>
      <c r="C3403" s="17" t="n">
        <f aca="false">IFERROR(VALUE(RIGHT(A3403,2)),"")</f>
        <v>3</v>
      </c>
      <c r="D3403" s="11" t="str">
        <f aca="false">TRIM('수출입 실적(국가별)'!B3407)</f>
        <v>우루과이</v>
      </c>
      <c r="E3403" s="19" t="n">
        <f aca="false">IFERROR(VALUE(SUBSTITUTE(TRIM('수출입 실적(국가별)'!D3407),",","")),"")</f>
        <v>14056</v>
      </c>
      <c r="F3403" s="19" t="n">
        <f aca="false">IFERROR(VALUE(SUBSTITUTE(TRIM('수출입 실적(국가별)'!F3407),",","")),"")</f>
        <v>32711</v>
      </c>
      <c r="G3403" s="19" t="n">
        <f aca="false">IFERROR(VALUE(SUBSTITUTE(TRIM('수출입 실적(국가별)'!G3407),",","")),"")</f>
        <v>-18655</v>
      </c>
    </row>
    <row r="3404" customFormat="false" ht="15" hidden="false" customHeight="true" outlineLevel="0" collapsed="false">
      <c r="A3404" s="11" t="str">
        <f aca="false">TRIM('수출입 실적(국가별)'!A3408)</f>
        <v>2026.03</v>
      </c>
      <c r="B3404" s="17" t="n">
        <f aca="false">IFERROR(VALUE(LEFT(A3404,4)),"")</f>
        <v>2026</v>
      </c>
      <c r="C3404" s="17" t="n">
        <f aca="false">IFERROR(VALUE(RIGHT(A3404,2)),"")</f>
        <v>3</v>
      </c>
      <c r="D3404" s="11" t="str">
        <f aca="false">TRIM('수출입 실적(국가별)'!B3408)</f>
        <v>튀니지</v>
      </c>
      <c r="E3404" s="19" t="n">
        <f aca="false">IFERROR(VALUE(SUBSTITUTE(TRIM('수출입 실적(국가별)'!D3408),",","")),"")</f>
        <v>12950</v>
      </c>
      <c r="F3404" s="19" t="n">
        <f aca="false">IFERROR(VALUE(SUBSTITUTE(TRIM('수출입 실적(국가별)'!F3408),",","")),"")</f>
        <v>13160</v>
      </c>
      <c r="G3404" s="19" t="n">
        <f aca="false">IFERROR(VALUE(SUBSTITUTE(TRIM('수출입 실적(국가별)'!G3408),",","")),"")</f>
        <v>-210</v>
      </c>
    </row>
    <row r="3405" customFormat="false" ht="15" hidden="false" customHeight="true" outlineLevel="0" collapsed="false">
      <c r="A3405" s="11" t="str">
        <f aca="false">TRIM('수출입 실적(국가별)'!A3409)</f>
        <v>2026.03</v>
      </c>
      <c r="B3405" s="17" t="n">
        <f aca="false">IFERROR(VALUE(LEFT(A3405,4)),"")</f>
        <v>2026</v>
      </c>
      <c r="C3405" s="17" t="n">
        <f aca="false">IFERROR(VALUE(RIGHT(A3405,2)),"")</f>
        <v>3</v>
      </c>
      <c r="D3405" s="11" t="str">
        <f aca="false">TRIM('수출입 실적(국가별)'!B3409)</f>
        <v>라오스</v>
      </c>
      <c r="E3405" s="19" t="n">
        <f aca="false">IFERROR(VALUE(SUBSTITUTE(TRIM('수출입 실적(국가별)'!D3409),",","")),"")</f>
        <v>11432</v>
      </c>
      <c r="F3405" s="19" t="n">
        <f aca="false">IFERROR(VALUE(SUBSTITUTE(TRIM('수출입 실적(국가별)'!F3409),",","")),"")</f>
        <v>7070</v>
      </c>
      <c r="G3405" s="19" t="n">
        <f aca="false">IFERROR(VALUE(SUBSTITUTE(TRIM('수출입 실적(국가별)'!G3409),",","")),"")</f>
        <v>4362</v>
      </c>
    </row>
    <row r="3406" customFormat="false" ht="15" hidden="false" customHeight="true" outlineLevel="0" collapsed="false">
      <c r="A3406" s="11" t="str">
        <f aca="false">TRIM('수출입 실적(국가별)'!A3410)</f>
        <v>2026.03</v>
      </c>
      <c r="B3406" s="17" t="n">
        <f aca="false">IFERROR(VALUE(LEFT(A3406,4)),"")</f>
        <v>2026</v>
      </c>
      <c r="C3406" s="17" t="n">
        <f aca="false">IFERROR(VALUE(RIGHT(A3406,2)),"")</f>
        <v>3</v>
      </c>
      <c r="D3406" s="11" t="str">
        <f aca="false">TRIM('수출입 실적(국가별)'!B3410)</f>
        <v>쿠웨이트</v>
      </c>
      <c r="E3406" s="19" t="n">
        <f aca="false">IFERROR(VALUE(SUBSTITUTE(TRIM('수출입 실적(국가별)'!D3410),",","")),"")</f>
        <v>10957</v>
      </c>
      <c r="F3406" s="19" t="n">
        <f aca="false">IFERROR(VALUE(SUBSTITUTE(TRIM('수출입 실적(국가별)'!F3410),",","")),"")</f>
        <v>396680</v>
      </c>
      <c r="G3406" s="19" t="n">
        <f aca="false">IFERROR(VALUE(SUBSTITUTE(TRIM('수출입 실적(국가별)'!G3410),",","")),"")</f>
        <v>-385723</v>
      </c>
    </row>
    <row r="3407" customFormat="false" ht="15" hidden="false" customHeight="true" outlineLevel="0" collapsed="false">
      <c r="A3407" s="11" t="str">
        <f aca="false">TRIM('수출입 실적(국가별)'!A3411)</f>
        <v>2026.03</v>
      </c>
      <c r="B3407" s="17" t="n">
        <f aca="false">IFERROR(VALUE(LEFT(A3407,4)),"")</f>
        <v>2026</v>
      </c>
      <c r="C3407" s="17" t="n">
        <f aca="false">IFERROR(VALUE(RIGHT(A3407,2)),"")</f>
        <v>3</v>
      </c>
      <c r="D3407" s="11" t="str">
        <f aca="false">TRIM('수출입 실적(국가별)'!B3411)</f>
        <v>오만</v>
      </c>
      <c r="E3407" s="19" t="n">
        <f aca="false">IFERROR(VALUE(SUBSTITUTE(TRIM('수출입 실적(국가별)'!D3411),",","")),"")</f>
        <v>10051</v>
      </c>
      <c r="F3407" s="19" t="n">
        <f aca="false">IFERROR(VALUE(SUBSTITUTE(TRIM('수출입 실적(국가별)'!F3411),",","")),"")</f>
        <v>221759</v>
      </c>
      <c r="G3407" s="19" t="n">
        <f aca="false">IFERROR(VALUE(SUBSTITUTE(TRIM('수출입 실적(국가별)'!G3411),",","")),"")</f>
        <v>-211708</v>
      </c>
    </row>
    <row r="3408" customFormat="false" ht="15" hidden="false" customHeight="true" outlineLevel="0" collapsed="false">
      <c r="A3408" s="11" t="str">
        <f aca="false">TRIM('수출입 실적(국가별)'!A3412)</f>
        <v>2026.03</v>
      </c>
      <c r="B3408" s="17" t="n">
        <f aca="false">IFERROR(VALUE(LEFT(A3408,4)),"")</f>
        <v>2026</v>
      </c>
      <c r="C3408" s="17" t="n">
        <f aca="false">IFERROR(VALUE(RIGHT(A3408,2)),"")</f>
        <v>3</v>
      </c>
      <c r="D3408" s="11" t="str">
        <f aca="false">TRIM('수출입 실적(국가별)'!B3412)</f>
        <v>부르키나 파소</v>
      </c>
      <c r="E3408" s="19" t="n">
        <f aca="false">IFERROR(VALUE(SUBSTITUTE(TRIM('수출입 실적(국가별)'!D3412),",","")),"")</f>
        <v>9716</v>
      </c>
      <c r="F3408" s="19" t="n">
        <f aca="false">IFERROR(VALUE(SUBSTITUTE(TRIM('수출입 실적(국가별)'!F3412),",","")),"")</f>
        <v>0</v>
      </c>
      <c r="G3408" s="19" t="n">
        <f aca="false">IFERROR(VALUE(SUBSTITUTE(TRIM('수출입 실적(국가별)'!G3412),",","")),"")</f>
        <v>9716</v>
      </c>
    </row>
    <row r="3409" customFormat="false" ht="15" hidden="false" customHeight="true" outlineLevel="0" collapsed="false">
      <c r="A3409" s="11" t="str">
        <f aca="false">TRIM('수출입 실적(국가별)'!A3413)</f>
        <v>2026.03</v>
      </c>
      <c r="B3409" s="17" t="n">
        <f aca="false">IFERROR(VALUE(LEFT(A3409,4)),"")</f>
        <v>2026</v>
      </c>
      <c r="C3409" s="17" t="n">
        <f aca="false">IFERROR(VALUE(RIGHT(A3409,2)),"")</f>
        <v>3</v>
      </c>
      <c r="D3409" s="11" t="str">
        <f aca="false">TRIM('수출입 실적(국가별)'!B3413)</f>
        <v>몰도바</v>
      </c>
      <c r="E3409" s="19" t="n">
        <f aca="false">IFERROR(VALUE(SUBSTITUTE(TRIM('수출입 실적(국가별)'!D3413),",","")),"")</f>
        <v>7994</v>
      </c>
      <c r="F3409" s="19" t="n">
        <f aca="false">IFERROR(VALUE(SUBSTITUTE(TRIM('수출입 실적(국가별)'!F3413),",","")),"")</f>
        <v>3194</v>
      </c>
      <c r="G3409" s="19" t="n">
        <f aca="false">IFERROR(VALUE(SUBSTITUTE(TRIM('수출입 실적(국가별)'!G3413),",","")),"")</f>
        <v>4800</v>
      </c>
    </row>
    <row r="3410" customFormat="false" ht="15" hidden="false" customHeight="true" outlineLevel="0" collapsed="false">
      <c r="A3410" s="11" t="str">
        <f aca="false">TRIM('수출입 실적(국가별)'!A3414)</f>
        <v>2026.03</v>
      </c>
      <c r="B3410" s="17" t="n">
        <f aca="false">IFERROR(VALUE(LEFT(A3410,4)),"")</f>
        <v>2026</v>
      </c>
      <c r="C3410" s="17" t="n">
        <f aca="false">IFERROR(VALUE(RIGHT(A3410,2)),"")</f>
        <v>3</v>
      </c>
      <c r="D3410" s="11" t="str">
        <f aca="false">TRIM('수출입 실적(국가별)'!B3414)</f>
        <v>크로아티아</v>
      </c>
      <c r="E3410" s="19" t="n">
        <f aca="false">IFERROR(VALUE(SUBSTITUTE(TRIM('수출입 실적(국가별)'!D3414),",","")),"")</f>
        <v>7935</v>
      </c>
      <c r="F3410" s="19" t="n">
        <f aca="false">IFERROR(VALUE(SUBSTITUTE(TRIM('수출입 실적(국가별)'!F3414),",","")),"")</f>
        <v>1534</v>
      </c>
      <c r="G3410" s="19" t="n">
        <f aca="false">IFERROR(VALUE(SUBSTITUTE(TRIM('수출입 실적(국가별)'!G3414),",","")),"")</f>
        <v>6401</v>
      </c>
    </row>
    <row r="3411" customFormat="false" ht="15" hidden="false" customHeight="true" outlineLevel="0" collapsed="false">
      <c r="A3411" s="11" t="str">
        <f aca="false">TRIM('수출입 실적(국가별)'!A3415)</f>
        <v>2026.03</v>
      </c>
      <c r="B3411" s="17" t="n">
        <f aca="false">IFERROR(VALUE(LEFT(A3411,4)),"")</f>
        <v>2026</v>
      </c>
      <c r="C3411" s="17" t="n">
        <f aca="false">IFERROR(VALUE(RIGHT(A3411,2)),"")</f>
        <v>3</v>
      </c>
      <c r="D3411" s="11" t="str">
        <f aca="false">TRIM('수출입 실적(국가별)'!B3415)</f>
        <v>모잠비크</v>
      </c>
      <c r="E3411" s="19" t="n">
        <f aca="false">IFERROR(VALUE(SUBSTITUTE(TRIM('수출입 실적(국가별)'!D3415),",","")),"")</f>
        <v>7660</v>
      </c>
      <c r="F3411" s="19" t="n">
        <f aca="false">IFERROR(VALUE(SUBSTITUTE(TRIM('수출입 실적(국가별)'!F3415),",","")),"")</f>
        <v>76668</v>
      </c>
      <c r="G3411" s="19" t="n">
        <f aca="false">IFERROR(VALUE(SUBSTITUTE(TRIM('수출입 실적(국가별)'!G3415),",","")),"")</f>
        <v>-69008</v>
      </c>
    </row>
    <row r="3412" customFormat="false" ht="15" hidden="false" customHeight="true" outlineLevel="0" collapsed="false">
      <c r="A3412" s="11" t="str">
        <f aca="false">TRIM('수출입 실적(국가별)'!A3416)</f>
        <v>2026.03</v>
      </c>
      <c r="B3412" s="17" t="n">
        <f aca="false">IFERROR(VALUE(LEFT(A3412,4)),"")</f>
        <v>2026</v>
      </c>
      <c r="C3412" s="17" t="n">
        <f aca="false">IFERROR(VALUE(RIGHT(A3412,2)),"")</f>
        <v>3</v>
      </c>
      <c r="D3412" s="11" t="str">
        <f aca="false">TRIM('수출입 실적(국가별)'!B3416)</f>
        <v>벨라루스</v>
      </c>
      <c r="E3412" s="19" t="n">
        <f aca="false">IFERROR(VALUE(SUBSTITUTE(TRIM('수출입 실적(국가별)'!D3416),",","")),"")</f>
        <v>7633</v>
      </c>
      <c r="F3412" s="19" t="n">
        <f aca="false">IFERROR(VALUE(SUBSTITUTE(TRIM('수출입 실적(국가별)'!F3416),",","")),"")</f>
        <v>884</v>
      </c>
      <c r="G3412" s="19" t="n">
        <f aca="false">IFERROR(VALUE(SUBSTITUTE(TRIM('수출입 실적(국가별)'!G3416),",","")),"")</f>
        <v>6749</v>
      </c>
    </row>
    <row r="3413" customFormat="false" ht="15" hidden="false" customHeight="true" outlineLevel="0" collapsed="false">
      <c r="A3413" s="11" t="str">
        <f aca="false">TRIM('수출입 실적(국가별)'!A3417)</f>
        <v>2026.03</v>
      </c>
      <c r="B3413" s="17" t="n">
        <f aca="false">IFERROR(VALUE(LEFT(A3413,4)),"")</f>
        <v>2026</v>
      </c>
      <c r="C3413" s="17" t="n">
        <f aca="false">IFERROR(VALUE(RIGHT(A3413,2)),"")</f>
        <v>3</v>
      </c>
      <c r="D3413" s="11" t="str">
        <f aca="false">TRIM('수출입 실적(국가별)'!B3417)</f>
        <v>볼리비아</v>
      </c>
      <c r="E3413" s="19" t="n">
        <f aca="false">IFERROR(VALUE(SUBSTITUTE(TRIM('수출입 실적(국가별)'!D3417),",","")),"")</f>
        <v>7340</v>
      </c>
      <c r="F3413" s="19" t="n">
        <f aca="false">IFERROR(VALUE(SUBSTITUTE(TRIM('수출입 실적(국가별)'!F3417),",","")),"")</f>
        <v>21140</v>
      </c>
      <c r="G3413" s="19" t="n">
        <f aca="false">IFERROR(VALUE(SUBSTITUTE(TRIM('수출입 실적(국가별)'!G3417),",","")),"")</f>
        <v>-13799</v>
      </c>
    </row>
    <row r="3414" customFormat="false" ht="15" hidden="false" customHeight="true" outlineLevel="0" collapsed="false">
      <c r="A3414" s="11" t="str">
        <f aca="false">TRIM('수출입 실적(국가별)'!A3418)</f>
        <v>2026.03</v>
      </c>
      <c r="B3414" s="17" t="n">
        <f aca="false">IFERROR(VALUE(LEFT(A3414,4)),"")</f>
        <v>2026</v>
      </c>
      <c r="C3414" s="17" t="n">
        <f aca="false">IFERROR(VALUE(RIGHT(A3414,2)),"")</f>
        <v>3</v>
      </c>
      <c r="D3414" s="11" t="str">
        <f aca="false">TRIM('수출입 실적(국가별)'!B3418)</f>
        <v>룩셈부르그</v>
      </c>
      <c r="E3414" s="19" t="n">
        <f aca="false">IFERROR(VALUE(SUBSTITUTE(TRIM('수출입 실적(국가별)'!D3418),",","")),"")</f>
        <v>7027</v>
      </c>
      <c r="F3414" s="19" t="n">
        <f aca="false">IFERROR(VALUE(SUBSTITUTE(TRIM('수출입 실적(국가별)'!F3418),",","")),"")</f>
        <v>13741</v>
      </c>
      <c r="G3414" s="19" t="n">
        <f aca="false">IFERROR(VALUE(SUBSTITUTE(TRIM('수출입 실적(국가별)'!G3418),",","")),"")</f>
        <v>-6714</v>
      </c>
    </row>
    <row r="3415" customFormat="false" ht="15" hidden="false" customHeight="true" outlineLevel="0" collapsed="false">
      <c r="A3415" s="11" t="str">
        <f aca="false">TRIM('수출입 실적(국가별)'!A3419)</f>
        <v>2026.03</v>
      </c>
      <c r="B3415" s="17" t="n">
        <f aca="false">IFERROR(VALUE(LEFT(A3415,4)),"")</f>
        <v>2026</v>
      </c>
      <c r="C3415" s="17" t="n">
        <f aca="false">IFERROR(VALUE(RIGHT(A3415,2)),"")</f>
        <v>3</v>
      </c>
      <c r="D3415" s="11" t="str">
        <f aca="false">TRIM('수출입 실적(국가별)'!B3419)</f>
        <v>레바논</v>
      </c>
      <c r="E3415" s="19" t="n">
        <f aca="false">IFERROR(VALUE(SUBSTITUTE(TRIM('수출입 실적(국가별)'!D3419),",","")),"")</f>
        <v>6719</v>
      </c>
      <c r="F3415" s="19" t="n">
        <f aca="false">IFERROR(VALUE(SUBSTITUTE(TRIM('수출입 실적(국가별)'!F3419),",","")),"")</f>
        <v>1006</v>
      </c>
      <c r="G3415" s="19" t="n">
        <f aca="false">IFERROR(VALUE(SUBSTITUTE(TRIM('수출입 실적(국가별)'!G3419),",","")),"")</f>
        <v>5713</v>
      </c>
    </row>
    <row r="3416" customFormat="false" ht="15" hidden="false" customHeight="true" outlineLevel="0" collapsed="false">
      <c r="A3416" s="11" t="str">
        <f aca="false">TRIM('수출입 실적(국가별)'!A3420)</f>
        <v>2026.03</v>
      </c>
      <c r="B3416" s="17" t="n">
        <f aca="false">IFERROR(VALUE(LEFT(A3416,4)),"")</f>
        <v>2026</v>
      </c>
      <c r="C3416" s="17" t="n">
        <f aca="false">IFERROR(VALUE(RIGHT(A3416,2)),"")</f>
        <v>3</v>
      </c>
      <c r="D3416" s="11" t="str">
        <f aca="false">TRIM('수출입 실적(국가별)'!B3420)</f>
        <v>니카라과</v>
      </c>
      <c r="E3416" s="19" t="n">
        <f aca="false">IFERROR(VALUE(SUBSTITUTE(TRIM('수출입 실적(국가별)'!D3420),",","")),"")</f>
        <v>6503</v>
      </c>
      <c r="F3416" s="19" t="n">
        <f aca="false">IFERROR(VALUE(SUBSTITUTE(TRIM('수출입 실적(국가별)'!F3420),",","")),"")</f>
        <v>1822</v>
      </c>
      <c r="G3416" s="19" t="n">
        <f aca="false">IFERROR(VALUE(SUBSTITUTE(TRIM('수출입 실적(국가별)'!G3420),",","")),"")</f>
        <v>4680</v>
      </c>
    </row>
    <row r="3417" customFormat="false" ht="15" hidden="false" customHeight="true" outlineLevel="0" collapsed="false">
      <c r="A3417" s="11" t="str">
        <f aca="false">TRIM('수출입 실적(국가별)'!A3421)</f>
        <v>2026.03</v>
      </c>
      <c r="B3417" s="17" t="n">
        <f aca="false">IFERROR(VALUE(LEFT(A3417,4)),"")</f>
        <v>2026</v>
      </c>
      <c r="C3417" s="17" t="n">
        <f aca="false">IFERROR(VALUE(RIGHT(A3417,2)),"")</f>
        <v>3</v>
      </c>
      <c r="D3417" s="11" t="str">
        <f aca="false">TRIM('수출입 실적(국가별)'!B3421)</f>
        <v>아이슬란드</v>
      </c>
      <c r="E3417" s="19" t="n">
        <f aca="false">IFERROR(VALUE(SUBSTITUTE(TRIM('수출입 실적(국가별)'!D3421),",","")),"")</f>
        <v>6258</v>
      </c>
      <c r="F3417" s="19" t="n">
        <f aca="false">IFERROR(VALUE(SUBSTITUTE(TRIM('수출입 실적(국가별)'!F3421),",","")),"")</f>
        <v>3133</v>
      </c>
      <c r="G3417" s="19" t="n">
        <f aca="false">IFERROR(VALUE(SUBSTITUTE(TRIM('수출입 실적(국가별)'!G3421),",","")),"")</f>
        <v>3125</v>
      </c>
    </row>
    <row r="3418" customFormat="false" ht="15" hidden="false" customHeight="true" outlineLevel="0" collapsed="false">
      <c r="A3418" s="11" t="str">
        <f aca="false">TRIM('수출입 실적(국가별)'!A3422)</f>
        <v>2026.03</v>
      </c>
      <c r="B3418" s="17" t="n">
        <f aca="false">IFERROR(VALUE(LEFT(A3418,4)),"")</f>
        <v>2026</v>
      </c>
      <c r="C3418" s="17" t="n">
        <f aca="false">IFERROR(VALUE(RIGHT(A3418,2)),"")</f>
        <v>3</v>
      </c>
      <c r="D3418" s="11" t="str">
        <f aca="false">TRIM('수출입 실적(국가별)'!B3422)</f>
        <v>라트비아</v>
      </c>
      <c r="E3418" s="19" t="n">
        <f aca="false">IFERROR(VALUE(SUBSTITUTE(TRIM('수출입 실적(국가별)'!D3422),",","")),"")</f>
        <v>5760</v>
      </c>
      <c r="F3418" s="19" t="n">
        <f aca="false">IFERROR(VALUE(SUBSTITUTE(TRIM('수출입 실적(국가별)'!F3422),",","")),"")</f>
        <v>7536</v>
      </c>
      <c r="G3418" s="19" t="n">
        <f aca="false">IFERROR(VALUE(SUBSTITUTE(TRIM('수출입 실적(국가별)'!G3422),",","")),"")</f>
        <v>-1776</v>
      </c>
    </row>
    <row r="3419" customFormat="false" ht="15" hidden="false" customHeight="true" outlineLevel="0" collapsed="false">
      <c r="A3419" s="11" t="str">
        <f aca="false">TRIM('수출입 실적(국가별)'!A3423)</f>
        <v>2026.03</v>
      </c>
      <c r="B3419" s="17" t="n">
        <f aca="false">IFERROR(VALUE(LEFT(A3419,4)),"")</f>
        <v>2026</v>
      </c>
      <c r="C3419" s="17" t="n">
        <f aca="false">IFERROR(VALUE(RIGHT(A3419,2)),"")</f>
        <v>3</v>
      </c>
      <c r="D3419" s="11" t="str">
        <f aca="false">TRIM('수출입 실적(국가별)'!B3423)</f>
        <v>사이프러스</v>
      </c>
      <c r="E3419" s="19" t="n">
        <f aca="false">IFERROR(VALUE(SUBSTITUTE(TRIM('수출입 실적(국가별)'!D3423),",","")),"")</f>
        <v>5450</v>
      </c>
      <c r="F3419" s="19" t="n">
        <f aca="false">IFERROR(VALUE(SUBSTITUTE(TRIM('수출입 실적(국가별)'!F3423),",","")),"")</f>
        <v>240</v>
      </c>
      <c r="G3419" s="19" t="n">
        <f aca="false">IFERROR(VALUE(SUBSTITUTE(TRIM('수출입 실적(국가별)'!G3423),",","")),"")</f>
        <v>5210</v>
      </c>
    </row>
    <row r="3420" customFormat="false" ht="15" hidden="false" customHeight="true" outlineLevel="0" collapsed="false">
      <c r="A3420" s="11" t="str">
        <f aca="false">TRIM('수출입 실적(국가별)'!A3424)</f>
        <v>2026.03</v>
      </c>
      <c r="B3420" s="17" t="n">
        <f aca="false">IFERROR(VALUE(LEFT(A3420,4)),"")</f>
        <v>2026</v>
      </c>
      <c r="C3420" s="17" t="n">
        <f aca="false">IFERROR(VALUE(RIGHT(A3420,2)),"")</f>
        <v>3</v>
      </c>
      <c r="D3420" s="11" t="str">
        <f aca="false">TRIM('수출입 실적(국가별)'!B3424)</f>
        <v>사모아</v>
      </c>
      <c r="E3420" s="19" t="n">
        <f aca="false">IFERROR(VALUE(SUBSTITUTE(TRIM('수출입 실적(국가별)'!D3424),",","")),"")</f>
        <v>5131</v>
      </c>
      <c r="F3420" s="19" t="n">
        <f aca="false">IFERROR(VALUE(SUBSTITUTE(TRIM('수출입 실적(국가별)'!F3424),",","")),"")</f>
        <v>63</v>
      </c>
      <c r="G3420" s="19" t="n">
        <f aca="false">IFERROR(VALUE(SUBSTITUTE(TRIM('수출입 실적(국가별)'!G3424),",","")),"")</f>
        <v>5068</v>
      </c>
    </row>
    <row r="3421" customFormat="false" ht="15" hidden="false" customHeight="true" outlineLevel="0" collapsed="false">
      <c r="A3421" s="11" t="str">
        <f aca="false">TRIM('수출입 실적(국가별)'!A3425)</f>
        <v>2026.03</v>
      </c>
      <c r="B3421" s="17" t="n">
        <f aca="false">IFERROR(VALUE(LEFT(A3421,4)),"")</f>
        <v>2026</v>
      </c>
      <c r="C3421" s="17" t="n">
        <f aca="false">IFERROR(VALUE(RIGHT(A3421,2)),"")</f>
        <v>3</v>
      </c>
      <c r="D3421" s="11" t="str">
        <f aca="false">TRIM('수출입 실적(국가별)'!B3425)</f>
        <v>카타르</v>
      </c>
      <c r="E3421" s="19" t="n">
        <f aca="false">IFERROR(VALUE(SUBSTITUTE(TRIM('수출입 실적(국가별)'!D3425),",","")),"")</f>
        <v>5038</v>
      </c>
      <c r="F3421" s="19" t="n">
        <f aca="false">IFERROR(VALUE(SUBSTITUTE(TRIM('수출입 실적(국가별)'!F3425),",","")),"")</f>
        <v>480703</v>
      </c>
      <c r="G3421" s="19" t="n">
        <f aca="false">IFERROR(VALUE(SUBSTITUTE(TRIM('수출입 실적(국가별)'!G3425),",","")),"")</f>
        <v>-475664</v>
      </c>
    </row>
    <row r="3422" customFormat="false" ht="15" hidden="false" customHeight="true" outlineLevel="0" collapsed="false">
      <c r="A3422" s="11" t="str">
        <f aca="false">TRIM('수출입 실적(국가별)'!A3426)</f>
        <v>2026.03</v>
      </c>
      <c r="B3422" s="17" t="n">
        <f aca="false">IFERROR(VALUE(LEFT(A3422,4)),"")</f>
        <v>2026</v>
      </c>
      <c r="C3422" s="17" t="n">
        <f aca="false">IFERROR(VALUE(RIGHT(A3422,2)),"")</f>
        <v>3</v>
      </c>
      <c r="D3422" s="11" t="str">
        <f aca="false">TRIM('수출입 실적(국가별)'!B3426)</f>
        <v>기니</v>
      </c>
      <c r="E3422" s="19" t="n">
        <f aca="false">IFERROR(VALUE(SUBSTITUTE(TRIM('수출입 실적(국가별)'!D3426),",","")),"")</f>
        <v>4453</v>
      </c>
      <c r="F3422" s="19" t="n">
        <f aca="false">IFERROR(VALUE(SUBSTITUTE(TRIM('수출입 실적(국가별)'!F3426),",","")),"")</f>
        <v>4723</v>
      </c>
      <c r="G3422" s="19" t="n">
        <f aca="false">IFERROR(VALUE(SUBSTITUTE(TRIM('수출입 실적(국가별)'!G3426),",","")),"")</f>
        <v>-270</v>
      </c>
    </row>
    <row r="3423" customFormat="false" ht="15" hidden="false" customHeight="true" outlineLevel="0" collapsed="false">
      <c r="A3423" s="11" t="str">
        <f aca="false">TRIM('수출입 실적(국가별)'!A3427)</f>
        <v>2026.03</v>
      </c>
      <c r="B3423" s="17" t="n">
        <f aca="false">IFERROR(VALUE(LEFT(A3423,4)),"")</f>
        <v>2026</v>
      </c>
      <c r="C3423" s="17" t="n">
        <f aca="false">IFERROR(VALUE(RIGHT(A3423,2)),"")</f>
        <v>3</v>
      </c>
      <c r="D3423" s="11" t="str">
        <f aca="false">TRIM('수출입 실적(국가별)'!B3427)</f>
        <v>짐바브웨</v>
      </c>
      <c r="E3423" s="19" t="n">
        <f aca="false">IFERROR(VALUE(SUBSTITUTE(TRIM('수출입 실적(국가별)'!D3427),",","")),"")</f>
        <v>4204</v>
      </c>
      <c r="F3423" s="19" t="n">
        <f aca="false">IFERROR(VALUE(SUBSTITUTE(TRIM('수출입 실적(국가별)'!F3427),",","")),"")</f>
        <v>2483</v>
      </c>
      <c r="G3423" s="19" t="n">
        <f aca="false">IFERROR(VALUE(SUBSTITUTE(TRIM('수출입 실적(국가별)'!G3427),",","")),"")</f>
        <v>1721</v>
      </c>
    </row>
    <row r="3424" customFormat="false" ht="15" hidden="false" customHeight="true" outlineLevel="0" collapsed="false">
      <c r="A3424" s="11" t="str">
        <f aca="false">TRIM('수출입 실적(국가별)'!A3428)</f>
        <v>2026.03</v>
      </c>
      <c r="B3424" s="17" t="n">
        <f aca="false">IFERROR(VALUE(LEFT(A3424,4)),"")</f>
        <v>2026</v>
      </c>
      <c r="C3424" s="17" t="n">
        <f aca="false">IFERROR(VALUE(RIGHT(A3424,2)),"")</f>
        <v>3</v>
      </c>
      <c r="D3424" s="11" t="str">
        <f aca="false">TRIM('수출입 실적(국가별)'!B3428)</f>
        <v>가이아나</v>
      </c>
      <c r="E3424" s="19" t="n">
        <f aca="false">IFERROR(VALUE(SUBSTITUTE(TRIM('수출입 실적(국가별)'!D3428),",","")),"")</f>
        <v>4191</v>
      </c>
      <c r="F3424" s="19" t="n">
        <f aca="false">IFERROR(VALUE(SUBSTITUTE(TRIM('수출입 실적(국가별)'!F3428),",","")),"")</f>
        <v>841</v>
      </c>
      <c r="G3424" s="19" t="n">
        <f aca="false">IFERROR(VALUE(SUBSTITUTE(TRIM('수출입 실적(국가별)'!G3428),",","")),"")</f>
        <v>3350</v>
      </c>
    </row>
    <row r="3425" customFormat="false" ht="15" hidden="false" customHeight="true" outlineLevel="0" collapsed="false">
      <c r="A3425" s="11" t="str">
        <f aca="false">TRIM('수출입 실적(국가별)'!A3429)</f>
        <v>2026.03</v>
      </c>
      <c r="B3425" s="17" t="n">
        <f aca="false">IFERROR(VALUE(LEFT(A3425,4)),"")</f>
        <v>2026</v>
      </c>
      <c r="C3425" s="17" t="n">
        <f aca="false">IFERROR(VALUE(RIGHT(A3425,2)),"")</f>
        <v>3</v>
      </c>
      <c r="D3425" s="11" t="str">
        <f aca="false">TRIM('수출입 실적(국가별)'!B3429)</f>
        <v>아프카니스탄</v>
      </c>
      <c r="E3425" s="19" t="n">
        <f aca="false">IFERROR(VALUE(SUBSTITUTE(TRIM('수출입 실적(국가별)'!D3429),",","")),"")</f>
        <v>4187</v>
      </c>
      <c r="F3425" s="19" t="n">
        <f aca="false">IFERROR(VALUE(SUBSTITUTE(TRIM('수출입 실적(국가별)'!F3429),",","")),"")</f>
        <v>223</v>
      </c>
      <c r="G3425" s="19" t="n">
        <f aca="false">IFERROR(VALUE(SUBSTITUTE(TRIM('수출입 실적(국가별)'!G3429),",","")),"")</f>
        <v>3964</v>
      </c>
    </row>
    <row r="3426" customFormat="false" ht="15" hidden="false" customHeight="true" outlineLevel="0" collapsed="false">
      <c r="A3426" s="11" t="str">
        <f aca="false">TRIM('수출입 실적(국가별)'!A3430)</f>
        <v>2026.03</v>
      </c>
      <c r="B3426" s="17" t="n">
        <f aca="false">IFERROR(VALUE(LEFT(A3426,4)),"")</f>
        <v>2026</v>
      </c>
      <c r="C3426" s="17" t="n">
        <f aca="false">IFERROR(VALUE(RIGHT(A3426,2)),"")</f>
        <v>3</v>
      </c>
      <c r="D3426" s="11" t="str">
        <f aca="false">TRIM('수출입 실적(국가별)'!B3430)</f>
        <v>아르메니아</v>
      </c>
      <c r="E3426" s="19" t="n">
        <f aca="false">IFERROR(VALUE(SUBSTITUTE(TRIM('수출입 실적(국가별)'!D3430),",","")),"")</f>
        <v>4186</v>
      </c>
      <c r="F3426" s="19" t="n">
        <f aca="false">IFERROR(VALUE(SUBSTITUTE(TRIM('수출입 실적(국가별)'!F3430),",","")),"")</f>
        <v>1320</v>
      </c>
      <c r="G3426" s="19" t="n">
        <f aca="false">IFERROR(VALUE(SUBSTITUTE(TRIM('수출입 실적(국가별)'!G3430),",","")),"")</f>
        <v>2867</v>
      </c>
    </row>
    <row r="3427" customFormat="false" ht="15" hidden="false" customHeight="true" outlineLevel="0" collapsed="false">
      <c r="A3427" s="11" t="str">
        <f aca="false">TRIM('수출입 실적(국가별)'!A3431)</f>
        <v>2026.03</v>
      </c>
      <c r="B3427" s="17" t="n">
        <f aca="false">IFERROR(VALUE(LEFT(A3427,4)),"")</f>
        <v>2026</v>
      </c>
      <c r="C3427" s="17" t="n">
        <f aca="false">IFERROR(VALUE(RIGHT(A3427,2)),"")</f>
        <v>3</v>
      </c>
      <c r="D3427" s="11" t="str">
        <f aca="false">TRIM('수출입 실적(국가별)'!B3431)</f>
        <v>앙골라</v>
      </c>
      <c r="E3427" s="19" t="n">
        <f aca="false">IFERROR(VALUE(SUBSTITUTE(TRIM('수출입 실적(국가별)'!D3431),",","")),"")</f>
        <v>4150</v>
      </c>
      <c r="F3427" s="19" t="n">
        <f aca="false">IFERROR(VALUE(SUBSTITUTE(TRIM('수출입 실적(국가별)'!F3431),",","")),"")</f>
        <v>0</v>
      </c>
      <c r="G3427" s="19" t="n">
        <f aca="false">IFERROR(VALUE(SUBSTITUTE(TRIM('수출입 실적(국가별)'!G3431),",","")),"")</f>
        <v>4150</v>
      </c>
    </row>
    <row r="3428" customFormat="false" ht="15" hidden="false" customHeight="true" outlineLevel="0" collapsed="false">
      <c r="A3428" s="11" t="str">
        <f aca="false">TRIM('수출입 실적(국가별)'!A3432)</f>
        <v>2026.03</v>
      </c>
      <c r="B3428" s="17" t="n">
        <f aca="false">IFERROR(VALUE(LEFT(A3428,4)),"")</f>
        <v>2026</v>
      </c>
      <c r="C3428" s="17" t="n">
        <f aca="false">IFERROR(VALUE(RIGHT(A3428,2)),"")</f>
        <v>3</v>
      </c>
      <c r="D3428" s="11" t="str">
        <f aca="false">TRIM('수출입 실적(국가별)'!B3432)</f>
        <v>베네주엘라</v>
      </c>
      <c r="E3428" s="19" t="n">
        <f aca="false">IFERROR(VALUE(SUBSTITUTE(TRIM('수출입 실적(국가별)'!D3432),",","")),"")</f>
        <v>4142</v>
      </c>
      <c r="F3428" s="19" t="n">
        <f aca="false">IFERROR(VALUE(SUBSTITUTE(TRIM('수출입 실적(국가별)'!F3432),",","")),"")</f>
        <v>371</v>
      </c>
      <c r="G3428" s="19" t="n">
        <f aca="false">IFERROR(VALUE(SUBSTITUTE(TRIM('수출입 실적(국가별)'!G3432),",","")),"")</f>
        <v>3771</v>
      </c>
    </row>
    <row r="3429" customFormat="false" ht="15" hidden="false" customHeight="true" outlineLevel="0" collapsed="false">
      <c r="A3429" s="11" t="str">
        <f aca="false">TRIM('수출입 실적(국가별)'!A3433)</f>
        <v>2026.03</v>
      </c>
      <c r="B3429" s="17" t="n">
        <f aca="false">IFERROR(VALUE(LEFT(A3429,4)),"")</f>
        <v>2026</v>
      </c>
      <c r="C3429" s="17" t="n">
        <f aca="false">IFERROR(VALUE(RIGHT(A3429,2)),"")</f>
        <v>3</v>
      </c>
      <c r="D3429" s="11" t="str">
        <f aca="false">TRIM('수출입 실적(국가별)'!B3433)</f>
        <v>그레나다</v>
      </c>
      <c r="E3429" s="19" t="n">
        <f aca="false">IFERROR(VALUE(SUBSTITUTE(TRIM('수출입 실적(국가별)'!D3433),",","")),"")</f>
        <v>3963</v>
      </c>
      <c r="F3429" s="19" t="n">
        <f aca="false">IFERROR(VALUE(SUBSTITUTE(TRIM('수출입 실적(국가별)'!F3433),",","")),"")</f>
        <v>0</v>
      </c>
      <c r="G3429" s="19" t="n">
        <f aca="false">IFERROR(VALUE(SUBSTITUTE(TRIM('수출입 실적(국가별)'!G3433),",","")),"")</f>
        <v>3963</v>
      </c>
    </row>
    <row r="3430" customFormat="false" ht="15" hidden="false" customHeight="true" outlineLevel="0" collapsed="false">
      <c r="A3430" s="11" t="str">
        <f aca="false">TRIM('수출입 실적(국가별)'!A3434)</f>
        <v>2026.03</v>
      </c>
      <c r="B3430" s="17" t="n">
        <f aca="false">IFERROR(VALUE(LEFT(A3430,4)),"")</f>
        <v>2026</v>
      </c>
      <c r="C3430" s="17" t="n">
        <f aca="false">IFERROR(VALUE(RIGHT(A3430,2)),"")</f>
        <v>3</v>
      </c>
      <c r="D3430" s="11" t="str">
        <f aca="false">TRIM('수출입 실적(국가별)'!B3434)</f>
        <v>기타국</v>
      </c>
      <c r="E3430" s="19" t="n">
        <f aca="false">IFERROR(VALUE(SUBSTITUTE(TRIM('수출입 실적(국가별)'!D3434),",","")),"")</f>
        <v>3807</v>
      </c>
      <c r="F3430" s="19" t="n">
        <f aca="false">IFERROR(VALUE(SUBSTITUTE(TRIM('수출입 실적(국가별)'!F3434),",","")),"")</f>
        <v>9182</v>
      </c>
      <c r="G3430" s="19" t="n">
        <f aca="false">IFERROR(VALUE(SUBSTITUTE(TRIM('수출입 실적(국가별)'!G3434),",","")),"")</f>
        <v>-5375</v>
      </c>
    </row>
    <row r="3431" customFormat="false" ht="15" hidden="false" customHeight="true" outlineLevel="0" collapsed="false">
      <c r="A3431" s="11" t="str">
        <f aca="false">TRIM('수출입 실적(국가별)'!A3435)</f>
        <v>2026.03</v>
      </c>
      <c r="B3431" s="17" t="n">
        <f aca="false">IFERROR(VALUE(LEFT(A3431,4)),"")</f>
        <v>2026</v>
      </c>
      <c r="C3431" s="17" t="n">
        <f aca="false">IFERROR(VALUE(RIGHT(A3431,2)),"")</f>
        <v>3</v>
      </c>
      <c r="D3431" s="11" t="str">
        <f aca="false">TRIM('수출입 실적(국가별)'!B3435)</f>
        <v>트리니다드 토바고</v>
      </c>
      <c r="E3431" s="19" t="n">
        <f aca="false">IFERROR(VALUE(SUBSTITUTE(TRIM('수출입 실적(국가별)'!D3435),",","")),"")</f>
        <v>3521</v>
      </c>
      <c r="F3431" s="19" t="n">
        <f aca="false">IFERROR(VALUE(SUBSTITUTE(TRIM('수출입 실적(국가별)'!F3435),",","")),"")</f>
        <v>10688</v>
      </c>
      <c r="G3431" s="19" t="n">
        <f aca="false">IFERROR(VALUE(SUBSTITUTE(TRIM('수출입 실적(국가별)'!G3435),",","")),"")</f>
        <v>-7166</v>
      </c>
    </row>
    <row r="3432" customFormat="false" ht="15" hidden="false" customHeight="true" outlineLevel="0" collapsed="false">
      <c r="A3432" s="11" t="str">
        <f aca="false">TRIM('수출입 실적(국가별)'!A3436)</f>
        <v>2026.03</v>
      </c>
      <c r="B3432" s="17" t="n">
        <f aca="false">IFERROR(VALUE(LEFT(A3432,4)),"")</f>
        <v>2026</v>
      </c>
      <c r="C3432" s="17" t="n">
        <f aca="false">IFERROR(VALUE(RIGHT(A3432,2)),"")</f>
        <v>3</v>
      </c>
      <c r="D3432" s="11" t="str">
        <f aca="false">TRIM('수출입 실적(국가별)'!B3436)</f>
        <v>불령 리유니온 코모도 제도</v>
      </c>
      <c r="E3432" s="19" t="n">
        <f aca="false">IFERROR(VALUE(SUBSTITUTE(TRIM('수출입 실적(국가별)'!D3436),",","")),"")</f>
        <v>3340</v>
      </c>
      <c r="F3432" s="19" t="n">
        <f aca="false">IFERROR(VALUE(SUBSTITUTE(TRIM('수출입 실적(국가별)'!F3436),",","")),"")</f>
        <v>2</v>
      </c>
      <c r="G3432" s="19" t="n">
        <f aca="false">IFERROR(VALUE(SUBSTITUTE(TRIM('수출입 실적(국가별)'!G3436),",","")),"")</f>
        <v>3337</v>
      </c>
    </row>
    <row r="3433" customFormat="false" ht="15" hidden="false" customHeight="true" outlineLevel="0" collapsed="false">
      <c r="A3433" s="11" t="str">
        <f aca="false">TRIM('수출입 실적(국가별)'!A3437)</f>
        <v>2026.03</v>
      </c>
      <c r="B3433" s="17" t="n">
        <f aca="false">IFERROR(VALUE(LEFT(A3433,4)),"")</f>
        <v>2026</v>
      </c>
      <c r="C3433" s="17" t="n">
        <f aca="false">IFERROR(VALUE(RIGHT(A3433,2)),"")</f>
        <v>3</v>
      </c>
      <c r="D3433" s="11" t="str">
        <f aca="false">TRIM('수출입 실적(국가별)'!B3437)</f>
        <v>네팔</v>
      </c>
      <c r="E3433" s="19" t="n">
        <f aca="false">IFERROR(VALUE(SUBSTITUTE(TRIM('수출입 실적(국가별)'!D3437),",","")),"")</f>
        <v>3299</v>
      </c>
      <c r="F3433" s="19" t="n">
        <f aca="false">IFERROR(VALUE(SUBSTITUTE(TRIM('수출입 실적(국가별)'!F3437),",","")),"")</f>
        <v>631</v>
      </c>
      <c r="G3433" s="19" t="n">
        <f aca="false">IFERROR(VALUE(SUBSTITUTE(TRIM('수출입 실적(국가별)'!G3437),",","")),"")</f>
        <v>2668</v>
      </c>
    </row>
    <row r="3434" customFormat="false" ht="15" hidden="false" customHeight="true" outlineLevel="0" collapsed="false">
      <c r="A3434" s="11" t="str">
        <f aca="false">TRIM('수출입 실적(국가별)'!A3438)</f>
        <v>2026.03</v>
      </c>
      <c r="B3434" s="17" t="n">
        <f aca="false">IFERROR(VALUE(LEFT(A3434,4)),"")</f>
        <v>2026</v>
      </c>
      <c r="C3434" s="17" t="n">
        <f aca="false">IFERROR(VALUE(RIGHT(A3434,2)),"")</f>
        <v>3</v>
      </c>
      <c r="D3434" s="11" t="str">
        <f aca="false">TRIM('수출입 실적(국가별)'!B3438)</f>
        <v>베닝</v>
      </c>
      <c r="E3434" s="19" t="n">
        <f aca="false">IFERROR(VALUE(SUBSTITUTE(TRIM('수출입 실적(국가별)'!D3438),",","")),"")</f>
        <v>3184</v>
      </c>
      <c r="F3434" s="19" t="n">
        <f aca="false">IFERROR(VALUE(SUBSTITUTE(TRIM('수출입 실적(국가별)'!F3438),",","")),"")</f>
        <v>3</v>
      </c>
      <c r="G3434" s="19" t="n">
        <f aca="false">IFERROR(VALUE(SUBSTITUTE(TRIM('수출입 실적(국가별)'!G3438),",","")),"")</f>
        <v>3181</v>
      </c>
    </row>
    <row r="3435" customFormat="false" ht="15" hidden="false" customHeight="true" outlineLevel="0" collapsed="false">
      <c r="A3435" s="11" t="str">
        <f aca="false">TRIM('수출입 실적(국가별)'!A3439)</f>
        <v>2026.03</v>
      </c>
      <c r="B3435" s="17" t="n">
        <f aca="false">IFERROR(VALUE(LEFT(A3435,4)),"")</f>
        <v>2026</v>
      </c>
      <c r="C3435" s="17" t="n">
        <f aca="false">IFERROR(VALUE(RIGHT(A3435,2)),"")</f>
        <v>3</v>
      </c>
      <c r="D3435" s="11" t="str">
        <f aca="false">TRIM('수출입 실적(국가별)'!B3439)</f>
        <v>아이티</v>
      </c>
      <c r="E3435" s="19" t="n">
        <f aca="false">IFERROR(VALUE(SUBSTITUTE(TRIM('수출입 실적(국가별)'!D3439),",","")),"")</f>
        <v>3122</v>
      </c>
      <c r="F3435" s="19" t="n">
        <f aca="false">IFERROR(VALUE(SUBSTITUTE(TRIM('수출입 실적(국가별)'!F3439),",","")),"")</f>
        <v>59</v>
      </c>
      <c r="G3435" s="19" t="n">
        <f aca="false">IFERROR(VALUE(SUBSTITUTE(TRIM('수출입 실적(국가별)'!G3439),",","")),"")</f>
        <v>3064</v>
      </c>
    </row>
    <row r="3436" customFormat="false" ht="15" hidden="false" customHeight="true" outlineLevel="0" collapsed="false">
      <c r="A3436" s="11" t="str">
        <f aca="false">TRIM('수출입 실적(국가별)'!A3440)</f>
        <v>2026.03</v>
      </c>
      <c r="B3436" s="17" t="n">
        <f aca="false">IFERROR(VALUE(LEFT(A3436,4)),"")</f>
        <v>2026</v>
      </c>
      <c r="C3436" s="17" t="n">
        <f aca="false">IFERROR(VALUE(RIGHT(A3436,2)),"")</f>
        <v>3</v>
      </c>
      <c r="D3436" s="11" t="str">
        <f aca="false">TRIM('수출입 실적(국가별)'!B3440)</f>
        <v>마다카스카르</v>
      </c>
      <c r="E3436" s="19" t="n">
        <f aca="false">IFERROR(VALUE(SUBSTITUTE(TRIM('수출입 실적(국가별)'!D3440),",","")),"")</f>
        <v>2917</v>
      </c>
      <c r="F3436" s="19" t="n">
        <f aca="false">IFERROR(VALUE(SUBSTITUTE(TRIM('수출입 실적(국가별)'!F3440),",","")),"")</f>
        <v>7246</v>
      </c>
      <c r="G3436" s="19" t="n">
        <f aca="false">IFERROR(VALUE(SUBSTITUTE(TRIM('수출입 실적(국가별)'!G3440),",","")),"")</f>
        <v>-4329</v>
      </c>
    </row>
    <row r="3437" customFormat="false" ht="15" hidden="false" customHeight="true" outlineLevel="0" collapsed="false">
      <c r="A3437" s="11" t="str">
        <f aca="false">TRIM('수출입 실적(국가별)'!A3441)</f>
        <v>2026.03</v>
      </c>
      <c r="B3437" s="17" t="n">
        <f aca="false">IFERROR(VALUE(LEFT(A3437,4)),"")</f>
        <v>2026</v>
      </c>
      <c r="C3437" s="17" t="n">
        <f aca="false">IFERROR(VALUE(RIGHT(A3437,2)),"")</f>
        <v>3</v>
      </c>
      <c r="D3437" s="11" t="str">
        <f aca="false">TRIM('수출입 실적(국가별)'!B3441)</f>
        <v>불령 폴리네시아</v>
      </c>
      <c r="E3437" s="19" t="n">
        <f aca="false">IFERROR(VALUE(SUBSTITUTE(TRIM('수출입 실적(국가별)'!D3441),",","")),"")</f>
        <v>2895</v>
      </c>
      <c r="F3437" s="19" t="n">
        <f aca="false">IFERROR(VALUE(SUBSTITUTE(TRIM('수출입 실적(국가별)'!F3441),",","")),"")</f>
        <v>19</v>
      </c>
      <c r="G3437" s="19" t="n">
        <f aca="false">IFERROR(VALUE(SUBSTITUTE(TRIM('수출입 실적(국가별)'!G3441),",","")),"")</f>
        <v>2876</v>
      </c>
    </row>
    <row r="3438" customFormat="false" ht="15" hidden="false" customHeight="true" outlineLevel="0" collapsed="false">
      <c r="A3438" s="11" t="str">
        <f aca="false">TRIM('수출입 실적(국가별)'!A3442)</f>
        <v>2026.03</v>
      </c>
      <c r="B3438" s="17" t="n">
        <f aca="false">IFERROR(VALUE(LEFT(A3438,4)),"")</f>
        <v>2026</v>
      </c>
      <c r="C3438" s="17" t="n">
        <f aca="false">IFERROR(VALUE(RIGHT(A3438,2)),"")</f>
        <v>3</v>
      </c>
      <c r="D3438" s="11" t="str">
        <f aca="false">TRIM('수출입 실적(국가별)'!B3442)</f>
        <v>우간다</v>
      </c>
      <c r="E3438" s="19" t="n">
        <f aca="false">IFERROR(VALUE(SUBSTITUTE(TRIM('수출입 실적(국가별)'!D3442),",","")),"")</f>
        <v>2733</v>
      </c>
      <c r="F3438" s="19" t="n">
        <f aca="false">IFERROR(VALUE(SUBSTITUTE(TRIM('수출입 실적(국가별)'!F3442),",","")),"")</f>
        <v>3650</v>
      </c>
      <c r="G3438" s="19" t="n">
        <f aca="false">IFERROR(VALUE(SUBSTITUTE(TRIM('수출입 실적(국가별)'!G3442),",","")),"")</f>
        <v>-917</v>
      </c>
    </row>
    <row r="3439" customFormat="false" ht="15" hidden="false" customHeight="true" outlineLevel="0" collapsed="false">
      <c r="A3439" s="11" t="str">
        <f aca="false">TRIM('수출입 실적(국가별)'!A3443)</f>
        <v>2026.03</v>
      </c>
      <c r="B3439" s="17" t="n">
        <f aca="false">IFERROR(VALUE(LEFT(A3439,4)),"")</f>
        <v>2026</v>
      </c>
      <c r="C3439" s="17" t="n">
        <f aca="false">IFERROR(VALUE(RIGHT(A3439,2)),"")</f>
        <v>3</v>
      </c>
      <c r="D3439" s="11" t="str">
        <f aca="false">TRIM('수출입 실적(국가별)'!B3443)</f>
        <v>모리셔스</v>
      </c>
      <c r="E3439" s="19" t="n">
        <f aca="false">IFERROR(VALUE(SUBSTITUTE(TRIM('수출입 실적(국가별)'!D3443),",","")),"")</f>
        <v>2730</v>
      </c>
      <c r="F3439" s="19" t="n">
        <f aca="false">IFERROR(VALUE(SUBSTITUTE(TRIM('수출입 실적(국가별)'!F3443),",","")),"")</f>
        <v>357</v>
      </c>
      <c r="G3439" s="19" t="n">
        <f aca="false">IFERROR(VALUE(SUBSTITUTE(TRIM('수출입 실적(국가별)'!G3443),",","")),"")</f>
        <v>2372</v>
      </c>
    </row>
    <row r="3440" customFormat="false" ht="15" hidden="false" customHeight="true" outlineLevel="0" collapsed="false">
      <c r="A3440" s="11" t="str">
        <f aca="false">TRIM('수출입 실적(국가별)'!A3444)</f>
        <v>2026.03</v>
      </c>
      <c r="B3440" s="17" t="n">
        <f aca="false">IFERROR(VALUE(LEFT(A3440,4)),"")</f>
        <v>2026</v>
      </c>
      <c r="C3440" s="17" t="n">
        <f aca="false">IFERROR(VALUE(RIGHT(A3440,2)),"")</f>
        <v>3</v>
      </c>
      <c r="D3440" s="11" t="str">
        <f aca="false">TRIM('수출입 실적(국가별)'!B3444)</f>
        <v>아메리칸 사모아</v>
      </c>
      <c r="E3440" s="19" t="n">
        <f aca="false">IFERROR(VALUE(SUBSTITUTE(TRIM('수출입 실적(국가별)'!D3444),",","")),"")</f>
        <v>2694</v>
      </c>
      <c r="F3440" s="19" t="n">
        <f aca="false">IFERROR(VALUE(SUBSTITUTE(TRIM('수출입 실적(국가별)'!F3444),",","")),"")</f>
        <v>1</v>
      </c>
      <c r="G3440" s="19" t="n">
        <f aca="false">IFERROR(VALUE(SUBSTITUTE(TRIM('수출입 실적(국가별)'!G3444),",","")),"")</f>
        <v>2693</v>
      </c>
    </row>
    <row r="3441" customFormat="false" ht="15" hidden="false" customHeight="true" outlineLevel="0" collapsed="false">
      <c r="A3441" s="11" t="str">
        <f aca="false">TRIM('수출입 실적(국가별)'!A3445)</f>
        <v>2026.03</v>
      </c>
      <c r="B3441" s="17" t="n">
        <f aca="false">IFERROR(VALUE(LEFT(A3441,4)),"")</f>
        <v>2026</v>
      </c>
      <c r="C3441" s="17" t="n">
        <f aca="false">IFERROR(VALUE(RIGHT(A3441,2)),"")</f>
        <v>3</v>
      </c>
      <c r="D3441" s="11" t="str">
        <f aca="false">TRIM('수출입 실적(국가별)'!B3445)</f>
        <v>카메룬</v>
      </c>
      <c r="E3441" s="19" t="n">
        <f aca="false">IFERROR(VALUE(SUBSTITUTE(TRIM('수출입 실적(국가별)'!D3445),",","")),"")</f>
        <v>2641</v>
      </c>
      <c r="F3441" s="19" t="n">
        <f aca="false">IFERROR(VALUE(SUBSTITUTE(TRIM('수출입 실적(국가별)'!F3445),",","")),"")</f>
        <v>14</v>
      </c>
      <c r="G3441" s="19" t="n">
        <f aca="false">IFERROR(VALUE(SUBSTITUTE(TRIM('수출입 실적(국가별)'!G3445),",","")),"")</f>
        <v>2627</v>
      </c>
    </row>
    <row r="3442" customFormat="false" ht="15" hidden="false" customHeight="true" outlineLevel="0" collapsed="false">
      <c r="A3442" s="11" t="str">
        <f aca="false">TRIM('수출입 실적(국가별)'!A3446)</f>
        <v>2026.03</v>
      </c>
      <c r="B3442" s="17" t="n">
        <f aca="false">IFERROR(VALUE(LEFT(A3442,4)),"")</f>
        <v>2026</v>
      </c>
      <c r="C3442" s="17" t="n">
        <f aca="false">IFERROR(VALUE(RIGHT(A3442,2)),"")</f>
        <v>3</v>
      </c>
      <c r="D3442" s="11" t="str">
        <f aca="false">TRIM('수출입 실적(국가별)'!B3446)</f>
        <v>수단</v>
      </c>
      <c r="E3442" s="19" t="n">
        <f aca="false">IFERROR(VALUE(SUBSTITUTE(TRIM('수출입 실적(국가별)'!D3446),",","")),"")</f>
        <v>2581</v>
      </c>
      <c r="F3442" s="19" t="n">
        <f aca="false">IFERROR(VALUE(SUBSTITUTE(TRIM('수출입 실적(국가별)'!F3446),",","")),"")</f>
        <v>0</v>
      </c>
      <c r="G3442" s="19" t="n">
        <f aca="false">IFERROR(VALUE(SUBSTITUTE(TRIM('수출입 실적(국가별)'!G3446),",","")),"")</f>
        <v>2581</v>
      </c>
    </row>
    <row r="3443" customFormat="false" ht="15" hidden="false" customHeight="true" outlineLevel="0" collapsed="false">
      <c r="A3443" s="11" t="str">
        <f aca="false">TRIM('수출입 실적(국가별)'!A3447)</f>
        <v>2026.03</v>
      </c>
      <c r="B3443" s="17" t="n">
        <f aca="false">IFERROR(VALUE(LEFT(A3443,4)),"")</f>
        <v>2026</v>
      </c>
      <c r="C3443" s="17" t="n">
        <f aca="false">IFERROR(VALUE(RIGHT(A3443,2)),"")</f>
        <v>3</v>
      </c>
      <c r="D3443" s="11" t="str">
        <f aca="false">TRIM('수출입 실적(국가별)'!B3447)</f>
        <v>마카오</v>
      </c>
      <c r="E3443" s="19" t="n">
        <f aca="false">IFERROR(VALUE(SUBSTITUTE(TRIM('수출입 실적(국가별)'!D3447),",","")),"")</f>
        <v>2430</v>
      </c>
      <c r="F3443" s="19" t="n">
        <f aca="false">IFERROR(VALUE(SUBSTITUTE(TRIM('수출입 실적(국가별)'!F3447),",","")),"")</f>
        <v>595</v>
      </c>
      <c r="G3443" s="19" t="n">
        <f aca="false">IFERROR(VALUE(SUBSTITUTE(TRIM('수출입 실적(국가별)'!G3447),",","")),"")</f>
        <v>1835</v>
      </c>
    </row>
    <row r="3444" customFormat="false" ht="15" hidden="false" customHeight="true" outlineLevel="0" collapsed="false">
      <c r="A3444" s="11" t="str">
        <f aca="false">TRIM('수출입 실적(국가별)'!A3448)</f>
        <v>2026.03</v>
      </c>
      <c r="B3444" s="17" t="n">
        <f aca="false">IFERROR(VALUE(LEFT(A3444,4)),"")</f>
        <v>2026</v>
      </c>
      <c r="C3444" s="17" t="n">
        <f aca="false">IFERROR(VALUE(RIGHT(A3444,2)),"")</f>
        <v>3</v>
      </c>
      <c r="D3444" s="11" t="str">
        <f aca="false">TRIM('수출입 실적(국가별)'!B3448)</f>
        <v>잠비아</v>
      </c>
      <c r="E3444" s="19" t="n">
        <f aca="false">IFERROR(VALUE(SUBSTITUTE(TRIM('수출입 실적(국가별)'!D3448),",","")),"")</f>
        <v>2422</v>
      </c>
      <c r="F3444" s="19" t="n">
        <f aca="false">IFERROR(VALUE(SUBSTITUTE(TRIM('수출입 실적(국가별)'!F3448),",","")),"")</f>
        <v>26339</v>
      </c>
      <c r="G3444" s="19" t="n">
        <f aca="false">IFERROR(VALUE(SUBSTITUTE(TRIM('수출입 실적(국가별)'!G3448),",","")),"")</f>
        <v>-23917</v>
      </c>
    </row>
    <row r="3445" customFormat="false" ht="15" hidden="false" customHeight="true" outlineLevel="0" collapsed="false">
      <c r="A3445" s="11" t="str">
        <f aca="false">TRIM('수출입 실적(국가별)'!A3449)</f>
        <v>2026.03</v>
      </c>
      <c r="B3445" s="17" t="n">
        <f aca="false">IFERROR(VALUE(LEFT(A3445,4)),"")</f>
        <v>2026</v>
      </c>
      <c r="C3445" s="17" t="n">
        <f aca="false">IFERROR(VALUE(RIGHT(A3445,2)),"")</f>
        <v>3</v>
      </c>
      <c r="D3445" s="11" t="str">
        <f aca="false">TRIM('수출입 실적(국가별)'!B3449)</f>
        <v>국제통화기금</v>
      </c>
      <c r="E3445" s="19" t="n">
        <f aca="false">IFERROR(VALUE(SUBSTITUTE(TRIM('수출입 실적(국가별)'!D3449),",","")),"")</f>
        <v>2401</v>
      </c>
      <c r="F3445" s="19" t="n">
        <f aca="false">IFERROR(VALUE(SUBSTITUTE(TRIM('수출입 실적(국가별)'!F3449),",","")),"")</f>
        <v>0</v>
      </c>
      <c r="G3445" s="19" t="n">
        <f aca="false">IFERROR(VALUE(SUBSTITUTE(TRIM('수출입 실적(국가별)'!G3449),",","")),"")</f>
        <v>2401</v>
      </c>
    </row>
    <row r="3446" customFormat="false" ht="15" hidden="false" customHeight="true" outlineLevel="0" collapsed="false">
      <c r="A3446" s="11" t="str">
        <f aca="false">TRIM('수출입 실적(국가별)'!A3450)</f>
        <v>2026.03</v>
      </c>
      <c r="B3446" s="17" t="n">
        <f aca="false">IFERROR(VALUE(LEFT(A3446,4)),"")</f>
        <v>2026</v>
      </c>
      <c r="C3446" s="17" t="n">
        <f aca="false">IFERROR(VALUE(RIGHT(A3446,2)),"")</f>
        <v>3</v>
      </c>
      <c r="D3446" s="11" t="str">
        <f aca="false">TRIM('수출입 실적(국가별)'!B3450)</f>
        <v>니제르</v>
      </c>
      <c r="E3446" s="19" t="n">
        <f aca="false">IFERROR(VALUE(SUBSTITUTE(TRIM('수출입 실적(국가별)'!D3450),",","")),"")</f>
        <v>2315</v>
      </c>
      <c r="F3446" s="19" t="n">
        <f aca="false">IFERROR(VALUE(SUBSTITUTE(TRIM('수출입 실적(국가별)'!F3450),",","")),"")</f>
        <v>0</v>
      </c>
      <c r="G3446" s="19" t="n">
        <f aca="false">IFERROR(VALUE(SUBSTITUTE(TRIM('수출입 실적(국가별)'!G3450),",","")),"")</f>
        <v>2315</v>
      </c>
    </row>
    <row r="3447" customFormat="false" ht="15" hidden="false" customHeight="true" outlineLevel="0" collapsed="false">
      <c r="A3447" s="11" t="str">
        <f aca="false">TRIM('수출입 실적(국가별)'!A3451)</f>
        <v>2026.03</v>
      </c>
      <c r="B3447" s="17" t="n">
        <f aca="false">IFERROR(VALUE(LEFT(A3447,4)),"")</f>
        <v>2026</v>
      </c>
      <c r="C3447" s="17" t="n">
        <f aca="false">IFERROR(VALUE(RIGHT(A3447,2)),"")</f>
        <v>3</v>
      </c>
      <c r="D3447" s="11" t="str">
        <f aca="false">TRIM('수출입 실적(국가별)'!B3451)</f>
        <v>북마리아나 군도</v>
      </c>
      <c r="E3447" s="19" t="n">
        <f aca="false">IFERROR(VALUE(SUBSTITUTE(TRIM('수출입 실적(국가별)'!D3451),",","")),"")</f>
        <v>2281</v>
      </c>
      <c r="F3447" s="19" t="n">
        <f aca="false">IFERROR(VALUE(SUBSTITUTE(TRIM('수출입 실적(국가별)'!F3451),",","")),"")</f>
        <v>144</v>
      </c>
      <c r="G3447" s="19" t="n">
        <f aca="false">IFERROR(VALUE(SUBSTITUTE(TRIM('수출입 실적(국가별)'!G3451),",","")),"")</f>
        <v>2137</v>
      </c>
    </row>
    <row r="3448" customFormat="false" ht="15" hidden="false" customHeight="true" outlineLevel="0" collapsed="false">
      <c r="A3448" s="11" t="str">
        <f aca="false">TRIM('수출입 실적(국가별)'!A3452)</f>
        <v>2026.03</v>
      </c>
      <c r="B3448" s="17" t="n">
        <f aca="false">IFERROR(VALUE(LEFT(A3448,4)),"")</f>
        <v>2026</v>
      </c>
      <c r="C3448" s="17" t="n">
        <f aca="false">IFERROR(VALUE(RIGHT(A3448,2)),"")</f>
        <v>3</v>
      </c>
      <c r="D3448" s="11" t="str">
        <f aca="false">TRIM('수출입 실적(국가별)'!B3452)</f>
        <v>콩고민주공화국</v>
      </c>
      <c r="E3448" s="19" t="n">
        <f aca="false">IFERROR(VALUE(SUBSTITUTE(TRIM('수출입 실적(국가별)'!D3452),",","")),"")</f>
        <v>2139</v>
      </c>
      <c r="F3448" s="19" t="n">
        <f aca="false">IFERROR(VALUE(SUBSTITUTE(TRIM('수출입 실적(국가별)'!F3452),",","")),"")</f>
        <v>205391</v>
      </c>
      <c r="G3448" s="19" t="n">
        <f aca="false">IFERROR(VALUE(SUBSTITUTE(TRIM('수출입 실적(국가별)'!G3452),",","")),"")</f>
        <v>-203253</v>
      </c>
    </row>
    <row r="3449" customFormat="false" ht="15" hidden="false" customHeight="true" outlineLevel="0" collapsed="false">
      <c r="A3449" s="11" t="str">
        <f aca="false">TRIM('수출입 실적(국가별)'!A3453)</f>
        <v>2026.03</v>
      </c>
      <c r="B3449" s="17" t="n">
        <f aca="false">IFERROR(VALUE(LEFT(A3449,4)),"")</f>
        <v>2026</v>
      </c>
      <c r="C3449" s="17" t="n">
        <f aca="false">IFERROR(VALUE(RIGHT(A3449,2)),"")</f>
        <v>3</v>
      </c>
      <c r="D3449" s="11" t="str">
        <f aca="false">TRIM('수출입 실적(국가별)'!B3453)</f>
        <v>예맨</v>
      </c>
      <c r="E3449" s="19" t="n">
        <f aca="false">IFERROR(VALUE(SUBSTITUTE(TRIM('수출입 실적(국가별)'!D3453),",","")),"")</f>
        <v>2049</v>
      </c>
      <c r="F3449" s="19" t="n">
        <f aca="false">IFERROR(VALUE(SUBSTITUTE(TRIM('수출입 실적(국가별)'!F3453),",","")),"")</f>
        <v>3037</v>
      </c>
      <c r="G3449" s="19" t="n">
        <f aca="false">IFERROR(VALUE(SUBSTITUTE(TRIM('수출입 실적(국가별)'!G3453),",","")),"")</f>
        <v>-988</v>
      </c>
    </row>
    <row r="3450" customFormat="false" ht="15" hidden="false" customHeight="true" outlineLevel="0" collapsed="false">
      <c r="A3450" s="11" t="str">
        <f aca="false">TRIM('수출입 실적(국가별)'!A3454)</f>
        <v>2026.03</v>
      </c>
      <c r="B3450" s="17" t="n">
        <f aca="false">IFERROR(VALUE(LEFT(A3450,4)),"")</f>
        <v>2026</v>
      </c>
      <c r="C3450" s="17" t="n">
        <f aca="false">IFERROR(VALUE(RIGHT(A3450,2)),"")</f>
        <v>3</v>
      </c>
      <c r="D3450" s="11" t="str">
        <f aca="false">TRIM('수출입 실적(국가별)'!B3454)</f>
        <v>가봉</v>
      </c>
      <c r="E3450" s="19" t="n">
        <f aca="false">IFERROR(VALUE(SUBSTITUTE(TRIM('수출입 실적(국가별)'!D3454),",","")),"")</f>
        <v>1892</v>
      </c>
      <c r="F3450" s="19" t="n">
        <f aca="false">IFERROR(VALUE(SUBSTITUTE(TRIM('수출입 실적(국가별)'!F3454),",","")),"")</f>
        <v>159</v>
      </c>
      <c r="G3450" s="19" t="n">
        <f aca="false">IFERROR(VALUE(SUBSTITUTE(TRIM('수출입 실적(국가별)'!G3454),",","")),"")</f>
        <v>1732</v>
      </c>
    </row>
    <row r="3451" customFormat="false" ht="15" hidden="false" customHeight="true" outlineLevel="0" collapsed="false">
      <c r="A3451" s="11" t="str">
        <f aca="false">TRIM('수출입 실적(국가별)'!A3455)</f>
        <v>2026.03</v>
      </c>
      <c r="B3451" s="17" t="n">
        <f aca="false">IFERROR(VALUE(LEFT(A3451,4)),"")</f>
        <v>2026</v>
      </c>
      <c r="C3451" s="17" t="n">
        <f aca="false">IFERROR(VALUE(RIGHT(A3451,2)),"")</f>
        <v>3</v>
      </c>
      <c r="D3451" s="11" t="str">
        <f aca="false">TRIM('수출입 실적(국가별)'!B3455)</f>
        <v>토고</v>
      </c>
      <c r="E3451" s="19" t="n">
        <f aca="false">IFERROR(VALUE(SUBSTITUTE(TRIM('수출입 실적(국가별)'!D3455),",","")),"")</f>
        <v>1861</v>
      </c>
      <c r="F3451" s="19" t="n">
        <f aca="false">IFERROR(VALUE(SUBSTITUTE(TRIM('수출입 실적(국가별)'!F3455),",","")),"")</f>
        <v>824</v>
      </c>
      <c r="G3451" s="19" t="n">
        <f aca="false">IFERROR(VALUE(SUBSTITUTE(TRIM('수출입 실적(국가별)'!G3455),",","")),"")</f>
        <v>1037</v>
      </c>
    </row>
    <row r="3452" customFormat="false" ht="15" hidden="false" customHeight="true" outlineLevel="0" collapsed="false">
      <c r="A3452" s="11" t="str">
        <f aca="false">TRIM('수출입 실적(국가별)'!A3456)</f>
        <v>2026.03</v>
      </c>
      <c r="B3452" s="17" t="n">
        <f aca="false">IFERROR(VALUE(LEFT(A3452,4)),"")</f>
        <v>2026</v>
      </c>
      <c r="C3452" s="17" t="n">
        <f aca="false">IFERROR(VALUE(RIGHT(A3452,2)),"")</f>
        <v>3</v>
      </c>
      <c r="D3452" s="11" t="str">
        <f aca="false">TRIM('수출입 실적(국가별)'!B3456)</f>
        <v>벨리제</v>
      </c>
      <c r="E3452" s="19" t="n">
        <f aca="false">IFERROR(VALUE(SUBSTITUTE(TRIM('수출입 실적(국가별)'!D3456),",","")),"")</f>
        <v>1813</v>
      </c>
      <c r="F3452" s="19" t="n">
        <f aca="false">IFERROR(VALUE(SUBSTITUTE(TRIM('수출입 실적(국가별)'!F3456),",","")),"")</f>
        <v>4</v>
      </c>
      <c r="G3452" s="19" t="n">
        <f aca="false">IFERROR(VALUE(SUBSTITUTE(TRIM('수출입 실적(국가별)'!G3456),",","")),"")</f>
        <v>1809</v>
      </c>
    </row>
    <row r="3453" customFormat="false" ht="15" hidden="false" customHeight="true" outlineLevel="0" collapsed="false">
      <c r="A3453" s="11" t="str">
        <f aca="false">TRIM('수출입 실적(국가별)'!A3457)</f>
        <v>2026.03</v>
      </c>
      <c r="B3453" s="17" t="n">
        <f aca="false">IFERROR(VALUE(LEFT(A3453,4)),"")</f>
        <v>2026</v>
      </c>
      <c r="C3453" s="17" t="n">
        <f aca="false">IFERROR(VALUE(RIGHT(A3453,2)),"")</f>
        <v>3</v>
      </c>
      <c r="D3453" s="11" t="str">
        <f aca="false">TRIM('수출입 실적(국가별)'!B3457)</f>
        <v>르완다</v>
      </c>
      <c r="E3453" s="19" t="n">
        <f aca="false">IFERROR(VALUE(SUBSTITUTE(TRIM('수출입 실적(국가별)'!D3457),",","")),"")</f>
        <v>1766</v>
      </c>
      <c r="F3453" s="19" t="n">
        <f aca="false">IFERROR(VALUE(SUBSTITUTE(TRIM('수출입 실적(국가별)'!F3457),",","")),"")</f>
        <v>981</v>
      </c>
      <c r="G3453" s="19" t="n">
        <f aca="false">IFERROR(VALUE(SUBSTITUTE(TRIM('수출입 실적(국가별)'!G3457),",","")),"")</f>
        <v>785</v>
      </c>
    </row>
    <row r="3454" customFormat="false" ht="15" hidden="false" customHeight="true" outlineLevel="0" collapsed="false">
      <c r="A3454" s="11" t="str">
        <f aca="false">TRIM('수출입 실적(국가별)'!A3458)</f>
        <v>2026.03</v>
      </c>
      <c r="B3454" s="17" t="n">
        <f aca="false">IFERROR(VALUE(LEFT(A3454,4)),"")</f>
        <v>2026</v>
      </c>
      <c r="C3454" s="17" t="n">
        <f aca="false">IFERROR(VALUE(RIGHT(A3454,2)),"")</f>
        <v>3</v>
      </c>
      <c r="D3454" s="11" t="str">
        <f aca="false">TRIM('수출입 실적(국가별)'!B3458)</f>
        <v>콩고</v>
      </c>
      <c r="E3454" s="19" t="n">
        <f aca="false">IFERROR(VALUE(SUBSTITUTE(TRIM('수출입 실적(국가별)'!D3458),",","")),"")</f>
        <v>1759</v>
      </c>
      <c r="F3454" s="19" t="n">
        <f aca="false">IFERROR(VALUE(SUBSTITUTE(TRIM('수출입 실적(국가별)'!F3458),",","")),"")</f>
        <v>131</v>
      </c>
      <c r="G3454" s="19" t="n">
        <f aca="false">IFERROR(VALUE(SUBSTITUTE(TRIM('수출입 실적(국가별)'!G3458),",","")),"")</f>
        <v>1628</v>
      </c>
    </row>
    <row r="3455" customFormat="false" ht="15" hidden="false" customHeight="true" outlineLevel="0" collapsed="false">
      <c r="A3455" s="11" t="str">
        <f aca="false">TRIM('수출입 실적(국가별)'!A3459)</f>
        <v>2026.03</v>
      </c>
      <c r="B3455" s="17" t="n">
        <f aca="false">IFERROR(VALUE(LEFT(A3455,4)),"")</f>
        <v>2026</v>
      </c>
      <c r="C3455" s="17" t="n">
        <f aca="false">IFERROR(VALUE(RIGHT(A3455,2)),"")</f>
        <v>3</v>
      </c>
      <c r="D3455" s="11" t="str">
        <f aca="false">TRIM('수출입 실적(국가별)'!B3459)</f>
        <v>자마이카</v>
      </c>
      <c r="E3455" s="19" t="n">
        <f aca="false">IFERROR(VALUE(SUBSTITUTE(TRIM('수출입 실적(국가별)'!D3459),",","")),"")</f>
        <v>1709</v>
      </c>
      <c r="F3455" s="19" t="n">
        <f aca="false">IFERROR(VALUE(SUBSTITUTE(TRIM('수출입 실적(국가별)'!F3459),",","")),"")</f>
        <v>3</v>
      </c>
      <c r="G3455" s="19" t="n">
        <f aca="false">IFERROR(VALUE(SUBSTITUTE(TRIM('수출입 실적(국가별)'!G3459),",","")),"")</f>
        <v>1706</v>
      </c>
    </row>
    <row r="3456" customFormat="false" ht="15" hidden="false" customHeight="true" outlineLevel="0" collapsed="false">
      <c r="A3456" s="11" t="str">
        <f aca="false">TRIM('수출입 실적(국가별)'!A3460)</f>
        <v>2026.03</v>
      </c>
      <c r="B3456" s="17" t="n">
        <f aca="false">IFERROR(VALUE(LEFT(A3456,4)),"")</f>
        <v>2026</v>
      </c>
      <c r="C3456" s="17" t="n">
        <f aca="false">IFERROR(VALUE(RIGHT(A3456,2)),"")</f>
        <v>3</v>
      </c>
      <c r="D3456" s="11" t="str">
        <f aca="false">TRIM('수출입 실적(국가별)'!B3460)</f>
        <v>큐라소</v>
      </c>
      <c r="E3456" s="19" t="n">
        <f aca="false">IFERROR(VALUE(SUBSTITUTE(TRIM('수출입 실적(국가별)'!D3460),",","")),"")</f>
        <v>1561</v>
      </c>
      <c r="F3456" s="19" t="n">
        <f aca="false">IFERROR(VALUE(SUBSTITUTE(TRIM('수출입 실적(국가별)'!F3460),",","")),"")</f>
        <v>18</v>
      </c>
      <c r="G3456" s="19" t="n">
        <f aca="false">IFERROR(VALUE(SUBSTITUTE(TRIM('수출입 실적(국가별)'!G3460),",","")),"")</f>
        <v>1543</v>
      </c>
    </row>
    <row r="3457" customFormat="false" ht="15" hidden="false" customHeight="true" outlineLevel="0" collapsed="false">
      <c r="A3457" s="11" t="str">
        <f aca="false">TRIM('수출입 실적(국가별)'!A3461)</f>
        <v>2026.03</v>
      </c>
      <c r="B3457" s="17" t="n">
        <f aca="false">IFERROR(VALUE(LEFT(A3457,4)),"")</f>
        <v>2026</v>
      </c>
      <c r="C3457" s="17" t="n">
        <f aca="false">IFERROR(VALUE(RIGHT(A3457,2)),"")</f>
        <v>3</v>
      </c>
      <c r="D3457" s="11" t="str">
        <f aca="false">TRIM('수출입 실적(국가별)'!B3461)</f>
        <v>아루바</v>
      </c>
      <c r="E3457" s="19" t="n">
        <f aca="false">IFERROR(VALUE(SUBSTITUTE(TRIM('수출입 실적(국가별)'!D3461),",","")),"")</f>
        <v>1460</v>
      </c>
      <c r="F3457" s="19" t="n">
        <f aca="false">IFERROR(VALUE(SUBSTITUTE(TRIM('수출입 실적(국가별)'!F3461),",","")),"")</f>
        <v>0</v>
      </c>
      <c r="G3457" s="19" t="n">
        <f aca="false">IFERROR(VALUE(SUBSTITUTE(TRIM('수출입 실적(국가별)'!G3461),",","")),"")</f>
        <v>1460</v>
      </c>
    </row>
    <row r="3458" customFormat="false" ht="15" hidden="false" customHeight="true" outlineLevel="0" collapsed="false">
      <c r="A3458" s="11" t="str">
        <f aca="false">TRIM('수출입 실적(국가별)'!A3462)</f>
        <v>2026.03</v>
      </c>
      <c r="B3458" s="17" t="n">
        <f aca="false">IFERROR(VALUE(LEFT(A3458,4)),"")</f>
        <v>2026</v>
      </c>
      <c r="C3458" s="17" t="n">
        <f aca="false">IFERROR(VALUE(RIGHT(A3458,2)),"")</f>
        <v>3</v>
      </c>
      <c r="D3458" s="11" t="str">
        <f aca="false">TRIM('수출입 실적(국가별)'!B3462)</f>
        <v>브루나이</v>
      </c>
      <c r="E3458" s="19" t="n">
        <f aca="false">IFERROR(VALUE(SUBSTITUTE(TRIM('수출입 실적(국가별)'!D3462),",","")),"")</f>
        <v>1360</v>
      </c>
      <c r="F3458" s="19" t="n">
        <f aca="false">IFERROR(VALUE(SUBSTITUTE(TRIM('수출입 실적(국가별)'!F3462),",","")),"")</f>
        <v>60505</v>
      </c>
      <c r="G3458" s="19" t="n">
        <f aca="false">IFERROR(VALUE(SUBSTITUTE(TRIM('수출입 실적(국가별)'!G3462),",","")),"")</f>
        <v>-59144</v>
      </c>
    </row>
    <row r="3459" customFormat="false" ht="15" hidden="false" customHeight="true" outlineLevel="0" collapsed="false">
      <c r="A3459" s="11" t="str">
        <f aca="false">TRIM('수출입 실적(국가별)'!A3463)</f>
        <v>2026.03</v>
      </c>
      <c r="B3459" s="17" t="n">
        <f aca="false">IFERROR(VALUE(LEFT(A3459,4)),"")</f>
        <v>2026</v>
      </c>
      <c r="C3459" s="17" t="n">
        <f aca="false">IFERROR(VALUE(RIGHT(A3459,2)),"")</f>
        <v>3</v>
      </c>
      <c r="D3459" s="11" t="str">
        <f aca="false">TRIM('수출입 실적(국가별)'!B3463)</f>
        <v>몰디브</v>
      </c>
      <c r="E3459" s="19" t="n">
        <f aca="false">IFERROR(VALUE(SUBSTITUTE(TRIM('수출입 실적(국가별)'!D3463),",","")),"")</f>
        <v>1342</v>
      </c>
      <c r="F3459" s="19" t="n">
        <f aca="false">IFERROR(VALUE(SUBSTITUTE(TRIM('수출입 실적(국가별)'!F3463),",","")),"")</f>
        <v>5</v>
      </c>
      <c r="G3459" s="19" t="n">
        <f aca="false">IFERROR(VALUE(SUBSTITUTE(TRIM('수출입 실적(국가별)'!G3463),",","")),"")</f>
        <v>1336</v>
      </c>
    </row>
    <row r="3460" customFormat="false" ht="15" hidden="false" customHeight="true" outlineLevel="0" collapsed="false">
      <c r="A3460" s="11" t="str">
        <f aca="false">TRIM('수출입 실적(국가별)'!A3464)</f>
        <v>2026.03</v>
      </c>
      <c r="B3460" s="17" t="n">
        <f aca="false">IFERROR(VALUE(LEFT(A3460,4)),"")</f>
        <v>2026</v>
      </c>
      <c r="C3460" s="17" t="n">
        <f aca="false">IFERROR(VALUE(RIGHT(A3460,2)),"")</f>
        <v>3</v>
      </c>
      <c r="D3460" s="11" t="str">
        <f aca="false">TRIM('수출입 실적(국가별)'!B3464)</f>
        <v>보스니아-헤르체고비나</v>
      </c>
      <c r="E3460" s="19" t="n">
        <f aca="false">IFERROR(VALUE(SUBSTITUTE(TRIM('수출입 실적(국가별)'!D3464),",","")),"")</f>
        <v>1175</v>
      </c>
      <c r="F3460" s="19" t="n">
        <f aca="false">IFERROR(VALUE(SUBSTITUTE(TRIM('수출입 실적(국가별)'!F3464),",","")),"")</f>
        <v>1307</v>
      </c>
      <c r="G3460" s="19" t="n">
        <f aca="false">IFERROR(VALUE(SUBSTITUTE(TRIM('수출입 실적(국가별)'!G3464),",","")),"")</f>
        <v>-132</v>
      </c>
    </row>
    <row r="3461" customFormat="false" ht="15" hidden="false" customHeight="true" outlineLevel="0" collapsed="false">
      <c r="A3461" s="11" t="str">
        <f aca="false">TRIM('수출입 실적(국가별)'!A3465)</f>
        <v>2026.03</v>
      </c>
      <c r="B3461" s="17" t="n">
        <f aca="false">IFERROR(VALUE(LEFT(A3461,4)),"")</f>
        <v>2026</v>
      </c>
      <c r="C3461" s="17" t="n">
        <f aca="false">IFERROR(VALUE(RIGHT(A3461,2)),"")</f>
        <v>3</v>
      </c>
      <c r="D3461" s="11" t="str">
        <f aca="false">TRIM('수출입 실적(국가별)'!B3465)</f>
        <v>모나코</v>
      </c>
      <c r="E3461" s="19" t="n">
        <f aca="false">IFERROR(VALUE(SUBSTITUTE(TRIM('수출입 실적(국가별)'!D3465),",","")),"")</f>
        <v>1040</v>
      </c>
      <c r="F3461" s="19" t="n">
        <f aca="false">IFERROR(VALUE(SUBSTITUTE(TRIM('수출입 실적(국가별)'!F3465),",","")),"")</f>
        <v>730</v>
      </c>
      <c r="G3461" s="19" t="n">
        <f aca="false">IFERROR(VALUE(SUBSTITUTE(TRIM('수출입 실적(국가별)'!G3465),",","")),"")</f>
        <v>310</v>
      </c>
    </row>
    <row r="3462" customFormat="false" ht="15" hidden="false" customHeight="true" outlineLevel="0" collapsed="false">
      <c r="A3462" s="11" t="str">
        <f aca="false">TRIM('수출입 실적(국가별)'!A3466)</f>
        <v>2026.03</v>
      </c>
      <c r="B3462" s="17" t="n">
        <f aca="false">IFERROR(VALUE(LEFT(A3462,4)),"")</f>
        <v>2026</v>
      </c>
      <c r="C3462" s="17" t="n">
        <f aca="false">IFERROR(VALUE(RIGHT(A3462,2)),"")</f>
        <v>3</v>
      </c>
      <c r="D3462" s="11" t="str">
        <f aca="false">TRIM('수출입 실적(국가별)'!B3466)</f>
        <v>이란</v>
      </c>
      <c r="E3462" s="19" t="n">
        <f aca="false">IFERROR(VALUE(SUBSTITUTE(TRIM('수출입 실적(국가별)'!D3466),",","")),"")</f>
        <v>998</v>
      </c>
      <c r="F3462" s="19" t="n">
        <f aca="false">IFERROR(VALUE(SUBSTITUTE(TRIM('수출입 실적(국가별)'!F3466),",","")),"")</f>
        <v>126</v>
      </c>
      <c r="G3462" s="19" t="n">
        <f aca="false">IFERROR(VALUE(SUBSTITUTE(TRIM('수출입 실적(국가별)'!G3466),",","")),"")</f>
        <v>872</v>
      </c>
    </row>
    <row r="3463" customFormat="false" ht="15" hidden="false" customHeight="true" outlineLevel="0" collapsed="false">
      <c r="A3463" s="11" t="str">
        <f aca="false">TRIM('수출입 실적(국가별)'!A3467)</f>
        <v>2026.03</v>
      </c>
      <c r="B3463" s="17" t="n">
        <f aca="false">IFERROR(VALUE(LEFT(A3463,4)),"")</f>
        <v>2026</v>
      </c>
      <c r="C3463" s="17" t="n">
        <f aca="false">IFERROR(VALUE(RIGHT(A3463,2)),"")</f>
        <v>3</v>
      </c>
      <c r="D3463" s="11" t="str">
        <f aca="false">TRIM('수출입 실적(국가별)'!B3467)</f>
        <v>버뮤다</v>
      </c>
      <c r="E3463" s="19" t="n">
        <f aca="false">IFERROR(VALUE(SUBSTITUTE(TRIM('수출입 실적(국가별)'!D3467),",","")),"")</f>
        <v>997</v>
      </c>
      <c r="F3463" s="19" t="n">
        <f aca="false">IFERROR(VALUE(SUBSTITUTE(TRIM('수출입 실적(국가별)'!F3467),",","")),"")</f>
        <v>0</v>
      </c>
      <c r="G3463" s="19" t="n">
        <f aca="false">IFERROR(VALUE(SUBSTITUTE(TRIM('수출입 실적(국가별)'!G3467),",","")),"")</f>
        <v>997</v>
      </c>
    </row>
    <row r="3464" customFormat="false" ht="15" hidden="false" customHeight="true" outlineLevel="0" collapsed="false">
      <c r="A3464" s="11" t="str">
        <f aca="false">TRIM('수출입 실적(국가별)'!A3468)</f>
        <v>2026.03</v>
      </c>
      <c r="B3464" s="17" t="n">
        <f aca="false">IFERROR(VALUE(LEFT(A3464,4)),"")</f>
        <v>2026</v>
      </c>
      <c r="C3464" s="17" t="n">
        <f aca="false">IFERROR(VALUE(RIGHT(A3464,2)),"")</f>
        <v>3</v>
      </c>
      <c r="D3464" s="11" t="str">
        <f aca="false">TRIM('수출입 실적(국가별)'!B3468)</f>
        <v>뉴 칼레도니아</v>
      </c>
      <c r="E3464" s="19" t="n">
        <f aca="false">IFERROR(VALUE(SUBSTITUTE(TRIM('수출입 실적(국가별)'!D3468),",","")),"")</f>
        <v>978</v>
      </c>
      <c r="F3464" s="19" t="n">
        <f aca="false">IFERROR(VALUE(SUBSTITUTE(TRIM('수출입 실적(국가별)'!F3468),",","")),"")</f>
        <v>26482</v>
      </c>
      <c r="G3464" s="19" t="n">
        <f aca="false">IFERROR(VALUE(SUBSTITUTE(TRIM('수출입 실적(국가별)'!G3468),",","")),"")</f>
        <v>-25504</v>
      </c>
    </row>
    <row r="3465" customFormat="false" ht="15" hidden="false" customHeight="true" outlineLevel="0" collapsed="false">
      <c r="A3465" s="11" t="str">
        <f aca="false">TRIM('수출입 실적(국가별)'!A3469)</f>
        <v>2026.03</v>
      </c>
      <c r="B3465" s="17" t="n">
        <f aca="false">IFERROR(VALUE(LEFT(A3465,4)),"")</f>
        <v>2026</v>
      </c>
      <c r="C3465" s="17" t="n">
        <f aca="false">IFERROR(VALUE(RIGHT(A3465,2)),"")</f>
        <v>3</v>
      </c>
      <c r="D3465" s="11" t="str">
        <f aca="false">TRIM('수출입 실적(국가별)'!B3469)</f>
        <v>팔레스타인 해방기구</v>
      </c>
      <c r="E3465" s="19" t="n">
        <f aca="false">IFERROR(VALUE(SUBSTITUTE(TRIM('수출입 실적(국가별)'!D3469),",","")),"")</f>
        <v>962</v>
      </c>
      <c r="F3465" s="19" t="n">
        <f aca="false">IFERROR(VALUE(SUBSTITUTE(TRIM('수출입 실적(국가별)'!F3469),",","")),"")</f>
        <v>146</v>
      </c>
      <c r="G3465" s="19" t="n">
        <f aca="false">IFERROR(VALUE(SUBSTITUTE(TRIM('수출입 실적(국가별)'!G3469),",","")),"")</f>
        <v>816</v>
      </c>
    </row>
    <row r="3466" customFormat="false" ht="15" hidden="false" customHeight="true" outlineLevel="0" collapsed="false">
      <c r="A3466" s="11" t="str">
        <f aca="false">TRIM('수출입 실적(국가별)'!A3470)</f>
        <v>2026.03</v>
      </c>
      <c r="B3466" s="17" t="n">
        <f aca="false">IFERROR(VALUE(LEFT(A3466,4)),"")</f>
        <v>2026</v>
      </c>
      <c r="C3466" s="17" t="n">
        <f aca="false">IFERROR(VALUE(RIGHT(A3466,2)),"")</f>
        <v>3</v>
      </c>
      <c r="D3466" s="11" t="str">
        <f aca="false">TRIM('수출입 실적(국가별)'!B3470)</f>
        <v>마세도니아</v>
      </c>
      <c r="E3466" s="19" t="n">
        <f aca="false">IFERROR(VALUE(SUBSTITUTE(TRIM('수출입 실적(국가별)'!D3470),",","")),"")</f>
        <v>954</v>
      </c>
      <c r="F3466" s="19" t="n">
        <f aca="false">IFERROR(VALUE(SUBSTITUTE(TRIM('수출입 실적(국가별)'!F3470),",","")),"")</f>
        <v>181</v>
      </c>
      <c r="G3466" s="19" t="n">
        <f aca="false">IFERROR(VALUE(SUBSTITUTE(TRIM('수출입 실적(국가별)'!G3470),",","")),"")</f>
        <v>773</v>
      </c>
    </row>
    <row r="3467" customFormat="false" ht="15" hidden="false" customHeight="true" outlineLevel="0" collapsed="false">
      <c r="A3467" s="11" t="str">
        <f aca="false">TRIM('수출입 실적(국가별)'!A3471)</f>
        <v>2026.03</v>
      </c>
      <c r="B3467" s="17" t="n">
        <f aca="false">IFERROR(VALUE(LEFT(A3467,4)),"")</f>
        <v>2026</v>
      </c>
      <c r="C3467" s="17" t="n">
        <f aca="false">IFERROR(VALUE(RIGHT(A3467,2)),"")</f>
        <v>3</v>
      </c>
      <c r="D3467" s="11" t="str">
        <f aca="false">TRIM('수출입 실적(국가별)'!B3471)</f>
        <v>소말리아</v>
      </c>
      <c r="E3467" s="19" t="n">
        <f aca="false">IFERROR(VALUE(SUBSTITUTE(TRIM('수출입 실적(국가별)'!D3471),",","")),"")</f>
        <v>876</v>
      </c>
      <c r="F3467" s="19" t="n">
        <f aca="false">IFERROR(VALUE(SUBSTITUTE(TRIM('수출입 실적(국가별)'!F3471),",","")),"")</f>
        <v>61</v>
      </c>
      <c r="G3467" s="19" t="n">
        <f aca="false">IFERROR(VALUE(SUBSTITUTE(TRIM('수출입 실적(국가별)'!G3471),",","")),"")</f>
        <v>815</v>
      </c>
    </row>
    <row r="3468" customFormat="false" ht="15" hidden="false" customHeight="true" outlineLevel="0" collapsed="false">
      <c r="A3468" s="11" t="str">
        <f aca="false">TRIM('수출입 실적(국가별)'!A3472)</f>
        <v>2026.03</v>
      </c>
      <c r="B3468" s="17" t="n">
        <f aca="false">IFERROR(VALUE(LEFT(A3468,4)),"")</f>
        <v>2026</v>
      </c>
      <c r="C3468" s="17" t="n">
        <f aca="false">IFERROR(VALUE(RIGHT(A3468,2)),"")</f>
        <v>3</v>
      </c>
      <c r="D3468" s="11" t="str">
        <f aca="false">TRIM('수출입 실적(국가별)'!B3472)</f>
        <v>리히텐슈타인</v>
      </c>
      <c r="E3468" s="19" t="n">
        <f aca="false">IFERROR(VALUE(SUBSTITUTE(TRIM('수출입 실적(국가별)'!D3472),",","")),"")</f>
        <v>846</v>
      </c>
      <c r="F3468" s="19" t="n">
        <f aca="false">IFERROR(VALUE(SUBSTITUTE(TRIM('수출입 실적(국가별)'!F3472),",","")),"")</f>
        <v>3353</v>
      </c>
      <c r="G3468" s="19" t="n">
        <f aca="false">IFERROR(VALUE(SUBSTITUTE(TRIM('수출입 실적(국가별)'!G3472),",","")),"")</f>
        <v>-2507</v>
      </c>
    </row>
    <row r="3469" customFormat="false" ht="15" hidden="false" customHeight="true" outlineLevel="0" collapsed="false">
      <c r="A3469" s="11" t="str">
        <f aca="false">TRIM('수출입 실적(국가별)'!A3473)</f>
        <v>2026.03</v>
      </c>
      <c r="B3469" s="17" t="n">
        <f aca="false">IFERROR(VALUE(LEFT(A3469,4)),"")</f>
        <v>2026</v>
      </c>
      <c r="C3469" s="17" t="n">
        <f aca="false">IFERROR(VALUE(RIGHT(A3469,2)),"")</f>
        <v>3</v>
      </c>
      <c r="D3469" s="11" t="str">
        <f aca="false">TRIM('수출입 실적(국가별)'!B3473)</f>
        <v>부룬디</v>
      </c>
      <c r="E3469" s="19" t="n">
        <f aca="false">IFERROR(VALUE(SUBSTITUTE(TRIM('수출입 실적(국가별)'!D3473),",","")),"")</f>
        <v>776</v>
      </c>
      <c r="F3469" s="19" t="n">
        <f aca="false">IFERROR(VALUE(SUBSTITUTE(TRIM('수출입 실적(국가별)'!F3473),",","")),"")</f>
        <v>0</v>
      </c>
      <c r="G3469" s="19" t="n">
        <f aca="false">IFERROR(VALUE(SUBSTITUTE(TRIM('수출입 실적(국가별)'!G3473),",","")),"")</f>
        <v>776</v>
      </c>
    </row>
    <row r="3470" customFormat="false" ht="15" hidden="false" customHeight="true" outlineLevel="0" collapsed="false">
      <c r="A3470" s="11" t="str">
        <f aca="false">TRIM('수출입 실적(국가별)'!A3474)</f>
        <v>2026.03</v>
      </c>
      <c r="B3470" s="17" t="n">
        <f aca="false">IFERROR(VALUE(LEFT(A3470,4)),"")</f>
        <v>2026</v>
      </c>
      <c r="C3470" s="17" t="n">
        <f aca="false">IFERROR(VALUE(RIGHT(A3470,2)),"")</f>
        <v>3</v>
      </c>
      <c r="D3470" s="11" t="str">
        <f aca="false">TRIM('수출입 실적(국가별)'!B3474)</f>
        <v>바누아투</v>
      </c>
      <c r="E3470" s="19" t="n">
        <f aca="false">IFERROR(VALUE(SUBSTITUTE(TRIM('수출입 실적(국가별)'!D3474),",","")),"")</f>
        <v>773</v>
      </c>
      <c r="F3470" s="19" t="n">
        <f aca="false">IFERROR(VALUE(SUBSTITUTE(TRIM('수출입 실적(국가별)'!F3474),",","")),"")</f>
        <v>856</v>
      </c>
      <c r="G3470" s="19" t="n">
        <f aca="false">IFERROR(VALUE(SUBSTITUTE(TRIM('수출입 실적(국가별)'!G3474),",","")),"")</f>
        <v>-83</v>
      </c>
    </row>
    <row r="3471" customFormat="false" ht="15" hidden="false" customHeight="true" outlineLevel="0" collapsed="false">
      <c r="A3471" s="11" t="str">
        <f aca="false">TRIM('수출입 실적(국가별)'!A3475)</f>
        <v>2026.03</v>
      </c>
      <c r="B3471" s="17" t="n">
        <f aca="false">IFERROR(VALUE(LEFT(A3471,4)),"")</f>
        <v>2026</v>
      </c>
      <c r="C3471" s="17" t="n">
        <f aca="false">IFERROR(VALUE(RIGHT(A3471,2)),"")</f>
        <v>3</v>
      </c>
      <c r="D3471" s="11" t="str">
        <f aca="false">TRIM('수출입 실적(국가별)'!B3475)</f>
        <v>바베이도스</v>
      </c>
      <c r="E3471" s="19" t="n">
        <f aca="false">IFERROR(VALUE(SUBSTITUTE(TRIM('수출입 실적(국가별)'!D3475),",","")),"")</f>
        <v>770</v>
      </c>
      <c r="F3471" s="19" t="n">
        <f aca="false">IFERROR(VALUE(SUBSTITUTE(TRIM('수출입 실적(국가별)'!F3475),",","")),"")</f>
        <v>20</v>
      </c>
      <c r="G3471" s="19" t="n">
        <f aca="false">IFERROR(VALUE(SUBSTITUTE(TRIM('수출입 실적(국가별)'!G3475),",","")),"")</f>
        <v>749</v>
      </c>
    </row>
    <row r="3472" customFormat="false" ht="15" hidden="false" customHeight="true" outlineLevel="0" collapsed="false">
      <c r="A3472" s="11" t="str">
        <f aca="false">TRIM('수출입 실적(국가별)'!A3476)</f>
        <v>2026.03</v>
      </c>
      <c r="B3472" s="17" t="n">
        <f aca="false">IFERROR(VALUE(LEFT(A3472,4)),"")</f>
        <v>2026</v>
      </c>
      <c r="C3472" s="17" t="n">
        <f aca="false">IFERROR(VALUE(RIGHT(A3472,2)),"")</f>
        <v>3</v>
      </c>
      <c r="D3472" s="11" t="str">
        <f aca="false">TRIM('수출입 실적(국가별)'!B3476)</f>
        <v>마이크로네시아</v>
      </c>
      <c r="E3472" s="19" t="n">
        <f aca="false">IFERROR(VALUE(SUBSTITUTE(TRIM('수출입 실적(국가별)'!D3476),",","")),"")</f>
        <v>642</v>
      </c>
      <c r="F3472" s="19" t="n">
        <f aca="false">IFERROR(VALUE(SUBSTITUTE(TRIM('수출입 실적(국가별)'!F3476),",","")),"")</f>
        <v>27</v>
      </c>
      <c r="G3472" s="19" t="n">
        <f aca="false">IFERROR(VALUE(SUBSTITUTE(TRIM('수출입 실적(국가별)'!G3476),",","")),"")</f>
        <v>615</v>
      </c>
    </row>
    <row r="3473" customFormat="false" ht="15" hidden="false" customHeight="true" outlineLevel="0" collapsed="false">
      <c r="A3473" s="11" t="str">
        <f aca="false">TRIM('수출입 실적(국가별)'!A3477)</f>
        <v>2026.03</v>
      </c>
      <c r="B3473" s="17" t="n">
        <f aca="false">IFERROR(VALUE(LEFT(A3473,4)),"")</f>
        <v>2026</v>
      </c>
      <c r="C3473" s="17" t="n">
        <f aca="false">IFERROR(VALUE(RIGHT(A3473,2)),"")</f>
        <v>3</v>
      </c>
      <c r="D3473" s="11" t="str">
        <f aca="false">TRIM('수출입 실적(국가별)'!B3477)</f>
        <v>모리타니</v>
      </c>
      <c r="E3473" s="19" t="n">
        <f aca="false">IFERROR(VALUE(SUBSTITUTE(TRIM('수출입 실적(국가별)'!D3477),",","")),"")</f>
        <v>630</v>
      </c>
      <c r="F3473" s="19" t="n">
        <f aca="false">IFERROR(VALUE(SUBSTITUTE(TRIM('수출입 실적(국가별)'!F3477),",","")),"")</f>
        <v>1466</v>
      </c>
      <c r="G3473" s="19" t="n">
        <f aca="false">IFERROR(VALUE(SUBSTITUTE(TRIM('수출입 실적(국가별)'!G3477),",","")),"")</f>
        <v>-836</v>
      </c>
    </row>
    <row r="3474" customFormat="false" ht="15" hidden="false" customHeight="true" outlineLevel="0" collapsed="false">
      <c r="A3474" s="11" t="str">
        <f aca="false">TRIM('수출입 실적(국가별)'!A3478)</f>
        <v>2026.03</v>
      </c>
      <c r="B3474" s="17" t="n">
        <f aca="false">IFERROR(VALUE(LEFT(A3474,4)),"")</f>
        <v>2026</v>
      </c>
      <c r="C3474" s="17" t="n">
        <f aca="false">IFERROR(VALUE(RIGHT(A3474,2)),"")</f>
        <v>3</v>
      </c>
      <c r="D3474" s="11" t="str">
        <f aca="false">TRIM('수출입 실적(국가별)'!B3478)</f>
        <v>투발루</v>
      </c>
      <c r="E3474" s="19" t="n">
        <f aca="false">IFERROR(VALUE(SUBSTITUTE(TRIM('수출입 실적(국가별)'!D3478),",","")),"")</f>
        <v>600</v>
      </c>
      <c r="F3474" s="19" t="n">
        <f aca="false">IFERROR(VALUE(SUBSTITUTE(TRIM('수출입 실적(국가별)'!F3478),",","")),"")</f>
        <v>0</v>
      </c>
      <c r="G3474" s="19" t="n">
        <f aca="false">IFERROR(VALUE(SUBSTITUTE(TRIM('수출입 실적(국가별)'!G3478),",","")),"")</f>
        <v>600</v>
      </c>
    </row>
    <row r="3475" customFormat="false" ht="15" hidden="false" customHeight="true" outlineLevel="0" collapsed="false">
      <c r="A3475" s="11" t="str">
        <f aca="false">TRIM('수출입 실적(국가별)'!A3479)</f>
        <v>2026.03</v>
      </c>
      <c r="B3475" s="17" t="n">
        <f aca="false">IFERROR(VALUE(LEFT(A3475,4)),"")</f>
        <v>2026</v>
      </c>
      <c r="C3475" s="17" t="n">
        <f aca="false">IFERROR(VALUE(RIGHT(A3475,2)),"")</f>
        <v>3</v>
      </c>
      <c r="D3475" s="11" t="str">
        <f aca="false">TRIM('수출입 실적(국가별)'!B3479)</f>
        <v>시에라 리온</v>
      </c>
      <c r="E3475" s="19" t="n">
        <f aca="false">IFERROR(VALUE(SUBSTITUTE(TRIM('수출입 실적(국가별)'!D3479),",","")),"")</f>
        <v>597</v>
      </c>
      <c r="F3475" s="19" t="n">
        <f aca="false">IFERROR(VALUE(SUBSTITUTE(TRIM('수출입 실적(국가별)'!F3479),",","")),"")</f>
        <v>1138</v>
      </c>
      <c r="G3475" s="19" t="n">
        <f aca="false">IFERROR(VALUE(SUBSTITUTE(TRIM('수출입 실적(국가별)'!G3479),",","")),"")</f>
        <v>-541</v>
      </c>
    </row>
    <row r="3476" customFormat="false" ht="15" hidden="false" customHeight="true" outlineLevel="0" collapsed="false">
      <c r="A3476" s="11" t="str">
        <f aca="false">TRIM('수출입 실적(국가별)'!A3480)</f>
        <v>2026.03</v>
      </c>
      <c r="B3476" s="17" t="n">
        <f aca="false">IFERROR(VALUE(LEFT(A3476,4)),"")</f>
        <v>2026</v>
      </c>
      <c r="C3476" s="17" t="n">
        <f aca="false">IFERROR(VALUE(RIGHT(A3476,2)),"")</f>
        <v>3</v>
      </c>
      <c r="D3476" s="11" t="str">
        <f aca="false">TRIM('수출입 실적(국가별)'!B3480)</f>
        <v>솔로몬 군도</v>
      </c>
      <c r="E3476" s="19" t="n">
        <f aca="false">IFERROR(VALUE(SUBSTITUTE(TRIM('수출입 실적(국가별)'!D3480),",","")),"")</f>
        <v>594</v>
      </c>
      <c r="F3476" s="19" t="n">
        <f aca="false">IFERROR(VALUE(SUBSTITUTE(TRIM('수출입 실적(국가별)'!F3480),",","")),"")</f>
        <v>64</v>
      </c>
      <c r="G3476" s="19" t="n">
        <f aca="false">IFERROR(VALUE(SUBSTITUTE(TRIM('수출입 실적(국가별)'!G3480),",","")),"")</f>
        <v>530</v>
      </c>
    </row>
    <row r="3477" customFormat="false" ht="15" hidden="false" customHeight="true" outlineLevel="0" collapsed="false">
      <c r="A3477" s="11" t="str">
        <f aca="false">TRIM('수출입 실적(국가별)'!A3481)</f>
        <v>2026.03</v>
      </c>
      <c r="B3477" s="17" t="n">
        <f aca="false">IFERROR(VALUE(LEFT(A3477,4)),"")</f>
        <v>2026</v>
      </c>
      <c r="C3477" s="17" t="n">
        <f aca="false">IFERROR(VALUE(RIGHT(A3477,2)),"")</f>
        <v>3</v>
      </c>
      <c r="D3477" s="11" t="str">
        <f aca="false">TRIM('수출입 실적(국가별)'!B3481)</f>
        <v>투르크멘</v>
      </c>
      <c r="E3477" s="19" t="n">
        <f aca="false">IFERROR(VALUE(SUBSTITUTE(TRIM('수출입 실적(국가별)'!D3481),",","")),"")</f>
        <v>585</v>
      </c>
      <c r="F3477" s="19" t="n">
        <f aca="false">IFERROR(VALUE(SUBSTITUTE(TRIM('수출입 실적(국가별)'!F3481),",","")),"")</f>
        <v>26</v>
      </c>
      <c r="G3477" s="19" t="n">
        <f aca="false">IFERROR(VALUE(SUBSTITUTE(TRIM('수출입 실적(국가별)'!G3481),",","")),"")</f>
        <v>559</v>
      </c>
    </row>
    <row r="3478" customFormat="false" ht="15" hidden="false" customHeight="true" outlineLevel="0" collapsed="false">
      <c r="A3478" s="11" t="str">
        <f aca="false">TRIM('수출입 실적(국가별)'!A3482)</f>
        <v>2026.03</v>
      </c>
      <c r="B3478" s="17" t="n">
        <f aca="false">IFERROR(VALUE(LEFT(A3478,4)),"")</f>
        <v>2026</v>
      </c>
      <c r="C3478" s="17" t="n">
        <f aca="false">IFERROR(VALUE(RIGHT(A3478,2)),"")</f>
        <v>3</v>
      </c>
      <c r="D3478" s="11" t="str">
        <f aca="false">TRIM('수출입 실적(국가별)'!B3482)</f>
        <v>마티니크</v>
      </c>
      <c r="E3478" s="19" t="n">
        <f aca="false">IFERROR(VALUE(SUBSTITUTE(TRIM('수출입 실적(국가별)'!D3482),",","")),"")</f>
        <v>572</v>
      </c>
      <c r="F3478" s="19" t="n">
        <f aca="false">IFERROR(VALUE(SUBSTITUTE(TRIM('수출입 실적(국가별)'!F3482),",","")),"")</f>
        <v>0</v>
      </c>
      <c r="G3478" s="19" t="n">
        <f aca="false">IFERROR(VALUE(SUBSTITUTE(TRIM('수출입 실적(국가별)'!G3482),",","")),"")</f>
        <v>572</v>
      </c>
    </row>
    <row r="3479" customFormat="false" ht="15" hidden="false" customHeight="true" outlineLevel="0" collapsed="false">
      <c r="A3479" s="11" t="str">
        <f aca="false">TRIM('수출입 실적(국가별)'!A3483)</f>
        <v>2026.03</v>
      </c>
      <c r="B3479" s="17" t="n">
        <f aca="false">IFERROR(VALUE(LEFT(A3479,4)),"")</f>
        <v>2026</v>
      </c>
      <c r="C3479" s="17" t="n">
        <f aca="false">IFERROR(VALUE(RIGHT(A3479,2)),"")</f>
        <v>3</v>
      </c>
      <c r="D3479" s="11" t="str">
        <f aca="false">TRIM('수출입 실적(국가별)'!B3483)</f>
        <v>감비아</v>
      </c>
      <c r="E3479" s="19" t="n">
        <f aca="false">IFERROR(VALUE(SUBSTITUTE(TRIM('수출입 실적(국가별)'!D3483),",","")),"")</f>
        <v>553</v>
      </c>
      <c r="F3479" s="19" t="n">
        <f aca="false">IFERROR(VALUE(SUBSTITUTE(TRIM('수출입 실적(국가별)'!F3483),",","")),"")</f>
        <v>1048</v>
      </c>
      <c r="G3479" s="19" t="n">
        <f aca="false">IFERROR(VALUE(SUBSTITUTE(TRIM('수출입 실적(국가별)'!G3483),",","")),"")</f>
        <v>-494</v>
      </c>
    </row>
    <row r="3480" customFormat="false" ht="15" hidden="false" customHeight="true" outlineLevel="0" collapsed="false">
      <c r="A3480" s="11" t="str">
        <f aca="false">TRIM('수출입 실적(국가별)'!A3484)</f>
        <v>2026.03</v>
      </c>
      <c r="B3480" s="17" t="n">
        <f aca="false">IFERROR(VALUE(LEFT(A3480,4)),"")</f>
        <v>2026</v>
      </c>
      <c r="C3480" s="17" t="n">
        <f aca="false">IFERROR(VALUE(RIGHT(A3480,2)),"")</f>
        <v>3</v>
      </c>
      <c r="D3480" s="11" t="str">
        <f aca="false">TRIM('수출입 실적(국가별)'!B3484)</f>
        <v>세이쉘</v>
      </c>
      <c r="E3480" s="19" t="n">
        <f aca="false">IFERROR(VALUE(SUBSTITUTE(TRIM('수출입 실적(국가별)'!D3484),",","")),"")</f>
        <v>527</v>
      </c>
      <c r="F3480" s="19" t="n">
        <f aca="false">IFERROR(VALUE(SUBSTITUTE(TRIM('수출입 실적(국가별)'!F3484),",","")),"")</f>
        <v>212</v>
      </c>
      <c r="G3480" s="19" t="n">
        <f aca="false">IFERROR(VALUE(SUBSTITUTE(TRIM('수출입 실적(국가별)'!G3484),",","")),"")</f>
        <v>315</v>
      </c>
    </row>
    <row r="3481" customFormat="false" ht="15" hidden="false" customHeight="true" outlineLevel="0" collapsed="false">
      <c r="A3481" s="11" t="str">
        <f aca="false">TRIM('수출입 실적(국가별)'!A3485)</f>
        <v>2026.03</v>
      </c>
      <c r="B3481" s="17" t="n">
        <f aca="false">IFERROR(VALUE(LEFT(A3481,4)),"")</f>
        <v>2026</v>
      </c>
      <c r="C3481" s="17" t="n">
        <f aca="false">IFERROR(VALUE(RIGHT(A3481,2)),"")</f>
        <v>3</v>
      </c>
      <c r="D3481" s="11" t="str">
        <f aca="false">TRIM('수출입 실적(국가별)'!B3485)</f>
        <v>수리남</v>
      </c>
      <c r="E3481" s="19" t="n">
        <f aca="false">IFERROR(VALUE(SUBSTITUTE(TRIM('수출입 실적(국가별)'!D3485),",","")),"")</f>
        <v>517</v>
      </c>
      <c r="F3481" s="19" t="n">
        <f aca="false">IFERROR(VALUE(SUBSTITUTE(TRIM('수출입 실적(국가별)'!F3485),",","")),"")</f>
        <v>525</v>
      </c>
      <c r="G3481" s="19" t="n">
        <f aca="false">IFERROR(VALUE(SUBSTITUTE(TRIM('수출입 실적(국가별)'!G3485),",","")),"")</f>
        <v>-8</v>
      </c>
    </row>
    <row r="3482" customFormat="false" ht="15" hidden="false" customHeight="true" outlineLevel="0" collapsed="false">
      <c r="A3482" s="11" t="str">
        <f aca="false">TRIM('수출입 실적(국가별)'!A3486)</f>
        <v>2026.03</v>
      </c>
      <c r="B3482" s="17" t="n">
        <f aca="false">IFERROR(VALUE(LEFT(A3482,4)),"")</f>
        <v>2026</v>
      </c>
      <c r="C3482" s="17" t="n">
        <f aca="false">IFERROR(VALUE(RIGHT(A3482,2)),"")</f>
        <v>3</v>
      </c>
      <c r="D3482" s="11" t="str">
        <f aca="false">TRIM('수출입 실적(국가별)'!B3486)</f>
        <v>영령 캐이맨 군도</v>
      </c>
      <c r="E3482" s="19" t="n">
        <f aca="false">IFERROR(VALUE(SUBSTITUTE(TRIM('수출입 실적(국가별)'!D3486),",","")),"")</f>
        <v>497</v>
      </c>
      <c r="F3482" s="19" t="n">
        <f aca="false">IFERROR(VALUE(SUBSTITUTE(TRIM('수출입 실적(국가별)'!F3486),",","")),"")</f>
        <v>0</v>
      </c>
      <c r="G3482" s="19" t="n">
        <f aca="false">IFERROR(VALUE(SUBSTITUTE(TRIM('수출입 실적(국가별)'!G3486),",","")),"")</f>
        <v>497</v>
      </c>
    </row>
    <row r="3483" customFormat="false" ht="15" hidden="false" customHeight="true" outlineLevel="0" collapsed="false">
      <c r="A3483" s="11" t="str">
        <f aca="false">TRIM('수출입 실적(국가별)'!A3487)</f>
        <v>2026.03</v>
      </c>
      <c r="B3483" s="17" t="n">
        <f aca="false">IFERROR(VALUE(LEFT(A3483,4)),"")</f>
        <v>2026</v>
      </c>
      <c r="C3483" s="17" t="n">
        <f aca="false">IFERROR(VALUE(RIGHT(A3483,2)),"")</f>
        <v>3</v>
      </c>
      <c r="D3483" s="11" t="str">
        <f aca="false">TRIM('수출입 실적(국가별)'!B3487)</f>
        <v>나미비아</v>
      </c>
      <c r="E3483" s="19" t="n">
        <f aca="false">IFERROR(VALUE(SUBSTITUTE(TRIM('수출입 실적(국가별)'!D3487),",","")),"")</f>
        <v>484</v>
      </c>
      <c r="F3483" s="19" t="n">
        <f aca="false">IFERROR(VALUE(SUBSTITUTE(TRIM('수출입 실적(국가별)'!F3487),",","")),"")</f>
        <v>12521</v>
      </c>
      <c r="G3483" s="19" t="n">
        <f aca="false">IFERROR(VALUE(SUBSTITUTE(TRIM('수출입 실적(국가별)'!G3487),",","")),"")</f>
        <v>-12037</v>
      </c>
    </row>
    <row r="3484" customFormat="false" ht="15" hidden="false" customHeight="true" outlineLevel="0" collapsed="false">
      <c r="A3484" s="11" t="str">
        <f aca="false">TRIM('수출입 실적(국가별)'!A3488)</f>
        <v>2026.03</v>
      </c>
      <c r="B3484" s="17" t="n">
        <f aca="false">IFERROR(VALUE(LEFT(A3484,4)),"")</f>
        <v>2026</v>
      </c>
      <c r="C3484" s="17" t="n">
        <f aca="false">IFERROR(VALUE(RIGHT(A3484,2)),"")</f>
        <v>3</v>
      </c>
      <c r="D3484" s="11" t="str">
        <f aca="false">TRIM('수출입 실적(국가별)'!B3488)</f>
        <v>과델로프</v>
      </c>
      <c r="E3484" s="19" t="n">
        <f aca="false">IFERROR(VALUE(SUBSTITUTE(TRIM('수출입 실적(국가별)'!D3488),",","")),"")</f>
        <v>465</v>
      </c>
      <c r="F3484" s="19" t="n">
        <f aca="false">IFERROR(VALUE(SUBSTITUTE(TRIM('수출입 실적(국가별)'!F3488),",","")),"")</f>
        <v>0</v>
      </c>
      <c r="G3484" s="19" t="n">
        <f aca="false">IFERROR(VALUE(SUBSTITUTE(TRIM('수출입 실적(국가별)'!G3488),",","")),"")</f>
        <v>465</v>
      </c>
    </row>
    <row r="3485" customFormat="false" ht="15" hidden="false" customHeight="true" outlineLevel="0" collapsed="false">
      <c r="A3485" s="11" t="str">
        <f aca="false">TRIM('수출입 실적(국가별)'!A3489)</f>
        <v>2026.03</v>
      </c>
      <c r="B3485" s="17" t="n">
        <f aca="false">IFERROR(VALUE(LEFT(A3485,4)),"")</f>
        <v>2026</v>
      </c>
      <c r="C3485" s="17" t="n">
        <f aca="false">IFERROR(VALUE(RIGHT(A3485,2)),"")</f>
        <v>3</v>
      </c>
      <c r="D3485" s="11" t="str">
        <f aca="false">TRIM('수출입 실적(국가별)'!B3489)</f>
        <v>세인트 루시아</v>
      </c>
      <c r="E3485" s="19" t="n">
        <f aca="false">IFERROR(VALUE(SUBSTITUTE(TRIM('수출입 실적(국가별)'!D3489),",","")),"")</f>
        <v>419</v>
      </c>
      <c r="F3485" s="19" t="n">
        <f aca="false">IFERROR(VALUE(SUBSTITUTE(TRIM('수출입 실적(국가별)'!F3489),",","")),"")</f>
        <v>16</v>
      </c>
      <c r="G3485" s="19" t="n">
        <f aca="false">IFERROR(VALUE(SUBSTITUTE(TRIM('수출입 실적(국가별)'!G3489),",","")),"")</f>
        <v>403</v>
      </c>
    </row>
    <row r="3486" customFormat="false" ht="15" hidden="false" customHeight="true" outlineLevel="0" collapsed="false">
      <c r="A3486" s="11" t="str">
        <f aca="false">TRIM('수출입 실적(국가별)'!A3490)</f>
        <v>2026.03</v>
      </c>
      <c r="B3486" s="17" t="n">
        <f aca="false">IFERROR(VALUE(LEFT(A3486,4)),"")</f>
        <v>2026</v>
      </c>
      <c r="C3486" s="17" t="n">
        <f aca="false">IFERROR(VALUE(RIGHT(A3486,2)),"")</f>
        <v>3</v>
      </c>
      <c r="D3486" s="11" t="str">
        <f aca="false">TRIM('수출입 실적(국가별)'!B3490)</f>
        <v>불령 가이아나</v>
      </c>
      <c r="E3486" s="19" t="n">
        <f aca="false">IFERROR(VALUE(SUBSTITUTE(TRIM('수출입 실적(국가별)'!D3490),",","")),"")</f>
        <v>414</v>
      </c>
      <c r="F3486" s="19" t="n">
        <f aca="false">IFERROR(VALUE(SUBSTITUTE(TRIM('수출입 실적(국가별)'!F3490),",","")),"")</f>
        <v>5579</v>
      </c>
      <c r="G3486" s="19" t="n">
        <f aca="false">IFERROR(VALUE(SUBSTITUTE(TRIM('수출입 실적(국가별)'!G3490),",","")),"")</f>
        <v>-5165</v>
      </c>
    </row>
    <row r="3487" customFormat="false" ht="15" hidden="false" customHeight="true" outlineLevel="0" collapsed="false">
      <c r="A3487" s="11" t="str">
        <f aca="false">TRIM('수출입 실적(국가별)'!A3491)</f>
        <v>2026.03</v>
      </c>
      <c r="B3487" s="17" t="n">
        <f aca="false">IFERROR(VALUE(LEFT(A3487,4)),"")</f>
        <v>2026</v>
      </c>
      <c r="C3487" s="17" t="n">
        <f aca="false">IFERROR(VALUE(RIGHT(A3487,2)),"")</f>
        <v>3</v>
      </c>
      <c r="D3487" s="11" t="str">
        <f aca="false">TRIM('수출입 실적(국가별)'!B3491)</f>
        <v>말리</v>
      </c>
      <c r="E3487" s="19" t="n">
        <f aca="false">IFERROR(VALUE(SUBSTITUTE(TRIM('수출입 실적(국가별)'!D3491),",","")),"")</f>
        <v>392</v>
      </c>
      <c r="F3487" s="19" t="n">
        <f aca="false">IFERROR(VALUE(SUBSTITUTE(TRIM('수출입 실적(국가별)'!F3491),",","")),"")</f>
        <v>1</v>
      </c>
      <c r="G3487" s="19" t="n">
        <f aca="false">IFERROR(VALUE(SUBSTITUTE(TRIM('수출입 실적(국가별)'!G3491),",","")),"")</f>
        <v>391</v>
      </c>
    </row>
    <row r="3488" customFormat="false" ht="15" hidden="false" customHeight="true" outlineLevel="0" collapsed="false">
      <c r="A3488" s="11" t="str">
        <f aca="false">TRIM('수출입 실적(국가별)'!A3492)</f>
        <v>2026.03</v>
      </c>
      <c r="B3488" s="17" t="n">
        <f aca="false">IFERROR(VALUE(LEFT(A3488,4)),"")</f>
        <v>2026</v>
      </c>
      <c r="C3488" s="17" t="n">
        <f aca="false">IFERROR(VALUE(RIGHT(A3488,2)),"")</f>
        <v>3</v>
      </c>
      <c r="D3488" s="11" t="str">
        <f aca="false">TRIM('수출입 실적(국가별)'!B3492)</f>
        <v>적도 기니</v>
      </c>
      <c r="E3488" s="19" t="n">
        <f aca="false">IFERROR(VALUE(SUBSTITUTE(TRIM('수출입 실적(국가별)'!D3492),",","")),"")</f>
        <v>386</v>
      </c>
      <c r="F3488" s="19" t="n">
        <f aca="false">IFERROR(VALUE(SUBSTITUTE(TRIM('수출입 실적(국가별)'!F3492),",","")),"")</f>
        <v>35085</v>
      </c>
      <c r="G3488" s="19" t="n">
        <f aca="false">IFERROR(VALUE(SUBSTITUTE(TRIM('수출입 실적(국가별)'!G3492),",","")),"")</f>
        <v>-34699</v>
      </c>
    </row>
    <row r="3489" customFormat="false" ht="15" hidden="false" customHeight="true" outlineLevel="0" collapsed="false">
      <c r="A3489" s="11" t="str">
        <f aca="false">TRIM('수출입 실적(국가별)'!A3493)</f>
        <v>2026.03</v>
      </c>
      <c r="B3489" s="17" t="n">
        <f aca="false">IFERROR(VALUE(LEFT(A3489,4)),"")</f>
        <v>2026</v>
      </c>
      <c r="C3489" s="17" t="n">
        <f aca="false">IFERROR(VALUE(RIGHT(A3489,2)),"")</f>
        <v>3</v>
      </c>
      <c r="D3489" s="11" t="str">
        <f aca="false">TRIM('수출입 실적(국가별)'!B3493)</f>
        <v>부탄</v>
      </c>
      <c r="E3489" s="19" t="n">
        <f aca="false">IFERROR(VALUE(SUBSTITUTE(TRIM('수출입 실적(국가별)'!D3493),",","")),"")</f>
        <v>371</v>
      </c>
      <c r="F3489" s="19" t="n">
        <f aca="false">IFERROR(VALUE(SUBSTITUTE(TRIM('수출입 실적(국가별)'!F3493),",","")),"")</f>
        <v>1249</v>
      </c>
      <c r="G3489" s="19" t="n">
        <f aca="false">IFERROR(VALUE(SUBSTITUTE(TRIM('수출입 실적(국가별)'!G3493),",","")),"")</f>
        <v>-878</v>
      </c>
    </row>
    <row r="3490" customFormat="false" ht="15" hidden="false" customHeight="true" outlineLevel="0" collapsed="false">
      <c r="A3490" s="11" t="str">
        <f aca="false">TRIM('수출입 실적(국가별)'!A3494)</f>
        <v>2026.03</v>
      </c>
      <c r="B3490" s="17" t="n">
        <f aca="false">IFERROR(VALUE(LEFT(A3490,4)),"")</f>
        <v>2026</v>
      </c>
      <c r="C3490" s="17" t="n">
        <f aca="false">IFERROR(VALUE(RIGHT(A3490,2)),"")</f>
        <v>3</v>
      </c>
      <c r="D3490" s="11" t="str">
        <f aca="false">TRIM('수출입 실적(국가별)'!B3494)</f>
        <v>몬테네그로</v>
      </c>
      <c r="E3490" s="19" t="n">
        <f aca="false">IFERROR(VALUE(SUBSTITUTE(TRIM('수출입 실적(국가별)'!D3494),",","")),"")</f>
        <v>335</v>
      </c>
      <c r="F3490" s="19" t="n">
        <f aca="false">IFERROR(VALUE(SUBSTITUTE(TRIM('수출입 실적(국가별)'!F3494),",","")),"")</f>
        <v>1</v>
      </c>
      <c r="G3490" s="19" t="n">
        <f aca="false">IFERROR(VALUE(SUBSTITUTE(TRIM('수출입 실적(국가별)'!G3494),",","")),"")</f>
        <v>334</v>
      </c>
    </row>
    <row r="3491" customFormat="false" ht="15" hidden="false" customHeight="true" outlineLevel="0" collapsed="false">
      <c r="A3491" s="11" t="str">
        <f aca="false">TRIM('수출입 실적(국가별)'!A3495)</f>
        <v>2026.03</v>
      </c>
      <c r="B3491" s="17" t="n">
        <f aca="false">IFERROR(VALUE(LEFT(A3491,4)),"")</f>
        <v>2026</v>
      </c>
      <c r="C3491" s="17" t="n">
        <f aca="false">IFERROR(VALUE(RIGHT(A3491,2)),"")</f>
        <v>3</v>
      </c>
      <c r="D3491" s="11" t="str">
        <f aca="false">TRIM('수출입 실적(국가별)'!B3495)</f>
        <v>쿠바</v>
      </c>
      <c r="E3491" s="19" t="n">
        <f aca="false">IFERROR(VALUE(SUBSTITUTE(TRIM('수출입 실적(국가별)'!D3495),",","")),"")</f>
        <v>307</v>
      </c>
      <c r="F3491" s="19" t="n">
        <f aca="false">IFERROR(VALUE(SUBSTITUTE(TRIM('수출입 실적(국가별)'!F3495),",","")),"")</f>
        <v>972</v>
      </c>
      <c r="G3491" s="19" t="n">
        <f aca="false">IFERROR(VALUE(SUBSTITUTE(TRIM('수출입 실적(국가별)'!G3495),",","")),"")</f>
        <v>-665</v>
      </c>
    </row>
    <row r="3492" customFormat="false" ht="15" hidden="false" customHeight="true" outlineLevel="0" collapsed="false">
      <c r="A3492" s="11" t="str">
        <f aca="false">TRIM('수출입 실적(국가별)'!A3496)</f>
        <v>2026.03</v>
      </c>
      <c r="B3492" s="17" t="n">
        <f aca="false">IFERROR(VALUE(LEFT(A3492,4)),"")</f>
        <v>2026</v>
      </c>
      <c r="C3492" s="17" t="n">
        <f aca="false">IFERROR(VALUE(RIGHT(A3492,2)),"")</f>
        <v>3</v>
      </c>
      <c r="D3492" s="11" t="str">
        <f aca="false">TRIM('수출입 실적(국가별)'!B3496)</f>
        <v>지브랄타</v>
      </c>
      <c r="E3492" s="19" t="n">
        <f aca="false">IFERROR(VALUE(SUBSTITUTE(TRIM('수출입 실적(국가별)'!D3496),",","")),"")</f>
        <v>302</v>
      </c>
      <c r="F3492" s="19" t="n">
        <f aca="false">IFERROR(VALUE(SUBSTITUTE(TRIM('수출입 실적(국가별)'!F3496),",","")),"")</f>
        <v>1</v>
      </c>
      <c r="G3492" s="19" t="n">
        <f aca="false">IFERROR(VALUE(SUBSTITUTE(TRIM('수출입 실적(국가별)'!G3496),",","")),"")</f>
        <v>301</v>
      </c>
    </row>
    <row r="3493" customFormat="false" ht="15" hidden="false" customHeight="true" outlineLevel="0" collapsed="false">
      <c r="A3493" s="11" t="str">
        <f aca="false">TRIM('수출입 실적(국가별)'!A3497)</f>
        <v>2026.03</v>
      </c>
      <c r="B3493" s="17" t="n">
        <f aca="false">IFERROR(VALUE(LEFT(A3493,4)),"")</f>
        <v>2026</v>
      </c>
      <c r="C3493" s="17" t="n">
        <f aca="false">IFERROR(VALUE(RIGHT(A3493,2)),"")</f>
        <v>3</v>
      </c>
      <c r="D3493" s="11" t="str">
        <f aca="false">TRIM('수출입 실적(국가별)'!B3497)</f>
        <v>말라위</v>
      </c>
      <c r="E3493" s="19" t="n">
        <f aca="false">IFERROR(VALUE(SUBSTITUTE(TRIM('수출입 실적(국가별)'!D3497),",","")),"")</f>
        <v>273</v>
      </c>
      <c r="F3493" s="19" t="n">
        <f aca="false">IFERROR(VALUE(SUBSTITUTE(TRIM('수출입 실적(국가별)'!F3497),",","")),"")</f>
        <v>1261</v>
      </c>
      <c r="G3493" s="19" t="n">
        <f aca="false">IFERROR(VALUE(SUBSTITUTE(TRIM('수출입 실적(국가별)'!G3497),",","")),"")</f>
        <v>-989</v>
      </c>
    </row>
    <row r="3494" customFormat="false" ht="15" hidden="false" customHeight="true" outlineLevel="0" collapsed="false">
      <c r="A3494" s="11" t="str">
        <f aca="false">TRIM('수출입 실적(국가별)'!A3498)</f>
        <v>2026.03</v>
      </c>
      <c r="B3494" s="17" t="n">
        <f aca="false">IFERROR(VALUE(LEFT(A3494,4)),"")</f>
        <v>2026</v>
      </c>
      <c r="C3494" s="17" t="n">
        <f aca="false">IFERROR(VALUE(RIGHT(A3494,2)),"")</f>
        <v>3</v>
      </c>
      <c r="D3494" s="11" t="str">
        <f aca="false">TRIM('수출입 실적(국가별)'!B3498)</f>
        <v>바레인</v>
      </c>
      <c r="E3494" s="19" t="n">
        <f aca="false">IFERROR(VALUE(SUBSTITUTE(TRIM('수출입 실적(국가별)'!D3498),",","")),"")</f>
        <v>230</v>
      </c>
      <c r="F3494" s="19" t="n">
        <f aca="false">IFERROR(VALUE(SUBSTITUTE(TRIM('수출입 실적(국가별)'!F3498),",","")),"")</f>
        <v>43863</v>
      </c>
      <c r="G3494" s="19" t="n">
        <f aca="false">IFERROR(VALUE(SUBSTITUTE(TRIM('수출입 실적(국가별)'!G3498),",","")),"")</f>
        <v>-43633</v>
      </c>
    </row>
    <row r="3495" customFormat="false" ht="15" hidden="false" customHeight="true" outlineLevel="0" collapsed="false">
      <c r="A3495" s="11" t="str">
        <f aca="false">TRIM('수출입 실적(국가별)'!A3499)</f>
        <v>2026.03</v>
      </c>
      <c r="B3495" s="17" t="n">
        <f aca="false">IFERROR(VALUE(LEFT(A3495,4)),"")</f>
        <v>2026</v>
      </c>
      <c r="C3495" s="17" t="n">
        <f aca="false">IFERROR(VALUE(RIGHT(A3495,2)),"")</f>
        <v>3</v>
      </c>
      <c r="D3495" s="11" t="str">
        <f aca="false">TRIM('수출입 실적(국가별)'!B3499)</f>
        <v>키리바티</v>
      </c>
      <c r="E3495" s="19" t="n">
        <f aca="false">IFERROR(VALUE(SUBSTITUTE(TRIM('수출입 실적(국가별)'!D3499),",","")),"")</f>
        <v>228</v>
      </c>
      <c r="F3495" s="19" t="n">
        <f aca="false">IFERROR(VALUE(SUBSTITUTE(TRIM('수출입 실적(국가별)'!F3499),",","")),"")</f>
        <v>799</v>
      </c>
      <c r="G3495" s="19" t="n">
        <f aca="false">IFERROR(VALUE(SUBSTITUTE(TRIM('수출입 실적(국가별)'!G3499),",","")),"")</f>
        <v>-571</v>
      </c>
    </row>
    <row r="3496" customFormat="false" ht="15" hidden="false" customHeight="true" outlineLevel="0" collapsed="false">
      <c r="A3496" s="11" t="str">
        <f aca="false">TRIM('수출입 실적(국가별)'!A3500)</f>
        <v>2026.03</v>
      </c>
      <c r="B3496" s="17" t="n">
        <f aca="false">IFERROR(VALUE(LEFT(A3496,4)),"")</f>
        <v>2026</v>
      </c>
      <c r="C3496" s="17" t="n">
        <f aca="false">IFERROR(VALUE(RIGHT(A3496,2)),"")</f>
        <v>3</v>
      </c>
      <c r="D3496" s="11" t="str">
        <f aca="false">TRIM('수출입 실적(국가별)'!B3500)</f>
        <v>세인트 마틴</v>
      </c>
      <c r="E3496" s="19" t="n">
        <f aca="false">IFERROR(VALUE(SUBSTITUTE(TRIM('수출입 실적(국가별)'!D3500),",","")),"")</f>
        <v>215</v>
      </c>
      <c r="F3496" s="19" t="n">
        <f aca="false">IFERROR(VALUE(SUBSTITUTE(TRIM('수출입 실적(국가별)'!F3500),",","")),"")</f>
        <v>0</v>
      </c>
      <c r="G3496" s="19" t="n">
        <f aca="false">IFERROR(VALUE(SUBSTITUTE(TRIM('수출입 실적(국가별)'!G3500),",","")),"")</f>
        <v>215</v>
      </c>
    </row>
    <row r="3497" customFormat="false" ht="15" hidden="false" customHeight="true" outlineLevel="0" collapsed="false">
      <c r="A3497" s="11" t="str">
        <f aca="false">TRIM('수출입 실적(국가별)'!A3501)</f>
        <v>2026.03</v>
      </c>
      <c r="B3497" s="17" t="n">
        <f aca="false">IFERROR(VALUE(LEFT(A3497,4)),"")</f>
        <v>2026</v>
      </c>
      <c r="C3497" s="17" t="n">
        <f aca="false">IFERROR(VALUE(RIGHT(A3497,2)),"")</f>
        <v>3</v>
      </c>
      <c r="D3497" s="11" t="str">
        <f aca="false">TRIM('수출입 실적(국가별)'!B3501)</f>
        <v>도미니카</v>
      </c>
      <c r="E3497" s="19" t="n">
        <f aca="false">IFERROR(VALUE(SUBSTITUTE(TRIM('수출입 실적(국가별)'!D3501),",","")),"")</f>
        <v>214</v>
      </c>
      <c r="F3497" s="19" t="n">
        <f aca="false">IFERROR(VALUE(SUBSTITUTE(TRIM('수출입 실적(국가별)'!F3501),",","")),"")</f>
        <v>0</v>
      </c>
      <c r="G3497" s="19" t="n">
        <f aca="false">IFERROR(VALUE(SUBSTITUTE(TRIM('수출입 실적(국가별)'!G3501),",","")),"")</f>
        <v>214</v>
      </c>
    </row>
    <row r="3498" customFormat="false" ht="15" hidden="false" customHeight="true" outlineLevel="0" collapsed="false">
      <c r="A3498" s="11" t="str">
        <f aca="false">TRIM('수출입 실적(국가별)'!A3502)</f>
        <v>2026.03</v>
      </c>
      <c r="B3498" s="17" t="n">
        <f aca="false">IFERROR(VALUE(LEFT(A3498,4)),"")</f>
        <v>2026</v>
      </c>
      <c r="C3498" s="17" t="n">
        <f aca="false">IFERROR(VALUE(RIGHT(A3498,2)),"")</f>
        <v>3</v>
      </c>
      <c r="D3498" s="11" t="str">
        <f aca="false">TRIM('수출입 실적(국가별)'!B3502)</f>
        <v>티모르</v>
      </c>
      <c r="E3498" s="19" t="n">
        <f aca="false">IFERROR(VALUE(SUBSTITUTE(TRIM('수출입 실적(국가별)'!D3502),",","")),"")</f>
        <v>203</v>
      </c>
      <c r="F3498" s="19" t="n">
        <f aca="false">IFERROR(VALUE(SUBSTITUTE(TRIM('수출입 실적(국가별)'!F3502),",","")),"")</f>
        <v>2</v>
      </c>
      <c r="G3498" s="19" t="n">
        <f aca="false">IFERROR(VALUE(SUBSTITUTE(TRIM('수출입 실적(국가별)'!G3502),",","")),"")</f>
        <v>201</v>
      </c>
    </row>
    <row r="3499" customFormat="false" ht="15" hidden="false" customHeight="true" outlineLevel="0" collapsed="false">
      <c r="A3499" s="11" t="str">
        <f aca="false">TRIM('수출입 실적(국가별)'!A3503)</f>
        <v>2026.03</v>
      </c>
      <c r="B3499" s="17" t="n">
        <f aca="false">IFERROR(VALUE(LEFT(A3499,4)),"")</f>
        <v>2026</v>
      </c>
      <c r="C3499" s="17" t="n">
        <f aca="false">IFERROR(VALUE(RIGHT(A3499,2)),"")</f>
        <v>3</v>
      </c>
      <c r="D3499" s="11" t="str">
        <f aca="false">TRIM('수출입 실적(국가별)'!B3503)</f>
        <v>팔라우</v>
      </c>
      <c r="E3499" s="19" t="n">
        <f aca="false">IFERROR(VALUE(SUBSTITUTE(TRIM('수출입 실적(국가별)'!D3503),",","")),"")</f>
        <v>194</v>
      </c>
      <c r="F3499" s="19" t="n">
        <f aca="false">IFERROR(VALUE(SUBSTITUTE(TRIM('수출입 실적(국가별)'!F3503),",","")),"")</f>
        <v>51</v>
      </c>
      <c r="G3499" s="19" t="n">
        <f aca="false">IFERROR(VALUE(SUBSTITUTE(TRIM('수출입 실적(국가별)'!G3503),",","")),"")</f>
        <v>143</v>
      </c>
    </row>
    <row r="3500" customFormat="false" ht="15" hidden="false" customHeight="true" outlineLevel="0" collapsed="false">
      <c r="A3500" s="11" t="str">
        <f aca="false">TRIM('수출입 실적(국가별)'!A3504)</f>
        <v>2026.03</v>
      </c>
      <c r="B3500" s="17" t="n">
        <f aca="false">IFERROR(VALUE(LEFT(A3500,4)),"")</f>
        <v>2026</v>
      </c>
      <c r="C3500" s="17" t="n">
        <f aca="false">IFERROR(VALUE(RIGHT(A3500,2)),"")</f>
        <v>3</v>
      </c>
      <c r="D3500" s="11" t="str">
        <f aca="false">TRIM('수출입 실적(국가별)'!B3504)</f>
        <v>세인트마틴(생마르탱)</v>
      </c>
      <c r="E3500" s="19" t="n">
        <f aca="false">IFERROR(VALUE(SUBSTITUTE(TRIM('수출입 실적(국가별)'!D3504),",","")),"")</f>
        <v>157</v>
      </c>
      <c r="F3500" s="19" t="n">
        <f aca="false">IFERROR(VALUE(SUBSTITUTE(TRIM('수출입 실적(국가별)'!F3504),",","")),"")</f>
        <v>0</v>
      </c>
      <c r="G3500" s="19" t="n">
        <f aca="false">IFERROR(VALUE(SUBSTITUTE(TRIM('수출입 실적(국가별)'!G3504),",","")),"")</f>
        <v>157</v>
      </c>
    </row>
    <row r="3501" customFormat="false" ht="15" hidden="false" customHeight="true" outlineLevel="0" collapsed="false">
      <c r="A3501" s="11" t="str">
        <f aca="false">TRIM('수출입 실적(국가별)'!A3505)</f>
        <v>2026.03</v>
      </c>
      <c r="B3501" s="17" t="n">
        <f aca="false">IFERROR(VALUE(LEFT(A3501,4)),"")</f>
        <v>2026</v>
      </c>
      <c r="C3501" s="17" t="n">
        <f aca="false">IFERROR(VALUE(RIGHT(A3501,2)),"")</f>
        <v>3</v>
      </c>
      <c r="D3501" s="11" t="str">
        <f aca="false">TRIM('수출입 실적(국가별)'!B3505)</f>
        <v>안도라</v>
      </c>
      <c r="E3501" s="19" t="n">
        <f aca="false">IFERROR(VALUE(SUBSTITUTE(TRIM('수출입 실적(국가별)'!D3505),",","")),"")</f>
        <v>149</v>
      </c>
      <c r="F3501" s="19" t="n">
        <f aca="false">IFERROR(VALUE(SUBSTITUTE(TRIM('수출입 실적(국가별)'!F3505),",","")),"")</f>
        <v>72</v>
      </c>
      <c r="G3501" s="19" t="n">
        <f aca="false">IFERROR(VALUE(SUBSTITUTE(TRIM('수출입 실적(국가별)'!G3505),",","")),"")</f>
        <v>77</v>
      </c>
    </row>
    <row r="3502" customFormat="false" ht="15" hidden="false" customHeight="true" outlineLevel="0" collapsed="false">
      <c r="A3502" s="11" t="str">
        <f aca="false">TRIM('수출입 실적(국가별)'!A3506)</f>
        <v>2026.03</v>
      </c>
      <c r="B3502" s="17" t="n">
        <f aca="false">IFERROR(VALUE(LEFT(A3502,4)),"")</f>
        <v>2026</v>
      </c>
      <c r="C3502" s="17" t="n">
        <f aca="false">IFERROR(VALUE(RIGHT(A3502,2)),"")</f>
        <v>3</v>
      </c>
      <c r="D3502" s="11" t="str">
        <f aca="false">TRIM('수출입 실적(국가별)'!B3506)</f>
        <v>투르크 &amp; 카이코스 군도</v>
      </c>
      <c r="E3502" s="19" t="n">
        <f aca="false">IFERROR(VALUE(SUBSTITUTE(TRIM('수출입 실적(국가별)'!D3506),",","")),"")</f>
        <v>116</v>
      </c>
      <c r="F3502" s="19" t="n">
        <f aca="false">IFERROR(VALUE(SUBSTITUTE(TRIM('수출입 실적(국가별)'!F3506),",","")),"")</f>
        <v>0</v>
      </c>
      <c r="G3502" s="19" t="n">
        <f aca="false">IFERROR(VALUE(SUBSTITUTE(TRIM('수출입 실적(국가별)'!G3506),",","")),"")</f>
        <v>116</v>
      </c>
    </row>
    <row r="3503" customFormat="false" ht="15" hidden="false" customHeight="true" outlineLevel="0" collapsed="false">
      <c r="A3503" s="11" t="str">
        <f aca="false">TRIM('수출입 실적(국가별)'!A3507)</f>
        <v>2026.03</v>
      </c>
      <c r="B3503" s="17" t="n">
        <f aca="false">IFERROR(VALUE(LEFT(A3503,4)),"")</f>
        <v>2026</v>
      </c>
      <c r="C3503" s="17" t="n">
        <f aca="false">IFERROR(VALUE(RIGHT(A3503,2)),"")</f>
        <v>3</v>
      </c>
      <c r="D3503" s="11" t="str">
        <f aca="false">TRIM('수출입 실적(국가별)'!B3507)</f>
        <v>영령 버진군도</v>
      </c>
      <c r="E3503" s="19" t="n">
        <f aca="false">IFERROR(VALUE(SUBSTITUTE(TRIM('수출입 실적(국가별)'!D3507),",","")),"")</f>
        <v>104</v>
      </c>
      <c r="F3503" s="19" t="n">
        <f aca="false">IFERROR(VALUE(SUBSTITUTE(TRIM('수출입 실적(국가별)'!F3507),",","")),"")</f>
        <v>0</v>
      </c>
      <c r="G3503" s="19" t="n">
        <f aca="false">IFERROR(VALUE(SUBSTITUTE(TRIM('수출입 실적(국가별)'!G3507),",","")),"")</f>
        <v>104</v>
      </c>
    </row>
    <row r="3504" customFormat="false" ht="15" hidden="false" customHeight="true" outlineLevel="0" collapsed="false">
      <c r="A3504" s="11" t="str">
        <f aca="false">TRIM('수출입 실적(국가별)'!A3508)</f>
        <v>2026.03</v>
      </c>
      <c r="B3504" s="17" t="n">
        <f aca="false">IFERROR(VALUE(LEFT(A3504,4)),"")</f>
        <v>2026</v>
      </c>
      <c r="C3504" s="17" t="n">
        <f aca="false">IFERROR(VALUE(RIGHT(A3504,2)),"")</f>
        <v>3</v>
      </c>
      <c r="D3504" s="11" t="str">
        <f aca="false">TRIM('수출입 실적(국가별)'!B3508)</f>
        <v>세인트 빈센트 그레나딘</v>
      </c>
      <c r="E3504" s="19" t="n">
        <f aca="false">IFERROR(VALUE(SUBSTITUTE(TRIM('수출입 실적(국가별)'!D3508),",","")),"")</f>
        <v>97</v>
      </c>
      <c r="F3504" s="19" t="n">
        <f aca="false">IFERROR(VALUE(SUBSTITUTE(TRIM('수출입 실적(국가별)'!F3508),",","")),"")</f>
        <v>9</v>
      </c>
      <c r="G3504" s="19" t="n">
        <f aca="false">IFERROR(VALUE(SUBSTITUTE(TRIM('수출입 실적(국가별)'!G3508),",","")),"")</f>
        <v>88</v>
      </c>
    </row>
    <row r="3505" customFormat="false" ht="15" hidden="false" customHeight="true" outlineLevel="0" collapsed="false">
      <c r="A3505" s="11" t="str">
        <f aca="false">TRIM('수출입 실적(국가별)'!A3509)</f>
        <v>2026.03</v>
      </c>
      <c r="B3505" s="17" t="n">
        <f aca="false">IFERROR(VALUE(LEFT(A3505,4)),"")</f>
        <v>2026</v>
      </c>
      <c r="C3505" s="17" t="n">
        <f aca="false">IFERROR(VALUE(RIGHT(A3505,2)),"")</f>
        <v>3</v>
      </c>
      <c r="D3505" s="11" t="str">
        <f aca="false">TRIM('수출입 실적(국가별)'!B3509)</f>
        <v>메요트</v>
      </c>
      <c r="E3505" s="19" t="n">
        <f aca="false">IFERROR(VALUE(SUBSTITUTE(TRIM('수출입 실적(국가별)'!D3509),",","")),"")</f>
        <v>93</v>
      </c>
      <c r="F3505" s="19" t="n">
        <f aca="false">IFERROR(VALUE(SUBSTITUTE(TRIM('수출입 실적(국가별)'!F3509),",","")),"")</f>
        <v>0</v>
      </c>
      <c r="G3505" s="19" t="n">
        <f aca="false">IFERROR(VALUE(SUBSTITUTE(TRIM('수출입 실적(국가별)'!G3509),",","")),"")</f>
        <v>93</v>
      </c>
    </row>
    <row r="3506" customFormat="false" ht="15" hidden="false" customHeight="true" outlineLevel="0" collapsed="false">
      <c r="A3506" s="11" t="str">
        <f aca="false">TRIM('수출입 실적(국가별)'!A3510)</f>
        <v>2026.03</v>
      </c>
      <c r="B3506" s="17" t="n">
        <f aca="false">IFERROR(VALUE(LEFT(A3506,4)),"")</f>
        <v>2026</v>
      </c>
      <c r="C3506" s="17" t="n">
        <f aca="false">IFERROR(VALUE(RIGHT(A3506,2)),"")</f>
        <v>3</v>
      </c>
      <c r="D3506" s="11" t="str">
        <f aca="false">TRIM('수출입 실적(국가별)'!B3510)</f>
        <v>카보 베르데</v>
      </c>
      <c r="E3506" s="19" t="n">
        <f aca="false">IFERROR(VALUE(SUBSTITUTE(TRIM('수출입 실적(국가별)'!D3510),",","")),"")</f>
        <v>68</v>
      </c>
      <c r="F3506" s="19" t="n">
        <f aca="false">IFERROR(VALUE(SUBSTITUTE(TRIM('수출입 실적(국가별)'!F3510),",","")),"")</f>
        <v>0</v>
      </c>
      <c r="G3506" s="19" t="n">
        <f aca="false">IFERROR(VALUE(SUBSTITUTE(TRIM('수출입 실적(국가별)'!G3510),",","")),"")</f>
        <v>68</v>
      </c>
    </row>
    <row r="3507" customFormat="false" ht="15" hidden="false" customHeight="true" outlineLevel="0" collapsed="false">
      <c r="A3507" s="11" t="str">
        <f aca="false">TRIM('수출입 실적(국가별)'!A3511)</f>
        <v>2026.03</v>
      </c>
      <c r="B3507" s="17" t="n">
        <f aca="false">IFERROR(VALUE(LEFT(A3507,4)),"")</f>
        <v>2026</v>
      </c>
      <c r="C3507" s="17" t="n">
        <f aca="false">IFERROR(VALUE(RIGHT(A3507,2)),"")</f>
        <v>3</v>
      </c>
      <c r="D3507" s="11" t="str">
        <f aca="false">TRIM('수출입 실적(국가별)'!B3511)</f>
        <v>챠드</v>
      </c>
      <c r="E3507" s="19" t="n">
        <f aca="false">IFERROR(VALUE(SUBSTITUTE(TRIM('수출입 실적(국가별)'!D3511),",","")),"")</f>
        <v>56</v>
      </c>
      <c r="F3507" s="19" t="n">
        <f aca="false">IFERROR(VALUE(SUBSTITUTE(TRIM('수출입 실적(국가별)'!F3511),",","")),"")</f>
        <v>0</v>
      </c>
      <c r="G3507" s="19" t="n">
        <f aca="false">IFERROR(VALUE(SUBSTITUTE(TRIM('수출입 실적(국가별)'!G3511),",","")),"")</f>
        <v>55</v>
      </c>
    </row>
    <row r="3508" customFormat="false" ht="15" hidden="false" customHeight="true" outlineLevel="0" collapsed="false">
      <c r="A3508" s="11" t="str">
        <f aca="false">TRIM('수출입 실적(국가별)'!A3512)</f>
        <v>2026.03</v>
      </c>
      <c r="B3508" s="17" t="n">
        <f aca="false">IFERROR(VALUE(LEFT(A3508,4)),"")</f>
        <v>2026</v>
      </c>
      <c r="C3508" s="17" t="n">
        <f aca="false">IFERROR(VALUE(RIGHT(A3508,2)),"")</f>
        <v>3</v>
      </c>
      <c r="D3508" s="11" t="str">
        <f aca="false">TRIM('수출입 실적(국가별)'!B3512)</f>
        <v>안티가 바부다</v>
      </c>
      <c r="E3508" s="19" t="n">
        <f aca="false">IFERROR(VALUE(SUBSTITUTE(TRIM('수출입 실적(국가별)'!D3512),",","")),"")</f>
        <v>53</v>
      </c>
      <c r="F3508" s="19" t="n">
        <f aca="false">IFERROR(VALUE(SUBSTITUTE(TRIM('수출입 실적(국가별)'!F3512),",","")),"")</f>
        <v>1</v>
      </c>
      <c r="G3508" s="19" t="n">
        <f aca="false">IFERROR(VALUE(SUBSTITUTE(TRIM('수출입 실적(국가별)'!G3512),",","")),"")</f>
        <v>52</v>
      </c>
    </row>
    <row r="3509" customFormat="false" ht="15" hidden="false" customHeight="true" outlineLevel="0" collapsed="false">
      <c r="A3509" s="11" t="str">
        <f aca="false">TRIM('수출입 실적(국가별)'!A3513)</f>
        <v>2026.03</v>
      </c>
      <c r="B3509" s="17" t="n">
        <f aca="false">IFERROR(VALUE(LEFT(A3509,4)),"")</f>
        <v>2026</v>
      </c>
      <c r="C3509" s="17" t="n">
        <f aca="false">IFERROR(VALUE(RIGHT(A3509,2)),"")</f>
        <v>3</v>
      </c>
      <c r="D3509" s="11" t="str">
        <f aca="false">TRIM('수출입 실적(국가별)'!B3513)</f>
        <v>앙귈라</v>
      </c>
      <c r="E3509" s="19" t="n">
        <f aca="false">IFERROR(VALUE(SUBSTITUTE(TRIM('수출입 실적(국가별)'!D3513),",","")),"")</f>
        <v>47</v>
      </c>
      <c r="F3509" s="19" t="n">
        <f aca="false">IFERROR(VALUE(SUBSTITUTE(TRIM('수출입 실적(국가별)'!F3513),",","")),"")</f>
        <v>1</v>
      </c>
      <c r="G3509" s="19" t="n">
        <f aca="false">IFERROR(VALUE(SUBSTITUTE(TRIM('수출입 실적(국가별)'!G3513),",","")),"")</f>
        <v>47</v>
      </c>
    </row>
    <row r="3510" customFormat="false" ht="15" hidden="false" customHeight="true" outlineLevel="0" collapsed="false">
      <c r="A3510" s="11" t="str">
        <f aca="false">TRIM('수출입 실적(국가별)'!A3514)</f>
        <v>2026.03</v>
      </c>
      <c r="B3510" s="17" t="n">
        <f aca="false">IFERROR(VALUE(LEFT(A3510,4)),"")</f>
        <v>2026</v>
      </c>
      <c r="C3510" s="17" t="n">
        <f aca="false">IFERROR(VALUE(RIGHT(A3510,2)),"")</f>
        <v>3</v>
      </c>
      <c r="D3510" s="11" t="str">
        <f aca="false">TRIM('수출입 실적(국가별)'!B3514)</f>
        <v>보네르 신트외스타티위스</v>
      </c>
      <c r="E3510" s="19" t="n">
        <f aca="false">IFERROR(VALUE(SUBSTITUTE(TRIM('수출입 실적(국가별)'!D3514),",","")),"")</f>
        <v>43</v>
      </c>
      <c r="F3510" s="19" t="n">
        <f aca="false">IFERROR(VALUE(SUBSTITUTE(TRIM('수출입 실적(국가별)'!F3514),",","")),"")</f>
        <v>0</v>
      </c>
      <c r="G3510" s="19" t="n">
        <f aca="false">IFERROR(VALUE(SUBSTITUTE(TRIM('수출입 실적(국가별)'!G3514),",","")),"")</f>
        <v>43</v>
      </c>
    </row>
    <row r="3511" customFormat="false" ht="15" hidden="false" customHeight="true" outlineLevel="0" collapsed="false">
      <c r="A3511" s="11" t="str">
        <f aca="false">TRIM('수출입 실적(국가별)'!A3515)</f>
        <v>2026.03</v>
      </c>
      <c r="B3511" s="17" t="n">
        <f aca="false">IFERROR(VALUE(LEFT(A3511,4)),"")</f>
        <v>2026</v>
      </c>
      <c r="C3511" s="17" t="n">
        <f aca="false">IFERROR(VALUE(RIGHT(A3511,2)),"")</f>
        <v>3</v>
      </c>
      <c r="D3511" s="11" t="str">
        <f aca="false">TRIM('수출입 실적(국가별)'!B3515)</f>
        <v>산마리노</v>
      </c>
      <c r="E3511" s="19" t="n">
        <f aca="false">IFERROR(VALUE(SUBSTITUTE(TRIM('수출입 실적(국가별)'!D3515),",","")),"")</f>
        <v>30</v>
      </c>
      <c r="F3511" s="19" t="n">
        <f aca="false">IFERROR(VALUE(SUBSTITUTE(TRIM('수출입 실적(국가별)'!F3515),",","")),"")</f>
        <v>64</v>
      </c>
      <c r="G3511" s="19" t="n">
        <f aca="false">IFERROR(VALUE(SUBSTITUTE(TRIM('수출입 실적(국가별)'!G3515),",","")),"")</f>
        <v>-34</v>
      </c>
    </row>
    <row r="3512" customFormat="false" ht="15" hidden="false" customHeight="true" outlineLevel="0" collapsed="false">
      <c r="A3512" s="11" t="str">
        <f aca="false">TRIM('수출입 실적(국가별)'!A3516)</f>
        <v>2026.03</v>
      </c>
      <c r="B3512" s="17" t="n">
        <f aca="false">IFERROR(VALUE(LEFT(A3512,4)),"")</f>
        <v>2026</v>
      </c>
      <c r="C3512" s="17" t="n">
        <f aca="false">IFERROR(VALUE(RIGHT(A3512,2)),"")</f>
        <v>3</v>
      </c>
      <c r="D3512" s="11" t="str">
        <f aca="false">TRIM('수출입 실적(국가별)'!B3516)</f>
        <v>세인트 키츠 네비스</v>
      </c>
      <c r="E3512" s="19" t="n">
        <f aca="false">IFERROR(VALUE(SUBSTITUTE(TRIM('수출입 실적(국가별)'!D3516),",","")),"")</f>
        <v>28</v>
      </c>
      <c r="F3512" s="19" t="n">
        <f aca="false">IFERROR(VALUE(SUBSTITUTE(TRIM('수출입 실적(국가별)'!F3516),",","")),"")</f>
        <v>10</v>
      </c>
      <c r="G3512" s="19" t="n">
        <f aca="false">IFERROR(VALUE(SUBSTITUTE(TRIM('수출입 실적(국가별)'!G3516),",","")),"")</f>
        <v>18</v>
      </c>
    </row>
    <row r="3513" customFormat="false" ht="15" hidden="false" customHeight="true" outlineLevel="0" collapsed="false">
      <c r="A3513" s="11" t="str">
        <f aca="false">TRIM('수출입 실적(국가별)'!A3517)</f>
        <v>2026.03</v>
      </c>
      <c r="B3513" s="17" t="n">
        <f aca="false">IFERROR(VALUE(LEFT(A3513,4)),"")</f>
        <v>2026</v>
      </c>
      <c r="C3513" s="17" t="n">
        <f aca="false">IFERROR(VALUE(RIGHT(A3513,2)),"")</f>
        <v>3</v>
      </c>
      <c r="D3513" s="11" t="str">
        <f aca="false">TRIM('수출입 실적(국가별)'!B3517)</f>
        <v>네덜란드 열도</v>
      </c>
      <c r="E3513" s="19" t="n">
        <f aca="false">IFERROR(VALUE(SUBSTITUTE(TRIM('수출입 실적(국가별)'!D3517),",","")),"")</f>
        <v>28</v>
      </c>
      <c r="F3513" s="19" t="n">
        <f aca="false">IFERROR(VALUE(SUBSTITUTE(TRIM('수출입 실적(국가별)'!F3517),",","")),"")</f>
        <v>1</v>
      </c>
      <c r="G3513" s="19" t="n">
        <f aca="false">IFERROR(VALUE(SUBSTITUTE(TRIM('수출입 실적(국가별)'!G3517),",","")),"")</f>
        <v>27</v>
      </c>
    </row>
    <row r="3514" customFormat="false" ht="15" hidden="false" customHeight="true" outlineLevel="0" collapsed="false">
      <c r="A3514" s="11" t="str">
        <f aca="false">TRIM('수출입 실적(국가별)'!A3518)</f>
        <v>2026.03</v>
      </c>
      <c r="B3514" s="17" t="n">
        <f aca="false">IFERROR(VALUE(LEFT(A3514,4)),"")</f>
        <v>2026</v>
      </c>
      <c r="C3514" s="17" t="n">
        <f aca="false">IFERROR(VALUE(RIGHT(A3514,2)),"")</f>
        <v>3</v>
      </c>
      <c r="D3514" s="11" t="str">
        <f aca="false">TRIM('수출입 실적(국가별)'!B3518)</f>
        <v>통가</v>
      </c>
      <c r="E3514" s="19" t="n">
        <f aca="false">IFERROR(VALUE(SUBSTITUTE(TRIM('수출입 실적(국가별)'!D3518),",","")),"")</f>
        <v>22</v>
      </c>
      <c r="F3514" s="19" t="n">
        <f aca="false">IFERROR(VALUE(SUBSTITUTE(TRIM('수출입 실적(국가별)'!F3518),",","")),"")</f>
        <v>16</v>
      </c>
      <c r="G3514" s="19" t="n">
        <f aca="false">IFERROR(VALUE(SUBSTITUTE(TRIM('수출입 실적(국가별)'!G3518),",","")),"")</f>
        <v>6</v>
      </c>
    </row>
    <row r="3515" customFormat="false" ht="15" hidden="false" customHeight="true" outlineLevel="0" collapsed="false">
      <c r="A3515" s="11" t="str">
        <f aca="false">TRIM('수출입 실적(국가별)'!A3519)</f>
        <v>2026.03</v>
      </c>
      <c r="B3515" s="17" t="n">
        <f aca="false">IFERROR(VALUE(LEFT(A3515,4)),"")</f>
        <v>2026</v>
      </c>
      <c r="C3515" s="17" t="n">
        <f aca="false">IFERROR(VALUE(RIGHT(A3515,2)),"")</f>
        <v>3</v>
      </c>
      <c r="D3515" s="11" t="str">
        <f aca="false">TRIM('수출입 실적(국가별)'!B3519)</f>
        <v>미령 버진군도</v>
      </c>
      <c r="E3515" s="19" t="n">
        <f aca="false">IFERROR(VALUE(SUBSTITUTE(TRIM('수출입 실적(국가별)'!D3519),",","")),"")</f>
        <v>20</v>
      </c>
      <c r="F3515" s="19" t="n">
        <f aca="false">IFERROR(VALUE(SUBSTITUTE(TRIM('수출입 실적(국가별)'!F3519),",","")),"")</f>
        <v>0</v>
      </c>
      <c r="G3515" s="19" t="n">
        <f aca="false">IFERROR(VALUE(SUBSTITUTE(TRIM('수출입 실적(국가별)'!G3519),",","")),"")</f>
        <v>20</v>
      </c>
    </row>
    <row r="3516" customFormat="false" ht="15" hidden="false" customHeight="true" outlineLevel="0" collapsed="false">
      <c r="A3516" s="11" t="str">
        <f aca="false">TRIM('수출입 실적(국가별)'!A3520)</f>
        <v>2026.03</v>
      </c>
      <c r="B3516" s="17" t="n">
        <f aca="false">IFERROR(VALUE(LEFT(A3516,4)),"")</f>
        <v>2026</v>
      </c>
      <c r="C3516" s="17" t="n">
        <f aca="false">IFERROR(VALUE(RIGHT(A3516,2)),"")</f>
        <v>3</v>
      </c>
      <c r="D3516" s="11" t="str">
        <f aca="false">TRIM('수출입 실적(국가별)'!B3520)</f>
        <v>코모로스</v>
      </c>
      <c r="E3516" s="19" t="n">
        <f aca="false">IFERROR(VALUE(SUBSTITUTE(TRIM('수출입 실적(국가별)'!D3520),",","")),"")</f>
        <v>18</v>
      </c>
      <c r="F3516" s="19" t="n">
        <f aca="false">IFERROR(VALUE(SUBSTITUTE(TRIM('수출입 실적(국가별)'!F3520),",","")),"")</f>
        <v>1</v>
      </c>
      <c r="G3516" s="19" t="n">
        <f aca="false">IFERROR(VALUE(SUBSTITUTE(TRIM('수출입 실적(국가별)'!G3520),",","")),"")</f>
        <v>17</v>
      </c>
    </row>
    <row r="3517" customFormat="false" ht="15" hidden="false" customHeight="true" outlineLevel="0" collapsed="false">
      <c r="A3517" s="11" t="str">
        <f aca="false">TRIM('수출입 실적(국가별)'!A3521)</f>
        <v>2026.03</v>
      </c>
      <c r="B3517" s="17" t="n">
        <f aca="false">IFERROR(VALUE(LEFT(A3517,4)),"")</f>
        <v>2026</v>
      </c>
      <c r="C3517" s="17" t="n">
        <f aca="false">IFERROR(VALUE(RIGHT(A3517,2)),"")</f>
        <v>3</v>
      </c>
      <c r="D3517" s="11" t="str">
        <f aca="false">TRIM('수출입 실적(국가별)'!B3521)</f>
        <v>남수단</v>
      </c>
      <c r="E3517" s="19" t="n">
        <f aca="false">IFERROR(VALUE(SUBSTITUTE(TRIM('수출입 실적(국가별)'!D3521),",","")),"")</f>
        <v>18</v>
      </c>
      <c r="F3517" s="19" t="n">
        <f aca="false">IFERROR(VALUE(SUBSTITUTE(TRIM('수출입 실적(국가별)'!F3521),",","")),"")</f>
        <v>0</v>
      </c>
      <c r="G3517" s="19" t="n">
        <f aca="false">IFERROR(VALUE(SUBSTITUTE(TRIM('수출입 실적(국가별)'!G3521),",","")),"")</f>
        <v>18</v>
      </c>
    </row>
    <row r="3518" customFormat="false" ht="15" hidden="false" customHeight="true" outlineLevel="0" collapsed="false">
      <c r="A3518" s="11" t="str">
        <f aca="false">TRIM('수출입 실적(국가별)'!A3522)</f>
        <v>2026.03</v>
      </c>
      <c r="B3518" s="17" t="n">
        <f aca="false">IFERROR(VALUE(LEFT(A3518,4)),"")</f>
        <v>2026</v>
      </c>
      <c r="C3518" s="17" t="n">
        <f aca="false">IFERROR(VALUE(RIGHT(A3518,2)),"")</f>
        <v>3</v>
      </c>
      <c r="D3518" s="11" t="str">
        <f aca="false">TRIM('수출입 실적(국가별)'!B3522)</f>
        <v>스와질랜드</v>
      </c>
      <c r="E3518" s="19" t="n">
        <f aca="false">IFERROR(VALUE(SUBSTITUTE(TRIM('수출입 실적(국가별)'!D3522),",","")),"")</f>
        <v>18</v>
      </c>
      <c r="F3518" s="19" t="n">
        <f aca="false">IFERROR(VALUE(SUBSTITUTE(TRIM('수출입 실적(국가별)'!F3522),",","")),"")</f>
        <v>92</v>
      </c>
      <c r="G3518" s="19" t="n">
        <f aca="false">IFERROR(VALUE(SUBSTITUTE(TRIM('수출입 실적(국가별)'!G3522),",","")),"")</f>
        <v>-74</v>
      </c>
    </row>
    <row r="3519" customFormat="false" ht="15" hidden="false" customHeight="true" outlineLevel="0" collapsed="false">
      <c r="A3519" s="11" t="str">
        <f aca="false">TRIM('수출입 실적(국가별)'!A3523)</f>
        <v>2026.03</v>
      </c>
      <c r="B3519" s="17" t="n">
        <f aca="false">IFERROR(VALUE(LEFT(A3519,4)),"")</f>
        <v>2026</v>
      </c>
      <c r="C3519" s="17" t="n">
        <f aca="false">IFERROR(VALUE(RIGHT(A3519,2)),"")</f>
        <v>3</v>
      </c>
      <c r="D3519" s="11" t="str">
        <f aca="false">TRIM('수출입 실적(국가별)'!B3523)</f>
        <v>보츠와나</v>
      </c>
      <c r="E3519" s="19" t="n">
        <f aca="false">IFERROR(VALUE(SUBSTITUTE(TRIM('수출입 실적(국가별)'!D3523),",","")),"")</f>
        <v>9</v>
      </c>
      <c r="F3519" s="19" t="n">
        <f aca="false">IFERROR(VALUE(SUBSTITUTE(TRIM('수출입 실적(국가별)'!F3523),",","")),"")</f>
        <v>27</v>
      </c>
      <c r="G3519" s="19" t="n">
        <f aca="false">IFERROR(VALUE(SUBSTITUTE(TRIM('수출입 실적(국가별)'!G3523),",","")),"")</f>
        <v>-18</v>
      </c>
    </row>
    <row r="3520" customFormat="false" ht="15" hidden="false" customHeight="true" outlineLevel="0" collapsed="false">
      <c r="A3520" s="11" t="str">
        <f aca="false">TRIM('수출입 실적(국가별)'!A3524)</f>
        <v>2026.03</v>
      </c>
      <c r="B3520" s="17" t="n">
        <f aca="false">IFERROR(VALUE(LEFT(A3520,4)),"")</f>
        <v>2026</v>
      </c>
      <c r="C3520" s="17" t="n">
        <f aca="false">IFERROR(VALUE(RIGHT(A3520,2)),"")</f>
        <v>3</v>
      </c>
      <c r="D3520" s="11" t="str">
        <f aca="false">TRIM('수출입 실적(국가별)'!B3524)</f>
        <v>상토메 프린스페</v>
      </c>
      <c r="E3520" s="19" t="n">
        <f aca="false">IFERROR(VALUE(SUBSTITUTE(TRIM('수출입 실적(국가별)'!D3524),",","")),"")</f>
        <v>8</v>
      </c>
      <c r="F3520" s="19" t="n">
        <f aca="false">IFERROR(VALUE(SUBSTITUTE(TRIM('수출입 실적(국가별)'!F3524),",","")),"")</f>
        <v>0</v>
      </c>
      <c r="G3520" s="19" t="n">
        <f aca="false">IFERROR(VALUE(SUBSTITUTE(TRIM('수출입 실적(국가별)'!G3524),",","")),"")</f>
        <v>8</v>
      </c>
    </row>
    <row r="3521" customFormat="false" ht="15" hidden="false" customHeight="true" outlineLevel="0" collapsed="false">
      <c r="A3521" s="11" t="str">
        <f aca="false">TRIM('수출입 실적(국가별)'!A3525)</f>
        <v>2026.03</v>
      </c>
      <c r="B3521" s="17" t="n">
        <f aca="false">IFERROR(VALUE(LEFT(A3521,4)),"")</f>
        <v>2026</v>
      </c>
      <c r="C3521" s="17" t="n">
        <f aca="false">IFERROR(VALUE(RIGHT(A3521,2)),"")</f>
        <v>3</v>
      </c>
      <c r="D3521" s="11" t="str">
        <f aca="false">TRIM('수출입 실적(국가별)'!B3525)</f>
        <v>교황청</v>
      </c>
      <c r="E3521" s="19" t="n">
        <f aca="false">IFERROR(VALUE(SUBSTITUTE(TRIM('수출입 실적(국가별)'!D3525),",","")),"")</f>
        <v>6</v>
      </c>
      <c r="F3521" s="19" t="n">
        <f aca="false">IFERROR(VALUE(SUBSTITUTE(TRIM('수출입 실적(국가별)'!F3525),",","")),"")</f>
        <v>0</v>
      </c>
      <c r="G3521" s="19" t="n">
        <f aca="false">IFERROR(VALUE(SUBSTITUTE(TRIM('수출입 실적(국가별)'!G3525),",","")),"")</f>
        <v>6</v>
      </c>
    </row>
    <row r="3522" customFormat="false" ht="15" hidden="false" customHeight="true" outlineLevel="0" collapsed="false">
      <c r="A3522" s="11" t="str">
        <f aca="false">TRIM('수출입 실적(국가별)'!A3526)</f>
        <v>2026.03</v>
      </c>
      <c r="B3522" s="17" t="n">
        <f aca="false">IFERROR(VALUE(LEFT(A3522,4)),"")</f>
        <v>2026</v>
      </c>
      <c r="C3522" s="17" t="n">
        <f aca="false">IFERROR(VALUE(RIGHT(A3522,2)),"")</f>
        <v>3</v>
      </c>
      <c r="D3522" s="11" t="str">
        <f aca="false">TRIM('수출입 실적(국가별)'!B3526)</f>
        <v>그린랜드</v>
      </c>
      <c r="E3522" s="19" t="n">
        <f aca="false">IFERROR(VALUE(SUBSTITUTE(TRIM('수출입 실적(국가별)'!D3526),",","")),"")</f>
        <v>6</v>
      </c>
      <c r="F3522" s="19" t="n">
        <f aca="false">IFERROR(VALUE(SUBSTITUTE(TRIM('수출입 실적(국가별)'!F3526),",","")),"")</f>
        <v>9</v>
      </c>
      <c r="G3522" s="19" t="n">
        <f aca="false">IFERROR(VALUE(SUBSTITUTE(TRIM('수출입 실적(국가별)'!G3526),",","")),"")</f>
        <v>-4</v>
      </c>
    </row>
    <row r="3523" customFormat="false" ht="15" hidden="false" customHeight="true" outlineLevel="0" collapsed="false">
      <c r="A3523" s="11" t="str">
        <f aca="false">TRIM('수출입 실적(국가별)'!A3527)</f>
        <v>2026.03</v>
      </c>
      <c r="B3523" s="17" t="n">
        <f aca="false">IFERROR(VALUE(LEFT(A3523,4)),"")</f>
        <v>2026</v>
      </c>
      <c r="C3523" s="17" t="n">
        <f aca="false">IFERROR(VALUE(RIGHT(A3523,2)),"")</f>
        <v>3</v>
      </c>
      <c r="D3523" s="11" t="str">
        <f aca="false">TRIM('수출입 실적(국가별)'!B3527)</f>
        <v>세인트 바르탤르미</v>
      </c>
      <c r="E3523" s="19" t="n">
        <f aca="false">IFERROR(VALUE(SUBSTITUTE(TRIM('수출입 실적(국가별)'!D3527),",","")),"")</f>
        <v>4</v>
      </c>
      <c r="F3523" s="19" t="n">
        <f aca="false">IFERROR(VALUE(SUBSTITUTE(TRIM('수출입 실적(국가별)'!F3527),",","")),"")</f>
        <v>0</v>
      </c>
      <c r="G3523" s="19" t="n">
        <f aca="false">IFERROR(VALUE(SUBSTITUTE(TRIM('수출입 실적(국가별)'!G3527),",","")),"")</f>
        <v>4</v>
      </c>
    </row>
    <row r="3524" customFormat="false" ht="15" hidden="false" customHeight="true" outlineLevel="0" collapsed="false">
      <c r="A3524" s="11" t="str">
        <f aca="false">TRIM('수출입 실적(국가별)'!A3528)</f>
        <v>2026.03</v>
      </c>
      <c r="B3524" s="17" t="n">
        <f aca="false">IFERROR(VALUE(LEFT(A3524,4)),"")</f>
        <v>2026</v>
      </c>
      <c r="C3524" s="17" t="n">
        <f aca="false">IFERROR(VALUE(RIGHT(A3524,2)),"")</f>
        <v>3</v>
      </c>
      <c r="D3524" s="11" t="str">
        <f aca="false">TRIM('수출입 실적(국가별)'!B3528)</f>
        <v>포클랜드 군도</v>
      </c>
      <c r="E3524" s="19" t="n">
        <f aca="false">IFERROR(VALUE(SUBSTITUTE(TRIM('수출입 실적(국가별)'!D3528),",","")),"")</f>
        <v>2</v>
      </c>
      <c r="F3524" s="19" t="n">
        <f aca="false">IFERROR(VALUE(SUBSTITUTE(TRIM('수출입 실적(국가별)'!F3528),",","")),"")</f>
        <v>0</v>
      </c>
      <c r="G3524" s="19" t="n">
        <f aca="false">IFERROR(VALUE(SUBSTITUTE(TRIM('수출입 실적(국가별)'!G3528),",","")),"")</f>
        <v>2</v>
      </c>
    </row>
    <row r="3525" customFormat="false" ht="15" hidden="false" customHeight="true" outlineLevel="0" collapsed="false">
      <c r="A3525" s="11" t="str">
        <f aca="false">TRIM('수출입 실적(국가별)'!A3529)</f>
        <v>2026.03</v>
      </c>
      <c r="B3525" s="17" t="n">
        <f aca="false">IFERROR(VALUE(LEFT(A3525,4)),"")</f>
        <v>2026</v>
      </c>
      <c r="C3525" s="17" t="n">
        <f aca="false">IFERROR(VALUE(RIGHT(A3525,2)),"")</f>
        <v>3</v>
      </c>
      <c r="D3525" s="11" t="str">
        <f aca="false">TRIM('수출입 실적(국가별)'!B3529)</f>
        <v>세인트 헬레나</v>
      </c>
      <c r="E3525" s="19" t="n">
        <f aca="false">IFERROR(VALUE(SUBSTITUTE(TRIM('수출입 실적(국가별)'!D3529),",","")),"")</f>
        <v>1</v>
      </c>
      <c r="F3525" s="19" t="n">
        <f aca="false">IFERROR(VALUE(SUBSTITUTE(TRIM('수출입 실적(국가별)'!F3529),",","")),"")</f>
        <v>0</v>
      </c>
      <c r="G3525" s="19" t="n">
        <f aca="false">IFERROR(VALUE(SUBSTITUTE(TRIM('수출입 실적(국가별)'!G3529),",","")),"")</f>
        <v>1</v>
      </c>
    </row>
    <row r="3526" customFormat="false" ht="15" hidden="false" customHeight="true" outlineLevel="0" collapsed="false">
      <c r="A3526" s="11" t="str">
        <f aca="false">TRIM('수출입 실적(국가별)'!A3530)</f>
        <v>2026.03</v>
      </c>
      <c r="B3526" s="17" t="n">
        <f aca="false">IFERROR(VALUE(LEFT(A3526,4)),"")</f>
        <v>2026</v>
      </c>
      <c r="C3526" s="17" t="n">
        <f aca="false">IFERROR(VALUE(RIGHT(A3526,2)),"")</f>
        <v>3</v>
      </c>
      <c r="D3526" s="11" t="str">
        <f aca="false">TRIM('수출입 실적(국가별)'!B3530)</f>
        <v>건지</v>
      </c>
      <c r="E3526" s="19" t="n">
        <f aca="false">IFERROR(VALUE(SUBSTITUTE(TRIM('수출입 실적(국가별)'!D3530),",","")),"")</f>
        <v>0</v>
      </c>
      <c r="F3526" s="19" t="n">
        <f aca="false">IFERROR(VALUE(SUBSTITUTE(TRIM('수출입 실적(국가별)'!F3530),",","")),"")</f>
        <v>0</v>
      </c>
      <c r="G3526" s="19" t="n">
        <f aca="false">IFERROR(VALUE(SUBSTITUTE(TRIM('수출입 실적(국가별)'!G3530),",","")),"")</f>
        <v>0</v>
      </c>
    </row>
    <row r="3527" customFormat="false" ht="15" hidden="false" customHeight="true" outlineLevel="0" collapsed="false">
      <c r="A3527" s="11" t="str">
        <f aca="false">TRIM('수출입 실적(국가별)'!A3531)</f>
        <v>2026.03</v>
      </c>
      <c r="B3527" s="17" t="n">
        <f aca="false">IFERROR(VALUE(LEFT(A3527,4)),"")</f>
        <v>2026</v>
      </c>
      <c r="C3527" s="17" t="n">
        <f aca="false">IFERROR(VALUE(RIGHT(A3527,2)),"")</f>
        <v>3</v>
      </c>
      <c r="D3527" s="11" t="str">
        <f aca="false">TRIM('수출입 실적(국가별)'!B3531)</f>
        <v>기네비소</v>
      </c>
      <c r="E3527" s="19" t="n">
        <f aca="false">IFERROR(VALUE(SUBSTITUTE(TRIM('수출입 실적(국가별)'!D3531),",","")),"")</f>
        <v>0</v>
      </c>
      <c r="F3527" s="19" t="n">
        <f aca="false">IFERROR(VALUE(SUBSTITUTE(TRIM('수출입 실적(국가별)'!F3531),",","")),"")</f>
        <v>0</v>
      </c>
      <c r="G3527" s="19" t="n">
        <f aca="false">IFERROR(VALUE(SUBSTITUTE(TRIM('수출입 실적(국가별)'!G3531),",","")),"")</f>
        <v>0</v>
      </c>
    </row>
    <row r="3528" customFormat="false" ht="15" hidden="false" customHeight="true" outlineLevel="0" collapsed="false">
      <c r="A3528" s="11" t="str">
        <f aca="false">TRIM('수출입 실적(국가별)'!A3532)</f>
        <v>2026.03</v>
      </c>
      <c r="B3528" s="17" t="n">
        <f aca="false">IFERROR(VALUE(LEFT(A3528,4)),"")</f>
        <v>2026</v>
      </c>
      <c r="C3528" s="17" t="n">
        <f aca="false">IFERROR(VALUE(RIGHT(A3528,2)),"")</f>
        <v>3</v>
      </c>
      <c r="D3528" s="11" t="str">
        <f aca="false">TRIM('수출입 실적(국가별)'!B3532)</f>
        <v>파로에 군도</v>
      </c>
      <c r="E3528" s="19" t="n">
        <f aca="false">IFERROR(VALUE(SUBSTITUTE(TRIM('수출입 실적(국가별)'!D3532),",","")),"")</f>
        <v>0</v>
      </c>
      <c r="F3528" s="19" t="n">
        <f aca="false">IFERROR(VALUE(SUBSTITUTE(TRIM('수출입 실적(국가별)'!F3532),",","")),"")</f>
        <v>166</v>
      </c>
      <c r="G3528" s="19" t="n">
        <f aca="false">IFERROR(VALUE(SUBSTITUTE(TRIM('수출입 실적(국가별)'!G3532),",","")),"")</f>
        <v>-166</v>
      </c>
    </row>
    <row r="3529" customFormat="false" ht="15" hidden="false" customHeight="true" outlineLevel="0" collapsed="false">
      <c r="A3529" s="11" t="str">
        <f aca="false">TRIM('수출입 실적(국가별)'!A3533)</f>
        <v>2026.03</v>
      </c>
      <c r="B3529" s="17" t="n">
        <f aca="false">IFERROR(VALUE(LEFT(A3529,4)),"")</f>
        <v>2026</v>
      </c>
      <c r="C3529" s="17" t="n">
        <f aca="false">IFERROR(VALUE(RIGHT(A3529,2)),"")</f>
        <v>3</v>
      </c>
      <c r="D3529" s="11" t="str">
        <f aca="false">TRIM('수출입 실적(국가별)'!B3533)</f>
        <v>저어지</v>
      </c>
      <c r="E3529" s="19" t="n">
        <f aca="false">IFERROR(VALUE(SUBSTITUTE(TRIM('수출입 실적(국가별)'!D3533),",","")),"")</f>
        <v>0</v>
      </c>
      <c r="F3529" s="19" t="n">
        <f aca="false">IFERROR(VALUE(SUBSTITUTE(TRIM('수출입 실적(국가별)'!F3533),",","")),"")</f>
        <v>2</v>
      </c>
      <c r="G3529" s="19" t="n">
        <f aca="false">IFERROR(VALUE(SUBSTITUTE(TRIM('수출입 실적(국가별)'!G3533),",","")),"")</f>
        <v>-1</v>
      </c>
    </row>
    <row r="3530" customFormat="false" ht="15" hidden="false" customHeight="true" outlineLevel="0" collapsed="false">
      <c r="A3530" s="11" t="str">
        <f aca="false">TRIM('수출입 실적(국가별)'!A3534)</f>
        <v>2026.03</v>
      </c>
      <c r="B3530" s="17" t="n">
        <f aca="false">IFERROR(VALUE(LEFT(A3530,4)),"")</f>
        <v>2026</v>
      </c>
      <c r="C3530" s="17" t="n">
        <f aca="false">IFERROR(VALUE(RIGHT(A3530,2)),"")</f>
        <v>3</v>
      </c>
      <c r="D3530" s="11" t="str">
        <f aca="false">TRIM('수출입 실적(국가별)'!B3534)</f>
        <v>쿡 아일랜드</v>
      </c>
      <c r="E3530" s="19" t="n">
        <f aca="false">IFERROR(VALUE(SUBSTITUTE(TRIM('수출입 실적(국가별)'!D3534),",","")),"")</f>
        <v>0</v>
      </c>
      <c r="F3530" s="19" t="n">
        <f aca="false">IFERROR(VALUE(SUBSTITUTE(TRIM('수출입 실적(국가별)'!F3534),",","")),"")</f>
        <v>1</v>
      </c>
      <c r="G3530" s="19" t="n">
        <f aca="false">IFERROR(VALUE(SUBSTITUTE(TRIM('수출입 실적(국가별)'!G3534),",","")),"")</f>
        <v>-1</v>
      </c>
    </row>
    <row r="3531" customFormat="false" ht="15" hidden="false" customHeight="true" outlineLevel="0" collapsed="false">
      <c r="A3531" s="11" t="str">
        <f aca="false">TRIM('수출입 실적(국가별)'!A3535)</f>
        <v>2026.03</v>
      </c>
      <c r="B3531" s="17" t="n">
        <f aca="false">IFERROR(VALUE(LEFT(A3531,4)),"")</f>
        <v>2026</v>
      </c>
      <c r="C3531" s="17" t="n">
        <f aca="false">IFERROR(VALUE(RIGHT(A3531,2)),"")</f>
        <v>3</v>
      </c>
      <c r="D3531" s="11" t="str">
        <f aca="false">TRIM('수출입 실적(국가별)'!B3535)</f>
        <v>레소토</v>
      </c>
      <c r="E3531" s="19" t="n">
        <f aca="false">IFERROR(VALUE(SUBSTITUTE(TRIM('수출입 실적(국가별)'!D3535),",","")),"")</f>
        <v>0</v>
      </c>
      <c r="F3531" s="19" t="n">
        <f aca="false">IFERROR(VALUE(SUBSTITUTE(TRIM('수출입 실적(국가별)'!F3535),",","")),"")</f>
        <v>2</v>
      </c>
      <c r="G3531" s="19" t="n">
        <f aca="false">IFERROR(VALUE(SUBSTITUTE(TRIM('수출입 실적(국가별)'!G3535),",","")),"")</f>
        <v>-2</v>
      </c>
    </row>
    <row r="3532" customFormat="false" ht="15" hidden="false" customHeight="true" outlineLevel="0" collapsed="false">
      <c r="A3532" s="11" t="str">
        <f aca="false">TRIM('수출입 실적(국가별)'!A3536)</f>
        <v>2026.03</v>
      </c>
      <c r="B3532" s="17" t="n">
        <f aca="false">IFERROR(VALUE(LEFT(A3532,4)),"")</f>
        <v>2026</v>
      </c>
      <c r="C3532" s="17" t="n">
        <f aca="false">IFERROR(VALUE(RIGHT(A3532,2)),"")</f>
        <v>3</v>
      </c>
      <c r="D3532" s="11" t="str">
        <f aca="false">TRIM('수출입 실적(국가별)'!B3536)</f>
        <v>몬트세라트</v>
      </c>
      <c r="E3532" s="19" t="n">
        <f aca="false">IFERROR(VALUE(SUBSTITUTE(TRIM('수출입 실적(국가별)'!D3536),",","")),"")</f>
        <v>0</v>
      </c>
      <c r="F3532" s="19" t="n">
        <f aca="false">IFERROR(VALUE(SUBSTITUTE(TRIM('수출입 실적(국가별)'!F3536),",","")),"")</f>
        <v>3</v>
      </c>
      <c r="G3532" s="19" t="n">
        <f aca="false">IFERROR(VALUE(SUBSTITUTE(TRIM('수출입 실적(국가별)'!G3536),",","")),"")</f>
        <v>-3</v>
      </c>
    </row>
    <row r="3533" customFormat="false" ht="15" hidden="false" customHeight="true" outlineLevel="0" collapsed="false">
      <c r="A3533" s="11" t="str">
        <f aca="false">TRIM('수출입 실적(국가별)'!A3537)</f>
        <v>2026.03</v>
      </c>
      <c r="B3533" s="17" t="n">
        <f aca="false">IFERROR(VALUE(LEFT(A3533,4)),"")</f>
        <v>2026</v>
      </c>
      <c r="C3533" s="17" t="n">
        <f aca="false">IFERROR(VALUE(RIGHT(A3533,2)),"")</f>
        <v>3</v>
      </c>
      <c r="D3533" s="11" t="str">
        <f aca="false">TRIM('수출입 실적(국가별)'!B3537)</f>
        <v>안타티카</v>
      </c>
      <c r="E3533" s="19" t="n">
        <f aca="false">IFERROR(VALUE(SUBSTITUTE(TRIM('수출입 실적(국가별)'!D3537),",","")),"")</f>
        <v>0</v>
      </c>
      <c r="F3533" s="19" t="n">
        <f aca="false">IFERROR(VALUE(SUBSTITUTE(TRIM('수출입 실적(국가별)'!F3537),",","")),"")</f>
        <v>1</v>
      </c>
      <c r="G3533" s="19" t="n">
        <f aca="false">IFERROR(VALUE(SUBSTITUTE(TRIM('수출입 실적(국가별)'!G3537),",","")),"")</f>
        <v>-1</v>
      </c>
    </row>
    <row r="3534" customFormat="false" ht="15" hidden="false" customHeight="true" outlineLevel="0" collapsed="false">
      <c r="A3534" s="11" t="str">
        <f aca="false">TRIM('수출입 실적(국가별)'!A3538)</f>
        <v>2026.03</v>
      </c>
      <c r="B3534" s="17" t="n">
        <f aca="false">IFERROR(VALUE(LEFT(A3534,4)),"")</f>
        <v>2026</v>
      </c>
      <c r="C3534" s="17" t="n">
        <f aca="false">IFERROR(VALUE(RIGHT(A3534,2)),"")</f>
        <v>3</v>
      </c>
      <c r="D3534" s="11" t="str">
        <f aca="false">TRIM('수출입 실적(국가별)'!B3538)</f>
        <v>크리스마스 아일랜드</v>
      </c>
      <c r="E3534" s="19" t="n">
        <f aca="false">IFERROR(VALUE(SUBSTITUTE(TRIM('수출입 실적(국가별)'!D3538),",","")),"")</f>
        <v>0</v>
      </c>
      <c r="F3534" s="19" t="n">
        <f aca="false">IFERROR(VALUE(SUBSTITUTE(TRIM('수출입 실적(국가별)'!F3538),",","")),"")</f>
        <v>10</v>
      </c>
      <c r="G3534" s="19" t="n">
        <f aca="false">IFERROR(VALUE(SUBSTITUTE(TRIM('수출입 실적(국가별)'!G3538),",","")),"")</f>
        <v>-10</v>
      </c>
    </row>
    <row r="3535" customFormat="false" ht="15" hidden="false" customHeight="true" outlineLevel="0" collapsed="false">
      <c r="A3535" s="11" t="str">
        <f aca="false">TRIM('수출입 실적(국가별)'!A3539)</f>
        <v>2026.03</v>
      </c>
      <c r="B3535" s="17" t="n">
        <f aca="false">IFERROR(VALUE(LEFT(A3535,4)),"")</f>
        <v>2026</v>
      </c>
      <c r="C3535" s="17" t="n">
        <f aca="false">IFERROR(VALUE(RIGHT(A3535,2)),"")</f>
        <v>3</v>
      </c>
      <c r="D3535" s="11" t="str">
        <f aca="false">TRIM('수출입 실적(국가별)'!B3539)</f>
        <v>남조지아 &amp; 남샌드위치 군도</v>
      </c>
      <c r="E3535" s="19" t="n">
        <f aca="false">IFERROR(VALUE(SUBSTITUTE(TRIM('수출입 실적(국가별)'!D3539),",","")),"")</f>
        <v>0</v>
      </c>
      <c r="F3535" s="19" t="n">
        <f aca="false">IFERROR(VALUE(SUBSTITUTE(TRIM('수출입 실적(국가별)'!F3539),",","")),"")</f>
        <v>0</v>
      </c>
      <c r="G3535" s="19" t="n">
        <f aca="false">IFERROR(VALUE(SUBSTITUTE(TRIM('수출입 실적(국가별)'!G3539),",","")),"")</f>
        <v>0</v>
      </c>
    </row>
    <row r="3536" customFormat="false" ht="15" hidden="false" customHeight="true" outlineLevel="0" collapsed="false">
      <c r="A3536" s="11" t="str">
        <f aca="false">TRIM('수출입 실적(국가별)'!A3540)</f>
        <v>2026.03</v>
      </c>
      <c r="B3536" s="17" t="n">
        <f aca="false">IFERROR(VALUE(LEFT(A3536,4)),"")</f>
        <v>2026</v>
      </c>
      <c r="C3536" s="17" t="n">
        <f aca="false">IFERROR(VALUE(RIGHT(A3536,2)),"")</f>
        <v>3</v>
      </c>
      <c r="D3536" s="11" t="str">
        <f aca="false">TRIM('수출입 실적(국가별)'!B3540)</f>
        <v>맨섬</v>
      </c>
      <c r="E3536" s="19" t="n">
        <f aca="false">IFERROR(VALUE(SUBSTITUTE(TRIM('수출입 실적(국가별)'!D3540),",","")),"")</f>
        <v>0</v>
      </c>
      <c r="F3536" s="19" t="n">
        <f aca="false">IFERROR(VALUE(SUBSTITUTE(TRIM('수출입 실적(국가별)'!F3540),",","")),"")</f>
        <v>0</v>
      </c>
      <c r="G3536" s="19" t="n">
        <f aca="false">IFERROR(VALUE(SUBSTITUTE(TRIM('수출입 실적(국가별)'!G3540),",","")),"")</f>
        <v>0</v>
      </c>
    </row>
    <row r="3537" customFormat="false" ht="15" hidden="false" customHeight="true" outlineLevel="0" collapsed="false">
      <c r="A3537" s="11" t="str">
        <f aca="false">TRIM('수출입 실적(국가별)'!A3541)</f>
        <v>2026.03</v>
      </c>
      <c r="B3537" s="17" t="n">
        <f aca="false">IFERROR(VALUE(LEFT(A3537,4)),"")</f>
        <v>2026</v>
      </c>
      <c r="C3537" s="17" t="n">
        <f aca="false">IFERROR(VALUE(RIGHT(A3537,2)),"")</f>
        <v>3</v>
      </c>
      <c r="D3537" s="11" t="str">
        <f aca="false">TRIM('수출입 실적(국가별)'!B3541)</f>
        <v>마이너 아우틀링 합중국 군도</v>
      </c>
      <c r="E3537" s="19" t="n">
        <f aca="false">IFERROR(VALUE(SUBSTITUTE(TRIM('수출입 실적(국가별)'!D3541),",","")),"")</f>
        <v>0</v>
      </c>
      <c r="F3537" s="19" t="n">
        <f aca="false">IFERROR(VALUE(SUBSTITUTE(TRIM('수출입 실적(국가별)'!F3541),",","")),"")</f>
        <v>9</v>
      </c>
      <c r="G3537" s="19" t="n">
        <f aca="false">IFERROR(VALUE(SUBSTITUTE(TRIM('수출입 실적(국가별)'!G3541),",","")),"")</f>
        <v>-9</v>
      </c>
    </row>
    <row r="3538" customFormat="false" ht="15" hidden="false" customHeight="true" outlineLevel="0" collapsed="false">
      <c r="A3538" s="11" t="str">
        <f aca="false">TRIM('수출입 실적(국가별)'!A3542)</f>
        <v>2026.03</v>
      </c>
      <c r="B3538" s="17" t="n">
        <f aca="false">IFERROR(VALUE(LEFT(A3538,4)),"")</f>
        <v>2026</v>
      </c>
      <c r="C3538" s="17" t="n">
        <f aca="false">IFERROR(VALUE(RIGHT(A3538,2)),"")</f>
        <v>3</v>
      </c>
      <c r="D3538" s="11" t="str">
        <f aca="false">TRIM('수출입 실적(국가별)'!B3542)</f>
        <v>니우에</v>
      </c>
      <c r="E3538" s="19" t="n">
        <f aca="false">IFERROR(VALUE(SUBSTITUTE(TRIM('수출입 실적(국가별)'!D3542),",","")),"")</f>
        <v>0</v>
      </c>
      <c r="F3538" s="19" t="n">
        <f aca="false">IFERROR(VALUE(SUBSTITUTE(TRIM('수출입 실적(국가별)'!F3542),",","")),"")</f>
        <v>12</v>
      </c>
      <c r="G3538" s="19" t="n">
        <f aca="false">IFERROR(VALUE(SUBSTITUTE(TRIM('수출입 실적(국가별)'!G3542),",","")),"")</f>
        <v>-12</v>
      </c>
    </row>
    <row r="3539" customFormat="false" ht="15" hidden="false" customHeight="true" outlineLevel="0" collapsed="false">
      <c r="A3539" s="11" t="str">
        <f aca="false">TRIM('수출입 실적(국가별)'!A3543)</f>
        <v>2026.03</v>
      </c>
      <c r="B3539" s="17" t="n">
        <f aca="false">IFERROR(VALUE(LEFT(A3539,4)),"")</f>
        <v>2026</v>
      </c>
      <c r="C3539" s="17" t="n">
        <f aca="false">IFERROR(VALUE(RIGHT(A3539,2)),"")</f>
        <v>3</v>
      </c>
      <c r="D3539" s="11" t="str">
        <f aca="false">TRIM('수출입 실적(국가별)'!B3543)</f>
        <v>세인트 피레 미켈론</v>
      </c>
      <c r="E3539" s="19" t="n">
        <f aca="false">IFERROR(VALUE(SUBSTITUTE(TRIM('수출입 실적(국가별)'!D3543),",","")),"")</f>
        <v>0</v>
      </c>
      <c r="F3539" s="19" t="n">
        <f aca="false">IFERROR(VALUE(SUBSTITUTE(TRIM('수출입 실적(국가별)'!F3543),",","")),"")</f>
        <v>0</v>
      </c>
      <c r="G3539" s="19" t="n">
        <f aca="false">IFERROR(VALUE(SUBSTITUTE(TRIM('수출입 실적(국가별)'!G3543),",","")),"")</f>
        <v>0</v>
      </c>
    </row>
    <row r="3540" customFormat="false" ht="15" hidden="false" customHeight="true" outlineLevel="0" collapsed="false">
      <c r="A3540" s="11" t="str">
        <f aca="false">TRIM('수출입 실적(국가별)'!A3544)</f>
        <v>2026.03</v>
      </c>
      <c r="B3540" s="17" t="n">
        <f aca="false">IFERROR(VALUE(LEFT(A3540,4)),"")</f>
        <v>2026</v>
      </c>
      <c r="C3540" s="17" t="n">
        <f aca="false">IFERROR(VALUE(RIGHT(A3540,2)),"")</f>
        <v>3</v>
      </c>
      <c r="D3540" s="11" t="str">
        <f aca="false">TRIM('수출입 실적(국가별)'!B3544)</f>
        <v>불령 남부지역</v>
      </c>
      <c r="E3540" s="19" t="n">
        <f aca="false">IFERROR(VALUE(SUBSTITUTE(TRIM('수출입 실적(국가별)'!D3544),",","")),"")</f>
        <v>0</v>
      </c>
      <c r="F3540" s="19" t="n">
        <f aca="false">IFERROR(VALUE(SUBSTITUTE(TRIM('수출입 실적(국가별)'!F3544),",","")),"")</f>
        <v>0</v>
      </c>
      <c r="G3540" s="19" t="n">
        <f aca="false">IFERROR(VALUE(SUBSTITUTE(TRIM('수출입 실적(국가별)'!G3544),",","")),"")</f>
        <v>0</v>
      </c>
    </row>
    <row r="3541" customFormat="false" ht="15" hidden="false" customHeight="true" outlineLevel="0" collapsed="false">
      <c r="A3541" s="11" t="str">
        <f aca="false">TRIM('수출입 실적(국가별)'!A3545)</f>
        <v>2026.03</v>
      </c>
      <c r="B3541" s="17" t="n">
        <f aca="false">IFERROR(VALUE(LEFT(A3541,4)),"")</f>
        <v>2026</v>
      </c>
      <c r="C3541" s="17" t="n">
        <f aca="false">IFERROR(VALUE(RIGHT(A3541,2)),"")</f>
        <v>3</v>
      </c>
      <c r="D3541" s="11" t="str">
        <f aca="false">TRIM('수출입 실적(국가별)'!B3545)</f>
        <v>토켈라우</v>
      </c>
      <c r="E3541" s="19" t="n">
        <f aca="false">IFERROR(VALUE(SUBSTITUTE(TRIM('수출입 실적(국가별)'!D3545),",","")),"")</f>
        <v>0</v>
      </c>
      <c r="F3541" s="19" t="n">
        <f aca="false">IFERROR(VALUE(SUBSTITUTE(TRIM('수출입 실적(국가별)'!F3545),",","")),"")</f>
        <v>82</v>
      </c>
      <c r="G3541" s="19" t="n">
        <f aca="false">IFERROR(VALUE(SUBSTITUTE(TRIM('수출입 실적(국가별)'!G3545),",","")),"")</f>
        <v>-82</v>
      </c>
    </row>
    <row r="3542" customFormat="false" ht="15" hidden="false" customHeight="true" outlineLevel="0" collapsed="false">
      <c r="A3542" s="11" t="str">
        <f aca="false">TRIM('수출입 실적(국가별)'!A3546)</f>
        <v>2026.03</v>
      </c>
      <c r="B3542" s="17" t="n">
        <f aca="false">IFERROR(VALUE(LEFT(A3542,4)),"")</f>
        <v>2026</v>
      </c>
      <c r="C3542" s="17" t="n">
        <f aca="false">IFERROR(VALUE(RIGHT(A3542,2)),"")</f>
        <v>3</v>
      </c>
      <c r="D3542" s="11" t="str">
        <f aca="false">TRIM('수출입 실적(국가별)'!B3546)</f>
        <v>나우루</v>
      </c>
      <c r="E3542" s="19" t="n">
        <f aca="false">IFERROR(VALUE(SUBSTITUTE(TRIM('수출입 실적(국가별)'!D3546),",","")),"")</f>
        <v>0</v>
      </c>
      <c r="F3542" s="19" t="n">
        <f aca="false">IFERROR(VALUE(SUBSTITUTE(TRIM('수출입 실적(국가별)'!F3546),",","")),"")</f>
        <v>2664</v>
      </c>
      <c r="G3542" s="19" t="n">
        <f aca="false">IFERROR(VALUE(SUBSTITUTE(TRIM('수출입 실적(국가별)'!G3546),",","")),"")</f>
        <v>-2664</v>
      </c>
    </row>
    <row r="3543" customFormat="false" ht="15" hidden="false" customHeight="true" outlineLevel="0" collapsed="false">
      <c r="A3543" s="11" t="str">
        <f aca="false">TRIM('수출입 실적(국가별)'!A3547)</f>
        <v>2026.04</v>
      </c>
      <c r="B3543" s="17" t="n">
        <f aca="false">IFERROR(VALUE(LEFT(A3543,4)),"")</f>
        <v>2026</v>
      </c>
      <c r="C3543" s="17" t="n">
        <f aca="false">IFERROR(VALUE(RIGHT(A3543,2)),"")</f>
        <v>4</v>
      </c>
      <c r="D3543" s="11" t="str">
        <f aca="false">TRIM('수출입 실적(국가별)'!B3547)</f>
        <v>중국</v>
      </c>
      <c r="E3543" s="19" t="n">
        <f aca="false">IFERROR(VALUE(SUBSTITUTE(TRIM('수출입 실적(국가별)'!D3547),",","")),"")</f>
        <v>17665775</v>
      </c>
      <c r="F3543" s="19" t="n">
        <f aca="false">IFERROR(VALUE(SUBSTITUTE(TRIM('수출입 실적(국가별)'!F3547),",","")),"")</f>
        <v>15590891</v>
      </c>
      <c r="G3543" s="19" t="n">
        <f aca="false">IFERROR(VALUE(SUBSTITUTE(TRIM('수출입 실적(국가별)'!G3547),",","")),"")</f>
        <v>2074884</v>
      </c>
    </row>
    <row r="3544" customFormat="false" ht="15" hidden="false" customHeight="true" outlineLevel="0" collapsed="false">
      <c r="A3544" s="11" t="str">
        <f aca="false">TRIM('수출입 실적(국가별)'!A3548)</f>
        <v>2026.04</v>
      </c>
      <c r="B3544" s="17" t="n">
        <f aca="false">IFERROR(VALUE(LEFT(A3544,4)),"")</f>
        <v>2026</v>
      </c>
      <c r="C3544" s="17" t="n">
        <f aca="false">IFERROR(VALUE(RIGHT(A3544,2)),"")</f>
        <v>4</v>
      </c>
      <c r="D3544" s="11" t="str">
        <f aca="false">TRIM('수출입 실적(국가별)'!B3548)</f>
        <v>미국</v>
      </c>
      <c r="E3544" s="19" t="n">
        <f aca="false">IFERROR(VALUE(SUBSTITUTE(TRIM('수출입 실적(국가별)'!D3548),",","")),"")</f>
        <v>16359174</v>
      </c>
      <c r="F3544" s="19" t="n">
        <f aca="false">IFERROR(VALUE(SUBSTITUTE(TRIM('수출입 실적(국가별)'!F3548),",","")),"")</f>
        <v>8330306</v>
      </c>
      <c r="G3544" s="19" t="n">
        <f aca="false">IFERROR(VALUE(SUBSTITUTE(TRIM('수출입 실적(국가별)'!G3548),",","")),"")</f>
        <v>8028868</v>
      </c>
    </row>
    <row r="3545" customFormat="false" ht="15" hidden="false" customHeight="true" outlineLevel="0" collapsed="false">
      <c r="A3545" s="11" t="str">
        <f aca="false">TRIM('수출입 실적(국가별)'!A3549)</f>
        <v>2026.04</v>
      </c>
      <c r="B3545" s="17" t="n">
        <f aca="false">IFERROR(VALUE(LEFT(A3545,4)),"")</f>
        <v>2026</v>
      </c>
      <c r="C3545" s="17" t="n">
        <f aca="false">IFERROR(VALUE(RIGHT(A3545,2)),"")</f>
        <v>4</v>
      </c>
      <c r="D3545" s="11" t="str">
        <f aca="false">TRIM('수출입 실적(국가별)'!B3549)</f>
        <v>베트남</v>
      </c>
      <c r="E3545" s="19" t="n">
        <f aca="false">IFERROR(VALUE(SUBSTITUTE(TRIM('수출입 실적(국가별)'!D3549),",","")),"")</f>
        <v>7897898</v>
      </c>
      <c r="F3545" s="19" t="n">
        <f aca="false">IFERROR(VALUE(SUBSTITUTE(TRIM('수출입 실적(국가별)'!F3549),",","")),"")</f>
        <v>3004795</v>
      </c>
      <c r="G3545" s="19" t="n">
        <f aca="false">IFERROR(VALUE(SUBSTITUTE(TRIM('수출입 실적(국가별)'!G3549),",","")),"")</f>
        <v>4893103</v>
      </c>
    </row>
    <row r="3546" customFormat="false" ht="15" hidden="false" customHeight="true" outlineLevel="0" collapsed="false">
      <c r="A3546" s="11" t="str">
        <f aca="false">TRIM('수출입 실적(국가별)'!A3550)</f>
        <v>2026.04</v>
      </c>
      <c r="B3546" s="17" t="n">
        <f aca="false">IFERROR(VALUE(LEFT(A3546,4)),"")</f>
        <v>2026</v>
      </c>
      <c r="C3546" s="17" t="n">
        <f aca="false">IFERROR(VALUE(RIGHT(A3546,2)),"")</f>
        <v>4</v>
      </c>
      <c r="D3546" s="11" t="str">
        <f aca="false">TRIM('수출입 실적(국가별)'!B3550)</f>
        <v>대만</v>
      </c>
      <c r="E3546" s="19" t="n">
        <f aca="false">IFERROR(VALUE(SUBSTITUTE(TRIM('수출입 실적(국가별)'!D3550),",","")),"")</f>
        <v>5561208</v>
      </c>
      <c r="F3546" s="19" t="n">
        <f aca="false">IFERROR(VALUE(SUBSTITUTE(TRIM('수출입 실적(국가별)'!F3550),",","")),"")</f>
        <v>3310626</v>
      </c>
      <c r="G3546" s="19" t="n">
        <f aca="false">IFERROR(VALUE(SUBSTITUTE(TRIM('수출입 실적(국가별)'!G3550),",","")),"")</f>
        <v>2250582</v>
      </c>
    </row>
    <row r="3547" customFormat="false" ht="15" hidden="false" customHeight="true" outlineLevel="0" collapsed="false">
      <c r="A3547" s="11" t="str">
        <f aca="false">TRIM('수출입 실적(국가별)'!A3551)</f>
        <v>2026.04</v>
      </c>
      <c r="B3547" s="17" t="n">
        <f aca="false">IFERROR(VALUE(LEFT(A3547,4)),"")</f>
        <v>2026</v>
      </c>
      <c r="C3547" s="17" t="n">
        <f aca="false">IFERROR(VALUE(RIGHT(A3547,2)),"")</f>
        <v>4</v>
      </c>
      <c r="D3547" s="11" t="str">
        <f aca="false">TRIM('수출입 실적(국가별)'!B3551)</f>
        <v>홍콩</v>
      </c>
      <c r="E3547" s="19" t="n">
        <f aca="false">IFERROR(VALUE(SUBSTITUTE(TRIM('수출입 실적(국가별)'!D3551),",","")),"")</f>
        <v>5541634</v>
      </c>
      <c r="F3547" s="19" t="n">
        <f aca="false">IFERROR(VALUE(SUBSTITUTE(TRIM('수출입 실적(국가별)'!F3551),",","")),"")</f>
        <v>207901</v>
      </c>
      <c r="G3547" s="19" t="n">
        <f aca="false">IFERROR(VALUE(SUBSTITUTE(TRIM('수출입 실적(국가별)'!G3551),",","")),"")</f>
        <v>5333733</v>
      </c>
    </row>
    <row r="3548" customFormat="false" ht="15" hidden="false" customHeight="true" outlineLevel="0" collapsed="false">
      <c r="A3548" s="11" t="str">
        <f aca="false">TRIM('수출입 실적(국가별)'!A3552)</f>
        <v>2026.04</v>
      </c>
      <c r="B3548" s="17" t="n">
        <f aca="false">IFERROR(VALUE(LEFT(A3548,4)),"")</f>
        <v>2026</v>
      </c>
      <c r="C3548" s="17" t="n">
        <f aca="false">IFERROR(VALUE(RIGHT(A3548,2)),"")</f>
        <v>4</v>
      </c>
      <c r="D3548" s="11" t="str">
        <f aca="false">TRIM('수출입 실적(국가별)'!B3552)</f>
        <v>일본</v>
      </c>
      <c r="E3548" s="19" t="n">
        <f aca="false">IFERROR(VALUE(SUBSTITUTE(TRIM('수출입 실적(국가별)'!D3552),",","")),"")</f>
        <v>2981619</v>
      </c>
      <c r="F3548" s="19" t="n">
        <f aca="false">IFERROR(VALUE(SUBSTITUTE(TRIM('수출입 실적(국가별)'!F3552),",","")),"")</f>
        <v>4496152</v>
      </c>
      <c r="G3548" s="19" t="n">
        <f aca="false">IFERROR(VALUE(SUBSTITUTE(TRIM('수출입 실적(국가별)'!G3552),",","")),"")</f>
        <v>-1514533</v>
      </c>
    </row>
    <row r="3549" customFormat="false" ht="15" hidden="false" customHeight="true" outlineLevel="0" collapsed="false">
      <c r="A3549" s="11" t="str">
        <f aca="false">TRIM('수출입 실적(국가별)'!A3553)</f>
        <v>2026.04</v>
      </c>
      <c r="B3549" s="17" t="n">
        <f aca="false">IFERROR(VALUE(LEFT(A3549,4)),"")</f>
        <v>2026</v>
      </c>
      <c r="C3549" s="17" t="n">
        <f aca="false">IFERROR(VALUE(RIGHT(A3549,2)),"")</f>
        <v>4</v>
      </c>
      <c r="D3549" s="11" t="str">
        <f aca="false">TRIM('수출입 실적(국가별)'!B3553)</f>
        <v>인도</v>
      </c>
      <c r="E3549" s="19" t="n">
        <f aca="false">IFERROR(VALUE(SUBSTITUTE(TRIM('수출입 실적(국가별)'!D3553),",","")),"")</f>
        <v>2416741</v>
      </c>
      <c r="F3549" s="19" t="n">
        <f aca="false">IFERROR(VALUE(SUBSTITUTE(TRIM('수출입 실적(국가별)'!F3553),",","")),"")</f>
        <v>698212</v>
      </c>
      <c r="G3549" s="19" t="n">
        <f aca="false">IFERROR(VALUE(SUBSTITUTE(TRIM('수출입 실적(국가별)'!G3553),",","")),"")</f>
        <v>1718529</v>
      </c>
    </row>
    <row r="3550" customFormat="false" ht="15" hidden="false" customHeight="true" outlineLevel="0" collapsed="false">
      <c r="A3550" s="11" t="str">
        <f aca="false">TRIM('수출입 실적(국가별)'!A3554)</f>
        <v>2026.04</v>
      </c>
      <c r="B3550" s="17" t="n">
        <f aca="false">IFERROR(VALUE(LEFT(A3550,4)),"")</f>
        <v>2026</v>
      </c>
      <c r="C3550" s="17" t="n">
        <f aca="false">IFERROR(VALUE(RIGHT(A3550,2)),"")</f>
        <v>4</v>
      </c>
      <c r="D3550" s="11" t="str">
        <f aca="false">TRIM('수출입 실적(국가별)'!B3554)</f>
        <v>호주</v>
      </c>
      <c r="E3550" s="19" t="n">
        <f aca="false">IFERROR(VALUE(SUBSTITUTE(TRIM('수출입 실적(국가별)'!D3554),",","")),"")</f>
        <v>2205441</v>
      </c>
      <c r="F3550" s="19" t="n">
        <f aca="false">IFERROR(VALUE(SUBSTITUTE(TRIM('수출입 실적(국가별)'!F3554),",","")),"")</f>
        <v>2632237</v>
      </c>
      <c r="G3550" s="19" t="n">
        <f aca="false">IFERROR(VALUE(SUBSTITUTE(TRIM('수출입 실적(국가별)'!G3554),",","")),"")</f>
        <v>-426796</v>
      </c>
    </row>
    <row r="3551" customFormat="false" ht="15" hidden="false" customHeight="true" outlineLevel="0" collapsed="false">
      <c r="A3551" s="11" t="str">
        <f aca="false">TRIM('수출입 실적(국가별)'!A3555)</f>
        <v>2026.04</v>
      </c>
      <c r="B3551" s="17" t="n">
        <f aca="false">IFERROR(VALUE(LEFT(A3551,4)),"")</f>
        <v>2026</v>
      </c>
      <c r="C3551" s="17" t="n">
        <f aca="false">IFERROR(VALUE(RIGHT(A3551,2)),"")</f>
        <v>4</v>
      </c>
      <c r="D3551" s="11" t="str">
        <f aca="false">TRIM('수출입 실적(국가별)'!B3555)</f>
        <v>싱가포르</v>
      </c>
      <c r="E3551" s="19" t="n">
        <f aca="false">IFERROR(VALUE(SUBSTITUTE(TRIM('수출입 실적(국가별)'!D3555),",","")),"")</f>
        <v>2194531</v>
      </c>
      <c r="F3551" s="19" t="n">
        <f aca="false">IFERROR(VALUE(SUBSTITUTE(TRIM('수출입 실적(국가별)'!F3555),",","")),"")</f>
        <v>1562828</v>
      </c>
      <c r="G3551" s="19" t="n">
        <f aca="false">IFERROR(VALUE(SUBSTITUTE(TRIM('수출입 실적(국가별)'!G3555),",","")),"")</f>
        <v>631703</v>
      </c>
    </row>
    <row r="3552" customFormat="false" ht="15" hidden="false" customHeight="true" outlineLevel="0" collapsed="false">
      <c r="A3552" s="11" t="str">
        <f aca="false">TRIM('수출입 실적(국가별)'!A3556)</f>
        <v>2026.04</v>
      </c>
      <c r="B3552" s="17" t="n">
        <f aca="false">IFERROR(VALUE(LEFT(A3552,4)),"")</f>
        <v>2026</v>
      </c>
      <c r="C3552" s="17" t="n">
        <f aca="false">IFERROR(VALUE(RIGHT(A3552,2)),"")</f>
        <v>4</v>
      </c>
      <c r="D3552" s="11" t="str">
        <f aca="false">TRIM('수출입 실적(국가별)'!B3556)</f>
        <v>필리핀</v>
      </c>
      <c r="E3552" s="19" t="n">
        <f aca="false">IFERROR(VALUE(SUBSTITUTE(TRIM('수출입 실적(국가별)'!D3556),",","")),"")</f>
        <v>1595236</v>
      </c>
      <c r="F3552" s="19" t="n">
        <f aca="false">IFERROR(VALUE(SUBSTITUTE(TRIM('수출입 실적(국가별)'!F3556),",","")),"")</f>
        <v>399713</v>
      </c>
      <c r="G3552" s="19" t="n">
        <f aca="false">IFERROR(VALUE(SUBSTITUTE(TRIM('수출입 실적(국가별)'!G3556),",","")),"")</f>
        <v>1195522</v>
      </c>
    </row>
    <row r="3553" customFormat="false" ht="15" hidden="false" customHeight="true" outlineLevel="0" collapsed="false">
      <c r="A3553" s="11" t="str">
        <f aca="false">TRIM('수출입 실적(국가별)'!A3557)</f>
        <v>2026.04</v>
      </c>
      <c r="B3553" s="17" t="n">
        <f aca="false">IFERROR(VALUE(LEFT(A3553,4)),"")</f>
        <v>2026</v>
      </c>
      <c r="C3553" s="17" t="n">
        <f aca="false">IFERROR(VALUE(RIGHT(A3553,2)),"")</f>
        <v>4</v>
      </c>
      <c r="D3553" s="11" t="str">
        <f aca="false">TRIM('수출입 실적(국가별)'!B3557)</f>
        <v>말레이시아</v>
      </c>
      <c r="E3553" s="19" t="n">
        <f aca="false">IFERROR(VALUE(SUBSTITUTE(TRIM('수출입 실적(국가별)'!D3557),",","")),"")</f>
        <v>1536350</v>
      </c>
      <c r="F3553" s="19" t="n">
        <f aca="false">IFERROR(VALUE(SUBSTITUTE(TRIM('수출입 실적(국가별)'!F3557),",","")),"")</f>
        <v>2084113</v>
      </c>
      <c r="G3553" s="19" t="n">
        <f aca="false">IFERROR(VALUE(SUBSTITUTE(TRIM('수출입 실적(국가별)'!G3557),",","")),"")</f>
        <v>-547762</v>
      </c>
    </row>
    <row r="3554" customFormat="false" ht="15" hidden="false" customHeight="true" outlineLevel="0" collapsed="false">
      <c r="A3554" s="11" t="str">
        <f aca="false">TRIM('수출입 실적(국가별)'!A3558)</f>
        <v>2026.04</v>
      </c>
      <c r="B3554" s="17" t="n">
        <f aca="false">IFERROR(VALUE(LEFT(A3554,4)),"")</f>
        <v>2026</v>
      </c>
      <c r="C3554" s="17" t="n">
        <f aca="false">IFERROR(VALUE(RIGHT(A3554,2)),"")</f>
        <v>4</v>
      </c>
      <c r="D3554" s="11" t="str">
        <f aca="false">TRIM('수출입 실적(국가별)'!B3558)</f>
        <v>멕시코</v>
      </c>
      <c r="E3554" s="19" t="n">
        <f aca="false">IFERROR(VALUE(SUBSTITUTE(TRIM('수출입 실적(국가별)'!D3558),",","")),"")</f>
        <v>1348184</v>
      </c>
      <c r="F3554" s="19" t="n">
        <f aca="false">IFERROR(VALUE(SUBSTITUTE(TRIM('수출입 실적(국가별)'!F3558),",","")),"")</f>
        <v>970526</v>
      </c>
      <c r="G3554" s="19" t="n">
        <f aca="false">IFERROR(VALUE(SUBSTITUTE(TRIM('수출입 실적(국가별)'!G3558),",","")),"")</f>
        <v>377658</v>
      </c>
    </row>
    <row r="3555" customFormat="false" ht="15" hidden="false" customHeight="true" outlineLevel="0" collapsed="false">
      <c r="A3555" s="11" t="str">
        <f aca="false">TRIM('수출입 실적(국가별)'!A3559)</f>
        <v>2026.04</v>
      </c>
      <c r="B3555" s="17" t="n">
        <f aca="false">IFERROR(VALUE(LEFT(A3555,4)),"")</f>
        <v>2026</v>
      </c>
      <c r="C3555" s="17" t="n">
        <f aca="false">IFERROR(VALUE(RIGHT(A3555,2)),"")</f>
        <v>4</v>
      </c>
      <c r="D3555" s="11" t="str">
        <f aca="false">TRIM('수출입 실적(국가별)'!B3559)</f>
        <v>캐나다</v>
      </c>
      <c r="E3555" s="19" t="n">
        <f aca="false">IFERROR(VALUE(SUBSTITUTE(TRIM('수출입 실적(국가별)'!D3559),",","")),"")</f>
        <v>1145190</v>
      </c>
      <c r="F3555" s="19" t="n">
        <f aca="false">IFERROR(VALUE(SUBSTITUTE(TRIM('수출입 실적(국가별)'!F3559),",","")),"")</f>
        <v>1124027</v>
      </c>
      <c r="G3555" s="19" t="n">
        <f aca="false">IFERROR(VALUE(SUBSTITUTE(TRIM('수출입 실적(국가별)'!G3559),",","")),"")</f>
        <v>21163</v>
      </c>
    </row>
    <row r="3556" customFormat="false" ht="15" hidden="false" customHeight="true" outlineLevel="0" collapsed="false">
      <c r="A3556" s="11" t="str">
        <f aca="false">TRIM('수출입 실적(국가별)'!A3560)</f>
        <v>2026.04</v>
      </c>
      <c r="B3556" s="17" t="n">
        <f aca="false">IFERROR(VALUE(LEFT(A3556,4)),"")</f>
        <v>2026</v>
      </c>
      <c r="C3556" s="17" t="n">
        <f aca="false">IFERROR(VALUE(RIGHT(A3556,2)),"")</f>
        <v>4</v>
      </c>
      <c r="D3556" s="11" t="str">
        <f aca="false">TRIM('수출입 실적(국가별)'!B3560)</f>
        <v>태국</v>
      </c>
      <c r="E3556" s="19" t="n">
        <f aca="false">IFERROR(VALUE(SUBSTITUTE(TRIM('수출입 실적(국가별)'!D3560),",","")),"")</f>
        <v>1065299</v>
      </c>
      <c r="F3556" s="19" t="n">
        <f aca="false">IFERROR(VALUE(SUBSTITUTE(TRIM('수출입 실적(국가별)'!F3560),",","")),"")</f>
        <v>686480</v>
      </c>
      <c r="G3556" s="19" t="n">
        <f aca="false">IFERROR(VALUE(SUBSTITUTE(TRIM('수출입 실적(국가별)'!G3560),",","")),"")</f>
        <v>378819</v>
      </c>
    </row>
    <row r="3557" customFormat="false" ht="15" hidden="false" customHeight="true" outlineLevel="0" collapsed="false">
      <c r="A3557" s="11" t="str">
        <f aca="false">TRIM('수출입 실적(국가별)'!A3561)</f>
        <v>2026.04</v>
      </c>
      <c r="B3557" s="17" t="n">
        <f aca="false">IFERROR(VALUE(LEFT(A3557,4)),"")</f>
        <v>2026</v>
      </c>
      <c r="C3557" s="17" t="n">
        <f aca="false">IFERROR(VALUE(RIGHT(A3557,2)),"")</f>
        <v>4</v>
      </c>
      <c r="D3557" s="11" t="str">
        <f aca="false">TRIM('수출입 실적(국가별)'!B3561)</f>
        <v>네덜란드</v>
      </c>
      <c r="E3557" s="19" t="n">
        <f aca="false">IFERROR(VALUE(SUBSTITUTE(TRIM('수출입 실적(국가별)'!D3561),",","")),"")</f>
        <v>1054937</v>
      </c>
      <c r="F3557" s="19" t="n">
        <f aca="false">IFERROR(VALUE(SUBSTITUTE(TRIM('수출입 실적(국가별)'!F3561),",","")),"")</f>
        <v>1088099</v>
      </c>
      <c r="G3557" s="19" t="n">
        <f aca="false">IFERROR(VALUE(SUBSTITUTE(TRIM('수출입 실적(국가별)'!G3561),",","")),"")</f>
        <v>-33162</v>
      </c>
    </row>
    <row r="3558" customFormat="false" ht="15" hidden="false" customHeight="true" outlineLevel="0" collapsed="false">
      <c r="A3558" s="11" t="str">
        <f aca="false">TRIM('수출입 실적(국가별)'!A3562)</f>
        <v>2026.04</v>
      </c>
      <c r="B3558" s="17" t="n">
        <f aca="false">IFERROR(VALUE(LEFT(A3558,4)),"")</f>
        <v>2026</v>
      </c>
      <c r="C3558" s="17" t="n">
        <f aca="false">IFERROR(VALUE(RIGHT(A3558,2)),"")</f>
        <v>4</v>
      </c>
      <c r="D3558" s="11" t="str">
        <f aca="false">TRIM('수출입 실적(국가별)'!B3562)</f>
        <v>독일</v>
      </c>
      <c r="E3558" s="19" t="n">
        <f aca="false">IFERROR(VALUE(SUBSTITUTE(TRIM('수출입 실적(국가별)'!D3562),",","")),"")</f>
        <v>955731</v>
      </c>
      <c r="F3558" s="19" t="n">
        <f aca="false">IFERROR(VALUE(SUBSTITUTE(TRIM('수출입 실적(국가별)'!F3562),",","")),"")</f>
        <v>1803477</v>
      </c>
      <c r="G3558" s="19" t="n">
        <f aca="false">IFERROR(VALUE(SUBSTITUTE(TRIM('수출입 실적(국가별)'!G3562),",","")),"")</f>
        <v>-847746</v>
      </c>
    </row>
    <row r="3559" customFormat="false" ht="15" hidden="false" customHeight="true" outlineLevel="0" collapsed="false">
      <c r="A3559" s="11" t="str">
        <f aca="false">TRIM('수출입 실적(국가별)'!A3563)</f>
        <v>2026.04</v>
      </c>
      <c r="B3559" s="17" t="n">
        <f aca="false">IFERROR(VALUE(LEFT(A3559,4)),"")</f>
        <v>2026</v>
      </c>
      <c r="C3559" s="17" t="n">
        <f aca="false">IFERROR(VALUE(RIGHT(A3559,2)),"")</f>
        <v>4</v>
      </c>
      <c r="D3559" s="11" t="str">
        <f aca="false">TRIM('수출입 실적(국가별)'!B3563)</f>
        <v>인도네시아</v>
      </c>
      <c r="E3559" s="19" t="n">
        <f aca="false">IFERROR(VALUE(SUBSTITUTE(TRIM('수출입 실적(국가별)'!D3563),",","")),"")</f>
        <v>909174</v>
      </c>
      <c r="F3559" s="19" t="n">
        <f aca="false">IFERROR(VALUE(SUBSTITUTE(TRIM('수출입 실적(국가별)'!F3563),",","")),"")</f>
        <v>855425</v>
      </c>
      <c r="G3559" s="19" t="n">
        <f aca="false">IFERROR(VALUE(SUBSTITUTE(TRIM('수출입 실적(국가별)'!G3563),",","")),"")</f>
        <v>53749</v>
      </c>
    </row>
    <row r="3560" customFormat="false" ht="15" hidden="false" customHeight="true" outlineLevel="0" collapsed="false">
      <c r="A3560" s="11" t="str">
        <f aca="false">TRIM('수출입 실적(국가별)'!A3564)</f>
        <v>2026.04</v>
      </c>
      <c r="B3560" s="17" t="n">
        <f aca="false">IFERROR(VALUE(LEFT(A3560,4)),"")</f>
        <v>2026</v>
      </c>
      <c r="C3560" s="17" t="n">
        <f aca="false">IFERROR(VALUE(RIGHT(A3560,2)),"")</f>
        <v>4</v>
      </c>
      <c r="D3560" s="11" t="str">
        <f aca="false">TRIM('수출입 실적(국가별)'!B3564)</f>
        <v>튀르키예</v>
      </c>
      <c r="E3560" s="19" t="n">
        <f aca="false">IFERROR(VALUE(SUBSTITUTE(TRIM('수출입 실적(국가별)'!D3564),",","")),"")</f>
        <v>835217</v>
      </c>
      <c r="F3560" s="19" t="n">
        <f aca="false">IFERROR(VALUE(SUBSTITUTE(TRIM('수출입 실적(국가별)'!F3564),",","")),"")</f>
        <v>196481</v>
      </c>
      <c r="G3560" s="19" t="n">
        <f aca="false">IFERROR(VALUE(SUBSTITUTE(TRIM('수출입 실적(국가별)'!G3564),",","")),"")</f>
        <v>638737</v>
      </c>
    </row>
    <row r="3561" customFormat="false" ht="15" hidden="false" customHeight="true" outlineLevel="0" collapsed="false">
      <c r="A3561" s="11" t="str">
        <f aca="false">TRIM('수출입 실적(국가별)'!A3565)</f>
        <v>2026.04</v>
      </c>
      <c r="B3561" s="17" t="n">
        <f aca="false">IFERROR(VALUE(LEFT(A3561,4)),"")</f>
        <v>2026</v>
      </c>
      <c r="C3561" s="17" t="n">
        <f aca="false">IFERROR(VALUE(RIGHT(A3561,2)),"")</f>
        <v>4</v>
      </c>
      <c r="D3561" s="11" t="str">
        <f aca="false">TRIM('수출입 실적(국가별)'!B3565)</f>
        <v>폴란드</v>
      </c>
      <c r="E3561" s="19" t="n">
        <f aca="false">IFERROR(VALUE(SUBSTITUTE(TRIM('수출입 실적(국가별)'!D3565),",","")),"")</f>
        <v>796088</v>
      </c>
      <c r="F3561" s="19" t="n">
        <f aca="false">IFERROR(VALUE(SUBSTITUTE(TRIM('수출입 실적(국가별)'!F3565),",","")),"")</f>
        <v>114240</v>
      </c>
      <c r="G3561" s="19" t="n">
        <f aca="false">IFERROR(VALUE(SUBSTITUTE(TRIM('수출입 실적(국가별)'!G3565),",","")),"")</f>
        <v>681847</v>
      </c>
    </row>
    <row r="3562" customFormat="false" ht="15" hidden="false" customHeight="true" outlineLevel="0" collapsed="false">
      <c r="A3562" s="11" t="str">
        <f aca="false">TRIM('수출입 실적(국가별)'!A3566)</f>
        <v>2026.04</v>
      </c>
      <c r="B3562" s="17" t="n">
        <f aca="false">IFERROR(VALUE(LEFT(A3562,4)),"")</f>
        <v>2026</v>
      </c>
      <c r="C3562" s="17" t="n">
        <f aca="false">IFERROR(VALUE(RIGHT(A3562,2)),"")</f>
        <v>4</v>
      </c>
      <c r="D3562" s="11" t="str">
        <f aca="false">TRIM('수출입 실적(국가별)'!B3566)</f>
        <v>프랑스</v>
      </c>
      <c r="E3562" s="19" t="n">
        <f aca="false">IFERROR(VALUE(SUBSTITUTE(TRIM('수출입 실적(국가별)'!D3566),",","")),"")</f>
        <v>778069</v>
      </c>
      <c r="F3562" s="19" t="n">
        <f aca="false">IFERROR(VALUE(SUBSTITUTE(TRIM('수출입 실적(국가별)'!F3566),",","")),"")</f>
        <v>787597</v>
      </c>
      <c r="G3562" s="19" t="n">
        <f aca="false">IFERROR(VALUE(SUBSTITUTE(TRIM('수출입 실적(국가별)'!G3566),",","")),"")</f>
        <v>-9527</v>
      </c>
    </row>
    <row r="3563" customFormat="false" ht="15" hidden="false" customHeight="true" outlineLevel="0" collapsed="false">
      <c r="A3563" s="11" t="str">
        <f aca="false">TRIM('수출입 실적(국가별)'!A3567)</f>
        <v>2026.04</v>
      </c>
      <c r="B3563" s="17" t="n">
        <f aca="false">IFERROR(VALUE(LEFT(A3563,4)),"")</f>
        <v>2026</v>
      </c>
      <c r="C3563" s="17" t="n">
        <f aca="false">IFERROR(VALUE(RIGHT(A3563,2)),"")</f>
        <v>4</v>
      </c>
      <c r="D3563" s="11" t="str">
        <f aca="false">TRIM('수출입 실적(국가별)'!B3567)</f>
        <v>영국</v>
      </c>
      <c r="E3563" s="19" t="n">
        <f aca="false">IFERROR(VALUE(SUBSTITUTE(TRIM('수출입 실적(국가별)'!D3567),",","")),"")</f>
        <v>732061</v>
      </c>
      <c r="F3563" s="19" t="n">
        <f aca="false">IFERROR(VALUE(SUBSTITUTE(TRIM('수출입 실적(국가별)'!F3567),",","")),"")</f>
        <v>422565</v>
      </c>
      <c r="G3563" s="19" t="n">
        <f aca="false">IFERROR(VALUE(SUBSTITUTE(TRIM('수출입 실적(국가별)'!G3567),",","")),"")</f>
        <v>309497</v>
      </c>
    </row>
    <row r="3564" customFormat="false" ht="15" hidden="false" customHeight="true" outlineLevel="0" collapsed="false">
      <c r="A3564" s="11" t="str">
        <f aca="false">TRIM('수출입 실적(국가별)'!A3568)</f>
        <v>2026.04</v>
      </c>
      <c r="B3564" s="17" t="n">
        <f aca="false">IFERROR(VALUE(LEFT(A3564,4)),"")</f>
        <v>2026</v>
      </c>
      <c r="C3564" s="17" t="n">
        <f aca="false">IFERROR(VALUE(RIGHT(A3564,2)),"")</f>
        <v>4</v>
      </c>
      <c r="D3564" s="11" t="str">
        <f aca="false">TRIM('수출입 실적(국가별)'!B3568)</f>
        <v>브라질</v>
      </c>
      <c r="E3564" s="19" t="n">
        <f aca="false">IFERROR(VALUE(SUBSTITUTE(TRIM('수출입 실적(국가별)'!D3568),",","")),"")</f>
        <v>650749</v>
      </c>
      <c r="F3564" s="19" t="n">
        <f aca="false">IFERROR(VALUE(SUBSTITUTE(TRIM('수출입 실적(국가별)'!F3568),",","")),"")</f>
        <v>725174</v>
      </c>
      <c r="G3564" s="19" t="n">
        <f aca="false">IFERROR(VALUE(SUBSTITUTE(TRIM('수출입 실적(국가별)'!G3568),",","")),"")</f>
        <v>-74424</v>
      </c>
    </row>
    <row r="3565" customFormat="false" ht="15" hidden="false" customHeight="true" outlineLevel="0" collapsed="false">
      <c r="A3565" s="11" t="str">
        <f aca="false">TRIM('수출입 실적(국가별)'!A3569)</f>
        <v>2026.04</v>
      </c>
      <c r="B3565" s="17" t="n">
        <f aca="false">IFERROR(VALUE(LEFT(A3565,4)),"")</f>
        <v>2026</v>
      </c>
      <c r="C3565" s="17" t="n">
        <f aca="false">IFERROR(VALUE(RIGHT(A3565,2)),"")</f>
        <v>4</v>
      </c>
      <c r="D3565" s="11" t="str">
        <f aca="false">TRIM('수출입 실적(국가별)'!B3569)</f>
        <v>마샬군도</v>
      </c>
      <c r="E3565" s="19" t="n">
        <f aca="false">IFERROR(VALUE(SUBSTITUTE(TRIM('수출입 실적(국가별)'!D3569),",","")),"")</f>
        <v>542321</v>
      </c>
      <c r="F3565" s="19" t="n">
        <f aca="false">IFERROR(VALUE(SUBSTITUTE(TRIM('수출입 실적(국가별)'!F3569),",","")),"")</f>
        <v>58</v>
      </c>
      <c r="G3565" s="19" t="n">
        <f aca="false">IFERROR(VALUE(SUBSTITUTE(TRIM('수출입 실적(국가별)'!G3569),",","")),"")</f>
        <v>542263</v>
      </c>
    </row>
    <row r="3566" customFormat="false" ht="15" hidden="false" customHeight="true" outlineLevel="0" collapsed="false">
      <c r="A3566" s="11" t="str">
        <f aca="false">TRIM('수출입 실적(국가별)'!A3570)</f>
        <v>2026.04</v>
      </c>
      <c r="B3566" s="17" t="n">
        <f aca="false">IFERROR(VALUE(LEFT(A3566,4)),"")</f>
        <v>2026</v>
      </c>
      <c r="C3566" s="17" t="n">
        <f aca="false">IFERROR(VALUE(RIGHT(A3566,2)),"")</f>
        <v>4</v>
      </c>
      <c r="D3566" s="11" t="str">
        <f aca="false">TRIM('수출입 실적(국가별)'!B3570)</f>
        <v>이탈리아</v>
      </c>
      <c r="E3566" s="19" t="n">
        <f aca="false">IFERROR(VALUE(SUBSTITUTE(TRIM('수출입 실적(국가별)'!D3570),",","")),"")</f>
        <v>468192</v>
      </c>
      <c r="F3566" s="19" t="n">
        <f aca="false">IFERROR(VALUE(SUBSTITUTE(TRIM('수출입 실적(국가별)'!F3570),",","")),"")</f>
        <v>692920</v>
      </c>
      <c r="G3566" s="19" t="n">
        <f aca="false">IFERROR(VALUE(SUBSTITUTE(TRIM('수출입 실적(국가별)'!G3570),",","")),"")</f>
        <v>-224728</v>
      </c>
    </row>
    <row r="3567" customFormat="false" ht="15" hidden="false" customHeight="true" outlineLevel="0" collapsed="false">
      <c r="A3567" s="11" t="str">
        <f aca="false">TRIM('수출입 실적(국가별)'!A3571)</f>
        <v>2026.04</v>
      </c>
      <c r="B3567" s="17" t="n">
        <f aca="false">IFERROR(VALUE(LEFT(A3567,4)),"")</f>
        <v>2026</v>
      </c>
      <c r="C3567" s="17" t="n">
        <f aca="false">IFERROR(VALUE(RIGHT(A3567,2)),"")</f>
        <v>4</v>
      </c>
      <c r="D3567" s="11" t="str">
        <f aca="false">TRIM('수출입 실적(국가별)'!B3571)</f>
        <v>헝가리</v>
      </c>
      <c r="E3567" s="19" t="n">
        <f aca="false">IFERROR(VALUE(SUBSTITUTE(TRIM('수출입 실적(국가별)'!D3571),",","")),"")</f>
        <v>375909</v>
      </c>
      <c r="F3567" s="19" t="n">
        <f aca="false">IFERROR(VALUE(SUBSTITUTE(TRIM('수출입 실적(국가별)'!F3571),",","")),"")</f>
        <v>61313</v>
      </c>
      <c r="G3567" s="19" t="n">
        <f aca="false">IFERROR(VALUE(SUBSTITUTE(TRIM('수출입 실적(국가별)'!G3571),",","")),"")</f>
        <v>314596</v>
      </c>
    </row>
    <row r="3568" customFormat="false" ht="15" hidden="false" customHeight="true" outlineLevel="0" collapsed="false">
      <c r="A3568" s="11" t="str">
        <f aca="false">TRIM('수출입 실적(국가별)'!A3572)</f>
        <v>2026.04</v>
      </c>
      <c r="B3568" s="17" t="n">
        <f aca="false">IFERROR(VALUE(LEFT(A3568,4)),"")</f>
        <v>2026</v>
      </c>
      <c r="C3568" s="17" t="n">
        <f aca="false">IFERROR(VALUE(RIGHT(A3568,2)),"")</f>
        <v>4</v>
      </c>
      <c r="D3568" s="11" t="str">
        <f aca="false">TRIM('수출입 실적(국가별)'!B3572)</f>
        <v>체코공화국</v>
      </c>
      <c r="E3568" s="19" t="n">
        <f aca="false">IFERROR(VALUE(SUBSTITUTE(TRIM('수출입 실적(국가별)'!D3572),",","")),"")</f>
        <v>371277</v>
      </c>
      <c r="F3568" s="19" t="n">
        <f aca="false">IFERROR(VALUE(SUBSTITUTE(TRIM('수출입 실적(국가별)'!F3572),",","")),"")</f>
        <v>145425</v>
      </c>
      <c r="G3568" s="19" t="n">
        <f aca="false">IFERROR(VALUE(SUBSTITUTE(TRIM('수출입 실적(국가별)'!G3572),",","")),"")</f>
        <v>225852</v>
      </c>
    </row>
    <row r="3569" customFormat="false" ht="15" hidden="false" customHeight="true" outlineLevel="0" collapsed="false">
      <c r="A3569" s="11" t="str">
        <f aca="false">TRIM('수출입 실적(국가별)'!A3573)</f>
        <v>2026.04</v>
      </c>
      <c r="B3569" s="17" t="n">
        <f aca="false">IFERROR(VALUE(LEFT(A3569,4)),"")</f>
        <v>2026</v>
      </c>
      <c r="C3569" s="17" t="n">
        <f aca="false">IFERROR(VALUE(RIGHT(A3569,2)),"")</f>
        <v>4</v>
      </c>
      <c r="D3569" s="11" t="str">
        <f aca="false">TRIM('수출입 실적(국가별)'!B3573)</f>
        <v>그리스</v>
      </c>
      <c r="E3569" s="19" t="n">
        <f aca="false">IFERROR(VALUE(SUBSTITUTE(TRIM('수출입 실적(국가별)'!D3573),",","")),"")</f>
        <v>358425</v>
      </c>
      <c r="F3569" s="19" t="n">
        <f aca="false">IFERROR(VALUE(SUBSTITUTE(TRIM('수출입 실적(국가별)'!F3573),",","")),"")</f>
        <v>99406</v>
      </c>
      <c r="G3569" s="19" t="n">
        <f aca="false">IFERROR(VALUE(SUBSTITUTE(TRIM('수출입 실적(국가별)'!G3573),",","")),"")</f>
        <v>259019</v>
      </c>
    </row>
    <row r="3570" customFormat="false" ht="15" hidden="false" customHeight="true" outlineLevel="0" collapsed="false">
      <c r="A3570" s="11" t="str">
        <f aca="false">TRIM('수출입 실적(국가별)'!A3574)</f>
        <v>2026.04</v>
      </c>
      <c r="B3570" s="17" t="n">
        <f aca="false">IFERROR(VALUE(LEFT(A3570,4)),"")</f>
        <v>2026</v>
      </c>
      <c r="C3570" s="17" t="n">
        <f aca="false">IFERROR(VALUE(RIGHT(A3570,2)),"")</f>
        <v>4</v>
      </c>
      <c r="D3570" s="11" t="str">
        <f aca="false">TRIM('수출입 실적(국가별)'!B3574)</f>
        <v>벨기에</v>
      </c>
      <c r="E3570" s="19" t="n">
        <f aca="false">IFERROR(VALUE(SUBSTITUTE(TRIM('수출입 실적(국가별)'!D3574),",","")),"")</f>
        <v>353464</v>
      </c>
      <c r="F3570" s="19" t="n">
        <f aca="false">IFERROR(VALUE(SUBSTITUTE(TRIM('수출입 실적(국가별)'!F3574),",","")),"")</f>
        <v>138677</v>
      </c>
      <c r="G3570" s="19" t="n">
        <f aca="false">IFERROR(VALUE(SUBSTITUTE(TRIM('수출입 실적(국가별)'!G3574),",","")),"")</f>
        <v>214787</v>
      </c>
    </row>
    <row r="3571" customFormat="false" ht="15" hidden="false" customHeight="true" outlineLevel="0" collapsed="false">
      <c r="A3571" s="11" t="str">
        <f aca="false">TRIM('수출입 실적(국가별)'!A3575)</f>
        <v>2026.04</v>
      </c>
      <c r="B3571" s="17" t="n">
        <f aca="false">IFERROR(VALUE(LEFT(A3571,4)),"")</f>
        <v>2026</v>
      </c>
      <c r="C3571" s="17" t="n">
        <f aca="false">IFERROR(VALUE(RIGHT(A3571,2)),"")</f>
        <v>4</v>
      </c>
      <c r="D3571" s="11" t="str">
        <f aca="false">TRIM('수출입 실적(국가별)'!B3575)</f>
        <v>방글라데시</v>
      </c>
      <c r="E3571" s="19" t="n">
        <f aca="false">IFERROR(VALUE(SUBSTITUTE(TRIM('수출입 실적(국가별)'!D3575),",","")),"")</f>
        <v>343220</v>
      </c>
      <c r="F3571" s="19" t="n">
        <f aca="false">IFERROR(VALUE(SUBSTITUTE(TRIM('수출입 실적(국가별)'!F3575),",","")),"")</f>
        <v>41077</v>
      </c>
      <c r="G3571" s="19" t="n">
        <f aca="false">IFERROR(VALUE(SUBSTITUTE(TRIM('수출입 실적(국가별)'!G3575),",","")),"")</f>
        <v>302143</v>
      </c>
    </row>
    <row r="3572" customFormat="false" ht="15" hidden="false" customHeight="true" outlineLevel="0" collapsed="false">
      <c r="A3572" s="11" t="str">
        <f aca="false">TRIM('수출입 실적(국가별)'!A3576)</f>
        <v>2026.04</v>
      </c>
      <c r="B3572" s="17" t="n">
        <f aca="false">IFERROR(VALUE(LEFT(A3572,4)),"")</f>
        <v>2026</v>
      </c>
      <c r="C3572" s="17" t="n">
        <f aca="false">IFERROR(VALUE(RIGHT(A3572,2)),"")</f>
        <v>4</v>
      </c>
      <c r="D3572" s="11" t="str">
        <f aca="false">TRIM('수출입 실적(국가별)'!B3576)</f>
        <v>라이베리아</v>
      </c>
      <c r="E3572" s="19" t="n">
        <f aca="false">IFERROR(VALUE(SUBSTITUTE(TRIM('수출입 실적(국가별)'!D3576),",","")),"")</f>
        <v>331095</v>
      </c>
      <c r="F3572" s="19" t="n">
        <f aca="false">IFERROR(VALUE(SUBSTITUTE(TRIM('수출입 실적(국가별)'!F3576),",","")),"")</f>
        <v>3</v>
      </c>
      <c r="G3572" s="19" t="n">
        <f aca="false">IFERROR(VALUE(SUBSTITUTE(TRIM('수출입 실적(국가별)'!G3576),",","")),"")</f>
        <v>331092</v>
      </c>
    </row>
    <row r="3573" customFormat="false" ht="15" hidden="false" customHeight="true" outlineLevel="0" collapsed="false">
      <c r="A3573" s="11" t="str">
        <f aca="false">TRIM('수출입 실적(국가별)'!A3577)</f>
        <v>2026.04</v>
      </c>
      <c r="B3573" s="17" t="n">
        <f aca="false">IFERROR(VALUE(LEFT(A3573,4)),"")</f>
        <v>2026</v>
      </c>
      <c r="C3573" s="17" t="n">
        <f aca="false">IFERROR(VALUE(RIGHT(A3573,2)),"")</f>
        <v>4</v>
      </c>
      <c r="D3573" s="11" t="str">
        <f aca="false">TRIM('수출입 실적(국가별)'!B3577)</f>
        <v>스페인</v>
      </c>
      <c r="E3573" s="19" t="n">
        <f aca="false">IFERROR(VALUE(SUBSTITUTE(TRIM('수출입 실적(국가별)'!D3577),",","")),"")</f>
        <v>318854</v>
      </c>
      <c r="F3573" s="19" t="n">
        <f aca="false">IFERROR(VALUE(SUBSTITUTE(TRIM('수출입 실적(국가별)'!F3577),",","")),"")</f>
        <v>242716</v>
      </c>
      <c r="G3573" s="19" t="n">
        <f aca="false">IFERROR(VALUE(SUBSTITUTE(TRIM('수출입 실적(국가별)'!G3577),",","")),"")</f>
        <v>76137</v>
      </c>
    </row>
    <row r="3574" customFormat="false" ht="15" hidden="false" customHeight="true" outlineLevel="0" collapsed="false">
      <c r="A3574" s="11" t="str">
        <f aca="false">TRIM('수출입 실적(국가별)'!A3578)</f>
        <v>2026.04</v>
      </c>
      <c r="B3574" s="17" t="n">
        <f aca="false">IFERROR(VALUE(LEFT(A3574,4)),"")</f>
        <v>2026</v>
      </c>
      <c r="C3574" s="17" t="n">
        <f aca="false">IFERROR(VALUE(RIGHT(A3574,2)),"")</f>
        <v>4</v>
      </c>
      <c r="D3574" s="11" t="str">
        <f aca="false">TRIM('수출입 실적(국가별)'!B3578)</f>
        <v>러시아 연방</v>
      </c>
      <c r="E3574" s="19" t="n">
        <f aca="false">IFERROR(VALUE(SUBSTITUTE(TRIM('수출입 실적(국가별)'!D3578),",","")),"")</f>
        <v>317619</v>
      </c>
      <c r="F3574" s="19" t="n">
        <f aca="false">IFERROR(VALUE(SUBSTITUTE(TRIM('수출입 실적(국가별)'!F3578),",","")),"")</f>
        <v>745190</v>
      </c>
      <c r="G3574" s="19" t="n">
        <f aca="false">IFERROR(VALUE(SUBSTITUTE(TRIM('수출입 실적(국가별)'!G3578),",","")),"")</f>
        <v>-427571</v>
      </c>
    </row>
    <row r="3575" customFormat="false" ht="15" hidden="false" customHeight="true" outlineLevel="0" collapsed="false">
      <c r="A3575" s="11" t="str">
        <f aca="false">TRIM('수출입 실적(국가별)'!A3579)</f>
        <v>2026.04</v>
      </c>
      <c r="B3575" s="17" t="n">
        <f aca="false">IFERROR(VALUE(LEFT(A3575,4)),"")</f>
        <v>2026</v>
      </c>
      <c r="C3575" s="17" t="n">
        <f aca="false">IFERROR(VALUE(RIGHT(A3575,2)),"")</f>
        <v>4</v>
      </c>
      <c r="D3575" s="11" t="str">
        <f aca="false">TRIM('수출입 실적(국가별)'!B3579)</f>
        <v>뉴질랜드</v>
      </c>
      <c r="E3575" s="19" t="n">
        <f aca="false">IFERROR(VALUE(SUBSTITUTE(TRIM('수출입 실적(국가별)'!D3579),",","")),"")</f>
        <v>294131</v>
      </c>
      <c r="F3575" s="19" t="n">
        <f aca="false">IFERROR(VALUE(SUBSTITUTE(TRIM('수출입 실적(국가별)'!F3579),",","")),"")</f>
        <v>198554</v>
      </c>
      <c r="G3575" s="19" t="n">
        <f aca="false">IFERROR(VALUE(SUBSTITUTE(TRIM('수출입 실적(국가별)'!G3579),",","")),"")</f>
        <v>95577</v>
      </c>
    </row>
    <row r="3576" customFormat="false" ht="15" hidden="false" customHeight="true" outlineLevel="0" collapsed="false">
      <c r="A3576" s="11" t="str">
        <f aca="false">TRIM('수출입 실적(국가별)'!A3580)</f>
        <v>2026.04</v>
      </c>
      <c r="B3576" s="17" t="n">
        <f aca="false">IFERROR(VALUE(LEFT(A3576,4)),"")</f>
        <v>2026</v>
      </c>
      <c r="C3576" s="17" t="n">
        <f aca="false">IFERROR(VALUE(RIGHT(A3576,2)),"")</f>
        <v>4</v>
      </c>
      <c r="D3576" s="11" t="str">
        <f aca="false">TRIM('수출입 실적(국가별)'!B3580)</f>
        <v>사우디아라비아</v>
      </c>
      <c r="E3576" s="19" t="n">
        <f aca="false">IFERROR(VALUE(SUBSTITUTE(TRIM('수출입 실적(국가별)'!D3580),",","")),"")</f>
        <v>282827</v>
      </c>
      <c r="F3576" s="19" t="n">
        <f aca="false">IFERROR(VALUE(SUBSTITUTE(TRIM('수출입 실적(국가별)'!F3580),",","")),"")</f>
        <v>1905141</v>
      </c>
      <c r="G3576" s="19" t="n">
        <f aca="false">IFERROR(VALUE(SUBSTITUTE(TRIM('수출입 실적(국가별)'!G3580),",","")),"")</f>
        <v>-1622314</v>
      </c>
    </row>
    <row r="3577" customFormat="false" ht="15" hidden="false" customHeight="true" outlineLevel="0" collapsed="false">
      <c r="A3577" s="11" t="str">
        <f aca="false">TRIM('수출입 실적(국가별)'!A3581)</f>
        <v>2026.04</v>
      </c>
      <c r="B3577" s="17" t="n">
        <f aca="false">IFERROR(VALUE(LEFT(A3577,4)),"")</f>
        <v>2026</v>
      </c>
      <c r="C3577" s="17" t="n">
        <f aca="false">IFERROR(VALUE(RIGHT(A3577,2)),"")</f>
        <v>4</v>
      </c>
      <c r="D3577" s="11" t="str">
        <f aca="false">TRIM('수출입 실적(국가별)'!B3581)</f>
        <v>몰타</v>
      </c>
      <c r="E3577" s="19" t="n">
        <f aca="false">IFERROR(VALUE(SUBSTITUTE(TRIM('수출입 실적(국가별)'!D3581),",","")),"")</f>
        <v>277716</v>
      </c>
      <c r="F3577" s="19" t="n">
        <f aca="false">IFERROR(VALUE(SUBSTITUTE(TRIM('수출입 실적(국가별)'!F3581),",","")),"")</f>
        <v>4200</v>
      </c>
      <c r="G3577" s="19" t="n">
        <f aca="false">IFERROR(VALUE(SUBSTITUTE(TRIM('수출입 실적(국가별)'!G3581),",","")),"")</f>
        <v>273517</v>
      </c>
    </row>
    <row r="3578" customFormat="false" ht="15" hidden="false" customHeight="true" outlineLevel="0" collapsed="false">
      <c r="A3578" s="11" t="str">
        <f aca="false">TRIM('수출입 실적(국가별)'!A3582)</f>
        <v>2026.04</v>
      </c>
      <c r="B3578" s="17" t="n">
        <f aca="false">IFERROR(VALUE(LEFT(A3578,4)),"")</f>
        <v>2026</v>
      </c>
      <c r="C3578" s="17" t="n">
        <f aca="false">IFERROR(VALUE(RIGHT(A3578,2)),"")</f>
        <v>4</v>
      </c>
      <c r="D3578" s="11" t="str">
        <f aca="false">TRIM('수출입 실적(국가별)'!B3582)</f>
        <v>이집트</v>
      </c>
      <c r="E3578" s="19" t="n">
        <f aca="false">IFERROR(VALUE(SUBSTITUTE(TRIM('수출입 실적(국가별)'!D3582),",","")),"")</f>
        <v>275987</v>
      </c>
      <c r="F3578" s="19" t="n">
        <f aca="false">IFERROR(VALUE(SUBSTITUTE(TRIM('수출입 실적(국가별)'!F3582),",","")),"")</f>
        <v>18850</v>
      </c>
      <c r="G3578" s="19" t="n">
        <f aca="false">IFERROR(VALUE(SUBSTITUTE(TRIM('수출입 실적(국가별)'!G3582),",","")),"")</f>
        <v>257137</v>
      </c>
    </row>
    <row r="3579" customFormat="false" ht="15" hidden="false" customHeight="true" outlineLevel="0" collapsed="false">
      <c r="A3579" s="11" t="str">
        <f aca="false">TRIM('수출입 실적(국가별)'!A3583)</f>
        <v>2026.04</v>
      </c>
      <c r="B3579" s="17" t="n">
        <f aca="false">IFERROR(VALUE(LEFT(A3579,4)),"")</f>
        <v>2026</v>
      </c>
      <c r="C3579" s="17" t="n">
        <f aca="false">IFERROR(VALUE(RIGHT(A3579,2)),"")</f>
        <v>4</v>
      </c>
      <c r="D3579" s="11" t="str">
        <f aca="false">TRIM('수출입 실적(국가별)'!B3583)</f>
        <v>아랍에미리트 연합</v>
      </c>
      <c r="E3579" s="19" t="n">
        <f aca="false">IFERROR(VALUE(SUBSTITUTE(TRIM('수출입 실적(국가별)'!D3583),",","")),"")</f>
        <v>231755</v>
      </c>
      <c r="F3579" s="19" t="n">
        <f aca="false">IFERROR(VALUE(SUBSTITUTE(TRIM('수출입 실적(국가별)'!F3583),",","")),"")</f>
        <v>1401669</v>
      </c>
      <c r="G3579" s="19" t="n">
        <f aca="false">IFERROR(VALUE(SUBSTITUTE(TRIM('수출입 실적(국가별)'!G3583),",","")),"")</f>
        <v>-1169915</v>
      </c>
    </row>
    <row r="3580" customFormat="false" ht="15" hidden="false" customHeight="true" outlineLevel="0" collapsed="false">
      <c r="A3580" s="11" t="str">
        <f aca="false">TRIM('수출입 실적(국가별)'!A3584)</f>
        <v>2026.04</v>
      </c>
      <c r="B3580" s="17" t="n">
        <f aca="false">IFERROR(VALUE(LEFT(A3580,4)),"")</f>
        <v>2026</v>
      </c>
      <c r="C3580" s="17" t="n">
        <f aca="false">IFERROR(VALUE(RIGHT(A3580,2)),"")</f>
        <v>4</v>
      </c>
      <c r="D3580" s="11" t="str">
        <f aca="false">TRIM('수출입 실적(국가별)'!B3584)</f>
        <v>슬로바키아</v>
      </c>
      <c r="E3580" s="19" t="n">
        <f aca="false">IFERROR(VALUE(SUBSTITUTE(TRIM('수출입 실적(국가별)'!D3584),",","")),"")</f>
        <v>214649</v>
      </c>
      <c r="F3580" s="19" t="n">
        <f aca="false">IFERROR(VALUE(SUBSTITUTE(TRIM('수출입 실적(국가별)'!F3584),",","")),"")</f>
        <v>66759</v>
      </c>
      <c r="G3580" s="19" t="n">
        <f aca="false">IFERROR(VALUE(SUBSTITUTE(TRIM('수출입 실적(국가별)'!G3584),",","")),"")</f>
        <v>147890</v>
      </c>
    </row>
    <row r="3581" customFormat="false" ht="15" hidden="false" customHeight="true" outlineLevel="0" collapsed="false">
      <c r="A3581" s="11" t="str">
        <f aca="false">TRIM('수출입 실적(국가별)'!A3585)</f>
        <v>2026.04</v>
      </c>
      <c r="B3581" s="17" t="n">
        <f aca="false">IFERROR(VALUE(LEFT(A3581,4)),"")</f>
        <v>2026</v>
      </c>
      <c r="C3581" s="17" t="n">
        <f aca="false">IFERROR(VALUE(RIGHT(A3581,2)),"")</f>
        <v>4</v>
      </c>
      <c r="D3581" s="11" t="str">
        <f aca="false">TRIM('수출입 실적(국가별)'!B3585)</f>
        <v>버뮤다</v>
      </c>
      <c r="E3581" s="19" t="n">
        <f aca="false">IFERROR(VALUE(SUBSTITUTE(TRIM('수출입 실적(국가별)'!D3585),",","")),"")</f>
        <v>211544</v>
      </c>
      <c r="F3581" s="19" t="n">
        <f aca="false">IFERROR(VALUE(SUBSTITUTE(TRIM('수출입 실적(국가별)'!F3585),",","")),"")</f>
        <v>0</v>
      </c>
      <c r="G3581" s="19" t="n">
        <f aca="false">IFERROR(VALUE(SUBSTITUTE(TRIM('수출입 실적(국가별)'!G3585),",","")),"")</f>
        <v>211544</v>
      </c>
    </row>
    <row r="3582" customFormat="false" ht="15" hidden="false" customHeight="true" outlineLevel="0" collapsed="false">
      <c r="A3582" s="11" t="str">
        <f aca="false">TRIM('수출입 실적(국가별)'!A3586)</f>
        <v>2026.04</v>
      </c>
      <c r="B3582" s="17" t="n">
        <f aca="false">IFERROR(VALUE(LEFT(A3582,4)),"")</f>
        <v>2026</v>
      </c>
      <c r="C3582" s="17" t="n">
        <f aca="false">IFERROR(VALUE(RIGHT(A3582,2)),"")</f>
        <v>4</v>
      </c>
      <c r="D3582" s="11" t="str">
        <f aca="false">TRIM('수출입 실적(국가별)'!B3586)</f>
        <v>키르기스스탄</v>
      </c>
      <c r="E3582" s="19" t="n">
        <f aca="false">IFERROR(VALUE(SUBSTITUTE(TRIM('수출입 실적(국가별)'!D3586),",","")),"")</f>
        <v>208745</v>
      </c>
      <c r="F3582" s="19" t="n">
        <f aca="false">IFERROR(VALUE(SUBSTITUTE(TRIM('수출입 실적(국가별)'!F3586),",","")),"")</f>
        <v>60</v>
      </c>
      <c r="G3582" s="19" t="n">
        <f aca="false">IFERROR(VALUE(SUBSTITUTE(TRIM('수출입 실적(국가별)'!G3586),",","")),"")</f>
        <v>208685</v>
      </c>
    </row>
    <row r="3583" customFormat="false" ht="15" hidden="false" customHeight="true" outlineLevel="0" collapsed="false">
      <c r="A3583" s="11" t="str">
        <f aca="false">TRIM('수출입 실적(국가별)'!A3587)</f>
        <v>2026.04</v>
      </c>
      <c r="B3583" s="17" t="n">
        <f aca="false">IFERROR(VALUE(LEFT(A3583,4)),"")</f>
        <v>2026</v>
      </c>
      <c r="C3583" s="17" t="n">
        <f aca="false">IFERROR(VALUE(RIGHT(A3583,2)),"")</f>
        <v>4</v>
      </c>
      <c r="D3583" s="11" t="str">
        <f aca="false">TRIM('수출입 실적(국가별)'!B3587)</f>
        <v>아일랜드</v>
      </c>
      <c r="E3583" s="19" t="n">
        <f aca="false">IFERROR(VALUE(SUBSTITUTE(TRIM('수출입 실적(국가별)'!D3587),",","")),"")</f>
        <v>194575</v>
      </c>
      <c r="F3583" s="19" t="n">
        <f aca="false">IFERROR(VALUE(SUBSTITUTE(TRIM('수출입 실적(국가별)'!F3587),",","")),"")</f>
        <v>102095</v>
      </c>
      <c r="G3583" s="19" t="n">
        <f aca="false">IFERROR(VALUE(SUBSTITUTE(TRIM('수출입 실적(국가별)'!G3587),",","")),"")</f>
        <v>92480</v>
      </c>
    </row>
    <row r="3584" customFormat="false" ht="15" hidden="false" customHeight="true" outlineLevel="0" collapsed="false">
      <c r="A3584" s="11" t="str">
        <f aca="false">TRIM('수출입 실적(국가별)'!A3588)</f>
        <v>2026.04</v>
      </c>
      <c r="B3584" s="17" t="n">
        <f aca="false">IFERROR(VALUE(LEFT(A3584,4)),"")</f>
        <v>2026</v>
      </c>
      <c r="C3584" s="17" t="n">
        <f aca="false">IFERROR(VALUE(RIGHT(A3584,2)),"")</f>
        <v>4</v>
      </c>
      <c r="D3584" s="11" t="str">
        <f aca="false">TRIM('수출입 실적(국가별)'!B3588)</f>
        <v>우즈베키스탄</v>
      </c>
      <c r="E3584" s="19" t="n">
        <f aca="false">IFERROR(VALUE(SUBSTITUTE(TRIM('수출입 실적(국가별)'!D3588),",","")),"")</f>
        <v>181029</v>
      </c>
      <c r="F3584" s="19" t="n">
        <f aca="false">IFERROR(VALUE(SUBSTITUTE(TRIM('수출입 실적(국가별)'!F3588),",","")),"")</f>
        <v>2695</v>
      </c>
      <c r="G3584" s="19" t="n">
        <f aca="false">IFERROR(VALUE(SUBSTITUTE(TRIM('수출입 실적(국가별)'!G3588),",","")),"")</f>
        <v>178334</v>
      </c>
    </row>
    <row r="3585" customFormat="false" ht="15" hidden="false" customHeight="true" outlineLevel="0" collapsed="false">
      <c r="A3585" s="11" t="str">
        <f aca="false">TRIM('수출입 실적(국가별)'!A3589)</f>
        <v>2026.04</v>
      </c>
      <c r="B3585" s="17" t="n">
        <f aca="false">IFERROR(VALUE(LEFT(A3585,4)),"")</f>
        <v>2026</v>
      </c>
      <c r="C3585" s="17" t="n">
        <f aca="false">IFERROR(VALUE(RIGHT(A3585,2)),"")</f>
        <v>4</v>
      </c>
      <c r="D3585" s="11" t="str">
        <f aca="false">TRIM('수출입 실적(국가별)'!B3589)</f>
        <v>스위스</v>
      </c>
      <c r="E3585" s="19" t="n">
        <f aca="false">IFERROR(VALUE(SUBSTITUTE(TRIM('수출입 실적(국가별)'!D3589),",","")),"")</f>
        <v>177058</v>
      </c>
      <c r="F3585" s="19" t="n">
        <f aca="false">IFERROR(VALUE(SUBSTITUTE(TRIM('수출입 실적(국가별)'!F3589),",","")),"")</f>
        <v>306815</v>
      </c>
      <c r="G3585" s="19" t="n">
        <f aca="false">IFERROR(VALUE(SUBSTITUTE(TRIM('수출입 실적(국가별)'!G3589),",","")),"")</f>
        <v>-129757</v>
      </c>
    </row>
    <row r="3586" customFormat="false" ht="15" hidden="false" customHeight="true" outlineLevel="0" collapsed="false">
      <c r="A3586" s="11" t="str">
        <f aca="false">TRIM('수출입 실적(국가별)'!A3590)</f>
        <v>2026.04</v>
      </c>
      <c r="B3586" s="17" t="n">
        <f aca="false">IFERROR(VALUE(LEFT(A3586,4)),"")</f>
        <v>2026</v>
      </c>
      <c r="C3586" s="17" t="n">
        <f aca="false">IFERROR(VALUE(RIGHT(A3586,2)),"")</f>
        <v>4</v>
      </c>
      <c r="D3586" s="11" t="str">
        <f aca="false">TRIM('수출입 실적(국가별)'!B3590)</f>
        <v>카자흐스탄</v>
      </c>
      <c r="E3586" s="19" t="n">
        <f aca="false">IFERROR(VALUE(SUBSTITUTE(TRIM('수출입 실적(국가별)'!D3590),",","")),"")</f>
        <v>176108</v>
      </c>
      <c r="F3586" s="19" t="n">
        <f aca="false">IFERROR(VALUE(SUBSTITUTE(TRIM('수출입 실적(국가별)'!F3590),",","")),"")</f>
        <v>134403</v>
      </c>
      <c r="G3586" s="19" t="n">
        <f aca="false">IFERROR(VALUE(SUBSTITUTE(TRIM('수출입 실적(국가별)'!G3590),",","")),"")</f>
        <v>41706</v>
      </c>
    </row>
    <row r="3587" customFormat="false" ht="15" hidden="false" customHeight="true" outlineLevel="0" collapsed="false">
      <c r="A3587" s="11" t="str">
        <f aca="false">TRIM('수출입 실적(국가별)'!A3591)</f>
        <v>2026.04</v>
      </c>
      <c r="B3587" s="17" t="n">
        <f aca="false">IFERROR(VALUE(LEFT(A3587,4)),"")</f>
        <v>2026</v>
      </c>
      <c r="C3587" s="17" t="n">
        <f aca="false">IFERROR(VALUE(RIGHT(A3587,2)),"")</f>
        <v>4</v>
      </c>
      <c r="D3587" s="11" t="str">
        <f aca="false">TRIM('수출입 실적(국가별)'!B3591)</f>
        <v>노르웨이</v>
      </c>
      <c r="E3587" s="19" t="n">
        <f aca="false">IFERROR(VALUE(SUBSTITUTE(TRIM('수출입 실적(국가별)'!D3591),",","")),"")</f>
        <v>163174</v>
      </c>
      <c r="F3587" s="19" t="n">
        <f aca="false">IFERROR(VALUE(SUBSTITUTE(TRIM('수출입 실적(국가별)'!F3591),",","")),"")</f>
        <v>156970</v>
      </c>
      <c r="G3587" s="19" t="n">
        <f aca="false">IFERROR(VALUE(SUBSTITUTE(TRIM('수출입 실적(국가별)'!G3591),",","")),"")</f>
        <v>6204</v>
      </c>
    </row>
    <row r="3588" customFormat="false" ht="15" hidden="false" customHeight="true" outlineLevel="0" collapsed="false">
      <c r="A3588" s="11" t="str">
        <f aca="false">TRIM('수출입 실적(국가별)'!A3592)</f>
        <v>2026.04</v>
      </c>
      <c r="B3588" s="17" t="n">
        <f aca="false">IFERROR(VALUE(LEFT(A3588,4)),"")</f>
        <v>2026</v>
      </c>
      <c r="C3588" s="17" t="n">
        <f aca="false">IFERROR(VALUE(RIGHT(A3588,2)),"")</f>
        <v>4</v>
      </c>
      <c r="D3588" s="11" t="str">
        <f aca="false">TRIM('수출입 실적(국가별)'!B3592)</f>
        <v>콜롬비아</v>
      </c>
      <c r="E3588" s="19" t="n">
        <f aca="false">IFERROR(VALUE(SUBSTITUTE(TRIM('수출입 실적(국가별)'!D3592),",","")),"")</f>
        <v>157410</v>
      </c>
      <c r="F3588" s="19" t="n">
        <f aca="false">IFERROR(VALUE(SUBSTITUTE(TRIM('수출입 실적(국가별)'!F3592),",","")),"")</f>
        <v>105509</v>
      </c>
      <c r="G3588" s="19" t="n">
        <f aca="false">IFERROR(VALUE(SUBSTITUTE(TRIM('수출입 실적(국가별)'!G3592),",","")),"")</f>
        <v>51901</v>
      </c>
    </row>
    <row r="3589" customFormat="false" ht="15" hidden="false" customHeight="true" outlineLevel="0" collapsed="false">
      <c r="A3589" s="11" t="str">
        <f aca="false">TRIM('수출입 실적(국가별)'!A3593)</f>
        <v>2026.04</v>
      </c>
      <c r="B3589" s="17" t="n">
        <f aca="false">IFERROR(VALUE(LEFT(A3589,4)),"")</f>
        <v>2026</v>
      </c>
      <c r="C3589" s="17" t="n">
        <f aca="false">IFERROR(VALUE(RIGHT(A3589,2)),"")</f>
        <v>4</v>
      </c>
      <c r="D3589" s="11" t="str">
        <f aca="false">TRIM('수출입 실적(국가별)'!B3593)</f>
        <v>이스라엘</v>
      </c>
      <c r="E3589" s="19" t="n">
        <f aca="false">IFERROR(VALUE(SUBSTITUTE(TRIM('수출입 실적(국가별)'!D3593),",","")),"")</f>
        <v>141175</v>
      </c>
      <c r="F3589" s="19" t="n">
        <f aca="false">IFERROR(VALUE(SUBSTITUTE(TRIM('수출입 실적(국가별)'!F3593),",","")),"")</f>
        <v>215929</v>
      </c>
      <c r="G3589" s="19" t="n">
        <f aca="false">IFERROR(VALUE(SUBSTITUTE(TRIM('수출입 실적(국가별)'!G3593),",","")),"")</f>
        <v>-74754</v>
      </c>
    </row>
    <row r="3590" customFormat="false" ht="15" hidden="false" customHeight="true" outlineLevel="0" collapsed="false">
      <c r="A3590" s="11" t="str">
        <f aca="false">TRIM('수출입 실적(국가별)'!A3594)</f>
        <v>2026.04</v>
      </c>
      <c r="B3590" s="17" t="n">
        <f aca="false">IFERROR(VALUE(LEFT(A3590,4)),"")</f>
        <v>2026</v>
      </c>
      <c r="C3590" s="17" t="n">
        <f aca="false">IFERROR(VALUE(RIGHT(A3590,2)),"")</f>
        <v>4</v>
      </c>
      <c r="D3590" s="11" t="str">
        <f aca="false">TRIM('수출입 실적(국가별)'!B3594)</f>
        <v>스웨덴</v>
      </c>
      <c r="E3590" s="19" t="n">
        <f aca="false">IFERROR(VALUE(SUBSTITUTE(TRIM('수출입 실적(국가별)'!D3594),",","")),"")</f>
        <v>139953</v>
      </c>
      <c r="F3590" s="19" t="n">
        <f aca="false">IFERROR(VALUE(SUBSTITUTE(TRIM('수출입 실적(국가별)'!F3594),",","")),"")</f>
        <v>149872</v>
      </c>
      <c r="G3590" s="19" t="n">
        <f aca="false">IFERROR(VALUE(SUBSTITUTE(TRIM('수출입 실적(국가별)'!G3594),",","")),"")</f>
        <v>-9920</v>
      </c>
    </row>
    <row r="3591" customFormat="false" ht="15" hidden="false" customHeight="true" outlineLevel="0" collapsed="false">
      <c r="A3591" s="11" t="str">
        <f aca="false">TRIM('수출입 실적(국가별)'!A3595)</f>
        <v>2026.04</v>
      </c>
      <c r="B3591" s="17" t="n">
        <f aca="false">IFERROR(VALUE(LEFT(A3591,4)),"")</f>
        <v>2026</v>
      </c>
      <c r="C3591" s="17" t="n">
        <f aca="false">IFERROR(VALUE(RIGHT(A3591,2)),"")</f>
        <v>4</v>
      </c>
      <c r="D3591" s="11" t="str">
        <f aca="false">TRIM('수출입 실적(국가별)'!B3595)</f>
        <v>괌</v>
      </c>
      <c r="E3591" s="19" t="n">
        <f aca="false">IFERROR(VALUE(SUBSTITUTE(TRIM('수출입 실적(국가별)'!D3595),",","")),"")</f>
        <v>115903</v>
      </c>
      <c r="F3591" s="19" t="n">
        <f aca="false">IFERROR(VALUE(SUBSTITUTE(TRIM('수출입 실적(국가별)'!F3595),",","")),"")</f>
        <v>878</v>
      </c>
      <c r="G3591" s="19" t="n">
        <f aca="false">IFERROR(VALUE(SUBSTITUTE(TRIM('수출입 실적(국가별)'!G3595),",","")),"")</f>
        <v>115025</v>
      </c>
    </row>
    <row r="3592" customFormat="false" ht="15" hidden="false" customHeight="true" outlineLevel="0" collapsed="false">
      <c r="A3592" s="11" t="str">
        <f aca="false">TRIM('수출입 실적(국가별)'!A3596)</f>
        <v>2026.04</v>
      </c>
      <c r="B3592" s="17" t="n">
        <f aca="false">IFERROR(VALUE(LEFT(A3592,4)),"")</f>
        <v>2026</v>
      </c>
      <c r="C3592" s="17" t="n">
        <f aca="false">IFERROR(VALUE(RIGHT(A3592,2)),"")</f>
        <v>4</v>
      </c>
      <c r="D3592" s="11" t="str">
        <f aca="false">TRIM('수출입 실적(국가별)'!B3596)</f>
        <v>칠레</v>
      </c>
      <c r="E3592" s="19" t="n">
        <f aca="false">IFERROR(VALUE(SUBSTITUTE(TRIM('수출입 실적(국가별)'!D3596),",","")),"")</f>
        <v>110266</v>
      </c>
      <c r="F3592" s="19" t="n">
        <f aca="false">IFERROR(VALUE(SUBSTITUTE(TRIM('수출입 실적(국가별)'!F3596),",","")),"")</f>
        <v>534568</v>
      </c>
      <c r="G3592" s="19" t="n">
        <f aca="false">IFERROR(VALUE(SUBSTITUTE(TRIM('수출입 실적(국가별)'!G3596),",","")),"")</f>
        <v>-424302</v>
      </c>
    </row>
    <row r="3593" customFormat="false" ht="15" hidden="false" customHeight="true" outlineLevel="0" collapsed="false">
      <c r="A3593" s="11" t="str">
        <f aca="false">TRIM('수출입 실적(국가별)'!A3597)</f>
        <v>2026.04</v>
      </c>
      <c r="B3593" s="17" t="n">
        <f aca="false">IFERROR(VALUE(LEFT(A3593,4)),"")</f>
        <v>2026</v>
      </c>
      <c r="C3593" s="17" t="n">
        <f aca="false">IFERROR(VALUE(RIGHT(A3593,2)),"")</f>
        <v>4</v>
      </c>
      <c r="D3593" s="11" t="str">
        <f aca="false">TRIM('수출입 실적(국가별)'!B3597)</f>
        <v>파키스탄</v>
      </c>
      <c r="E3593" s="19" t="n">
        <f aca="false">IFERROR(VALUE(SUBSTITUTE(TRIM('수출입 실적(국가별)'!D3597),",","")),"")</f>
        <v>99231</v>
      </c>
      <c r="F3593" s="19" t="n">
        <f aca="false">IFERROR(VALUE(SUBSTITUTE(TRIM('수출입 실적(국가별)'!F3597),",","")),"")</f>
        <v>29681</v>
      </c>
      <c r="G3593" s="19" t="n">
        <f aca="false">IFERROR(VALUE(SUBSTITUTE(TRIM('수출입 실적(국가별)'!G3597),",","")),"")</f>
        <v>69550</v>
      </c>
    </row>
    <row r="3594" customFormat="false" ht="15" hidden="false" customHeight="true" outlineLevel="0" collapsed="false">
      <c r="A3594" s="11" t="str">
        <f aca="false">TRIM('수출입 실적(국가별)'!A3598)</f>
        <v>2026.04</v>
      </c>
      <c r="B3594" s="17" t="n">
        <f aca="false">IFERROR(VALUE(LEFT(A3594,4)),"")</f>
        <v>2026</v>
      </c>
      <c r="C3594" s="17" t="n">
        <f aca="false">IFERROR(VALUE(RIGHT(A3594,2)),"")</f>
        <v>4</v>
      </c>
      <c r="D3594" s="11" t="str">
        <f aca="false">TRIM('수출입 실적(국가별)'!B3598)</f>
        <v>오스트리아</v>
      </c>
      <c r="E3594" s="19" t="n">
        <f aca="false">IFERROR(VALUE(SUBSTITUTE(TRIM('수출입 실적(국가별)'!D3598),",","")),"")</f>
        <v>84556</v>
      </c>
      <c r="F3594" s="19" t="n">
        <f aca="false">IFERROR(VALUE(SUBSTITUTE(TRIM('수출입 실적(국가별)'!F3598),",","")),"")</f>
        <v>158283</v>
      </c>
      <c r="G3594" s="19" t="n">
        <f aca="false">IFERROR(VALUE(SUBSTITUTE(TRIM('수출입 실적(국가별)'!G3598),",","")),"")</f>
        <v>-73727</v>
      </c>
    </row>
    <row r="3595" customFormat="false" ht="15" hidden="false" customHeight="true" outlineLevel="0" collapsed="false">
      <c r="A3595" s="11" t="str">
        <f aca="false">TRIM('수출입 실적(국가별)'!A3599)</f>
        <v>2026.04</v>
      </c>
      <c r="B3595" s="17" t="n">
        <f aca="false">IFERROR(VALUE(LEFT(A3595,4)),"")</f>
        <v>2026</v>
      </c>
      <c r="C3595" s="17" t="n">
        <f aca="false">IFERROR(VALUE(RIGHT(A3595,2)),"")</f>
        <v>4</v>
      </c>
      <c r="D3595" s="11" t="str">
        <f aca="false">TRIM('수출입 실적(국가별)'!B3599)</f>
        <v>포루투갈</v>
      </c>
      <c r="E3595" s="19" t="n">
        <f aca="false">IFERROR(VALUE(SUBSTITUTE(TRIM('수출입 실적(국가별)'!D3599),",","")),"")</f>
        <v>83107</v>
      </c>
      <c r="F3595" s="19" t="n">
        <f aca="false">IFERROR(VALUE(SUBSTITUTE(TRIM('수출입 실적(국가별)'!F3599),",","")),"")</f>
        <v>39229</v>
      </c>
      <c r="G3595" s="19" t="n">
        <f aca="false">IFERROR(VALUE(SUBSTITUTE(TRIM('수출입 실적(국가별)'!G3599),",","")),"")</f>
        <v>43878</v>
      </c>
    </row>
    <row r="3596" customFormat="false" ht="15" hidden="false" customHeight="true" outlineLevel="0" collapsed="false">
      <c r="A3596" s="11" t="str">
        <f aca="false">TRIM('수출입 실적(국가별)'!A3600)</f>
        <v>2026.04</v>
      </c>
      <c r="B3596" s="17" t="n">
        <f aca="false">IFERROR(VALUE(LEFT(A3596,4)),"")</f>
        <v>2026</v>
      </c>
      <c r="C3596" s="17" t="n">
        <f aca="false">IFERROR(VALUE(RIGHT(A3596,2)),"")</f>
        <v>4</v>
      </c>
      <c r="D3596" s="11" t="str">
        <f aca="false">TRIM('수출입 실적(국가별)'!B3600)</f>
        <v>남아프리카공화국</v>
      </c>
      <c r="E3596" s="19" t="n">
        <f aca="false">IFERROR(VALUE(SUBSTITUTE(TRIM('수출입 실적(국가별)'!D3600),",","")),"")</f>
        <v>80192</v>
      </c>
      <c r="F3596" s="19" t="n">
        <f aca="false">IFERROR(VALUE(SUBSTITUTE(TRIM('수출입 실적(국가별)'!F3600),",","")),"")</f>
        <v>152783</v>
      </c>
      <c r="G3596" s="19" t="n">
        <f aca="false">IFERROR(VALUE(SUBSTITUTE(TRIM('수출입 실적(국가별)'!G3600),",","")),"")</f>
        <v>-72591</v>
      </c>
    </row>
    <row r="3597" customFormat="false" ht="15" hidden="false" customHeight="true" outlineLevel="0" collapsed="false">
      <c r="A3597" s="11" t="str">
        <f aca="false">TRIM('수출입 실적(국가별)'!A3601)</f>
        <v>2026.04</v>
      </c>
      <c r="B3597" s="17" t="n">
        <f aca="false">IFERROR(VALUE(LEFT(A3597,4)),"")</f>
        <v>2026</v>
      </c>
      <c r="C3597" s="17" t="n">
        <f aca="false">IFERROR(VALUE(RIGHT(A3597,2)),"")</f>
        <v>4</v>
      </c>
      <c r="D3597" s="11" t="str">
        <f aca="false">TRIM('수출입 실적(국가별)'!B3601)</f>
        <v>슬로베니아</v>
      </c>
      <c r="E3597" s="19" t="n">
        <f aca="false">IFERROR(VALUE(SUBSTITUTE(TRIM('수출입 실적(국가별)'!D3601),",","")),"")</f>
        <v>74833</v>
      </c>
      <c r="F3597" s="19" t="n">
        <f aca="false">IFERROR(VALUE(SUBSTITUTE(TRIM('수출입 실적(국가별)'!F3601),",","")),"")</f>
        <v>18521</v>
      </c>
      <c r="G3597" s="19" t="n">
        <f aca="false">IFERROR(VALUE(SUBSTITUTE(TRIM('수출입 실적(국가별)'!G3601),",","")),"")</f>
        <v>56312</v>
      </c>
    </row>
    <row r="3598" customFormat="false" ht="15" hidden="false" customHeight="true" outlineLevel="0" collapsed="false">
      <c r="A3598" s="11" t="str">
        <f aca="false">TRIM('수출입 실적(국가별)'!A3602)</f>
        <v>2026.04</v>
      </c>
      <c r="B3598" s="17" t="n">
        <f aca="false">IFERROR(VALUE(LEFT(A3598,4)),"")</f>
        <v>2026</v>
      </c>
      <c r="C3598" s="17" t="n">
        <f aca="false">IFERROR(VALUE(RIGHT(A3598,2)),"")</f>
        <v>4</v>
      </c>
      <c r="D3598" s="11" t="str">
        <f aca="false">TRIM('수출입 실적(국가별)'!B3602)</f>
        <v>페루</v>
      </c>
      <c r="E3598" s="19" t="n">
        <f aca="false">IFERROR(VALUE(SUBSTITUTE(TRIM('수출입 실적(국가별)'!D3602),",","")),"")</f>
        <v>67714</v>
      </c>
      <c r="F3598" s="19" t="n">
        <f aca="false">IFERROR(VALUE(SUBSTITUTE(TRIM('수출입 실적(국가별)'!F3602),",","")),"")</f>
        <v>193868</v>
      </c>
      <c r="G3598" s="19" t="n">
        <f aca="false">IFERROR(VALUE(SUBSTITUTE(TRIM('수출입 실적(국가별)'!G3602),",","")),"")</f>
        <v>-126154</v>
      </c>
    </row>
    <row r="3599" customFormat="false" ht="15" hidden="false" customHeight="true" outlineLevel="0" collapsed="false">
      <c r="A3599" s="11" t="str">
        <f aca="false">TRIM('수출입 실적(국가별)'!A3603)</f>
        <v>2026.04</v>
      </c>
      <c r="B3599" s="17" t="n">
        <f aca="false">IFERROR(VALUE(LEFT(A3599,4)),"")</f>
        <v>2026</v>
      </c>
      <c r="C3599" s="17" t="n">
        <f aca="false">IFERROR(VALUE(RIGHT(A3599,2)),"")</f>
        <v>4</v>
      </c>
      <c r="D3599" s="11" t="str">
        <f aca="false">TRIM('수출입 실적(국가별)'!B3603)</f>
        <v>캄보디아</v>
      </c>
      <c r="E3599" s="19" t="n">
        <f aca="false">IFERROR(VALUE(SUBSTITUTE(TRIM('수출입 실적(국가별)'!D3603),",","")),"")</f>
        <v>66979</v>
      </c>
      <c r="F3599" s="19" t="n">
        <f aca="false">IFERROR(VALUE(SUBSTITUTE(TRIM('수출입 실적(국가별)'!F3603),",","")),"")</f>
        <v>51840</v>
      </c>
      <c r="G3599" s="19" t="n">
        <f aca="false">IFERROR(VALUE(SUBSTITUTE(TRIM('수출입 실적(국가별)'!G3603),",","")),"")</f>
        <v>15140</v>
      </c>
    </row>
    <row r="3600" customFormat="false" ht="15" hidden="false" customHeight="true" outlineLevel="0" collapsed="false">
      <c r="A3600" s="11" t="str">
        <f aca="false">TRIM('수출입 실적(국가별)'!A3604)</f>
        <v>2026.04</v>
      </c>
      <c r="B3600" s="17" t="n">
        <f aca="false">IFERROR(VALUE(LEFT(A3600,4)),"")</f>
        <v>2026</v>
      </c>
      <c r="C3600" s="17" t="n">
        <f aca="false">IFERROR(VALUE(RIGHT(A3600,2)),"")</f>
        <v>4</v>
      </c>
      <c r="D3600" s="11" t="str">
        <f aca="false">TRIM('수출입 실적(국가별)'!B3604)</f>
        <v>루마니아</v>
      </c>
      <c r="E3600" s="19" t="n">
        <f aca="false">IFERROR(VALUE(SUBSTITUTE(TRIM('수출입 실적(국가별)'!D3604),",","")),"")</f>
        <v>63544</v>
      </c>
      <c r="F3600" s="19" t="n">
        <f aca="false">IFERROR(VALUE(SUBSTITUTE(TRIM('수출입 실적(국가별)'!F3604),",","")),"")</f>
        <v>43241</v>
      </c>
      <c r="G3600" s="19" t="n">
        <f aca="false">IFERROR(VALUE(SUBSTITUTE(TRIM('수출입 실적(국가별)'!G3604),",","")),"")</f>
        <v>20303</v>
      </c>
    </row>
    <row r="3601" customFormat="false" ht="15" hidden="false" customHeight="true" outlineLevel="0" collapsed="false">
      <c r="A3601" s="11" t="str">
        <f aca="false">TRIM('수출입 실적(국가별)'!A3605)</f>
        <v>2026.04</v>
      </c>
      <c r="B3601" s="17" t="n">
        <f aca="false">IFERROR(VALUE(LEFT(A3601,4)),"")</f>
        <v>2026</v>
      </c>
      <c r="C3601" s="17" t="n">
        <f aca="false">IFERROR(VALUE(RIGHT(A3601,2)),"")</f>
        <v>4</v>
      </c>
      <c r="D3601" s="11" t="str">
        <f aca="false">TRIM('수출입 실적(국가별)'!B3605)</f>
        <v>우크라이나</v>
      </c>
      <c r="E3601" s="19" t="n">
        <f aca="false">IFERROR(VALUE(SUBSTITUTE(TRIM('수출입 실적(국가별)'!D3605),",","")),"")</f>
        <v>60257</v>
      </c>
      <c r="F3601" s="19" t="n">
        <f aca="false">IFERROR(VALUE(SUBSTITUTE(TRIM('수출입 실적(국가별)'!F3605),",","")),"")</f>
        <v>15948</v>
      </c>
      <c r="G3601" s="19" t="n">
        <f aca="false">IFERROR(VALUE(SUBSTITUTE(TRIM('수출입 실적(국가별)'!G3605),",","")),"")</f>
        <v>44309</v>
      </c>
    </row>
    <row r="3602" customFormat="false" ht="15" hidden="false" customHeight="true" outlineLevel="0" collapsed="false">
      <c r="A3602" s="11" t="str">
        <f aca="false">TRIM('수출입 실적(국가별)'!A3606)</f>
        <v>2026.04</v>
      </c>
      <c r="B3602" s="17" t="n">
        <f aca="false">IFERROR(VALUE(LEFT(A3602,4)),"")</f>
        <v>2026</v>
      </c>
      <c r="C3602" s="17" t="n">
        <f aca="false">IFERROR(VALUE(RIGHT(A3602,2)),"")</f>
        <v>4</v>
      </c>
      <c r="D3602" s="11" t="str">
        <f aca="false">TRIM('수출입 실적(국가별)'!B3606)</f>
        <v>몽골</v>
      </c>
      <c r="E3602" s="19" t="n">
        <f aca="false">IFERROR(VALUE(SUBSTITUTE(TRIM('수출입 실적(국가별)'!D3606),",","")),"")</f>
        <v>55852</v>
      </c>
      <c r="F3602" s="19" t="n">
        <f aca="false">IFERROR(VALUE(SUBSTITUTE(TRIM('수출입 실적(국가별)'!F3606),",","")),"")</f>
        <v>1372</v>
      </c>
      <c r="G3602" s="19" t="n">
        <f aca="false">IFERROR(VALUE(SUBSTITUTE(TRIM('수출입 실적(국가별)'!G3606),",","")),"")</f>
        <v>54479</v>
      </c>
    </row>
    <row r="3603" customFormat="false" ht="15" hidden="false" customHeight="true" outlineLevel="0" collapsed="false">
      <c r="A3603" s="11" t="str">
        <f aca="false">TRIM('수출입 실적(국가별)'!A3607)</f>
        <v>2026.04</v>
      </c>
      <c r="B3603" s="17" t="n">
        <f aca="false">IFERROR(VALUE(LEFT(A3603,4)),"")</f>
        <v>2026</v>
      </c>
      <c r="C3603" s="17" t="n">
        <f aca="false">IFERROR(VALUE(RIGHT(A3603,2)),"")</f>
        <v>4</v>
      </c>
      <c r="D3603" s="11" t="str">
        <f aca="false">TRIM('수출입 실적(국가별)'!B3607)</f>
        <v>이라크</v>
      </c>
      <c r="E3603" s="19" t="n">
        <f aca="false">IFERROR(VALUE(SUBSTITUTE(TRIM('수출입 실적(국가별)'!D3607),",","")),"")</f>
        <v>54641</v>
      </c>
      <c r="F3603" s="19" t="n">
        <f aca="false">IFERROR(VALUE(SUBSTITUTE(TRIM('수출입 실적(국가별)'!F3607),",","")),"")</f>
        <v>611867</v>
      </c>
      <c r="G3603" s="19" t="n">
        <f aca="false">IFERROR(VALUE(SUBSTITUTE(TRIM('수출입 실적(국가별)'!G3607),",","")),"")</f>
        <v>-557225</v>
      </c>
    </row>
    <row r="3604" customFormat="false" ht="15" hidden="false" customHeight="true" outlineLevel="0" collapsed="false">
      <c r="A3604" s="11" t="str">
        <f aca="false">TRIM('수출입 실적(국가별)'!A3608)</f>
        <v>2026.04</v>
      </c>
      <c r="B3604" s="17" t="n">
        <f aca="false">IFERROR(VALUE(LEFT(A3604,4)),"")</f>
        <v>2026</v>
      </c>
      <c r="C3604" s="17" t="n">
        <f aca="false">IFERROR(VALUE(RIGHT(A3604,2)),"")</f>
        <v>4</v>
      </c>
      <c r="D3604" s="11" t="str">
        <f aca="false">TRIM('수출입 실적(국가별)'!B3608)</f>
        <v>핀란드</v>
      </c>
      <c r="E3604" s="19" t="n">
        <f aca="false">IFERROR(VALUE(SUBSTITUTE(TRIM('수출입 실적(국가별)'!D3608),",","")),"")</f>
        <v>52232</v>
      </c>
      <c r="F3604" s="19" t="n">
        <f aca="false">IFERROR(VALUE(SUBSTITUTE(TRIM('수출입 실적(국가별)'!F3608),",","")),"")</f>
        <v>81364</v>
      </c>
      <c r="G3604" s="19" t="n">
        <f aca="false">IFERROR(VALUE(SUBSTITUTE(TRIM('수출입 실적(국가별)'!G3608),",","")),"")</f>
        <v>-29132</v>
      </c>
    </row>
    <row r="3605" customFormat="false" ht="15" hidden="false" customHeight="true" outlineLevel="0" collapsed="false">
      <c r="A3605" s="11" t="str">
        <f aca="false">TRIM('수출입 실적(국가별)'!A3609)</f>
        <v>2026.04</v>
      </c>
      <c r="B3605" s="17" t="n">
        <f aca="false">IFERROR(VALUE(LEFT(A3605,4)),"")</f>
        <v>2026</v>
      </c>
      <c r="C3605" s="17" t="n">
        <f aca="false">IFERROR(VALUE(RIGHT(A3605,2)),"")</f>
        <v>4</v>
      </c>
      <c r="D3605" s="11" t="str">
        <f aca="false">TRIM('수출입 실적(국가별)'!B3609)</f>
        <v>시리아</v>
      </c>
      <c r="E3605" s="19" t="n">
        <f aca="false">IFERROR(VALUE(SUBSTITUTE(TRIM('수출입 실적(국가별)'!D3609),",","")),"")</f>
        <v>50252</v>
      </c>
      <c r="F3605" s="19" t="n">
        <f aca="false">IFERROR(VALUE(SUBSTITUTE(TRIM('수출입 실적(국가별)'!F3609),",","")),"")</f>
        <v>15</v>
      </c>
      <c r="G3605" s="19" t="n">
        <f aca="false">IFERROR(VALUE(SUBSTITUTE(TRIM('수출입 실적(국가별)'!G3609),",","")),"")</f>
        <v>50236</v>
      </c>
    </row>
    <row r="3606" customFormat="false" ht="15" hidden="false" customHeight="true" outlineLevel="0" collapsed="false">
      <c r="A3606" s="11" t="str">
        <f aca="false">TRIM('수출입 실적(국가별)'!A3610)</f>
        <v>2026.04</v>
      </c>
      <c r="B3606" s="17" t="n">
        <f aca="false">IFERROR(VALUE(LEFT(A3606,4)),"")</f>
        <v>2026</v>
      </c>
      <c r="C3606" s="17" t="n">
        <f aca="false">IFERROR(VALUE(RIGHT(A3606,2)),"")</f>
        <v>4</v>
      </c>
      <c r="D3606" s="11" t="str">
        <f aca="false">TRIM('수출입 실적(국가별)'!B3610)</f>
        <v>리투아니아</v>
      </c>
      <c r="E3606" s="19" t="n">
        <f aca="false">IFERROR(VALUE(SUBSTITUTE(TRIM('수출입 실적(국가별)'!D3610),",","")),"")</f>
        <v>48201</v>
      </c>
      <c r="F3606" s="19" t="n">
        <f aca="false">IFERROR(VALUE(SUBSTITUTE(TRIM('수출입 실적(국가별)'!F3610),",","")),"")</f>
        <v>8402</v>
      </c>
      <c r="G3606" s="19" t="n">
        <f aca="false">IFERROR(VALUE(SUBSTITUTE(TRIM('수출입 실적(국가별)'!G3610),",","")),"")</f>
        <v>39799</v>
      </c>
    </row>
    <row r="3607" customFormat="false" ht="15" hidden="false" customHeight="true" outlineLevel="0" collapsed="false">
      <c r="A3607" s="11" t="str">
        <f aca="false">TRIM('수출입 실적(국가별)'!A3611)</f>
        <v>2026.04</v>
      </c>
      <c r="B3607" s="17" t="n">
        <f aca="false">IFERROR(VALUE(LEFT(A3607,4)),"")</f>
        <v>2026</v>
      </c>
      <c r="C3607" s="17" t="n">
        <f aca="false">IFERROR(VALUE(RIGHT(A3607,2)),"")</f>
        <v>4</v>
      </c>
      <c r="D3607" s="11" t="str">
        <f aca="false">TRIM('수출입 실적(국가별)'!B3611)</f>
        <v>덴마크</v>
      </c>
      <c r="E3607" s="19" t="n">
        <f aca="false">IFERROR(VALUE(SUBSTITUTE(TRIM('수출입 실적(국가별)'!D3611),",","")),"")</f>
        <v>46884</v>
      </c>
      <c r="F3607" s="19" t="n">
        <f aca="false">IFERROR(VALUE(SUBSTITUTE(TRIM('수출입 실적(국가별)'!F3611),",","")),"")</f>
        <v>136829</v>
      </c>
      <c r="G3607" s="19" t="n">
        <f aca="false">IFERROR(VALUE(SUBSTITUTE(TRIM('수출입 실적(국가별)'!G3611),",","")),"")</f>
        <v>-89945</v>
      </c>
    </row>
    <row r="3608" customFormat="false" ht="15" hidden="false" customHeight="true" outlineLevel="0" collapsed="false">
      <c r="A3608" s="11" t="str">
        <f aca="false">TRIM('수출입 실적(국가별)'!A3612)</f>
        <v>2026.04</v>
      </c>
      <c r="B3608" s="17" t="n">
        <f aca="false">IFERROR(VALUE(LEFT(A3608,4)),"")</f>
        <v>2026</v>
      </c>
      <c r="C3608" s="17" t="n">
        <f aca="false">IFERROR(VALUE(RIGHT(A3608,2)),"")</f>
        <v>4</v>
      </c>
      <c r="D3608" s="11" t="str">
        <f aca="false">TRIM('수출입 실적(국가별)'!B3612)</f>
        <v>알바니아</v>
      </c>
      <c r="E3608" s="19" t="n">
        <f aca="false">IFERROR(VALUE(SUBSTITUTE(TRIM('수출입 실적(국가별)'!D3612),",","")),"")</f>
        <v>43476</v>
      </c>
      <c r="F3608" s="19" t="n">
        <f aca="false">IFERROR(VALUE(SUBSTITUTE(TRIM('수출입 실적(국가별)'!F3612),",","")),"")</f>
        <v>529</v>
      </c>
      <c r="G3608" s="19" t="n">
        <f aca="false">IFERROR(VALUE(SUBSTITUTE(TRIM('수출입 실적(국가별)'!G3612),",","")),"")</f>
        <v>42948</v>
      </c>
    </row>
    <row r="3609" customFormat="false" ht="15" hidden="false" customHeight="true" outlineLevel="0" collapsed="false">
      <c r="A3609" s="11" t="str">
        <f aca="false">TRIM('수출입 실적(국가별)'!A3613)</f>
        <v>2026.04</v>
      </c>
      <c r="B3609" s="17" t="n">
        <f aca="false">IFERROR(VALUE(LEFT(A3609,4)),"")</f>
        <v>2026</v>
      </c>
      <c r="C3609" s="17" t="n">
        <f aca="false">IFERROR(VALUE(RIGHT(A3609,2)),"")</f>
        <v>4</v>
      </c>
      <c r="D3609" s="11" t="str">
        <f aca="false">TRIM('수출입 실적(국가별)'!B3613)</f>
        <v>알제리</v>
      </c>
      <c r="E3609" s="19" t="n">
        <f aca="false">IFERROR(VALUE(SUBSTITUTE(TRIM('수출입 실적(국가별)'!D3613),",","")),"")</f>
        <v>42503</v>
      </c>
      <c r="F3609" s="19" t="n">
        <f aca="false">IFERROR(VALUE(SUBSTITUTE(TRIM('수출입 실적(국가별)'!F3613),",","")),"")</f>
        <v>324075</v>
      </c>
      <c r="G3609" s="19" t="n">
        <f aca="false">IFERROR(VALUE(SUBSTITUTE(TRIM('수출입 실적(국가별)'!G3613),",","")),"")</f>
        <v>-281572</v>
      </c>
    </row>
    <row r="3610" customFormat="false" ht="15" hidden="false" customHeight="true" outlineLevel="0" collapsed="false">
      <c r="A3610" s="11" t="str">
        <f aca="false">TRIM('수출입 실적(국가별)'!A3614)</f>
        <v>2026.04</v>
      </c>
      <c r="B3610" s="17" t="n">
        <f aca="false">IFERROR(VALUE(LEFT(A3610,4)),"")</f>
        <v>2026</v>
      </c>
      <c r="C3610" s="17" t="n">
        <f aca="false">IFERROR(VALUE(RIGHT(A3610,2)),"")</f>
        <v>4</v>
      </c>
      <c r="D3610" s="11" t="str">
        <f aca="false">TRIM('수출입 실적(국가별)'!B3614)</f>
        <v>나이지리아</v>
      </c>
      <c r="E3610" s="19" t="n">
        <f aca="false">IFERROR(VALUE(SUBSTITUTE(TRIM('수출입 실적(국가별)'!D3614),",","")),"")</f>
        <v>42445</v>
      </c>
      <c r="F3610" s="19" t="n">
        <f aca="false">IFERROR(VALUE(SUBSTITUTE(TRIM('수출입 실적(국가별)'!F3614),",","")),"")</f>
        <v>199764</v>
      </c>
      <c r="G3610" s="19" t="n">
        <f aca="false">IFERROR(VALUE(SUBSTITUTE(TRIM('수출입 실적(국가별)'!G3614),",","")),"")</f>
        <v>-157319</v>
      </c>
    </row>
    <row r="3611" customFormat="false" ht="15" hidden="false" customHeight="true" outlineLevel="0" collapsed="false">
      <c r="A3611" s="11" t="str">
        <f aca="false">TRIM('수출입 실적(국가별)'!A3615)</f>
        <v>2026.04</v>
      </c>
      <c r="B3611" s="17" t="n">
        <f aca="false">IFERROR(VALUE(LEFT(A3611,4)),"")</f>
        <v>2026</v>
      </c>
      <c r="C3611" s="17" t="n">
        <f aca="false">IFERROR(VALUE(RIGHT(A3611,2)),"")</f>
        <v>4</v>
      </c>
      <c r="D3611" s="11" t="str">
        <f aca="false">TRIM('수출입 실적(국가별)'!B3615)</f>
        <v>피지</v>
      </c>
      <c r="E3611" s="19" t="n">
        <f aca="false">IFERROR(VALUE(SUBSTITUTE(TRIM('수출입 실적(국가별)'!D3615),",","")),"")</f>
        <v>42223</v>
      </c>
      <c r="F3611" s="19" t="n">
        <f aca="false">IFERROR(VALUE(SUBSTITUTE(TRIM('수출입 실적(국가별)'!F3615),",","")),"")</f>
        <v>16</v>
      </c>
      <c r="G3611" s="19" t="n">
        <f aca="false">IFERROR(VALUE(SUBSTITUTE(TRIM('수출입 실적(국가별)'!G3615),",","")),"")</f>
        <v>42208</v>
      </c>
    </row>
    <row r="3612" customFormat="false" ht="15" hidden="false" customHeight="true" outlineLevel="0" collapsed="false">
      <c r="A3612" s="11" t="str">
        <f aca="false">TRIM('수출입 실적(국가별)'!A3616)</f>
        <v>2026.04</v>
      </c>
      <c r="B3612" s="17" t="n">
        <f aca="false">IFERROR(VALUE(LEFT(A3612,4)),"")</f>
        <v>2026</v>
      </c>
      <c r="C3612" s="17" t="n">
        <f aca="false">IFERROR(VALUE(RIGHT(A3612,2)),"")</f>
        <v>4</v>
      </c>
      <c r="D3612" s="11" t="str">
        <f aca="false">TRIM('수출입 실적(국가별)'!B3616)</f>
        <v>요르단</v>
      </c>
      <c r="E3612" s="19" t="n">
        <f aca="false">IFERROR(VALUE(SUBSTITUTE(TRIM('수출입 실적(국가별)'!D3616),",","")),"")</f>
        <v>41515</v>
      </c>
      <c r="F3612" s="19" t="n">
        <f aca="false">IFERROR(VALUE(SUBSTITUTE(TRIM('수출입 실적(국가별)'!F3616),",","")),"")</f>
        <v>5356</v>
      </c>
      <c r="G3612" s="19" t="n">
        <f aca="false">IFERROR(VALUE(SUBSTITUTE(TRIM('수출입 실적(국가별)'!G3616),",","")),"")</f>
        <v>36159</v>
      </c>
    </row>
    <row r="3613" customFormat="false" ht="15" hidden="false" customHeight="true" outlineLevel="0" collapsed="false">
      <c r="A3613" s="11" t="str">
        <f aca="false">TRIM('수출입 실적(국가별)'!A3617)</f>
        <v>2026.04</v>
      </c>
      <c r="B3613" s="17" t="n">
        <f aca="false">IFERROR(VALUE(LEFT(A3613,4)),"")</f>
        <v>2026</v>
      </c>
      <c r="C3613" s="17" t="n">
        <f aca="false">IFERROR(VALUE(RIGHT(A3613,2)),"")</f>
        <v>4</v>
      </c>
      <c r="D3613" s="11" t="str">
        <f aca="false">TRIM('수출입 실적(국가별)'!B3617)</f>
        <v>아르헨티나</v>
      </c>
      <c r="E3613" s="19" t="n">
        <f aca="false">IFERROR(VALUE(SUBSTITUTE(TRIM('수출입 실적(국가별)'!D3617),",","")),"")</f>
        <v>38732</v>
      </c>
      <c r="F3613" s="19" t="n">
        <f aca="false">IFERROR(VALUE(SUBSTITUTE(TRIM('수출입 실적(국가별)'!F3617),",","")),"")</f>
        <v>29038</v>
      </c>
      <c r="G3613" s="19" t="n">
        <f aca="false">IFERROR(VALUE(SUBSTITUTE(TRIM('수출입 실적(국가별)'!G3617),",","")),"")</f>
        <v>9693</v>
      </c>
    </row>
    <row r="3614" customFormat="false" ht="15" hidden="false" customHeight="true" outlineLevel="0" collapsed="false">
      <c r="A3614" s="11" t="str">
        <f aca="false">TRIM('수출입 실적(국가별)'!A3618)</f>
        <v>2026.04</v>
      </c>
      <c r="B3614" s="17" t="n">
        <f aca="false">IFERROR(VALUE(LEFT(A3614,4)),"")</f>
        <v>2026</v>
      </c>
      <c r="C3614" s="17" t="n">
        <f aca="false">IFERROR(VALUE(RIGHT(A3614,2)),"")</f>
        <v>4</v>
      </c>
      <c r="D3614" s="11" t="str">
        <f aca="false">TRIM('수출입 실적(국가별)'!B3618)</f>
        <v>리비아</v>
      </c>
      <c r="E3614" s="19" t="n">
        <f aca="false">IFERROR(VALUE(SUBSTITUTE(TRIM('수출입 실적(국가별)'!D3618),",","")),"")</f>
        <v>36687</v>
      </c>
      <c r="F3614" s="19" t="n">
        <f aca="false">IFERROR(VALUE(SUBSTITUTE(TRIM('수출입 실적(국가별)'!F3618),",","")),"")</f>
        <v>68643</v>
      </c>
      <c r="G3614" s="19" t="n">
        <f aca="false">IFERROR(VALUE(SUBSTITUTE(TRIM('수출입 실적(국가별)'!G3618),",","")),"")</f>
        <v>-31956</v>
      </c>
    </row>
    <row r="3615" customFormat="false" ht="15" hidden="false" customHeight="true" outlineLevel="0" collapsed="false">
      <c r="A3615" s="11" t="str">
        <f aca="false">TRIM('수출입 실적(국가별)'!A3619)</f>
        <v>2026.04</v>
      </c>
      <c r="B3615" s="17" t="n">
        <f aca="false">IFERROR(VALUE(LEFT(A3615,4)),"")</f>
        <v>2026</v>
      </c>
      <c r="C3615" s="17" t="n">
        <f aca="false">IFERROR(VALUE(RIGHT(A3615,2)),"")</f>
        <v>4</v>
      </c>
      <c r="D3615" s="11" t="str">
        <f aca="false">TRIM('수출입 실적(국가별)'!B3619)</f>
        <v>미얀마</v>
      </c>
      <c r="E3615" s="19" t="n">
        <f aca="false">IFERROR(VALUE(SUBSTITUTE(TRIM('수출입 실적(국가별)'!D3619),",","")),"")</f>
        <v>33697</v>
      </c>
      <c r="F3615" s="19" t="n">
        <f aca="false">IFERROR(VALUE(SUBSTITUTE(TRIM('수출입 실적(국가별)'!F3619),",","")),"")</f>
        <v>46433</v>
      </c>
      <c r="G3615" s="19" t="n">
        <f aca="false">IFERROR(VALUE(SUBSTITUTE(TRIM('수출입 실적(국가별)'!G3619),",","")),"")</f>
        <v>-12735</v>
      </c>
    </row>
    <row r="3616" customFormat="false" ht="15" hidden="false" customHeight="true" outlineLevel="0" collapsed="false">
      <c r="A3616" s="11" t="str">
        <f aca="false">TRIM('수출입 실적(국가별)'!A3620)</f>
        <v>2026.04</v>
      </c>
      <c r="B3616" s="17" t="n">
        <f aca="false">IFERROR(VALUE(LEFT(A3616,4)),"")</f>
        <v>2026</v>
      </c>
      <c r="C3616" s="17" t="n">
        <f aca="false">IFERROR(VALUE(RIGHT(A3616,2)),"")</f>
        <v>4</v>
      </c>
      <c r="D3616" s="11" t="str">
        <f aca="false">TRIM('수출입 실적(국가별)'!B3620)</f>
        <v>모로코</v>
      </c>
      <c r="E3616" s="19" t="n">
        <f aca="false">IFERROR(VALUE(SUBSTITUTE(TRIM('수출입 실적(국가별)'!D3620),",","")),"")</f>
        <v>31006</v>
      </c>
      <c r="F3616" s="19" t="n">
        <f aca="false">IFERROR(VALUE(SUBSTITUTE(TRIM('수출입 실적(국가별)'!F3620),",","")),"")</f>
        <v>24877</v>
      </c>
      <c r="G3616" s="19" t="n">
        <f aca="false">IFERROR(VALUE(SUBSTITUTE(TRIM('수출입 실적(국가별)'!G3620),",","")),"")</f>
        <v>6128</v>
      </c>
    </row>
    <row r="3617" customFormat="false" ht="15" hidden="false" customHeight="true" outlineLevel="0" collapsed="false">
      <c r="A3617" s="11" t="str">
        <f aca="false">TRIM('수출입 실적(국가별)'!A3621)</f>
        <v>2026.04</v>
      </c>
      <c r="B3617" s="17" t="n">
        <f aca="false">IFERROR(VALUE(LEFT(A3617,4)),"")</f>
        <v>2026</v>
      </c>
      <c r="C3617" s="17" t="n">
        <f aca="false">IFERROR(VALUE(RIGHT(A3617,2)),"")</f>
        <v>4</v>
      </c>
      <c r="D3617" s="11" t="str">
        <f aca="false">TRIM('수출입 실적(국가별)'!B3621)</f>
        <v>오만</v>
      </c>
      <c r="E3617" s="19" t="n">
        <f aca="false">IFERROR(VALUE(SUBSTITUTE(TRIM('수출입 실적(국가별)'!D3621),",","")),"")</f>
        <v>30356</v>
      </c>
      <c r="F3617" s="19" t="n">
        <f aca="false">IFERROR(VALUE(SUBSTITUTE(TRIM('수출입 실적(국가별)'!F3621),",","")),"")</f>
        <v>116377</v>
      </c>
      <c r="G3617" s="19" t="n">
        <f aca="false">IFERROR(VALUE(SUBSTITUTE(TRIM('수출입 실적(국가별)'!G3621),",","")),"")</f>
        <v>-86021</v>
      </c>
    </row>
    <row r="3618" customFormat="false" ht="15" hidden="false" customHeight="true" outlineLevel="0" collapsed="false">
      <c r="A3618" s="11" t="str">
        <f aca="false">TRIM('수출입 실적(국가별)'!A3622)</f>
        <v>2026.04</v>
      </c>
      <c r="B3618" s="17" t="n">
        <f aca="false">IFERROR(VALUE(LEFT(A3618,4)),"")</f>
        <v>2026</v>
      </c>
      <c r="C3618" s="17" t="n">
        <f aca="false">IFERROR(VALUE(RIGHT(A3618,2)),"")</f>
        <v>4</v>
      </c>
      <c r="D3618" s="11" t="str">
        <f aca="false">TRIM('수출입 실적(국가별)'!B3622)</f>
        <v>불가리아</v>
      </c>
      <c r="E3618" s="19" t="n">
        <f aca="false">IFERROR(VALUE(SUBSTITUTE(TRIM('수출입 실적(국가별)'!D3622),",","")),"")</f>
        <v>29505</v>
      </c>
      <c r="F3618" s="19" t="n">
        <f aca="false">IFERROR(VALUE(SUBSTITUTE(TRIM('수출입 실적(국가별)'!F3622),",","")),"")</f>
        <v>9634</v>
      </c>
      <c r="G3618" s="19" t="n">
        <f aca="false">IFERROR(VALUE(SUBSTITUTE(TRIM('수출입 실적(국가별)'!G3622),",","")),"")</f>
        <v>19871</v>
      </c>
    </row>
    <row r="3619" customFormat="false" ht="15" hidden="false" customHeight="true" outlineLevel="0" collapsed="false">
      <c r="A3619" s="11" t="str">
        <f aca="false">TRIM('수출입 실적(국가별)'!A3623)</f>
        <v>2026.04</v>
      </c>
      <c r="B3619" s="17" t="n">
        <f aca="false">IFERROR(VALUE(LEFT(A3619,4)),"")</f>
        <v>2026</v>
      </c>
      <c r="C3619" s="17" t="n">
        <f aca="false">IFERROR(VALUE(RIGHT(A3619,2)),"")</f>
        <v>4</v>
      </c>
      <c r="D3619" s="11" t="str">
        <f aca="false">TRIM('수출입 실적(국가별)'!B3623)</f>
        <v>파나마</v>
      </c>
      <c r="E3619" s="19" t="n">
        <f aca="false">IFERROR(VALUE(SUBSTITUTE(TRIM('수출입 실적(국가별)'!D3623),",","")),"")</f>
        <v>29320</v>
      </c>
      <c r="F3619" s="19" t="n">
        <f aca="false">IFERROR(VALUE(SUBSTITUTE(TRIM('수출입 실적(국가별)'!F3623),",","")),"")</f>
        <v>2469</v>
      </c>
      <c r="G3619" s="19" t="n">
        <f aca="false">IFERROR(VALUE(SUBSTITUTE(TRIM('수출입 실적(국가별)'!G3623),",","")),"")</f>
        <v>26850</v>
      </c>
    </row>
    <row r="3620" customFormat="false" ht="15" hidden="false" customHeight="true" outlineLevel="0" collapsed="false">
      <c r="A3620" s="11" t="str">
        <f aca="false">TRIM('수출입 실적(국가별)'!A3624)</f>
        <v>2026.04</v>
      </c>
      <c r="B3620" s="17" t="n">
        <f aca="false">IFERROR(VALUE(LEFT(A3620,4)),"")</f>
        <v>2026</v>
      </c>
      <c r="C3620" s="17" t="n">
        <f aca="false">IFERROR(VALUE(RIGHT(A3620,2)),"")</f>
        <v>4</v>
      </c>
      <c r="D3620" s="11" t="str">
        <f aca="false">TRIM('수출입 실적(국가별)'!B3624)</f>
        <v>타지크</v>
      </c>
      <c r="E3620" s="19" t="n">
        <f aca="false">IFERROR(VALUE(SUBSTITUTE(TRIM('수출입 실적(국가별)'!D3624),",","")),"")</f>
        <v>28500</v>
      </c>
      <c r="F3620" s="19" t="n">
        <f aca="false">IFERROR(VALUE(SUBSTITUTE(TRIM('수출입 실적(국가별)'!F3624),",","")),"")</f>
        <v>1</v>
      </c>
      <c r="G3620" s="19" t="n">
        <f aca="false">IFERROR(VALUE(SUBSTITUTE(TRIM('수출입 실적(국가별)'!G3624),",","")),"")</f>
        <v>28500</v>
      </c>
    </row>
    <row r="3621" customFormat="false" ht="15" hidden="false" customHeight="true" outlineLevel="0" collapsed="false">
      <c r="A3621" s="11" t="str">
        <f aca="false">TRIM('수출입 실적(국가별)'!A3625)</f>
        <v>2026.04</v>
      </c>
      <c r="B3621" s="17" t="n">
        <f aca="false">IFERROR(VALUE(LEFT(A3621,4)),"")</f>
        <v>2026</v>
      </c>
      <c r="C3621" s="17" t="n">
        <f aca="false">IFERROR(VALUE(RIGHT(A3621,2)),"")</f>
        <v>4</v>
      </c>
      <c r="D3621" s="11" t="str">
        <f aca="false">TRIM('수출입 실적(국가별)'!B3625)</f>
        <v>도미니카 공화국</v>
      </c>
      <c r="E3621" s="19" t="n">
        <f aca="false">IFERROR(VALUE(SUBSTITUTE(TRIM('수출입 실적(국가별)'!D3625),",","")),"")</f>
        <v>27693</v>
      </c>
      <c r="F3621" s="19" t="n">
        <f aca="false">IFERROR(VALUE(SUBSTITUTE(TRIM('수출입 실적(국가별)'!F3625),",","")),"")</f>
        <v>7596</v>
      </c>
      <c r="G3621" s="19" t="n">
        <f aca="false">IFERROR(VALUE(SUBSTITUTE(TRIM('수출입 실적(국가별)'!G3625),",","")),"")</f>
        <v>20096</v>
      </c>
    </row>
    <row r="3622" customFormat="false" ht="15" hidden="false" customHeight="true" outlineLevel="0" collapsed="false">
      <c r="A3622" s="11" t="str">
        <f aca="false">TRIM('수출입 실적(국가별)'!A3626)</f>
        <v>2026.04</v>
      </c>
      <c r="B3622" s="17" t="n">
        <f aca="false">IFERROR(VALUE(LEFT(A3622,4)),"")</f>
        <v>2026</v>
      </c>
      <c r="C3622" s="17" t="n">
        <f aca="false">IFERROR(VALUE(RIGHT(A3622,2)),"")</f>
        <v>4</v>
      </c>
      <c r="D3622" s="11" t="str">
        <f aca="false">TRIM('수출입 실적(국가별)'!B3626)</f>
        <v>과테말라</v>
      </c>
      <c r="E3622" s="19" t="n">
        <f aca="false">IFERROR(VALUE(SUBSTITUTE(TRIM('수출입 실적(국가별)'!D3626),",","")),"")</f>
        <v>26398</v>
      </c>
      <c r="F3622" s="19" t="n">
        <f aca="false">IFERROR(VALUE(SUBSTITUTE(TRIM('수출입 실적(국가별)'!F3626),",","")),"")</f>
        <v>13838</v>
      </c>
      <c r="G3622" s="19" t="n">
        <f aca="false">IFERROR(VALUE(SUBSTITUTE(TRIM('수출입 실적(국가별)'!G3626),",","")),"")</f>
        <v>12560</v>
      </c>
    </row>
    <row r="3623" customFormat="false" ht="15" hidden="false" customHeight="true" outlineLevel="0" collapsed="false">
      <c r="A3623" s="11" t="str">
        <f aca="false">TRIM('수출입 실적(국가별)'!A3627)</f>
        <v>2026.04</v>
      </c>
      <c r="B3623" s="17" t="n">
        <f aca="false">IFERROR(VALUE(LEFT(A3623,4)),"")</f>
        <v>2026</v>
      </c>
      <c r="C3623" s="17" t="n">
        <f aca="false">IFERROR(VALUE(RIGHT(A3623,2)),"")</f>
        <v>4</v>
      </c>
      <c r="D3623" s="11" t="str">
        <f aca="false">TRIM('수출입 실적(국가별)'!B3627)</f>
        <v>푸에르토리코</v>
      </c>
      <c r="E3623" s="19" t="n">
        <f aca="false">IFERROR(VALUE(SUBSTITUTE(TRIM('수출입 실적(국가별)'!D3627),",","")),"")</f>
        <v>26104</v>
      </c>
      <c r="F3623" s="19" t="n">
        <f aca="false">IFERROR(VALUE(SUBSTITUTE(TRIM('수출입 실적(국가별)'!F3627),",","")),"")</f>
        <v>26045</v>
      </c>
      <c r="G3623" s="19" t="n">
        <f aca="false">IFERROR(VALUE(SUBSTITUTE(TRIM('수출입 실적(국가별)'!G3627),",","")),"")</f>
        <v>59</v>
      </c>
    </row>
    <row r="3624" customFormat="false" ht="15" hidden="false" customHeight="true" outlineLevel="0" collapsed="false">
      <c r="A3624" s="11" t="str">
        <f aca="false">TRIM('수출입 실적(국가별)'!A3628)</f>
        <v>2026.04</v>
      </c>
      <c r="B3624" s="17" t="n">
        <f aca="false">IFERROR(VALUE(LEFT(A3624,4)),"")</f>
        <v>2026</v>
      </c>
      <c r="C3624" s="17" t="n">
        <f aca="false">IFERROR(VALUE(RIGHT(A3624,2)),"")</f>
        <v>4</v>
      </c>
      <c r="D3624" s="11" t="str">
        <f aca="false">TRIM('수출입 실적(국가별)'!B3628)</f>
        <v>지부티</v>
      </c>
      <c r="E3624" s="19" t="n">
        <f aca="false">IFERROR(VALUE(SUBSTITUTE(TRIM('수출입 실적(국가별)'!D3628),",","")),"")</f>
        <v>25512</v>
      </c>
      <c r="F3624" s="19" t="n">
        <f aca="false">IFERROR(VALUE(SUBSTITUTE(TRIM('수출입 실적(국가별)'!F3628),",","")),"")</f>
        <v>0</v>
      </c>
      <c r="G3624" s="19" t="n">
        <f aca="false">IFERROR(VALUE(SUBSTITUTE(TRIM('수출입 실적(국가별)'!G3628),",","")),"")</f>
        <v>25512</v>
      </c>
    </row>
    <row r="3625" customFormat="false" ht="15" hidden="false" customHeight="true" outlineLevel="0" collapsed="false">
      <c r="A3625" s="11" t="str">
        <f aca="false">TRIM('수출입 실적(국가별)'!A3629)</f>
        <v>2026.04</v>
      </c>
      <c r="B3625" s="17" t="n">
        <f aca="false">IFERROR(VALUE(LEFT(A3625,4)),"")</f>
        <v>2026</v>
      </c>
      <c r="C3625" s="17" t="n">
        <f aca="false">IFERROR(VALUE(RIGHT(A3625,2)),"")</f>
        <v>4</v>
      </c>
      <c r="D3625" s="11" t="str">
        <f aca="false">TRIM('수출입 실적(국가별)'!B3629)</f>
        <v>엘살바도르</v>
      </c>
      <c r="E3625" s="19" t="n">
        <f aca="false">IFERROR(VALUE(SUBSTITUTE(TRIM('수출입 실적(국가별)'!D3629),",","")),"")</f>
        <v>24399</v>
      </c>
      <c r="F3625" s="19" t="n">
        <f aca="false">IFERROR(VALUE(SUBSTITUTE(TRIM('수출입 실적(국가별)'!F3629),",","")),"")</f>
        <v>2882</v>
      </c>
      <c r="G3625" s="19" t="n">
        <f aca="false">IFERROR(VALUE(SUBSTITUTE(TRIM('수출입 실적(국가별)'!G3629),",","")),"")</f>
        <v>21516</v>
      </c>
    </row>
    <row r="3626" customFormat="false" ht="15" hidden="false" customHeight="true" outlineLevel="0" collapsed="false">
      <c r="A3626" s="11" t="str">
        <f aca="false">TRIM('수출입 실적(국가별)'!A3630)</f>
        <v>2026.04</v>
      </c>
      <c r="B3626" s="17" t="n">
        <f aca="false">IFERROR(VALUE(LEFT(A3626,4)),"")</f>
        <v>2026</v>
      </c>
      <c r="C3626" s="17" t="n">
        <f aca="false">IFERROR(VALUE(RIGHT(A3626,2)),"")</f>
        <v>4</v>
      </c>
      <c r="D3626" s="11" t="str">
        <f aca="false">TRIM('수출입 실적(국가별)'!B3630)</f>
        <v>가나</v>
      </c>
      <c r="E3626" s="19" t="n">
        <f aca="false">IFERROR(VALUE(SUBSTITUTE(TRIM('수출입 실적(국가별)'!D3630),",","")),"")</f>
        <v>24274</v>
      </c>
      <c r="F3626" s="19" t="n">
        <f aca="false">IFERROR(VALUE(SUBSTITUTE(TRIM('수출입 실적(국가별)'!F3630),",","")),"")</f>
        <v>4330</v>
      </c>
      <c r="G3626" s="19" t="n">
        <f aca="false">IFERROR(VALUE(SUBSTITUTE(TRIM('수출입 실적(국가별)'!G3630),",","")),"")</f>
        <v>19944</v>
      </c>
    </row>
    <row r="3627" customFormat="false" ht="15" hidden="false" customHeight="true" outlineLevel="0" collapsed="false">
      <c r="A3627" s="11" t="str">
        <f aca="false">TRIM('수출입 실적(국가별)'!A3631)</f>
        <v>2026.04</v>
      </c>
      <c r="B3627" s="17" t="n">
        <f aca="false">IFERROR(VALUE(LEFT(A3627,4)),"")</f>
        <v>2026</v>
      </c>
      <c r="C3627" s="17" t="n">
        <f aca="false">IFERROR(VALUE(RIGHT(A3627,2)),"")</f>
        <v>4</v>
      </c>
      <c r="D3627" s="11" t="str">
        <f aca="false">TRIM('수출입 실적(국가별)'!B3631)</f>
        <v>에쿠아도르</v>
      </c>
      <c r="E3627" s="19" t="n">
        <f aca="false">IFERROR(VALUE(SUBSTITUTE(TRIM('수출입 실적(국가별)'!D3631),",","")),"")</f>
        <v>23934</v>
      </c>
      <c r="F3627" s="19" t="n">
        <f aca="false">IFERROR(VALUE(SUBSTITUTE(TRIM('수출입 실적(국가별)'!F3631),",","")),"")</f>
        <v>15187</v>
      </c>
      <c r="G3627" s="19" t="n">
        <f aca="false">IFERROR(VALUE(SUBSTITUTE(TRIM('수출입 실적(국가별)'!G3631),",","")),"")</f>
        <v>8747</v>
      </c>
    </row>
    <row r="3628" customFormat="false" ht="15" hidden="false" customHeight="true" outlineLevel="0" collapsed="false">
      <c r="A3628" s="11" t="str">
        <f aca="false">TRIM('수출입 실적(국가별)'!A3632)</f>
        <v>2026.04</v>
      </c>
      <c r="B3628" s="17" t="n">
        <f aca="false">IFERROR(VALUE(LEFT(A3628,4)),"")</f>
        <v>2026</v>
      </c>
      <c r="C3628" s="17" t="n">
        <f aca="false">IFERROR(VALUE(RIGHT(A3628,2)),"")</f>
        <v>4</v>
      </c>
      <c r="D3628" s="11" t="str">
        <f aca="false">TRIM('수출입 실적(국가별)'!B3632)</f>
        <v>스리랑카</v>
      </c>
      <c r="E3628" s="19" t="n">
        <f aca="false">IFERROR(VALUE(SUBSTITUTE(TRIM('수출입 실적(국가별)'!D3632),",","")),"")</f>
        <v>23374</v>
      </c>
      <c r="F3628" s="19" t="n">
        <f aca="false">IFERROR(VALUE(SUBSTITUTE(TRIM('수출입 실적(국가별)'!F3632),",","")),"")</f>
        <v>9257</v>
      </c>
      <c r="G3628" s="19" t="n">
        <f aca="false">IFERROR(VALUE(SUBSTITUTE(TRIM('수출입 실적(국가별)'!G3632),",","")),"")</f>
        <v>14117</v>
      </c>
    </row>
    <row r="3629" customFormat="false" ht="15" hidden="false" customHeight="true" outlineLevel="0" collapsed="false">
      <c r="A3629" s="11" t="str">
        <f aca="false">TRIM('수출입 실적(국가별)'!A3633)</f>
        <v>2026.04</v>
      </c>
      <c r="B3629" s="17" t="n">
        <f aca="false">IFERROR(VALUE(LEFT(A3629,4)),"")</f>
        <v>2026</v>
      </c>
      <c r="C3629" s="17" t="n">
        <f aca="false">IFERROR(VALUE(RIGHT(A3629,2)),"")</f>
        <v>4</v>
      </c>
      <c r="D3629" s="11" t="str">
        <f aca="false">TRIM('수출입 실적(국가별)'!B3633)</f>
        <v>불령 폴리네시아</v>
      </c>
      <c r="E3629" s="19" t="n">
        <f aca="false">IFERROR(VALUE(SUBSTITUTE(TRIM('수출입 실적(국가별)'!D3633),",","")),"")</f>
        <v>19810</v>
      </c>
      <c r="F3629" s="19" t="n">
        <f aca="false">IFERROR(VALUE(SUBSTITUTE(TRIM('수출입 실적(국가별)'!F3633),",","")),"")</f>
        <v>6</v>
      </c>
      <c r="G3629" s="19" t="n">
        <f aca="false">IFERROR(VALUE(SUBSTITUTE(TRIM('수출입 실적(국가별)'!G3633),",","")),"")</f>
        <v>19804</v>
      </c>
    </row>
    <row r="3630" customFormat="false" ht="15" hidden="false" customHeight="true" outlineLevel="0" collapsed="false">
      <c r="A3630" s="11" t="str">
        <f aca="false">TRIM('수출입 실적(국가별)'!A3634)</f>
        <v>2026.04</v>
      </c>
      <c r="B3630" s="17" t="n">
        <f aca="false">IFERROR(VALUE(LEFT(A3630,4)),"")</f>
        <v>2026</v>
      </c>
      <c r="C3630" s="17" t="n">
        <f aca="false">IFERROR(VALUE(RIGHT(A3630,2)),"")</f>
        <v>4</v>
      </c>
      <c r="D3630" s="11" t="str">
        <f aca="false">TRIM('수출입 실적(국가별)'!B3634)</f>
        <v>에스토니아</v>
      </c>
      <c r="E3630" s="19" t="n">
        <f aca="false">IFERROR(VALUE(SUBSTITUTE(TRIM('수출입 실적(국가별)'!D3634),",","")),"")</f>
        <v>18438</v>
      </c>
      <c r="F3630" s="19" t="n">
        <f aca="false">IFERROR(VALUE(SUBSTITUTE(TRIM('수출입 실적(국가별)'!F3634),",","")),"")</f>
        <v>9518</v>
      </c>
      <c r="G3630" s="19" t="n">
        <f aca="false">IFERROR(VALUE(SUBSTITUTE(TRIM('수출입 실적(국가별)'!G3634),",","")),"")</f>
        <v>8920</v>
      </c>
    </row>
    <row r="3631" customFormat="false" ht="15" hidden="false" customHeight="true" outlineLevel="0" collapsed="false">
      <c r="A3631" s="11" t="str">
        <f aca="false">TRIM('수출입 실적(국가별)'!A3635)</f>
        <v>2026.04</v>
      </c>
      <c r="B3631" s="17" t="n">
        <f aca="false">IFERROR(VALUE(LEFT(A3631,4)),"")</f>
        <v>2026</v>
      </c>
      <c r="C3631" s="17" t="n">
        <f aca="false">IFERROR(VALUE(RIGHT(A3631,2)),"")</f>
        <v>4</v>
      </c>
      <c r="D3631" s="11" t="str">
        <f aca="false">TRIM('수출입 실적(국가별)'!B3635)</f>
        <v>세네갈</v>
      </c>
      <c r="E3631" s="19" t="n">
        <f aca="false">IFERROR(VALUE(SUBSTITUTE(TRIM('수출입 실적(국가별)'!D3635),",","")),"")</f>
        <v>17826</v>
      </c>
      <c r="F3631" s="19" t="n">
        <f aca="false">IFERROR(VALUE(SUBSTITUTE(TRIM('수출입 실적(국가별)'!F3635),",","")),"")</f>
        <v>2683</v>
      </c>
      <c r="G3631" s="19" t="n">
        <f aca="false">IFERROR(VALUE(SUBSTITUTE(TRIM('수출입 실적(국가별)'!G3635),",","")),"")</f>
        <v>15143</v>
      </c>
    </row>
    <row r="3632" customFormat="false" ht="15" hidden="false" customHeight="true" outlineLevel="0" collapsed="false">
      <c r="A3632" s="11" t="str">
        <f aca="false">TRIM('수출입 실적(국가별)'!A3636)</f>
        <v>2026.04</v>
      </c>
      <c r="B3632" s="17" t="n">
        <f aca="false">IFERROR(VALUE(LEFT(A3632,4)),"")</f>
        <v>2026</v>
      </c>
      <c r="C3632" s="17" t="n">
        <f aca="false">IFERROR(VALUE(RIGHT(A3632,2)),"")</f>
        <v>4</v>
      </c>
      <c r="D3632" s="11" t="str">
        <f aca="false">TRIM('수출입 실적(국가별)'!B3636)</f>
        <v>파라과이</v>
      </c>
      <c r="E3632" s="19" t="n">
        <f aca="false">IFERROR(VALUE(SUBSTITUTE(TRIM('수출입 실적(국가별)'!D3636),",","")),"")</f>
        <v>17467</v>
      </c>
      <c r="F3632" s="19" t="n">
        <f aca="false">IFERROR(VALUE(SUBSTITUTE(TRIM('수출입 실적(국가별)'!F3636),",","")),"")</f>
        <v>638</v>
      </c>
      <c r="G3632" s="19" t="n">
        <f aca="false">IFERROR(VALUE(SUBSTITUTE(TRIM('수출입 실적(국가별)'!G3636),",","")),"")</f>
        <v>16829</v>
      </c>
    </row>
    <row r="3633" customFormat="false" ht="15" hidden="false" customHeight="true" outlineLevel="0" collapsed="false">
      <c r="A3633" s="11" t="str">
        <f aca="false">TRIM('수출입 실적(국가별)'!A3637)</f>
        <v>2026.04</v>
      </c>
      <c r="B3633" s="17" t="n">
        <f aca="false">IFERROR(VALUE(LEFT(A3633,4)),"")</f>
        <v>2026</v>
      </c>
      <c r="C3633" s="17" t="n">
        <f aca="false">IFERROR(VALUE(RIGHT(A3633,2)),"")</f>
        <v>4</v>
      </c>
      <c r="D3633" s="11" t="str">
        <f aca="false">TRIM('수출입 실적(국가별)'!B3637)</f>
        <v>케냐</v>
      </c>
      <c r="E3633" s="19" t="n">
        <f aca="false">IFERROR(VALUE(SUBSTITUTE(TRIM('수출입 실적(국가별)'!D3637),",","")),"")</f>
        <v>17422</v>
      </c>
      <c r="F3633" s="19" t="n">
        <f aca="false">IFERROR(VALUE(SUBSTITUTE(TRIM('수출입 실적(국가별)'!F3637),",","")),"")</f>
        <v>3458</v>
      </c>
      <c r="G3633" s="19" t="n">
        <f aca="false">IFERROR(VALUE(SUBSTITUTE(TRIM('수출입 실적(국가별)'!G3637),",","")),"")</f>
        <v>13964</v>
      </c>
    </row>
    <row r="3634" customFormat="false" ht="15" hidden="false" customHeight="true" outlineLevel="0" collapsed="false">
      <c r="A3634" s="11" t="str">
        <f aca="false">TRIM('수출입 실적(국가별)'!A3638)</f>
        <v>2026.04</v>
      </c>
      <c r="B3634" s="17" t="n">
        <f aca="false">IFERROR(VALUE(LEFT(A3634,4)),"")</f>
        <v>2026</v>
      </c>
      <c r="C3634" s="17" t="n">
        <f aca="false">IFERROR(VALUE(RIGHT(A3634,2)),"")</f>
        <v>4</v>
      </c>
      <c r="D3634" s="11" t="str">
        <f aca="false">TRIM('수출입 실적(국가별)'!B3638)</f>
        <v>탄자니아</v>
      </c>
      <c r="E3634" s="19" t="n">
        <f aca="false">IFERROR(VALUE(SUBSTITUTE(TRIM('수출입 실적(국가별)'!D3638),",","")),"")</f>
        <v>17417</v>
      </c>
      <c r="F3634" s="19" t="n">
        <f aca="false">IFERROR(VALUE(SUBSTITUTE(TRIM('수출입 실적(국가별)'!F3638),",","")),"")</f>
        <v>13411</v>
      </c>
      <c r="G3634" s="19" t="n">
        <f aca="false">IFERROR(VALUE(SUBSTITUTE(TRIM('수출입 실적(국가별)'!G3638),",","")),"")</f>
        <v>4006</v>
      </c>
    </row>
    <row r="3635" customFormat="false" ht="15" hidden="false" customHeight="true" outlineLevel="0" collapsed="false">
      <c r="A3635" s="11" t="str">
        <f aca="false">TRIM('수출입 실적(국가별)'!A3639)</f>
        <v>2026.04</v>
      </c>
      <c r="B3635" s="17" t="n">
        <f aca="false">IFERROR(VALUE(LEFT(A3635,4)),"")</f>
        <v>2026</v>
      </c>
      <c r="C3635" s="17" t="n">
        <f aca="false">IFERROR(VALUE(RIGHT(A3635,2)),"")</f>
        <v>4</v>
      </c>
      <c r="D3635" s="11" t="str">
        <f aca="false">TRIM('수출입 실적(국가별)'!B3639)</f>
        <v>코스타리카</v>
      </c>
      <c r="E3635" s="19" t="n">
        <f aca="false">IFERROR(VALUE(SUBSTITUTE(TRIM('수출입 실적(국가별)'!D3639),",","")),"")</f>
        <v>17217</v>
      </c>
      <c r="F3635" s="19" t="n">
        <f aca="false">IFERROR(VALUE(SUBSTITUTE(TRIM('수출입 실적(국가별)'!F3639),",","")),"")</f>
        <v>14551</v>
      </c>
      <c r="G3635" s="19" t="n">
        <f aca="false">IFERROR(VALUE(SUBSTITUTE(TRIM('수출입 실적(국가별)'!G3639),",","")),"")</f>
        <v>2666</v>
      </c>
    </row>
    <row r="3636" customFormat="false" ht="15" hidden="false" customHeight="true" outlineLevel="0" collapsed="false">
      <c r="A3636" s="11" t="str">
        <f aca="false">TRIM('수출입 실적(국가별)'!A3640)</f>
        <v>2026.04</v>
      </c>
      <c r="B3636" s="17" t="n">
        <f aca="false">IFERROR(VALUE(LEFT(A3636,4)),"")</f>
        <v>2026</v>
      </c>
      <c r="C3636" s="17" t="n">
        <f aca="false">IFERROR(VALUE(RIGHT(A3636,2)),"")</f>
        <v>4</v>
      </c>
      <c r="D3636" s="11" t="str">
        <f aca="false">TRIM('수출입 실적(국가별)'!B3640)</f>
        <v>모잠비크</v>
      </c>
      <c r="E3636" s="19" t="n">
        <f aca="false">IFERROR(VALUE(SUBSTITUTE(TRIM('수출입 실적(국가별)'!D3640),",","")),"")</f>
        <v>16892</v>
      </c>
      <c r="F3636" s="19" t="n">
        <f aca="false">IFERROR(VALUE(SUBSTITUTE(TRIM('수출입 실적(국가별)'!F3640),",","")),"")</f>
        <v>55615</v>
      </c>
      <c r="G3636" s="19" t="n">
        <f aca="false">IFERROR(VALUE(SUBSTITUTE(TRIM('수출입 실적(국가별)'!G3640),",","")),"")</f>
        <v>-38723</v>
      </c>
    </row>
    <row r="3637" customFormat="false" ht="15" hidden="false" customHeight="true" outlineLevel="0" collapsed="false">
      <c r="A3637" s="11" t="str">
        <f aca="false">TRIM('수출입 실적(국가별)'!A3641)</f>
        <v>2026.04</v>
      </c>
      <c r="B3637" s="17" t="n">
        <f aca="false">IFERROR(VALUE(LEFT(A3637,4)),"")</f>
        <v>2026</v>
      </c>
      <c r="C3637" s="17" t="n">
        <f aca="false">IFERROR(VALUE(RIGHT(A3637,2)),"")</f>
        <v>4</v>
      </c>
      <c r="D3637" s="11" t="str">
        <f aca="false">TRIM('수출입 실적(국가별)'!B3641)</f>
        <v>에티오피아</v>
      </c>
      <c r="E3637" s="19" t="n">
        <f aca="false">IFERROR(VALUE(SUBSTITUTE(TRIM('수출입 실적(국가별)'!D3641),",","")),"")</f>
        <v>15484</v>
      </c>
      <c r="F3637" s="19" t="n">
        <f aca="false">IFERROR(VALUE(SUBSTITUTE(TRIM('수출입 실적(국가별)'!F3641),",","")),"")</f>
        <v>12211</v>
      </c>
      <c r="G3637" s="19" t="n">
        <f aca="false">IFERROR(VALUE(SUBSTITUTE(TRIM('수출입 실적(국가별)'!G3641),",","")),"")</f>
        <v>3274</v>
      </c>
    </row>
    <row r="3638" customFormat="false" ht="15" hidden="false" customHeight="true" outlineLevel="0" collapsed="false">
      <c r="A3638" s="11" t="str">
        <f aca="false">TRIM('수출입 실적(국가별)'!A3642)</f>
        <v>2026.04</v>
      </c>
      <c r="B3638" s="17" t="n">
        <f aca="false">IFERROR(VALUE(LEFT(A3638,4)),"")</f>
        <v>2026</v>
      </c>
      <c r="C3638" s="17" t="n">
        <f aca="false">IFERROR(VALUE(RIGHT(A3638,2)),"")</f>
        <v>4</v>
      </c>
      <c r="D3638" s="11" t="str">
        <f aca="false">TRIM('수출입 실적(국가별)'!B3642)</f>
        <v>코트디봐르</v>
      </c>
      <c r="E3638" s="19" t="n">
        <f aca="false">IFERROR(VALUE(SUBSTITUTE(TRIM('수출입 실적(국가별)'!D3642),",","")),"")</f>
        <v>15174</v>
      </c>
      <c r="F3638" s="19" t="n">
        <f aca="false">IFERROR(VALUE(SUBSTITUTE(TRIM('수출입 실적(국가별)'!F3642),",","")),"")</f>
        <v>21212</v>
      </c>
      <c r="G3638" s="19" t="n">
        <f aca="false">IFERROR(VALUE(SUBSTITUTE(TRIM('수출입 실적(국가별)'!G3642),",","")),"")</f>
        <v>-6038</v>
      </c>
    </row>
    <row r="3639" customFormat="false" ht="15" hidden="false" customHeight="true" outlineLevel="0" collapsed="false">
      <c r="A3639" s="11" t="str">
        <f aca="false">TRIM('수출입 실적(국가별)'!A3643)</f>
        <v>2026.04</v>
      </c>
      <c r="B3639" s="17" t="n">
        <f aca="false">IFERROR(VALUE(LEFT(A3639,4)),"")</f>
        <v>2026</v>
      </c>
      <c r="C3639" s="17" t="n">
        <f aca="false">IFERROR(VALUE(RIGHT(A3639,2)),"")</f>
        <v>4</v>
      </c>
      <c r="D3639" s="11" t="str">
        <f aca="false">TRIM('수출입 실적(국가별)'!B3643)</f>
        <v>세르비아</v>
      </c>
      <c r="E3639" s="19" t="n">
        <f aca="false">IFERROR(VALUE(SUBSTITUTE(TRIM('수출입 실적(국가별)'!D3643),",","")),"")</f>
        <v>14647</v>
      </c>
      <c r="F3639" s="19" t="n">
        <f aca="false">IFERROR(VALUE(SUBSTITUTE(TRIM('수출입 실적(국가별)'!F3643),",","")),"")</f>
        <v>13760</v>
      </c>
      <c r="G3639" s="19" t="n">
        <f aca="false">IFERROR(VALUE(SUBSTITUTE(TRIM('수출입 실적(국가별)'!G3643),",","")),"")</f>
        <v>887</v>
      </c>
    </row>
    <row r="3640" customFormat="false" ht="15" hidden="false" customHeight="true" outlineLevel="0" collapsed="false">
      <c r="A3640" s="11" t="str">
        <f aca="false">TRIM('수출입 실적(국가별)'!A3644)</f>
        <v>2026.04</v>
      </c>
      <c r="B3640" s="17" t="n">
        <f aca="false">IFERROR(VALUE(LEFT(A3640,4)),"")</f>
        <v>2026</v>
      </c>
      <c r="C3640" s="17" t="n">
        <f aca="false">IFERROR(VALUE(RIGHT(A3640,2)),"")</f>
        <v>4</v>
      </c>
      <c r="D3640" s="11" t="str">
        <f aca="false">TRIM('수출입 실적(국가별)'!B3644)</f>
        <v>아이슬란드</v>
      </c>
      <c r="E3640" s="19" t="n">
        <f aca="false">IFERROR(VALUE(SUBSTITUTE(TRIM('수출입 실적(국가별)'!D3644),",","")),"")</f>
        <v>14632</v>
      </c>
      <c r="F3640" s="19" t="n">
        <f aca="false">IFERROR(VALUE(SUBSTITUTE(TRIM('수출입 실적(국가별)'!F3644),",","")),"")</f>
        <v>889</v>
      </c>
      <c r="G3640" s="19" t="n">
        <f aca="false">IFERROR(VALUE(SUBSTITUTE(TRIM('수출입 실적(국가별)'!G3644),",","")),"")</f>
        <v>13742</v>
      </c>
    </row>
    <row r="3641" customFormat="false" ht="15" hidden="false" customHeight="true" outlineLevel="0" collapsed="false">
      <c r="A3641" s="11" t="str">
        <f aca="false">TRIM('수출입 실적(국가별)'!A3645)</f>
        <v>2026.04</v>
      </c>
      <c r="B3641" s="17" t="n">
        <f aca="false">IFERROR(VALUE(LEFT(A3641,4)),"")</f>
        <v>2026</v>
      </c>
      <c r="C3641" s="17" t="n">
        <f aca="false">IFERROR(VALUE(RIGHT(A3641,2)),"")</f>
        <v>4</v>
      </c>
      <c r="D3641" s="11" t="str">
        <f aca="false">TRIM('수출입 실적(국가별)'!B3645)</f>
        <v>우루과이</v>
      </c>
      <c r="E3641" s="19" t="n">
        <f aca="false">IFERROR(VALUE(SUBSTITUTE(TRIM('수출입 실적(국가별)'!D3645),",","")),"")</f>
        <v>14439</v>
      </c>
      <c r="F3641" s="19" t="n">
        <f aca="false">IFERROR(VALUE(SUBSTITUTE(TRIM('수출입 실적(국가별)'!F3645),",","")),"")</f>
        <v>39580</v>
      </c>
      <c r="G3641" s="19" t="n">
        <f aca="false">IFERROR(VALUE(SUBSTITUTE(TRIM('수출입 실적(국가별)'!G3645),",","")),"")</f>
        <v>-25141</v>
      </c>
    </row>
    <row r="3642" customFormat="false" ht="15" hidden="false" customHeight="true" outlineLevel="0" collapsed="false">
      <c r="A3642" s="11" t="str">
        <f aca="false">TRIM('수출입 실적(국가별)'!A3646)</f>
        <v>2026.04</v>
      </c>
      <c r="B3642" s="17" t="n">
        <f aca="false">IFERROR(VALUE(LEFT(A3642,4)),"")</f>
        <v>2026</v>
      </c>
      <c r="C3642" s="17" t="n">
        <f aca="false">IFERROR(VALUE(RIGHT(A3642,2)),"")</f>
        <v>4</v>
      </c>
      <c r="D3642" s="11" t="str">
        <f aca="false">TRIM('수출입 실적(국가별)'!B3646)</f>
        <v>조지아</v>
      </c>
      <c r="E3642" s="19" t="n">
        <f aca="false">IFERROR(VALUE(SUBSTITUTE(TRIM('수출입 실적(국가별)'!D3646),",","")),"")</f>
        <v>14378</v>
      </c>
      <c r="F3642" s="19" t="n">
        <f aca="false">IFERROR(VALUE(SUBSTITUTE(TRIM('수출입 실적(국가별)'!F3646),",","")),"")</f>
        <v>2064</v>
      </c>
      <c r="G3642" s="19" t="n">
        <f aca="false">IFERROR(VALUE(SUBSTITUTE(TRIM('수출입 실적(국가별)'!G3646),",","")),"")</f>
        <v>12314</v>
      </c>
    </row>
    <row r="3643" customFormat="false" ht="15" hidden="false" customHeight="true" outlineLevel="0" collapsed="false">
      <c r="A3643" s="11" t="str">
        <f aca="false">TRIM('수출입 실적(국가별)'!A3647)</f>
        <v>2026.04</v>
      </c>
      <c r="B3643" s="17" t="n">
        <f aca="false">IFERROR(VALUE(LEFT(A3643,4)),"")</f>
        <v>2026</v>
      </c>
      <c r="C3643" s="17" t="n">
        <f aca="false">IFERROR(VALUE(RIGHT(A3643,2)),"")</f>
        <v>4</v>
      </c>
      <c r="D3643" s="11" t="str">
        <f aca="false">TRIM('수출입 실적(국가별)'!B3647)</f>
        <v>아제르바이잔</v>
      </c>
      <c r="E3643" s="19" t="n">
        <f aca="false">IFERROR(VALUE(SUBSTITUTE(TRIM('수출입 실적(국가별)'!D3647),",","")),"")</f>
        <v>13760</v>
      </c>
      <c r="F3643" s="19" t="n">
        <f aca="false">IFERROR(VALUE(SUBSTITUTE(TRIM('수출입 실적(국가별)'!F3647),",","")),"")</f>
        <v>46</v>
      </c>
      <c r="G3643" s="19" t="n">
        <f aca="false">IFERROR(VALUE(SUBSTITUTE(TRIM('수출입 실적(국가별)'!G3647),",","")),"")</f>
        <v>13714</v>
      </c>
    </row>
    <row r="3644" customFormat="false" ht="15" hidden="false" customHeight="true" outlineLevel="0" collapsed="false">
      <c r="A3644" s="11" t="str">
        <f aca="false">TRIM('수출입 실적(국가별)'!A3648)</f>
        <v>2026.04</v>
      </c>
      <c r="B3644" s="17" t="n">
        <f aca="false">IFERROR(VALUE(LEFT(A3644,4)),"")</f>
        <v>2026</v>
      </c>
      <c r="C3644" s="17" t="n">
        <f aca="false">IFERROR(VALUE(RIGHT(A3644,2)),"")</f>
        <v>4</v>
      </c>
      <c r="D3644" s="11" t="str">
        <f aca="false">TRIM('수출입 실적(국가별)'!B3648)</f>
        <v>온두라스</v>
      </c>
      <c r="E3644" s="19" t="n">
        <f aca="false">IFERROR(VALUE(SUBSTITUTE(TRIM('수출입 실적(국가별)'!D3648),",","")),"")</f>
        <v>13489</v>
      </c>
      <c r="F3644" s="19" t="n">
        <f aca="false">IFERROR(VALUE(SUBSTITUTE(TRIM('수출입 실적(국가별)'!F3648),",","")),"")</f>
        <v>8846</v>
      </c>
      <c r="G3644" s="19" t="n">
        <f aca="false">IFERROR(VALUE(SUBSTITUTE(TRIM('수출입 실적(국가별)'!G3648),",","")),"")</f>
        <v>4643</v>
      </c>
    </row>
    <row r="3645" customFormat="false" ht="15" hidden="false" customHeight="true" outlineLevel="0" collapsed="false">
      <c r="A3645" s="11" t="str">
        <f aca="false">TRIM('수출입 실적(국가별)'!A3649)</f>
        <v>2026.04</v>
      </c>
      <c r="B3645" s="17" t="n">
        <f aca="false">IFERROR(VALUE(LEFT(A3645,4)),"")</f>
        <v>2026</v>
      </c>
      <c r="C3645" s="17" t="n">
        <f aca="false">IFERROR(VALUE(RIGHT(A3645,2)),"")</f>
        <v>4</v>
      </c>
      <c r="D3645" s="11" t="str">
        <f aca="false">TRIM('수출입 실적(국가별)'!B3649)</f>
        <v>튀니지</v>
      </c>
      <c r="E3645" s="19" t="n">
        <f aca="false">IFERROR(VALUE(SUBSTITUTE(TRIM('수출입 실적(국가별)'!D3649),",","")),"")</f>
        <v>13436</v>
      </c>
      <c r="F3645" s="19" t="n">
        <f aca="false">IFERROR(VALUE(SUBSTITUTE(TRIM('수출입 실적(국가별)'!F3649),",","")),"")</f>
        <v>8822</v>
      </c>
      <c r="G3645" s="19" t="n">
        <f aca="false">IFERROR(VALUE(SUBSTITUTE(TRIM('수출입 실적(국가별)'!G3649),",","")),"")</f>
        <v>4614</v>
      </c>
    </row>
    <row r="3646" customFormat="false" ht="15" hidden="false" customHeight="true" outlineLevel="0" collapsed="false">
      <c r="A3646" s="11" t="str">
        <f aca="false">TRIM('수출입 실적(국가별)'!A3650)</f>
        <v>2026.04</v>
      </c>
      <c r="B3646" s="17" t="n">
        <f aca="false">IFERROR(VALUE(LEFT(A3646,4)),"")</f>
        <v>2026</v>
      </c>
      <c r="C3646" s="17" t="n">
        <f aca="false">IFERROR(VALUE(RIGHT(A3646,2)),"")</f>
        <v>4</v>
      </c>
      <c r="D3646" s="11" t="str">
        <f aca="false">TRIM('수출입 실적(국가별)'!B3650)</f>
        <v>라오스</v>
      </c>
      <c r="E3646" s="19" t="n">
        <f aca="false">IFERROR(VALUE(SUBSTITUTE(TRIM('수출입 실적(국가별)'!D3650),",","")),"")</f>
        <v>13129</v>
      </c>
      <c r="F3646" s="19" t="n">
        <f aca="false">IFERROR(VALUE(SUBSTITUTE(TRIM('수출입 실적(국가별)'!F3650),",","")),"")</f>
        <v>6634</v>
      </c>
      <c r="G3646" s="19" t="n">
        <f aca="false">IFERROR(VALUE(SUBSTITUTE(TRIM('수출입 실적(국가별)'!G3650),",","")),"")</f>
        <v>6495</v>
      </c>
    </row>
    <row r="3647" customFormat="false" ht="15" hidden="false" customHeight="true" outlineLevel="0" collapsed="false">
      <c r="A3647" s="11" t="str">
        <f aca="false">TRIM('수출입 실적(국가별)'!A3651)</f>
        <v>2026.04</v>
      </c>
      <c r="B3647" s="17" t="n">
        <f aca="false">IFERROR(VALUE(LEFT(A3647,4)),"")</f>
        <v>2026</v>
      </c>
      <c r="C3647" s="17" t="n">
        <f aca="false">IFERROR(VALUE(RIGHT(A3647,2)),"")</f>
        <v>4</v>
      </c>
      <c r="D3647" s="11" t="str">
        <f aca="false">TRIM('수출입 실적(국가별)'!B3651)</f>
        <v>벨라루스</v>
      </c>
      <c r="E3647" s="19" t="n">
        <f aca="false">IFERROR(VALUE(SUBSTITUTE(TRIM('수출입 실적(국가별)'!D3651),",","")),"")</f>
        <v>11195</v>
      </c>
      <c r="F3647" s="19" t="n">
        <f aca="false">IFERROR(VALUE(SUBSTITUTE(TRIM('수출입 실적(국가별)'!F3651),",","")),"")</f>
        <v>1841</v>
      </c>
      <c r="G3647" s="19" t="n">
        <f aca="false">IFERROR(VALUE(SUBSTITUTE(TRIM('수출입 실적(국가별)'!G3651),",","")),"")</f>
        <v>9354</v>
      </c>
    </row>
    <row r="3648" customFormat="false" ht="15" hidden="false" customHeight="true" outlineLevel="0" collapsed="false">
      <c r="A3648" s="11" t="str">
        <f aca="false">TRIM('수출입 실적(국가별)'!A3652)</f>
        <v>2026.04</v>
      </c>
      <c r="B3648" s="17" t="n">
        <f aca="false">IFERROR(VALUE(LEFT(A3648,4)),"")</f>
        <v>2026</v>
      </c>
      <c r="C3648" s="17" t="n">
        <f aca="false">IFERROR(VALUE(RIGHT(A3648,2)),"")</f>
        <v>4</v>
      </c>
      <c r="D3648" s="11" t="str">
        <f aca="false">TRIM('수출입 실적(국가별)'!B3652)</f>
        <v>앙골라</v>
      </c>
      <c r="E3648" s="19" t="n">
        <f aca="false">IFERROR(VALUE(SUBSTITUTE(TRIM('수출입 실적(국가별)'!D3652),",","")),"")</f>
        <v>11121</v>
      </c>
      <c r="F3648" s="19" t="n">
        <f aca="false">IFERROR(VALUE(SUBSTITUTE(TRIM('수출입 실적(국가별)'!F3652),",","")),"")</f>
        <v>8</v>
      </c>
      <c r="G3648" s="19" t="n">
        <f aca="false">IFERROR(VALUE(SUBSTITUTE(TRIM('수출입 실적(국가별)'!G3652),",","")),"")</f>
        <v>11113</v>
      </c>
    </row>
    <row r="3649" customFormat="false" ht="15" hidden="false" customHeight="true" outlineLevel="0" collapsed="false">
      <c r="A3649" s="11" t="str">
        <f aca="false">TRIM('수출입 실적(국가별)'!A3653)</f>
        <v>2026.04</v>
      </c>
      <c r="B3649" s="17" t="n">
        <f aca="false">IFERROR(VALUE(LEFT(A3649,4)),"")</f>
        <v>2026</v>
      </c>
      <c r="C3649" s="17" t="n">
        <f aca="false">IFERROR(VALUE(RIGHT(A3649,2)),"")</f>
        <v>4</v>
      </c>
      <c r="D3649" s="11" t="str">
        <f aca="false">TRIM('수출입 실적(국가별)'!B3653)</f>
        <v>크로아티아</v>
      </c>
      <c r="E3649" s="19" t="n">
        <f aca="false">IFERROR(VALUE(SUBSTITUTE(TRIM('수출입 실적(국가별)'!D3653),",","")),"")</f>
        <v>9895</v>
      </c>
      <c r="F3649" s="19" t="n">
        <f aca="false">IFERROR(VALUE(SUBSTITUTE(TRIM('수출입 실적(국가별)'!F3653),",","")),"")</f>
        <v>3066</v>
      </c>
      <c r="G3649" s="19" t="n">
        <f aca="false">IFERROR(VALUE(SUBSTITUTE(TRIM('수출입 실적(국가별)'!G3653),",","")),"")</f>
        <v>6829</v>
      </c>
    </row>
    <row r="3650" customFormat="false" ht="15" hidden="false" customHeight="true" outlineLevel="0" collapsed="false">
      <c r="A3650" s="11" t="str">
        <f aca="false">TRIM('수출입 실적(국가별)'!A3654)</f>
        <v>2026.04</v>
      </c>
      <c r="B3650" s="17" t="n">
        <f aca="false">IFERROR(VALUE(LEFT(A3650,4)),"")</f>
        <v>2026</v>
      </c>
      <c r="C3650" s="17" t="n">
        <f aca="false">IFERROR(VALUE(RIGHT(A3650,2)),"")</f>
        <v>4</v>
      </c>
      <c r="D3650" s="11" t="str">
        <f aca="false">TRIM('수출입 실적(국가별)'!B3654)</f>
        <v>카타르</v>
      </c>
      <c r="E3650" s="19" t="n">
        <f aca="false">IFERROR(VALUE(SUBSTITUTE(TRIM('수출입 실적(국가별)'!D3654),",","")),"")</f>
        <v>9301</v>
      </c>
      <c r="F3650" s="19" t="n">
        <f aca="false">IFERROR(VALUE(SUBSTITUTE(TRIM('수출입 실적(국가별)'!F3654),",","")),"")</f>
        <v>27513</v>
      </c>
      <c r="G3650" s="19" t="n">
        <f aca="false">IFERROR(VALUE(SUBSTITUTE(TRIM('수출입 실적(국가별)'!G3654),",","")),"")</f>
        <v>-18212</v>
      </c>
    </row>
    <row r="3651" customFormat="false" ht="15" hidden="false" customHeight="true" outlineLevel="0" collapsed="false">
      <c r="A3651" s="11" t="str">
        <f aca="false">TRIM('수출입 실적(국가별)'!A3655)</f>
        <v>2026.04</v>
      </c>
      <c r="B3651" s="17" t="n">
        <f aca="false">IFERROR(VALUE(LEFT(A3651,4)),"")</f>
        <v>2026</v>
      </c>
      <c r="C3651" s="17" t="n">
        <f aca="false">IFERROR(VALUE(RIGHT(A3651,2)),"")</f>
        <v>4</v>
      </c>
      <c r="D3651" s="11" t="str">
        <f aca="false">TRIM('수출입 실적(국가별)'!B3655)</f>
        <v>니카라과</v>
      </c>
      <c r="E3651" s="19" t="n">
        <f aca="false">IFERROR(VALUE(SUBSTITUTE(TRIM('수출입 실적(국가별)'!D3655),",","")),"")</f>
        <v>8048</v>
      </c>
      <c r="F3651" s="19" t="n">
        <f aca="false">IFERROR(VALUE(SUBSTITUTE(TRIM('수출입 실적(국가별)'!F3655),",","")),"")</f>
        <v>15535</v>
      </c>
      <c r="G3651" s="19" t="n">
        <f aca="false">IFERROR(VALUE(SUBSTITUTE(TRIM('수출입 실적(국가별)'!G3655),",","")),"")</f>
        <v>-7487</v>
      </c>
    </row>
    <row r="3652" customFormat="false" ht="15" hidden="false" customHeight="true" outlineLevel="0" collapsed="false">
      <c r="A3652" s="11" t="str">
        <f aca="false">TRIM('수출입 실적(국가별)'!A3656)</f>
        <v>2026.04</v>
      </c>
      <c r="B3652" s="17" t="n">
        <f aca="false">IFERROR(VALUE(LEFT(A3652,4)),"")</f>
        <v>2026</v>
      </c>
      <c r="C3652" s="17" t="n">
        <f aca="false">IFERROR(VALUE(RIGHT(A3652,2)),"")</f>
        <v>4</v>
      </c>
      <c r="D3652" s="11" t="str">
        <f aca="false">TRIM('수출입 실적(국가별)'!B3656)</f>
        <v>쿠웨이트</v>
      </c>
      <c r="E3652" s="19" t="n">
        <f aca="false">IFERROR(VALUE(SUBSTITUTE(TRIM('수출입 실적(국가별)'!D3656),",","")),"")</f>
        <v>7691</v>
      </c>
      <c r="F3652" s="19" t="n">
        <f aca="false">IFERROR(VALUE(SUBSTITUTE(TRIM('수출입 실적(국가별)'!F3656),",","")),"")</f>
        <v>15293</v>
      </c>
      <c r="G3652" s="19" t="n">
        <f aca="false">IFERROR(VALUE(SUBSTITUTE(TRIM('수출입 실적(국가별)'!G3656),",","")),"")</f>
        <v>-7602</v>
      </c>
    </row>
    <row r="3653" customFormat="false" ht="15" hidden="false" customHeight="true" outlineLevel="0" collapsed="false">
      <c r="A3653" s="11" t="str">
        <f aca="false">TRIM('수출입 실적(국가별)'!A3657)</f>
        <v>2026.04</v>
      </c>
      <c r="B3653" s="17" t="n">
        <f aca="false">IFERROR(VALUE(LEFT(A3653,4)),"")</f>
        <v>2026</v>
      </c>
      <c r="C3653" s="17" t="n">
        <f aca="false">IFERROR(VALUE(RIGHT(A3653,2)),"")</f>
        <v>4</v>
      </c>
      <c r="D3653" s="11" t="str">
        <f aca="false">TRIM('수출입 실적(국가별)'!B3657)</f>
        <v>벨리제</v>
      </c>
      <c r="E3653" s="19" t="n">
        <f aca="false">IFERROR(VALUE(SUBSTITUTE(TRIM('수출입 실적(국가별)'!D3657),",","")),"")</f>
        <v>6741</v>
      </c>
      <c r="F3653" s="19" t="n">
        <f aca="false">IFERROR(VALUE(SUBSTITUTE(TRIM('수출입 실적(국가별)'!F3657),",","")),"")</f>
        <v>8</v>
      </c>
      <c r="G3653" s="19" t="n">
        <f aca="false">IFERROR(VALUE(SUBSTITUTE(TRIM('수출입 실적(국가별)'!G3657),",","")),"")</f>
        <v>6733</v>
      </c>
    </row>
    <row r="3654" customFormat="false" ht="15" hidden="false" customHeight="true" outlineLevel="0" collapsed="false">
      <c r="A3654" s="11" t="str">
        <f aca="false">TRIM('수출입 실적(국가별)'!A3658)</f>
        <v>2026.04</v>
      </c>
      <c r="B3654" s="17" t="n">
        <f aca="false">IFERROR(VALUE(LEFT(A3654,4)),"")</f>
        <v>2026</v>
      </c>
      <c r="C3654" s="17" t="n">
        <f aca="false">IFERROR(VALUE(RIGHT(A3654,2)),"")</f>
        <v>4</v>
      </c>
      <c r="D3654" s="11" t="str">
        <f aca="false">TRIM('수출입 실적(국가별)'!B3658)</f>
        <v>수단</v>
      </c>
      <c r="E3654" s="19" t="n">
        <f aca="false">IFERROR(VALUE(SUBSTITUTE(TRIM('수출입 실적(국가별)'!D3658),",","")),"")</f>
        <v>6673</v>
      </c>
      <c r="F3654" s="19" t="n">
        <f aca="false">IFERROR(VALUE(SUBSTITUTE(TRIM('수출입 실적(국가별)'!F3658),",","")),"")</f>
        <v>0</v>
      </c>
      <c r="G3654" s="19" t="n">
        <f aca="false">IFERROR(VALUE(SUBSTITUTE(TRIM('수출입 실적(국가별)'!G3658),",","")),"")</f>
        <v>6673</v>
      </c>
    </row>
    <row r="3655" customFormat="false" ht="15" hidden="false" customHeight="true" outlineLevel="0" collapsed="false">
      <c r="A3655" s="11" t="str">
        <f aca="false">TRIM('수출입 실적(국가별)'!A3659)</f>
        <v>2026.04</v>
      </c>
      <c r="B3655" s="17" t="n">
        <f aca="false">IFERROR(VALUE(LEFT(A3655,4)),"")</f>
        <v>2026</v>
      </c>
      <c r="C3655" s="17" t="n">
        <f aca="false">IFERROR(VALUE(RIGHT(A3655,2)),"")</f>
        <v>4</v>
      </c>
      <c r="D3655" s="11" t="str">
        <f aca="false">TRIM('수출입 실적(국가별)'!B3659)</f>
        <v>레바논</v>
      </c>
      <c r="E3655" s="19" t="n">
        <f aca="false">IFERROR(VALUE(SUBSTITUTE(TRIM('수출입 실적(국가별)'!D3659),",","")),"")</f>
        <v>6456</v>
      </c>
      <c r="F3655" s="19" t="n">
        <f aca="false">IFERROR(VALUE(SUBSTITUTE(TRIM('수출입 실적(국가별)'!F3659),",","")),"")</f>
        <v>3341</v>
      </c>
      <c r="G3655" s="19" t="n">
        <f aca="false">IFERROR(VALUE(SUBSTITUTE(TRIM('수출입 실적(국가별)'!G3659),",","")),"")</f>
        <v>3115</v>
      </c>
    </row>
    <row r="3656" customFormat="false" ht="15" hidden="false" customHeight="true" outlineLevel="0" collapsed="false">
      <c r="A3656" s="11" t="str">
        <f aca="false">TRIM('수출입 실적(국가별)'!A3660)</f>
        <v>2026.04</v>
      </c>
      <c r="B3656" s="17" t="n">
        <f aca="false">IFERROR(VALUE(LEFT(A3656,4)),"")</f>
        <v>2026</v>
      </c>
      <c r="C3656" s="17" t="n">
        <f aca="false">IFERROR(VALUE(RIGHT(A3656,2)),"")</f>
        <v>4</v>
      </c>
      <c r="D3656" s="11" t="str">
        <f aca="false">TRIM('수출입 실적(국가별)'!B3660)</f>
        <v>베네주엘라</v>
      </c>
      <c r="E3656" s="19" t="n">
        <f aca="false">IFERROR(VALUE(SUBSTITUTE(TRIM('수출입 실적(국가별)'!D3660),",","")),"")</f>
        <v>6099</v>
      </c>
      <c r="F3656" s="19" t="n">
        <f aca="false">IFERROR(VALUE(SUBSTITUTE(TRIM('수출입 실적(국가별)'!F3660),",","")),"")</f>
        <v>256</v>
      </c>
      <c r="G3656" s="19" t="n">
        <f aca="false">IFERROR(VALUE(SUBSTITUTE(TRIM('수출입 실적(국가별)'!G3660),",","")),"")</f>
        <v>5843</v>
      </c>
    </row>
    <row r="3657" customFormat="false" ht="15" hidden="false" customHeight="true" outlineLevel="0" collapsed="false">
      <c r="A3657" s="11" t="str">
        <f aca="false">TRIM('수출입 실적(국가별)'!A3661)</f>
        <v>2026.04</v>
      </c>
      <c r="B3657" s="17" t="n">
        <f aca="false">IFERROR(VALUE(LEFT(A3657,4)),"")</f>
        <v>2026</v>
      </c>
      <c r="C3657" s="17" t="n">
        <f aca="false">IFERROR(VALUE(RIGHT(A3657,2)),"")</f>
        <v>4</v>
      </c>
      <c r="D3657" s="11" t="str">
        <f aca="false">TRIM('수출입 실적(국가별)'!B3661)</f>
        <v>에리트리아</v>
      </c>
      <c r="E3657" s="19" t="n">
        <f aca="false">IFERROR(VALUE(SUBSTITUTE(TRIM('수출입 실적(국가별)'!D3661),",","")),"")</f>
        <v>6051</v>
      </c>
      <c r="F3657" s="19" t="n">
        <f aca="false">IFERROR(VALUE(SUBSTITUTE(TRIM('수출입 실적(국가별)'!F3661),",","")),"")</f>
        <v>0</v>
      </c>
      <c r="G3657" s="19" t="n">
        <f aca="false">IFERROR(VALUE(SUBSTITUTE(TRIM('수출입 실적(국가별)'!G3661),",","")),"")</f>
        <v>6051</v>
      </c>
    </row>
    <row r="3658" customFormat="false" ht="15" hidden="false" customHeight="true" outlineLevel="0" collapsed="false">
      <c r="A3658" s="11" t="str">
        <f aca="false">TRIM('수출입 실적(국가별)'!A3662)</f>
        <v>2026.04</v>
      </c>
      <c r="B3658" s="17" t="n">
        <f aca="false">IFERROR(VALUE(LEFT(A3658,4)),"")</f>
        <v>2026</v>
      </c>
      <c r="C3658" s="17" t="n">
        <f aca="false">IFERROR(VALUE(RIGHT(A3658,2)),"")</f>
        <v>4</v>
      </c>
      <c r="D3658" s="11" t="str">
        <f aca="false">TRIM('수출입 실적(국가별)'!B3662)</f>
        <v>트리니다드 토바고</v>
      </c>
      <c r="E3658" s="19" t="n">
        <f aca="false">IFERROR(VALUE(SUBSTITUTE(TRIM('수출입 실적(국가별)'!D3662),",","")),"")</f>
        <v>5959</v>
      </c>
      <c r="F3658" s="19" t="n">
        <f aca="false">IFERROR(VALUE(SUBSTITUTE(TRIM('수출입 실적(국가별)'!F3662),",","")),"")</f>
        <v>64157</v>
      </c>
      <c r="G3658" s="19" t="n">
        <f aca="false">IFERROR(VALUE(SUBSTITUTE(TRIM('수출입 실적(국가별)'!G3662),",","")),"")</f>
        <v>-58198</v>
      </c>
    </row>
    <row r="3659" customFormat="false" ht="15" hidden="false" customHeight="true" outlineLevel="0" collapsed="false">
      <c r="A3659" s="11" t="str">
        <f aca="false">TRIM('수출입 실적(국가별)'!A3663)</f>
        <v>2026.04</v>
      </c>
      <c r="B3659" s="17" t="n">
        <f aca="false">IFERROR(VALUE(LEFT(A3659,4)),"")</f>
        <v>2026</v>
      </c>
      <c r="C3659" s="17" t="n">
        <f aca="false">IFERROR(VALUE(RIGHT(A3659,2)),"")</f>
        <v>4</v>
      </c>
      <c r="D3659" s="11" t="str">
        <f aca="false">TRIM('수출입 실적(국가별)'!B3663)</f>
        <v>몰도바</v>
      </c>
      <c r="E3659" s="19" t="n">
        <f aca="false">IFERROR(VALUE(SUBSTITUTE(TRIM('수출입 실적(국가별)'!D3663),",","")),"")</f>
        <v>5700</v>
      </c>
      <c r="F3659" s="19" t="n">
        <f aca="false">IFERROR(VALUE(SUBSTITUTE(TRIM('수출입 실적(국가별)'!F3663),",","")),"")</f>
        <v>2807</v>
      </c>
      <c r="G3659" s="19" t="n">
        <f aca="false">IFERROR(VALUE(SUBSTITUTE(TRIM('수출입 실적(국가별)'!G3663),",","")),"")</f>
        <v>2894</v>
      </c>
    </row>
    <row r="3660" customFormat="false" ht="15" hidden="false" customHeight="true" outlineLevel="0" collapsed="false">
      <c r="A3660" s="11" t="str">
        <f aca="false">TRIM('수출입 실적(국가별)'!A3664)</f>
        <v>2026.04</v>
      </c>
      <c r="B3660" s="17" t="n">
        <f aca="false">IFERROR(VALUE(LEFT(A3660,4)),"")</f>
        <v>2026</v>
      </c>
      <c r="C3660" s="17" t="n">
        <f aca="false">IFERROR(VALUE(RIGHT(A3660,2)),"")</f>
        <v>4</v>
      </c>
      <c r="D3660" s="11" t="str">
        <f aca="false">TRIM('수출입 실적(국가별)'!B3664)</f>
        <v>룩셈부르그</v>
      </c>
      <c r="E3660" s="19" t="n">
        <f aca="false">IFERROR(VALUE(SUBSTITUTE(TRIM('수출입 실적(국가별)'!D3664),",","")),"")</f>
        <v>5652</v>
      </c>
      <c r="F3660" s="19" t="n">
        <f aca="false">IFERROR(VALUE(SUBSTITUTE(TRIM('수출입 실적(국가별)'!F3664),",","")),"")</f>
        <v>10802</v>
      </c>
      <c r="G3660" s="19" t="n">
        <f aca="false">IFERROR(VALUE(SUBSTITUTE(TRIM('수출입 실적(국가별)'!G3664),",","")),"")</f>
        <v>-5150</v>
      </c>
    </row>
    <row r="3661" customFormat="false" ht="15" hidden="false" customHeight="true" outlineLevel="0" collapsed="false">
      <c r="A3661" s="11" t="str">
        <f aca="false">TRIM('수출입 실적(국가별)'!A3665)</f>
        <v>2026.04</v>
      </c>
      <c r="B3661" s="17" t="n">
        <f aca="false">IFERROR(VALUE(LEFT(A3661,4)),"")</f>
        <v>2026</v>
      </c>
      <c r="C3661" s="17" t="n">
        <f aca="false">IFERROR(VALUE(RIGHT(A3661,2)),"")</f>
        <v>4</v>
      </c>
      <c r="D3661" s="11" t="str">
        <f aca="false">TRIM('수출입 실적(국가별)'!B3665)</f>
        <v>사모아</v>
      </c>
      <c r="E3661" s="19" t="n">
        <f aca="false">IFERROR(VALUE(SUBSTITUTE(TRIM('수출입 실적(국가별)'!D3665),",","")),"")</f>
        <v>5377</v>
      </c>
      <c r="F3661" s="19" t="n">
        <f aca="false">IFERROR(VALUE(SUBSTITUTE(TRIM('수출입 실적(국가별)'!F3665),",","")),"")</f>
        <v>2</v>
      </c>
      <c r="G3661" s="19" t="n">
        <f aca="false">IFERROR(VALUE(SUBSTITUTE(TRIM('수출입 실적(국가별)'!G3665),",","")),"")</f>
        <v>5375</v>
      </c>
    </row>
    <row r="3662" customFormat="false" ht="15" hidden="false" customHeight="true" outlineLevel="0" collapsed="false">
      <c r="A3662" s="11" t="str">
        <f aca="false">TRIM('수출입 실적(국가별)'!A3666)</f>
        <v>2026.04</v>
      </c>
      <c r="B3662" s="17" t="n">
        <f aca="false">IFERROR(VALUE(LEFT(A3662,4)),"")</f>
        <v>2026</v>
      </c>
      <c r="C3662" s="17" t="n">
        <f aca="false">IFERROR(VALUE(RIGHT(A3662,2)),"")</f>
        <v>4</v>
      </c>
      <c r="D3662" s="11" t="str">
        <f aca="false">TRIM('수출입 실적(국가별)'!B3666)</f>
        <v>라트비아</v>
      </c>
      <c r="E3662" s="19" t="n">
        <f aca="false">IFERROR(VALUE(SUBSTITUTE(TRIM('수출입 실적(국가별)'!D3666),",","")),"")</f>
        <v>5165</v>
      </c>
      <c r="F3662" s="19" t="n">
        <f aca="false">IFERROR(VALUE(SUBSTITUTE(TRIM('수출입 실적(국가별)'!F3666),",","")),"")</f>
        <v>8582</v>
      </c>
      <c r="G3662" s="19" t="n">
        <f aca="false">IFERROR(VALUE(SUBSTITUTE(TRIM('수출입 실적(국가별)'!G3666),",","")),"")</f>
        <v>-3417</v>
      </c>
    </row>
    <row r="3663" customFormat="false" ht="15" hidden="false" customHeight="true" outlineLevel="0" collapsed="false">
      <c r="A3663" s="11" t="str">
        <f aca="false">TRIM('수출입 실적(국가별)'!A3667)</f>
        <v>2026.04</v>
      </c>
      <c r="B3663" s="17" t="n">
        <f aca="false">IFERROR(VALUE(LEFT(A3663,4)),"")</f>
        <v>2026</v>
      </c>
      <c r="C3663" s="17" t="n">
        <f aca="false">IFERROR(VALUE(RIGHT(A3663,2)),"")</f>
        <v>4</v>
      </c>
      <c r="D3663" s="11" t="str">
        <f aca="false">TRIM('수출입 실적(국가별)'!B3667)</f>
        <v>아메리칸 사모아</v>
      </c>
      <c r="E3663" s="19" t="n">
        <f aca="false">IFERROR(VALUE(SUBSTITUTE(TRIM('수출입 실적(국가별)'!D3667),",","")),"")</f>
        <v>5044</v>
      </c>
      <c r="F3663" s="19" t="n">
        <f aca="false">IFERROR(VALUE(SUBSTITUTE(TRIM('수출입 실적(국가별)'!F3667),",","")),"")</f>
        <v>145</v>
      </c>
      <c r="G3663" s="19" t="n">
        <f aca="false">IFERROR(VALUE(SUBSTITUTE(TRIM('수출입 실적(국가별)'!G3667),",","")),"")</f>
        <v>4899</v>
      </c>
    </row>
    <row r="3664" customFormat="false" ht="15" hidden="false" customHeight="true" outlineLevel="0" collapsed="false">
      <c r="A3664" s="11" t="str">
        <f aca="false">TRIM('수출입 실적(국가별)'!A3668)</f>
        <v>2026.04</v>
      </c>
      <c r="B3664" s="17" t="n">
        <f aca="false">IFERROR(VALUE(LEFT(A3664,4)),"")</f>
        <v>2026</v>
      </c>
      <c r="C3664" s="17" t="n">
        <f aca="false">IFERROR(VALUE(RIGHT(A3664,2)),"")</f>
        <v>4</v>
      </c>
      <c r="D3664" s="11" t="str">
        <f aca="false">TRIM('수출입 실적(국가별)'!B3668)</f>
        <v>사이프러스</v>
      </c>
      <c r="E3664" s="19" t="n">
        <f aca="false">IFERROR(VALUE(SUBSTITUTE(TRIM('수출입 실적(국가별)'!D3668),",","")),"")</f>
        <v>5002</v>
      </c>
      <c r="F3664" s="19" t="n">
        <f aca="false">IFERROR(VALUE(SUBSTITUTE(TRIM('수출입 실적(국가별)'!F3668),",","")),"")</f>
        <v>389</v>
      </c>
      <c r="G3664" s="19" t="n">
        <f aca="false">IFERROR(VALUE(SUBSTITUTE(TRIM('수출입 실적(국가별)'!G3668),",","")),"")</f>
        <v>4613</v>
      </c>
    </row>
    <row r="3665" customFormat="false" ht="15" hidden="false" customHeight="true" outlineLevel="0" collapsed="false">
      <c r="A3665" s="11" t="str">
        <f aca="false">TRIM('수출입 실적(국가별)'!A3669)</f>
        <v>2026.04</v>
      </c>
      <c r="B3665" s="17" t="n">
        <f aca="false">IFERROR(VALUE(LEFT(A3665,4)),"")</f>
        <v>2026</v>
      </c>
      <c r="C3665" s="17" t="n">
        <f aca="false">IFERROR(VALUE(RIGHT(A3665,2)),"")</f>
        <v>4</v>
      </c>
      <c r="D3665" s="11" t="str">
        <f aca="false">TRIM('수출입 실적(국가별)'!B3669)</f>
        <v>기타국</v>
      </c>
      <c r="E3665" s="19" t="n">
        <f aca="false">IFERROR(VALUE(SUBSTITUTE(TRIM('수출입 실적(국가별)'!D3669),",","")),"")</f>
        <v>4635</v>
      </c>
      <c r="F3665" s="19" t="n">
        <f aca="false">IFERROR(VALUE(SUBSTITUTE(TRIM('수출입 실적(국가별)'!F3669),",","")),"")</f>
        <v>8987</v>
      </c>
      <c r="G3665" s="19" t="n">
        <f aca="false">IFERROR(VALUE(SUBSTITUTE(TRIM('수출입 실적(국가별)'!G3669),",","")),"")</f>
        <v>-4352</v>
      </c>
    </row>
    <row r="3666" customFormat="false" ht="15" hidden="false" customHeight="true" outlineLevel="0" collapsed="false">
      <c r="A3666" s="11" t="str">
        <f aca="false">TRIM('수출입 실적(국가별)'!A3670)</f>
        <v>2026.04</v>
      </c>
      <c r="B3666" s="17" t="n">
        <f aca="false">IFERROR(VALUE(LEFT(A3666,4)),"")</f>
        <v>2026</v>
      </c>
      <c r="C3666" s="17" t="n">
        <f aca="false">IFERROR(VALUE(RIGHT(A3666,2)),"")</f>
        <v>4</v>
      </c>
      <c r="D3666" s="11" t="str">
        <f aca="false">TRIM('수출입 실적(국가별)'!B3670)</f>
        <v>팔레스타인 해방기구</v>
      </c>
      <c r="E3666" s="19" t="n">
        <f aca="false">IFERROR(VALUE(SUBSTITUTE(TRIM('수출입 실적(국가별)'!D3670),",","")),"")</f>
        <v>4622</v>
      </c>
      <c r="F3666" s="19" t="n">
        <f aca="false">IFERROR(VALUE(SUBSTITUTE(TRIM('수출입 실적(국가별)'!F3670),",","")),"")</f>
        <v>355</v>
      </c>
      <c r="G3666" s="19" t="n">
        <f aca="false">IFERROR(VALUE(SUBSTITUTE(TRIM('수출입 실적(국가별)'!G3670),",","")),"")</f>
        <v>4267</v>
      </c>
    </row>
    <row r="3667" customFormat="false" ht="15" hidden="false" customHeight="true" outlineLevel="0" collapsed="false">
      <c r="A3667" s="11" t="str">
        <f aca="false">TRIM('수출입 실적(국가별)'!A3671)</f>
        <v>2026.04</v>
      </c>
      <c r="B3667" s="17" t="n">
        <f aca="false">IFERROR(VALUE(LEFT(A3667,4)),"")</f>
        <v>2026</v>
      </c>
      <c r="C3667" s="17" t="n">
        <f aca="false">IFERROR(VALUE(RIGHT(A3667,2)),"")</f>
        <v>4</v>
      </c>
      <c r="D3667" s="11" t="str">
        <f aca="false">TRIM('수출입 실적(국가별)'!B3671)</f>
        <v>파푸아 뉴기니</v>
      </c>
      <c r="E3667" s="19" t="n">
        <f aca="false">IFERROR(VALUE(SUBSTITUTE(TRIM('수출입 실적(국가별)'!D3671),",","")),"")</f>
        <v>4346</v>
      </c>
      <c r="F3667" s="19" t="n">
        <f aca="false">IFERROR(VALUE(SUBSTITUTE(TRIM('수출입 실적(국가별)'!F3671),",","")),"")</f>
        <v>153987</v>
      </c>
      <c r="G3667" s="19" t="n">
        <f aca="false">IFERROR(VALUE(SUBSTITUTE(TRIM('수출입 실적(국가별)'!G3671),",","")),"")</f>
        <v>-149640</v>
      </c>
    </row>
    <row r="3668" customFormat="false" ht="15" hidden="false" customHeight="true" outlineLevel="0" collapsed="false">
      <c r="A3668" s="11" t="str">
        <f aca="false">TRIM('수출입 실적(국가별)'!A3672)</f>
        <v>2026.04</v>
      </c>
      <c r="B3668" s="17" t="n">
        <f aca="false">IFERROR(VALUE(LEFT(A3668,4)),"")</f>
        <v>2026</v>
      </c>
      <c r="C3668" s="17" t="n">
        <f aca="false">IFERROR(VALUE(RIGHT(A3668,2)),"")</f>
        <v>4</v>
      </c>
      <c r="D3668" s="11" t="str">
        <f aca="false">TRIM('수출입 실적(국가별)'!B3672)</f>
        <v>예맨</v>
      </c>
      <c r="E3668" s="19" t="n">
        <f aca="false">IFERROR(VALUE(SUBSTITUTE(TRIM('수출입 실적(국가별)'!D3672),",","")),"")</f>
        <v>4250</v>
      </c>
      <c r="F3668" s="19" t="n">
        <f aca="false">IFERROR(VALUE(SUBSTITUTE(TRIM('수출입 실적(국가별)'!F3672),",","")),"")</f>
        <v>1677</v>
      </c>
      <c r="G3668" s="19" t="n">
        <f aca="false">IFERROR(VALUE(SUBSTITUTE(TRIM('수출입 실적(국가별)'!G3672),",","")),"")</f>
        <v>2573</v>
      </c>
    </row>
    <row r="3669" customFormat="false" ht="15" hidden="false" customHeight="true" outlineLevel="0" collapsed="false">
      <c r="A3669" s="11" t="str">
        <f aca="false">TRIM('수출입 실적(국가별)'!A3673)</f>
        <v>2026.04</v>
      </c>
      <c r="B3669" s="17" t="n">
        <f aca="false">IFERROR(VALUE(LEFT(A3669,4)),"")</f>
        <v>2026</v>
      </c>
      <c r="C3669" s="17" t="n">
        <f aca="false">IFERROR(VALUE(RIGHT(A3669,2)),"")</f>
        <v>4</v>
      </c>
      <c r="D3669" s="11" t="str">
        <f aca="false">TRIM('수출입 실적(국가별)'!B3673)</f>
        <v>가이아나</v>
      </c>
      <c r="E3669" s="19" t="n">
        <f aca="false">IFERROR(VALUE(SUBSTITUTE(TRIM('수출입 실적(국가별)'!D3673),",","")),"")</f>
        <v>4114</v>
      </c>
      <c r="F3669" s="19" t="n">
        <f aca="false">IFERROR(VALUE(SUBSTITUTE(TRIM('수출입 실적(국가별)'!F3673),",","")),"")</f>
        <v>693</v>
      </c>
      <c r="G3669" s="19" t="n">
        <f aca="false">IFERROR(VALUE(SUBSTITUTE(TRIM('수출입 실적(국가별)'!G3673),",","")),"")</f>
        <v>3420</v>
      </c>
    </row>
    <row r="3670" customFormat="false" ht="15" hidden="false" customHeight="true" outlineLevel="0" collapsed="false">
      <c r="A3670" s="11" t="str">
        <f aca="false">TRIM('수출입 실적(국가별)'!A3674)</f>
        <v>2026.04</v>
      </c>
      <c r="B3670" s="17" t="n">
        <f aca="false">IFERROR(VALUE(LEFT(A3670,4)),"")</f>
        <v>2026</v>
      </c>
      <c r="C3670" s="17" t="n">
        <f aca="false">IFERROR(VALUE(RIGHT(A3670,2)),"")</f>
        <v>4</v>
      </c>
      <c r="D3670" s="11" t="str">
        <f aca="false">TRIM('수출입 실적(국가별)'!B3674)</f>
        <v>마다카스카르</v>
      </c>
      <c r="E3670" s="19" t="n">
        <f aca="false">IFERROR(VALUE(SUBSTITUTE(TRIM('수출입 실적(국가별)'!D3674),",","")),"")</f>
        <v>4022</v>
      </c>
      <c r="F3670" s="19" t="n">
        <f aca="false">IFERROR(VALUE(SUBSTITUTE(TRIM('수출입 실적(국가별)'!F3674),",","")),"")</f>
        <v>6849</v>
      </c>
      <c r="G3670" s="19" t="n">
        <f aca="false">IFERROR(VALUE(SUBSTITUTE(TRIM('수출입 실적(국가별)'!G3674),",","")),"")</f>
        <v>-2827</v>
      </c>
    </row>
    <row r="3671" customFormat="false" ht="15" hidden="false" customHeight="true" outlineLevel="0" collapsed="false">
      <c r="A3671" s="11" t="str">
        <f aca="false">TRIM('수출입 실적(국가별)'!A3675)</f>
        <v>2026.04</v>
      </c>
      <c r="B3671" s="17" t="n">
        <f aca="false">IFERROR(VALUE(LEFT(A3671,4)),"")</f>
        <v>2026</v>
      </c>
      <c r="C3671" s="17" t="n">
        <f aca="false">IFERROR(VALUE(RIGHT(A3671,2)),"")</f>
        <v>4</v>
      </c>
      <c r="D3671" s="11" t="str">
        <f aca="false">TRIM('수출입 실적(국가별)'!B3675)</f>
        <v>볼리비아</v>
      </c>
      <c r="E3671" s="19" t="n">
        <f aca="false">IFERROR(VALUE(SUBSTITUTE(TRIM('수출입 실적(국가별)'!D3675),",","")),"")</f>
        <v>3826</v>
      </c>
      <c r="F3671" s="19" t="n">
        <f aca="false">IFERROR(VALUE(SUBSTITUTE(TRIM('수출입 실적(국가별)'!F3675),",","")),"")</f>
        <v>48899</v>
      </c>
      <c r="G3671" s="19" t="n">
        <f aca="false">IFERROR(VALUE(SUBSTITUTE(TRIM('수출입 실적(국가별)'!G3675),",","")),"")</f>
        <v>-45072</v>
      </c>
    </row>
    <row r="3672" customFormat="false" ht="15" hidden="false" customHeight="true" outlineLevel="0" collapsed="false">
      <c r="A3672" s="11" t="str">
        <f aca="false">TRIM('수출입 실적(국가별)'!A3676)</f>
        <v>2026.04</v>
      </c>
      <c r="B3672" s="17" t="n">
        <f aca="false">IFERROR(VALUE(LEFT(A3672,4)),"")</f>
        <v>2026</v>
      </c>
      <c r="C3672" s="17" t="n">
        <f aca="false">IFERROR(VALUE(RIGHT(A3672,2)),"")</f>
        <v>4</v>
      </c>
      <c r="D3672" s="11" t="str">
        <f aca="false">TRIM('수출입 실적(국가별)'!B3676)</f>
        <v>아프카니스탄</v>
      </c>
      <c r="E3672" s="19" t="n">
        <f aca="false">IFERROR(VALUE(SUBSTITUTE(TRIM('수출입 실적(국가별)'!D3676),",","")),"")</f>
        <v>3687</v>
      </c>
      <c r="F3672" s="19" t="n">
        <f aca="false">IFERROR(VALUE(SUBSTITUTE(TRIM('수출입 실적(국가별)'!F3676),",","")),"")</f>
        <v>13</v>
      </c>
      <c r="G3672" s="19" t="n">
        <f aca="false">IFERROR(VALUE(SUBSTITUTE(TRIM('수출입 실적(국가별)'!G3676),",","")),"")</f>
        <v>3675</v>
      </c>
    </row>
    <row r="3673" customFormat="false" ht="15" hidden="false" customHeight="true" outlineLevel="0" collapsed="false">
      <c r="A3673" s="11" t="str">
        <f aca="false">TRIM('수출입 실적(국가별)'!A3677)</f>
        <v>2026.04</v>
      </c>
      <c r="B3673" s="17" t="n">
        <f aca="false">IFERROR(VALUE(LEFT(A3673,4)),"")</f>
        <v>2026</v>
      </c>
      <c r="C3673" s="17" t="n">
        <f aca="false">IFERROR(VALUE(RIGHT(A3673,2)),"")</f>
        <v>4</v>
      </c>
      <c r="D3673" s="11" t="str">
        <f aca="false">TRIM('수출입 실적(국가별)'!B3677)</f>
        <v>부르키나 파소</v>
      </c>
      <c r="E3673" s="19" t="n">
        <f aca="false">IFERROR(VALUE(SUBSTITUTE(TRIM('수출입 실적(국가별)'!D3677),",","")),"")</f>
        <v>3597</v>
      </c>
      <c r="F3673" s="19" t="n">
        <f aca="false">IFERROR(VALUE(SUBSTITUTE(TRIM('수출입 실적(국가별)'!F3677),",","")),"")</f>
        <v>0</v>
      </c>
      <c r="G3673" s="19" t="n">
        <f aca="false">IFERROR(VALUE(SUBSTITUTE(TRIM('수출입 실적(국가별)'!G3677),",","")),"")</f>
        <v>3597</v>
      </c>
    </row>
    <row r="3674" customFormat="false" ht="15" hidden="false" customHeight="true" outlineLevel="0" collapsed="false">
      <c r="A3674" s="11" t="str">
        <f aca="false">TRIM('수출입 실적(국가별)'!A3678)</f>
        <v>2026.04</v>
      </c>
      <c r="B3674" s="17" t="n">
        <f aca="false">IFERROR(VALUE(LEFT(A3674,4)),"")</f>
        <v>2026</v>
      </c>
      <c r="C3674" s="17" t="n">
        <f aca="false">IFERROR(VALUE(RIGHT(A3674,2)),"")</f>
        <v>4</v>
      </c>
      <c r="D3674" s="11" t="str">
        <f aca="false">TRIM('수출입 실적(국가별)'!B3678)</f>
        <v>모리셔스</v>
      </c>
      <c r="E3674" s="19" t="n">
        <f aca="false">IFERROR(VALUE(SUBSTITUTE(TRIM('수출입 실적(국가별)'!D3678),",","")),"")</f>
        <v>3381</v>
      </c>
      <c r="F3674" s="19" t="n">
        <f aca="false">IFERROR(VALUE(SUBSTITUTE(TRIM('수출입 실적(국가별)'!F3678),",","")),"")</f>
        <v>234</v>
      </c>
      <c r="G3674" s="19" t="n">
        <f aca="false">IFERROR(VALUE(SUBSTITUTE(TRIM('수출입 실적(국가별)'!G3678),",","")),"")</f>
        <v>3147</v>
      </c>
    </row>
    <row r="3675" customFormat="false" ht="15" hidden="false" customHeight="true" outlineLevel="0" collapsed="false">
      <c r="A3675" s="11" t="str">
        <f aca="false">TRIM('수출입 실적(국가별)'!A3679)</f>
        <v>2026.04</v>
      </c>
      <c r="B3675" s="17" t="n">
        <f aca="false">IFERROR(VALUE(LEFT(A3675,4)),"")</f>
        <v>2026</v>
      </c>
      <c r="C3675" s="17" t="n">
        <f aca="false">IFERROR(VALUE(RIGHT(A3675,2)),"")</f>
        <v>4</v>
      </c>
      <c r="D3675" s="11" t="str">
        <f aca="false">TRIM('수출입 실적(국가별)'!B3679)</f>
        <v>네팔</v>
      </c>
      <c r="E3675" s="19" t="n">
        <f aca="false">IFERROR(VALUE(SUBSTITUTE(TRIM('수출입 실적(국가별)'!D3679),",","")),"")</f>
        <v>3122</v>
      </c>
      <c r="F3675" s="19" t="n">
        <f aca="false">IFERROR(VALUE(SUBSTITUTE(TRIM('수출입 실적(국가별)'!F3679),",","")),"")</f>
        <v>497</v>
      </c>
      <c r="G3675" s="19" t="n">
        <f aca="false">IFERROR(VALUE(SUBSTITUTE(TRIM('수출입 실적(국가별)'!G3679),",","")),"")</f>
        <v>2625</v>
      </c>
    </row>
    <row r="3676" customFormat="false" ht="15" hidden="false" customHeight="true" outlineLevel="0" collapsed="false">
      <c r="A3676" s="11" t="str">
        <f aca="false">TRIM('수출입 실적(국가별)'!A3680)</f>
        <v>2026.04</v>
      </c>
      <c r="B3676" s="17" t="n">
        <f aca="false">IFERROR(VALUE(LEFT(A3676,4)),"")</f>
        <v>2026</v>
      </c>
      <c r="C3676" s="17" t="n">
        <f aca="false">IFERROR(VALUE(RIGHT(A3676,2)),"")</f>
        <v>4</v>
      </c>
      <c r="D3676" s="11" t="str">
        <f aca="false">TRIM('수출입 실적(국가별)'!B3680)</f>
        <v>베닝</v>
      </c>
      <c r="E3676" s="19" t="n">
        <f aca="false">IFERROR(VALUE(SUBSTITUTE(TRIM('수출입 실적(국가별)'!D3680),",","")),"")</f>
        <v>3117</v>
      </c>
      <c r="F3676" s="19" t="n">
        <f aca="false">IFERROR(VALUE(SUBSTITUTE(TRIM('수출입 실적(국가별)'!F3680),",","")),"")</f>
        <v>0</v>
      </c>
      <c r="G3676" s="19" t="n">
        <f aca="false">IFERROR(VALUE(SUBSTITUTE(TRIM('수출입 실적(국가별)'!G3680),",","")),"")</f>
        <v>3117</v>
      </c>
    </row>
    <row r="3677" customFormat="false" ht="15" hidden="false" customHeight="true" outlineLevel="0" collapsed="false">
      <c r="A3677" s="11" t="str">
        <f aca="false">TRIM('수출입 실적(국가별)'!A3681)</f>
        <v>2026.04</v>
      </c>
      <c r="B3677" s="17" t="n">
        <f aca="false">IFERROR(VALUE(LEFT(A3677,4)),"")</f>
        <v>2026</v>
      </c>
      <c r="C3677" s="17" t="n">
        <f aca="false">IFERROR(VALUE(RIGHT(A3677,2)),"")</f>
        <v>4</v>
      </c>
      <c r="D3677" s="11" t="str">
        <f aca="false">TRIM('수출입 실적(국가별)'!B3681)</f>
        <v>그레나다</v>
      </c>
      <c r="E3677" s="19" t="n">
        <f aca="false">IFERROR(VALUE(SUBSTITUTE(TRIM('수출입 실적(국가별)'!D3681),",","")),"")</f>
        <v>2912</v>
      </c>
      <c r="F3677" s="19" t="n">
        <f aca="false">IFERROR(VALUE(SUBSTITUTE(TRIM('수출입 실적(국가별)'!F3681),",","")),"")</f>
        <v>0</v>
      </c>
      <c r="G3677" s="19" t="n">
        <f aca="false">IFERROR(VALUE(SUBSTITUTE(TRIM('수출입 실적(국가별)'!G3681),",","")),"")</f>
        <v>2912</v>
      </c>
    </row>
    <row r="3678" customFormat="false" ht="15" hidden="false" customHeight="true" outlineLevel="0" collapsed="false">
      <c r="A3678" s="11" t="str">
        <f aca="false">TRIM('수출입 실적(국가별)'!A3682)</f>
        <v>2026.04</v>
      </c>
      <c r="B3678" s="17" t="n">
        <f aca="false">IFERROR(VALUE(LEFT(A3678,4)),"")</f>
        <v>2026</v>
      </c>
      <c r="C3678" s="17" t="n">
        <f aca="false">IFERROR(VALUE(RIGHT(A3678,2)),"")</f>
        <v>4</v>
      </c>
      <c r="D3678" s="11" t="str">
        <f aca="false">TRIM('수출입 실적(국가별)'!B3682)</f>
        <v>아르메니아</v>
      </c>
      <c r="E3678" s="19" t="n">
        <f aca="false">IFERROR(VALUE(SUBSTITUTE(TRIM('수출입 실적(국가별)'!D3682),",","")),"")</f>
        <v>2678</v>
      </c>
      <c r="F3678" s="19" t="n">
        <f aca="false">IFERROR(VALUE(SUBSTITUTE(TRIM('수출입 실적(국가별)'!F3682),",","")),"")</f>
        <v>2046</v>
      </c>
      <c r="G3678" s="19" t="n">
        <f aca="false">IFERROR(VALUE(SUBSTITUTE(TRIM('수출입 실적(국가별)'!G3682),",","")),"")</f>
        <v>633</v>
      </c>
    </row>
    <row r="3679" customFormat="false" ht="15" hidden="false" customHeight="true" outlineLevel="0" collapsed="false">
      <c r="A3679" s="11" t="str">
        <f aca="false">TRIM('수출입 실적(국가별)'!A3683)</f>
        <v>2026.04</v>
      </c>
      <c r="B3679" s="17" t="n">
        <f aca="false">IFERROR(VALUE(LEFT(A3679,4)),"")</f>
        <v>2026</v>
      </c>
      <c r="C3679" s="17" t="n">
        <f aca="false">IFERROR(VALUE(RIGHT(A3679,2)),"")</f>
        <v>4</v>
      </c>
      <c r="D3679" s="11" t="str">
        <f aca="false">TRIM('수출입 실적(국가별)'!B3683)</f>
        <v>짐바브웨</v>
      </c>
      <c r="E3679" s="19" t="n">
        <f aca="false">IFERROR(VALUE(SUBSTITUTE(TRIM('수출입 실적(국가별)'!D3683),",","")),"")</f>
        <v>2586</v>
      </c>
      <c r="F3679" s="19" t="n">
        <f aca="false">IFERROR(VALUE(SUBSTITUTE(TRIM('수출입 실적(국가별)'!F3683),",","")),"")</f>
        <v>492</v>
      </c>
      <c r="G3679" s="19" t="n">
        <f aca="false">IFERROR(VALUE(SUBSTITUTE(TRIM('수출입 실적(국가별)'!G3683),",","")),"")</f>
        <v>2094</v>
      </c>
    </row>
    <row r="3680" customFormat="false" ht="15" hidden="false" customHeight="true" outlineLevel="0" collapsed="false">
      <c r="A3680" s="11" t="str">
        <f aca="false">TRIM('수출입 실적(국가별)'!A3684)</f>
        <v>2026.04</v>
      </c>
      <c r="B3680" s="17" t="n">
        <f aca="false">IFERROR(VALUE(LEFT(A3680,4)),"")</f>
        <v>2026</v>
      </c>
      <c r="C3680" s="17" t="n">
        <f aca="false">IFERROR(VALUE(RIGHT(A3680,2)),"")</f>
        <v>4</v>
      </c>
      <c r="D3680" s="11" t="str">
        <f aca="false">TRIM('수출입 실적(국가별)'!B3684)</f>
        <v>투르크멘</v>
      </c>
      <c r="E3680" s="19" t="n">
        <f aca="false">IFERROR(VALUE(SUBSTITUTE(TRIM('수출입 실적(국가별)'!D3684),",","")),"")</f>
        <v>2551</v>
      </c>
      <c r="F3680" s="19" t="n">
        <f aca="false">IFERROR(VALUE(SUBSTITUTE(TRIM('수출입 실적(국가별)'!F3684),",","")),"")</f>
        <v>0</v>
      </c>
      <c r="G3680" s="19" t="n">
        <f aca="false">IFERROR(VALUE(SUBSTITUTE(TRIM('수출입 실적(국가별)'!G3684),",","")),"")</f>
        <v>2551</v>
      </c>
    </row>
    <row r="3681" customFormat="false" ht="15" hidden="false" customHeight="true" outlineLevel="0" collapsed="false">
      <c r="A3681" s="11" t="str">
        <f aca="false">TRIM('수출입 실적(국가별)'!A3685)</f>
        <v>2026.04</v>
      </c>
      <c r="B3681" s="17" t="n">
        <f aca="false">IFERROR(VALUE(LEFT(A3681,4)),"")</f>
        <v>2026</v>
      </c>
      <c r="C3681" s="17" t="n">
        <f aca="false">IFERROR(VALUE(RIGHT(A3681,2)),"")</f>
        <v>4</v>
      </c>
      <c r="D3681" s="11" t="str">
        <f aca="false">TRIM('수출입 실적(국가별)'!B3685)</f>
        <v>불령 리유니온 코모도 제도</v>
      </c>
      <c r="E3681" s="19" t="n">
        <f aca="false">IFERROR(VALUE(SUBSTITUTE(TRIM('수출입 실적(국가별)'!D3685),",","")),"")</f>
        <v>2540</v>
      </c>
      <c r="F3681" s="19" t="n">
        <f aca="false">IFERROR(VALUE(SUBSTITUTE(TRIM('수출입 실적(국가별)'!F3685),",","")),"")</f>
        <v>0</v>
      </c>
      <c r="G3681" s="19" t="n">
        <f aca="false">IFERROR(VALUE(SUBSTITUTE(TRIM('수출입 실적(국가별)'!G3685),",","")),"")</f>
        <v>2540</v>
      </c>
    </row>
    <row r="3682" customFormat="false" ht="15" hidden="false" customHeight="true" outlineLevel="0" collapsed="false">
      <c r="A3682" s="11" t="str">
        <f aca="false">TRIM('수출입 실적(국가별)'!A3686)</f>
        <v>2026.04</v>
      </c>
      <c r="B3682" s="17" t="n">
        <f aca="false">IFERROR(VALUE(LEFT(A3682,4)),"")</f>
        <v>2026</v>
      </c>
      <c r="C3682" s="17" t="n">
        <f aca="false">IFERROR(VALUE(RIGHT(A3682,2)),"")</f>
        <v>4</v>
      </c>
      <c r="D3682" s="11" t="str">
        <f aca="false">TRIM('수출입 실적(국가별)'!B3686)</f>
        <v>기니</v>
      </c>
      <c r="E3682" s="19" t="n">
        <f aca="false">IFERROR(VALUE(SUBSTITUTE(TRIM('수출입 실적(국가별)'!D3686),",","")),"")</f>
        <v>2439</v>
      </c>
      <c r="F3682" s="19" t="n">
        <f aca="false">IFERROR(VALUE(SUBSTITUTE(TRIM('수출입 실적(국가별)'!F3686),",","")),"")</f>
        <v>3278</v>
      </c>
      <c r="G3682" s="19" t="n">
        <f aca="false">IFERROR(VALUE(SUBSTITUTE(TRIM('수출입 실적(국가별)'!G3686),",","")),"")</f>
        <v>-839</v>
      </c>
    </row>
    <row r="3683" customFormat="false" ht="15" hidden="false" customHeight="true" outlineLevel="0" collapsed="false">
      <c r="A3683" s="11" t="str">
        <f aca="false">TRIM('수출입 실적(국가별)'!A3687)</f>
        <v>2026.04</v>
      </c>
      <c r="B3683" s="17" t="n">
        <f aca="false">IFERROR(VALUE(LEFT(A3683,4)),"")</f>
        <v>2026</v>
      </c>
      <c r="C3683" s="17" t="n">
        <f aca="false">IFERROR(VALUE(RIGHT(A3683,2)),"")</f>
        <v>4</v>
      </c>
      <c r="D3683" s="11" t="str">
        <f aca="false">TRIM('수출입 실적(국가별)'!B3687)</f>
        <v>브루나이</v>
      </c>
      <c r="E3683" s="19" t="n">
        <f aca="false">IFERROR(VALUE(SUBSTITUTE(TRIM('수출입 실적(국가별)'!D3687),",","")),"")</f>
        <v>2334</v>
      </c>
      <c r="F3683" s="19" t="n">
        <f aca="false">IFERROR(VALUE(SUBSTITUTE(TRIM('수출입 실적(국가별)'!F3687),",","")),"")</f>
        <v>24536</v>
      </c>
      <c r="G3683" s="19" t="n">
        <f aca="false">IFERROR(VALUE(SUBSTITUTE(TRIM('수출입 실적(국가별)'!G3687),",","")),"")</f>
        <v>-22202</v>
      </c>
    </row>
    <row r="3684" customFormat="false" ht="15" hidden="false" customHeight="true" outlineLevel="0" collapsed="false">
      <c r="A3684" s="11" t="str">
        <f aca="false">TRIM('수출입 실적(국가별)'!A3688)</f>
        <v>2026.04</v>
      </c>
      <c r="B3684" s="17" t="n">
        <f aca="false">IFERROR(VALUE(LEFT(A3684,4)),"")</f>
        <v>2026</v>
      </c>
      <c r="C3684" s="17" t="n">
        <f aca="false">IFERROR(VALUE(RIGHT(A3684,2)),"")</f>
        <v>4</v>
      </c>
      <c r="D3684" s="11" t="str">
        <f aca="false">TRIM('수출입 실적(국가별)'!B3688)</f>
        <v>자마이카</v>
      </c>
      <c r="E3684" s="19" t="n">
        <f aca="false">IFERROR(VALUE(SUBSTITUTE(TRIM('수출입 실적(국가별)'!D3688),",","")),"")</f>
        <v>2202</v>
      </c>
      <c r="F3684" s="19" t="n">
        <f aca="false">IFERROR(VALUE(SUBSTITUTE(TRIM('수출입 실적(국가별)'!F3688),",","")),"")</f>
        <v>1023</v>
      </c>
      <c r="G3684" s="19" t="n">
        <f aca="false">IFERROR(VALUE(SUBSTITUTE(TRIM('수출입 실적(국가별)'!G3688),",","")),"")</f>
        <v>1179</v>
      </c>
    </row>
    <row r="3685" customFormat="false" ht="15" hidden="false" customHeight="true" outlineLevel="0" collapsed="false">
      <c r="A3685" s="11" t="str">
        <f aca="false">TRIM('수출입 실적(국가별)'!A3689)</f>
        <v>2026.04</v>
      </c>
      <c r="B3685" s="17" t="n">
        <f aca="false">IFERROR(VALUE(LEFT(A3685,4)),"")</f>
        <v>2026</v>
      </c>
      <c r="C3685" s="17" t="n">
        <f aca="false">IFERROR(VALUE(RIGHT(A3685,2)),"")</f>
        <v>4</v>
      </c>
      <c r="D3685" s="11" t="str">
        <f aca="false">TRIM('수출입 실적(국가별)'!B3689)</f>
        <v>아이티</v>
      </c>
      <c r="E3685" s="19" t="n">
        <f aca="false">IFERROR(VALUE(SUBSTITUTE(TRIM('수출입 실적(국가별)'!D3689),",","")),"")</f>
        <v>2102</v>
      </c>
      <c r="F3685" s="19" t="n">
        <f aca="false">IFERROR(VALUE(SUBSTITUTE(TRIM('수출입 실적(국가별)'!F3689),",","")),"")</f>
        <v>67</v>
      </c>
      <c r="G3685" s="19" t="n">
        <f aca="false">IFERROR(VALUE(SUBSTITUTE(TRIM('수출입 실적(국가별)'!G3689),",","")),"")</f>
        <v>2035</v>
      </c>
    </row>
    <row r="3686" customFormat="false" ht="15" hidden="false" customHeight="true" outlineLevel="0" collapsed="false">
      <c r="A3686" s="11" t="str">
        <f aca="false">TRIM('수출입 실적(국가별)'!A3690)</f>
        <v>2026.04</v>
      </c>
      <c r="B3686" s="17" t="n">
        <f aca="false">IFERROR(VALUE(LEFT(A3686,4)),"")</f>
        <v>2026</v>
      </c>
      <c r="C3686" s="17" t="n">
        <f aca="false">IFERROR(VALUE(RIGHT(A3686,2)),"")</f>
        <v>4</v>
      </c>
      <c r="D3686" s="11" t="str">
        <f aca="false">TRIM('수출입 실적(국가별)'!B3690)</f>
        <v>카메룬</v>
      </c>
      <c r="E3686" s="19" t="n">
        <f aca="false">IFERROR(VALUE(SUBSTITUTE(TRIM('수출입 실적(국가별)'!D3690),",","")),"")</f>
        <v>1981</v>
      </c>
      <c r="F3686" s="19" t="n">
        <f aca="false">IFERROR(VALUE(SUBSTITUTE(TRIM('수출입 실적(국가별)'!F3690),",","")),"")</f>
        <v>194</v>
      </c>
      <c r="G3686" s="19" t="n">
        <f aca="false">IFERROR(VALUE(SUBSTITUTE(TRIM('수출입 실적(국가별)'!G3690),",","")),"")</f>
        <v>1787</v>
      </c>
    </row>
    <row r="3687" customFormat="false" ht="15" hidden="false" customHeight="true" outlineLevel="0" collapsed="false">
      <c r="A3687" s="11" t="str">
        <f aca="false">TRIM('수출입 실적(국가별)'!A3691)</f>
        <v>2026.04</v>
      </c>
      <c r="B3687" s="17" t="n">
        <f aca="false">IFERROR(VALUE(LEFT(A3687,4)),"")</f>
        <v>2026</v>
      </c>
      <c r="C3687" s="17" t="n">
        <f aca="false">IFERROR(VALUE(RIGHT(A3687,2)),"")</f>
        <v>4</v>
      </c>
      <c r="D3687" s="11" t="str">
        <f aca="false">TRIM('수출입 실적(국가별)'!B3691)</f>
        <v>토고</v>
      </c>
      <c r="E3687" s="19" t="n">
        <f aca="false">IFERROR(VALUE(SUBSTITUTE(TRIM('수출입 실적(국가별)'!D3691),",","")),"")</f>
        <v>1899</v>
      </c>
      <c r="F3687" s="19" t="n">
        <f aca="false">IFERROR(VALUE(SUBSTITUTE(TRIM('수출입 실적(국가별)'!F3691),",","")),"")</f>
        <v>347</v>
      </c>
      <c r="G3687" s="19" t="n">
        <f aca="false">IFERROR(VALUE(SUBSTITUTE(TRIM('수출입 실적(국가별)'!G3691),",","")),"")</f>
        <v>1552</v>
      </c>
    </row>
    <row r="3688" customFormat="false" ht="15" hidden="false" customHeight="true" outlineLevel="0" collapsed="false">
      <c r="A3688" s="11" t="str">
        <f aca="false">TRIM('수출입 실적(국가별)'!A3692)</f>
        <v>2026.04</v>
      </c>
      <c r="B3688" s="17" t="n">
        <f aca="false">IFERROR(VALUE(LEFT(A3688,4)),"")</f>
        <v>2026</v>
      </c>
      <c r="C3688" s="17" t="n">
        <f aca="false">IFERROR(VALUE(RIGHT(A3688,2)),"")</f>
        <v>4</v>
      </c>
      <c r="D3688" s="11" t="str">
        <f aca="false">TRIM('수출입 실적(국가별)'!B3692)</f>
        <v>아루바</v>
      </c>
      <c r="E3688" s="19" t="n">
        <f aca="false">IFERROR(VALUE(SUBSTITUTE(TRIM('수출입 실적(국가별)'!D3692),",","")),"")</f>
        <v>1894</v>
      </c>
      <c r="F3688" s="19" t="n">
        <f aca="false">IFERROR(VALUE(SUBSTITUTE(TRIM('수출입 실적(국가별)'!F3692),",","")),"")</f>
        <v>9</v>
      </c>
      <c r="G3688" s="19" t="n">
        <f aca="false">IFERROR(VALUE(SUBSTITUTE(TRIM('수출입 실적(국가별)'!G3692),",","")),"")</f>
        <v>1885</v>
      </c>
    </row>
    <row r="3689" customFormat="false" ht="15" hidden="false" customHeight="true" outlineLevel="0" collapsed="false">
      <c r="A3689" s="11" t="str">
        <f aca="false">TRIM('수출입 실적(국가별)'!A3693)</f>
        <v>2026.04</v>
      </c>
      <c r="B3689" s="17" t="n">
        <f aca="false">IFERROR(VALUE(LEFT(A3689,4)),"")</f>
        <v>2026</v>
      </c>
      <c r="C3689" s="17" t="n">
        <f aca="false">IFERROR(VALUE(RIGHT(A3689,2)),"")</f>
        <v>4</v>
      </c>
      <c r="D3689" s="11" t="str">
        <f aca="false">TRIM('수출입 실적(국가별)'!B3693)</f>
        <v>마카오</v>
      </c>
      <c r="E3689" s="19" t="n">
        <f aca="false">IFERROR(VALUE(SUBSTITUTE(TRIM('수출입 실적(국가별)'!D3693),",","")),"")</f>
        <v>1769</v>
      </c>
      <c r="F3689" s="19" t="n">
        <f aca="false">IFERROR(VALUE(SUBSTITUTE(TRIM('수출입 실적(국가별)'!F3693),",","")),"")</f>
        <v>194</v>
      </c>
      <c r="G3689" s="19" t="n">
        <f aca="false">IFERROR(VALUE(SUBSTITUTE(TRIM('수출입 실적(국가별)'!G3693),",","")),"")</f>
        <v>1575</v>
      </c>
    </row>
    <row r="3690" customFormat="false" ht="15" hidden="false" customHeight="true" outlineLevel="0" collapsed="false">
      <c r="A3690" s="11" t="str">
        <f aca="false">TRIM('수출입 실적(국가별)'!A3694)</f>
        <v>2026.04</v>
      </c>
      <c r="B3690" s="17" t="n">
        <f aca="false">IFERROR(VALUE(LEFT(A3690,4)),"")</f>
        <v>2026</v>
      </c>
      <c r="C3690" s="17" t="n">
        <f aca="false">IFERROR(VALUE(RIGHT(A3690,2)),"")</f>
        <v>4</v>
      </c>
      <c r="D3690" s="11" t="str">
        <f aca="false">TRIM('수출입 실적(국가별)'!B3694)</f>
        <v>보스니아-헤르체고비나</v>
      </c>
      <c r="E3690" s="19" t="n">
        <f aca="false">IFERROR(VALUE(SUBSTITUTE(TRIM('수출입 실적(국가별)'!D3694),",","")),"")</f>
        <v>1687</v>
      </c>
      <c r="F3690" s="19" t="n">
        <f aca="false">IFERROR(VALUE(SUBSTITUTE(TRIM('수출입 실적(국가별)'!F3694),",","")),"")</f>
        <v>744</v>
      </c>
      <c r="G3690" s="19" t="n">
        <f aca="false">IFERROR(VALUE(SUBSTITUTE(TRIM('수출입 실적(국가별)'!G3694),",","")),"")</f>
        <v>943</v>
      </c>
    </row>
    <row r="3691" customFormat="false" ht="15" hidden="false" customHeight="true" outlineLevel="0" collapsed="false">
      <c r="A3691" s="11" t="str">
        <f aca="false">TRIM('수출입 실적(국가별)'!A3695)</f>
        <v>2026.04</v>
      </c>
      <c r="B3691" s="17" t="n">
        <f aca="false">IFERROR(VALUE(LEFT(A3691,4)),"")</f>
        <v>2026</v>
      </c>
      <c r="C3691" s="17" t="n">
        <f aca="false">IFERROR(VALUE(RIGHT(A3691,2)),"")</f>
        <v>4</v>
      </c>
      <c r="D3691" s="11" t="str">
        <f aca="false">TRIM('수출입 실적(국가별)'!B3695)</f>
        <v>콩고민주공화국</v>
      </c>
      <c r="E3691" s="19" t="n">
        <f aca="false">IFERROR(VALUE(SUBSTITUTE(TRIM('수출입 실적(국가별)'!D3695),",","")),"")</f>
        <v>1674</v>
      </c>
      <c r="F3691" s="19" t="n">
        <f aca="false">IFERROR(VALUE(SUBSTITUTE(TRIM('수출입 실적(국가별)'!F3695),",","")),"")</f>
        <v>322487</v>
      </c>
      <c r="G3691" s="19" t="n">
        <f aca="false">IFERROR(VALUE(SUBSTITUTE(TRIM('수출입 실적(국가별)'!G3695),",","")),"")</f>
        <v>-320813</v>
      </c>
    </row>
    <row r="3692" customFormat="false" ht="15" hidden="false" customHeight="true" outlineLevel="0" collapsed="false">
      <c r="A3692" s="11" t="str">
        <f aca="false">TRIM('수출입 실적(국가별)'!A3696)</f>
        <v>2026.04</v>
      </c>
      <c r="B3692" s="17" t="n">
        <f aca="false">IFERROR(VALUE(LEFT(A3692,4)),"")</f>
        <v>2026</v>
      </c>
      <c r="C3692" s="17" t="n">
        <f aca="false">IFERROR(VALUE(RIGHT(A3692,2)),"")</f>
        <v>4</v>
      </c>
      <c r="D3692" s="11" t="str">
        <f aca="false">TRIM('수출입 실적(국가별)'!B3696)</f>
        <v>콩고</v>
      </c>
      <c r="E3692" s="19" t="n">
        <f aca="false">IFERROR(VALUE(SUBSTITUTE(TRIM('수출입 실적(국가별)'!D3696),",","")),"")</f>
        <v>1666</v>
      </c>
      <c r="F3692" s="19" t="n">
        <f aca="false">IFERROR(VALUE(SUBSTITUTE(TRIM('수출입 실적(국가별)'!F3696),",","")),"")</f>
        <v>0</v>
      </c>
      <c r="G3692" s="19" t="n">
        <f aca="false">IFERROR(VALUE(SUBSTITUTE(TRIM('수출입 실적(국가별)'!G3696),",","")),"")</f>
        <v>1666</v>
      </c>
    </row>
    <row r="3693" customFormat="false" ht="15" hidden="false" customHeight="true" outlineLevel="0" collapsed="false">
      <c r="A3693" s="11" t="str">
        <f aca="false">TRIM('수출입 실적(국가별)'!A3697)</f>
        <v>2026.04</v>
      </c>
      <c r="B3693" s="17" t="n">
        <f aca="false">IFERROR(VALUE(LEFT(A3693,4)),"")</f>
        <v>2026</v>
      </c>
      <c r="C3693" s="17" t="n">
        <f aca="false">IFERROR(VALUE(RIGHT(A3693,2)),"")</f>
        <v>4</v>
      </c>
      <c r="D3693" s="11" t="str">
        <f aca="false">TRIM('수출입 실적(국가별)'!B3697)</f>
        <v>니제르</v>
      </c>
      <c r="E3693" s="19" t="n">
        <f aca="false">IFERROR(VALUE(SUBSTITUTE(TRIM('수출입 실적(국가별)'!D3697),",","")),"")</f>
        <v>1599</v>
      </c>
      <c r="F3693" s="19" t="n">
        <f aca="false">IFERROR(VALUE(SUBSTITUTE(TRIM('수출입 실적(국가별)'!F3697),",","")),"")</f>
        <v>0</v>
      </c>
      <c r="G3693" s="19" t="n">
        <f aca="false">IFERROR(VALUE(SUBSTITUTE(TRIM('수출입 실적(국가별)'!G3697),",","")),"")</f>
        <v>1599</v>
      </c>
    </row>
    <row r="3694" customFormat="false" ht="15" hidden="false" customHeight="true" outlineLevel="0" collapsed="false">
      <c r="A3694" s="11" t="str">
        <f aca="false">TRIM('수출입 실적(국가별)'!A3698)</f>
        <v>2026.04</v>
      </c>
      <c r="B3694" s="17" t="n">
        <f aca="false">IFERROR(VALUE(LEFT(A3694,4)),"")</f>
        <v>2026</v>
      </c>
      <c r="C3694" s="17" t="n">
        <f aca="false">IFERROR(VALUE(RIGHT(A3694,2)),"")</f>
        <v>4</v>
      </c>
      <c r="D3694" s="11" t="str">
        <f aca="false">TRIM('수출입 실적(국가별)'!B3698)</f>
        <v>가봉</v>
      </c>
      <c r="E3694" s="19" t="n">
        <f aca="false">IFERROR(VALUE(SUBSTITUTE(TRIM('수출입 실적(국가별)'!D3698),",","")),"")</f>
        <v>1595</v>
      </c>
      <c r="F3694" s="19" t="n">
        <f aca="false">IFERROR(VALUE(SUBSTITUTE(TRIM('수출입 실적(국가별)'!F3698),",","")),"")</f>
        <v>89</v>
      </c>
      <c r="G3694" s="19" t="n">
        <f aca="false">IFERROR(VALUE(SUBSTITUTE(TRIM('수출입 실적(국가별)'!G3698),",","")),"")</f>
        <v>1507</v>
      </c>
    </row>
    <row r="3695" customFormat="false" ht="15" hidden="false" customHeight="true" outlineLevel="0" collapsed="false">
      <c r="A3695" s="11" t="str">
        <f aca="false">TRIM('수출입 실적(국가별)'!A3699)</f>
        <v>2026.04</v>
      </c>
      <c r="B3695" s="17" t="n">
        <f aca="false">IFERROR(VALUE(LEFT(A3695,4)),"")</f>
        <v>2026</v>
      </c>
      <c r="C3695" s="17" t="n">
        <f aca="false">IFERROR(VALUE(RIGHT(A3695,2)),"")</f>
        <v>4</v>
      </c>
      <c r="D3695" s="11" t="str">
        <f aca="false">TRIM('수출입 실적(국가별)'!B3699)</f>
        <v>바베이도스</v>
      </c>
      <c r="E3695" s="19" t="n">
        <f aca="false">IFERROR(VALUE(SUBSTITUTE(TRIM('수출입 실적(국가별)'!D3699),",","")),"")</f>
        <v>1434</v>
      </c>
      <c r="F3695" s="19" t="n">
        <f aca="false">IFERROR(VALUE(SUBSTITUTE(TRIM('수출입 실적(국가별)'!F3699),",","")),"")</f>
        <v>5</v>
      </c>
      <c r="G3695" s="19" t="n">
        <f aca="false">IFERROR(VALUE(SUBSTITUTE(TRIM('수출입 실적(국가별)'!G3699),",","")),"")</f>
        <v>1429</v>
      </c>
    </row>
    <row r="3696" customFormat="false" ht="15" hidden="false" customHeight="true" outlineLevel="0" collapsed="false">
      <c r="A3696" s="11" t="str">
        <f aca="false">TRIM('수출입 실적(국가별)'!A3700)</f>
        <v>2026.04</v>
      </c>
      <c r="B3696" s="17" t="n">
        <f aca="false">IFERROR(VALUE(LEFT(A3696,4)),"")</f>
        <v>2026</v>
      </c>
      <c r="C3696" s="17" t="n">
        <f aca="false">IFERROR(VALUE(RIGHT(A3696,2)),"")</f>
        <v>4</v>
      </c>
      <c r="D3696" s="11" t="str">
        <f aca="false">TRIM('수출입 실적(국가별)'!B3700)</f>
        <v>우간다</v>
      </c>
      <c r="E3696" s="19" t="n">
        <f aca="false">IFERROR(VALUE(SUBSTITUTE(TRIM('수출입 실적(국가별)'!D3700),",","")),"")</f>
        <v>1386</v>
      </c>
      <c r="F3696" s="19" t="n">
        <f aca="false">IFERROR(VALUE(SUBSTITUTE(TRIM('수출입 실적(국가별)'!F3700),",","")),"")</f>
        <v>2634</v>
      </c>
      <c r="G3696" s="19" t="n">
        <f aca="false">IFERROR(VALUE(SUBSTITUTE(TRIM('수출입 실적(국가별)'!G3700),",","")),"")</f>
        <v>-1247</v>
      </c>
    </row>
    <row r="3697" customFormat="false" ht="15" hidden="false" customHeight="true" outlineLevel="0" collapsed="false">
      <c r="A3697" s="11" t="str">
        <f aca="false">TRIM('수출입 실적(국가별)'!A3701)</f>
        <v>2026.04</v>
      </c>
      <c r="B3697" s="17" t="n">
        <f aca="false">IFERROR(VALUE(LEFT(A3697,4)),"")</f>
        <v>2026</v>
      </c>
      <c r="C3697" s="17" t="n">
        <f aca="false">IFERROR(VALUE(RIGHT(A3697,2)),"")</f>
        <v>4</v>
      </c>
      <c r="D3697" s="11" t="str">
        <f aca="false">TRIM('수출입 실적(국가별)'!B3701)</f>
        <v>몰디브</v>
      </c>
      <c r="E3697" s="19" t="n">
        <f aca="false">IFERROR(VALUE(SUBSTITUTE(TRIM('수출입 실적(국가별)'!D3701),",","")),"")</f>
        <v>1354</v>
      </c>
      <c r="F3697" s="19" t="n">
        <f aca="false">IFERROR(VALUE(SUBSTITUTE(TRIM('수출입 실적(국가별)'!F3701),",","")),"")</f>
        <v>14</v>
      </c>
      <c r="G3697" s="19" t="n">
        <f aca="false">IFERROR(VALUE(SUBSTITUTE(TRIM('수출입 실적(국가별)'!G3701),",","")),"")</f>
        <v>1340</v>
      </c>
    </row>
    <row r="3698" customFormat="false" ht="15" hidden="false" customHeight="true" outlineLevel="0" collapsed="false">
      <c r="A3698" s="11" t="str">
        <f aca="false">TRIM('수출입 실적(국가별)'!A3702)</f>
        <v>2026.04</v>
      </c>
      <c r="B3698" s="17" t="n">
        <f aca="false">IFERROR(VALUE(LEFT(A3698,4)),"")</f>
        <v>2026</v>
      </c>
      <c r="C3698" s="17" t="n">
        <f aca="false">IFERROR(VALUE(RIGHT(A3698,2)),"")</f>
        <v>4</v>
      </c>
      <c r="D3698" s="11" t="str">
        <f aca="false">TRIM('수출입 실적(국가별)'!B3702)</f>
        <v>르완다</v>
      </c>
      <c r="E3698" s="19" t="n">
        <f aca="false">IFERROR(VALUE(SUBSTITUTE(TRIM('수출입 실적(국가별)'!D3702),",","")),"")</f>
        <v>1345</v>
      </c>
      <c r="F3698" s="19" t="n">
        <f aca="false">IFERROR(VALUE(SUBSTITUTE(TRIM('수출입 실적(국가별)'!F3702),",","")),"")</f>
        <v>547</v>
      </c>
      <c r="G3698" s="19" t="n">
        <f aca="false">IFERROR(VALUE(SUBSTITUTE(TRIM('수출입 실적(국가별)'!G3702),",","")),"")</f>
        <v>797</v>
      </c>
    </row>
    <row r="3699" customFormat="false" ht="15" hidden="false" customHeight="true" outlineLevel="0" collapsed="false">
      <c r="A3699" s="11" t="str">
        <f aca="false">TRIM('수출입 실적(국가별)'!A3703)</f>
        <v>2026.04</v>
      </c>
      <c r="B3699" s="17" t="n">
        <f aca="false">IFERROR(VALUE(LEFT(A3699,4)),"")</f>
        <v>2026</v>
      </c>
      <c r="C3699" s="17" t="n">
        <f aca="false">IFERROR(VALUE(RIGHT(A3699,2)),"")</f>
        <v>4</v>
      </c>
      <c r="D3699" s="11" t="str">
        <f aca="false">TRIM('수출입 실적(국가별)'!B3703)</f>
        <v>북마리아나 군도</v>
      </c>
      <c r="E3699" s="19" t="n">
        <f aca="false">IFERROR(VALUE(SUBSTITUTE(TRIM('수출입 실적(국가별)'!D3703),",","")),"")</f>
        <v>1258</v>
      </c>
      <c r="F3699" s="19" t="n">
        <f aca="false">IFERROR(VALUE(SUBSTITUTE(TRIM('수출입 실적(국가별)'!F3703),",","")),"")</f>
        <v>181</v>
      </c>
      <c r="G3699" s="19" t="n">
        <f aca="false">IFERROR(VALUE(SUBSTITUTE(TRIM('수출입 실적(국가별)'!G3703),",","")),"")</f>
        <v>1077</v>
      </c>
    </row>
    <row r="3700" customFormat="false" ht="15" hidden="false" customHeight="true" outlineLevel="0" collapsed="false">
      <c r="A3700" s="11" t="str">
        <f aca="false">TRIM('수출입 실적(국가별)'!A3704)</f>
        <v>2026.04</v>
      </c>
      <c r="B3700" s="17" t="n">
        <f aca="false">IFERROR(VALUE(LEFT(A3700,4)),"")</f>
        <v>2026</v>
      </c>
      <c r="C3700" s="17" t="n">
        <f aca="false">IFERROR(VALUE(RIGHT(A3700,2)),"")</f>
        <v>4</v>
      </c>
      <c r="D3700" s="11" t="str">
        <f aca="false">TRIM('수출입 실적(국가별)'!B3704)</f>
        <v>뉴 칼레도니아</v>
      </c>
      <c r="E3700" s="19" t="n">
        <f aca="false">IFERROR(VALUE(SUBSTITUTE(TRIM('수출입 실적(국가별)'!D3704),",","")),"")</f>
        <v>1210</v>
      </c>
      <c r="F3700" s="19" t="n">
        <f aca="false">IFERROR(VALUE(SUBSTITUTE(TRIM('수출입 실적(국가별)'!F3704),",","")),"")</f>
        <v>18266</v>
      </c>
      <c r="G3700" s="19" t="n">
        <f aca="false">IFERROR(VALUE(SUBSTITUTE(TRIM('수출입 실적(국가별)'!G3704),",","")),"")</f>
        <v>-17056</v>
      </c>
    </row>
    <row r="3701" customFormat="false" ht="15" hidden="false" customHeight="true" outlineLevel="0" collapsed="false">
      <c r="A3701" s="11" t="str">
        <f aca="false">TRIM('수출입 실적(국가별)'!A3705)</f>
        <v>2026.04</v>
      </c>
      <c r="B3701" s="17" t="n">
        <f aca="false">IFERROR(VALUE(LEFT(A3701,4)),"")</f>
        <v>2026</v>
      </c>
      <c r="C3701" s="17" t="n">
        <f aca="false">IFERROR(VALUE(RIGHT(A3701,2)),"")</f>
        <v>4</v>
      </c>
      <c r="D3701" s="11" t="str">
        <f aca="false">TRIM('수출입 실적(국가별)'!B3705)</f>
        <v>바레인</v>
      </c>
      <c r="E3701" s="19" t="n">
        <f aca="false">IFERROR(VALUE(SUBSTITUTE(TRIM('수출입 실적(국가별)'!D3705),",","")),"")</f>
        <v>1181</v>
      </c>
      <c r="F3701" s="19" t="n">
        <f aca="false">IFERROR(VALUE(SUBSTITUTE(TRIM('수출입 실적(국가별)'!F3705),",","")),"")</f>
        <v>1877</v>
      </c>
      <c r="G3701" s="19" t="n">
        <f aca="false">IFERROR(VALUE(SUBSTITUTE(TRIM('수출입 실적(국가별)'!G3705),",","")),"")</f>
        <v>-695</v>
      </c>
    </row>
    <row r="3702" customFormat="false" ht="15" hidden="false" customHeight="true" outlineLevel="0" collapsed="false">
      <c r="A3702" s="11" t="str">
        <f aca="false">TRIM('수출입 실적(국가별)'!A3706)</f>
        <v>2026.04</v>
      </c>
      <c r="B3702" s="17" t="n">
        <f aca="false">IFERROR(VALUE(LEFT(A3702,4)),"")</f>
        <v>2026</v>
      </c>
      <c r="C3702" s="17" t="n">
        <f aca="false">IFERROR(VALUE(RIGHT(A3702,2)),"")</f>
        <v>4</v>
      </c>
      <c r="D3702" s="11" t="str">
        <f aca="false">TRIM('수출입 실적(국가별)'!B3706)</f>
        <v>바누아투</v>
      </c>
      <c r="E3702" s="19" t="n">
        <f aca="false">IFERROR(VALUE(SUBSTITUTE(TRIM('수출입 실적(국가별)'!D3706),",","")),"")</f>
        <v>1100</v>
      </c>
      <c r="F3702" s="19" t="n">
        <f aca="false">IFERROR(VALUE(SUBSTITUTE(TRIM('수출입 실적(국가별)'!F3706),",","")),"")</f>
        <v>1427</v>
      </c>
      <c r="G3702" s="19" t="n">
        <f aca="false">IFERROR(VALUE(SUBSTITUTE(TRIM('수출입 실적(국가별)'!G3706),",","")),"")</f>
        <v>-326</v>
      </c>
    </row>
    <row r="3703" customFormat="false" ht="15" hidden="false" customHeight="true" outlineLevel="0" collapsed="false">
      <c r="A3703" s="11" t="str">
        <f aca="false">TRIM('수출입 실적(국가별)'!A3707)</f>
        <v>2026.04</v>
      </c>
      <c r="B3703" s="17" t="n">
        <f aca="false">IFERROR(VALUE(LEFT(A3703,4)),"")</f>
        <v>2026</v>
      </c>
      <c r="C3703" s="17" t="n">
        <f aca="false">IFERROR(VALUE(RIGHT(A3703,2)),"")</f>
        <v>4</v>
      </c>
      <c r="D3703" s="11" t="str">
        <f aca="false">TRIM('수출입 실적(국가별)'!B3707)</f>
        <v>이란</v>
      </c>
      <c r="E3703" s="19" t="n">
        <f aca="false">IFERROR(VALUE(SUBSTITUTE(TRIM('수출입 실적(국가별)'!D3707),",","")),"")</f>
        <v>1089</v>
      </c>
      <c r="F3703" s="19" t="n">
        <f aca="false">IFERROR(VALUE(SUBSTITUTE(TRIM('수출입 실적(국가별)'!F3707),",","")),"")</f>
        <v>146</v>
      </c>
      <c r="G3703" s="19" t="n">
        <f aca="false">IFERROR(VALUE(SUBSTITUTE(TRIM('수출입 실적(국가별)'!G3707),",","")),"")</f>
        <v>943</v>
      </c>
    </row>
    <row r="3704" customFormat="false" ht="15" hidden="false" customHeight="true" outlineLevel="0" collapsed="false">
      <c r="A3704" s="11" t="str">
        <f aca="false">TRIM('수출입 실적(국가별)'!A3708)</f>
        <v>2026.04</v>
      </c>
      <c r="B3704" s="17" t="n">
        <f aca="false">IFERROR(VALUE(LEFT(A3704,4)),"")</f>
        <v>2026</v>
      </c>
      <c r="C3704" s="17" t="n">
        <f aca="false">IFERROR(VALUE(RIGHT(A3704,2)),"")</f>
        <v>4</v>
      </c>
      <c r="D3704" s="11" t="str">
        <f aca="false">TRIM('수출입 실적(국가별)'!B3708)</f>
        <v>잠비아</v>
      </c>
      <c r="E3704" s="19" t="n">
        <f aca="false">IFERROR(VALUE(SUBSTITUTE(TRIM('수출입 실적(국가별)'!D3708),",","")),"")</f>
        <v>1057</v>
      </c>
      <c r="F3704" s="19" t="n">
        <f aca="false">IFERROR(VALUE(SUBSTITUTE(TRIM('수출입 실적(국가별)'!F3708),",","")),"")</f>
        <v>15367</v>
      </c>
      <c r="G3704" s="19" t="n">
        <f aca="false">IFERROR(VALUE(SUBSTITUTE(TRIM('수출입 실적(국가별)'!G3708),",","")),"")</f>
        <v>-14310</v>
      </c>
    </row>
    <row r="3705" customFormat="false" ht="15" hidden="false" customHeight="true" outlineLevel="0" collapsed="false">
      <c r="A3705" s="11" t="str">
        <f aca="false">TRIM('수출입 실적(국가별)'!A3709)</f>
        <v>2026.04</v>
      </c>
      <c r="B3705" s="17" t="n">
        <f aca="false">IFERROR(VALUE(LEFT(A3705,4)),"")</f>
        <v>2026</v>
      </c>
      <c r="C3705" s="17" t="n">
        <f aca="false">IFERROR(VALUE(RIGHT(A3705,2)),"")</f>
        <v>4</v>
      </c>
      <c r="D3705" s="11" t="str">
        <f aca="false">TRIM('수출입 실적(국가별)'!B3709)</f>
        <v>과델로프</v>
      </c>
      <c r="E3705" s="19" t="n">
        <f aca="false">IFERROR(VALUE(SUBSTITUTE(TRIM('수출입 실적(국가별)'!D3709),",","")),"")</f>
        <v>979</v>
      </c>
      <c r="F3705" s="19" t="n">
        <f aca="false">IFERROR(VALUE(SUBSTITUTE(TRIM('수출입 실적(국가별)'!F3709),",","")),"")</f>
        <v>0</v>
      </c>
      <c r="G3705" s="19" t="n">
        <f aca="false">IFERROR(VALUE(SUBSTITUTE(TRIM('수출입 실적(국가별)'!G3709),",","")),"")</f>
        <v>979</v>
      </c>
    </row>
    <row r="3706" customFormat="false" ht="15" hidden="false" customHeight="true" outlineLevel="0" collapsed="false">
      <c r="A3706" s="11" t="str">
        <f aca="false">TRIM('수출입 실적(국가별)'!A3710)</f>
        <v>2026.04</v>
      </c>
      <c r="B3706" s="17" t="n">
        <f aca="false">IFERROR(VALUE(LEFT(A3706,4)),"")</f>
        <v>2026</v>
      </c>
      <c r="C3706" s="17" t="n">
        <f aca="false">IFERROR(VALUE(RIGHT(A3706,2)),"")</f>
        <v>4</v>
      </c>
      <c r="D3706" s="11" t="str">
        <f aca="false">TRIM('수출입 실적(국가별)'!B3710)</f>
        <v>세이쉘</v>
      </c>
      <c r="E3706" s="19" t="n">
        <f aca="false">IFERROR(VALUE(SUBSTITUTE(TRIM('수출입 실적(국가별)'!D3710),",","")),"")</f>
        <v>939</v>
      </c>
      <c r="F3706" s="19" t="n">
        <f aca="false">IFERROR(VALUE(SUBSTITUTE(TRIM('수출입 실적(국가별)'!F3710),",","")),"")</f>
        <v>242</v>
      </c>
      <c r="G3706" s="19" t="n">
        <f aca="false">IFERROR(VALUE(SUBSTITUTE(TRIM('수출입 실적(국가별)'!G3710),",","")),"")</f>
        <v>697</v>
      </c>
    </row>
    <row r="3707" customFormat="false" ht="15" hidden="false" customHeight="true" outlineLevel="0" collapsed="false">
      <c r="A3707" s="11" t="str">
        <f aca="false">TRIM('수출입 실적(국가별)'!A3711)</f>
        <v>2026.04</v>
      </c>
      <c r="B3707" s="17" t="n">
        <f aca="false">IFERROR(VALUE(LEFT(A3707,4)),"")</f>
        <v>2026</v>
      </c>
      <c r="C3707" s="17" t="n">
        <f aca="false">IFERROR(VALUE(RIGHT(A3707,2)),"")</f>
        <v>4</v>
      </c>
      <c r="D3707" s="11" t="str">
        <f aca="false">TRIM('수출입 실적(국가별)'!B3711)</f>
        <v>리히텐슈타인</v>
      </c>
      <c r="E3707" s="19" t="n">
        <f aca="false">IFERROR(VALUE(SUBSTITUTE(TRIM('수출입 실적(국가별)'!D3711),",","")),"")</f>
        <v>939</v>
      </c>
      <c r="F3707" s="19" t="n">
        <f aca="false">IFERROR(VALUE(SUBSTITUTE(TRIM('수출입 실적(국가별)'!F3711),",","")),"")</f>
        <v>2441</v>
      </c>
      <c r="G3707" s="19" t="n">
        <f aca="false">IFERROR(VALUE(SUBSTITUTE(TRIM('수출입 실적(국가별)'!G3711),",","")),"")</f>
        <v>-1503</v>
      </c>
    </row>
    <row r="3708" customFormat="false" ht="15" hidden="false" customHeight="true" outlineLevel="0" collapsed="false">
      <c r="A3708" s="11" t="str">
        <f aca="false">TRIM('수출입 실적(국가별)'!A3712)</f>
        <v>2026.04</v>
      </c>
      <c r="B3708" s="17" t="n">
        <f aca="false">IFERROR(VALUE(LEFT(A3708,4)),"")</f>
        <v>2026</v>
      </c>
      <c r="C3708" s="17" t="n">
        <f aca="false">IFERROR(VALUE(RIGHT(A3708,2)),"")</f>
        <v>4</v>
      </c>
      <c r="D3708" s="11" t="str">
        <f aca="false">TRIM('수출입 실적(국가별)'!B3712)</f>
        <v>마이크로네시아</v>
      </c>
      <c r="E3708" s="19" t="n">
        <f aca="false">IFERROR(VALUE(SUBSTITUTE(TRIM('수출입 실적(국가별)'!D3712),",","")),"")</f>
        <v>903</v>
      </c>
      <c r="F3708" s="19" t="n">
        <f aca="false">IFERROR(VALUE(SUBSTITUTE(TRIM('수출입 실적(국가별)'!F3712),",","")),"")</f>
        <v>0</v>
      </c>
      <c r="G3708" s="19" t="n">
        <f aca="false">IFERROR(VALUE(SUBSTITUTE(TRIM('수출입 실적(국가별)'!G3712),",","")),"")</f>
        <v>903</v>
      </c>
    </row>
    <row r="3709" customFormat="false" ht="15" hidden="false" customHeight="true" outlineLevel="0" collapsed="false">
      <c r="A3709" s="11" t="str">
        <f aca="false">TRIM('수출입 실적(국가별)'!A3713)</f>
        <v>2026.04</v>
      </c>
      <c r="B3709" s="17" t="n">
        <f aca="false">IFERROR(VALUE(LEFT(A3709,4)),"")</f>
        <v>2026</v>
      </c>
      <c r="C3709" s="17" t="n">
        <f aca="false">IFERROR(VALUE(RIGHT(A3709,2)),"")</f>
        <v>4</v>
      </c>
      <c r="D3709" s="11" t="str">
        <f aca="false">TRIM('수출입 실적(국가별)'!B3713)</f>
        <v>모리타니</v>
      </c>
      <c r="E3709" s="19" t="n">
        <f aca="false">IFERROR(VALUE(SUBSTITUTE(TRIM('수출입 실적(국가별)'!D3713),",","")),"")</f>
        <v>902</v>
      </c>
      <c r="F3709" s="19" t="n">
        <f aca="false">IFERROR(VALUE(SUBSTITUTE(TRIM('수출입 실적(국가별)'!F3713),",","")),"")</f>
        <v>2152</v>
      </c>
      <c r="G3709" s="19" t="n">
        <f aca="false">IFERROR(VALUE(SUBSTITUTE(TRIM('수출입 실적(국가별)'!G3713),",","")),"")</f>
        <v>-1250</v>
      </c>
    </row>
    <row r="3710" customFormat="false" ht="15" hidden="false" customHeight="true" outlineLevel="0" collapsed="false">
      <c r="A3710" s="11" t="str">
        <f aca="false">TRIM('수출입 실적(국가별)'!A3714)</f>
        <v>2026.04</v>
      </c>
      <c r="B3710" s="17" t="n">
        <f aca="false">IFERROR(VALUE(LEFT(A3710,4)),"")</f>
        <v>2026</v>
      </c>
      <c r="C3710" s="17" t="n">
        <f aca="false">IFERROR(VALUE(RIGHT(A3710,2)),"")</f>
        <v>4</v>
      </c>
      <c r="D3710" s="11" t="str">
        <f aca="false">TRIM('수출입 실적(국가별)'!B3714)</f>
        <v>마세도니아</v>
      </c>
      <c r="E3710" s="19" t="n">
        <f aca="false">IFERROR(VALUE(SUBSTITUTE(TRIM('수출입 실적(국가별)'!D3714),",","")),"")</f>
        <v>897</v>
      </c>
      <c r="F3710" s="19" t="n">
        <f aca="false">IFERROR(VALUE(SUBSTITUTE(TRIM('수출입 실적(국가별)'!F3714),",","")),"")</f>
        <v>396</v>
      </c>
      <c r="G3710" s="19" t="n">
        <f aca="false">IFERROR(VALUE(SUBSTITUTE(TRIM('수출입 실적(국가별)'!G3714),",","")),"")</f>
        <v>501</v>
      </c>
    </row>
    <row r="3711" customFormat="false" ht="15" hidden="false" customHeight="true" outlineLevel="0" collapsed="false">
      <c r="A3711" s="11" t="str">
        <f aca="false">TRIM('수출입 실적(국가별)'!A3715)</f>
        <v>2026.04</v>
      </c>
      <c r="B3711" s="17" t="n">
        <f aca="false">IFERROR(VALUE(LEFT(A3711,4)),"")</f>
        <v>2026</v>
      </c>
      <c r="C3711" s="17" t="n">
        <f aca="false">IFERROR(VALUE(RIGHT(A3711,2)),"")</f>
        <v>4</v>
      </c>
      <c r="D3711" s="11" t="str">
        <f aca="false">TRIM('수출입 실적(국가별)'!B3715)</f>
        <v>키리바티</v>
      </c>
      <c r="E3711" s="19" t="n">
        <f aca="false">IFERROR(VALUE(SUBSTITUTE(TRIM('수출입 실적(국가별)'!D3715),",","")),"")</f>
        <v>896</v>
      </c>
      <c r="F3711" s="19" t="n">
        <f aca="false">IFERROR(VALUE(SUBSTITUTE(TRIM('수출입 실적(국가별)'!F3715),",","")),"")</f>
        <v>612</v>
      </c>
      <c r="G3711" s="19" t="n">
        <f aca="false">IFERROR(VALUE(SUBSTITUTE(TRIM('수출입 실적(국가별)'!G3715),",","")),"")</f>
        <v>284</v>
      </c>
    </row>
    <row r="3712" customFormat="false" ht="15" hidden="false" customHeight="true" outlineLevel="0" collapsed="false">
      <c r="A3712" s="11" t="str">
        <f aca="false">TRIM('수출입 실적(국가별)'!A3716)</f>
        <v>2026.04</v>
      </c>
      <c r="B3712" s="17" t="n">
        <f aca="false">IFERROR(VALUE(LEFT(A3712,4)),"")</f>
        <v>2026</v>
      </c>
      <c r="C3712" s="17" t="n">
        <f aca="false">IFERROR(VALUE(RIGHT(A3712,2)),"")</f>
        <v>4</v>
      </c>
      <c r="D3712" s="11" t="str">
        <f aca="false">TRIM('수출입 실적(국가별)'!B3716)</f>
        <v>소말리아</v>
      </c>
      <c r="E3712" s="19" t="n">
        <f aca="false">IFERROR(VALUE(SUBSTITUTE(TRIM('수출입 실적(국가별)'!D3716),",","")),"")</f>
        <v>828</v>
      </c>
      <c r="F3712" s="19" t="n">
        <f aca="false">IFERROR(VALUE(SUBSTITUTE(TRIM('수출입 실적(국가별)'!F3716),",","")),"")</f>
        <v>93</v>
      </c>
      <c r="G3712" s="19" t="n">
        <f aca="false">IFERROR(VALUE(SUBSTITUTE(TRIM('수출입 실적(국가별)'!G3716),",","")),"")</f>
        <v>735</v>
      </c>
    </row>
    <row r="3713" customFormat="false" ht="15" hidden="false" customHeight="true" outlineLevel="0" collapsed="false">
      <c r="A3713" s="11" t="str">
        <f aca="false">TRIM('수출입 실적(국가별)'!A3717)</f>
        <v>2026.04</v>
      </c>
      <c r="B3713" s="17" t="n">
        <f aca="false">IFERROR(VALUE(LEFT(A3713,4)),"")</f>
        <v>2026</v>
      </c>
      <c r="C3713" s="17" t="n">
        <f aca="false">IFERROR(VALUE(RIGHT(A3713,2)),"")</f>
        <v>4</v>
      </c>
      <c r="D3713" s="11" t="str">
        <f aca="false">TRIM('수출입 실적(국가별)'!B3717)</f>
        <v>바하마</v>
      </c>
      <c r="E3713" s="19" t="n">
        <f aca="false">IFERROR(VALUE(SUBSTITUTE(TRIM('수출입 실적(국가별)'!D3717),",","")),"")</f>
        <v>771</v>
      </c>
      <c r="F3713" s="19" t="n">
        <f aca="false">IFERROR(VALUE(SUBSTITUTE(TRIM('수출입 실적(국가별)'!F3717),",","")),"")</f>
        <v>3</v>
      </c>
      <c r="G3713" s="19" t="n">
        <f aca="false">IFERROR(VALUE(SUBSTITUTE(TRIM('수출입 실적(국가별)'!G3717),",","")),"")</f>
        <v>768</v>
      </c>
    </row>
    <row r="3714" customFormat="false" ht="15" hidden="false" customHeight="true" outlineLevel="0" collapsed="false">
      <c r="A3714" s="11" t="str">
        <f aca="false">TRIM('수출입 실적(국가별)'!A3718)</f>
        <v>2026.04</v>
      </c>
      <c r="B3714" s="17" t="n">
        <f aca="false">IFERROR(VALUE(LEFT(A3714,4)),"")</f>
        <v>2026</v>
      </c>
      <c r="C3714" s="17" t="n">
        <f aca="false">IFERROR(VALUE(RIGHT(A3714,2)),"")</f>
        <v>4</v>
      </c>
      <c r="D3714" s="11" t="str">
        <f aca="false">TRIM('수출입 실적(국가별)'!B3718)</f>
        <v>솔로몬 군도</v>
      </c>
      <c r="E3714" s="19" t="n">
        <f aca="false">IFERROR(VALUE(SUBSTITUTE(TRIM('수출입 실적(국가별)'!D3718),",","")),"")</f>
        <v>743</v>
      </c>
      <c r="F3714" s="19" t="n">
        <f aca="false">IFERROR(VALUE(SUBSTITUTE(TRIM('수출입 실적(국가별)'!F3718),",","")),"")</f>
        <v>2</v>
      </c>
      <c r="G3714" s="19" t="n">
        <f aca="false">IFERROR(VALUE(SUBSTITUTE(TRIM('수출입 실적(국가별)'!G3718),",","")),"")</f>
        <v>741</v>
      </c>
    </row>
    <row r="3715" customFormat="false" ht="15" hidden="false" customHeight="true" outlineLevel="0" collapsed="false">
      <c r="A3715" s="11" t="str">
        <f aca="false">TRIM('수출입 실적(국가별)'!A3719)</f>
        <v>2026.04</v>
      </c>
      <c r="B3715" s="17" t="n">
        <f aca="false">IFERROR(VALUE(LEFT(A3715,4)),"")</f>
        <v>2026</v>
      </c>
      <c r="C3715" s="17" t="n">
        <f aca="false">IFERROR(VALUE(RIGHT(A3715,2)),"")</f>
        <v>4</v>
      </c>
      <c r="D3715" s="11" t="str">
        <f aca="false">TRIM('수출입 실적(국가별)'!B3719)</f>
        <v>마티니크</v>
      </c>
      <c r="E3715" s="19" t="n">
        <f aca="false">IFERROR(VALUE(SUBSTITUTE(TRIM('수출입 실적(국가별)'!D3719),",","")),"")</f>
        <v>716</v>
      </c>
      <c r="F3715" s="19" t="n">
        <f aca="false">IFERROR(VALUE(SUBSTITUTE(TRIM('수출입 실적(국가별)'!F3719),",","")),"")</f>
        <v>0</v>
      </c>
      <c r="G3715" s="19" t="n">
        <f aca="false">IFERROR(VALUE(SUBSTITUTE(TRIM('수출입 실적(국가별)'!G3719),",","")),"")</f>
        <v>716</v>
      </c>
    </row>
    <row r="3716" customFormat="false" ht="15" hidden="false" customHeight="true" outlineLevel="0" collapsed="false">
      <c r="A3716" s="11" t="str">
        <f aca="false">TRIM('수출입 실적(국가별)'!A3720)</f>
        <v>2026.04</v>
      </c>
      <c r="B3716" s="17" t="n">
        <f aca="false">IFERROR(VALUE(LEFT(A3716,4)),"")</f>
        <v>2026</v>
      </c>
      <c r="C3716" s="17" t="n">
        <f aca="false">IFERROR(VALUE(RIGHT(A3716,2)),"")</f>
        <v>4</v>
      </c>
      <c r="D3716" s="11" t="str">
        <f aca="false">TRIM('수출입 실적(국가별)'!B3720)</f>
        <v>영령 캐이맨 군도</v>
      </c>
      <c r="E3716" s="19" t="n">
        <f aca="false">IFERROR(VALUE(SUBSTITUTE(TRIM('수출입 실적(국가별)'!D3720),",","")),"")</f>
        <v>712</v>
      </c>
      <c r="F3716" s="19" t="n">
        <f aca="false">IFERROR(VALUE(SUBSTITUTE(TRIM('수출입 실적(국가별)'!F3720),",","")),"")</f>
        <v>0</v>
      </c>
      <c r="G3716" s="19" t="n">
        <f aca="false">IFERROR(VALUE(SUBSTITUTE(TRIM('수출입 실적(국가별)'!G3720),",","")),"")</f>
        <v>712</v>
      </c>
    </row>
    <row r="3717" customFormat="false" ht="15" hidden="false" customHeight="true" outlineLevel="0" collapsed="false">
      <c r="A3717" s="11" t="str">
        <f aca="false">TRIM('수출입 실적(국가별)'!A3721)</f>
        <v>2026.04</v>
      </c>
      <c r="B3717" s="17" t="n">
        <f aca="false">IFERROR(VALUE(LEFT(A3717,4)),"")</f>
        <v>2026</v>
      </c>
      <c r="C3717" s="17" t="n">
        <f aca="false">IFERROR(VALUE(RIGHT(A3717,2)),"")</f>
        <v>4</v>
      </c>
      <c r="D3717" s="11" t="str">
        <f aca="false">TRIM('수출입 실적(국가별)'!B3721)</f>
        <v>말리</v>
      </c>
      <c r="E3717" s="19" t="n">
        <f aca="false">IFERROR(VALUE(SUBSTITUTE(TRIM('수출입 실적(국가별)'!D3721),",","")),"")</f>
        <v>682</v>
      </c>
      <c r="F3717" s="19" t="n">
        <f aca="false">IFERROR(VALUE(SUBSTITUTE(TRIM('수출입 실적(국가별)'!F3721),",","")),"")</f>
        <v>0</v>
      </c>
      <c r="G3717" s="19" t="n">
        <f aca="false">IFERROR(VALUE(SUBSTITUTE(TRIM('수출입 실적(국가별)'!G3721),",","")),"")</f>
        <v>682</v>
      </c>
    </row>
    <row r="3718" customFormat="false" ht="15" hidden="false" customHeight="true" outlineLevel="0" collapsed="false">
      <c r="A3718" s="11" t="str">
        <f aca="false">TRIM('수출입 실적(국가별)'!A3722)</f>
        <v>2026.04</v>
      </c>
      <c r="B3718" s="17" t="n">
        <f aca="false">IFERROR(VALUE(LEFT(A3718,4)),"")</f>
        <v>2026</v>
      </c>
      <c r="C3718" s="17" t="n">
        <f aca="false">IFERROR(VALUE(RIGHT(A3718,2)),"")</f>
        <v>4</v>
      </c>
      <c r="D3718" s="11" t="str">
        <f aca="false">TRIM('수출입 실적(국가별)'!B3722)</f>
        <v>남수단</v>
      </c>
      <c r="E3718" s="19" t="n">
        <f aca="false">IFERROR(VALUE(SUBSTITUTE(TRIM('수출입 실적(국가별)'!D3722),",","")),"")</f>
        <v>681</v>
      </c>
      <c r="F3718" s="19" t="n">
        <f aca="false">IFERROR(VALUE(SUBSTITUTE(TRIM('수출입 실적(국가별)'!F3722),",","")),"")</f>
        <v>0</v>
      </c>
      <c r="G3718" s="19" t="n">
        <f aca="false">IFERROR(VALUE(SUBSTITUTE(TRIM('수출입 실적(국가별)'!G3722),",","")),"")</f>
        <v>681</v>
      </c>
    </row>
    <row r="3719" customFormat="false" ht="15" hidden="false" customHeight="true" outlineLevel="0" collapsed="false">
      <c r="A3719" s="11" t="str">
        <f aca="false">TRIM('수출입 실적(국가별)'!A3723)</f>
        <v>2026.04</v>
      </c>
      <c r="B3719" s="17" t="n">
        <f aca="false">IFERROR(VALUE(LEFT(A3719,4)),"")</f>
        <v>2026</v>
      </c>
      <c r="C3719" s="17" t="n">
        <f aca="false">IFERROR(VALUE(RIGHT(A3719,2)),"")</f>
        <v>4</v>
      </c>
      <c r="D3719" s="11" t="str">
        <f aca="false">TRIM('수출입 실적(국가별)'!B3723)</f>
        <v>부탄</v>
      </c>
      <c r="E3719" s="19" t="n">
        <f aca="false">IFERROR(VALUE(SUBSTITUTE(TRIM('수출입 실적(국가별)'!D3723),",","")),"")</f>
        <v>656</v>
      </c>
      <c r="F3719" s="19" t="n">
        <f aca="false">IFERROR(VALUE(SUBSTITUTE(TRIM('수출입 실적(국가별)'!F3723),",","")),"")</f>
        <v>543</v>
      </c>
      <c r="G3719" s="19" t="n">
        <f aca="false">IFERROR(VALUE(SUBSTITUTE(TRIM('수출입 실적(국가별)'!G3723),",","")),"")</f>
        <v>113</v>
      </c>
    </row>
    <row r="3720" customFormat="false" ht="15" hidden="false" customHeight="true" outlineLevel="0" collapsed="false">
      <c r="A3720" s="11" t="str">
        <f aca="false">TRIM('수출입 실적(국가별)'!A3724)</f>
        <v>2026.04</v>
      </c>
      <c r="B3720" s="17" t="n">
        <f aca="false">IFERROR(VALUE(LEFT(A3720,4)),"")</f>
        <v>2026</v>
      </c>
      <c r="C3720" s="17" t="n">
        <f aca="false">IFERROR(VALUE(RIGHT(A3720,2)),"")</f>
        <v>4</v>
      </c>
      <c r="D3720" s="11" t="str">
        <f aca="false">TRIM('수출입 실적(국가별)'!B3724)</f>
        <v>부룬디</v>
      </c>
      <c r="E3720" s="19" t="n">
        <f aca="false">IFERROR(VALUE(SUBSTITUTE(TRIM('수출입 실적(국가별)'!D3724),",","")),"")</f>
        <v>650</v>
      </c>
      <c r="F3720" s="19" t="n">
        <f aca="false">IFERROR(VALUE(SUBSTITUTE(TRIM('수출입 실적(국가별)'!F3724),",","")),"")</f>
        <v>0</v>
      </c>
      <c r="G3720" s="19" t="n">
        <f aca="false">IFERROR(VALUE(SUBSTITUTE(TRIM('수출입 실적(국가별)'!G3724),",","")),"")</f>
        <v>650</v>
      </c>
    </row>
    <row r="3721" customFormat="false" ht="15" hidden="false" customHeight="true" outlineLevel="0" collapsed="false">
      <c r="A3721" s="11" t="str">
        <f aca="false">TRIM('수출입 실적(국가별)'!A3725)</f>
        <v>2026.04</v>
      </c>
      <c r="B3721" s="17" t="n">
        <f aca="false">IFERROR(VALUE(LEFT(A3721,4)),"")</f>
        <v>2026</v>
      </c>
      <c r="C3721" s="17" t="n">
        <f aca="false">IFERROR(VALUE(RIGHT(A3721,2)),"")</f>
        <v>4</v>
      </c>
      <c r="D3721" s="11" t="str">
        <f aca="false">TRIM('수출입 실적(국가별)'!B3725)</f>
        <v>챠드</v>
      </c>
      <c r="E3721" s="19" t="n">
        <f aca="false">IFERROR(VALUE(SUBSTITUTE(TRIM('수출입 실적(국가별)'!D3725),",","")),"")</f>
        <v>631</v>
      </c>
      <c r="F3721" s="19" t="n">
        <f aca="false">IFERROR(VALUE(SUBSTITUTE(TRIM('수출입 실적(국가별)'!F3725),",","")),"")</f>
        <v>0</v>
      </c>
      <c r="G3721" s="19" t="n">
        <f aca="false">IFERROR(VALUE(SUBSTITUTE(TRIM('수출입 실적(국가별)'!G3725),",","")),"")</f>
        <v>631</v>
      </c>
    </row>
    <row r="3722" customFormat="false" ht="15" hidden="false" customHeight="true" outlineLevel="0" collapsed="false">
      <c r="A3722" s="11" t="str">
        <f aca="false">TRIM('수출입 실적(국가별)'!A3726)</f>
        <v>2026.04</v>
      </c>
      <c r="B3722" s="17" t="n">
        <f aca="false">IFERROR(VALUE(LEFT(A3722,4)),"")</f>
        <v>2026</v>
      </c>
      <c r="C3722" s="17" t="n">
        <f aca="false">IFERROR(VALUE(RIGHT(A3722,2)),"")</f>
        <v>4</v>
      </c>
      <c r="D3722" s="11" t="str">
        <f aca="false">TRIM('수출입 실적(국가별)'!B3726)</f>
        <v>적도 기니</v>
      </c>
      <c r="E3722" s="19" t="n">
        <f aca="false">IFERROR(VALUE(SUBSTITUTE(TRIM('수출입 실적(국가별)'!D3726),",","")),"")</f>
        <v>519</v>
      </c>
      <c r="F3722" s="19" t="n">
        <f aca="false">IFERROR(VALUE(SUBSTITUTE(TRIM('수출입 실적(국가별)'!F3726),",","")),"")</f>
        <v>53205</v>
      </c>
      <c r="G3722" s="19" t="n">
        <f aca="false">IFERROR(VALUE(SUBSTITUTE(TRIM('수출입 실적(국가별)'!G3726),",","")),"")</f>
        <v>-52686</v>
      </c>
    </row>
    <row r="3723" customFormat="false" ht="15" hidden="false" customHeight="true" outlineLevel="0" collapsed="false">
      <c r="A3723" s="11" t="str">
        <f aca="false">TRIM('수출입 실적(국가별)'!A3727)</f>
        <v>2026.04</v>
      </c>
      <c r="B3723" s="17" t="n">
        <f aca="false">IFERROR(VALUE(LEFT(A3723,4)),"")</f>
        <v>2026</v>
      </c>
      <c r="C3723" s="17" t="n">
        <f aca="false">IFERROR(VALUE(RIGHT(A3723,2)),"")</f>
        <v>4</v>
      </c>
      <c r="D3723" s="11" t="str">
        <f aca="false">TRIM('수출입 실적(국가별)'!B3727)</f>
        <v>수리남</v>
      </c>
      <c r="E3723" s="19" t="n">
        <f aca="false">IFERROR(VALUE(SUBSTITUTE(TRIM('수출입 실적(국가별)'!D3727),",","")),"")</f>
        <v>473</v>
      </c>
      <c r="F3723" s="19" t="n">
        <f aca="false">IFERROR(VALUE(SUBSTITUTE(TRIM('수출입 실적(국가별)'!F3727),",","")),"")</f>
        <v>1188</v>
      </c>
      <c r="G3723" s="19" t="n">
        <f aca="false">IFERROR(VALUE(SUBSTITUTE(TRIM('수출입 실적(국가별)'!G3727),",","")),"")</f>
        <v>-715</v>
      </c>
    </row>
    <row r="3724" customFormat="false" ht="15" hidden="false" customHeight="true" outlineLevel="0" collapsed="false">
      <c r="A3724" s="11" t="str">
        <f aca="false">TRIM('수출입 실적(국가별)'!A3728)</f>
        <v>2026.04</v>
      </c>
      <c r="B3724" s="17" t="n">
        <f aca="false">IFERROR(VALUE(LEFT(A3724,4)),"")</f>
        <v>2026</v>
      </c>
      <c r="C3724" s="17" t="n">
        <f aca="false">IFERROR(VALUE(RIGHT(A3724,2)),"")</f>
        <v>4</v>
      </c>
      <c r="D3724" s="11" t="str">
        <f aca="false">TRIM('수출입 실적(국가별)'!B3728)</f>
        <v>세인트 마틴</v>
      </c>
      <c r="E3724" s="19" t="n">
        <f aca="false">IFERROR(VALUE(SUBSTITUTE(TRIM('수출입 실적(국가별)'!D3728),",","")),"")</f>
        <v>460</v>
      </c>
      <c r="F3724" s="19" t="n">
        <f aca="false">IFERROR(VALUE(SUBSTITUTE(TRIM('수출입 실적(국가별)'!F3728),",","")),"")</f>
        <v>1</v>
      </c>
      <c r="G3724" s="19" t="n">
        <f aca="false">IFERROR(VALUE(SUBSTITUTE(TRIM('수출입 실적(국가별)'!G3728),",","")),"")</f>
        <v>459</v>
      </c>
    </row>
    <row r="3725" customFormat="false" ht="15" hidden="false" customHeight="true" outlineLevel="0" collapsed="false">
      <c r="A3725" s="11" t="str">
        <f aca="false">TRIM('수출입 실적(국가별)'!A3729)</f>
        <v>2026.04</v>
      </c>
      <c r="B3725" s="17" t="n">
        <f aca="false">IFERROR(VALUE(LEFT(A3725,4)),"")</f>
        <v>2026</v>
      </c>
      <c r="C3725" s="17" t="n">
        <f aca="false">IFERROR(VALUE(RIGHT(A3725,2)),"")</f>
        <v>4</v>
      </c>
      <c r="D3725" s="11" t="str">
        <f aca="false">TRIM('수출입 실적(국가별)'!B3729)</f>
        <v>쿠바</v>
      </c>
      <c r="E3725" s="19" t="n">
        <f aca="false">IFERROR(VALUE(SUBSTITUTE(TRIM('수출입 실적(국가별)'!D3729),",","")),"")</f>
        <v>411</v>
      </c>
      <c r="F3725" s="19" t="n">
        <f aca="false">IFERROR(VALUE(SUBSTITUTE(TRIM('수출입 실적(국가별)'!F3729),",","")),"")</f>
        <v>910</v>
      </c>
      <c r="G3725" s="19" t="n">
        <f aca="false">IFERROR(VALUE(SUBSTITUTE(TRIM('수출입 실적(국가별)'!G3729),",","")),"")</f>
        <v>-499</v>
      </c>
    </row>
    <row r="3726" customFormat="false" ht="15" hidden="false" customHeight="true" outlineLevel="0" collapsed="false">
      <c r="A3726" s="11" t="str">
        <f aca="false">TRIM('수출입 실적(국가별)'!A3730)</f>
        <v>2026.04</v>
      </c>
      <c r="B3726" s="17" t="n">
        <f aca="false">IFERROR(VALUE(LEFT(A3726,4)),"")</f>
        <v>2026</v>
      </c>
      <c r="C3726" s="17" t="n">
        <f aca="false">IFERROR(VALUE(RIGHT(A3726,2)),"")</f>
        <v>4</v>
      </c>
      <c r="D3726" s="11" t="str">
        <f aca="false">TRIM('수출입 실적(국가별)'!B3730)</f>
        <v>나미비아</v>
      </c>
      <c r="E3726" s="19" t="n">
        <f aca="false">IFERROR(VALUE(SUBSTITUTE(TRIM('수출입 실적(국가별)'!D3730),",","")),"")</f>
        <v>408</v>
      </c>
      <c r="F3726" s="19" t="n">
        <f aca="false">IFERROR(VALUE(SUBSTITUTE(TRIM('수출입 실적(국가별)'!F3730),",","")),"")</f>
        <v>5942</v>
      </c>
      <c r="G3726" s="19" t="n">
        <f aca="false">IFERROR(VALUE(SUBSTITUTE(TRIM('수출입 실적(국가별)'!G3730),",","")),"")</f>
        <v>-5534</v>
      </c>
    </row>
    <row r="3727" customFormat="false" ht="15" hidden="false" customHeight="true" outlineLevel="0" collapsed="false">
      <c r="A3727" s="11" t="str">
        <f aca="false">TRIM('수출입 실적(국가별)'!A3731)</f>
        <v>2026.04</v>
      </c>
      <c r="B3727" s="17" t="n">
        <f aca="false">IFERROR(VALUE(LEFT(A3727,4)),"")</f>
        <v>2026</v>
      </c>
      <c r="C3727" s="17" t="n">
        <f aca="false">IFERROR(VALUE(RIGHT(A3727,2)),"")</f>
        <v>4</v>
      </c>
      <c r="D3727" s="11" t="str">
        <f aca="false">TRIM('수출입 실적(국가별)'!B3731)</f>
        <v>도미니카</v>
      </c>
      <c r="E3727" s="19" t="n">
        <f aca="false">IFERROR(VALUE(SUBSTITUTE(TRIM('수출입 실적(국가별)'!D3731),",","")),"")</f>
        <v>403</v>
      </c>
      <c r="F3727" s="19" t="n">
        <f aca="false">IFERROR(VALUE(SUBSTITUTE(TRIM('수출입 실적(국가별)'!F3731),",","")),"")</f>
        <v>88</v>
      </c>
      <c r="G3727" s="19" t="n">
        <f aca="false">IFERROR(VALUE(SUBSTITUTE(TRIM('수출입 실적(국가별)'!G3731),",","")),"")</f>
        <v>315</v>
      </c>
    </row>
    <row r="3728" customFormat="false" ht="15" hidden="false" customHeight="true" outlineLevel="0" collapsed="false">
      <c r="A3728" s="11" t="str">
        <f aca="false">TRIM('수출입 실적(국가별)'!A3732)</f>
        <v>2026.04</v>
      </c>
      <c r="B3728" s="17" t="n">
        <f aca="false">IFERROR(VALUE(LEFT(A3728,4)),"")</f>
        <v>2026</v>
      </c>
      <c r="C3728" s="17" t="n">
        <f aca="false">IFERROR(VALUE(RIGHT(A3728,2)),"")</f>
        <v>4</v>
      </c>
      <c r="D3728" s="11" t="str">
        <f aca="false">TRIM('수출입 실적(국가별)'!B3732)</f>
        <v>감비아</v>
      </c>
      <c r="E3728" s="19" t="n">
        <f aca="false">IFERROR(VALUE(SUBSTITUTE(TRIM('수출입 실적(국가별)'!D3732),",","")),"")</f>
        <v>390</v>
      </c>
      <c r="F3728" s="19" t="n">
        <f aca="false">IFERROR(VALUE(SUBSTITUTE(TRIM('수출입 실적(국가별)'!F3732),",","")),"")</f>
        <v>3052</v>
      </c>
      <c r="G3728" s="19" t="n">
        <f aca="false">IFERROR(VALUE(SUBSTITUTE(TRIM('수출입 실적(국가별)'!G3732),",","")),"")</f>
        <v>-2662</v>
      </c>
    </row>
    <row r="3729" customFormat="false" ht="15" hidden="false" customHeight="true" outlineLevel="0" collapsed="false">
      <c r="A3729" s="11" t="str">
        <f aca="false">TRIM('수출입 실적(국가별)'!A3733)</f>
        <v>2026.04</v>
      </c>
      <c r="B3729" s="17" t="n">
        <f aca="false">IFERROR(VALUE(LEFT(A3729,4)),"")</f>
        <v>2026</v>
      </c>
      <c r="C3729" s="17" t="n">
        <f aca="false">IFERROR(VALUE(RIGHT(A3729,2)),"")</f>
        <v>4</v>
      </c>
      <c r="D3729" s="11" t="str">
        <f aca="false">TRIM('수출입 실적(국가별)'!B3733)</f>
        <v>큐라소</v>
      </c>
      <c r="E3729" s="19" t="n">
        <f aca="false">IFERROR(VALUE(SUBSTITUTE(TRIM('수출입 실적(국가별)'!D3733),",","")),"")</f>
        <v>389</v>
      </c>
      <c r="F3729" s="19" t="n">
        <f aca="false">IFERROR(VALUE(SUBSTITUTE(TRIM('수출입 실적(국가별)'!F3733),",","")),"")</f>
        <v>18</v>
      </c>
      <c r="G3729" s="19" t="n">
        <f aca="false">IFERROR(VALUE(SUBSTITUTE(TRIM('수출입 실적(국가별)'!G3733),",","")),"")</f>
        <v>372</v>
      </c>
    </row>
    <row r="3730" customFormat="false" ht="15" hidden="false" customHeight="true" outlineLevel="0" collapsed="false">
      <c r="A3730" s="11" t="str">
        <f aca="false">TRIM('수출입 실적(국가별)'!A3734)</f>
        <v>2026.04</v>
      </c>
      <c r="B3730" s="17" t="n">
        <f aca="false">IFERROR(VALUE(LEFT(A3730,4)),"")</f>
        <v>2026</v>
      </c>
      <c r="C3730" s="17" t="n">
        <f aca="false">IFERROR(VALUE(RIGHT(A3730,2)),"")</f>
        <v>4</v>
      </c>
      <c r="D3730" s="11" t="str">
        <f aca="false">TRIM('수출입 실적(국가별)'!B3734)</f>
        <v>불령 가이아나</v>
      </c>
      <c r="E3730" s="19" t="n">
        <f aca="false">IFERROR(VALUE(SUBSTITUTE(TRIM('수출입 실적(국가별)'!D3734),",","")),"")</f>
        <v>365</v>
      </c>
      <c r="F3730" s="19" t="n">
        <f aca="false">IFERROR(VALUE(SUBSTITUTE(TRIM('수출입 실적(국가별)'!F3734),",","")),"")</f>
        <v>0</v>
      </c>
      <c r="G3730" s="19" t="n">
        <f aca="false">IFERROR(VALUE(SUBSTITUTE(TRIM('수출입 실적(국가별)'!G3734),",","")),"")</f>
        <v>365</v>
      </c>
    </row>
    <row r="3731" customFormat="false" ht="15" hidden="false" customHeight="true" outlineLevel="0" collapsed="false">
      <c r="A3731" s="11" t="str">
        <f aca="false">TRIM('수출입 실적(국가별)'!A3735)</f>
        <v>2026.04</v>
      </c>
      <c r="B3731" s="17" t="n">
        <f aca="false">IFERROR(VALUE(LEFT(A3731,4)),"")</f>
        <v>2026</v>
      </c>
      <c r="C3731" s="17" t="n">
        <f aca="false">IFERROR(VALUE(RIGHT(A3731,2)),"")</f>
        <v>4</v>
      </c>
      <c r="D3731" s="11" t="str">
        <f aca="false">TRIM('수출입 실적(국가별)'!B3735)</f>
        <v>세인트 루시아</v>
      </c>
      <c r="E3731" s="19" t="n">
        <f aca="false">IFERROR(VALUE(SUBSTITUTE(TRIM('수출입 실적(국가별)'!D3735),",","")),"")</f>
        <v>350</v>
      </c>
      <c r="F3731" s="19" t="n">
        <f aca="false">IFERROR(VALUE(SUBSTITUTE(TRIM('수출입 실적(국가별)'!F3735),",","")),"")</f>
        <v>0</v>
      </c>
      <c r="G3731" s="19" t="n">
        <f aca="false">IFERROR(VALUE(SUBSTITUTE(TRIM('수출입 실적(국가별)'!G3735),",","")),"")</f>
        <v>350</v>
      </c>
    </row>
    <row r="3732" customFormat="false" ht="15" hidden="false" customHeight="true" outlineLevel="0" collapsed="false">
      <c r="A3732" s="11" t="str">
        <f aca="false">TRIM('수출입 실적(국가별)'!A3736)</f>
        <v>2026.04</v>
      </c>
      <c r="B3732" s="17" t="n">
        <f aca="false">IFERROR(VALUE(LEFT(A3732,4)),"")</f>
        <v>2026</v>
      </c>
      <c r="C3732" s="17" t="n">
        <f aca="false">IFERROR(VALUE(RIGHT(A3732,2)),"")</f>
        <v>4</v>
      </c>
      <c r="D3732" s="11" t="str">
        <f aca="false">TRIM('수출입 실적(국가별)'!B3736)</f>
        <v>영령 버진군도</v>
      </c>
      <c r="E3732" s="19" t="n">
        <f aca="false">IFERROR(VALUE(SUBSTITUTE(TRIM('수출입 실적(국가별)'!D3736),",","")),"")</f>
        <v>347</v>
      </c>
      <c r="F3732" s="19" t="n">
        <f aca="false">IFERROR(VALUE(SUBSTITUTE(TRIM('수출입 실적(국가별)'!F3736),",","")),"")</f>
        <v>0</v>
      </c>
      <c r="G3732" s="19" t="n">
        <f aca="false">IFERROR(VALUE(SUBSTITUTE(TRIM('수출입 실적(국가별)'!G3736),",","")),"")</f>
        <v>347</v>
      </c>
    </row>
    <row r="3733" customFormat="false" ht="15" hidden="false" customHeight="true" outlineLevel="0" collapsed="false">
      <c r="A3733" s="11" t="str">
        <f aca="false">TRIM('수출입 실적(국가별)'!A3737)</f>
        <v>2026.04</v>
      </c>
      <c r="B3733" s="17" t="n">
        <f aca="false">IFERROR(VALUE(LEFT(A3733,4)),"")</f>
        <v>2026</v>
      </c>
      <c r="C3733" s="17" t="n">
        <f aca="false">IFERROR(VALUE(RIGHT(A3733,2)),"")</f>
        <v>4</v>
      </c>
      <c r="D3733" s="11" t="str">
        <f aca="false">TRIM('수출입 실적(국가별)'!B3737)</f>
        <v>말라위</v>
      </c>
      <c r="E3733" s="19" t="n">
        <f aca="false">IFERROR(VALUE(SUBSTITUTE(TRIM('수출입 실적(국가별)'!D3737),",","")),"")</f>
        <v>346</v>
      </c>
      <c r="F3733" s="19" t="n">
        <f aca="false">IFERROR(VALUE(SUBSTITUTE(TRIM('수출입 실적(국가별)'!F3737),",","")),"")</f>
        <v>3789</v>
      </c>
      <c r="G3733" s="19" t="n">
        <f aca="false">IFERROR(VALUE(SUBSTITUTE(TRIM('수출입 실적(국가별)'!G3737),",","")),"")</f>
        <v>-3443</v>
      </c>
    </row>
    <row r="3734" customFormat="false" ht="15" hidden="false" customHeight="true" outlineLevel="0" collapsed="false">
      <c r="A3734" s="11" t="str">
        <f aca="false">TRIM('수출입 실적(국가별)'!A3738)</f>
        <v>2026.04</v>
      </c>
      <c r="B3734" s="17" t="n">
        <f aca="false">IFERROR(VALUE(LEFT(A3734,4)),"")</f>
        <v>2026</v>
      </c>
      <c r="C3734" s="17" t="n">
        <f aca="false">IFERROR(VALUE(RIGHT(A3734,2)),"")</f>
        <v>4</v>
      </c>
      <c r="D3734" s="11" t="str">
        <f aca="false">TRIM('수출입 실적(국가별)'!B3738)</f>
        <v>팔라우</v>
      </c>
      <c r="E3734" s="19" t="n">
        <f aca="false">IFERROR(VALUE(SUBSTITUTE(TRIM('수출입 실적(국가별)'!D3738),",","")),"")</f>
        <v>345</v>
      </c>
      <c r="F3734" s="19" t="n">
        <f aca="false">IFERROR(VALUE(SUBSTITUTE(TRIM('수출입 실적(국가별)'!F3738),",","")),"")</f>
        <v>44</v>
      </c>
      <c r="G3734" s="19" t="n">
        <f aca="false">IFERROR(VALUE(SUBSTITUTE(TRIM('수출입 실적(국가별)'!G3738),",","")),"")</f>
        <v>301</v>
      </c>
    </row>
    <row r="3735" customFormat="false" ht="15" hidden="false" customHeight="true" outlineLevel="0" collapsed="false">
      <c r="A3735" s="11" t="str">
        <f aca="false">TRIM('수출입 실적(국가별)'!A3739)</f>
        <v>2026.04</v>
      </c>
      <c r="B3735" s="17" t="n">
        <f aca="false">IFERROR(VALUE(LEFT(A3735,4)),"")</f>
        <v>2026</v>
      </c>
      <c r="C3735" s="17" t="n">
        <f aca="false">IFERROR(VALUE(RIGHT(A3735,2)),"")</f>
        <v>4</v>
      </c>
      <c r="D3735" s="11" t="str">
        <f aca="false">TRIM('수출입 실적(국가별)'!B3739)</f>
        <v>세인트 빈센트 그레나딘</v>
      </c>
      <c r="E3735" s="19" t="n">
        <f aca="false">IFERROR(VALUE(SUBSTITUTE(TRIM('수출입 실적(국가별)'!D3739),",","")),"")</f>
        <v>325</v>
      </c>
      <c r="F3735" s="19" t="n">
        <f aca="false">IFERROR(VALUE(SUBSTITUTE(TRIM('수출입 실적(국가별)'!F3739),",","")),"")</f>
        <v>0</v>
      </c>
      <c r="G3735" s="19" t="n">
        <f aca="false">IFERROR(VALUE(SUBSTITUTE(TRIM('수출입 실적(국가별)'!G3739),",","")),"")</f>
        <v>325</v>
      </c>
    </row>
    <row r="3736" customFormat="false" ht="15" hidden="false" customHeight="true" outlineLevel="0" collapsed="false">
      <c r="A3736" s="11" t="str">
        <f aca="false">TRIM('수출입 실적(국가별)'!A3740)</f>
        <v>2026.04</v>
      </c>
      <c r="B3736" s="17" t="n">
        <f aca="false">IFERROR(VALUE(LEFT(A3736,4)),"")</f>
        <v>2026</v>
      </c>
      <c r="C3736" s="17" t="n">
        <f aca="false">IFERROR(VALUE(RIGHT(A3736,2)),"")</f>
        <v>4</v>
      </c>
      <c r="D3736" s="11" t="str">
        <f aca="false">TRIM('수출입 실적(국가별)'!B3740)</f>
        <v>투발루</v>
      </c>
      <c r="E3736" s="19" t="n">
        <f aca="false">IFERROR(VALUE(SUBSTITUTE(TRIM('수출입 실적(국가별)'!D3740),",","")),"")</f>
        <v>323</v>
      </c>
      <c r="F3736" s="19" t="n">
        <f aca="false">IFERROR(VALUE(SUBSTITUTE(TRIM('수출입 실적(국가별)'!F3740),",","")),"")</f>
        <v>0</v>
      </c>
      <c r="G3736" s="19" t="n">
        <f aca="false">IFERROR(VALUE(SUBSTITUTE(TRIM('수출입 실적(국가별)'!G3740),",","")),"")</f>
        <v>323</v>
      </c>
    </row>
    <row r="3737" customFormat="false" ht="15" hidden="false" customHeight="true" outlineLevel="0" collapsed="false">
      <c r="A3737" s="11" t="str">
        <f aca="false">TRIM('수출입 실적(국가별)'!A3741)</f>
        <v>2026.04</v>
      </c>
      <c r="B3737" s="17" t="n">
        <f aca="false">IFERROR(VALUE(LEFT(A3737,4)),"")</f>
        <v>2026</v>
      </c>
      <c r="C3737" s="17" t="n">
        <f aca="false">IFERROR(VALUE(RIGHT(A3737,2)),"")</f>
        <v>4</v>
      </c>
      <c r="D3737" s="11" t="str">
        <f aca="false">TRIM('수출입 실적(국가별)'!B3741)</f>
        <v>투르크 &amp; 카이코스 군도</v>
      </c>
      <c r="E3737" s="19" t="n">
        <f aca="false">IFERROR(VALUE(SUBSTITUTE(TRIM('수출입 실적(국가별)'!D3741),",","")),"")</f>
        <v>309</v>
      </c>
      <c r="F3737" s="19" t="n">
        <f aca="false">IFERROR(VALUE(SUBSTITUTE(TRIM('수출입 실적(국가별)'!F3741),",","")),"")</f>
        <v>0</v>
      </c>
      <c r="G3737" s="19" t="n">
        <f aca="false">IFERROR(VALUE(SUBSTITUTE(TRIM('수출입 실적(국가별)'!G3741),",","")),"")</f>
        <v>309</v>
      </c>
    </row>
    <row r="3738" customFormat="false" ht="15" hidden="false" customHeight="true" outlineLevel="0" collapsed="false">
      <c r="A3738" s="11" t="str">
        <f aca="false">TRIM('수출입 실적(국가별)'!A3742)</f>
        <v>2026.04</v>
      </c>
      <c r="B3738" s="17" t="n">
        <f aca="false">IFERROR(VALUE(LEFT(A3738,4)),"")</f>
        <v>2026</v>
      </c>
      <c r="C3738" s="17" t="n">
        <f aca="false">IFERROR(VALUE(RIGHT(A3738,2)),"")</f>
        <v>4</v>
      </c>
      <c r="D3738" s="11" t="str">
        <f aca="false">TRIM('수출입 실적(국가별)'!B3742)</f>
        <v>시에라 리온</v>
      </c>
      <c r="E3738" s="19" t="n">
        <f aca="false">IFERROR(VALUE(SUBSTITUTE(TRIM('수출입 실적(국가별)'!D3742),",","")),"")</f>
        <v>307</v>
      </c>
      <c r="F3738" s="19" t="n">
        <f aca="false">IFERROR(VALUE(SUBSTITUTE(TRIM('수출입 실적(국가별)'!F3742),",","")),"")</f>
        <v>1905</v>
      </c>
      <c r="G3738" s="19" t="n">
        <f aca="false">IFERROR(VALUE(SUBSTITUTE(TRIM('수출입 실적(국가별)'!G3742),",","")),"")</f>
        <v>-1598</v>
      </c>
    </row>
    <row r="3739" customFormat="false" ht="15" hidden="false" customHeight="true" outlineLevel="0" collapsed="false">
      <c r="A3739" s="11" t="str">
        <f aca="false">TRIM('수출입 실적(국가별)'!A3743)</f>
        <v>2026.04</v>
      </c>
      <c r="B3739" s="17" t="n">
        <f aca="false">IFERROR(VALUE(LEFT(A3739,4)),"")</f>
        <v>2026</v>
      </c>
      <c r="C3739" s="17" t="n">
        <f aca="false">IFERROR(VALUE(RIGHT(A3739,2)),"")</f>
        <v>4</v>
      </c>
      <c r="D3739" s="11" t="str">
        <f aca="false">TRIM('수출입 실적(국가별)'!B3743)</f>
        <v>세인트 키츠 네비스</v>
      </c>
      <c r="E3739" s="19" t="n">
        <f aca="false">IFERROR(VALUE(SUBSTITUTE(TRIM('수출입 실적(국가별)'!D3743),",","")),"")</f>
        <v>302</v>
      </c>
      <c r="F3739" s="19" t="n">
        <f aca="false">IFERROR(VALUE(SUBSTITUTE(TRIM('수출입 실적(국가별)'!F3743),",","")),"")</f>
        <v>1</v>
      </c>
      <c r="G3739" s="19" t="n">
        <f aca="false">IFERROR(VALUE(SUBSTITUTE(TRIM('수출입 실적(국가별)'!G3743),",","")),"")</f>
        <v>302</v>
      </c>
    </row>
    <row r="3740" customFormat="false" ht="15" hidden="false" customHeight="true" outlineLevel="0" collapsed="false">
      <c r="A3740" s="11" t="str">
        <f aca="false">TRIM('수출입 실적(국가별)'!A3744)</f>
        <v>2026.04</v>
      </c>
      <c r="B3740" s="17" t="n">
        <f aca="false">IFERROR(VALUE(LEFT(A3740,4)),"")</f>
        <v>2026</v>
      </c>
      <c r="C3740" s="17" t="n">
        <f aca="false">IFERROR(VALUE(RIGHT(A3740,2)),"")</f>
        <v>4</v>
      </c>
      <c r="D3740" s="11" t="str">
        <f aca="false">TRIM('수출입 실적(국가별)'!B3744)</f>
        <v>지브랄타</v>
      </c>
      <c r="E3740" s="19" t="n">
        <f aca="false">IFERROR(VALUE(SUBSTITUTE(TRIM('수출입 실적(국가별)'!D3744),",","")),"")</f>
        <v>219</v>
      </c>
      <c r="F3740" s="19" t="n">
        <f aca="false">IFERROR(VALUE(SUBSTITUTE(TRIM('수출입 실적(국가별)'!F3744),",","")),"")</f>
        <v>2</v>
      </c>
      <c r="G3740" s="19" t="n">
        <f aca="false">IFERROR(VALUE(SUBSTITUTE(TRIM('수출입 실적(국가별)'!G3744),",","")),"")</f>
        <v>216</v>
      </c>
    </row>
    <row r="3741" customFormat="false" ht="15" hidden="false" customHeight="true" outlineLevel="0" collapsed="false">
      <c r="A3741" s="11" t="str">
        <f aca="false">TRIM('수출입 실적(국가별)'!A3745)</f>
        <v>2026.04</v>
      </c>
      <c r="B3741" s="17" t="n">
        <f aca="false">IFERROR(VALUE(LEFT(A3741,4)),"")</f>
        <v>2026</v>
      </c>
      <c r="C3741" s="17" t="n">
        <f aca="false">IFERROR(VALUE(RIGHT(A3741,2)),"")</f>
        <v>4</v>
      </c>
      <c r="D3741" s="11" t="str">
        <f aca="false">TRIM('수출입 실적(국가별)'!B3745)</f>
        <v>티모르</v>
      </c>
      <c r="E3741" s="19" t="n">
        <f aca="false">IFERROR(VALUE(SUBSTITUTE(TRIM('수출입 실적(국가별)'!D3745),",","")),"")</f>
        <v>177</v>
      </c>
      <c r="F3741" s="19" t="n">
        <f aca="false">IFERROR(VALUE(SUBSTITUTE(TRIM('수출입 실적(국가별)'!F3745),",","")),"")</f>
        <v>2</v>
      </c>
      <c r="G3741" s="19" t="n">
        <f aca="false">IFERROR(VALUE(SUBSTITUTE(TRIM('수출입 실적(국가별)'!G3745),",","")),"")</f>
        <v>175</v>
      </c>
    </row>
    <row r="3742" customFormat="false" ht="15" hidden="false" customHeight="true" outlineLevel="0" collapsed="false">
      <c r="A3742" s="11" t="str">
        <f aca="false">TRIM('수출입 실적(국가별)'!A3746)</f>
        <v>2026.04</v>
      </c>
      <c r="B3742" s="17" t="n">
        <f aca="false">IFERROR(VALUE(LEFT(A3742,4)),"")</f>
        <v>2026</v>
      </c>
      <c r="C3742" s="17" t="n">
        <f aca="false">IFERROR(VALUE(RIGHT(A3742,2)),"")</f>
        <v>4</v>
      </c>
      <c r="D3742" s="11" t="str">
        <f aca="false">TRIM('수출입 실적(국가별)'!B3746)</f>
        <v>카보 베르데</v>
      </c>
      <c r="E3742" s="19" t="n">
        <f aca="false">IFERROR(VALUE(SUBSTITUTE(TRIM('수출입 실적(국가별)'!D3746),",","")),"")</f>
        <v>175</v>
      </c>
      <c r="F3742" s="19" t="n">
        <f aca="false">IFERROR(VALUE(SUBSTITUTE(TRIM('수출입 실적(국가별)'!F3746),",","")),"")</f>
        <v>4</v>
      </c>
      <c r="G3742" s="19" t="n">
        <f aca="false">IFERROR(VALUE(SUBSTITUTE(TRIM('수출입 실적(국가별)'!G3746),",","")),"")</f>
        <v>171</v>
      </c>
    </row>
    <row r="3743" customFormat="false" ht="15" hidden="false" customHeight="true" outlineLevel="0" collapsed="false">
      <c r="A3743" s="11" t="str">
        <f aca="false">TRIM('수출입 실적(국가별)'!A3747)</f>
        <v>2026.04</v>
      </c>
      <c r="B3743" s="17" t="n">
        <f aca="false">IFERROR(VALUE(LEFT(A3743,4)),"")</f>
        <v>2026</v>
      </c>
      <c r="C3743" s="17" t="n">
        <f aca="false">IFERROR(VALUE(RIGHT(A3743,2)),"")</f>
        <v>4</v>
      </c>
      <c r="D3743" s="11" t="str">
        <f aca="false">TRIM('수출입 실적(국가별)'!B3747)</f>
        <v>몬테네그로</v>
      </c>
      <c r="E3743" s="19" t="n">
        <f aca="false">IFERROR(VALUE(SUBSTITUTE(TRIM('수출입 실적(국가별)'!D3747),",","")),"")</f>
        <v>159</v>
      </c>
      <c r="F3743" s="19" t="n">
        <f aca="false">IFERROR(VALUE(SUBSTITUTE(TRIM('수출입 실적(국가별)'!F3747),",","")),"")</f>
        <v>1</v>
      </c>
      <c r="G3743" s="19" t="n">
        <f aca="false">IFERROR(VALUE(SUBSTITUTE(TRIM('수출입 실적(국가별)'!G3747),",","")),"")</f>
        <v>157</v>
      </c>
    </row>
    <row r="3744" customFormat="false" ht="15" hidden="false" customHeight="true" outlineLevel="0" collapsed="false">
      <c r="A3744" s="11" t="str">
        <f aca="false">TRIM('수출입 실적(국가별)'!A3748)</f>
        <v>2026.04</v>
      </c>
      <c r="B3744" s="17" t="n">
        <f aca="false">IFERROR(VALUE(LEFT(A3744,4)),"")</f>
        <v>2026</v>
      </c>
      <c r="C3744" s="17" t="n">
        <f aca="false">IFERROR(VALUE(RIGHT(A3744,2)),"")</f>
        <v>4</v>
      </c>
      <c r="D3744" s="11" t="str">
        <f aca="false">TRIM('수출입 실적(국가별)'!B3748)</f>
        <v>안티가 바부다</v>
      </c>
      <c r="E3744" s="19" t="n">
        <f aca="false">IFERROR(VALUE(SUBSTITUTE(TRIM('수출입 실적(국가별)'!D3748),",","")),"")</f>
        <v>133</v>
      </c>
      <c r="F3744" s="19" t="n">
        <f aca="false">IFERROR(VALUE(SUBSTITUTE(TRIM('수출입 실적(국가별)'!F3748),",","")),"")</f>
        <v>0</v>
      </c>
      <c r="G3744" s="19" t="n">
        <f aca="false">IFERROR(VALUE(SUBSTITUTE(TRIM('수출입 실적(국가별)'!G3748),",","")),"")</f>
        <v>133</v>
      </c>
    </row>
    <row r="3745" customFormat="false" ht="15" hidden="false" customHeight="true" outlineLevel="0" collapsed="false">
      <c r="A3745" s="11" t="str">
        <f aca="false">TRIM('수출입 실적(국가별)'!A3749)</f>
        <v>2026.04</v>
      </c>
      <c r="B3745" s="17" t="n">
        <f aca="false">IFERROR(VALUE(LEFT(A3745,4)),"")</f>
        <v>2026</v>
      </c>
      <c r="C3745" s="17" t="n">
        <f aca="false">IFERROR(VALUE(RIGHT(A3745,2)),"")</f>
        <v>4</v>
      </c>
      <c r="D3745" s="11" t="str">
        <f aca="false">TRIM('수출입 실적(국가별)'!B3749)</f>
        <v>보츠와나</v>
      </c>
      <c r="E3745" s="19" t="n">
        <f aca="false">IFERROR(VALUE(SUBSTITUTE(TRIM('수출입 실적(국가별)'!D3749),",","")),"")</f>
        <v>87</v>
      </c>
      <c r="F3745" s="19" t="n">
        <f aca="false">IFERROR(VALUE(SUBSTITUTE(TRIM('수출입 실적(국가별)'!F3749),",","")),"")</f>
        <v>328</v>
      </c>
      <c r="G3745" s="19" t="n">
        <f aca="false">IFERROR(VALUE(SUBSTITUTE(TRIM('수출입 실적(국가별)'!G3749),",","")),"")</f>
        <v>-241</v>
      </c>
    </row>
    <row r="3746" customFormat="false" ht="15" hidden="false" customHeight="true" outlineLevel="0" collapsed="false">
      <c r="A3746" s="11" t="str">
        <f aca="false">TRIM('수출입 실적(국가별)'!A3750)</f>
        <v>2026.04</v>
      </c>
      <c r="B3746" s="17" t="n">
        <f aca="false">IFERROR(VALUE(LEFT(A3746,4)),"")</f>
        <v>2026</v>
      </c>
      <c r="C3746" s="17" t="n">
        <f aca="false">IFERROR(VALUE(RIGHT(A3746,2)),"")</f>
        <v>4</v>
      </c>
      <c r="D3746" s="11" t="str">
        <f aca="false">TRIM('수출입 실적(국가별)'!B3750)</f>
        <v>중앙아프리카공화국</v>
      </c>
      <c r="E3746" s="19" t="n">
        <f aca="false">IFERROR(VALUE(SUBSTITUTE(TRIM('수출입 실적(국가별)'!D3750),",","")),"")</f>
        <v>83</v>
      </c>
      <c r="F3746" s="19" t="n">
        <f aca="false">IFERROR(VALUE(SUBSTITUTE(TRIM('수출입 실적(국가별)'!F3750),",","")),"")</f>
        <v>0</v>
      </c>
      <c r="G3746" s="19" t="n">
        <f aca="false">IFERROR(VALUE(SUBSTITUTE(TRIM('수출입 실적(국가별)'!G3750),",","")),"")</f>
        <v>83</v>
      </c>
    </row>
    <row r="3747" customFormat="false" ht="15" hidden="false" customHeight="true" outlineLevel="0" collapsed="false">
      <c r="A3747" s="11" t="str">
        <f aca="false">TRIM('수출입 실적(국가별)'!A3751)</f>
        <v>2026.04</v>
      </c>
      <c r="B3747" s="17" t="n">
        <f aca="false">IFERROR(VALUE(LEFT(A3747,4)),"")</f>
        <v>2026</v>
      </c>
      <c r="C3747" s="17" t="n">
        <f aca="false">IFERROR(VALUE(RIGHT(A3747,2)),"")</f>
        <v>4</v>
      </c>
      <c r="D3747" s="11" t="str">
        <f aca="false">TRIM('수출입 실적(국가별)'!B3751)</f>
        <v>스와질랜드</v>
      </c>
      <c r="E3747" s="19" t="n">
        <f aca="false">IFERROR(VALUE(SUBSTITUTE(TRIM('수출입 실적(국가별)'!D3751),",","")),"")</f>
        <v>69</v>
      </c>
      <c r="F3747" s="19" t="n">
        <f aca="false">IFERROR(VALUE(SUBSTITUTE(TRIM('수출입 실적(국가별)'!F3751),",","")),"")</f>
        <v>5</v>
      </c>
      <c r="G3747" s="19" t="n">
        <f aca="false">IFERROR(VALUE(SUBSTITUTE(TRIM('수출입 실적(국가별)'!G3751),",","")),"")</f>
        <v>64</v>
      </c>
    </row>
    <row r="3748" customFormat="false" ht="15" hidden="false" customHeight="true" outlineLevel="0" collapsed="false">
      <c r="A3748" s="11" t="str">
        <f aca="false">TRIM('수출입 실적(국가별)'!A3752)</f>
        <v>2026.04</v>
      </c>
      <c r="B3748" s="17" t="n">
        <f aca="false">IFERROR(VALUE(LEFT(A3748,4)),"")</f>
        <v>2026</v>
      </c>
      <c r="C3748" s="17" t="n">
        <f aca="false">IFERROR(VALUE(RIGHT(A3748,2)),"")</f>
        <v>4</v>
      </c>
      <c r="D3748" s="11" t="str">
        <f aca="false">TRIM('수출입 실적(국가별)'!B3752)</f>
        <v>보네르 신트외스타티위스</v>
      </c>
      <c r="E3748" s="19" t="n">
        <f aca="false">IFERROR(VALUE(SUBSTITUTE(TRIM('수출입 실적(국가별)'!D3752),",","")),"")</f>
        <v>43</v>
      </c>
      <c r="F3748" s="19" t="n">
        <f aca="false">IFERROR(VALUE(SUBSTITUTE(TRIM('수출입 실적(국가별)'!F3752),",","")),"")</f>
        <v>0</v>
      </c>
      <c r="G3748" s="19" t="n">
        <f aca="false">IFERROR(VALUE(SUBSTITUTE(TRIM('수출입 실적(국가별)'!G3752),",","")),"")</f>
        <v>43</v>
      </c>
    </row>
    <row r="3749" customFormat="false" ht="15" hidden="false" customHeight="true" outlineLevel="0" collapsed="false">
      <c r="A3749" s="11" t="str">
        <f aca="false">TRIM('수출입 실적(국가별)'!A3753)</f>
        <v>2026.04</v>
      </c>
      <c r="B3749" s="17" t="n">
        <f aca="false">IFERROR(VALUE(LEFT(A3749,4)),"")</f>
        <v>2026</v>
      </c>
      <c r="C3749" s="17" t="n">
        <f aca="false">IFERROR(VALUE(RIGHT(A3749,2)),"")</f>
        <v>4</v>
      </c>
      <c r="D3749" s="11" t="str">
        <f aca="false">TRIM('수출입 실적(국가별)'!B3753)</f>
        <v>모나코</v>
      </c>
      <c r="E3749" s="19" t="n">
        <f aca="false">IFERROR(VALUE(SUBSTITUTE(TRIM('수출입 실적(국가별)'!D3753),",","")),"")</f>
        <v>43</v>
      </c>
      <c r="F3749" s="19" t="n">
        <f aca="false">IFERROR(VALUE(SUBSTITUTE(TRIM('수출입 실적(국가별)'!F3753),",","")),"")</f>
        <v>208</v>
      </c>
      <c r="G3749" s="19" t="n">
        <f aca="false">IFERROR(VALUE(SUBSTITUTE(TRIM('수출입 실적(국가별)'!G3753),",","")),"")</f>
        <v>-166</v>
      </c>
    </row>
    <row r="3750" customFormat="false" ht="15" hidden="false" customHeight="true" outlineLevel="0" collapsed="false">
      <c r="A3750" s="11" t="str">
        <f aca="false">TRIM('수출입 실적(국가별)'!A3754)</f>
        <v>2026.04</v>
      </c>
      <c r="B3750" s="17" t="n">
        <f aca="false">IFERROR(VALUE(LEFT(A3750,4)),"")</f>
        <v>2026</v>
      </c>
      <c r="C3750" s="17" t="n">
        <f aca="false">IFERROR(VALUE(RIGHT(A3750,2)),"")</f>
        <v>4</v>
      </c>
      <c r="D3750" s="11" t="str">
        <f aca="false">TRIM('수출입 실적(국가별)'!B3754)</f>
        <v>산마리노</v>
      </c>
      <c r="E3750" s="19" t="n">
        <f aca="false">IFERROR(VALUE(SUBSTITUTE(TRIM('수출입 실적(국가별)'!D3754),",","")),"")</f>
        <v>21</v>
      </c>
      <c r="F3750" s="19" t="n">
        <f aca="false">IFERROR(VALUE(SUBSTITUTE(TRIM('수출입 실적(국가별)'!F3754),",","")),"")</f>
        <v>57</v>
      </c>
      <c r="G3750" s="19" t="n">
        <f aca="false">IFERROR(VALUE(SUBSTITUTE(TRIM('수출입 실적(국가별)'!G3754),",","")),"")</f>
        <v>-36</v>
      </c>
    </row>
    <row r="3751" customFormat="false" ht="15" hidden="false" customHeight="true" outlineLevel="0" collapsed="false">
      <c r="A3751" s="11" t="str">
        <f aca="false">TRIM('수출입 실적(국가별)'!A3755)</f>
        <v>2026.04</v>
      </c>
      <c r="B3751" s="17" t="n">
        <f aca="false">IFERROR(VALUE(LEFT(A3751,4)),"")</f>
        <v>2026</v>
      </c>
      <c r="C3751" s="17" t="n">
        <f aca="false">IFERROR(VALUE(RIGHT(A3751,2)),"")</f>
        <v>4</v>
      </c>
      <c r="D3751" s="11" t="str">
        <f aca="false">TRIM('수출입 실적(국가별)'!B3755)</f>
        <v>네덜란드 열도</v>
      </c>
      <c r="E3751" s="19" t="n">
        <f aca="false">IFERROR(VALUE(SUBSTITUTE(TRIM('수출입 실적(국가별)'!D3755),",","")),"")</f>
        <v>14</v>
      </c>
      <c r="F3751" s="19" t="n">
        <f aca="false">IFERROR(VALUE(SUBSTITUTE(TRIM('수출입 실적(국가별)'!F3755),",","")),"")</f>
        <v>222</v>
      </c>
      <c r="G3751" s="19" t="n">
        <f aca="false">IFERROR(VALUE(SUBSTITUTE(TRIM('수출입 실적(국가별)'!G3755),",","")),"")</f>
        <v>-209</v>
      </c>
    </row>
    <row r="3752" customFormat="false" ht="15" hidden="false" customHeight="true" outlineLevel="0" collapsed="false">
      <c r="A3752" s="11" t="str">
        <f aca="false">TRIM('수출입 실적(국가별)'!A3756)</f>
        <v>2026.04</v>
      </c>
      <c r="B3752" s="17" t="n">
        <f aca="false">IFERROR(VALUE(LEFT(A3752,4)),"")</f>
        <v>2026</v>
      </c>
      <c r="C3752" s="17" t="n">
        <f aca="false">IFERROR(VALUE(RIGHT(A3752,2)),"")</f>
        <v>4</v>
      </c>
      <c r="D3752" s="11" t="str">
        <f aca="false">TRIM('수출입 실적(국가별)'!B3756)</f>
        <v>통가</v>
      </c>
      <c r="E3752" s="19" t="n">
        <f aca="false">IFERROR(VALUE(SUBSTITUTE(TRIM('수출입 실적(국가별)'!D3756),",","")),"")</f>
        <v>12</v>
      </c>
      <c r="F3752" s="19" t="n">
        <f aca="false">IFERROR(VALUE(SUBSTITUTE(TRIM('수출입 실적(국가별)'!F3756),",","")),"")</f>
        <v>15</v>
      </c>
      <c r="G3752" s="19" t="n">
        <f aca="false">IFERROR(VALUE(SUBSTITUTE(TRIM('수출입 실적(국가별)'!G3756),",","")),"")</f>
        <v>-3</v>
      </c>
    </row>
    <row r="3753" customFormat="false" ht="15" hidden="false" customHeight="true" outlineLevel="0" collapsed="false">
      <c r="A3753" s="11" t="str">
        <f aca="false">TRIM('수출입 실적(국가별)'!A3757)</f>
        <v>2026.04</v>
      </c>
      <c r="B3753" s="17" t="n">
        <f aca="false">IFERROR(VALUE(LEFT(A3753,4)),"")</f>
        <v>2026</v>
      </c>
      <c r="C3753" s="17" t="n">
        <f aca="false">IFERROR(VALUE(RIGHT(A3753,2)),"")</f>
        <v>4</v>
      </c>
      <c r="D3753" s="11" t="str">
        <f aca="false">TRIM('수출입 실적(국가별)'!B3757)</f>
        <v>기네비소</v>
      </c>
      <c r="E3753" s="19" t="n">
        <f aca="false">IFERROR(VALUE(SUBSTITUTE(TRIM('수출입 실적(국가별)'!D3757),",","")),"")</f>
        <v>12</v>
      </c>
      <c r="F3753" s="19" t="n">
        <f aca="false">IFERROR(VALUE(SUBSTITUTE(TRIM('수출입 실적(국가별)'!F3757),",","")),"")</f>
        <v>0</v>
      </c>
      <c r="G3753" s="19" t="n">
        <f aca="false">IFERROR(VALUE(SUBSTITUTE(TRIM('수출입 실적(국가별)'!G3757),",","")),"")</f>
        <v>12</v>
      </c>
    </row>
    <row r="3754" customFormat="false" ht="15" hidden="false" customHeight="true" outlineLevel="0" collapsed="false">
      <c r="A3754" s="11" t="str">
        <f aca="false">TRIM('수출입 실적(국가별)'!A3758)</f>
        <v>2026.04</v>
      </c>
      <c r="B3754" s="17" t="n">
        <f aca="false">IFERROR(VALUE(LEFT(A3754,4)),"")</f>
        <v>2026</v>
      </c>
      <c r="C3754" s="17" t="n">
        <f aca="false">IFERROR(VALUE(RIGHT(A3754,2)),"")</f>
        <v>4</v>
      </c>
      <c r="D3754" s="11" t="str">
        <f aca="false">TRIM('수출입 실적(국가별)'!B3758)</f>
        <v>건지</v>
      </c>
      <c r="E3754" s="19" t="n">
        <f aca="false">IFERROR(VALUE(SUBSTITUTE(TRIM('수출입 실적(국가별)'!D3758),",","")),"")</f>
        <v>10</v>
      </c>
      <c r="F3754" s="19" t="n">
        <f aca="false">IFERROR(VALUE(SUBSTITUTE(TRIM('수출입 실적(국가별)'!F3758),",","")),"")</f>
        <v>0</v>
      </c>
      <c r="G3754" s="19" t="n">
        <f aca="false">IFERROR(VALUE(SUBSTITUTE(TRIM('수출입 실적(국가별)'!G3758),",","")),"")</f>
        <v>10</v>
      </c>
    </row>
    <row r="3755" customFormat="false" ht="15" hidden="false" customHeight="true" outlineLevel="0" collapsed="false">
      <c r="A3755" s="11" t="str">
        <f aca="false">TRIM('수출입 실적(국가별)'!A3759)</f>
        <v>2026.04</v>
      </c>
      <c r="B3755" s="17" t="n">
        <f aca="false">IFERROR(VALUE(LEFT(A3755,4)),"")</f>
        <v>2026</v>
      </c>
      <c r="C3755" s="17" t="n">
        <f aca="false">IFERROR(VALUE(RIGHT(A3755,2)),"")</f>
        <v>4</v>
      </c>
      <c r="D3755" s="11" t="str">
        <f aca="false">TRIM('수출입 실적(국가별)'!B3759)</f>
        <v>그린랜드</v>
      </c>
      <c r="E3755" s="19" t="n">
        <f aca="false">IFERROR(VALUE(SUBSTITUTE(TRIM('수출입 실적(국가별)'!D3759),",","")),"")</f>
        <v>8</v>
      </c>
      <c r="F3755" s="19" t="n">
        <f aca="false">IFERROR(VALUE(SUBSTITUTE(TRIM('수출입 실적(국가별)'!F3759),",","")),"")</f>
        <v>313</v>
      </c>
      <c r="G3755" s="19" t="n">
        <f aca="false">IFERROR(VALUE(SUBSTITUTE(TRIM('수출입 실적(국가별)'!G3759),",","")),"")</f>
        <v>-304</v>
      </c>
    </row>
    <row r="3756" customFormat="false" ht="15" hidden="false" customHeight="true" outlineLevel="0" collapsed="false">
      <c r="A3756" s="11" t="str">
        <f aca="false">TRIM('수출입 실적(국가별)'!A3760)</f>
        <v>2026.04</v>
      </c>
      <c r="B3756" s="17" t="n">
        <f aca="false">IFERROR(VALUE(LEFT(A3756,4)),"")</f>
        <v>2026</v>
      </c>
      <c r="C3756" s="17" t="n">
        <f aca="false">IFERROR(VALUE(RIGHT(A3756,2)),"")</f>
        <v>4</v>
      </c>
      <c r="D3756" s="11" t="str">
        <f aca="false">TRIM('수출입 실적(국가별)'!B3760)</f>
        <v>미령 버진군도</v>
      </c>
      <c r="E3756" s="19" t="n">
        <f aca="false">IFERROR(VALUE(SUBSTITUTE(TRIM('수출입 실적(국가별)'!D3760),",","")),"")</f>
        <v>7</v>
      </c>
      <c r="F3756" s="19" t="n">
        <f aca="false">IFERROR(VALUE(SUBSTITUTE(TRIM('수출입 실적(국가별)'!F3760),",","")),"")</f>
        <v>27637</v>
      </c>
      <c r="G3756" s="19" t="n">
        <f aca="false">IFERROR(VALUE(SUBSTITUTE(TRIM('수출입 실적(국가별)'!G3760),",","")),"")</f>
        <v>-27630</v>
      </c>
    </row>
    <row r="3757" customFormat="false" ht="15" hidden="false" customHeight="true" outlineLevel="0" collapsed="false">
      <c r="A3757" s="11" t="str">
        <f aca="false">TRIM('수출입 실적(국가별)'!A3761)</f>
        <v>2026.04</v>
      </c>
      <c r="B3757" s="17" t="n">
        <f aca="false">IFERROR(VALUE(LEFT(A3757,4)),"")</f>
        <v>2026</v>
      </c>
      <c r="C3757" s="17" t="n">
        <f aca="false">IFERROR(VALUE(RIGHT(A3757,2)),"")</f>
        <v>4</v>
      </c>
      <c r="D3757" s="11" t="str">
        <f aca="false">TRIM('수출입 실적(국가별)'!B3761)</f>
        <v>안도라</v>
      </c>
      <c r="E3757" s="19" t="n">
        <f aca="false">IFERROR(VALUE(SUBSTITUTE(TRIM('수출입 실적(국가별)'!D3761),",","")),"")</f>
        <v>5</v>
      </c>
      <c r="F3757" s="19" t="n">
        <f aca="false">IFERROR(VALUE(SUBSTITUTE(TRIM('수출입 실적(국가별)'!F3761),",","")),"")</f>
        <v>113</v>
      </c>
      <c r="G3757" s="19" t="n">
        <f aca="false">IFERROR(VALUE(SUBSTITUTE(TRIM('수출입 실적(국가별)'!G3761),",","")),"")</f>
        <v>-107</v>
      </c>
    </row>
    <row r="3758" customFormat="false" ht="15" hidden="false" customHeight="true" outlineLevel="0" collapsed="false">
      <c r="A3758" s="11" t="str">
        <f aca="false">TRIM('수출입 실적(국가별)'!A3762)</f>
        <v>2026.04</v>
      </c>
      <c r="B3758" s="17" t="n">
        <f aca="false">IFERROR(VALUE(LEFT(A3758,4)),"")</f>
        <v>2026</v>
      </c>
      <c r="C3758" s="17" t="n">
        <f aca="false">IFERROR(VALUE(RIGHT(A3758,2)),"")</f>
        <v>4</v>
      </c>
      <c r="D3758" s="11" t="str">
        <f aca="false">TRIM('수출입 실적(국가별)'!B3762)</f>
        <v>포클랜드 군도</v>
      </c>
      <c r="E3758" s="19" t="n">
        <f aca="false">IFERROR(VALUE(SUBSTITUTE(TRIM('수출입 실적(국가별)'!D3762),",","")),"")</f>
        <v>5</v>
      </c>
      <c r="F3758" s="19" t="n">
        <f aca="false">IFERROR(VALUE(SUBSTITUTE(TRIM('수출입 실적(국가별)'!F3762),",","")),"")</f>
        <v>0</v>
      </c>
      <c r="G3758" s="19" t="n">
        <f aca="false">IFERROR(VALUE(SUBSTITUTE(TRIM('수출입 실적(국가별)'!G3762),",","")),"")</f>
        <v>5</v>
      </c>
    </row>
    <row r="3759" customFormat="false" ht="15" hidden="false" customHeight="true" outlineLevel="0" collapsed="false">
      <c r="A3759" s="11" t="str">
        <f aca="false">TRIM('수출입 실적(국가별)'!A3763)</f>
        <v>2026.04</v>
      </c>
      <c r="B3759" s="17" t="n">
        <f aca="false">IFERROR(VALUE(LEFT(A3759,4)),"")</f>
        <v>2026</v>
      </c>
      <c r="C3759" s="17" t="n">
        <f aca="false">IFERROR(VALUE(RIGHT(A3759,2)),"")</f>
        <v>4</v>
      </c>
      <c r="D3759" s="11" t="str">
        <f aca="false">TRIM('수출입 실적(국가별)'!B3763)</f>
        <v>앙귈라</v>
      </c>
      <c r="E3759" s="19" t="n">
        <f aca="false">IFERROR(VALUE(SUBSTITUTE(TRIM('수출입 실적(국가별)'!D3763),",","")),"")</f>
        <v>3</v>
      </c>
      <c r="F3759" s="19" t="n">
        <f aca="false">IFERROR(VALUE(SUBSTITUTE(TRIM('수출입 실적(국가별)'!F3763),",","")),"")</f>
        <v>0</v>
      </c>
      <c r="G3759" s="19" t="n">
        <f aca="false">IFERROR(VALUE(SUBSTITUTE(TRIM('수출입 실적(국가별)'!G3763),",","")),"")</f>
        <v>3</v>
      </c>
    </row>
    <row r="3760" customFormat="false" ht="15" hidden="false" customHeight="true" outlineLevel="0" collapsed="false">
      <c r="A3760" s="11" t="str">
        <f aca="false">TRIM('수출입 실적(국가별)'!A3764)</f>
        <v>2026.04</v>
      </c>
      <c r="B3760" s="17" t="n">
        <f aca="false">IFERROR(VALUE(LEFT(A3760,4)),"")</f>
        <v>2026</v>
      </c>
      <c r="C3760" s="17" t="n">
        <f aca="false">IFERROR(VALUE(RIGHT(A3760,2)),"")</f>
        <v>4</v>
      </c>
      <c r="D3760" s="11" t="str">
        <f aca="false">TRIM('수출입 실적(국가별)'!B3764)</f>
        <v>세인트 바르탤르미</v>
      </c>
      <c r="E3760" s="19" t="n">
        <f aca="false">IFERROR(VALUE(SUBSTITUTE(TRIM('수출입 실적(국가별)'!D3764),",","")),"")</f>
        <v>3</v>
      </c>
      <c r="F3760" s="19" t="n">
        <f aca="false">IFERROR(VALUE(SUBSTITUTE(TRIM('수출입 실적(국가별)'!F3764),",","")),"")</f>
        <v>0</v>
      </c>
      <c r="G3760" s="19" t="n">
        <f aca="false">IFERROR(VALUE(SUBSTITUTE(TRIM('수출입 실적(국가별)'!G3764),",","")),"")</f>
        <v>3</v>
      </c>
    </row>
    <row r="3761" customFormat="false" ht="15" hidden="false" customHeight="true" outlineLevel="0" collapsed="false">
      <c r="A3761" s="11" t="str">
        <f aca="false">TRIM('수출입 실적(국가별)'!A3765)</f>
        <v>2026.04</v>
      </c>
      <c r="B3761" s="17" t="n">
        <f aca="false">IFERROR(VALUE(LEFT(A3761,4)),"")</f>
        <v>2026</v>
      </c>
      <c r="C3761" s="17" t="n">
        <f aca="false">IFERROR(VALUE(RIGHT(A3761,2)),"")</f>
        <v>4</v>
      </c>
      <c r="D3761" s="11" t="str">
        <f aca="false">TRIM('수출입 실적(국가별)'!B3765)</f>
        <v>허드 앤 맥도날드 군도</v>
      </c>
      <c r="E3761" s="19" t="n">
        <f aca="false">IFERROR(VALUE(SUBSTITUTE(TRIM('수출입 실적(국가별)'!D3765),",","")),"")</f>
        <v>2</v>
      </c>
      <c r="F3761" s="19" t="n">
        <f aca="false">IFERROR(VALUE(SUBSTITUTE(TRIM('수출입 실적(국가별)'!F3765),",","")),"")</f>
        <v>0</v>
      </c>
      <c r="G3761" s="19" t="n">
        <f aca="false">IFERROR(VALUE(SUBSTITUTE(TRIM('수출입 실적(국가별)'!G3765),",","")),"")</f>
        <v>2</v>
      </c>
    </row>
    <row r="3762" customFormat="false" ht="15" hidden="false" customHeight="true" outlineLevel="0" collapsed="false">
      <c r="A3762" s="11" t="str">
        <f aca="false">TRIM('수출입 실적(국가별)'!A3766)</f>
        <v>2026.04</v>
      </c>
      <c r="B3762" s="17" t="n">
        <f aca="false">IFERROR(VALUE(LEFT(A3762,4)),"")</f>
        <v>2026</v>
      </c>
      <c r="C3762" s="17" t="n">
        <f aca="false">IFERROR(VALUE(RIGHT(A3762,2)),"")</f>
        <v>4</v>
      </c>
      <c r="D3762" s="11" t="str">
        <f aca="false">TRIM('수출입 실적(국가별)'!B3766)</f>
        <v>세인트마틴(생마르탱)</v>
      </c>
      <c r="E3762" s="19" t="n">
        <f aca="false">IFERROR(VALUE(SUBSTITUTE(TRIM('수출입 실적(국가별)'!D3766),",","")),"")</f>
        <v>2</v>
      </c>
      <c r="F3762" s="19" t="n">
        <f aca="false">IFERROR(VALUE(SUBSTITUTE(TRIM('수출입 실적(국가별)'!F3766),",","")),"")</f>
        <v>0</v>
      </c>
      <c r="G3762" s="19" t="n">
        <f aca="false">IFERROR(VALUE(SUBSTITUTE(TRIM('수출입 실적(국가별)'!G3766),",","")),"")</f>
        <v>2</v>
      </c>
    </row>
    <row r="3763" customFormat="false" ht="15" hidden="false" customHeight="true" outlineLevel="0" collapsed="false">
      <c r="A3763" s="11" t="str">
        <f aca="false">TRIM('수출입 실적(국가별)'!A3767)</f>
        <v>2026.04</v>
      </c>
      <c r="B3763" s="17" t="n">
        <f aca="false">IFERROR(VALUE(LEFT(A3763,4)),"")</f>
        <v>2026</v>
      </c>
      <c r="C3763" s="17" t="n">
        <f aca="false">IFERROR(VALUE(RIGHT(A3763,2)),"")</f>
        <v>4</v>
      </c>
      <c r="D3763" s="11" t="str">
        <f aca="false">TRIM('수출입 실적(국가별)'!B3767)</f>
        <v>코모로스</v>
      </c>
      <c r="E3763" s="19" t="n">
        <f aca="false">IFERROR(VALUE(SUBSTITUTE(TRIM('수출입 실적(국가별)'!D3767),",","")),"")</f>
        <v>2</v>
      </c>
      <c r="F3763" s="19" t="n">
        <f aca="false">IFERROR(VALUE(SUBSTITUTE(TRIM('수출입 실적(국가별)'!F3767),",","")),"")</f>
        <v>0</v>
      </c>
      <c r="G3763" s="19" t="n">
        <f aca="false">IFERROR(VALUE(SUBSTITUTE(TRIM('수출입 실적(국가별)'!G3767),",","")),"")</f>
        <v>2</v>
      </c>
    </row>
    <row r="3764" customFormat="false" ht="15" hidden="false" customHeight="true" outlineLevel="0" collapsed="false">
      <c r="A3764" s="11" t="str">
        <f aca="false">TRIM('수출입 실적(국가별)'!A3768)</f>
        <v>2026.04</v>
      </c>
      <c r="B3764" s="17" t="n">
        <f aca="false">IFERROR(VALUE(LEFT(A3764,4)),"")</f>
        <v>2026</v>
      </c>
      <c r="C3764" s="17" t="n">
        <f aca="false">IFERROR(VALUE(RIGHT(A3764,2)),"")</f>
        <v>4</v>
      </c>
      <c r="D3764" s="11" t="str">
        <f aca="false">TRIM('수출입 실적(국가별)'!B3768)</f>
        <v>교황청</v>
      </c>
      <c r="E3764" s="19" t="n">
        <f aca="false">IFERROR(VALUE(SUBSTITUTE(TRIM('수출입 실적(국가별)'!D3768),",","")),"")</f>
        <v>1</v>
      </c>
      <c r="F3764" s="19" t="n">
        <f aca="false">IFERROR(VALUE(SUBSTITUTE(TRIM('수출입 실적(국가별)'!F3768),",","")),"")</f>
        <v>0</v>
      </c>
      <c r="G3764" s="19" t="n">
        <f aca="false">IFERROR(VALUE(SUBSTITUTE(TRIM('수출입 실적(국가별)'!G3768),",","")),"")</f>
        <v>1</v>
      </c>
    </row>
    <row r="3765" customFormat="false" ht="15" hidden="false" customHeight="true" outlineLevel="0" collapsed="false">
      <c r="A3765" s="11" t="str">
        <f aca="false">TRIM('수출입 실적(국가별)'!A3769)</f>
        <v>2026.04</v>
      </c>
      <c r="B3765" s="17" t="n">
        <f aca="false">IFERROR(VALUE(LEFT(A3765,4)),"")</f>
        <v>2026</v>
      </c>
      <c r="C3765" s="17" t="n">
        <f aca="false">IFERROR(VALUE(RIGHT(A3765,2)),"")</f>
        <v>4</v>
      </c>
      <c r="D3765" s="11" t="str">
        <f aca="false">TRIM('수출입 실적(국가별)'!B3769)</f>
        <v>쿡 아일랜드</v>
      </c>
      <c r="E3765" s="19" t="n">
        <f aca="false">IFERROR(VALUE(SUBSTITUTE(TRIM('수출입 실적(국가별)'!D3769),",","")),"")</f>
        <v>0</v>
      </c>
      <c r="F3765" s="19" t="n">
        <f aca="false">IFERROR(VALUE(SUBSTITUTE(TRIM('수출입 실적(국가별)'!F3769),",","")),"")</f>
        <v>1</v>
      </c>
      <c r="G3765" s="19" t="n">
        <f aca="false">IFERROR(VALUE(SUBSTITUTE(TRIM('수출입 실적(국가별)'!G3769),",","")),"")</f>
        <v>0</v>
      </c>
    </row>
    <row r="3766" customFormat="false" ht="15" hidden="false" customHeight="true" outlineLevel="0" collapsed="false">
      <c r="A3766" s="11" t="str">
        <f aca="false">TRIM('수출입 실적(국가별)'!A3770)</f>
        <v>2026.04</v>
      </c>
      <c r="B3766" s="17" t="n">
        <f aca="false">IFERROR(VALUE(LEFT(A3766,4)),"")</f>
        <v>2026</v>
      </c>
      <c r="C3766" s="17" t="n">
        <f aca="false">IFERROR(VALUE(RIGHT(A3766,2)),"")</f>
        <v>4</v>
      </c>
      <c r="D3766" s="11" t="str">
        <f aca="false">TRIM('수출입 실적(국가별)'!B3770)</f>
        <v>파로에 군도</v>
      </c>
      <c r="E3766" s="19" t="n">
        <f aca="false">IFERROR(VALUE(SUBSTITUTE(TRIM('수출입 실적(국가별)'!D3770),",","")),"")</f>
        <v>0</v>
      </c>
      <c r="F3766" s="19" t="n">
        <f aca="false">IFERROR(VALUE(SUBSTITUTE(TRIM('수출입 실적(국가별)'!F3770),",","")),"")</f>
        <v>162</v>
      </c>
      <c r="G3766" s="19" t="n">
        <f aca="false">IFERROR(VALUE(SUBSTITUTE(TRIM('수출입 실적(국가별)'!G3770),",","")),"")</f>
        <v>-161</v>
      </c>
    </row>
    <row r="3767" customFormat="false" ht="15" hidden="false" customHeight="true" outlineLevel="0" collapsed="false">
      <c r="A3767" s="11" t="str">
        <f aca="false">TRIM('수출입 실적(국가별)'!A3771)</f>
        <v>2026.04</v>
      </c>
      <c r="B3767" s="17" t="n">
        <f aca="false">IFERROR(VALUE(LEFT(A3767,4)),"")</f>
        <v>2026</v>
      </c>
      <c r="C3767" s="17" t="n">
        <f aca="false">IFERROR(VALUE(RIGHT(A3767,2)),"")</f>
        <v>4</v>
      </c>
      <c r="D3767" s="11" t="str">
        <f aca="false">TRIM('수출입 실적(국가별)'!B3771)</f>
        <v>레소토</v>
      </c>
      <c r="E3767" s="19" t="n">
        <f aca="false">IFERROR(VALUE(SUBSTITUTE(TRIM('수출입 실적(국가별)'!D3771),",","")),"")</f>
        <v>0</v>
      </c>
      <c r="F3767" s="19" t="n">
        <f aca="false">IFERROR(VALUE(SUBSTITUTE(TRIM('수출입 실적(국가별)'!F3771),",","")),"")</f>
        <v>8</v>
      </c>
      <c r="G3767" s="19" t="n">
        <f aca="false">IFERROR(VALUE(SUBSTITUTE(TRIM('수출입 실적(국가별)'!G3771),",","")),"")</f>
        <v>-8</v>
      </c>
    </row>
    <row r="3768" customFormat="false" ht="15" hidden="false" customHeight="true" outlineLevel="0" collapsed="false">
      <c r="A3768" s="11" t="str">
        <f aca="false">TRIM('수출입 실적(국가별)'!A3772)</f>
        <v>2026.04</v>
      </c>
      <c r="B3768" s="17" t="n">
        <f aca="false">IFERROR(VALUE(LEFT(A3768,4)),"")</f>
        <v>2026</v>
      </c>
      <c r="C3768" s="17" t="n">
        <f aca="false">IFERROR(VALUE(RIGHT(A3768,2)),"")</f>
        <v>4</v>
      </c>
      <c r="D3768" s="11" t="str">
        <f aca="false">TRIM('수출입 실적(국가별)'!B3772)</f>
        <v>저어지</v>
      </c>
      <c r="E3768" s="19" t="n">
        <f aca="false">IFERROR(VALUE(SUBSTITUTE(TRIM('수출입 실적(국가별)'!D3772),",","")),"")</f>
        <v>0</v>
      </c>
      <c r="F3768" s="19" t="n">
        <f aca="false">IFERROR(VALUE(SUBSTITUTE(TRIM('수출입 실적(국가별)'!F3772),",","")),"")</f>
        <v>1</v>
      </c>
      <c r="G3768" s="19" t="n">
        <f aca="false">IFERROR(VALUE(SUBSTITUTE(TRIM('수출입 실적(국가별)'!G3772),",","")),"")</f>
        <v>-1</v>
      </c>
    </row>
    <row r="3769" customFormat="false" ht="15" hidden="false" customHeight="true" outlineLevel="0" collapsed="false">
      <c r="A3769" s="11" t="str">
        <f aca="false">TRIM('수출입 실적(국가별)'!A3773)</f>
        <v>2026.04</v>
      </c>
      <c r="B3769" s="17" t="n">
        <f aca="false">IFERROR(VALUE(LEFT(A3769,4)),"")</f>
        <v>2026</v>
      </c>
      <c r="C3769" s="17" t="n">
        <f aca="false">IFERROR(VALUE(RIGHT(A3769,2)),"")</f>
        <v>4</v>
      </c>
      <c r="D3769" s="11" t="str">
        <f aca="false">TRIM('수출입 실적(국가별)'!B3773)</f>
        <v>노폴크 아일랜드</v>
      </c>
      <c r="E3769" s="19" t="n">
        <f aca="false">IFERROR(VALUE(SUBSTITUTE(TRIM('수출입 실적(국가별)'!D3773),",","")),"")</f>
        <v>0</v>
      </c>
      <c r="F3769" s="19" t="n">
        <f aca="false">IFERROR(VALUE(SUBSTITUTE(TRIM('수출입 실적(국가별)'!F3773),",","")),"")</f>
        <v>0</v>
      </c>
      <c r="G3769" s="19" t="n">
        <f aca="false">IFERROR(VALUE(SUBSTITUTE(TRIM('수출입 실적(국가별)'!G3773),",","")),"")</f>
        <v>0</v>
      </c>
    </row>
    <row r="3770" customFormat="false" ht="15" hidden="false" customHeight="true" outlineLevel="0" collapsed="false">
      <c r="A3770" s="11" t="str">
        <f aca="false">TRIM('수출입 실적(국가별)'!A3774)</f>
        <v>2026.04</v>
      </c>
      <c r="B3770" s="17" t="n">
        <f aca="false">IFERROR(VALUE(LEFT(A3770,4)),"")</f>
        <v>2026</v>
      </c>
      <c r="C3770" s="17" t="n">
        <f aca="false">IFERROR(VALUE(RIGHT(A3770,2)),"")</f>
        <v>4</v>
      </c>
      <c r="D3770" s="11" t="str">
        <f aca="false">TRIM('수출입 실적(국가별)'!B3774)</f>
        <v>세인트 헬레나</v>
      </c>
      <c r="E3770" s="19" t="n">
        <f aca="false">IFERROR(VALUE(SUBSTITUTE(TRIM('수출입 실적(국가별)'!D3774),",","")),"")</f>
        <v>0</v>
      </c>
      <c r="F3770" s="19" t="n">
        <f aca="false">IFERROR(VALUE(SUBSTITUTE(TRIM('수출입 실적(국가별)'!F3774),",","")),"")</f>
        <v>0</v>
      </c>
      <c r="G3770" s="19" t="n">
        <f aca="false">IFERROR(VALUE(SUBSTITUTE(TRIM('수출입 실적(국가별)'!G3774),",","")),"")</f>
        <v>0</v>
      </c>
    </row>
    <row r="3771" customFormat="false" ht="15" hidden="false" customHeight="true" outlineLevel="0" collapsed="false">
      <c r="A3771" s="11" t="str">
        <f aca="false">TRIM('수출입 실적(국가별)'!A3775)</f>
        <v>2026.04</v>
      </c>
      <c r="B3771" s="17" t="n">
        <f aca="false">IFERROR(VALUE(LEFT(A3771,4)),"")</f>
        <v>2026</v>
      </c>
      <c r="C3771" s="17" t="n">
        <f aca="false">IFERROR(VALUE(RIGHT(A3771,2)),"")</f>
        <v>4</v>
      </c>
      <c r="D3771" s="11" t="str">
        <f aca="false">TRIM('수출입 실적(국가별)'!B3775)</f>
        <v>토켈라우</v>
      </c>
      <c r="E3771" s="19" t="n">
        <f aca="false">IFERROR(VALUE(SUBSTITUTE(TRIM('수출입 실적(국가별)'!D3775),",","")),"")</f>
        <v>0</v>
      </c>
      <c r="F3771" s="19" t="n">
        <f aca="false">IFERROR(VALUE(SUBSTITUTE(TRIM('수출입 실적(국가별)'!F3775),",","")),"")</f>
        <v>5</v>
      </c>
      <c r="G3771" s="19" t="n">
        <f aca="false">IFERROR(VALUE(SUBSTITUTE(TRIM('수출입 실적(국가별)'!G3775),",","")),"")</f>
        <v>-5</v>
      </c>
    </row>
    <row r="3772" customFormat="false" ht="15" hidden="false" customHeight="true" outlineLevel="0" collapsed="false">
      <c r="A3772" s="11" t="str">
        <f aca="false">TRIM('수출입 실적(국가별)'!A3776)</f>
        <v>2026.04</v>
      </c>
      <c r="B3772" s="17" t="n">
        <f aca="false">IFERROR(VALUE(LEFT(A3772,4)),"")</f>
        <v>2026</v>
      </c>
      <c r="C3772" s="17" t="n">
        <f aca="false">IFERROR(VALUE(RIGHT(A3772,2)),"")</f>
        <v>4</v>
      </c>
      <c r="D3772" s="11" t="str">
        <f aca="false">TRIM('수출입 실적(국가별)'!B3776)</f>
        <v>니우에</v>
      </c>
      <c r="E3772" s="19" t="n">
        <f aca="false">IFERROR(VALUE(SUBSTITUTE(TRIM('수출입 실적(국가별)'!D3776),",","")),"")</f>
        <v>0</v>
      </c>
      <c r="F3772" s="19" t="n">
        <f aca="false">IFERROR(VALUE(SUBSTITUTE(TRIM('수출입 실적(국가별)'!F3776),",","")),"")</f>
        <v>117</v>
      </c>
      <c r="G3772" s="19" t="n">
        <f aca="false">IFERROR(VALUE(SUBSTITUTE(TRIM('수출입 실적(국가별)'!G3776),",","")),"")</f>
        <v>-117</v>
      </c>
    </row>
    <row r="3773" customFormat="false" ht="15" hidden="false" customHeight="true" outlineLevel="0" collapsed="false">
      <c r="A3773" s="11" t="str">
        <f aca="false">TRIM('수출입 실적(국가별)'!A3777)</f>
        <v>2026.04</v>
      </c>
      <c r="B3773" s="17" t="n">
        <f aca="false">IFERROR(VALUE(LEFT(A3773,4)),"")</f>
        <v>2026</v>
      </c>
      <c r="C3773" s="17" t="n">
        <f aca="false">IFERROR(VALUE(RIGHT(A3773,2)),"")</f>
        <v>4</v>
      </c>
      <c r="D3773" s="11" t="str">
        <f aca="false">TRIM('수출입 실적(국가별)'!B3777)</f>
        <v>안타티카</v>
      </c>
      <c r="E3773" s="19" t="n">
        <f aca="false">IFERROR(VALUE(SUBSTITUTE(TRIM('수출입 실적(국가별)'!D3777),",","")),"")</f>
        <v>0</v>
      </c>
      <c r="F3773" s="19" t="n">
        <f aca="false">IFERROR(VALUE(SUBSTITUTE(TRIM('수출입 실적(국가별)'!F3777),",","")),"")</f>
        <v>20</v>
      </c>
      <c r="G3773" s="19" t="n">
        <f aca="false">IFERROR(VALUE(SUBSTITUTE(TRIM('수출입 실적(국가별)'!G3777),",","")),"")</f>
        <v>-20</v>
      </c>
    </row>
    <row r="3774" customFormat="false" ht="15" hidden="false" customHeight="true" outlineLevel="0" collapsed="false">
      <c r="A3774" s="11" t="str">
        <f aca="false">TRIM('수출입 실적(국가별)'!A3778)</f>
        <v>2026.04</v>
      </c>
      <c r="B3774" s="17" t="n">
        <f aca="false">IFERROR(VALUE(LEFT(A3774,4)),"")</f>
        <v>2026</v>
      </c>
      <c r="C3774" s="17" t="n">
        <f aca="false">IFERROR(VALUE(RIGHT(A3774,2)),"")</f>
        <v>4</v>
      </c>
      <c r="D3774" s="11" t="str">
        <f aca="false">TRIM('수출입 실적(국가별)'!B3778)</f>
        <v>남조지아 &amp; 남샌드위치 군도</v>
      </c>
      <c r="E3774" s="19" t="n">
        <f aca="false">IFERROR(VALUE(SUBSTITUTE(TRIM('수출입 실적(국가별)'!D3778),",","")),"")</f>
        <v>0</v>
      </c>
      <c r="F3774" s="19" t="n">
        <f aca="false">IFERROR(VALUE(SUBSTITUTE(TRIM('수출입 실적(국가별)'!F3778),",","")),"")</f>
        <v>5</v>
      </c>
      <c r="G3774" s="19" t="n">
        <f aca="false">IFERROR(VALUE(SUBSTITUTE(TRIM('수출입 실적(국가별)'!G3778),",","")),"")</f>
        <v>-5</v>
      </c>
    </row>
    <row r="3775" customFormat="false" ht="15" hidden="false" customHeight="true" outlineLevel="0" collapsed="false">
      <c r="A3775" s="11" t="str">
        <f aca="false">TRIM('수출입 실적(국가별)'!A3779)</f>
        <v>2026.05</v>
      </c>
      <c r="B3775" s="17" t="n">
        <f aca="false">IFERROR(VALUE(LEFT(A3775,4)),"")</f>
        <v>2026</v>
      </c>
      <c r="C3775" s="17" t="n">
        <f aca="false">IFERROR(VALUE(RIGHT(A3775,2)),"")</f>
        <v>5</v>
      </c>
      <c r="D3775" s="11" t="str">
        <f aca="false">TRIM('수출입 실적(국가별)'!B3779)</f>
        <v>중국</v>
      </c>
      <c r="E3775" s="19" t="n">
        <f aca="false">IFERROR(VALUE(SUBSTITUTE(TRIM('수출입 실적(국가별)'!D3779),",","")),"")</f>
        <v>18883274</v>
      </c>
      <c r="F3775" s="19" t="n">
        <f aca="false">IFERROR(VALUE(SUBSTITUTE(TRIM('수출입 실적(국가별)'!F3779),",","")),"")</f>
        <v>15097201</v>
      </c>
      <c r="G3775" s="19" t="n">
        <f aca="false">IFERROR(VALUE(SUBSTITUTE(TRIM('수출입 실적(국가별)'!G3779),",","")),"")</f>
        <v>3786072</v>
      </c>
    </row>
    <row r="3776" customFormat="false" ht="15" hidden="false" customHeight="true" outlineLevel="0" collapsed="false">
      <c r="A3776" s="11" t="str">
        <f aca="false">TRIM('수출입 실적(국가별)'!A3780)</f>
        <v>2026.05</v>
      </c>
      <c r="B3776" s="17" t="n">
        <f aca="false">IFERROR(VALUE(LEFT(A3776,4)),"")</f>
        <v>2026</v>
      </c>
      <c r="C3776" s="17" t="n">
        <f aca="false">IFERROR(VALUE(RIGHT(A3776,2)),"")</f>
        <v>5</v>
      </c>
      <c r="D3776" s="11" t="str">
        <f aca="false">TRIM('수출입 실적(국가별)'!B3780)</f>
        <v>미국</v>
      </c>
      <c r="E3776" s="19" t="n">
        <f aca="false">IFERROR(VALUE(SUBSTITUTE(TRIM('수출입 실적(국가별)'!D3780),",","")),"")</f>
        <v>15981424</v>
      </c>
      <c r="F3776" s="19" t="n">
        <f aca="false">IFERROR(VALUE(SUBSTITUTE(TRIM('수출입 실적(국가별)'!F3780),",","")),"")</f>
        <v>7518119</v>
      </c>
      <c r="G3776" s="19" t="n">
        <f aca="false">IFERROR(VALUE(SUBSTITUTE(TRIM('수출입 실적(국가별)'!G3780),",","")),"")</f>
        <v>8463305</v>
      </c>
    </row>
    <row r="3777" customFormat="false" ht="15" hidden="false" customHeight="true" outlineLevel="0" collapsed="false">
      <c r="A3777" s="11" t="str">
        <f aca="false">TRIM('수출입 실적(국가별)'!A3781)</f>
        <v>2026.05</v>
      </c>
      <c r="B3777" s="17" t="n">
        <f aca="false">IFERROR(VALUE(LEFT(A3777,4)),"")</f>
        <v>2026</v>
      </c>
      <c r="C3777" s="17" t="n">
        <f aca="false">IFERROR(VALUE(RIGHT(A3777,2)),"")</f>
        <v>5</v>
      </c>
      <c r="D3777" s="11" t="str">
        <f aca="false">TRIM('수출입 실적(국가별)'!B3781)</f>
        <v>베트남</v>
      </c>
      <c r="E3777" s="19" t="n">
        <f aca="false">IFERROR(VALUE(SUBSTITUTE(TRIM('수출입 실적(국가별)'!D3781),",","")),"")</f>
        <v>8444947</v>
      </c>
      <c r="F3777" s="19" t="n">
        <f aca="false">IFERROR(VALUE(SUBSTITUTE(TRIM('수출입 실적(국가별)'!F3781),",","")),"")</f>
        <v>2623560</v>
      </c>
      <c r="G3777" s="19" t="n">
        <f aca="false">IFERROR(VALUE(SUBSTITUTE(TRIM('수출입 실적(국가별)'!G3781),",","")),"")</f>
        <v>5821387</v>
      </c>
    </row>
    <row r="3778" customFormat="false" ht="15" hidden="false" customHeight="true" outlineLevel="0" collapsed="false">
      <c r="A3778" s="11" t="str">
        <f aca="false">TRIM('수출입 실적(국가별)'!A3782)</f>
        <v>2026.05</v>
      </c>
      <c r="B3778" s="17" t="n">
        <f aca="false">IFERROR(VALUE(LEFT(A3778,4)),"")</f>
        <v>2026</v>
      </c>
      <c r="C3778" s="17" t="n">
        <f aca="false">IFERROR(VALUE(RIGHT(A3778,2)),"")</f>
        <v>5</v>
      </c>
      <c r="D3778" s="11" t="str">
        <f aca="false">TRIM('수출입 실적(국가별)'!B3782)</f>
        <v>대만</v>
      </c>
      <c r="E3778" s="19" t="n">
        <f aca="false">IFERROR(VALUE(SUBSTITUTE(TRIM('수출입 실적(국가별)'!D3782),",","")),"")</f>
        <v>6664227</v>
      </c>
      <c r="F3778" s="19" t="n">
        <f aca="false">IFERROR(VALUE(SUBSTITUTE(TRIM('수출입 실적(국가별)'!F3782),",","")),"")</f>
        <v>3137224</v>
      </c>
      <c r="G3778" s="19" t="n">
        <f aca="false">IFERROR(VALUE(SUBSTITUTE(TRIM('수출입 실적(국가별)'!G3782),",","")),"")</f>
        <v>3527003</v>
      </c>
    </row>
    <row r="3779" customFormat="false" ht="15" hidden="false" customHeight="true" outlineLevel="0" collapsed="false">
      <c r="A3779" s="11" t="str">
        <f aca="false">TRIM('수출입 실적(국가별)'!A3783)</f>
        <v>2026.05</v>
      </c>
      <c r="B3779" s="17" t="n">
        <f aca="false">IFERROR(VALUE(LEFT(A3779,4)),"")</f>
        <v>2026</v>
      </c>
      <c r="C3779" s="17" t="n">
        <f aca="false">IFERROR(VALUE(RIGHT(A3779,2)),"")</f>
        <v>5</v>
      </c>
      <c r="D3779" s="11" t="str">
        <f aca="false">TRIM('수출입 실적(국가별)'!B3783)</f>
        <v>홍콩</v>
      </c>
      <c r="E3779" s="19" t="n">
        <f aca="false">IFERROR(VALUE(SUBSTITUTE(TRIM('수출입 실적(국가별)'!D3783),",","")),"")</f>
        <v>6466679</v>
      </c>
      <c r="F3779" s="19" t="n">
        <f aca="false">IFERROR(VALUE(SUBSTITUTE(TRIM('수출입 실적(국가별)'!F3783),",","")),"")</f>
        <v>248816</v>
      </c>
      <c r="G3779" s="19" t="n">
        <f aca="false">IFERROR(VALUE(SUBSTITUTE(TRIM('수출입 실적(국가별)'!G3783),",","")),"")</f>
        <v>6217863</v>
      </c>
    </row>
    <row r="3780" customFormat="false" ht="15" hidden="false" customHeight="true" outlineLevel="0" collapsed="false">
      <c r="A3780" s="11" t="str">
        <f aca="false">TRIM('수출입 실적(국가별)'!A3784)</f>
        <v>2026.05</v>
      </c>
      <c r="B3780" s="17" t="n">
        <f aca="false">IFERROR(VALUE(LEFT(A3780,4)),"")</f>
        <v>2026</v>
      </c>
      <c r="C3780" s="17" t="n">
        <f aca="false">IFERROR(VALUE(RIGHT(A3780,2)),"")</f>
        <v>5</v>
      </c>
      <c r="D3780" s="11" t="str">
        <f aca="false">TRIM('수출입 실적(국가별)'!B3784)</f>
        <v>일본</v>
      </c>
      <c r="E3780" s="19" t="n">
        <f aca="false">IFERROR(VALUE(SUBSTITUTE(TRIM('수출입 실적(국가별)'!D3784),",","")),"")</f>
        <v>2640922</v>
      </c>
      <c r="F3780" s="19" t="n">
        <f aca="false">IFERROR(VALUE(SUBSTITUTE(TRIM('수출입 실적(국가별)'!F3784),",","")),"")</f>
        <v>4292956</v>
      </c>
      <c r="G3780" s="19" t="n">
        <f aca="false">IFERROR(VALUE(SUBSTITUTE(TRIM('수출입 실적(국가별)'!G3784),",","")),"")</f>
        <v>-1652034</v>
      </c>
    </row>
    <row r="3781" customFormat="false" ht="15" hidden="false" customHeight="true" outlineLevel="0" collapsed="false">
      <c r="A3781" s="11" t="str">
        <f aca="false">TRIM('수출입 실적(국가별)'!A3785)</f>
        <v>2026.05</v>
      </c>
      <c r="B3781" s="17" t="n">
        <f aca="false">IFERROR(VALUE(LEFT(A3781,4)),"")</f>
        <v>2026</v>
      </c>
      <c r="C3781" s="17" t="n">
        <f aca="false">IFERROR(VALUE(RIGHT(A3781,2)),"")</f>
        <v>5</v>
      </c>
      <c r="D3781" s="11" t="str">
        <f aca="false">TRIM('수출입 실적(국가별)'!B3785)</f>
        <v>싱가포르</v>
      </c>
      <c r="E3781" s="19" t="n">
        <f aca="false">IFERROR(VALUE(SUBSTITUTE(TRIM('수출입 실적(국가별)'!D3785),",","")),"")</f>
        <v>2304935</v>
      </c>
      <c r="F3781" s="19" t="n">
        <f aca="false">IFERROR(VALUE(SUBSTITUTE(TRIM('수출입 실적(국가별)'!F3785),",","")),"")</f>
        <v>1337718</v>
      </c>
      <c r="G3781" s="19" t="n">
        <f aca="false">IFERROR(VALUE(SUBSTITUTE(TRIM('수출입 실적(국가별)'!G3785),",","")),"")</f>
        <v>967217</v>
      </c>
    </row>
    <row r="3782" customFormat="false" ht="15" hidden="false" customHeight="true" outlineLevel="0" collapsed="false">
      <c r="A3782" s="11" t="str">
        <f aca="false">TRIM('수출입 실적(국가별)'!A3786)</f>
        <v>2026.05</v>
      </c>
      <c r="B3782" s="17" t="n">
        <f aca="false">IFERROR(VALUE(LEFT(A3782,4)),"")</f>
        <v>2026</v>
      </c>
      <c r="C3782" s="17" t="n">
        <f aca="false">IFERROR(VALUE(RIGHT(A3782,2)),"")</f>
        <v>5</v>
      </c>
      <c r="D3782" s="11" t="str">
        <f aca="false">TRIM('수출입 실적(국가별)'!B3786)</f>
        <v>호주</v>
      </c>
      <c r="E3782" s="19" t="n">
        <f aca="false">IFERROR(VALUE(SUBSTITUTE(TRIM('수출입 실적(국가별)'!D3786),",","")),"")</f>
        <v>2095885</v>
      </c>
      <c r="F3782" s="19" t="n">
        <f aca="false">IFERROR(VALUE(SUBSTITUTE(TRIM('수출입 실적(국가별)'!F3786),",","")),"")</f>
        <v>3021929</v>
      </c>
      <c r="G3782" s="19" t="n">
        <f aca="false">IFERROR(VALUE(SUBSTITUTE(TRIM('수출입 실적(국가별)'!G3786),",","")),"")</f>
        <v>-926044</v>
      </c>
    </row>
    <row r="3783" customFormat="false" ht="15" hidden="false" customHeight="true" outlineLevel="0" collapsed="false">
      <c r="A3783" s="11" t="str">
        <f aca="false">TRIM('수출입 실적(국가별)'!A3787)</f>
        <v>2026.05</v>
      </c>
      <c r="B3783" s="17" t="n">
        <f aca="false">IFERROR(VALUE(LEFT(A3783,4)),"")</f>
        <v>2026</v>
      </c>
      <c r="C3783" s="17" t="n">
        <f aca="false">IFERROR(VALUE(RIGHT(A3783,2)),"")</f>
        <v>5</v>
      </c>
      <c r="D3783" s="11" t="str">
        <f aca="false">TRIM('수출입 실적(국가별)'!B3787)</f>
        <v>인도</v>
      </c>
      <c r="E3783" s="19" t="n">
        <f aca="false">IFERROR(VALUE(SUBSTITUTE(TRIM('수출입 실적(국가별)'!D3787),",","")),"")</f>
        <v>1955195</v>
      </c>
      <c r="F3783" s="19" t="n">
        <f aca="false">IFERROR(VALUE(SUBSTITUTE(TRIM('수출입 실적(국가별)'!F3787),",","")),"")</f>
        <v>652952</v>
      </c>
      <c r="G3783" s="19" t="n">
        <f aca="false">IFERROR(VALUE(SUBSTITUTE(TRIM('수출입 실적(국가별)'!G3787),",","")),"")</f>
        <v>1302243</v>
      </c>
    </row>
    <row r="3784" customFormat="false" ht="15" hidden="false" customHeight="true" outlineLevel="0" collapsed="false">
      <c r="A3784" s="11" t="str">
        <f aca="false">TRIM('수출입 실적(국가별)'!A3788)</f>
        <v>2026.05</v>
      </c>
      <c r="B3784" s="17" t="n">
        <f aca="false">IFERROR(VALUE(LEFT(A3784,4)),"")</f>
        <v>2026</v>
      </c>
      <c r="C3784" s="17" t="n">
        <f aca="false">IFERROR(VALUE(RIGHT(A3784,2)),"")</f>
        <v>5</v>
      </c>
      <c r="D3784" s="11" t="str">
        <f aca="false">TRIM('수출입 실적(국가별)'!B3788)</f>
        <v>필리핀</v>
      </c>
      <c r="E3784" s="19" t="n">
        <f aca="false">IFERROR(VALUE(SUBSTITUTE(TRIM('수출입 실적(국가별)'!D3788),",","")),"")</f>
        <v>1699997</v>
      </c>
      <c r="F3784" s="19" t="n">
        <f aca="false">IFERROR(VALUE(SUBSTITUTE(TRIM('수출입 실적(국가별)'!F3788),",","")),"")</f>
        <v>403071</v>
      </c>
      <c r="G3784" s="19" t="n">
        <f aca="false">IFERROR(VALUE(SUBSTITUTE(TRIM('수출입 실적(국가별)'!G3788),",","")),"")</f>
        <v>1296926</v>
      </c>
    </row>
    <row r="3785" customFormat="false" ht="15" hidden="false" customHeight="true" outlineLevel="0" collapsed="false">
      <c r="A3785" s="11" t="str">
        <f aca="false">TRIM('수출입 실적(국가별)'!A3789)</f>
        <v>2026.05</v>
      </c>
      <c r="B3785" s="17" t="n">
        <f aca="false">IFERROR(VALUE(LEFT(A3785,4)),"")</f>
        <v>2026</v>
      </c>
      <c r="C3785" s="17" t="n">
        <f aca="false">IFERROR(VALUE(RIGHT(A3785,2)),"")</f>
        <v>5</v>
      </c>
      <c r="D3785" s="11" t="str">
        <f aca="false">TRIM('수출입 실적(국가별)'!B3789)</f>
        <v>멕시코</v>
      </c>
      <c r="E3785" s="19" t="n">
        <f aca="false">IFERROR(VALUE(SUBSTITUTE(TRIM('수출입 실적(국가별)'!D3789),",","")),"")</f>
        <v>1532847</v>
      </c>
      <c r="F3785" s="19" t="n">
        <f aca="false">IFERROR(VALUE(SUBSTITUTE(TRIM('수출입 실적(국가별)'!F3789),",","")),"")</f>
        <v>575071</v>
      </c>
      <c r="G3785" s="19" t="n">
        <f aca="false">IFERROR(VALUE(SUBSTITUTE(TRIM('수출입 실적(국가별)'!G3789),",","")),"")</f>
        <v>957776</v>
      </c>
    </row>
    <row r="3786" customFormat="false" ht="15" hidden="false" customHeight="true" outlineLevel="0" collapsed="false">
      <c r="A3786" s="11" t="str">
        <f aca="false">TRIM('수출입 실적(국가별)'!A3790)</f>
        <v>2026.05</v>
      </c>
      <c r="B3786" s="17" t="n">
        <f aca="false">IFERROR(VALUE(LEFT(A3786,4)),"")</f>
        <v>2026</v>
      </c>
      <c r="C3786" s="17" t="n">
        <f aca="false">IFERROR(VALUE(RIGHT(A3786,2)),"")</f>
        <v>5</v>
      </c>
      <c r="D3786" s="11" t="str">
        <f aca="false">TRIM('수출입 실적(국가별)'!B3790)</f>
        <v>말레이시아</v>
      </c>
      <c r="E3786" s="19" t="n">
        <f aca="false">IFERROR(VALUE(SUBSTITUTE(TRIM('수출입 실적(국가별)'!D3790),",","")),"")</f>
        <v>1461439</v>
      </c>
      <c r="F3786" s="19" t="n">
        <f aca="false">IFERROR(VALUE(SUBSTITUTE(TRIM('수출입 실적(국가별)'!F3790),",","")),"")</f>
        <v>1386275</v>
      </c>
      <c r="G3786" s="19" t="n">
        <f aca="false">IFERROR(VALUE(SUBSTITUTE(TRIM('수출입 실적(국가별)'!G3790),",","")),"")</f>
        <v>75164</v>
      </c>
    </row>
    <row r="3787" customFormat="false" ht="15" hidden="false" customHeight="true" outlineLevel="0" collapsed="false">
      <c r="A3787" s="11" t="str">
        <f aca="false">TRIM('수출입 실적(국가별)'!A3791)</f>
        <v>2026.05</v>
      </c>
      <c r="B3787" s="17" t="n">
        <f aca="false">IFERROR(VALUE(LEFT(A3787,4)),"")</f>
        <v>2026</v>
      </c>
      <c r="C3787" s="17" t="n">
        <f aca="false">IFERROR(VALUE(RIGHT(A3787,2)),"")</f>
        <v>5</v>
      </c>
      <c r="D3787" s="11" t="str">
        <f aca="false">TRIM('수출입 실적(국가별)'!B3791)</f>
        <v>네덜란드</v>
      </c>
      <c r="E3787" s="19" t="n">
        <f aca="false">IFERROR(VALUE(SUBSTITUTE(TRIM('수출입 실적(국가별)'!D3791),",","")),"")</f>
        <v>1298149</v>
      </c>
      <c r="F3787" s="19" t="n">
        <f aca="false">IFERROR(VALUE(SUBSTITUTE(TRIM('수출입 실적(국가별)'!F3791),",","")),"")</f>
        <v>1371006</v>
      </c>
      <c r="G3787" s="19" t="n">
        <f aca="false">IFERROR(VALUE(SUBSTITUTE(TRIM('수출입 실적(국가별)'!G3791),",","")),"")</f>
        <v>-72857</v>
      </c>
    </row>
    <row r="3788" customFormat="false" ht="15" hidden="false" customHeight="true" outlineLevel="0" collapsed="false">
      <c r="A3788" s="11" t="str">
        <f aca="false">TRIM('수출입 실적(국가별)'!A3792)</f>
        <v>2026.05</v>
      </c>
      <c r="B3788" s="17" t="n">
        <f aca="false">IFERROR(VALUE(LEFT(A3788,4)),"")</f>
        <v>2026</v>
      </c>
      <c r="C3788" s="17" t="n">
        <f aca="false">IFERROR(VALUE(RIGHT(A3788,2)),"")</f>
        <v>5</v>
      </c>
      <c r="D3788" s="11" t="str">
        <f aca="false">TRIM('수출입 실적(국가별)'!B3792)</f>
        <v>캐나다</v>
      </c>
      <c r="E3788" s="19" t="n">
        <f aca="false">IFERROR(VALUE(SUBSTITUTE(TRIM('수출입 실적(국가별)'!D3792),",","")),"")</f>
        <v>1121829</v>
      </c>
      <c r="F3788" s="19" t="n">
        <f aca="false">IFERROR(VALUE(SUBSTITUTE(TRIM('수출입 실적(국가별)'!F3792),",","")),"")</f>
        <v>1136033</v>
      </c>
      <c r="G3788" s="19" t="n">
        <f aca="false">IFERROR(VALUE(SUBSTITUTE(TRIM('수출입 실적(국가별)'!G3792),",","")),"")</f>
        <v>-14204</v>
      </c>
    </row>
    <row r="3789" customFormat="false" ht="15" hidden="false" customHeight="true" outlineLevel="0" collapsed="false">
      <c r="A3789" s="11" t="str">
        <f aca="false">TRIM('수출입 실적(국가별)'!A3793)</f>
        <v>2026.05</v>
      </c>
      <c r="B3789" s="17" t="n">
        <f aca="false">IFERROR(VALUE(LEFT(A3789,4)),"")</f>
        <v>2026</v>
      </c>
      <c r="C3789" s="17" t="n">
        <f aca="false">IFERROR(VALUE(RIGHT(A3789,2)),"")</f>
        <v>5</v>
      </c>
      <c r="D3789" s="11" t="str">
        <f aca="false">TRIM('수출입 실적(국가별)'!B3793)</f>
        <v>태국</v>
      </c>
      <c r="E3789" s="19" t="n">
        <f aca="false">IFERROR(VALUE(SUBSTITUTE(TRIM('수출입 실적(국가별)'!D3793),",","")),"")</f>
        <v>913773</v>
      </c>
      <c r="F3789" s="19" t="n">
        <f aca="false">IFERROR(VALUE(SUBSTITUTE(TRIM('수출입 실적(국가별)'!F3793),",","")),"")</f>
        <v>636930</v>
      </c>
      <c r="G3789" s="19" t="n">
        <f aca="false">IFERROR(VALUE(SUBSTITUTE(TRIM('수출입 실적(국가별)'!G3793),",","")),"")</f>
        <v>276842</v>
      </c>
    </row>
    <row r="3790" customFormat="false" ht="15" hidden="false" customHeight="true" outlineLevel="0" collapsed="false">
      <c r="A3790" s="11" t="str">
        <f aca="false">TRIM('수출입 실적(국가별)'!A3794)</f>
        <v>2026.05</v>
      </c>
      <c r="B3790" s="17" t="n">
        <f aca="false">IFERROR(VALUE(LEFT(A3790,4)),"")</f>
        <v>2026</v>
      </c>
      <c r="C3790" s="17" t="n">
        <f aca="false">IFERROR(VALUE(RIGHT(A3790,2)),"")</f>
        <v>5</v>
      </c>
      <c r="D3790" s="11" t="str">
        <f aca="false">TRIM('수출입 실적(국가별)'!B3794)</f>
        <v>인도네시아</v>
      </c>
      <c r="E3790" s="19" t="n">
        <f aca="false">IFERROR(VALUE(SUBSTITUTE(TRIM('수출입 실적(국가별)'!D3794),",","")),"")</f>
        <v>912941</v>
      </c>
      <c r="F3790" s="19" t="n">
        <f aca="false">IFERROR(VALUE(SUBSTITUTE(TRIM('수출입 실적(국가별)'!F3794),",","")),"")</f>
        <v>887287</v>
      </c>
      <c r="G3790" s="19" t="n">
        <f aca="false">IFERROR(VALUE(SUBSTITUTE(TRIM('수출입 실적(국가별)'!G3794),",","")),"")</f>
        <v>25654</v>
      </c>
    </row>
    <row r="3791" customFormat="false" ht="15" hidden="false" customHeight="true" outlineLevel="0" collapsed="false">
      <c r="A3791" s="11" t="str">
        <f aca="false">TRIM('수출입 실적(국가별)'!A3795)</f>
        <v>2026.05</v>
      </c>
      <c r="B3791" s="17" t="n">
        <f aca="false">IFERROR(VALUE(LEFT(A3791,4)),"")</f>
        <v>2026</v>
      </c>
      <c r="C3791" s="17" t="n">
        <f aca="false">IFERROR(VALUE(RIGHT(A3791,2)),"")</f>
        <v>5</v>
      </c>
      <c r="D3791" s="11" t="str">
        <f aca="false">TRIM('수출입 실적(국가별)'!B3795)</f>
        <v>독일</v>
      </c>
      <c r="E3791" s="19" t="n">
        <f aca="false">IFERROR(VALUE(SUBSTITUTE(TRIM('수출입 실적(국가별)'!D3795),",","")),"")</f>
        <v>816249</v>
      </c>
      <c r="F3791" s="19" t="n">
        <f aca="false">IFERROR(VALUE(SUBSTITUTE(TRIM('수출입 실적(국가별)'!F3795),",","")),"")</f>
        <v>1994427</v>
      </c>
      <c r="G3791" s="19" t="n">
        <f aca="false">IFERROR(VALUE(SUBSTITUTE(TRIM('수출입 실적(국가별)'!G3795),",","")),"")</f>
        <v>-1178178</v>
      </c>
    </row>
    <row r="3792" customFormat="false" ht="15" hidden="false" customHeight="true" outlineLevel="0" collapsed="false">
      <c r="A3792" s="11" t="str">
        <f aca="false">TRIM('수출입 실적(국가별)'!A3796)</f>
        <v>2026.05</v>
      </c>
      <c r="B3792" s="17" t="n">
        <f aca="false">IFERROR(VALUE(LEFT(A3792,4)),"")</f>
        <v>2026</v>
      </c>
      <c r="C3792" s="17" t="n">
        <f aca="false">IFERROR(VALUE(RIGHT(A3792,2)),"")</f>
        <v>5</v>
      </c>
      <c r="D3792" s="11" t="str">
        <f aca="false">TRIM('수출입 실적(국가별)'!B3796)</f>
        <v>튀르키예</v>
      </c>
      <c r="E3792" s="19" t="n">
        <f aca="false">IFERROR(VALUE(SUBSTITUTE(TRIM('수출입 실적(국가별)'!D3796),",","")),"")</f>
        <v>782801</v>
      </c>
      <c r="F3792" s="19" t="n">
        <f aca="false">IFERROR(VALUE(SUBSTITUTE(TRIM('수출입 실적(국가별)'!F3796),",","")),"")</f>
        <v>134961</v>
      </c>
      <c r="G3792" s="19" t="n">
        <f aca="false">IFERROR(VALUE(SUBSTITUTE(TRIM('수출입 실적(국가별)'!G3796),",","")),"")</f>
        <v>647841</v>
      </c>
    </row>
    <row r="3793" customFormat="false" ht="15" hidden="false" customHeight="true" outlineLevel="0" collapsed="false">
      <c r="A3793" s="11" t="str">
        <f aca="false">TRIM('수출입 실적(국가별)'!A3797)</f>
        <v>2026.05</v>
      </c>
      <c r="B3793" s="17" t="n">
        <f aca="false">IFERROR(VALUE(LEFT(A3793,4)),"")</f>
        <v>2026</v>
      </c>
      <c r="C3793" s="17" t="n">
        <f aca="false">IFERROR(VALUE(RIGHT(A3793,2)),"")</f>
        <v>5</v>
      </c>
      <c r="D3793" s="11" t="str">
        <f aca="false">TRIM('수출입 실적(국가별)'!B3797)</f>
        <v>마샬군도</v>
      </c>
      <c r="E3793" s="19" t="n">
        <f aca="false">IFERROR(VALUE(SUBSTITUTE(TRIM('수출입 실적(국가별)'!D3797),",","")),"")</f>
        <v>693427</v>
      </c>
      <c r="F3793" s="19" t="n">
        <f aca="false">IFERROR(VALUE(SUBSTITUTE(TRIM('수출입 실적(국가별)'!F3797),",","")),"")</f>
        <v>46</v>
      </c>
      <c r="G3793" s="19" t="n">
        <f aca="false">IFERROR(VALUE(SUBSTITUTE(TRIM('수출입 실적(국가별)'!G3797),",","")),"")</f>
        <v>693381</v>
      </c>
    </row>
    <row r="3794" customFormat="false" ht="15" hidden="false" customHeight="true" outlineLevel="0" collapsed="false">
      <c r="A3794" s="11" t="str">
        <f aca="false">TRIM('수출입 실적(국가별)'!A3798)</f>
        <v>2026.05</v>
      </c>
      <c r="B3794" s="17" t="n">
        <f aca="false">IFERROR(VALUE(LEFT(A3794,4)),"")</f>
        <v>2026</v>
      </c>
      <c r="C3794" s="17" t="n">
        <f aca="false">IFERROR(VALUE(RIGHT(A3794,2)),"")</f>
        <v>5</v>
      </c>
      <c r="D3794" s="11" t="str">
        <f aca="false">TRIM('수출입 실적(국가별)'!B3798)</f>
        <v>폴란드</v>
      </c>
      <c r="E3794" s="19" t="n">
        <f aca="false">IFERROR(VALUE(SUBSTITUTE(TRIM('수출입 실적(국가별)'!D3798),",","")),"")</f>
        <v>672197</v>
      </c>
      <c r="F3794" s="19" t="n">
        <f aca="false">IFERROR(VALUE(SUBSTITUTE(TRIM('수출입 실적(국가별)'!F3798),",","")),"")</f>
        <v>115798</v>
      </c>
      <c r="G3794" s="19" t="n">
        <f aca="false">IFERROR(VALUE(SUBSTITUTE(TRIM('수출입 실적(국가별)'!G3798),",","")),"")</f>
        <v>556399</v>
      </c>
    </row>
    <row r="3795" customFormat="false" ht="15" hidden="false" customHeight="true" outlineLevel="0" collapsed="false">
      <c r="A3795" s="11" t="str">
        <f aca="false">TRIM('수출입 실적(국가별)'!A3799)</f>
        <v>2026.05</v>
      </c>
      <c r="B3795" s="17" t="n">
        <f aca="false">IFERROR(VALUE(LEFT(A3795,4)),"")</f>
        <v>2026</v>
      </c>
      <c r="C3795" s="17" t="n">
        <f aca="false">IFERROR(VALUE(RIGHT(A3795,2)),"")</f>
        <v>5</v>
      </c>
      <c r="D3795" s="11" t="str">
        <f aca="false">TRIM('수출입 실적(국가별)'!B3799)</f>
        <v>영국</v>
      </c>
      <c r="E3795" s="19" t="n">
        <f aca="false">IFERROR(VALUE(SUBSTITUTE(TRIM('수출입 실적(국가별)'!D3799),",","")),"")</f>
        <v>568289</v>
      </c>
      <c r="F3795" s="19" t="n">
        <f aca="false">IFERROR(VALUE(SUBSTITUTE(TRIM('수출입 실적(국가별)'!F3799),",","")),"")</f>
        <v>379555</v>
      </c>
      <c r="G3795" s="19" t="n">
        <f aca="false">IFERROR(VALUE(SUBSTITUTE(TRIM('수출입 실적(국가별)'!G3799),",","")),"")</f>
        <v>188734</v>
      </c>
    </row>
    <row r="3796" customFormat="false" ht="15" hidden="false" customHeight="true" outlineLevel="0" collapsed="false">
      <c r="A3796" s="11" t="str">
        <f aca="false">TRIM('수출입 실적(국가별)'!A3800)</f>
        <v>2026.05</v>
      </c>
      <c r="B3796" s="17" t="n">
        <f aca="false">IFERROR(VALUE(LEFT(A3796,4)),"")</f>
        <v>2026</v>
      </c>
      <c r="C3796" s="17" t="n">
        <f aca="false">IFERROR(VALUE(RIGHT(A3796,2)),"")</f>
        <v>5</v>
      </c>
      <c r="D3796" s="11" t="str">
        <f aca="false">TRIM('수출입 실적(국가별)'!B3800)</f>
        <v>브라질</v>
      </c>
      <c r="E3796" s="19" t="n">
        <f aca="false">IFERROR(VALUE(SUBSTITUTE(TRIM('수출입 실적(국가별)'!D3800),",","")),"")</f>
        <v>561552</v>
      </c>
      <c r="F3796" s="19" t="n">
        <f aca="false">IFERROR(VALUE(SUBSTITUTE(TRIM('수출입 실적(국가별)'!F3800),",","")),"")</f>
        <v>518210</v>
      </c>
      <c r="G3796" s="19" t="n">
        <f aca="false">IFERROR(VALUE(SUBSTITUTE(TRIM('수출입 실적(국가별)'!G3800),",","")),"")</f>
        <v>43343</v>
      </c>
    </row>
    <row r="3797" customFormat="false" ht="15" hidden="false" customHeight="true" outlineLevel="0" collapsed="false">
      <c r="A3797" s="11" t="str">
        <f aca="false">TRIM('수출입 실적(국가별)'!A3801)</f>
        <v>2026.05</v>
      </c>
      <c r="B3797" s="17" t="n">
        <f aca="false">IFERROR(VALUE(LEFT(A3797,4)),"")</f>
        <v>2026</v>
      </c>
      <c r="C3797" s="17" t="n">
        <f aca="false">IFERROR(VALUE(RIGHT(A3797,2)),"")</f>
        <v>5</v>
      </c>
      <c r="D3797" s="11" t="str">
        <f aca="false">TRIM('수출입 실적(국가별)'!B3801)</f>
        <v>벨기에</v>
      </c>
      <c r="E3797" s="19" t="n">
        <f aca="false">IFERROR(VALUE(SUBSTITUTE(TRIM('수출입 실적(국가별)'!D3801),",","")),"")</f>
        <v>436968</v>
      </c>
      <c r="F3797" s="19" t="n">
        <f aca="false">IFERROR(VALUE(SUBSTITUTE(TRIM('수출입 실적(국가별)'!F3801),",","")),"")</f>
        <v>90133</v>
      </c>
      <c r="G3797" s="19" t="n">
        <f aca="false">IFERROR(VALUE(SUBSTITUTE(TRIM('수출입 실적(국가별)'!G3801),",","")),"")</f>
        <v>346835</v>
      </c>
    </row>
    <row r="3798" customFormat="false" ht="15" hidden="false" customHeight="true" outlineLevel="0" collapsed="false">
      <c r="A3798" s="11" t="str">
        <f aca="false">TRIM('수출입 실적(국가별)'!A3802)</f>
        <v>2026.05</v>
      </c>
      <c r="B3798" s="17" t="n">
        <f aca="false">IFERROR(VALUE(LEFT(A3798,4)),"")</f>
        <v>2026</v>
      </c>
      <c r="C3798" s="17" t="n">
        <f aca="false">IFERROR(VALUE(RIGHT(A3798,2)),"")</f>
        <v>5</v>
      </c>
      <c r="D3798" s="11" t="str">
        <f aca="false">TRIM('수출입 실적(국가별)'!B3802)</f>
        <v>이탈리아</v>
      </c>
      <c r="E3798" s="19" t="n">
        <f aca="false">IFERROR(VALUE(SUBSTITUTE(TRIM('수출입 실적(국가별)'!D3802),",","")),"")</f>
        <v>433549</v>
      </c>
      <c r="F3798" s="19" t="n">
        <f aca="false">IFERROR(VALUE(SUBSTITUTE(TRIM('수출입 실적(국가별)'!F3802),",","")),"")</f>
        <v>720147</v>
      </c>
      <c r="G3798" s="19" t="n">
        <f aca="false">IFERROR(VALUE(SUBSTITUTE(TRIM('수출입 실적(국가별)'!G3802),",","")),"")</f>
        <v>-286598</v>
      </c>
    </row>
    <row r="3799" customFormat="false" ht="15" hidden="false" customHeight="true" outlineLevel="0" collapsed="false">
      <c r="A3799" s="11" t="str">
        <f aca="false">TRIM('수출입 실적(국가별)'!A3803)</f>
        <v>2026.05</v>
      </c>
      <c r="B3799" s="17" t="n">
        <f aca="false">IFERROR(VALUE(LEFT(A3799,4)),"")</f>
        <v>2026</v>
      </c>
      <c r="C3799" s="17" t="n">
        <f aca="false">IFERROR(VALUE(RIGHT(A3799,2)),"")</f>
        <v>5</v>
      </c>
      <c r="D3799" s="11" t="str">
        <f aca="false">TRIM('수출입 실적(국가별)'!B3803)</f>
        <v>체코공화국</v>
      </c>
      <c r="E3799" s="19" t="n">
        <f aca="false">IFERROR(VALUE(SUBSTITUTE(TRIM('수출입 실적(국가별)'!D3803),",","")),"")</f>
        <v>379222</v>
      </c>
      <c r="F3799" s="19" t="n">
        <f aca="false">IFERROR(VALUE(SUBSTITUTE(TRIM('수출입 실적(국가별)'!F3803),",","")),"")</f>
        <v>136354</v>
      </c>
      <c r="G3799" s="19" t="n">
        <f aca="false">IFERROR(VALUE(SUBSTITUTE(TRIM('수출입 실적(국가별)'!G3803),",","")),"")</f>
        <v>242868</v>
      </c>
    </row>
    <row r="3800" customFormat="false" ht="15" hidden="false" customHeight="true" outlineLevel="0" collapsed="false">
      <c r="A3800" s="11" t="str">
        <f aca="false">TRIM('수출입 실적(국가별)'!A3804)</f>
        <v>2026.05</v>
      </c>
      <c r="B3800" s="17" t="n">
        <f aca="false">IFERROR(VALUE(LEFT(A3800,4)),"")</f>
        <v>2026</v>
      </c>
      <c r="C3800" s="17" t="n">
        <f aca="false">IFERROR(VALUE(RIGHT(A3800,2)),"")</f>
        <v>5</v>
      </c>
      <c r="D3800" s="11" t="str">
        <f aca="false">TRIM('수출입 실적(국가별)'!B3804)</f>
        <v>뉴질랜드</v>
      </c>
      <c r="E3800" s="19" t="n">
        <f aca="false">IFERROR(VALUE(SUBSTITUTE(TRIM('수출입 실적(국가별)'!D3804),",","")),"")</f>
        <v>369372</v>
      </c>
      <c r="F3800" s="19" t="n">
        <f aca="false">IFERROR(VALUE(SUBSTITUTE(TRIM('수출입 실적(국가별)'!F3804),",","")),"")</f>
        <v>161081</v>
      </c>
      <c r="G3800" s="19" t="n">
        <f aca="false">IFERROR(VALUE(SUBSTITUTE(TRIM('수출입 실적(국가별)'!G3804),",","")),"")</f>
        <v>208291</v>
      </c>
    </row>
    <row r="3801" customFormat="false" ht="15" hidden="false" customHeight="true" outlineLevel="0" collapsed="false">
      <c r="A3801" s="11" t="str">
        <f aca="false">TRIM('수출입 실적(국가별)'!A3805)</f>
        <v>2026.05</v>
      </c>
      <c r="B3801" s="17" t="n">
        <f aca="false">IFERROR(VALUE(LEFT(A3801,4)),"")</f>
        <v>2026</v>
      </c>
      <c r="C3801" s="17" t="n">
        <f aca="false">IFERROR(VALUE(RIGHT(A3801,2)),"")</f>
        <v>5</v>
      </c>
      <c r="D3801" s="11" t="str">
        <f aca="false">TRIM('수출입 실적(국가별)'!B3805)</f>
        <v>스페인</v>
      </c>
      <c r="E3801" s="19" t="n">
        <f aca="false">IFERROR(VALUE(SUBSTITUTE(TRIM('수출입 실적(국가별)'!D3805),",","")),"")</f>
        <v>354408</v>
      </c>
      <c r="F3801" s="19" t="n">
        <f aca="false">IFERROR(VALUE(SUBSTITUTE(TRIM('수출입 실적(국가별)'!F3805),",","")),"")</f>
        <v>260926</v>
      </c>
      <c r="G3801" s="19" t="n">
        <f aca="false">IFERROR(VALUE(SUBSTITUTE(TRIM('수출입 실적(국가별)'!G3805),",","")),"")</f>
        <v>93482</v>
      </c>
    </row>
    <row r="3802" customFormat="false" ht="15" hidden="false" customHeight="true" outlineLevel="0" collapsed="false">
      <c r="A3802" s="11" t="str">
        <f aca="false">TRIM('수출입 실적(국가별)'!A3806)</f>
        <v>2026.05</v>
      </c>
      <c r="B3802" s="17" t="n">
        <f aca="false">IFERROR(VALUE(LEFT(A3802,4)),"")</f>
        <v>2026</v>
      </c>
      <c r="C3802" s="17" t="n">
        <f aca="false">IFERROR(VALUE(RIGHT(A3802,2)),"")</f>
        <v>5</v>
      </c>
      <c r="D3802" s="11" t="str">
        <f aca="false">TRIM('수출입 실적(국가별)'!B3806)</f>
        <v>라이베리아</v>
      </c>
      <c r="E3802" s="19" t="n">
        <f aca="false">IFERROR(VALUE(SUBSTITUTE(TRIM('수출입 실적(국가별)'!D3806),",","")),"")</f>
        <v>338097</v>
      </c>
      <c r="F3802" s="19" t="n">
        <f aca="false">IFERROR(VALUE(SUBSTITUTE(TRIM('수출입 실적(국가별)'!F3806),",","")),"")</f>
        <v>3</v>
      </c>
      <c r="G3802" s="19" t="n">
        <f aca="false">IFERROR(VALUE(SUBSTITUTE(TRIM('수출입 실적(국가별)'!G3806),",","")),"")</f>
        <v>338094</v>
      </c>
    </row>
    <row r="3803" customFormat="false" ht="15" hidden="false" customHeight="true" outlineLevel="0" collapsed="false">
      <c r="A3803" s="11" t="str">
        <f aca="false">TRIM('수출입 실적(국가별)'!A3807)</f>
        <v>2026.05</v>
      </c>
      <c r="B3803" s="17" t="n">
        <f aca="false">IFERROR(VALUE(LEFT(A3803,4)),"")</f>
        <v>2026</v>
      </c>
      <c r="C3803" s="17" t="n">
        <f aca="false">IFERROR(VALUE(RIGHT(A3803,2)),"")</f>
        <v>5</v>
      </c>
      <c r="D3803" s="11" t="str">
        <f aca="false">TRIM('수출입 실적(국가별)'!B3807)</f>
        <v>아랍에미리트 연합</v>
      </c>
      <c r="E3803" s="19" t="n">
        <f aca="false">IFERROR(VALUE(SUBSTITUTE(TRIM('수출입 실적(국가별)'!D3807),",","")),"")</f>
        <v>336767</v>
      </c>
      <c r="F3803" s="19" t="n">
        <f aca="false">IFERROR(VALUE(SUBSTITUTE(TRIM('수출입 실적(국가별)'!F3807),",","")),"")</f>
        <v>1784355</v>
      </c>
      <c r="G3803" s="19" t="n">
        <f aca="false">IFERROR(VALUE(SUBSTITUTE(TRIM('수출입 실적(국가별)'!G3807),",","")),"")</f>
        <v>-1447588</v>
      </c>
    </row>
    <row r="3804" customFormat="false" ht="15" hidden="false" customHeight="true" outlineLevel="0" collapsed="false">
      <c r="A3804" s="11" t="str">
        <f aca="false">TRIM('수출입 실적(국가별)'!A3808)</f>
        <v>2026.05</v>
      </c>
      <c r="B3804" s="17" t="n">
        <f aca="false">IFERROR(VALUE(LEFT(A3804,4)),"")</f>
        <v>2026</v>
      </c>
      <c r="C3804" s="17" t="n">
        <f aca="false">IFERROR(VALUE(RIGHT(A3804,2)),"")</f>
        <v>5</v>
      </c>
      <c r="D3804" s="11" t="str">
        <f aca="false">TRIM('수출입 실적(국가별)'!B3808)</f>
        <v>스위스</v>
      </c>
      <c r="E3804" s="19" t="n">
        <f aca="false">IFERROR(VALUE(SUBSTITUTE(TRIM('수출입 실적(국가별)'!D3808),",","")),"")</f>
        <v>293980</v>
      </c>
      <c r="F3804" s="19" t="n">
        <f aca="false">IFERROR(VALUE(SUBSTITUTE(TRIM('수출입 실적(국가별)'!F3808),",","")),"")</f>
        <v>280390</v>
      </c>
      <c r="G3804" s="19" t="n">
        <f aca="false">IFERROR(VALUE(SUBSTITUTE(TRIM('수출입 실적(국가별)'!G3808),",","")),"")</f>
        <v>13590</v>
      </c>
    </row>
    <row r="3805" customFormat="false" ht="15" hidden="false" customHeight="true" outlineLevel="0" collapsed="false">
      <c r="A3805" s="11" t="str">
        <f aca="false">TRIM('수출입 실적(국가별)'!A3809)</f>
        <v>2026.05</v>
      </c>
      <c r="B3805" s="17" t="n">
        <f aca="false">IFERROR(VALUE(LEFT(A3805,4)),"")</f>
        <v>2026</v>
      </c>
      <c r="C3805" s="17" t="n">
        <f aca="false">IFERROR(VALUE(RIGHT(A3805,2)),"")</f>
        <v>5</v>
      </c>
      <c r="D3805" s="11" t="str">
        <f aca="false">TRIM('수출입 실적(국가별)'!B3809)</f>
        <v>러시아 연방</v>
      </c>
      <c r="E3805" s="19" t="n">
        <f aca="false">IFERROR(VALUE(SUBSTITUTE(TRIM('수출입 실적(국가별)'!D3809),",","")),"")</f>
        <v>286626</v>
      </c>
      <c r="F3805" s="19" t="n">
        <f aca="false">IFERROR(VALUE(SUBSTITUTE(TRIM('수출입 실적(국가별)'!F3809),",","")),"")</f>
        <v>478038</v>
      </c>
      <c r="G3805" s="19" t="n">
        <f aca="false">IFERROR(VALUE(SUBSTITUTE(TRIM('수출입 실적(국가별)'!G3809),",","")),"")</f>
        <v>-191412</v>
      </c>
    </row>
    <row r="3806" customFormat="false" ht="15" hidden="false" customHeight="true" outlineLevel="0" collapsed="false">
      <c r="A3806" s="11" t="str">
        <f aca="false">TRIM('수출입 실적(국가별)'!A3810)</f>
        <v>2026.05</v>
      </c>
      <c r="B3806" s="17" t="n">
        <f aca="false">IFERROR(VALUE(LEFT(A3806,4)),"")</f>
        <v>2026</v>
      </c>
      <c r="C3806" s="17" t="n">
        <f aca="false">IFERROR(VALUE(RIGHT(A3806,2)),"")</f>
        <v>5</v>
      </c>
      <c r="D3806" s="11" t="str">
        <f aca="false">TRIM('수출입 실적(국가별)'!B3810)</f>
        <v>사우디아라비아</v>
      </c>
      <c r="E3806" s="19" t="n">
        <f aca="false">IFERROR(VALUE(SUBSTITUTE(TRIM('수출입 실적(국가별)'!D3810),",","")),"")</f>
        <v>279291</v>
      </c>
      <c r="F3806" s="19" t="n">
        <f aca="false">IFERROR(VALUE(SUBSTITUTE(TRIM('수출입 실적(국가별)'!F3810),",","")),"")</f>
        <v>2352918</v>
      </c>
      <c r="G3806" s="19" t="n">
        <f aca="false">IFERROR(VALUE(SUBSTITUTE(TRIM('수출입 실적(국가별)'!G3810),",","")),"")</f>
        <v>-2073626</v>
      </c>
    </row>
    <row r="3807" customFormat="false" ht="15" hidden="false" customHeight="true" outlineLevel="0" collapsed="false">
      <c r="A3807" s="11" t="str">
        <f aca="false">TRIM('수출입 실적(국가별)'!A3811)</f>
        <v>2026.05</v>
      </c>
      <c r="B3807" s="17" t="n">
        <f aca="false">IFERROR(VALUE(LEFT(A3807,4)),"")</f>
        <v>2026</v>
      </c>
      <c r="C3807" s="17" t="n">
        <f aca="false">IFERROR(VALUE(RIGHT(A3807,2)),"")</f>
        <v>5</v>
      </c>
      <c r="D3807" s="11" t="str">
        <f aca="false">TRIM('수출입 실적(국가별)'!B3811)</f>
        <v>프랑스</v>
      </c>
      <c r="E3807" s="19" t="n">
        <f aca="false">IFERROR(VALUE(SUBSTITUTE(TRIM('수출입 실적(국가별)'!D3811),",","")),"")</f>
        <v>276648</v>
      </c>
      <c r="F3807" s="19" t="n">
        <f aca="false">IFERROR(VALUE(SUBSTITUTE(TRIM('수출입 실적(국가별)'!F3811),",","")),"")</f>
        <v>611250</v>
      </c>
      <c r="G3807" s="19" t="n">
        <f aca="false">IFERROR(VALUE(SUBSTITUTE(TRIM('수출입 실적(국가별)'!G3811),",","")),"")</f>
        <v>-334602</v>
      </c>
    </row>
    <row r="3808" customFormat="false" ht="15" hidden="false" customHeight="true" outlineLevel="0" collapsed="false">
      <c r="A3808" s="11" t="str">
        <f aca="false">TRIM('수출입 실적(국가별)'!A3812)</f>
        <v>2026.05</v>
      </c>
      <c r="B3808" s="17" t="n">
        <f aca="false">IFERROR(VALUE(LEFT(A3808,4)),"")</f>
        <v>2026</v>
      </c>
      <c r="C3808" s="17" t="n">
        <f aca="false">IFERROR(VALUE(RIGHT(A3808,2)),"")</f>
        <v>5</v>
      </c>
      <c r="D3808" s="11" t="str">
        <f aca="false">TRIM('수출입 실적(국가별)'!B3812)</f>
        <v>방글라데시</v>
      </c>
      <c r="E3808" s="19" t="n">
        <f aca="false">IFERROR(VALUE(SUBSTITUTE(TRIM('수출입 실적(국가별)'!D3812),",","")),"")</f>
        <v>264602</v>
      </c>
      <c r="F3808" s="19" t="n">
        <f aca="false">IFERROR(VALUE(SUBSTITUTE(TRIM('수출입 실적(국가별)'!F3812),",","")),"")</f>
        <v>35661</v>
      </c>
      <c r="G3808" s="19" t="n">
        <f aca="false">IFERROR(VALUE(SUBSTITUTE(TRIM('수출입 실적(국가별)'!G3812),",","")),"")</f>
        <v>228941</v>
      </c>
    </row>
    <row r="3809" customFormat="false" ht="15" hidden="false" customHeight="true" outlineLevel="0" collapsed="false">
      <c r="A3809" s="11" t="str">
        <f aca="false">TRIM('수출입 실적(국가별)'!A3813)</f>
        <v>2026.05</v>
      </c>
      <c r="B3809" s="17" t="n">
        <f aca="false">IFERROR(VALUE(LEFT(A3809,4)),"")</f>
        <v>2026</v>
      </c>
      <c r="C3809" s="17" t="n">
        <f aca="false">IFERROR(VALUE(RIGHT(A3809,2)),"")</f>
        <v>5</v>
      </c>
      <c r="D3809" s="11" t="str">
        <f aca="false">TRIM('수출입 실적(국가별)'!B3813)</f>
        <v>노르웨이</v>
      </c>
      <c r="E3809" s="19" t="n">
        <f aca="false">IFERROR(VALUE(SUBSTITUTE(TRIM('수출입 실적(국가별)'!D3813),",","")),"")</f>
        <v>254826</v>
      </c>
      <c r="F3809" s="19" t="n">
        <f aca="false">IFERROR(VALUE(SUBSTITUTE(TRIM('수출입 실적(국가별)'!F3813),",","")),"")</f>
        <v>157862</v>
      </c>
      <c r="G3809" s="19" t="n">
        <f aca="false">IFERROR(VALUE(SUBSTITUTE(TRIM('수출입 실적(국가별)'!G3813),",","")),"")</f>
        <v>96964</v>
      </c>
    </row>
    <row r="3810" customFormat="false" ht="15" hidden="false" customHeight="true" outlineLevel="0" collapsed="false">
      <c r="A3810" s="11" t="str">
        <f aca="false">TRIM('수출입 실적(국가별)'!A3814)</f>
        <v>2026.05</v>
      </c>
      <c r="B3810" s="17" t="n">
        <f aca="false">IFERROR(VALUE(LEFT(A3810,4)),"")</f>
        <v>2026</v>
      </c>
      <c r="C3810" s="17" t="n">
        <f aca="false">IFERROR(VALUE(RIGHT(A3810,2)),"")</f>
        <v>5</v>
      </c>
      <c r="D3810" s="11" t="str">
        <f aca="false">TRIM('수출입 실적(국가별)'!B3814)</f>
        <v>몰타</v>
      </c>
      <c r="E3810" s="19" t="n">
        <f aca="false">IFERROR(VALUE(SUBSTITUTE(TRIM('수출입 실적(국가별)'!D3814),",","")),"")</f>
        <v>250627</v>
      </c>
      <c r="F3810" s="19" t="n">
        <f aca="false">IFERROR(VALUE(SUBSTITUTE(TRIM('수출입 실적(국가별)'!F3814),",","")),"")</f>
        <v>1619</v>
      </c>
      <c r="G3810" s="19" t="n">
        <f aca="false">IFERROR(VALUE(SUBSTITUTE(TRIM('수출입 실적(국가별)'!G3814),",","")),"")</f>
        <v>249009</v>
      </c>
    </row>
    <row r="3811" customFormat="false" ht="15" hidden="false" customHeight="true" outlineLevel="0" collapsed="false">
      <c r="A3811" s="11" t="str">
        <f aca="false">TRIM('수출입 실적(국가별)'!A3815)</f>
        <v>2026.05</v>
      </c>
      <c r="B3811" s="17" t="n">
        <f aca="false">IFERROR(VALUE(LEFT(A3811,4)),"")</f>
        <v>2026</v>
      </c>
      <c r="C3811" s="17" t="n">
        <f aca="false">IFERROR(VALUE(RIGHT(A3811,2)),"")</f>
        <v>5</v>
      </c>
      <c r="D3811" s="11" t="str">
        <f aca="false">TRIM('수출입 실적(국가별)'!B3815)</f>
        <v>헝가리</v>
      </c>
      <c r="E3811" s="19" t="n">
        <f aca="false">IFERROR(VALUE(SUBSTITUTE(TRIM('수출입 실적(국가별)'!D3815),",","")),"")</f>
        <v>250124</v>
      </c>
      <c r="F3811" s="19" t="n">
        <f aca="false">IFERROR(VALUE(SUBSTITUTE(TRIM('수출입 실적(국가별)'!F3815),",","")),"")</f>
        <v>65780</v>
      </c>
      <c r="G3811" s="19" t="n">
        <f aca="false">IFERROR(VALUE(SUBSTITUTE(TRIM('수출입 실적(국가별)'!G3815),",","")),"")</f>
        <v>184345</v>
      </c>
    </row>
    <row r="3812" customFormat="false" ht="15" hidden="false" customHeight="true" outlineLevel="0" collapsed="false">
      <c r="A3812" s="11" t="str">
        <f aca="false">TRIM('수출입 실적(국가별)'!A3816)</f>
        <v>2026.05</v>
      </c>
      <c r="B3812" s="17" t="n">
        <f aca="false">IFERROR(VALUE(LEFT(A3812,4)),"")</f>
        <v>2026</v>
      </c>
      <c r="C3812" s="17" t="n">
        <f aca="false">IFERROR(VALUE(RIGHT(A3812,2)),"")</f>
        <v>5</v>
      </c>
      <c r="D3812" s="11" t="str">
        <f aca="false">TRIM('수출입 실적(국가별)'!B3816)</f>
        <v>바하마</v>
      </c>
      <c r="E3812" s="19" t="n">
        <f aca="false">IFERROR(VALUE(SUBSTITUTE(TRIM('수출입 실적(국가별)'!D3816),",","")),"")</f>
        <v>233164</v>
      </c>
      <c r="F3812" s="19" t="n">
        <f aca="false">IFERROR(VALUE(SUBSTITUTE(TRIM('수출입 실적(국가별)'!F3816),",","")),"")</f>
        <v>275</v>
      </c>
      <c r="G3812" s="19" t="n">
        <f aca="false">IFERROR(VALUE(SUBSTITUTE(TRIM('수출입 실적(국가별)'!G3816),",","")),"")</f>
        <v>232889</v>
      </c>
    </row>
    <row r="3813" customFormat="false" ht="15" hidden="false" customHeight="true" outlineLevel="0" collapsed="false">
      <c r="A3813" s="11" t="str">
        <f aca="false">TRIM('수출입 실적(국가별)'!A3817)</f>
        <v>2026.05</v>
      </c>
      <c r="B3813" s="17" t="n">
        <f aca="false">IFERROR(VALUE(LEFT(A3813,4)),"")</f>
        <v>2026</v>
      </c>
      <c r="C3813" s="17" t="n">
        <f aca="false">IFERROR(VALUE(RIGHT(A3813,2)),"")</f>
        <v>5</v>
      </c>
      <c r="D3813" s="11" t="str">
        <f aca="false">TRIM('수출입 실적(국가별)'!B3817)</f>
        <v>아일랜드</v>
      </c>
      <c r="E3813" s="19" t="n">
        <f aca="false">IFERROR(VALUE(SUBSTITUTE(TRIM('수출입 실적(국가별)'!D3817),",","")),"")</f>
        <v>212965</v>
      </c>
      <c r="F3813" s="19" t="n">
        <f aca="false">IFERROR(VALUE(SUBSTITUTE(TRIM('수출입 실적(국가별)'!F3817),",","")),"")</f>
        <v>122845</v>
      </c>
      <c r="G3813" s="19" t="n">
        <f aca="false">IFERROR(VALUE(SUBSTITUTE(TRIM('수출입 실적(국가별)'!G3817),",","")),"")</f>
        <v>90120</v>
      </c>
    </row>
    <row r="3814" customFormat="false" ht="15" hidden="false" customHeight="true" outlineLevel="0" collapsed="false">
      <c r="A3814" s="11" t="str">
        <f aca="false">TRIM('수출입 실적(국가별)'!A3818)</f>
        <v>2026.05</v>
      </c>
      <c r="B3814" s="17" t="n">
        <f aca="false">IFERROR(VALUE(LEFT(A3814,4)),"")</f>
        <v>2026</v>
      </c>
      <c r="C3814" s="17" t="n">
        <f aca="false">IFERROR(VALUE(RIGHT(A3814,2)),"")</f>
        <v>5</v>
      </c>
      <c r="D3814" s="11" t="str">
        <f aca="false">TRIM('수출입 실적(국가별)'!B3818)</f>
        <v>버뮤다</v>
      </c>
      <c r="E3814" s="19" t="n">
        <f aca="false">IFERROR(VALUE(SUBSTITUTE(TRIM('수출입 실적(국가별)'!D3818),",","")),"")</f>
        <v>211446</v>
      </c>
      <c r="F3814" s="19" t="n">
        <f aca="false">IFERROR(VALUE(SUBSTITUTE(TRIM('수출입 실적(국가별)'!F3818),",","")),"")</f>
        <v>1</v>
      </c>
      <c r="G3814" s="19" t="n">
        <f aca="false">IFERROR(VALUE(SUBSTITUTE(TRIM('수출입 실적(국가별)'!G3818),",","")),"")</f>
        <v>211445</v>
      </c>
    </row>
    <row r="3815" customFormat="false" ht="15" hidden="false" customHeight="true" outlineLevel="0" collapsed="false">
      <c r="A3815" s="11" t="str">
        <f aca="false">TRIM('수출입 실적(국가별)'!A3819)</f>
        <v>2026.05</v>
      </c>
      <c r="B3815" s="17" t="n">
        <f aca="false">IFERROR(VALUE(LEFT(A3815,4)),"")</f>
        <v>2026</v>
      </c>
      <c r="C3815" s="17" t="n">
        <f aca="false">IFERROR(VALUE(RIGHT(A3815,2)),"")</f>
        <v>5</v>
      </c>
      <c r="D3815" s="11" t="str">
        <f aca="false">TRIM('수출입 실적(국가별)'!B3819)</f>
        <v>키르기스스탄</v>
      </c>
      <c r="E3815" s="19" t="n">
        <f aca="false">IFERROR(VALUE(SUBSTITUTE(TRIM('수출입 실적(국가별)'!D3819),",","")),"")</f>
        <v>203340</v>
      </c>
      <c r="F3815" s="19" t="n">
        <f aca="false">IFERROR(VALUE(SUBSTITUTE(TRIM('수출입 실적(국가별)'!F3819),",","")),"")</f>
        <v>24</v>
      </c>
      <c r="G3815" s="19" t="n">
        <f aca="false">IFERROR(VALUE(SUBSTITUTE(TRIM('수출입 실적(국가별)'!G3819),",","")),"")</f>
        <v>203316</v>
      </c>
    </row>
    <row r="3816" customFormat="false" ht="15" hidden="false" customHeight="true" outlineLevel="0" collapsed="false">
      <c r="A3816" s="11" t="str">
        <f aca="false">TRIM('수출입 실적(국가별)'!A3820)</f>
        <v>2026.05</v>
      </c>
      <c r="B3816" s="17" t="n">
        <f aca="false">IFERROR(VALUE(LEFT(A3816,4)),"")</f>
        <v>2026</v>
      </c>
      <c r="C3816" s="17" t="n">
        <f aca="false">IFERROR(VALUE(RIGHT(A3816,2)),"")</f>
        <v>5</v>
      </c>
      <c r="D3816" s="11" t="str">
        <f aca="false">TRIM('수출입 실적(국가별)'!B3820)</f>
        <v>슬로바키아</v>
      </c>
      <c r="E3816" s="19" t="n">
        <f aca="false">IFERROR(VALUE(SUBSTITUTE(TRIM('수출입 실적(국가별)'!D3820),",","")),"")</f>
        <v>183162</v>
      </c>
      <c r="F3816" s="19" t="n">
        <f aca="false">IFERROR(VALUE(SUBSTITUTE(TRIM('수출입 실적(국가별)'!F3820),",","")),"")</f>
        <v>56164</v>
      </c>
      <c r="G3816" s="19" t="n">
        <f aca="false">IFERROR(VALUE(SUBSTITUTE(TRIM('수출입 실적(국가별)'!G3820),",","")),"")</f>
        <v>126999</v>
      </c>
    </row>
    <row r="3817" customFormat="false" ht="15" hidden="false" customHeight="true" outlineLevel="0" collapsed="false">
      <c r="A3817" s="11" t="str">
        <f aca="false">TRIM('수출입 실적(국가별)'!A3821)</f>
        <v>2026.05</v>
      </c>
      <c r="B3817" s="17" t="n">
        <f aca="false">IFERROR(VALUE(LEFT(A3817,4)),"")</f>
        <v>2026</v>
      </c>
      <c r="C3817" s="17" t="n">
        <f aca="false">IFERROR(VALUE(RIGHT(A3817,2)),"")</f>
        <v>5</v>
      </c>
      <c r="D3817" s="11" t="str">
        <f aca="false">TRIM('수출입 실적(국가별)'!B3821)</f>
        <v>카자흐스탄</v>
      </c>
      <c r="E3817" s="19" t="n">
        <f aca="false">IFERROR(VALUE(SUBSTITUTE(TRIM('수출입 실적(국가별)'!D3821),",","")),"")</f>
        <v>159673</v>
      </c>
      <c r="F3817" s="19" t="n">
        <f aca="false">IFERROR(VALUE(SUBSTITUTE(TRIM('수출입 실적(국가별)'!F3821),",","")),"")</f>
        <v>230667</v>
      </c>
      <c r="G3817" s="19" t="n">
        <f aca="false">IFERROR(VALUE(SUBSTITUTE(TRIM('수출입 실적(국가별)'!G3821),",","")),"")</f>
        <v>-70994</v>
      </c>
    </row>
    <row r="3818" customFormat="false" ht="15" hidden="false" customHeight="true" outlineLevel="0" collapsed="false">
      <c r="A3818" s="11" t="str">
        <f aca="false">TRIM('수출입 실적(국가별)'!A3822)</f>
        <v>2026.05</v>
      </c>
      <c r="B3818" s="17" t="n">
        <f aca="false">IFERROR(VALUE(LEFT(A3818,4)),"")</f>
        <v>2026</v>
      </c>
      <c r="C3818" s="17" t="n">
        <f aca="false">IFERROR(VALUE(RIGHT(A3818,2)),"")</f>
        <v>5</v>
      </c>
      <c r="D3818" s="11" t="str">
        <f aca="false">TRIM('수출입 실적(국가별)'!B3822)</f>
        <v>우즈베키스탄</v>
      </c>
      <c r="E3818" s="19" t="n">
        <f aca="false">IFERROR(VALUE(SUBSTITUTE(TRIM('수출입 실적(국가별)'!D3822),",","")),"")</f>
        <v>158862</v>
      </c>
      <c r="F3818" s="19" t="n">
        <f aca="false">IFERROR(VALUE(SUBSTITUTE(TRIM('수출입 실적(국가별)'!F3822),",","")),"")</f>
        <v>1884</v>
      </c>
      <c r="G3818" s="19" t="n">
        <f aca="false">IFERROR(VALUE(SUBSTITUTE(TRIM('수출입 실적(국가별)'!G3822),",","")),"")</f>
        <v>156978</v>
      </c>
    </row>
    <row r="3819" customFormat="false" ht="15" hidden="false" customHeight="true" outlineLevel="0" collapsed="false">
      <c r="A3819" s="11" t="str">
        <f aca="false">TRIM('수출입 실적(국가별)'!A3823)</f>
        <v>2026.05</v>
      </c>
      <c r="B3819" s="17" t="n">
        <f aca="false">IFERROR(VALUE(LEFT(A3819,4)),"")</f>
        <v>2026</v>
      </c>
      <c r="C3819" s="17" t="n">
        <f aca="false">IFERROR(VALUE(RIGHT(A3819,2)),"")</f>
        <v>5</v>
      </c>
      <c r="D3819" s="11" t="str">
        <f aca="false">TRIM('수출입 실적(국가별)'!B3823)</f>
        <v>콜롬비아</v>
      </c>
      <c r="E3819" s="19" t="n">
        <f aca="false">IFERROR(VALUE(SUBSTITUTE(TRIM('수출입 실적(국가별)'!D3823),",","")),"")</f>
        <v>158015</v>
      </c>
      <c r="F3819" s="19" t="n">
        <f aca="false">IFERROR(VALUE(SUBSTITUTE(TRIM('수출입 실적(국가별)'!F3823),",","")),"")</f>
        <v>72251</v>
      </c>
      <c r="G3819" s="19" t="n">
        <f aca="false">IFERROR(VALUE(SUBSTITUTE(TRIM('수출입 실적(국가별)'!G3823),",","")),"")</f>
        <v>85764</v>
      </c>
    </row>
    <row r="3820" customFormat="false" ht="15" hidden="false" customHeight="true" outlineLevel="0" collapsed="false">
      <c r="A3820" s="11" t="str">
        <f aca="false">TRIM('수출입 실적(국가별)'!A3824)</f>
        <v>2026.05</v>
      </c>
      <c r="B3820" s="17" t="n">
        <f aca="false">IFERROR(VALUE(LEFT(A3820,4)),"")</f>
        <v>2026</v>
      </c>
      <c r="C3820" s="17" t="n">
        <f aca="false">IFERROR(VALUE(RIGHT(A3820,2)),"")</f>
        <v>5</v>
      </c>
      <c r="D3820" s="11" t="str">
        <f aca="false">TRIM('수출입 실적(국가별)'!B3824)</f>
        <v>이집트</v>
      </c>
      <c r="E3820" s="19" t="n">
        <f aca="false">IFERROR(VALUE(SUBSTITUTE(TRIM('수출입 실적(국가별)'!D3824),",","")),"")</f>
        <v>147656</v>
      </c>
      <c r="F3820" s="19" t="n">
        <f aca="false">IFERROR(VALUE(SUBSTITUTE(TRIM('수출입 실적(국가별)'!F3824),",","")),"")</f>
        <v>83314</v>
      </c>
      <c r="G3820" s="19" t="n">
        <f aca="false">IFERROR(VALUE(SUBSTITUTE(TRIM('수출입 실적(국가별)'!G3824),",","")),"")</f>
        <v>64342</v>
      </c>
    </row>
    <row r="3821" customFormat="false" ht="15" hidden="false" customHeight="true" outlineLevel="0" collapsed="false">
      <c r="A3821" s="11" t="str">
        <f aca="false">TRIM('수출입 실적(국가별)'!A3825)</f>
        <v>2026.05</v>
      </c>
      <c r="B3821" s="17" t="n">
        <f aca="false">IFERROR(VALUE(LEFT(A3821,4)),"")</f>
        <v>2026</v>
      </c>
      <c r="C3821" s="17" t="n">
        <f aca="false">IFERROR(VALUE(RIGHT(A3821,2)),"")</f>
        <v>5</v>
      </c>
      <c r="D3821" s="11" t="str">
        <f aca="false">TRIM('수출입 실적(국가별)'!B3825)</f>
        <v>이스라엘</v>
      </c>
      <c r="E3821" s="19" t="n">
        <f aca="false">IFERROR(VALUE(SUBSTITUTE(TRIM('수출입 실적(국가별)'!D3825),",","")),"")</f>
        <v>146860</v>
      </c>
      <c r="F3821" s="19" t="n">
        <f aca="false">IFERROR(VALUE(SUBSTITUTE(TRIM('수출입 실적(국가별)'!F3825),",","")),"")</f>
        <v>132789</v>
      </c>
      <c r="G3821" s="19" t="n">
        <f aca="false">IFERROR(VALUE(SUBSTITUTE(TRIM('수출입 실적(국가별)'!G3825),",","")),"")</f>
        <v>14071</v>
      </c>
    </row>
    <row r="3822" customFormat="false" ht="15" hidden="false" customHeight="true" outlineLevel="0" collapsed="false">
      <c r="A3822" s="11" t="str">
        <f aca="false">TRIM('수출입 실적(국가별)'!A3826)</f>
        <v>2026.05</v>
      </c>
      <c r="B3822" s="17" t="n">
        <f aca="false">IFERROR(VALUE(LEFT(A3822,4)),"")</f>
        <v>2026</v>
      </c>
      <c r="C3822" s="17" t="n">
        <f aca="false">IFERROR(VALUE(RIGHT(A3822,2)),"")</f>
        <v>5</v>
      </c>
      <c r="D3822" s="11" t="str">
        <f aca="false">TRIM('수출입 실적(국가별)'!B3826)</f>
        <v>스웨덴</v>
      </c>
      <c r="E3822" s="19" t="n">
        <f aca="false">IFERROR(VALUE(SUBSTITUTE(TRIM('수출입 실적(국가별)'!D3826),",","")),"")</f>
        <v>141425</v>
      </c>
      <c r="F3822" s="19" t="n">
        <f aca="false">IFERROR(VALUE(SUBSTITUTE(TRIM('수출입 실적(국가별)'!F3826),",","")),"")</f>
        <v>163229</v>
      </c>
      <c r="G3822" s="19" t="n">
        <f aca="false">IFERROR(VALUE(SUBSTITUTE(TRIM('수출입 실적(국가별)'!G3826),",","")),"")</f>
        <v>-21804</v>
      </c>
    </row>
    <row r="3823" customFormat="false" ht="15" hidden="false" customHeight="true" outlineLevel="0" collapsed="false">
      <c r="A3823" s="11" t="str">
        <f aca="false">TRIM('수출입 실적(국가별)'!A3827)</f>
        <v>2026.05</v>
      </c>
      <c r="B3823" s="17" t="n">
        <f aca="false">IFERROR(VALUE(LEFT(A3823,4)),"")</f>
        <v>2026</v>
      </c>
      <c r="C3823" s="17" t="n">
        <f aca="false">IFERROR(VALUE(RIGHT(A3823,2)),"")</f>
        <v>5</v>
      </c>
      <c r="D3823" s="11" t="str">
        <f aca="false">TRIM('수출입 실적(국가별)'!B3827)</f>
        <v>괌</v>
      </c>
      <c r="E3823" s="19" t="n">
        <f aca="false">IFERROR(VALUE(SUBSTITUTE(TRIM('수출입 실적(국가별)'!D3827),",","")),"")</f>
        <v>97984</v>
      </c>
      <c r="F3823" s="19" t="n">
        <f aca="false">IFERROR(VALUE(SUBSTITUTE(TRIM('수출입 실적(국가별)'!F3827),",","")),"")</f>
        <v>325</v>
      </c>
      <c r="G3823" s="19" t="n">
        <f aca="false">IFERROR(VALUE(SUBSTITUTE(TRIM('수출입 실적(국가별)'!G3827),",","")),"")</f>
        <v>97659</v>
      </c>
    </row>
    <row r="3824" customFormat="false" ht="15" hidden="false" customHeight="true" outlineLevel="0" collapsed="false">
      <c r="A3824" s="11" t="str">
        <f aca="false">TRIM('수출입 실적(국가별)'!A3828)</f>
        <v>2026.05</v>
      </c>
      <c r="B3824" s="17" t="n">
        <f aca="false">IFERROR(VALUE(LEFT(A3824,4)),"")</f>
        <v>2026</v>
      </c>
      <c r="C3824" s="17" t="n">
        <f aca="false">IFERROR(VALUE(RIGHT(A3824,2)),"")</f>
        <v>5</v>
      </c>
      <c r="D3824" s="11" t="str">
        <f aca="false">TRIM('수출입 실적(국가별)'!B3828)</f>
        <v>슬로베니아</v>
      </c>
      <c r="E3824" s="19" t="n">
        <f aca="false">IFERROR(VALUE(SUBSTITUTE(TRIM('수출입 실적(국가별)'!D3828),",","")),"")</f>
        <v>90221</v>
      </c>
      <c r="F3824" s="19" t="n">
        <f aca="false">IFERROR(VALUE(SUBSTITUTE(TRIM('수출입 실적(국가별)'!F3828),",","")),"")</f>
        <v>10592</v>
      </c>
      <c r="G3824" s="19" t="n">
        <f aca="false">IFERROR(VALUE(SUBSTITUTE(TRIM('수출입 실적(국가별)'!G3828),",","")),"")</f>
        <v>79629</v>
      </c>
    </row>
    <row r="3825" customFormat="false" ht="15" hidden="false" customHeight="true" outlineLevel="0" collapsed="false">
      <c r="A3825" s="11" t="str">
        <f aca="false">TRIM('수출입 실적(국가별)'!A3829)</f>
        <v>2026.05</v>
      </c>
      <c r="B3825" s="17" t="n">
        <f aca="false">IFERROR(VALUE(LEFT(A3825,4)),"")</f>
        <v>2026</v>
      </c>
      <c r="C3825" s="17" t="n">
        <f aca="false">IFERROR(VALUE(RIGHT(A3825,2)),"")</f>
        <v>5</v>
      </c>
      <c r="D3825" s="11" t="str">
        <f aca="false">TRIM('수출입 실적(국가별)'!B3829)</f>
        <v>오스트리아</v>
      </c>
      <c r="E3825" s="19" t="n">
        <f aca="false">IFERROR(VALUE(SUBSTITUTE(TRIM('수출입 실적(국가별)'!D3829),",","")),"")</f>
        <v>87263</v>
      </c>
      <c r="F3825" s="19" t="n">
        <f aca="false">IFERROR(VALUE(SUBSTITUTE(TRIM('수출입 실적(국가별)'!F3829),",","")),"")</f>
        <v>141997</v>
      </c>
      <c r="G3825" s="19" t="n">
        <f aca="false">IFERROR(VALUE(SUBSTITUTE(TRIM('수출입 실적(국가별)'!G3829),",","")),"")</f>
        <v>-54733</v>
      </c>
    </row>
    <row r="3826" customFormat="false" ht="15" hidden="false" customHeight="true" outlineLevel="0" collapsed="false">
      <c r="A3826" s="11" t="str">
        <f aca="false">TRIM('수출입 실적(국가별)'!A3830)</f>
        <v>2026.05</v>
      </c>
      <c r="B3826" s="17" t="n">
        <f aca="false">IFERROR(VALUE(LEFT(A3826,4)),"")</f>
        <v>2026</v>
      </c>
      <c r="C3826" s="17" t="n">
        <f aca="false">IFERROR(VALUE(RIGHT(A3826,2)),"")</f>
        <v>5</v>
      </c>
      <c r="D3826" s="11" t="str">
        <f aca="false">TRIM('수출입 실적(국가별)'!B3830)</f>
        <v>칠레</v>
      </c>
      <c r="E3826" s="19" t="n">
        <f aca="false">IFERROR(VALUE(SUBSTITUTE(TRIM('수출입 실적(국가별)'!D3830),",","")),"")</f>
        <v>86772</v>
      </c>
      <c r="F3826" s="19" t="n">
        <f aca="false">IFERROR(VALUE(SUBSTITUTE(TRIM('수출입 실적(국가별)'!F3830),",","")),"")</f>
        <v>520294</v>
      </c>
      <c r="G3826" s="19" t="n">
        <f aca="false">IFERROR(VALUE(SUBSTITUTE(TRIM('수출입 실적(국가별)'!G3830),",","")),"")</f>
        <v>-433523</v>
      </c>
    </row>
    <row r="3827" customFormat="false" ht="15" hidden="false" customHeight="true" outlineLevel="0" collapsed="false">
      <c r="A3827" s="11" t="str">
        <f aca="false">TRIM('수출입 실적(국가별)'!A3831)</f>
        <v>2026.05</v>
      </c>
      <c r="B3827" s="17" t="n">
        <f aca="false">IFERROR(VALUE(LEFT(A3827,4)),"")</f>
        <v>2026</v>
      </c>
      <c r="C3827" s="17" t="n">
        <f aca="false">IFERROR(VALUE(RIGHT(A3827,2)),"")</f>
        <v>5</v>
      </c>
      <c r="D3827" s="11" t="str">
        <f aca="false">TRIM('수출입 실적(국가별)'!B3831)</f>
        <v>파키스탄</v>
      </c>
      <c r="E3827" s="19" t="n">
        <f aca="false">IFERROR(VALUE(SUBSTITUTE(TRIM('수출입 실적(국가별)'!D3831),",","")),"")</f>
        <v>86515</v>
      </c>
      <c r="F3827" s="19" t="n">
        <f aca="false">IFERROR(VALUE(SUBSTITUTE(TRIM('수출입 실적(국가별)'!F3831),",","")),"")</f>
        <v>14413</v>
      </c>
      <c r="G3827" s="19" t="n">
        <f aca="false">IFERROR(VALUE(SUBSTITUTE(TRIM('수출입 실적(국가별)'!G3831),",","")),"")</f>
        <v>72103</v>
      </c>
    </row>
    <row r="3828" customFormat="false" ht="15" hidden="false" customHeight="true" outlineLevel="0" collapsed="false">
      <c r="A3828" s="11" t="str">
        <f aca="false">TRIM('수출입 실적(국가별)'!A3832)</f>
        <v>2026.05</v>
      </c>
      <c r="B3828" s="17" t="n">
        <f aca="false">IFERROR(VALUE(LEFT(A3828,4)),"")</f>
        <v>2026</v>
      </c>
      <c r="C3828" s="17" t="n">
        <f aca="false">IFERROR(VALUE(RIGHT(A3828,2)),"")</f>
        <v>5</v>
      </c>
      <c r="D3828" s="11" t="str">
        <f aca="false">TRIM('수출입 실적(국가별)'!B3832)</f>
        <v>기타국</v>
      </c>
      <c r="E3828" s="19" t="n">
        <f aca="false">IFERROR(VALUE(SUBSTITUTE(TRIM('수출입 실적(국가별)'!D3832),",","")),"")</f>
        <v>76005</v>
      </c>
      <c r="F3828" s="19" t="n">
        <f aca="false">IFERROR(VALUE(SUBSTITUTE(TRIM('수출입 실적(국가별)'!F3832),",","")),"")</f>
        <v>8250</v>
      </c>
      <c r="G3828" s="19" t="n">
        <f aca="false">IFERROR(VALUE(SUBSTITUTE(TRIM('수출입 실적(국가별)'!G3832),",","")),"")</f>
        <v>67756</v>
      </c>
    </row>
    <row r="3829" customFormat="false" ht="15" hidden="false" customHeight="true" outlineLevel="0" collapsed="false">
      <c r="A3829" s="11" t="str">
        <f aca="false">TRIM('수출입 실적(국가별)'!A3833)</f>
        <v>2026.05</v>
      </c>
      <c r="B3829" s="17" t="n">
        <f aca="false">IFERROR(VALUE(LEFT(A3829,4)),"")</f>
        <v>2026</v>
      </c>
      <c r="C3829" s="17" t="n">
        <f aca="false">IFERROR(VALUE(RIGHT(A3829,2)),"")</f>
        <v>5</v>
      </c>
      <c r="D3829" s="11" t="str">
        <f aca="false">TRIM('수출입 실적(국가별)'!B3833)</f>
        <v>파나마</v>
      </c>
      <c r="E3829" s="19" t="n">
        <f aca="false">IFERROR(VALUE(SUBSTITUTE(TRIM('수출입 실적(국가별)'!D3833),",","")),"")</f>
        <v>71148</v>
      </c>
      <c r="F3829" s="19" t="n">
        <f aca="false">IFERROR(VALUE(SUBSTITUTE(TRIM('수출입 실적(국가별)'!F3833),",","")),"")</f>
        <v>2516</v>
      </c>
      <c r="G3829" s="19" t="n">
        <f aca="false">IFERROR(VALUE(SUBSTITUTE(TRIM('수출입 실적(국가별)'!G3833),",","")),"")</f>
        <v>68632</v>
      </c>
    </row>
    <row r="3830" customFormat="false" ht="15" hidden="false" customHeight="true" outlineLevel="0" collapsed="false">
      <c r="A3830" s="11" t="str">
        <f aca="false">TRIM('수출입 실적(국가별)'!A3834)</f>
        <v>2026.05</v>
      </c>
      <c r="B3830" s="17" t="n">
        <f aca="false">IFERROR(VALUE(LEFT(A3830,4)),"")</f>
        <v>2026</v>
      </c>
      <c r="C3830" s="17" t="n">
        <f aca="false">IFERROR(VALUE(RIGHT(A3830,2)),"")</f>
        <v>5</v>
      </c>
      <c r="D3830" s="11" t="str">
        <f aca="false">TRIM('수출입 실적(국가별)'!B3834)</f>
        <v>이라크</v>
      </c>
      <c r="E3830" s="19" t="n">
        <f aca="false">IFERROR(VALUE(SUBSTITUTE(TRIM('수출입 실적(국가별)'!D3834),",","")),"")</f>
        <v>66203</v>
      </c>
      <c r="F3830" s="19" t="n">
        <f aca="false">IFERROR(VALUE(SUBSTITUTE(TRIM('수출입 실적(국가별)'!F3834),",","")),"")</f>
        <v>158805</v>
      </c>
      <c r="G3830" s="19" t="n">
        <f aca="false">IFERROR(VALUE(SUBSTITUTE(TRIM('수출입 실적(국가별)'!G3834),",","")),"")</f>
        <v>-92602</v>
      </c>
    </row>
    <row r="3831" customFormat="false" ht="15" hidden="false" customHeight="true" outlineLevel="0" collapsed="false">
      <c r="A3831" s="11" t="str">
        <f aca="false">TRIM('수출입 실적(국가별)'!A3835)</f>
        <v>2026.05</v>
      </c>
      <c r="B3831" s="17" t="n">
        <f aca="false">IFERROR(VALUE(LEFT(A3831,4)),"")</f>
        <v>2026</v>
      </c>
      <c r="C3831" s="17" t="n">
        <f aca="false">IFERROR(VALUE(RIGHT(A3831,2)),"")</f>
        <v>5</v>
      </c>
      <c r="D3831" s="11" t="str">
        <f aca="false">TRIM('수출입 실적(국가별)'!B3835)</f>
        <v>남아프리카공화국</v>
      </c>
      <c r="E3831" s="19" t="n">
        <f aca="false">IFERROR(VALUE(SUBSTITUTE(TRIM('수출입 실적(국가별)'!D3835),",","")),"")</f>
        <v>62788</v>
      </c>
      <c r="F3831" s="19" t="n">
        <f aca="false">IFERROR(VALUE(SUBSTITUTE(TRIM('수출입 실적(국가별)'!F3835),",","")),"")</f>
        <v>292359</v>
      </c>
      <c r="G3831" s="19" t="n">
        <f aca="false">IFERROR(VALUE(SUBSTITUTE(TRIM('수출입 실적(국가별)'!G3835),",","")),"")</f>
        <v>-229571</v>
      </c>
    </row>
    <row r="3832" customFormat="false" ht="15" hidden="false" customHeight="true" outlineLevel="0" collapsed="false">
      <c r="A3832" s="11" t="str">
        <f aca="false">TRIM('수출입 실적(국가별)'!A3836)</f>
        <v>2026.05</v>
      </c>
      <c r="B3832" s="17" t="n">
        <f aca="false">IFERROR(VALUE(LEFT(A3832,4)),"")</f>
        <v>2026</v>
      </c>
      <c r="C3832" s="17" t="n">
        <f aca="false">IFERROR(VALUE(RIGHT(A3832,2)),"")</f>
        <v>5</v>
      </c>
      <c r="D3832" s="11" t="str">
        <f aca="false">TRIM('수출입 실적(국가별)'!B3836)</f>
        <v>포루투갈</v>
      </c>
      <c r="E3832" s="19" t="n">
        <f aca="false">IFERROR(VALUE(SUBSTITUTE(TRIM('수출입 실적(국가별)'!D3836),",","")),"")</f>
        <v>60821</v>
      </c>
      <c r="F3832" s="19" t="n">
        <f aca="false">IFERROR(VALUE(SUBSTITUTE(TRIM('수출입 실적(국가별)'!F3836),",","")),"")</f>
        <v>26427</v>
      </c>
      <c r="G3832" s="19" t="n">
        <f aca="false">IFERROR(VALUE(SUBSTITUTE(TRIM('수출입 실적(국가별)'!G3836),",","")),"")</f>
        <v>34393</v>
      </c>
    </row>
    <row r="3833" customFormat="false" ht="15" hidden="false" customHeight="true" outlineLevel="0" collapsed="false">
      <c r="A3833" s="11" t="str">
        <f aca="false">TRIM('수출입 실적(국가별)'!A3837)</f>
        <v>2026.05</v>
      </c>
      <c r="B3833" s="17" t="n">
        <f aca="false">IFERROR(VALUE(LEFT(A3833,4)),"")</f>
        <v>2026</v>
      </c>
      <c r="C3833" s="17" t="n">
        <f aca="false">IFERROR(VALUE(RIGHT(A3833,2)),"")</f>
        <v>5</v>
      </c>
      <c r="D3833" s="11" t="str">
        <f aca="false">TRIM('수출입 실적(국가별)'!B3837)</f>
        <v>페루</v>
      </c>
      <c r="E3833" s="19" t="n">
        <f aca="false">IFERROR(VALUE(SUBSTITUTE(TRIM('수출입 실적(국가별)'!D3837),",","")),"")</f>
        <v>57588</v>
      </c>
      <c r="F3833" s="19" t="n">
        <f aca="false">IFERROR(VALUE(SUBSTITUTE(TRIM('수출입 실적(국가별)'!F3837),",","")),"")</f>
        <v>164883</v>
      </c>
      <c r="G3833" s="19" t="n">
        <f aca="false">IFERROR(VALUE(SUBSTITUTE(TRIM('수출입 실적(국가별)'!G3837),",","")),"")</f>
        <v>-107295</v>
      </c>
    </row>
    <row r="3834" customFormat="false" ht="15" hidden="false" customHeight="true" outlineLevel="0" collapsed="false">
      <c r="A3834" s="11" t="str">
        <f aca="false">TRIM('수출입 실적(국가별)'!A3838)</f>
        <v>2026.05</v>
      </c>
      <c r="B3834" s="17" t="n">
        <f aca="false">IFERROR(VALUE(LEFT(A3834,4)),"")</f>
        <v>2026</v>
      </c>
      <c r="C3834" s="17" t="n">
        <f aca="false">IFERROR(VALUE(RIGHT(A3834,2)),"")</f>
        <v>5</v>
      </c>
      <c r="D3834" s="11" t="str">
        <f aca="false">TRIM('수출입 실적(국가별)'!B3838)</f>
        <v>캄보디아</v>
      </c>
      <c r="E3834" s="19" t="n">
        <f aca="false">IFERROR(VALUE(SUBSTITUTE(TRIM('수출입 실적(국가별)'!D3838),",","")),"")</f>
        <v>55713</v>
      </c>
      <c r="F3834" s="19" t="n">
        <f aca="false">IFERROR(VALUE(SUBSTITUTE(TRIM('수출입 실적(국가별)'!F3838),",","")),"")</f>
        <v>46951</v>
      </c>
      <c r="G3834" s="19" t="n">
        <f aca="false">IFERROR(VALUE(SUBSTITUTE(TRIM('수출입 실적(국가별)'!G3838),",","")),"")</f>
        <v>8762</v>
      </c>
    </row>
    <row r="3835" customFormat="false" ht="15" hidden="false" customHeight="true" outlineLevel="0" collapsed="false">
      <c r="A3835" s="11" t="str">
        <f aca="false">TRIM('수출입 실적(국가별)'!A3839)</f>
        <v>2026.05</v>
      </c>
      <c r="B3835" s="17" t="n">
        <f aca="false">IFERROR(VALUE(LEFT(A3835,4)),"")</f>
        <v>2026</v>
      </c>
      <c r="C3835" s="17" t="n">
        <f aca="false">IFERROR(VALUE(RIGHT(A3835,2)),"")</f>
        <v>5</v>
      </c>
      <c r="D3835" s="11" t="str">
        <f aca="false">TRIM('수출입 실적(국가별)'!B3839)</f>
        <v>나이지리아</v>
      </c>
      <c r="E3835" s="19" t="n">
        <f aca="false">IFERROR(VALUE(SUBSTITUTE(TRIM('수출입 실적(국가별)'!D3839),",","")),"")</f>
        <v>53315</v>
      </c>
      <c r="F3835" s="19" t="n">
        <f aca="false">IFERROR(VALUE(SUBSTITUTE(TRIM('수출입 실적(국가별)'!F3839),",","")),"")</f>
        <v>110638</v>
      </c>
      <c r="G3835" s="19" t="n">
        <f aca="false">IFERROR(VALUE(SUBSTITUTE(TRIM('수출입 실적(국가별)'!G3839),",","")),"")</f>
        <v>-57323</v>
      </c>
    </row>
    <row r="3836" customFormat="false" ht="15" hidden="false" customHeight="true" outlineLevel="0" collapsed="false">
      <c r="A3836" s="11" t="str">
        <f aca="false">TRIM('수출입 실적(국가별)'!A3840)</f>
        <v>2026.05</v>
      </c>
      <c r="B3836" s="17" t="n">
        <f aca="false">IFERROR(VALUE(LEFT(A3836,4)),"")</f>
        <v>2026</v>
      </c>
      <c r="C3836" s="17" t="n">
        <f aca="false">IFERROR(VALUE(RIGHT(A3836,2)),"")</f>
        <v>5</v>
      </c>
      <c r="D3836" s="11" t="str">
        <f aca="false">TRIM('수출입 실적(국가별)'!B3840)</f>
        <v>요르단</v>
      </c>
      <c r="E3836" s="19" t="n">
        <f aca="false">IFERROR(VALUE(SUBSTITUTE(TRIM('수출입 실적(국가별)'!D3840),",","")),"")</f>
        <v>51711</v>
      </c>
      <c r="F3836" s="19" t="n">
        <f aca="false">IFERROR(VALUE(SUBSTITUTE(TRIM('수출입 실적(국가별)'!F3840),",","")),"")</f>
        <v>7783</v>
      </c>
      <c r="G3836" s="19" t="n">
        <f aca="false">IFERROR(VALUE(SUBSTITUTE(TRIM('수출입 실적(국가별)'!G3840),",","")),"")</f>
        <v>43928</v>
      </c>
    </row>
    <row r="3837" customFormat="false" ht="15" hidden="false" customHeight="true" outlineLevel="0" collapsed="false">
      <c r="A3837" s="11" t="str">
        <f aca="false">TRIM('수출입 실적(국가별)'!A3841)</f>
        <v>2026.05</v>
      </c>
      <c r="B3837" s="17" t="n">
        <f aca="false">IFERROR(VALUE(LEFT(A3837,4)),"")</f>
        <v>2026</v>
      </c>
      <c r="C3837" s="17" t="n">
        <f aca="false">IFERROR(VALUE(RIGHT(A3837,2)),"")</f>
        <v>5</v>
      </c>
      <c r="D3837" s="11" t="str">
        <f aca="false">TRIM('수출입 실적(국가별)'!B3841)</f>
        <v>몽골</v>
      </c>
      <c r="E3837" s="19" t="n">
        <f aca="false">IFERROR(VALUE(SUBSTITUTE(TRIM('수출입 실적(국가별)'!D3841),",","")),"")</f>
        <v>50569</v>
      </c>
      <c r="F3837" s="19" t="n">
        <f aca="false">IFERROR(VALUE(SUBSTITUTE(TRIM('수출입 실적(국가별)'!F3841),",","")),"")</f>
        <v>3492</v>
      </c>
      <c r="G3837" s="19" t="n">
        <f aca="false">IFERROR(VALUE(SUBSTITUTE(TRIM('수출입 실적(국가별)'!G3841),",","")),"")</f>
        <v>47077</v>
      </c>
    </row>
    <row r="3838" customFormat="false" ht="15" hidden="false" customHeight="true" outlineLevel="0" collapsed="false">
      <c r="A3838" s="11" t="str">
        <f aca="false">TRIM('수출입 실적(국가별)'!A3842)</f>
        <v>2026.05</v>
      </c>
      <c r="B3838" s="17" t="n">
        <f aca="false">IFERROR(VALUE(LEFT(A3838,4)),"")</f>
        <v>2026</v>
      </c>
      <c r="C3838" s="17" t="n">
        <f aca="false">IFERROR(VALUE(RIGHT(A3838,2)),"")</f>
        <v>5</v>
      </c>
      <c r="D3838" s="11" t="str">
        <f aca="false">TRIM('수출입 실적(국가별)'!B3842)</f>
        <v>우크라이나</v>
      </c>
      <c r="E3838" s="19" t="n">
        <f aca="false">IFERROR(VALUE(SUBSTITUTE(TRIM('수출입 실적(국가별)'!D3842),",","")),"")</f>
        <v>48157</v>
      </c>
      <c r="F3838" s="19" t="n">
        <f aca="false">IFERROR(VALUE(SUBSTITUTE(TRIM('수출입 실적(국가별)'!F3842),",","")),"")</f>
        <v>24080</v>
      </c>
      <c r="G3838" s="19" t="n">
        <f aca="false">IFERROR(VALUE(SUBSTITUTE(TRIM('수출입 실적(국가별)'!G3842),",","")),"")</f>
        <v>24077</v>
      </c>
    </row>
    <row r="3839" customFormat="false" ht="15" hidden="false" customHeight="true" outlineLevel="0" collapsed="false">
      <c r="A3839" s="11" t="str">
        <f aca="false">TRIM('수출입 실적(국가별)'!A3843)</f>
        <v>2026.05</v>
      </c>
      <c r="B3839" s="17" t="n">
        <f aca="false">IFERROR(VALUE(LEFT(A3839,4)),"")</f>
        <v>2026</v>
      </c>
      <c r="C3839" s="17" t="n">
        <f aca="false">IFERROR(VALUE(RIGHT(A3839,2)),"")</f>
        <v>5</v>
      </c>
      <c r="D3839" s="11" t="str">
        <f aca="false">TRIM('수출입 실적(국가별)'!B3843)</f>
        <v>덴마크</v>
      </c>
      <c r="E3839" s="19" t="n">
        <f aca="false">IFERROR(VALUE(SUBSTITUTE(TRIM('수출입 실적(국가별)'!D3843),",","")),"")</f>
        <v>46296</v>
      </c>
      <c r="F3839" s="19" t="n">
        <f aca="false">IFERROR(VALUE(SUBSTITUTE(TRIM('수출입 실적(국가별)'!F3843),",","")),"")</f>
        <v>109551</v>
      </c>
      <c r="G3839" s="19" t="n">
        <f aca="false">IFERROR(VALUE(SUBSTITUTE(TRIM('수출입 실적(국가별)'!G3843),",","")),"")</f>
        <v>-63256</v>
      </c>
    </row>
    <row r="3840" customFormat="false" ht="15" hidden="false" customHeight="true" outlineLevel="0" collapsed="false">
      <c r="A3840" s="11" t="str">
        <f aca="false">TRIM('수출입 실적(국가별)'!A3844)</f>
        <v>2026.05</v>
      </c>
      <c r="B3840" s="17" t="n">
        <f aca="false">IFERROR(VALUE(LEFT(A3840,4)),"")</f>
        <v>2026</v>
      </c>
      <c r="C3840" s="17" t="n">
        <f aca="false">IFERROR(VALUE(RIGHT(A3840,2)),"")</f>
        <v>5</v>
      </c>
      <c r="D3840" s="11" t="str">
        <f aca="false">TRIM('수출입 실적(국가별)'!B3844)</f>
        <v>루마니아</v>
      </c>
      <c r="E3840" s="19" t="n">
        <f aca="false">IFERROR(VALUE(SUBSTITUTE(TRIM('수출입 실적(국가별)'!D3844),",","")),"")</f>
        <v>43440</v>
      </c>
      <c r="F3840" s="19" t="n">
        <f aca="false">IFERROR(VALUE(SUBSTITUTE(TRIM('수출입 실적(국가별)'!F3844),",","")),"")</f>
        <v>36025</v>
      </c>
      <c r="G3840" s="19" t="n">
        <f aca="false">IFERROR(VALUE(SUBSTITUTE(TRIM('수출입 실적(국가별)'!G3844),",","")),"")</f>
        <v>7416</v>
      </c>
    </row>
    <row r="3841" customFormat="false" ht="15" hidden="false" customHeight="true" outlineLevel="0" collapsed="false">
      <c r="A3841" s="11" t="str">
        <f aca="false">TRIM('수출입 실적(국가별)'!A3845)</f>
        <v>2026.05</v>
      </c>
      <c r="B3841" s="17" t="n">
        <f aca="false">IFERROR(VALUE(LEFT(A3841,4)),"")</f>
        <v>2026</v>
      </c>
      <c r="C3841" s="17" t="n">
        <f aca="false">IFERROR(VALUE(RIGHT(A3841,2)),"")</f>
        <v>5</v>
      </c>
      <c r="D3841" s="11" t="str">
        <f aca="false">TRIM('수출입 실적(국가별)'!B3845)</f>
        <v>그리스</v>
      </c>
      <c r="E3841" s="19" t="n">
        <f aca="false">IFERROR(VALUE(SUBSTITUTE(TRIM('수출입 실적(국가별)'!D3845),",","")),"")</f>
        <v>41198</v>
      </c>
      <c r="F3841" s="19" t="n">
        <f aca="false">IFERROR(VALUE(SUBSTITUTE(TRIM('수출입 실적(국가별)'!F3845),",","")),"")</f>
        <v>14468</v>
      </c>
      <c r="G3841" s="19" t="n">
        <f aca="false">IFERROR(VALUE(SUBSTITUTE(TRIM('수출입 실적(국가별)'!G3845),",","")),"")</f>
        <v>26731</v>
      </c>
    </row>
    <row r="3842" customFormat="false" ht="15" hidden="false" customHeight="true" outlineLevel="0" collapsed="false">
      <c r="A3842" s="11" t="str">
        <f aca="false">TRIM('수출입 실적(국가별)'!A3846)</f>
        <v>2026.05</v>
      </c>
      <c r="B3842" s="17" t="n">
        <f aca="false">IFERROR(VALUE(LEFT(A3842,4)),"")</f>
        <v>2026</v>
      </c>
      <c r="C3842" s="17" t="n">
        <f aca="false">IFERROR(VALUE(RIGHT(A3842,2)),"")</f>
        <v>5</v>
      </c>
      <c r="D3842" s="11" t="str">
        <f aca="false">TRIM('수출입 실적(국가별)'!B3846)</f>
        <v>피지</v>
      </c>
      <c r="E3842" s="19" t="n">
        <f aca="false">IFERROR(VALUE(SUBSTITUTE(TRIM('수출입 실적(국가별)'!D3846),",","")),"")</f>
        <v>40497</v>
      </c>
      <c r="F3842" s="19" t="n">
        <f aca="false">IFERROR(VALUE(SUBSTITUTE(TRIM('수출입 실적(국가별)'!F3846),",","")),"")</f>
        <v>736</v>
      </c>
      <c r="G3842" s="19" t="n">
        <f aca="false">IFERROR(VALUE(SUBSTITUTE(TRIM('수출입 실적(국가별)'!G3846),",","")),"")</f>
        <v>39761</v>
      </c>
    </row>
    <row r="3843" customFormat="false" ht="15" hidden="false" customHeight="true" outlineLevel="0" collapsed="false">
      <c r="A3843" s="11" t="str">
        <f aca="false">TRIM('수출입 실적(국가별)'!A3847)</f>
        <v>2026.05</v>
      </c>
      <c r="B3843" s="17" t="n">
        <f aca="false">IFERROR(VALUE(LEFT(A3843,4)),"")</f>
        <v>2026</v>
      </c>
      <c r="C3843" s="17" t="n">
        <f aca="false">IFERROR(VALUE(RIGHT(A3843,2)),"")</f>
        <v>5</v>
      </c>
      <c r="D3843" s="11" t="str">
        <f aca="false">TRIM('수출입 실적(국가별)'!B3847)</f>
        <v>리투아니아</v>
      </c>
      <c r="E3843" s="19" t="n">
        <f aca="false">IFERROR(VALUE(SUBSTITUTE(TRIM('수출입 실적(국가별)'!D3847),",","")),"")</f>
        <v>38256</v>
      </c>
      <c r="F3843" s="19" t="n">
        <f aca="false">IFERROR(VALUE(SUBSTITUTE(TRIM('수출입 실적(국가별)'!F3847),",","")),"")</f>
        <v>7862</v>
      </c>
      <c r="G3843" s="19" t="n">
        <f aca="false">IFERROR(VALUE(SUBSTITUTE(TRIM('수출입 실적(국가별)'!G3847),",","")),"")</f>
        <v>30394</v>
      </c>
    </row>
    <row r="3844" customFormat="false" ht="15" hidden="false" customHeight="true" outlineLevel="0" collapsed="false">
      <c r="A3844" s="11" t="str">
        <f aca="false">TRIM('수출입 실적(국가별)'!A3848)</f>
        <v>2026.05</v>
      </c>
      <c r="B3844" s="17" t="n">
        <f aca="false">IFERROR(VALUE(LEFT(A3844,4)),"")</f>
        <v>2026</v>
      </c>
      <c r="C3844" s="17" t="n">
        <f aca="false">IFERROR(VALUE(RIGHT(A3844,2)),"")</f>
        <v>5</v>
      </c>
      <c r="D3844" s="11" t="str">
        <f aca="false">TRIM('수출입 실적(국가별)'!B3848)</f>
        <v>오만</v>
      </c>
      <c r="E3844" s="19" t="n">
        <f aca="false">IFERROR(VALUE(SUBSTITUTE(TRIM('수출입 실적(국가별)'!D3848),",","")),"")</f>
        <v>37303</v>
      </c>
      <c r="F3844" s="19" t="n">
        <f aca="false">IFERROR(VALUE(SUBSTITUTE(TRIM('수출입 실적(국가별)'!F3848),",","")),"")</f>
        <v>540553</v>
      </c>
      <c r="G3844" s="19" t="n">
        <f aca="false">IFERROR(VALUE(SUBSTITUTE(TRIM('수출입 실적(국가별)'!G3848),",","")),"")</f>
        <v>-503250</v>
      </c>
    </row>
    <row r="3845" customFormat="false" ht="15" hidden="false" customHeight="true" outlineLevel="0" collapsed="false">
      <c r="A3845" s="11" t="str">
        <f aca="false">TRIM('수출입 실적(국가별)'!A3849)</f>
        <v>2026.05</v>
      </c>
      <c r="B3845" s="17" t="n">
        <f aca="false">IFERROR(VALUE(LEFT(A3845,4)),"")</f>
        <v>2026</v>
      </c>
      <c r="C3845" s="17" t="n">
        <f aca="false">IFERROR(VALUE(RIGHT(A3845,2)),"")</f>
        <v>5</v>
      </c>
      <c r="D3845" s="11" t="str">
        <f aca="false">TRIM('수출입 실적(국가별)'!B3849)</f>
        <v>알제리</v>
      </c>
      <c r="E3845" s="19" t="n">
        <f aca="false">IFERROR(VALUE(SUBSTITUTE(TRIM('수출입 실적(국가별)'!D3849),",","")),"")</f>
        <v>35376</v>
      </c>
      <c r="F3845" s="19" t="n">
        <f aca="false">IFERROR(VALUE(SUBSTITUTE(TRIM('수출입 실적(국가별)'!F3849),",","")),"")</f>
        <v>936942</v>
      </c>
      <c r="G3845" s="19" t="n">
        <f aca="false">IFERROR(VALUE(SUBSTITUTE(TRIM('수출입 실적(국가별)'!G3849),",","")),"")</f>
        <v>-901566</v>
      </c>
    </row>
    <row r="3846" customFormat="false" ht="15" hidden="false" customHeight="true" outlineLevel="0" collapsed="false">
      <c r="A3846" s="11" t="str">
        <f aca="false">TRIM('수출입 실적(국가별)'!A3850)</f>
        <v>2026.05</v>
      </c>
      <c r="B3846" s="17" t="n">
        <f aca="false">IFERROR(VALUE(LEFT(A3846,4)),"")</f>
        <v>2026</v>
      </c>
      <c r="C3846" s="17" t="n">
        <f aca="false">IFERROR(VALUE(RIGHT(A3846,2)),"")</f>
        <v>5</v>
      </c>
      <c r="D3846" s="11" t="str">
        <f aca="false">TRIM('수출입 실적(국가별)'!B3850)</f>
        <v>알바니아</v>
      </c>
      <c r="E3846" s="19" t="n">
        <f aca="false">IFERROR(VALUE(SUBSTITUTE(TRIM('수출입 실적(국가별)'!D3850),",","")),"")</f>
        <v>34672</v>
      </c>
      <c r="F3846" s="19" t="n">
        <f aca="false">IFERROR(VALUE(SUBSTITUTE(TRIM('수출입 실적(국가별)'!F3850),",","")),"")</f>
        <v>716</v>
      </c>
      <c r="G3846" s="19" t="n">
        <f aca="false">IFERROR(VALUE(SUBSTITUTE(TRIM('수출입 실적(국가별)'!G3850),",","")),"")</f>
        <v>33955</v>
      </c>
    </row>
    <row r="3847" customFormat="false" ht="15" hidden="false" customHeight="true" outlineLevel="0" collapsed="false">
      <c r="A3847" s="11" t="str">
        <f aca="false">TRIM('수출입 실적(국가별)'!A3851)</f>
        <v>2026.05</v>
      </c>
      <c r="B3847" s="17" t="n">
        <f aca="false">IFERROR(VALUE(LEFT(A3847,4)),"")</f>
        <v>2026</v>
      </c>
      <c r="C3847" s="17" t="n">
        <f aca="false">IFERROR(VALUE(RIGHT(A3847,2)),"")</f>
        <v>5</v>
      </c>
      <c r="D3847" s="11" t="str">
        <f aca="false">TRIM('수출입 실적(국가별)'!B3851)</f>
        <v>핀란드</v>
      </c>
      <c r="E3847" s="19" t="n">
        <f aca="false">IFERROR(VALUE(SUBSTITUTE(TRIM('수출입 실적(국가별)'!D3851),",","")),"")</f>
        <v>33723</v>
      </c>
      <c r="F3847" s="19" t="n">
        <f aca="false">IFERROR(VALUE(SUBSTITUTE(TRIM('수출입 실적(국가별)'!F3851),",","")),"")</f>
        <v>64029</v>
      </c>
      <c r="G3847" s="19" t="n">
        <f aca="false">IFERROR(VALUE(SUBSTITUTE(TRIM('수출입 실적(국가별)'!G3851),",","")),"")</f>
        <v>-30306</v>
      </c>
    </row>
    <row r="3848" customFormat="false" ht="15" hidden="false" customHeight="true" outlineLevel="0" collapsed="false">
      <c r="A3848" s="11" t="str">
        <f aca="false">TRIM('수출입 실적(국가별)'!A3852)</f>
        <v>2026.05</v>
      </c>
      <c r="B3848" s="17" t="n">
        <f aca="false">IFERROR(VALUE(LEFT(A3848,4)),"")</f>
        <v>2026</v>
      </c>
      <c r="C3848" s="17" t="n">
        <f aca="false">IFERROR(VALUE(RIGHT(A3848,2)),"")</f>
        <v>5</v>
      </c>
      <c r="D3848" s="11" t="str">
        <f aca="false">TRIM('수출입 실적(국가별)'!B3852)</f>
        <v>모로코</v>
      </c>
      <c r="E3848" s="19" t="n">
        <f aca="false">IFERROR(VALUE(SUBSTITUTE(TRIM('수출입 실적(국가별)'!D3852),",","")),"")</f>
        <v>31514</v>
      </c>
      <c r="F3848" s="19" t="n">
        <f aca="false">IFERROR(VALUE(SUBSTITUTE(TRIM('수출입 실적(국가별)'!F3852),",","")),"")</f>
        <v>18314</v>
      </c>
      <c r="G3848" s="19" t="n">
        <f aca="false">IFERROR(VALUE(SUBSTITUTE(TRIM('수출입 실적(국가별)'!G3852),",","")),"")</f>
        <v>13200</v>
      </c>
    </row>
    <row r="3849" customFormat="false" ht="15" hidden="false" customHeight="true" outlineLevel="0" collapsed="false">
      <c r="A3849" s="11" t="str">
        <f aca="false">TRIM('수출입 실적(국가별)'!A3853)</f>
        <v>2026.05</v>
      </c>
      <c r="B3849" s="17" t="n">
        <f aca="false">IFERROR(VALUE(LEFT(A3849,4)),"")</f>
        <v>2026</v>
      </c>
      <c r="C3849" s="17" t="n">
        <f aca="false">IFERROR(VALUE(RIGHT(A3849,2)),"")</f>
        <v>5</v>
      </c>
      <c r="D3849" s="11" t="str">
        <f aca="false">TRIM('수출입 실적(국가별)'!B3853)</f>
        <v>푸에르토리코</v>
      </c>
      <c r="E3849" s="19" t="n">
        <f aca="false">IFERROR(VALUE(SUBSTITUTE(TRIM('수출입 실적(국가별)'!D3853),",","")),"")</f>
        <v>30877</v>
      </c>
      <c r="F3849" s="19" t="n">
        <f aca="false">IFERROR(VALUE(SUBSTITUTE(TRIM('수출입 실적(국가별)'!F3853),",","")),"")</f>
        <v>34970</v>
      </c>
      <c r="G3849" s="19" t="n">
        <f aca="false">IFERROR(VALUE(SUBSTITUTE(TRIM('수출입 실적(국가별)'!G3853),",","")),"")</f>
        <v>-4093</v>
      </c>
    </row>
    <row r="3850" customFormat="false" ht="15" hidden="false" customHeight="true" outlineLevel="0" collapsed="false">
      <c r="A3850" s="11" t="str">
        <f aca="false">TRIM('수출입 실적(국가별)'!A3854)</f>
        <v>2026.05</v>
      </c>
      <c r="B3850" s="17" t="n">
        <f aca="false">IFERROR(VALUE(LEFT(A3850,4)),"")</f>
        <v>2026</v>
      </c>
      <c r="C3850" s="17" t="n">
        <f aca="false">IFERROR(VALUE(RIGHT(A3850,2)),"")</f>
        <v>5</v>
      </c>
      <c r="D3850" s="11" t="str">
        <f aca="false">TRIM('수출입 실적(국가별)'!B3854)</f>
        <v>리비아</v>
      </c>
      <c r="E3850" s="19" t="n">
        <f aca="false">IFERROR(VALUE(SUBSTITUTE(TRIM('수출입 실적(국가별)'!D3854),",","")),"")</f>
        <v>30336</v>
      </c>
      <c r="F3850" s="19" t="n">
        <f aca="false">IFERROR(VALUE(SUBSTITUTE(TRIM('수출입 실적(국가별)'!F3854),",","")),"")</f>
        <v>212253</v>
      </c>
      <c r="G3850" s="19" t="n">
        <f aca="false">IFERROR(VALUE(SUBSTITUTE(TRIM('수출입 실적(국가별)'!G3854),",","")),"")</f>
        <v>-181917</v>
      </c>
    </row>
    <row r="3851" customFormat="false" ht="15" hidden="false" customHeight="true" outlineLevel="0" collapsed="false">
      <c r="A3851" s="11" t="str">
        <f aca="false">TRIM('수출입 실적(국가별)'!A3855)</f>
        <v>2026.05</v>
      </c>
      <c r="B3851" s="17" t="n">
        <f aca="false">IFERROR(VALUE(LEFT(A3851,4)),"")</f>
        <v>2026</v>
      </c>
      <c r="C3851" s="17" t="n">
        <f aca="false">IFERROR(VALUE(RIGHT(A3851,2)),"")</f>
        <v>5</v>
      </c>
      <c r="D3851" s="11" t="str">
        <f aca="false">TRIM('수출입 실적(국가별)'!B3855)</f>
        <v>에스토니아</v>
      </c>
      <c r="E3851" s="19" t="n">
        <f aca="false">IFERROR(VALUE(SUBSTITUTE(TRIM('수출입 실적(국가별)'!D3855),",","")),"")</f>
        <v>29702</v>
      </c>
      <c r="F3851" s="19" t="n">
        <f aca="false">IFERROR(VALUE(SUBSTITUTE(TRIM('수출입 실적(국가별)'!F3855),",","")),"")</f>
        <v>5996</v>
      </c>
      <c r="G3851" s="19" t="n">
        <f aca="false">IFERROR(VALUE(SUBSTITUTE(TRIM('수출입 실적(국가별)'!G3855),",","")),"")</f>
        <v>23706</v>
      </c>
    </row>
    <row r="3852" customFormat="false" ht="15" hidden="false" customHeight="true" outlineLevel="0" collapsed="false">
      <c r="A3852" s="11" t="str">
        <f aca="false">TRIM('수출입 실적(국가별)'!A3856)</f>
        <v>2026.05</v>
      </c>
      <c r="B3852" s="17" t="n">
        <f aca="false">IFERROR(VALUE(LEFT(A3852,4)),"")</f>
        <v>2026</v>
      </c>
      <c r="C3852" s="17" t="n">
        <f aca="false">IFERROR(VALUE(RIGHT(A3852,2)),"")</f>
        <v>5</v>
      </c>
      <c r="D3852" s="11" t="str">
        <f aca="false">TRIM('수출입 실적(국가별)'!B3856)</f>
        <v>아르헨티나</v>
      </c>
      <c r="E3852" s="19" t="n">
        <f aca="false">IFERROR(VALUE(SUBSTITUTE(TRIM('수출입 실적(국가별)'!D3856),",","")),"")</f>
        <v>28394</v>
      </c>
      <c r="F3852" s="19" t="n">
        <f aca="false">IFERROR(VALUE(SUBSTITUTE(TRIM('수출입 실적(국가별)'!F3856),",","")),"")</f>
        <v>59214</v>
      </c>
      <c r="G3852" s="19" t="n">
        <f aca="false">IFERROR(VALUE(SUBSTITUTE(TRIM('수출입 실적(국가별)'!G3856),",","")),"")</f>
        <v>-30820</v>
      </c>
    </row>
    <row r="3853" customFormat="false" ht="15" hidden="false" customHeight="true" outlineLevel="0" collapsed="false">
      <c r="A3853" s="11" t="str">
        <f aca="false">TRIM('수출입 실적(국가별)'!A3857)</f>
        <v>2026.05</v>
      </c>
      <c r="B3853" s="17" t="n">
        <f aca="false">IFERROR(VALUE(LEFT(A3853,4)),"")</f>
        <v>2026</v>
      </c>
      <c r="C3853" s="17" t="n">
        <f aca="false">IFERROR(VALUE(RIGHT(A3853,2)),"")</f>
        <v>5</v>
      </c>
      <c r="D3853" s="11" t="str">
        <f aca="false">TRIM('수출입 실적(국가별)'!B3857)</f>
        <v>과테말라</v>
      </c>
      <c r="E3853" s="19" t="n">
        <f aca="false">IFERROR(VALUE(SUBSTITUTE(TRIM('수출입 실적(국가별)'!D3857),",","")),"")</f>
        <v>26875</v>
      </c>
      <c r="F3853" s="19" t="n">
        <f aca="false">IFERROR(VALUE(SUBSTITUTE(TRIM('수출입 실적(국가별)'!F3857),",","")),"")</f>
        <v>9063</v>
      </c>
      <c r="G3853" s="19" t="n">
        <f aca="false">IFERROR(VALUE(SUBSTITUTE(TRIM('수출입 실적(국가별)'!G3857),",","")),"")</f>
        <v>17812</v>
      </c>
    </row>
    <row r="3854" customFormat="false" ht="15" hidden="false" customHeight="true" outlineLevel="0" collapsed="false">
      <c r="A3854" s="11" t="str">
        <f aca="false">TRIM('수출입 실적(국가별)'!A3858)</f>
        <v>2026.05</v>
      </c>
      <c r="B3854" s="17" t="n">
        <f aca="false">IFERROR(VALUE(LEFT(A3854,4)),"")</f>
        <v>2026</v>
      </c>
      <c r="C3854" s="17" t="n">
        <f aca="false">IFERROR(VALUE(RIGHT(A3854,2)),"")</f>
        <v>5</v>
      </c>
      <c r="D3854" s="11" t="str">
        <f aca="false">TRIM('수출입 실적(국가별)'!B3858)</f>
        <v>타지크</v>
      </c>
      <c r="E3854" s="19" t="n">
        <f aca="false">IFERROR(VALUE(SUBSTITUTE(TRIM('수출입 실적(국가별)'!D3858),",","")),"")</f>
        <v>25891</v>
      </c>
      <c r="F3854" s="19" t="n">
        <f aca="false">IFERROR(VALUE(SUBSTITUTE(TRIM('수출입 실적(국가별)'!F3858),",","")),"")</f>
        <v>0</v>
      </c>
      <c r="G3854" s="19" t="n">
        <f aca="false">IFERROR(VALUE(SUBSTITUTE(TRIM('수출입 실적(국가별)'!G3858),",","")),"")</f>
        <v>25891</v>
      </c>
    </row>
    <row r="3855" customFormat="false" ht="15" hidden="false" customHeight="true" outlineLevel="0" collapsed="false">
      <c r="A3855" s="11" t="str">
        <f aca="false">TRIM('수출입 실적(국가별)'!A3859)</f>
        <v>2026.05</v>
      </c>
      <c r="B3855" s="17" t="n">
        <f aca="false">IFERROR(VALUE(LEFT(A3855,4)),"")</f>
        <v>2026</v>
      </c>
      <c r="C3855" s="17" t="n">
        <f aca="false">IFERROR(VALUE(RIGHT(A3855,2)),"")</f>
        <v>5</v>
      </c>
      <c r="D3855" s="11" t="str">
        <f aca="false">TRIM('수출입 실적(국가별)'!B3859)</f>
        <v>시리아</v>
      </c>
      <c r="E3855" s="19" t="n">
        <f aca="false">IFERROR(VALUE(SUBSTITUTE(TRIM('수출입 실적(국가별)'!D3859),",","")),"")</f>
        <v>25624</v>
      </c>
      <c r="F3855" s="19" t="n">
        <f aca="false">IFERROR(VALUE(SUBSTITUTE(TRIM('수출입 실적(국가별)'!F3859),",","")),"")</f>
        <v>2</v>
      </c>
      <c r="G3855" s="19" t="n">
        <f aca="false">IFERROR(VALUE(SUBSTITUTE(TRIM('수출입 실적(국가별)'!G3859),",","")),"")</f>
        <v>25623</v>
      </c>
    </row>
    <row r="3856" customFormat="false" ht="15" hidden="false" customHeight="true" outlineLevel="0" collapsed="false">
      <c r="A3856" s="11" t="str">
        <f aca="false">TRIM('수출입 실적(국가별)'!A3860)</f>
        <v>2026.05</v>
      </c>
      <c r="B3856" s="17" t="n">
        <f aca="false">IFERROR(VALUE(LEFT(A3856,4)),"")</f>
        <v>2026</v>
      </c>
      <c r="C3856" s="17" t="n">
        <f aca="false">IFERROR(VALUE(RIGHT(A3856,2)),"")</f>
        <v>5</v>
      </c>
      <c r="D3856" s="11" t="str">
        <f aca="false">TRIM('수출입 실적(국가별)'!B3860)</f>
        <v>불가리아</v>
      </c>
      <c r="E3856" s="19" t="n">
        <f aca="false">IFERROR(VALUE(SUBSTITUTE(TRIM('수출입 실적(국가별)'!D3860),",","")),"")</f>
        <v>24153</v>
      </c>
      <c r="F3856" s="19" t="n">
        <f aca="false">IFERROR(VALUE(SUBSTITUTE(TRIM('수출입 실적(국가별)'!F3860),",","")),"")</f>
        <v>41306</v>
      </c>
      <c r="G3856" s="19" t="n">
        <f aca="false">IFERROR(VALUE(SUBSTITUTE(TRIM('수출입 실적(국가별)'!G3860),",","")),"")</f>
        <v>-17153</v>
      </c>
    </row>
    <row r="3857" customFormat="false" ht="15" hidden="false" customHeight="true" outlineLevel="0" collapsed="false">
      <c r="A3857" s="11" t="str">
        <f aca="false">TRIM('수출입 실적(국가별)'!A3861)</f>
        <v>2026.05</v>
      </c>
      <c r="B3857" s="17" t="n">
        <f aca="false">IFERROR(VALUE(LEFT(A3857,4)),"")</f>
        <v>2026</v>
      </c>
      <c r="C3857" s="17" t="n">
        <f aca="false">IFERROR(VALUE(RIGHT(A3857,2)),"")</f>
        <v>5</v>
      </c>
      <c r="D3857" s="11" t="str">
        <f aca="false">TRIM('수출입 실적(국가별)'!B3861)</f>
        <v>미얀마</v>
      </c>
      <c r="E3857" s="19" t="n">
        <f aca="false">IFERROR(VALUE(SUBSTITUTE(TRIM('수출입 실적(국가별)'!D3861),",","")),"")</f>
        <v>23553</v>
      </c>
      <c r="F3857" s="19" t="n">
        <f aca="false">IFERROR(VALUE(SUBSTITUTE(TRIM('수출입 실적(국가별)'!F3861),",","")),"")</f>
        <v>16192</v>
      </c>
      <c r="G3857" s="19" t="n">
        <f aca="false">IFERROR(VALUE(SUBSTITUTE(TRIM('수출입 실적(국가별)'!G3861),",","")),"")</f>
        <v>7361</v>
      </c>
    </row>
    <row r="3858" customFormat="false" ht="15" hidden="false" customHeight="true" outlineLevel="0" collapsed="false">
      <c r="A3858" s="11" t="str">
        <f aca="false">TRIM('수출입 실적(국가별)'!A3862)</f>
        <v>2026.05</v>
      </c>
      <c r="B3858" s="17" t="n">
        <f aca="false">IFERROR(VALUE(LEFT(A3858,4)),"")</f>
        <v>2026</v>
      </c>
      <c r="C3858" s="17" t="n">
        <f aca="false">IFERROR(VALUE(RIGHT(A3858,2)),"")</f>
        <v>5</v>
      </c>
      <c r="D3858" s="11" t="str">
        <f aca="false">TRIM('수출입 실적(국가별)'!B3862)</f>
        <v>엘살바도르</v>
      </c>
      <c r="E3858" s="19" t="n">
        <f aca="false">IFERROR(VALUE(SUBSTITUTE(TRIM('수출입 실적(국가별)'!D3862),",","")),"")</f>
        <v>23512</v>
      </c>
      <c r="F3858" s="19" t="n">
        <f aca="false">IFERROR(VALUE(SUBSTITUTE(TRIM('수출입 실적(국가별)'!F3862),",","")),"")</f>
        <v>2778</v>
      </c>
      <c r="G3858" s="19" t="n">
        <f aca="false">IFERROR(VALUE(SUBSTITUTE(TRIM('수출입 실적(국가별)'!G3862),",","")),"")</f>
        <v>20734</v>
      </c>
    </row>
    <row r="3859" customFormat="false" ht="15" hidden="false" customHeight="true" outlineLevel="0" collapsed="false">
      <c r="A3859" s="11" t="str">
        <f aca="false">TRIM('수출입 실적(국가별)'!A3863)</f>
        <v>2026.05</v>
      </c>
      <c r="B3859" s="17" t="n">
        <f aca="false">IFERROR(VALUE(LEFT(A3859,4)),"")</f>
        <v>2026</v>
      </c>
      <c r="C3859" s="17" t="n">
        <f aca="false">IFERROR(VALUE(RIGHT(A3859,2)),"")</f>
        <v>5</v>
      </c>
      <c r="D3859" s="11" t="str">
        <f aca="false">TRIM('수출입 실적(국가별)'!B3863)</f>
        <v>도미니카 공화국</v>
      </c>
      <c r="E3859" s="19" t="n">
        <f aca="false">IFERROR(VALUE(SUBSTITUTE(TRIM('수출입 실적(국가별)'!D3863),",","")),"")</f>
        <v>23074</v>
      </c>
      <c r="F3859" s="19" t="n">
        <f aca="false">IFERROR(VALUE(SUBSTITUTE(TRIM('수출입 실적(국가별)'!F3863),",","")),"")</f>
        <v>9616</v>
      </c>
      <c r="G3859" s="19" t="n">
        <f aca="false">IFERROR(VALUE(SUBSTITUTE(TRIM('수출입 실적(국가별)'!G3863),",","")),"")</f>
        <v>13458</v>
      </c>
    </row>
    <row r="3860" customFormat="false" ht="15" hidden="false" customHeight="true" outlineLevel="0" collapsed="false">
      <c r="A3860" s="11" t="str">
        <f aca="false">TRIM('수출입 실적(국가별)'!A3864)</f>
        <v>2026.05</v>
      </c>
      <c r="B3860" s="17" t="n">
        <f aca="false">IFERROR(VALUE(LEFT(A3860,4)),"")</f>
        <v>2026</v>
      </c>
      <c r="C3860" s="17" t="n">
        <f aca="false">IFERROR(VALUE(RIGHT(A3860,2)),"")</f>
        <v>5</v>
      </c>
      <c r="D3860" s="11" t="str">
        <f aca="false">TRIM('수출입 실적(국가별)'!B3864)</f>
        <v>가나</v>
      </c>
      <c r="E3860" s="19" t="n">
        <f aca="false">IFERROR(VALUE(SUBSTITUTE(TRIM('수출입 실적(국가별)'!D3864),",","")),"")</f>
        <v>22868</v>
      </c>
      <c r="F3860" s="19" t="n">
        <f aca="false">IFERROR(VALUE(SUBSTITUTE(TRIM('수출입 실적(국가별)'!F3864),",","")),"")</f>
        <v>11078</v>
      </c>
      <c r="G3860" s="19" t="n">
        <f aca="false">IFERROR(VALUE(SUBSTITUTE(TRIM('수출입 실적(국가별)'!G3864),",","")),"")</f>
        <v>11790</v>
      </c>
    </row>
    <row r="3861" customFormat="false" ht="15" hidden="false" customHeight="true" outlineLevel="0" collapsed="false">
      <c r="A3861" s="11" t="str">
        <f aca="false">TRIM('수출입 실적(국가별)'!A3865)</f>
        <v>2026.05</v>
      </c>
      <c r="B3861" s="17" t="n">
        <f aca="false">IFERROR(VALUE(LEFT(A3861,4)),"")</f>
        <v>2026</v>
      </c>
      <c r="C3861" s="17" t="n">
        <f aca="false">IFERROR(VALUE(RIGHT(A3861,2)),"")</f>
        <v>5</v>
      </c>
      <c r="D3861" s="11" t="str">
        <f aca="false">TRIM('수출입 실적(국가별)'!B3865)</f>
        <v>에쿠아도르</v>
      </c>
      <c r="E3861" s="19" t="n">
        <f aca="false">IFERROR(VALUE(SUBSTITUTE(TRIM('수출입 실적(국가별)'!D3865),",","")),"")</f>
        <v>22831</v>
      </c>
      <c r="F3861" s="19" t="n">
        <f aca="false">IFERROR(VALUE(SUBSTITUTE(TRIM('수출입 실적(국가별)'!F3865),",","")),"")</f>
        <v>144999</v>
      </c>
      <c r="G3861" s="19" t="n">
        <f aca="false">IFERROR(VALUE(SUBSTITUTE(TRIM('수출입 실적(국가별)'!G3865),",","")),"")</f>
        <v>-122167</v>
      </c>
    </row>
    <row r="3862" customFormat="false" ht="15" hidden="false" customHeight="true" outlineLevel="0" collapsed="false">
      <c r="A3862" s="11" t="str">
        <f aca="false">TRIM('수출입 실적(국가별)'!A3866)</f>
        <v>2026.05</v>
      </c>
      <c r="B3862" s="17" t="n">
        <f aca="false">IFERROR(VALUE(LEFT(A3862,4)),"")</f>
        <v>2026</v>
      </c>
      <c r="C3862" s="17" t="n">
        <f aca="false">IFERROR(VALUE(RIGHT(A3862,2)),"")</f>
        <v>5</v>
      </c>
      <c r="D3862" s="11" t="str">
        <f aca="false">TRIM('수출입 실적(국가별)'!B3866)</f>
        <v>에티오피아</v>
      </c>
      <c r="E3862" s="19" t="n">
        <f aca="false">IFERROR(VALUE(SUBSTITUTE(TRIM('수출입 실적(국가별)'!D3866),",","")),"")</f>
        <v>22407</v>
      </c>
      <c r="F3862" s="19" t="n">
        <f aca="false">IFERROR(VALUE(SUBSTITUTE(TRIM('수출입 실적(국가별)'!F3866),",","")),"")</f>
        <v>13423</v>
      </c>
      <c r="G3862" s="19" t="n">
        <f aca="false">IFERROR(VALUE(SUBSTITUTE(TRIM('수출입 실적(국가별)'!G3866),",","")),"")</f>
        <v>8984</v>
      </c>
    </row>
    <row r="3863" customFormat="false" ht="15" hidden="false" customHeight="true" outlineLevel="0" collapsed="false">
      <c r="A3863" s="11" t="str">
        <f aca="false">TRIM('수출입 실적(국가별)'!A3867)</f>
        <v>2026.05</v>
      </c>
      <c r="B3863" s="17" t="n">
        <f aca="false">IFERROR(VALUE(LEFT(A3863,4)),"")</f>
        <v>2026</v>
      </c>
      <c r="C3863" s="17" t="n">
        <f aca="false">IFERROR(VALUE(RIGHT(A3863,2)),"")</f>
        <v>5</v>
      </c>
      <c r="D3863" s="11" t="str">
        <f aca="false">TRIM('수출입 실적(국가별)'!B3867)</f>
        <v>지부티</v>
      </c>
      <c r="E3863" s="19" t="n">
        <f aca="false">IFERROR(VALUE(SUBSTITUTE(TRIM('수출입 실적(국가별)'!D3867),",","")),"")</f>
        <v>22191</v>
      </c>
      <c r="F3863" s="19" t="n">
        <f aca="false">IFERROR(VALUE(SUBSTITUTE(TRIM('수출입 실적(국가별)'!F3867),",","")),"")</f>
        <v>4</v>
      </c>
      <c r="G3863" s="19" t="n">
        <f aca="false">IFERROR(VALUE(SUBSTITUTE(TRIM('수출입 실적(국가별)'!G3867),",","")),"")</f>
        <v>22188</v>
      </c>
    </row>
    <row r="3864" customFormat="false" ht="15" hidden="false" customHeight="true" outlineLevel="0" collapsed="false">
      <c r="A3864" s="11" t="str">
        <f aca="false">TRIM('수출입 실적(국가별)'!A3868)</f>
        <v>2026.05</v>
      </c>
      <c r="B3864" s="17" t="n">
        <f aca="false">IFERROR(VALUE(LEFT(A3864,4)),"")</f>
        <v>2026</v>
      </c>
      <c r="C3864" s="17" t="n">
        <f aca="false">IFERROR(VALUE(RIGHT(A3864,2)),"")</f>
        <v>5</v>
      </c>
      <c r="D3864" s="11" t="str">
        <f aca="false">TRIM('수출입 실적(국가별)'!B3868)</f>
        <v>쿠웨이트</v>
      </c>
      <c r="E3864" s="19" t="n">
        <f aca="false">IFERROR(VALUE(SUBSTITUTE(TRIM('수출입 실적(국가별)'!D3868),",","")),"")</f>
        <v>20374</v>
      </c>
      <c r="F3864" s="19" t="n">
        <f aca="false">IFERROR(VALUE(SUBSTITUTE(TRIM('수출입 실적(국가별)'!F3868),",","")),"")</f>
        <v>2</v>
      </c>
      <c r="G3864" s="19" t="n">
        <f aca="false">IFERROR(VALUE(SUBSTITUTE(TRIM('수출입 실적(국가별)'!G3868),",","")),"")</f>
        <v>20372</v>
      </c>
    </row>
    <row r="3865" customFormat="false" ht="15" hidden="false" customHeight="true" outlineLevel="0" collapsed="false">
      <c r="A3865" s="11" t="str">
        <f aca="false">TRIM('수출입 실적(국가별)'!A3869)</f>
        <v>2026.05</v>
      </c>
      <c r="B3865" s="17" t="n">
        <f aca="false">IFERROR(VALUE(LEFT(A3865,4)),"")</f>
        <v>2026</v>
      </c>
      <c r="C3865" s="17" t="n">
        <f aca="false">IFERROR(VALUE(RIGHT(A3865,2)),"")</f>
        <v>5</v>
      </c>
      <c r="D3865" s="11" t="str">
        <f aca="false">TRIM('수출입 실적(국가별)'!B3869)</f>
        <v>케냐</v>
      </c>
      <c r="E3865" s="19" t="n">
        <f aca="false">IFERROR(VALUE(SUBSTITUTE(TRIM('수출입 실적(국가별)'!D3869),",","")),"")</f>
        <v>19273</v>
      </c>
      <c r="F3865" s="19" t="n">
        <f aca="false">IFERROR(VALUE(SUBSTITUTE(TRIM('수출입 실적(국가별)'!F3869),",","")),"")</f>
        <v>2285</v>
      </c>
      <c r="G3865" s="19" t="n">
        <f aca="false">IFERROR(VALUE(SUBSTITUTE(TRIM('수출입 실적(국가별)'!G3869),",","")),"")</f>
        <v>16988</v>
      </c>
    </row>
    <row r="3866" customFormat="false" ht="15" hidden="false" customHeight="true" outlineLevel="0" collapsed="false">
      <c r="A3866" s="11" t="str">
        <f aca="false">TRIM('수출입 실적(국가별)'!A3870)</f>
        <v>2026.05</v>
      </c>
      <c r="B3866" s="17" t="n">
        <f aca="false">IFERROR(VALUE(LEFT(A3866,4)),"")</f>
        <v>2026</v>
      </c>
      <c r="C3866" s="17" t="n">
        <f aca="false">IFERROR(VALUE(RIGHT(A3866,2)),"")</f>
        <v>5</v>
      </c>
      <c r="D3866" s="11" t="str">
        <f aca="false">TRIM('수출입 실적(국가별)'!B3870)</f>
        <v>스리랑카</v>
      </c>
      <c r="E3866" s="19" t="n">
        <f aca="false">IFERROR(VALUE(SUBSTITUTE(TRIM('수출입 실적(국가별)'!D3870),",","")),"")</f>
        <v>18864</v>
      </c>
      <c r="F3866" s="19" t="n">
        <f aca="false">IFERROR(VALUE(SUBSTITUTE(TRIM('수출입 실적(국가별)'!F3870),",","")),"")</f>
        <v>9299</v>
      </c>
      <c r="G3866" s="19" t="n">
        <f aca="false">IFERROR(VALUE(SUBSTITUTE(TRIM('수출입 실적(국가별)'!G3870),",","")),"")</f>
        <v>9565</v>
      </c>
    </row>
    <row r="3867" customFormat="false" ht="15" hidden="false" customHeight="true" outlineLevel="0" collapsed="false">
      <c r="A3867" s="11" t="str">
        <f aca="false">TRIM('수출입 실적(국가별)'!A3871)</f>
        <v>2026.05</v>
      </c>
      <c r="B3867" s="17" t="n">
        <f aca="false">IFERROR(VALUE(LEFT(A3867,4)),"")</f>
        <v>2026</v>
      </c>
      <c r="C3867" s="17" t="n">
        <f aca="false">IFERROR(VALUE(RIGHT(A3867,2)),"")</f>
        <v>5</v>
      </c>
      <c r="D3867" s="11" t="str">
        <f aca="false">TRIM('수출입 실적(국가별)'!B3871)</f>
        <v>크로아티아</v>
      </c>
      <c r="E3867" s="19" t="n">
        <f aca="false">IFERROR(VALUE(SUBSTITUTE(TRIM('수출입 실적(국가별)'!D3871),",","")),"")</f>
        <v>18365</v>
      </c>
      <c r="F3867" s="19" t="n">
        <f aca="false">IFERROR(VALUE(SUBSTITUTE(TRIM('수출입 실적(국가별)'!F3871),",","")),"")</f>
        <v>3442</v>
      </c>
      <c r="G3867" s="19" t="n">
        <f aca="false">IFERROR(VALUE(SUBSTITUTE(TRIM('수출입 실적(국가별)'!G3871),",","")),"")</f>
        <v>14923</v>
      </c>
    </row>
    <row r="3868" customFormat="false" ht="15" hidden="false" customHeight="true" outlineLevel="0" collapsed="false">
      <c r="A3868" s="11" t="str">
        <f aca="false">TRIM('수출입 실적(국가별)'!A3872)</f>
        <v>2026.05</v>
      </c>
      <c r="B3868" s="17" t="n">
        <f aca="false">IFERROR(VALUE(LEFT(A3868,4)),"")</f>
        <v>2026</v>
      </c>
      <c r="C3868" s="17" t="n">
        <f aca="false">IFERROR(VALUE(RIGHT(A3868,2)),"")</f>
        <v>5</v>
      </c>
      <c r="D3868" s="11" t="str">
        <f aca="false">TRIM('수출입 실적(국가별)'!B3872)</f>
        <v>탄자니아</v>
      </c>
      <c r="E3868" s="19" t="n">
        <f aca="false">IFERROR(VALUE(SUBSTITUTE(TRIM('수출입 실적(국가별)'!D3872),",","")),"")</f>
        <v>16450</v>
      </c>
      <c r="F3868" s="19" t="n">
        <f aca="false">IFERROR(VALUE(SUBSTITUTE(TRIM('수출입 실적(국가별)'!F3872),",","")),"")</f>
        <v>9736</v>
      </c>
      <c r="G3868" s="19" t="n">
        <f aca="false">IFERROR(VALUE(SUBSTITUTE(TRIM('수출입 실적(국가별)'!G3872),",","")),"")</f>
        <v>6714</v>
      </c>
    </row>
    <row r="3869" customFormat="false" ht="15" hidden="false" customHeight="true" outlineLevel="0" collapsed="false">
      <c r="A3869" s="11" t="str">
        <f aca="false">TRIM('수출입 실적(국가별)'!A3873)</f>
        <v>2026.05</v>
      </c>
      <c r="B3869" s="17" t="n">
        <f aca="false">IFERROR(VALUE(LEFT(A3869,4)),"")</f>
        <v>2026</v>
      </c>
      <c r="C3869" s="17" t="n">
        <f aca="false">IFERROR(VALUE(RIGHT(A3869,2)),"")</f>
        <v>5</v>
      </c>
      <c r="D3869" s="11" t="str">
        <f aca="false">TRIM('수출입 실적(국가별)'!B3873)</f>
        <v>아제르바이잔</v>
      </c>
      <c r="E3869" s="19" t="n">
        <f aca="false">IFERROR(VALUE(SUBSTITUTE(TRIM('수출입 실적(국가별)'!D3873),",","")),"")</f>
        <v>15583</v>
      </c>
      <c r="F3869" s="19" t="n">
        <f aca="false">IFERROR(VALUE(SUBSTITUTE(TRIM('수출입 실적(국가별)'!F3873),",","")),"")</f>
        <v>289</v>
      </c>
      <c r="G3869" s="19" t="n">
        <f aca="false">IFERROR(VALUE(SUBSTITUTE(TRIM('수출입 실적(국가별)'!G3873),",","")),"")</f>
        <v>15294</v>
      </c>
    </row>
    <row r="3870" customFormat="false" ht="15" hidden="false" customHeight="true" outlineLevel="0" collapsed="false">
      <c r="A3870" s="11" t="str">
        <f aca="false">TRIM('수출입 실적(국가별)'!A3874)</f>
        <v>2026.05</v>
      </c>
      <c r="B3870" s="17" t="n">
        <f aca="false">IFERROR(VALUE(LEFT(A3870,4)),"")</f>
        <v>2026</v>
      </c>
      <c r="C3870" s="17" t="n">
        <f aca="false">IFERROR(VALUE(RIGHT(A3870,2)),"")</f>
        <v>5</v>
      </c>
      <c r="D3870" s="11" t="str">
        <f aca="false">TRIM('수출입 실적(국가별)'!B3874)</f>
        <v>튀니지</v>
      </c>
      <c r="E3870" s="19" t="n">
        <f aca="false">IFERROR(VALUE(SUBSTITUTE(TRIM('수출입 실적(국가별)'!D3874),",","")),"")</f>
        <v>15573</v>
      </c>
      <c r="F3870" s="19" t="n">
        <f aca="false">IFERROR(VALUE(SUBSTITUTE(TRIM('수출입 실적(국가별)'!F3874),",","")),"")</f>
        <v>7136</v>
      </c>
      <c r="G3870" s="19" t="n">
        <f aca="false">IFERROR(VALUE(SUBSTITUTE(TRIM('수출입 실적(국가별)'!G3874),",","")),"")</f>
        <v>8437</v>
      </c>
    </row>
    <row r="3871" customFormat="false" ht="15" hidden="false" customHeight="true" outlineLevel="0" collapsed="false">
      <c r="A3871" s="11" t="str">
        <f aca="false">TRIM('수출입 실적(국가별)'!A3875)</f>
        <v>2026.05</v>
      </c>
      <c r="B3871" s="17" t="n">
        <f aca="false">IFERROR(VALUE(LEFT(A3871,4)),"")</f>
        <v>2026</v>
      </c>
      <c r="C3871" s="17" t="n">
        <f aca="false">IFERROR(VALUE(RIGHT(A3871,2)),"")</f>
        <v>5</v>
      </c>
      <c r="D3871" s="11" t="str">
        <f aca="false">TRIM('수출입 실적(국가별)'!B3875)</f>
        <v>조지아</v>
      </c>
      <c r="E3871" s="19" t="n">
        <f aca="false">IFERROR(VALUE(SUBSTITUTE(TRIM('수출입 실적(국가별)'!D3875),",","")),"")</f>
        <v>14868</v>
      </c>
      <c r="F3871" s="19" t="n">
        <f aca="false">IFERROR(VALUE(SUBSTITUTE(TRIM('수출입 실적(국가별)'!F3875),",","")),"")</f>
        <v>16994</v>
      </c>
      <c r="G3871" s="19" t="n">
        <f aca="false">IFERROR(VALUE(SUBSTITUTE(TRIM('수출입 실적(국가별)'!G3875),",","")),"")</f>
        <v>-2126</v>
      </c>
    </row>
    <row r="3872" customFormat="false" ht="15" hidden="false" customHeight="true" outlineLevel="0" collapsed="false">
      <c r="A3872" s="11" t="str">
        <f aca="false">TRIM('수출입 실적(국가별)'!A3876)</f>
        <v>2026.05</v>
      </c>
      <c r="B3872" s="17" t="n">
        <f aca="false">IFERROR(VALUE(LEFT(A3872,4)),"")</f>
        <v>2026</v>
      </c>
      <c r="C3872" s="17" t="n">
        <f aca="false">IFERROR(VALUE(RIGHT(A3872,2)),"")</f>
        <v>5</v>
      </c>
      <c r="D3872" s="11" t="str">
        <f aca="false">TRIM('수출입 실적(국가별)'!B3876)</f>
        <v>세르비아</v>
      </c>
      <c r="E3872" s="19" t="n">
        <f aca="false">IFERROR(VALUE(SUBSTITUTE(TRIM('수출입 실적(국가별)'!D3876),",","")),"")</f>
        <v>14775</v>
      </c>
      <c r="F3872" s="19" t="n">
        <f aca="false">IFERROR(VALUE(SUBSTITUTE(TRIM('수출입 실적(국가별)'!F3876),",","")),"")</f>
        <v>7759</v>
      </c>
      <c r="G3872" s="19" t="n">
        <f aca="false">IFERROR(VALUE(SUBSTITUTE(TRIM('수출입 실적(국가별)'!G3876),",","")),"")</f>
        <v>7016</v>
      </c>
    </row>
    <row r="3873" customFormat="false" ht="15" hidden="false" customHeight="true" outlineLevel="0" collapsed="false">
      <c r="A3873" s="11" t="str">
        <f aca="false">TRIM('수출입 실적(국가별)'!A3877)</f>
        <v>2026.05</v>
      </c>
      <c r="B3873" s="17" t="n">
        <f aca="false">IFERROR(VALUE(LEFT(A3873,4)),"")</f>
        <v>2026</v>
      </c>
      <c r="C3873" s="17" t="n">
        <f aca="false">IFERROR(VALUE(RIGHT(A3873,2)),"")</f>
        <v>5</v>
      </c>
      <c r="D3873" s="11" t="str">
        <f aca="false">TRIM('수출입 실적(국가별)'!B3877)</f>
        <v>코스타리카</v>
      </c>
      <c r="E3873" s="19" t="n">
        <f aca="false">IFERROR(VALUE(SUBSTITUTE(TRIM('수출입 실적(국가별)'!D3877),",","")),"")</f>
        <v>14148</v>
      </c>
      <c r="F3873" s="19" t="n">
        <f aca="false">IFERROR(VALUE(SUBSTITUTE(TRIM('수출입 실적(국가별)'!F3877),",","")),"")</f>
        <v>18624</v>
      </c>
      <c r="G3873" s="19" t="n">
        <f aca="false">IFERROR(VALUE(SUBSTITUTE(TRIM('수출입 실적(국가별)'!G3877),",","")),"")</f>
        <v>-4476</v>
      </c>
    </row>
    <row r="3874" customFormat="false" ht="15" hidden="false" customHeight="true" outlineLevel="0" collapsed="false">
      <c r="A3874" s="11" t="str">
        <f aca="false">TRIM('수출입 실적(국가별)'!A3878)</f>
        <v>2026.05</v>
      </c>
      <c r="B3874" s="17" t="n">
        <f aca="false">IFERROR(VALUE(LEFT(A3874,4)),"")</f>
        <v>2026</v>
      </c>
      <c r="C3874" s="17" t="n">
        <f aca="false">IFERROR(VALUE(RIGHT(A3874,2)),"")</f>
        <v>5</v>
      </c>
      <c r="D3874" s="11" t="str">
        <f aca="false">TRIM('수출입 실적(국가별)'!B3878)</f>
        <v>우루과이</v>
      </c>
      <c r="E3874" s="19" t="n">
        <f aca="false">IFERROR(VALUE(SUBSTITUTE(TRIM('수출입 실적(국가별)'!D3878),",","")),"")</f>
        <v>14034</v>
      </c>
      <c r="F3874" s="19" t="n">
        <f aca="false">IFERROR(VALUE(SUBSTITUTE(TRIM('수출입 실적(국가별)'!F3878),",","")),"")</f>
        <v>56328</v>
      </c>
      <c r="G3874" s="19" t="n">
        <f aca="false">IFERROR(VALUE(SUBSTITUTE(TRIM('수출입 실적(국가별)'!G3878),",","")),"")</f>
        <v>-42295</v>
      </c>
    </row>
    <row r="3875" customFormat="false" ht="15" hidden="false" customHeight="true" outlineLevel="0" collapsed="false">
      <c r="A3875" s="11" t="str">
        <f aca="false">TRIM('수출입 실적(국가별)'!A3879)</f>
        <v>2026.05</v>
      </c>
      <c r="B3875" s="17" t="n">
        <f aca="false">IFERROR(VALUE(LEFT(A3875,4)),"")</f>
        <v>2026</v>
      </c>
      <c r="C3875" s="17" t="n">
        <f aca="false">IFERROR(VALUE(RIGHT(A3875,2)),"")</f>
        <v>5</v>
      </c>
      <c r="D3875" s="11" t="str">
        <f aca="false">TRIM('수출입 실적(국가별)'!B3879)</f>
        <v>세네갈</v>
      </c>
      <c r="E3875" s="19" t="n">
        <f aca="false">IFERROR(VALUE(SUBSTITUTE(TRIM('수출입 실적(국가별)'!D3879),",","")),"")</f>
        <v>12960</v>
      </c>
      <c r="F3875" s="19" t="n">
        <f aca="false">IFERROR(VALUE(SUBSTITUTE(TRIM('수출입 실적(국가별)'!F3879),",","")),"")</f>
        <v>1924</v>
      </c>
      <c r="G3875" s="19" t="n">
        <f aca="false">IFERROR(VALUE(SUBSTITUTE(TRIM('수출입 실적(국가별)'!G3879),",","")),"")</f>
        <v>11036</v>
      </c>
    </row>
    <row r="3876" customFormat="false" ht="15" hidden="false" customHeight="true" outlineLevel="0" collapsed="false">
      <c r="A3876" s="11" t="str">
        <f aca="false">TRIM('수출입 실적(국가별)'!A3880)</f>
        <v>2026.05</v>
      </c>
      <c r="B3876" s="17" t="n">
        <f aca="false">IFERROR(VALUE(LEFT(A3876,4)),"")</f>
        <v>2026</v>
      </c>
      <c r="C3876" s="17" t="n">
        <f aca="false">IFERROR(VALUE(RIGHT(A3876,2)),"")</f>
        <v>5</v>
      </c>
      <c r="D3876" s="11" t="str">
        <f aca="false">TRIM('수출입 실적(국가별)'!B3880)</f>
        <v>코트디봐르</v>
      </c>
      <c r="E3876" s="19" t="n">
        <f aca="false">IFERROR(VALUE(SUBSTITUTE(TRIM('수출입 실적(국가별)'!D3880),",","")),"")</f>
        <v>12162</v>
      </c>
      <c r="F3876" s="19" t="n">
        <f aca="false">IFERROR(VALUE(SUBSTITUTE(TRIM('수출입 실적(국가별)'!F3880),",","")),"")</f>
        <v>12534</v>
      </c>
      <c r="G3876" s="19" t="n">
        <f aca="false">IFERROR(VALUE(SUBSTITUTE(TRIM('수출입 실적(국가별)'!G3880),",","")),"")</f>
        <v>-371</v>
      </c>
    </row>
    <row r="3877" customFormat="false" ht="15" hidden="false" customHeight="true" outlineLevel="0" collapsed="false">
      <c r="A3877" s="11" t="str">
        <f aca="false">TRIM('수출입 실적(국가별)'!A3881)</f>
        <v>2026.05</v>
      </c>
      <c r="B3877" s="17" t="n">
        <f aca="false">IFERROR(VALUE(LEFT(A3877,4)),"")</f>
        <v>2026</v>
      </c>
      <c r="C3877" s="17" t="n">
        <f aca="false">IFERROR(VALUE(RIGHT(A3877,2)),"")</f>
        <v>5</v>
      </c>
      <c r="D3877" s="11" t="str">
        <f aca="false">TRIM('수출입 실적(국가별)'!B3881)</f>
        <v>파라과이</v>
      </c>
      <c r="E3877" s="19" t="n">
        <f aca="false">IFERROR(VALUE(SUBSTITUTE(TRIM('수출입 실적(국가별)'!D3881),",","")),"")</f>
        <v>11992</v>
      </c>
      <c r="F3877" s="19" t="n">
        <f aca="false">IFERROR(VALUE(SUBSTITUTE(TRIM('수출입 실적(국가별)'!F3881),",","")),"")</f>
        <v>950</v>
      </c>
      <c r="G3877" s="19" t="n">
        <f aca="false">IFERROR(VALUE(SUBSTITUTE(TRIM('수출입 실적(국가별)'!G3881),",","")),"")</f>
        <v>11041</v>
      </c>
    </row>
    <row r="3878" customFormat="false" ht="15" hidden="false" customHeight="true" outlineLevel="0" collapsed="false">
      <c r="A3878" s="11" t="str">
        <f aca="false">TRIM('수출입 실적(국가별)'!A3882)</f>
        <v>2026.05</v>
      </c>
      <c r="B3878" s="17" t="n">
        <f aca="false">IFERROR(VALUE(LEFT(A3878,4)),"")</f>
        <v>2026</v>
      </c>
      <c r="C3878" s="17" t="n">
        <f aca="false">IFERROR(VALUE(RIGHT(A3878,2)),"")</f>
        <v>5</v>
      </c>
      <c r="D3878" s="11" t="str">
        <f aca="false">TRIM('수출입 실적(국가별)'!B3882)</f>
        <v>온두라스</v>
      </c>
      <c r="E3878" s="19" t="n">
        <f aca="false">IFERROR(VALUE(SUBSTITUTE(TRIM('수출입 실적(국가별)'!D3882),",","")),"")</f>
        <v>11139</v>
      </c>
      <c r="F3878" s="19" t="n">
        <f aca="false">IFERROR(VALUE(SUBSTITUTE(TRIM('수출입 실적(국가별)'!F3882),",","")),"")</f>
        <v>16640</v>
      </c>
      <c r="G3878" s="19" t="n">
        <f aca="false">IFERROR(VALUE(SUBSTITUTE(TRIM('수출입 실적(국가별)'!G3882),",","")),"")</f>
        <v>-5502</v>
      </c>
    </row>
    <row r="3879" customFormat="false" ht="15" hidden="false" customHeight="true" outlineLevel="0" collapsed="false">
      <c r="A3879" s="11" t="str">
        <f aca="false">TRIM('수출입 실적(국가별)'!A3883)</f>
        <v>2026.05</v>
      </c>
      <c r="B3879" s="17" t="n">
        <f aca="false">IFERROR(VALUE(LEFT(A3879,4)),"")</f>
        <v>2026</v>
      </c>
      <c r="C3879" s="17" t="n">
        <f aca="false">IFERROR(VALUE(RIGHT(A3879,2)),"")</f>
        <v>5</v>
      </c>
      <c r="D3879" s="11" t="str">
        <f aca="false">TRIM('수출입 실적(국가별)'!B3883)</f>
        <v>앙골라</v>
      </c>
      <c r="E3879" s="19" t="n">
        <f aca="false">IFERROR(VALUE(SUBSTITUTE(TRIM('수출입 실적(국가별)'!D3883),",","")),"")</f>
        <v>10720</v>
      </c>
      <c r="F3879" s="19" t="n">
        <f aca="false">IFERROR(VALUE(SUBSTITUTE(TRIM('수출입 실적(국가별)'!F3883),",","")),"")</f>
        <v>49964</v>
      </c>
      <c r="G3879" s="19" t="n">
        <f aca="false">IFERROR(VALUE(SUBSTITUTE(TRIM('수출입 실적(국가별)'!G3883),",","")),"")</f>
        <v>-39244</v>
      </c>
    </row>
    <row r="3880" customFormat="false" ht="15" hidden="false" customHeight="true" outlineLevel="0" collapsed="false">
      <c r="A3880" s="11" t="str">
        <f aca="false">TRIM('수출입 실적(국가별)'!A3884)</f>
        <v>2026.05</v>
      </c>
      <c r="B3880" s="17" t="n">
        <f aca="false">IFERROR(VALUE(LEFT(A3880,4)),"")</f>
        <v>2026</v>
      </c>
      <c r="C3880" s="17" t="n">
        <f aca="false">IFERROR(VALUE(RIGHT(A3880,2)),"")</f>
        <v>5</v>
      </c>
      <c r="D3880" s="11" t="str">
        <f aca="false">TRIM('수출입 실적(국가별)'!B3884)</f>
        <v>뉴 칼레도니아</v>
      </c>
      <c r="E3880" s="19" t="n">
        <f aca="false">IFERROR(VALUE(SUBSTITUTE(TRIM('수출입 실적(국가별)'!D3884),",","")),"")</f>
        <v>9405</v>
      </c>
      <c r="F3880" s="19" t="n">
        <f aca="false">IFERROR(VALUE(SUBSTITUTE(TRIM('수출입 실적(국가별)'!F3884),",","")),"")</f>
        <v>13937</v>
      </c>
      <c r="G3880" s="19" t="n">
        <f aca="false">IFERROR(VALUE(SUBSTITUTE(TRIM('수출입 실적(국가별)'!G3884),",","")),"")</f>
        <v>-4532</v>
      </c>
    </row>
    <row r="3881" customFormat="false" ht="15" hidden="false" customHeight="true" outlineLevel="0" collapsed="false">
      <c r="A3881" s="11" t="str">
        <f aca="false">TRIM('수출입 실적(국가별)'!A3885)</f>
        <v>2026.05</v>
      </c>
      <c r="B3881" s="17" t="n">
        <f aca="false">IFERROR(VALUE(LEFT(A3881,4)),"")</f>
        <v>2026</v>
      </c>
      <c r="C3881" s="17" t="n">
        <f aca="false">IFERROR(VALUE(RIGHT(A3881,2)),"")</f>
        <v>5</v>
      </c>
      <c r="D3881" s="11" t="str">
        <f aca="false">TRIM('수출입 실적(국가별)'!B3885)</f>
        <v>라오스</v>
      </c>
      <c r="E3881" s="19" t="n">
        <f aca="false">IFERROR(VALUE(SUBSTITUTE(TRIM('수출입 실적(국가별)'!D3885),",","")),"")</f>
        <v>9344</v>
      </c>
      <c r="F3881" s="19" t="n">
        <f aca="false">IFERROR(VALUE(SUBSTITUTE(TRIM('수출입 실적(국가별)'!F3885),",","")),"")</f>
        <v>10047</v>
      </c>
      <c r="G3881" s="19" t="n">
        <f aca="false">IFERROR(VALUE(SUBSTITUTE(TRIM('수출입 실적(국가별)'!G3885),",","")),"")</f>
        <v>-703</v>
      </c>
    </row>
    <row r="3882" customFormat="false" ht="15" hidden="false" customHeight="true" outlineLevel="0" collapsed="false">
      <c r="A3882" s="11" t="str">
        <f aca="false">TRIM('수출입 실적(국가별)'!A3886)</f>
        <v>2026.05</v>
      </c>
      <c r="B3882" s="17" t="n">
        <f aca="false">IFERROR(VALUE(LEFT(A3882,4)),"")</f>
        <v>2026</v>
      </c>
      <c r="C3882" s="17" t="n">
        <f aca="false">IFERROR(VALUE(RIGHT(A3882,2)),"")</f>
        <v>5</v>
      </c>
      <c r="D3882" s="11" t="str">
        <f aca="false">TRIM('수출입 실적(국가별)'!B3886)</f>
        <v>레바논</v>
      </c>
      <c r="E3882" s="19" t="n">
        <f aca="false">IFERROR(VALUE(SUBSTITUTE(TRIM('수출입 실적(국가별)'!D3886),",","")),"")</f>
        <v>8299</v>
      </c>
      <c r="F3882" s="19" t="n">
        <f aca="false">IFERROR(VALUE(SUBSTITUTE(TRIM('수출입 실적(국가별)'!F3886),",","")),"")</f>
        <v>490</v>
      </c>
      <c r="G3882" s="19" t="n">
        <f aca="false">IFERROR(VALUE(SUBSTITUTE(TRIM('수출입 실적(국가별)'!G3886),",","")),"")</f>
        <v>7809</v>
      </c>
    </row>
    <row r="3883" customFormat="false" ht="15" hidden="false" customHeight="true" outlineLevel="0" collapsed="false">
      <c r="A3883" s="11" t="str">
        <f aca="false">TRIM('수출입 실적(국가별)'!A3887)</f>
        <v>2026.05</v>
      </c>
      <c r="B3883" s="17" t="n">
        <f aca="false">IFERROR(VALUE(LEFT(A3883,4)),"")</f>
        <v>2026</v>
      </c>
      <c r="C3883" s="17" t="n">
        <f aca="false">IFERROR(VALUE(RIGHT(A3883,2)),"")</f>
        <v>5</v>
      </c>
      <c r="D3883" s="11" t="str">
        <f aca="false">TRIM('수출입 실적(국가별)'!B3887)</f>
        <v>모잠비크</v>
      </c>
      <c r="E3883" s="19" t="n">
        <f aca="false">IFERROR(VALUE(SUBSTITUTE(TRIM('수출입 실적(국가별)'!D3887),",","")),"")</f>
        <v>8239</v>
      </c>
      <c r="F3883" s="19" t="n">
        <f aca="false">IFERROR(VALUE(SUBSTITUTE(TRIM('수출입 실적(국가별)'!F3887),",","")),"")</f>
        <v>994</v>
      </c>
      <c r="G3883" s="19" t="n">
        <f aca="false">IFERROR(VALUE(SUBSTITUTE(TRIM('수출입 실적(국가별)'!G3887),",","")),"")</f>
        <v>7245</v>
      </c>
    </row>
    <row r="3884" customFormat="false" ht="15" hidden="false" customHeight="true" outlineLevel="0" collapsed="false">
      <c r="A3884" s="11" t="str">
        <f aca="false">TRIM('수출입 실적(국가별)'!A3888)</f>
        <v>2026.05</v>
      </c>
      <c r="B3884" s="17" t="n">
        <f aca="false">IFERROR(VALUE(LEFT(A3884,4)),"")</f>
        <v>2026</v>
      </c>
      <c r="C3884" s="17" t="n">
        <f aca="false">IFERROR(VALUE(RIGHT(A3884,2)),"")</f>
        <v>5</v>
      </c>
      <c r="D3884" s="11" t="str">
        <f aca="false">TRIM('수출입 실적(국가별)'!B3888)</f>
        <v>카타르</v>
      </c>
      <c r="E3884" s="19" t="n">
        <f aca="false">IFERROR(VALUE(SUBSTITUTE(TRIM('수출입 실적(국가별)'!D3888),",","")),"")</f>
        <v>8091</v>
      </c>
      <c r="F3884" s="19" t="n">
        <f aca="false">IFERROR(VALUE(SUBSTITUTE(TRIM('수출입 실적(국가별)'!F3888),",","")),"")</f>
        <v>174510</v>
      </c>
      <c r="G3884" s="19" t="n">
        <f aca="false">IFERROR(VALUE(SUBSTITUTE(TRIM('수출입 실적(국가별)'!G3888),",","")),"")</f>
        <v>-166419</v>
      </c>
    </row>
    <row r="3885" customFormat="false" ht="15" hidden="false" customHeight="true" outlineLevel="0" collapsed="false">
      <c r="A3885" s="11" t="str">
        <f aca="false">TRIM('수출입 실적(국가별)'!A3889)</f>
        <v>2026.05</v>
      </c>
      <c r="B3885" s="17" t="n">
        <f aca="false">IFERROR(VALUE(LEFT(A3885,4)),"")</f>
        <v>2026</v>
      </c>
      <c r="C3885" s="17" t="n">
        <f aca="false">IFERROR(VALUE(RIGHT(A3885,2)),"")</f>
        <v>5</v>
      </c>
      <c r="D3885" s="11" t="str">
        <f aca="false">TRIM('수출입 실적(국가별)'!B3889)</f>
        <v>예맨</v>
      </c>
      <c r="E3885" s="19" t="n">
        <f aca="false">IFERROR(VALUE(SUBSTITUTE(TRIM('수출입 실적(국가별)'!D3889),",","")),"")</f>
        <v>7984</v>
      </c>
      <c r="F3885" s="19" t="n">
        <f aca="false">IFERROR(VALUE(SUBSTITUTE(TRIM('수출입 실적(국가별)'!F3889),",","")),"")</f>
        <v>67</v>
      </c>
      <c r="G3885" s="19" t="n">
        <f aca="false">IFERROR(VALUE(SUBSTITUTE(TRIM('수출입 실적(국가별)'!G3889),",","")),"")</f>
        <v>7917</v>
      </c>
    </row>
    <row r="3886" customFormat="false" ht="15" hidden="false" customHeight="true" outlineLevel="0" collapsed="false">
      <c r="A3886" s="11" t="str">
        <f aca="false">TRIM('수출입 실적(국가별)'!A3890)</f>
        <v>2026.05</v>
      </c>
      <c r="B3886" s="17" t="n">
        <f aca="false">IFERROR(VALUE(LEFT(A3886,4)),"")</f>
        <v>2026</v>
      </c>
      <c r="C3886" s="17" t="n">
        <f aca="false">IFERROR(VALUE(RIGHT(A3886,2)),"")</f>
        <v>5</v>
      </c>
      <c r="D3886" s="11" t="str">
        <f aca="false">TRIM('수출입 실적(국가별)'!B3890)</f>
        <v>룩셈부르그</v>
      </c>
      <c r="E3886" s="19" t="n">
        <f aca="false">IFERROR(VALUE(SUBSTITUTE(TRIM('수출입 실적(국가별)'!D3890),",","")),"")</f>
        <v>7775</v>
      </c>
      <c r="F3886" s="19" t="n">
        <f aca="false">IFERROR(VALUE(SUBSTITUTE(TRIM('수출입 실적(국가별)'!F3890),",","")),"")</f>
        <v>11838</v>
      </c>
      <c r="G3886" s="19" t="n">
        <f aca="false">IFERROR(VALUE(SUBSTITUTE(TRIM('수출입 실적(국가별)'!G3890),",","")),"")</f>
        <v>-4063</v>
      </c>
    </row>
    <row r="3887" customFormat="false" ht="15" hidden="false" customHeight="true" outlineLevel="0" collapsed="false">
      <c r="A3887" s="11" t="str">
        <f aca="false">TRIM('수출입 실적(국가별)'!A3891)</f>
        <v>2026.05</v>
      </c>
      <c r="B3887" s="17" t="n">
        <f aca="false">IFERROR(VALUE(LEFT(A3887,4)),"")</f>
        <v>2026</v>
      </c>
      <c r="C3887" s="17" t="n">
        <f aca="false">IFERROR(VALUE(RIGHT(A3887,2)),"")</f>
        <v>5</v>
      </c>
      <c r="D3887" s="11" t="str">
        <f aca="false">TRIM('수출입 실적(국가별)'!B3891)</f>
        <v>부르키나 파소</v>
      </c>
      <c r="E3887" s="19" t="n">
        <f aca="false">IFERROR(VALUE(SUBSTITUTE(TRIM('수출입 실적(국가별)'!D3891),",","")),"")</f>
        <v>7388</v>
      </c>
      <c r="F3887" s="19" t="n">
        <f aca="false">IFERROR(VALUE(SUBSTITUTE(TRIM('수출입 실적(국가별)'!F3891),",","")),"")</f>
        <v>0</v>
      </c>
      <c r="G3887" s="19" t="n">
        <f aca="false">IFERROR(VALUE(SUBSTITUTE(TRIM('수출입 실적(국가별)'!G3891),",","")),"")</f>
        <v>7388</v>
      </c>
    </row>
    <row r="3888" customFormat="false" ht="15" hidden="false" customHeight="true" outlineLevel="0" collapsed="false">
      <c r="A3888" s="11" t="str">
        <f aca="false">TRIM('수출입 실적(국가별)'!A3892)</f>
        <v>2026.05</v>
      </c>
      <c r="B3888" s="17" t="n">
        <f aca="false">IFERROR(VALUE(LEFT(A3888,4)),"")</f>
        <v>2026</v>
      </c>
      <c r="C3888" s="17" t="n">
        <f aca="false">IFERROR(VALUE(RIGHT(A3888,2)),"")</f>
        <v>5</v>
      </c>
      <c r="D3888" s="11" t="str">
        <f aca="false">TRIM('수출입 실적(국가별)'!B3892)</f>
        <v>벨라루스</v>
      </c>
      <c r="E3888" s="19" t="n">
        <f aca="false">IFERROR(VALUE(SUBSTITUTE(TRIM('수출입 실적(국가별)'!D3892),",","")),"")</f>
        <v>7109</v>
      </c>
      <c r="F3888" s="19" t="n">
        <f aca="false">IFERROR(VALUE(SUBSTITUTE(TRIM('수출입 실적(국가별)'!F3892),",","")),"")</f>
        <v>1790</v>
      </c>
      <c r="G3888" s="19" t="n">
        <f aca="false">IFERROR(VALUE(SUBSTITUTE(TRIM('수출입 실적(국가별)'!G3892),",","")),"")</f>
        <v>5319</v>
      </c>
    </row>
    <row r="3889" customFormat="false" ht="15" hidden="false" customHeight="true" outlineLevel="0" collapsed="false">
      <c r="A3889" s="11" t="str">
        <f aca="false">TRIM('수출입 실적(국가별)'!A3893)</f>
        <v>2026.05</v>
      </c>
      <c r="B3889" s="17" t="n">
        <f aca="false">IFERROR(VALUE(LEFT(A3889,4)),"")</f>
        <v>2026</v>
      </c>
      <c r="C3889" s="17" t="n">
        <f aca="false">IFERROR(VALUE(RIGHT(A3889,2)),"")</f>
        <v>5</v>
      </c>
      <c r="D3889" s="11" t="str">
        <f aca="false">TRIM('수출입 실적(국가별)'!B3893)</f>
        <v>몰도바</v>
      </c>
      <c r="E3889" s="19" t="n">
        <f aca="false">IFERROR(VALUE(SUBSTITUTE(TRIM('수출입 실적(국가별)'!D3893),",","")),"")</f>
        <v>5894</v>
      </c>
      <c r="F3889" s="19" t="n">
        <f aca="false">IFERROR(VALUE(SUBSTITUTE(TRIM('수출입 실적(국가별)'!F3893),",","")),"")</f>
        <v>3401</v>
      </c>
      <c r="G3889" s="19" t="n">
        <f aca="false">IFERROR(VALUE(SUBSTITUTE(TRIM('수출입 실적(국가별)'!G3893),",","")),"")</f>
        <v>2494</v>
      </c>
    </row>
    <row r="3890" customFormat="false" ht="15" hidden="false" customHeight="true" outlineLevel="0" collapsed="false">
      <c r="A3890" s="11" t="str">
        <f aca="false">TRIM('수출입 실적(국가별)'!A3894)</f>
        <v>2026.05</v>
      </c>
      <c r="B3890" s="17" t="n">
        <f aca="false">IFERROR(VALUE(LEFT(A3890,4)),"")</f>
        <v>2026</v>
      </c>
      <c r="C3890" s="17" t="n">
        <f aca="false">IFERROR(VALUE(RIGHT(A3890,2)),"")</f>
        <v>5</v>
      </c>
      <c r="D3890" s="11" t="str">
        <f aca="false">TRIM('수출입 실적(국가별)'!B3894)</f>
        <v>트리니다드 토바고</v>
      </c>
      <c r="E3890" s="19" t="n">
        <f aca="false">IFERROR(VALUE(SUBSTITUTE(TRIM('수출입 실적(국가별)'!D3894),",","")),"")</f>
        <v>5741</v>
      </c>
      <c r="F3890" s="19" t="n">
        <f aca="false">IFERROR(VALUE(SUBSTITUTE(TRIM('수출입 실적(국가별)'!F3894),",","")),"")</f>
        <v>36284</v>
      </c>
      <c r="G3890" s="19" t="n">
        <f aca="false">IFERROR(VALUE(SUBSTITUTE(TRIM('수출입 실적(국가별)'!G3894),",","")),"")</f>
        <v>-30543</v>
      </c>
    </row>
    <row r="3891" customFormat="false" ht="15" hidden="false" customHeight="true" outlineLevel="0" collapsed="false">
      <c r="A3891" s="11" t="str">
        <f aca="false">TRIM('수출입 실적(국가별)'!A3895)</f>
        <v>2026.05</v>
      </c>
      <c r="B3891" s="17" t="n">
        <f aca="false">IFERROR(VALUE(LEFT(A3891,4)),"")</f>
        <v>2026</v>
      </c>
      <c r="C3891" s="17" t="n">
        <f aca="false">IFERROR(VALUE(RIGHT(A3891,2)),"")</f>
        <v>5</v>
      </c>
      <c r="D3891" s="11" t="str">
        <f aca="false">TRIM('수출입 실적(국가별)'!B3895)</f>
        <v>가이아나</v>
      </c>
      <c r="E3891" s="19" t="n">
        <f aca="false">IFERROR(VALUE(SUBSTITUTE(TRIM('수출입 실적(국가별)'!D3895),",","")),"")</f>
        <v>5715</v>
      </c>
      <c r="F3891" s="19" t="n">
        <f aca="false">IFERROR(VALUE(SUBSTITUTE(TRIM('수출입 실적(국가별)'!F3895),",","")),"")</f>
        <v>46</v>
      </c>
      <c r="G3891" s="19" t="n">
        <f aca="false">IFERROR(VALUE(SUBSTITUTE(TRIM('수출입 실적(국가별)'!G3895),",","")),"")</f>
        <v>5669</v>
      </c>
    </row>
    <row r="3892" customFormat="false" ht="15" hidden="false" customHeight="true" outlineLevel="0" collapsed="false">
      <c r="A3892" s="11" t="str">
        <f aca="false">TRIM('수출입 실적(국가별)'!A3896)</f>
        <v>2026.05</v>
      </c>
      <c r="B3892" s="17" t="n">
        <f aca="false">IFERROR(VALUE(LEFT(A3892,4)),"")</f>
        <v>2026</v>
      </c>
      <c r="C3892" s="17" t="n">
        <f aca="false">IFERROR(VALUE(RIGHT(A3892,2)),"")</f>
        <v>5</v>
      </c>
      <c r="D3892" s="11" t="str">
        <f aca="false">TRIM('수출입 실적(국가별)'!B3896)</f>
        <v>팔라우</v>
      </c>
      <c r="E3892" s="19" t="n">
        <f aca="false">IFERROR(VALUE(SUBSTITUTE(TRIM('수출입 실적(국가별)'!D3896),",","")),"")</f>
        <v>5506</v>
      </c>
      <c r="F3892" s="19" t="n">
        <f aca="false">IFERROR(VALUE(SUBSTITUTE(TRIM('수출입 실적(국가별)'!F3896),",","")),"")</f>
        <v>0</v>
      </c>
      <c r="G3892" s="19" t="n">
        <f aca="false">IFERROR(VALUE(SUBSTITUTE(TRIM('수출입 실적(국가별)'!G3896),",","")),"")</f>
        <v>5506</v>
      </c>
    </row>
    <row r="3893" customFormat="false" ht="15" hidden="false" customHeight="true" outlineLevel="0" collapsed="false">
      <c r="A3893" s="11" t="str">
        <f aca="false">TRIM('수출입 실적(국가별)'!A3897)</f>
        <v>2026.05</v>
      </c>
      <c r="B3893" s="17" t="n">
        <f aca="false">IFERROR(VALUE(LEFT(A3893,4)),"")</f>
        <v>2026</v>
      </c>
      <c r="C3893" s="17" t="n">
        <f aca="false">IFERROR(VALUE(RIGHT(A3893,2)),"")</f>
        <v>5</v>
      </c>
      <c r="D3893" s="11" t="str">
        <f aca="false">TRIM('수출입 실적(국가별)'!B3897)</f>
        <v>사모아</v>
      </c>
      <c r="E3893" s="19" t="n">
        <f aca="false">IFERROR(VALUE(SUBSTITUTE(TRIM('수출입 실적(국가별)'!D3897),",","")),"")</f>
        <v>5235</v>
      </c>
      <c r="F3893" s="19" t="n">
        <f aca="false">IFERROR(VALUE(SUBSTITUTE(TRIM('수출입 실적(국가별)'!F3897),",","")),"")</f>
        <v>287</v>
      </c>
      <c r="G3893" s="19" t="n">
        <f aca="false">IFERROR(VALUE(SUBSTITUTE(TRIM('수출입 실적(국가별)'!G3897),",","")),"")</f>
        <v>4949</v>
      </c>
    </row>
    <row r="3894" customFormat="false" ht="15" hidden="false" customHeight="true" outlineLevel="0" collapsed="false">
      <c r="A3894" s="11" t="str">
        <f aca="false">TRIM('수출입 실적(국가별)'!A3898)</f>
        <v>2026.05</v>
      </c>
      <c r="B3894" s="17" t="n">
        <f aca="false">IFERROR(VALUE(LEFT(A3894,4)),"")</f>
        <v>2026</v>
      </c>
      <c r="C3894" s="17" t="n">
        <f aca="false">IFERROR(VALUE(RIGHT(A3894,2)),"")</f>
        <v>5</v>
      </c>
      <c r="D3894" s="11" t="str">
        <f aca="false">TRIM('수출입 실적(국가별)'!B3898)</f>
        <v>우간다</v>
      </c>
      <c r="E3894" s="19" t="n">
        <f aca="false">IFERROR(VALUE(SUBSTITUTE(TRIM('수출입 실적(국가별)'!D3898),",","")),"")</f>
        <v>5211</v>
      </c>
      <c r="F3894" s="19" t="n">
        <f aca="false">IFERROR(VALUE(SUBSTITUTE(TRIM('수출입 실적(국가별)'!F3898),",","")),"")</f>
        <v>688</v>
      </c>
      <c r="G3894" s="19" t="n">
        <f aca="false">IFERROR(VALUE(SUBSTITUTE(TRIM('수출입 실적(국가별)'!G3898),",","")),"")</f>
        <v>4523</v>
      </c>
    </row>
    <row r="3895" customFormat="false" ht="15" hidden="false" customHeight="true" outlineLevel="0" collapsed="false">
      <c r="A3895" s="11" t="str">
        <f aca="false">TRIM('수출입 실적(국가별)'!A3899)</f>
        <v>2026.05</v>
      </c>
      <c r="B3895" s="17" t="n">
        <f aca="false">IFERROR(VALUE(LEFT(A3895,4)),"")</f>
        <v>2026</v>
      </c>
      <c r="C3895" s="17" t="n">
        <f aca="false">IFERROR(VALUE(RIGHT(A3895,2)),"")</f>
        <v>5</v>
      </c>
      <c r="D3895" s="11" t="str">
        <f aca="false">TRIM('수출입 실적(국가별)'!B3899)</f>
        <v>모리셔스</v>
      </c>
      <c r="E3895" s="19" t="n">
        <f aca="false">IFERROR(VALUE(SUBSTITUTE(TRIM('수출입 실적(국가별)'!D3899),",","")),"")</f>
        <v>4913</v>
      </c>
      <c r="F3895" s="19" t="n">
        <f aca="false">IFERROR(VALUE(SUBSTITUTE(TRIM('수출입 실적(국가별)'!F3899),",","")),"")</f>
        <v>556</v>
      </c>
      <c r="G3895" s="19" t="n">
        <f aca="false">IFERROR(VALUE(SUBSTITUTE(TRIM('수출입 실적(국가별)'!G3899),",","")),"")</f>
        <v>4357</v>
      </c>
    </row>
    <row r="3896" customFormat="false" ht="15" hidden="false" customHeight="true" outlineLevel="0" collapsed="false">
      <c r="A3896" s="11" t="str">
        <f aca="false">TRIM('수출입 실적(국가별)'!A3900)</f>
        <v>2026.05</v>
      </c>
      <c r="B3896" s="17" t="n">
        <f aca="false">IFERROR(VALUE(LEFT(A3896,4)),"")</f>
        <v>2026</v>
      </c>
      <c r="C3896" s="17" t="n">
        <f aca="false">IFERROR(VALUE(RIGHT(A3896,2)),"")</f>
        <v>5</v>
      </c>
      <c r="D3896" s="11" t="str">
        <f aca="false">TRIM('수출입 실적(국가별)'!B3900)</f>
        <v>수단</v>
      </c>
      <c r="E3896" s="19" t="n">
        <f aca="false">IFERROR(VALUE(SUBSTITUTE(TRIM('수출입 실적(국가별)'!D3900),",","")),"")</f>
        <v>4712</v>
      </c>
      <c r="F3896" s="19" t="n">
        <f aca="false">IFERROR(VALUE(SUBSTITUTE(TRIM('수출입 실적(국가별)'!F3900),",","")),"")</f>
        <v>114</v>
      </c>
      <c r="G3896" s="19" t="n">
        <f aca="false">IFERROR(VALUE(SUBSTITUTE(TRIM('수출입 실적(국가별)'!G3900),",","")),"")</f>
        <v>4598</v>
      </c>
    </row>
    <row r="3897" customFormat="false" ht="15" hidden="false" customHeight="true" outlineLevel="0" collapsed="false">
      <c r="A3897" s="11" t="str">
        <f aca="false">TRIM('수출입 실적(국가별)'!A3901)</f>
        <v>2026.05</v>
      </c>
      <c r="B3897" s="17" t="n">
        <f aca="false">IFERROR(VALUE(LEFT(A3897,4)),"")</f>
        <v>2026</v>
      </c>
      <c r="C3897" s="17" t="n">
        <f aca="false">IFERROR(VALUE(RIGHT(A3897,2)),"")</f>
        <v>5</v>
      </c>
      <c r="D3897" s="11" t="str">
        <f aca="false">TRIM('수출입 실적(국가별)'!B3901)</f>
        <v>라트비아</v>
      </c>
      <c r="E3897" s="19" t="n">
        <f aca="false">IFERROR(VALUE(SUBSTITUTE(TRIM('수출입 실적(국가별)'!D3901),",","")),"")</f>
        <v>4527</v>
      </c>
      <c r="F3897" s="19" t="n">
        <f aca="false">IFERROR(VALUE(SUBSTITUTE(TRIM('수출입 실적(국가별)'!F3901),",","")),"")</f>
        <v>9956</v>
      </c>
      <c r="G3897" s="19" t="n">
        <f aca="false">IFERROR(VALUE(SUBSTITUTE(TRIM('수출입 실적(국가별)'!G3901),",","")),"")</f>
        <v>-5429</v>
      </c>
    </row>
    <row r="3898" customFormat="false" ht="15" hidden="false" customHeight="true" outlineLevel="0" collapsed="false">
      <c r="A3898" s="11" t="str">
        <f aca="false">TRIM('수출입 실적(국가별)'!A3902)</f>
        <v>2026.05</v>
      </c>
      <c r="B3898" s="17" t="n">
        <f aca="false">IFERROR(VALUE(LEFT(A3898,4)),"")</f>
        <v>2026</v>
      </c>
      <c r="C3898" s="17" t="n">
        <f aca="false">IFERROR(VALUE(RIGHT(A3898,2)),"")</f>
        <v>5</v>
      </c>
      <c r="D3898" s="11" t="str">
        <f aca="false">TRIM('수출입 실적(국가별)'!B3902)</f>
        <v>이란</v>
      </c>
      <c r="E3898" s="19" t="n">
        <f aca="false">IFERROR(VALUE(SUBSTITUTE(TRIM('수출입 실적(국가별)'!D3902),",","")),"")</f>
        <v>4224</v>
      </c>
      <c r="F3898" s="19" t="n">
        <f aca="false">IFERROR(VALUE(SUBSTITUTE(TRIM('수출입 실적(국가별)'!F3902),",","")),"")</f>
        <v>13</v>
      </c>
      <c r="G3898" s="19" t="n">
        <f aca="false">IFERROR(VALUE(SUBSTITUTE(TRIM('수출입 실적(국가별)'!G3902),",","")),"")</f>
        <v>4211</v>
      </c>
    </row>
    <row r="3899" customFormat="false" ht="15" hidden="false" customHeight="true" outlineLevel="0" collapsed="false">
      <c r="A3899" s="11" t="str">
        <f aca="false">TRIM('수출입 실적(국가별)'!A3903)</f>
        <v>2026.05</v>
      </c>
      <c r="B3899" s="17" t="n">
        <f aca="false">IFERROR(VALUE(LEFT(A3899,4)),"")</f>
        <v>2026</v>
      </c>
      <c r="C3899" s="17" t="n">
        <f aca="false">IFERROR(VALUE(RIGHT(A3899,2)),"")</f>
        <v>5</v>
      </c>
      <c r="D3899" s="11" t="str">
        <f aca="false">TRIM('수출입 실적(국가별)'!B3903)</f>
        <v>짐바브웨</v>
      </c>
      <c r="E3899" s="19" t="n">
        <f aca="false">IFERROR(VALUE(SUBSTITUTE(TRIM('수출입 실적(국가별)'!D3903),",","")),"")</f>
        <v>4166</v>
      </c>
      <c r="F3899" s="19" t="n">
        <f aca="false">IFERROR(VALUE(SUBSTITUTE(TRIM('수출입 실적(국가별)'!F3903),",","")),"")</f>
        <v>2159</v>
      </c>
      <c r="G3899" s="19" t="n">
        <f aca="false">IFERROR(VALUE(SUBSTITUTE(TRIM('수출입 실적(국가별)'!G3903),",","")),"")</f>
        <v>2007</v>
      </c>
    </row>
    <row r="3900" customFormat="false" ht="15" hidden="false" customHeight="true" outlineLevel="0" collapsed="false">
      <c r="A3900" s="11" t="str">
        <f aca="false">TRIM('수출입 실적(국가별)'!A3904)</f>
        <v>2026.05</v>
      </c>
      <c r="B3900" s="17" t="n">
        <f aca="false">IFERROR(VALUE(LEFT(A3900,4)),"")</f>
        <v>2026</v>
      </c>
      <c r="C3900" s="17" t="n">
        <f aca="false">IFERROR(VALUE(RIGHT(A3900,2)),"")</f>
        <v>5</v>
      </c>
      <c r="D3900" s="11" t="str">
        <f aca="false">TRIM('수출입 실적(국가별)'!B3904)</f>
        <v>아이슬란드</v>
      </c>
      <c r="E3900" s="19" t="n">
        <f aca="false">IFERROR(VALUE(SUBSTITUTE(TRIM('수출입 실적(국가별)'!D3904),",","")),"")</f>
        <v>4072</v>
      </c>
      <c r="F3900" s="19" t="n">
        <f aca="false">IFERROR(VALUE(SUBSTITUTE(TRIM('수출입 실적(국가별)'!F3904),",","")),"")</f>
        <v>1256</v>
      </c>
      <c r="G3900" s="19" t="n">
        <f aca="false">IFERROR(VALUE(SUBSTITUTE(TRIM('수출입 실적(국가별)'!G3904),",","")),"")</f>
        <v>2817</v>
      </c>
    </row>
    <row r="3901" customFormat="false" ht="15" hidden="false" customHeight="true" outlineLevel="0" collapsed="false">
      <c r="A3901" s="11" t="str">
        <f aca="false">TRIM('수출입 실적(국가별)'!A3905)</f>
        <v>2026.05</v>
      </c>
      <c r="B3901" s="17" t="n">
        <f aca="false">IFERROR(VALUE(LEFT(A3901,4)),"")</f>
        <v>2026</v>
      </c>
      <c r="C3901" s="17" t="n">
        <f aca="false">IFERROR(VALUE(RIGHT(A3901,2)),"")</f>
        <v>5</v>
      </c>
      <c r="D3901" s="11" t="str">
        <f aca="false">TRIM('수출입 실적(국가별)'!B3905)</f>
        <v>팔레스타인 해방기구</v>
      </c>
      <c r="E3901" s="19" t="n">
        <f aca="false">IFERROR(VALUE(SUBSTITUTE(TRIM('수출입 실적(국가별)'!D3905),",","")),"")</f>
        <v>4012</v>
      </c>
      <c r="F3901" s="19" t="n">
        <f aca="false">IFERROR(VALUE(SUBSTITUTE(TRIM('수출입 실적(국가별)'!F3905),",","")),"")</f>
        <v>0</v>
      </c>
      <c r="G3901" s="19" t="n">
        <f aca="false">IFERROR(VALUE(SUBSTITUTE(TRIM('수출입 실적(국가별)'!G3905),",","")),"")</f>
        <v>4012</v>
      </c>
    </row>
    <row r="3902" customFormat="false" ht="15" hidden="false" customHeight="true" outlineLevel="0" collapsed="false">
      <c r="A3902" s="11" t="str">
        <f aca="false">TRIM('수출입 실적(국가별)'!A3906)</f>
        <v>2026.05</v>
      </c>
      <c r="B3902" s="17" t="n">
        <f aca="false">IFERROR(VALUE(LEFT(A3902,4)),"")</f>
        <v>2026</v>
      </c>
      <c r="C3902" s="17" t="n">
        <f aca="false">IFERROR(VALUE(RIGHT(A3902,2)),"")</f>
        <v>5</v>
      </c>
      <c r="D3902" s="11" t="str">
        <f aca="false">TRIM('수출입 실적(국가별)'!B3906)</f>
        <v>파푸아 뉴기니</v>
      </c>
      <c r="E3902" s="19" t="n">
        <f aca="false">IFERROR(VALUE(SUBSTITUTE(TRIM('수출입 실적(국가별)'!D3906),",","")),"")</f>
        <v>3950</v>
      </c>
      <c r="F3902" s="19" t="n">
        <f aca="false">IFERROR(VALUE(SUBSTITUTE(TRIM('수출입 실적(국가별)'!F3906),",","")),"")</f>
        <v>82061</v>
      </c>
      <c r="G3902" s="19" t="n">
        <f aca="false">IFERROR(VALUE(SUBSTITUTE(TRIM('수출입 실적(국가별)'!G3906),",","")),"")</f>
        <v>-78111</v>
      </c>
    </row>
    <row r="3903" customFormat="false" ht="15" hidden="false" customHeight="true" outlineLevel="0" collapsed="false">
      <c r="A3903" s="11" t="str">
        <f aca="false">TRIM('수출입 실적(국가별)'!A3907)</f>
        <v>2026.05</v>
      </c>
      <c r="B3903" s="17" t="n">
        <f aca="false">IFERROR(VALUE(LEFT(A3903,4)),"")</f>
        <v>2026</v>
      </c>
      <c r="C3903" s="17" t="n">
        <f aca="false">IFERROR(VALUE(RIGHT(A3903,2)),"")</f>
        <v>5</v>
      </c>
      <c r="D3903" s="11" t="str">
        <f aca="false">TRIM('수출입 실적(국가별)'!B3907)</f>
        <v>베닝</v>
      </c>
      <c r="E3903" s="19" t="n">
        <f aca="false">IFERROR(VALUE(SUBSTITUTE(TRIM('수출입 실적(국가별)'!D3907),",","")),"")</f>
        <v>3588</v>
      </c>
      <c r="F3903" s="19" t="n">
        <f aca="false">IFERROR(VALUE(SUBSTITUTE(TRIM('수출입 실적(국가별)'!F3907),",","")),"")</f>
        <v>0</v>
      </c>
      <c r="G3903" s="19" t="n">
        <f aca="false">IFERROR(VALUE(SUBSTITUTE(TRIM('수출입 실적(국가별)'!G3907),",","")),"")</f>
        <v>3588</v>
      </c>
    </row>
    <row r="3904" customFormat="false" ht="15" hidden="false" customHeight="true" outlineLevel="0" collapsed="false">
      <c r="A3904" s="11" t="str">
        <f aca="false">TRIM('수출입 실적(국가별)'!A3908)</f>
        <v>2026.05</v>
      </c>
      <c r="B3904" s="17" t="n">
        <f aca="false">IFERROR(VALUE(LEFT(A3904,4)),"")</f>
        <v>2026</v>
      </c>
      <c r="C3904" s="17" t="n">
        <f aca="false">IFERROR(VALUE(RIGHT(A3904,2)),"")</f>
        <v>5</v>
      </c>
      <c r="D3904" s="11" t="str">
        <f aca="false">TRIM('수출입 실적(국가별)'!B3908)</f>
        <v>마다카스카르</v>
      </c>
      <c r="E3904" s="19" t="n">
        <f aca="false">IFERROR(VALUE(SUBSTITUTE(TRIM('수출입 실적(국가별)'!D3908),",","")),"")</f>
        <v>3556</v>
      </c>
      <c r="F3904" s="19" t="n">
        <f aca="false">IFERROR(VALUE(SUBSTITUTE(TRIM('수출입 실적(국가별)'!F3908),",","")),"")</f>
        <v>7243</v>
      </c>
      <c r="G3904" s="19" t="n">
        <f aca="false">IFERROR(VALUE(SUBSTITUTE(TRIM('수출입 실적(국가별)'!G3908),",","")),"")</f>
        <v>-3688</v>
      </c>
    </row>
    <row r="3905" customFormat="false" ht="15" hidden="false" customHeight="true" outlineLevel="0" collapsed="false">
      <c r="A3905" s="11" t="str">
        <f aca="false">TRIM('수출입 실적(국가별)'!A3909)</f>
        <v>2026.05</v>
      </c>
      <c r="B3905" s="17" t="n">
        <f aca="false">IFERROR(VALUE(LEFT(A3905,4)),"")</f>
        <v>2026</v>
      </c>
      <c r="C3905" s="17" t="n">
        <f aca="false">IFERROR(VALUE(RIGHT(A3905,2)),"")</f>
        <v>5</v>
      </c>
      <c r="D3905" s="11" t="str">
        <f aca="false">TRIM('수출입 실적(국가별)'!B3909)</f>
        <v>아르메니아</v>
      </c>
      <c r="E3905" s="19" t="n">
        <f aca="false">IFERROR(VALUE(SUBSTITUTE(TRIM('수출입 실적(국가별)'!D3909),",","")),"")</f>
        <v>3497</v>
      </c>
      <c r="F3905" s="19" t="n">
        <f aca="false">IFERROR(VALUE(SUBSTITUTE(TRIM('수출입 실적(국가별)'!F3909),",","")),"")</f>
        <v>1757</v>
      </c>
      <c r="G3905" s="19" t="n">
        <f aca="false">IFERROR(VALUE(SUBSTITUTE(TRIM('수출입 실적(국가별)'!G3909),",","")),"")</f>
        <v>1740</v>
      </c>
    </row>
    <row r="3906" customFormat="false" ht="15" hidden="false" customHeight="true" outlineLevel="0" collapsed="false">
      <c r="A3906" s="11" t="str">
        <f aca="false">TRIM('수출입 실적(국가별)'!A3910)</f>
        <v>2026.05</v>
      </c>
      <c r="B3906" s="17" t="n">
        <f aca="false">IFERROR(VALUE(LEFT(A3906,4)),"")</f>
        <v>2026</v>
      </c>
      <c r="C3906" s="17" t="n">
        <f aca="false">IFERROR(VALUE(RIGHT(A3906,2)),"")</f>
        <v>5</v>
      </c>
      <c r="D3906" s="11" t="str">
        <f aca="false">TRIM('수출입 실적(국가별)'!B3910)</f>
        <v>기니</v>
      </c>
      <c r="E3906" s="19" t="n">
        <f aca="false">IFERROR(VALUE(SUBSTITUTE(TRIM('수출입 실적(국가별)'!D3910),",","")),"")</f>
        <v>3255</v>
      </c>
      <c r="F3906" s="19" t="n">
        <f aca="false">IFERROR(VALUE(SUBSTITUTE(TRIM('수출입 실적(국가별)'!F3910),",","")),"")</f>
        <v>1781</v>
      </c>
      <c r="G3906" s="19" t="n">
        <f aca="false">IFERROR(VALUE(SUBSTITUTE(TRIM('수출입 실적(국가별)'!G3910),",","")),"")</f>
        <v>1473</v>
      </c>
    </row>
    <row r="3907" customFormat="false" ht="15" hidden="false" customHeight="true" outlineLevel="0" collapsed="false">
      <c r="A3907" s="11" t="str">
        <f aca="false">TRIM('수출입 실적(국가별)'!A3911)</f>
        <v>2026.05</v>
      </c>
      <c r="B3907" s="17" t="n">
        <f aca="false">IFERROR(VALUE(LEFT(A3907,4)),"")</f>
        <v>2026</v>
      </c>
      <c r="C3907" s="17" t="n">
        <f aca="false">IFERROR(VALUE(RIGHT(A3907,2)),"")</f>
        <v>5</v>
      </c>
      <c r="D3907" s="11" t="str">
        <f aca="false">TRIM('수출입 실적(국가별)'!B3911)</f>
        <v>벨리제</v>
      </c>
      <c r="E3907" s="19" t="n">
        <f aca="false">IFERROR(VALUE(SUBSTITUTE(TRIM('수출입 실적(국가별)'!D3911),",","")),"")</f>
        <v>3244</v>
      </c>
      <c r="F3907" s="19" t="n">
        <f aca="false">IFERROR(VALUE(SUBSTITUTE(TRIM('수출입 실적(국가별)'!F3911),",","")),"")</f>
        <v>0</v>
      </c>
      <c r="G3907" s="19" t="n">
        <f aca="false">IFERROR(VALUE(SUBSTITUTE(TRIM('수출입 실적(국가별)'!G3911),",","")),"")</f>
        <v>3243</v>
      </c>
    </row>
    <row r="3908" customFormat="false" ht="15" hidden="false" customHeight="true" outlineLevel="0" collapsed="false">
      <c r="A3908" s="11" t="str">
        <f aca="false">TRIM('수출입 실적(국가별)'!A3912)</f>
        <v>2026.05</v>
      </c>
      <c r="B3908" s="17" t="n">
        <f aca="false">IFERROR(VALUE(LEFT(A3908,4)),"")</f>
        <v>2026</v>
      </c>
      <c r="C3908" s="17" t="n">
        <f aca="false">IFERROR(VALUE(RIGHT(A3908,2)),"")</f>
        <v>5</v>
      </c>
      <c r="D3908" s="11" t="str">
        <f aca="false">TRIM('수출입 실적(국가별)'!B3912)</f>
        <v>토고</v>
      </c>
      <c r="E3908" s="19" t="n">
        <f aca="false">IFERROR(VALUE(SUBSTITUTE(TRIM('수출입 실적(국가별)'!D3912),",","")),"")</f>
        <v>3159</v>
      </c>
      <c r="F3908" s="19" t="n">
        <f aca="false">IFERROR(VALUE(SUBSTITUTE(TRIM('수출입 실적(국가별)'!F3912),",","")),"")</f>
        <v>784</v>
      </c>
      <c r="G3908" s="19" t="n">
        <f aca="false">IFERROR(VALUE(SUBSTITUTE(TRIM('수출입 실적(국가별)'!G3912),",","")),"")</f>
        <v>2375</v>
      </c>
    </row>
    <row r="3909" customFormat="false" ht="15" hidden="false" customHeight="true" outlineLevel="0" collapsed="false">
      <c r="A3909" s="11" t="str">
        <f aca="false">TRIM('수출입 실적(국가별)'!A3913)</f>
        <v>2026.05</v>
      </c>
      <c r="B3909" s="17" t="n">
        <f aca="false">IFERROR(VALUE(LEFT(A3909,4)),"")</f>
        <v>2026</v>
      </c>
      <c r="C3909" s="17" t="n">
        <f aca="false">IFERROR(VALUE(RIGHT(A3909,2)),"")</f>
        <v>5</v>
      </c>
      <c r="D3909" s="11" t="str">
        <f aca="false">TRIM('수출입 실적(국가별)'!B3913)</f>
        <v>사이프러스</v>
      </c>
      <c r="E3909" s="19" t="n">
        <f aca="false">IFERROR(VALUE(SUBSTITUTE(TRIM('수출입 실적(국가별)'!D3913),",","")),"")</f>
        <v>3035</v>
      </c>
      <c r="F3909" s="19" t="n">
        <f aca="false">IFERROR(VALUE(SUBSTITUTE(TRIM('수출입 실적(국가별)'!F3913),",","")),"")</f>
        <v>1006</v>
      </c>
      <c r="G3909" s="19" t="n">
        <f aca="false">IFERROR(VALUE(SUBSTITUTE(TRIM('수출입 실적(국가별)'!G3913),",","")),"")</f>
        <v>2029</v>
      </c>
    </row>
    <row r="3910" customFormat="false" ht="15" hidden="false" customHeight="true" outlineLevel="0" collapsed="false">
      <c r="A3910" s="11" t="str">
        <f aca="false">TRIM('수출입 실적(국가별)'!A3914)</f>
        <v>2026.05</v>
      </c>
      <c r="B3910" s="17" t="n">
        <f aca="false">IFERROR(VALUE(LEFT(A3910,4)),"")</f>
        <v>2026</v>
      </c>
      <c r="C3910" s="17" t="n">
        <f aca="false">IFERROR(VALUE(RIGHT(A3910,2)),"")</f>
        <v>5</v>
      </c>
      <c r="D3910" s="11" t="str">
        <f aca="false">TRIM('수출입 실적(국가별)'!B3914)</f>
        <v>아프카니스탄</v>
      </c>
      <c r="E3910" s="19" t="n">
        <f aca="false">IFERROR(VALUE(SUBSTITUTE(TRIM('수출입 실적(국가별)'!D3914),",","")),"")</f>
        <v>3024</v>
      </c>
      <c r="F3910" s="19" t="n">
        <f aca="false">IFERROR(VALUE(SUBSTITUTE(TRIM('수출입 실적(국가별)'!F3914),",","")),"")</f>
        <v>4</v>
      </c>
      <c r="G3910" s="19" t="n">
        <f aca="false">IFERROR(VALUE(SUBSTITUTE(TRIM('수출입 실적(국가별)'!G3914),",","")),"")</f>
        <v>3020</v>
      </c>
    </row>
    <row r="3911" customFormat="false" ht="15" hidden="false" customHeight="true" outlineLevel="0" collapsed="false">
      <c r="A3911" s="11" t="str">
        <f aca="false">TRIM('수출입 실적(국가별)'!A3915)</f>
        <v>2026.05</v>
      </c>
      <c r="B3911" s="17" t="n">
        <f aca="false">IFERROR(VALUE(LEFT(A3911,4)),"")</f>
        <v>2026</v>
      </c>
      <c r="C3911" s="17" t="n">
        <f aca="false">IFERROR(VALUE(RIGHT(A3911,2)),"")</f>
        <v>5</v>
      </c>
      <c r="D3911" s="11" t="str">
        <f aca="false">TRIM('수출입 실적(국가별)'!B3915)</f>
        <v>베네주엘라</v>
      </c>
      <c r="E3911" s="19" t="n">
        <f aca="false">IFERROR(VALUE(SUBSTITUTE(TRIM('수출입 실적(국가별)'!D3915),",","")),"")</f>
        <v>2903</v>
      </c>
      <c r="F3911" s="19" t="n">
        <f aca="false">IFERROR(VALUE(SUBSTITUTE(TRIM('수출입 실적(국가별)'!F3915),",","")),"")</f>
        <v>12510</v>
      </c>
      <c r="G3911" s="19" t="n">
        <f aca="false">IFERROR(VALUE(SUBSTITUTE(TRIM('수출입 실적(국가별)'!G3915),",","")),"")</f>
        <v>-9607</v>
      </c>
    </row>
    <row r="3912" customFormat="false" ht="15" hidden="false" customHeight="true" outlineLevel="0" collapsed="false">
      <c r="A3912" s="11" t="str">
        <f aca="false">TRIM('수출입 실적(국가별)'!A3916)</f>
        <v>2026.05</v>
      </c>
      <c r="B3912" s="17" t="n">
        <f aca="false">IFERROR(VALUE(LEFT(A3912,4)),"")</f>
        <v>2026</v>
      </c>
      <c r="C3912" s="17" t="n">
        <f aca="false">IFERROR(VALUE(RIGHT(A3912,2)),"")</f>
        <v>5</v>
      </c>
      <c r="D3912" s="11" t="str">
        <f aca="false">TRIM('수출입 실적(국가별)'!B3916)</f>
        <v>볼리비아</v>
      </c>
      <c r="E3912" s="19" t="n">
        <f aca="false">IFERROR(VALUE(SUBSTITUTE(TRIM('수출입 실적(국가별)'!D3916),",","")),"")</f>
        <v>2860</v>
      </c>
      <c r="F3912" s="19" t="n">
        <f aca="false">IFERROR(VALUE(SUBSTITUTE(TRIM('수출입 실적(국가별)'!F3916),",","")),"")</f>
        <v>141929</v>
      </c>
      <c r="G3912" s="19" t="n">
        <f aca="false">IFERROR(VALUE(SUBSTITUTE(TRIM('수출입 실적(국가별)'!G3916),",","")),"")</f>
        <v>-139069</v>
      </c>
    </row>
    <row r="3913" customFormat="false" ht="15" hidden="false" customHeight="true" outlineLevel="0" collapsed="false">
      <c r="A3913" s="11" t="str">
        <f aca="false">TRIM('수출입 실적(국가별)'!A3917)</f>
        <v>2026.05</v>
      </c>
      <c r="B3913" s="17" t="n">
        <f aca="false">IFERROR(VALUE(LEFT(A3913,4)),"")</f>
        <v>2026</v>
      </c>
      <c r="C3913" s="17" t="n">
        <f aca="false">IFERROR(VALUE(RIGHT(A3913,2)),"")</f>
        <v>5</v>
      </c>
      <c r="D3913" s="11" t="str">
        <f aca="false">TRIM('수출입 실적(국가별)'!B3917)</f>
        <v>니카라과</v>
      </c>
      <c r="E3913" s="19" t="n">
        <f aca="false">IFERROR(VALUE(SUBSTITUTE(TRIM('수출입 실적(국가별)'!D3917),",","")),"")</f>
        <v>2594</v>
      </c>
      <c r="F3913" s="19" t="n">
        <f aca="false">IFERROR(VALUE(SUBSTITUTE(TRIM('수출입 실적(국가별)'!F3917),",","")),"")</f>
        <v>6755</v>
      </c>
      <c r="G3913" s="19" t="n">
        <f aca="false">IFERROR(VALUE(SUBSTITUTE(TRIM('수출입 실적(국가별)'!G3917),",","")),"")</f>
        <v>-4161</v>
      </c>
    </row>
    <row r="3914" customFormat="false" ht="15" hidden="false" customHeight="true" outlineLevel="0" collapsed="false">
      <c r="A3914" s="11" t="str">
        <f aca="false">TRIM('수출입 실적(국가별)'!A3918)</f>
        <v>2026.05</v>
      </c>
      <c r="B3914" s="17" t="n">
        <f aca="false">IFERROR(VALUE(LEFT(A3914,4)),"")</f>
        <v>2026</v>
      </c>
      <c r="C3914" s="17" t="n">
        <f aca="false">IFERROR(VALUE(RIGHT(A3914,2)),"")</f>
        <v>5</v>
      </c>
      <c r="D3914" s="11" t="str">
        <f aca="false">TRIM('수출입 실적(국가별)'!B3918)</f>
        <v>모리타니</v>
      </c>
      <c r="E3914" s="19" t="n">
        <f aca="false">IFERROR(VALUE(SUBSTITUTE(TRIM('수출입 실적(국가별)'!D3918),",","")),"")</f>
        <v>2423</v>
      </c>
      <c r="F3914" s="19" t="n">
        <f aca="false">IFERROR(VALUE(SUBSTITUTE(TRIM('수출입 실적(국가별)'!F3918),",","")),"")</f>
        <v>3333</v>
      </c>
      <c r="G3914" s="19" t="n">
        <f aca="false">IFERROR(VALUE(SUBSTITUTE(TRIM('수출입 실적(국가별)'!G3918),",","")),"")</f>
        <v>-910</v>
      </c>
    </row>
    <row r="3915" customFormat="false" ht="15" hidden="false" customHeight="true" outlineLevel="0" collapsed="false">
      <c r="A3915" s="11" t="str">
        <f aca="false">TRIM('수출입 실적(국가별)'!A3919)</f>
        <v>2026.05</v>
      </c>
      <c r="B3915" s="17" t="n">
        <f aca="false">IFERROR(VALUE(LEFT(A3915,4)),"")</f>
        <v>2026</v>
      </c>
      <c r="C3915" s="17" t="n">
        <f aca="false">IFERROR(VALUE(RIGHT(A3915,2)),"")</f>
        <v>5</v>
      </c>
      <c r="D3915" s="11" t="str">
        <f aca="false">TRIM('수출입 실적(국가별)'!B3919)</f>
        <v>바레인</v>
      </c>
      <c r="E3915" s="19" t="n">
        <f aca="false">IFERROR(VALUE(SUBSTITUTE(TRIM('수출입 실적(국가별)'!D3919),",","")),"")</f>
        <v>2392</v>
      </c>
      <c r="F3915" s="19" t="n">
        <f aca="false">IFERROR(VALUE(SUBSTITUTE(TRIM('수출입 실적(국가별)'!F3919),",","")),"")</f>
        <v>306</v>
      </c>
      <c r="G3915" s="19" t="n">
        <f aca="false">IFERROR(VALUE(SUBSTITUTE(TRIM('수출입 실적(국가별)'!G3919),",","")),"")</f>
        <v>2087</v>
      </c>
    </row>
    <row r="3916" customFormat="false" ht="15" hidden="false" customHeight="true" outlineLevel="0" collapsed="false">
      <c r="A3916" s="11" t="str">
        <f aca="false">TRIM('수출입 실적(국가별)'!A3920)</f>
        <v>2026.05</v>
      </c>
      <c r="B3916" s="17" t="n">
        <f aca="false">IFERROR(VALUE(LEFT(A3916,4)),"")</f>
        <v>2026</v>
      </c>
      <c r="C3916" s="17" t="n">
        <f aca="false">IFERROR(VALUE(RIGHT(A3916,2)),"")</f>
        <v>5</v>
      </c>
      <c r="D3916" s="11" t="str">
        <f aca="false">TRIM('수출입 실적(국가별)'!B3920)</f>
        <v>콩고민주공화국</v>
      </c>
      <c r="E3916" s="19" t="n">
        <f aca="false">IFERROR(VALUE(SUBSTITUTE(TRIM('수출입 실적(국가별)'!D3920),",","")),"")</f>
        <v>2270</v>
      </c>
      <c r="F3916" s="19" t="n">
        <f aca="false">IFERROR(VALUE(SUBSTITUTE(TRIM('수출입 실적(국가별)'!F3920),",","")),"")</f>
        <v>324566</v>
      </c>
      <c r="G3916" s="19" t="n">
        <f aca="false">IFERROR(VALUE(SUBSTITUTE(TRIM('수출입 실적(국가별)'!G3920),",","")),"")</f>
        <v>-322296</v>
      </c>
    </row>
    <row r="3917" customFormat="false" ht="15" hidden="false" customHeight="true" outlineLevel="0" collapsed="false">
      <c r="A3917" s="11" t="str">
        <f aca="false">TRIM('수출입 실적(국가별)'!A3921)</f>
        <v>2026.05</v>
      </c>
      <c r="B3917" s="17" t="n">
        <f aca="false">IFERROR(VALUE(LEFT(A3917,4)),"")</f>
        <v>2026</v>
      </c>
      <c r="C3917" s="17" t="n">
        <f aca="false">IFERROR(VALUE(RIGHT(A3917,2)),"")</f>
        <v>5</v>
      </c>
      <c r="D3917" s="11" t="str">
        <f aca="false">TRIM('수출입 실적(국가별)'!B3921)</f>
        <v>말리</v>
      </c>
      <c r="E3917" s="19" t="n">
        <f aca="false">IFERROR(VALUE(SUBSTITUTE(TRIM('수출입 실적(국가별)'!D3921),",","")),"")</f>
        <v>2140</v>
      </c>
      <c r="F3917" s="19" t="n">
        <f aca="false">IFERROR(VALUE(SUBSTITUTE(TRIM('수출입 실적(국가별)'!F3921),",","")),"")</f>
        <v>444</v>
      </c>
      <c r="G3917" s="19" t="n">
        <f aca="false">IFERROR(VALUE(SUBSTITUTE(TRIM('수출입 실적(국가별)'!G3921),",","")),"")</f>
        <v>1696</v>
      </c>
    </row>
    <row r="3918" customFormat="false" ht="15" hidden="false" customHeight="true" outlineLevel="0" collapsed="false">
      <c r="A3918" s="11" t="str">
        <f aca="false">TRIM('수출입 실적(국가별)'!A3922)</f>
        <v>2026.05</v>
      </c>
      <c r="B3918" s="17" t="n">
        <f aca="false">IFERROR(VALUE(LEFT(A3918,4)),"")</f>
        <v>2026</v>
      </c>
      <c r="C3918" s="17" t="n">
        <f aca="false">IFERROR(VALUE(RIGHT(A3918,2)),"")</f>
        <v>5</v>
      </c>
      <c r="D3918" s="11" t="str">
        <f aca="false">TRIM('수출입 실적(국가별)'!B3922)</f>
        <v>자마이카</v>
      </c>
      <c r="E3918" s="19" t="n">
        <f aca="false">IFERROR(VALUE(SUBSTITUTE(TRIM('수출입 실적(국가별)'!D3922),",","")),"")</f>
        <v>2118</v>
      </c>
      <c r="F3918" s="19" t="n">
        <f aca="false">IFERROR(VALUE(SUBSTITUTE(TRIM('수출입 실적(국가별)'!F3922),",","")),"")</f>
        <v>986</v>
      </c>
      <c r="G3918" s="19" t="n">
        <f aca="false">IFERROR(VALUE(SUBSTITUTE(TRIM('수출입 실적(국가별)'!G3922),",","")),"")</f>
        <v>1132</v>
      </c>
    </row>
    <row r="3919" customFormat="false" ht="15" hidden="false" customHeight="true" outlineLevel="0" collapsed="false">
      <c r="A3919" s="11" t="str">
        <f aca="false">TRIM('수출입 실적(국가별)'!A3923)</f>
        <v>2026.05</v>
      </c>
      <c r="B3919" s="17" t="n">
        <f aca="false">IFERROR(VALUE(LEFT(A3919,4)),"")</f>
        <v>2026</v>
      </c>
      <c r="C3919" s="17" t="n">
        <f aca="false">IFERROR(VALUE(RIGHT(A3919,2)),"")</f>
        <v>5</v>
      </c>
      <c r="D3919" s="11" t="str">
        <f aca="false">TRIM('수출입 실적(국가별)'!B3923)</f>
        <v>카메룬</v>
      </c>
      <c r="E3919" s="19" t="n">
        <f aca="false">IFERROR(VALUE(SUBSTITUTE(TRIM('수출입 실적(국가별)'!D3923),",","")),"")</f>
        <v>2048</v>
      </c>
      <c r="F3919" s="19" t="n">
        <f aca="false">IFERROR(VALUE(SUBSTITUTE(TRIM('수출입 실적(국가별)'!F3923),",","")),"")</f>
        <v>165</v>
      </c>
      <c r="G3919" s="19" t="n">
        <f aca="false">IFERROR(VALUE(SUBSTITUTE(TRIM('수출입 실적(국가별)'!G3923),",","")),"")</f>
        <v>1884</v>
      </c>
    </row>
    <row r="3920" customFormat="false" ht="15" hidden="false" customHeight="true" outlineLevel="0" collapsed="false">
      <c r="A3920" s="11" t="str">
        <f aca="false">TRIM('수출입 실적(국가별)'!A3924)</f>
        <v>2026.05</v>
      </c>
      <c r="B3920" s="17" t="n">
        <f aca="false">IFERROR(VALUE(LEFT(A3920,4)),"")</f>
        <v>2026</v>
      </c>
      <c r="C3920" s="17" t="n">
        <f aca="false">IFERROR(VALUE(RIGHT(A3920,2)),"")</f>
        <v>5</v>
      </c>
      <c r="D3920" s="11" t="str">
        <f aca="false">TRIM('수출입 실적(국가별)'!B3924)</f>
        <v>르완다</v>
      </c>
      <c r="E3920" s="19" t="n">
        <f aca="false">IFERROR(VALUE(SUBSTITUTE(TRIM('수출입 실적(국가별)'!D3924),",","")),"")</f>
        <v>2000</v>
      </c>
      <c r="F3920" s="19" t="n">
        <f aca="false">IFERROR(VALUE(SUBSTITUTE(TRIM('수출입 실적(국가별)'!F3924),",","")),"")</f>
        <v>566</v>
      </c>
      <c r="G3920" s="19" t="n">
        <f aca="false">IFERROR(VALUE(SUBSTITUTE(TRIM('수출입 실적(국가별)'!G3924),",","")),"")</f>
        <v>1434</v>
      </c>
    </row>
    <row r="3921" customFormat="false" ht="15" hidden="false" customHeight="true" outlineLevel="0" collapsed="false">
      <c r="A3921" s="11" t="str">
        <f aca="false">TRIM('수출입 실적(국가별)'!A3925)</f>
        <v>2026.05</v>
      </c>
      <c r="B3921" s="17" t="n">
        <f aca="false">IFERROR(VALUE(LEFT(A3921,4)),"")</f>
        <v>2026</v>
      </c>
      <c r="C3921" s="17" t="n">
        <f aca="false">IFERROR(VALUE(RIGHT(A3921,2)),"")</f>
        <v>5</v>
      </c>
      <c r="D3921" s="11" t="str">
        <f aca="false">TRIM('수출입 실적(국가별)'!B3925)</f>
        <v>콩고</v>
      </c>
      <c r="E3921" s="19" t="n">
        <f aca="false">IFERROR(VALUE(SUBSTITUTE(TRIM('수출입 실적(국가별)'!D3925),",","")),"")</f>
        <v>1963</v>
      </c>
      <c r="F3921" s="19" t="n">
        <f aca="false">IFERROR(VALUE(SUBSTITUTE(TRIM('수출입 실적(국가별)'!F3925),",","")),"")</f>
        <v>730</v>
      </c>
      <c r="G3921" s="19" t="n">
        <f aca="false">IFERROR(VALUE(SUBSTITUTE(TRIM('수출입 실적(국가별)'!G3925),",","")),"")</f>
        <v>1232</v>
      </c>
    </row>
    <row r="3922" customFormat="false" ht="15" hidden="false" customHeight="true" outlineLevel="0" collapsed="false">
      <c r="A3922" s="11" t="str">
        <f aca="false">TRIM('수출입 실적(국가별)'!A3926)</f>
        <v>2026.05</v>
      </c>
      <c r="B3922" s="17" t="n">
        <f aca="false">IFERROR(VALUE(LEFT(A3922,4)),"")</f>
        <v>2026</v>
      </c>
      <c r="C3922" s="17" t="n">
        <f aca="false">IFERROR(VALUE(RIGHT(A3922,2)),"")</f>
        <v>5</v>
      </c>
      <c r="D3922" s="11" t="str">
        <f aca="false">TRIM('수출입 실적(국가별)'!B3926)</f>
        <v>아루바</v>
      </c>
      <c r="E3922" s="19" t="n">
        <f aca="false">IFERROR(VALUE(SUBSTITUTE(TRIM('수출입 실적(국가별)'!D3926),",","")),"")</f>
        <v>1940</v>
      </c>
      <c r="F3922" s="19" t="n">
        <f aca="false">IFERROR(VALUE(SUBSTITUTE(TRIM('수출입 실적(국가별)'!F3926),",","")),"")</f>
        <v>0</v>
      </c>
      <c r="G3922" s="19" t="n">
        <f aca="false">IFERROR(VALUE(SUBSTITUTE(TRIM('수출입 실적(국가별)'!G3926),",","")),"")</f>
        <v>1939</v>
      </c>
    </row>
    <row r="3923" customFormat="false" ht="15" hidden="false" customHeight="true" outlineLevel="0" collapsed="false">
      <c r="A3923" s="11" t="str">
        <f aca="false">TRIM('수출입 실적(국가별)'!A3927)</f>
        <v>2026.05</v>
      </c>
      <c r="B3923" s="17" t="n">
        <f aca="false">IFERROR(VALUE(LEFT(A3923,4)),"")</f>
        <v>2026</v>
      </c>
      <c r="C3923" s="17" t="n">
        <f aca="false">IFERROR(VALUE(RIGHT(A3923,2)),"")</f>
        <v>5</v>
      </c>
      <c r="D3923" s="11" t="str">
        <f aca="false">TRIM('수출입 실적(국가별)'!B3927)</f>
        <v>네팔</v>
      </c>
      <c r="E3923" s="19" t="n">
        <f aca="false">IFERROR(VALUE(SUBSTITUTE(TRIM('수출입 실적(국가별)'!D3927),",","")),"")</f>
        <v>1764</v>
      </c>
      <c r="F3923" s="19" t="n">
        <f aca="false">IFERROR(VALUE(SUBSTITUTE(TRIM('수출입 실적(국가별)'!F3927),",","")),"")</f>
        <v>443</v>
      </c>
      <c r="G3923" s="19" t="n">
        <f aca="false">IFERROR(VALUE(SUBSTITUTE(TRIM('수출입 실적(국가별)'!G3927),",","")),"")</f>
        <v>1321</v>
      </c>
    </row>
    <row r="3924" customFormat="false" ht="15" hidden="false" customHeight="true" outlineLevel="0" collapsed="false">
      <c r="A3924" s="11" t="str">
        <f aca="false">TRIM('수출입 실적(국가별)'!A3928)</f>
        <v>2026.05</v>
      </c>
      <c r="B3924" s="17" t="n">
        <f aca="false">IFERROR(VALUE(LEFT(A3924,4)),"")</f>
        <v>2026</v>
      </c>
      <c r="C3924" s="17" t="n">
        <f aca="false">IFERROR(VALUE(RIGHT(A3924,2)),"")</f>
        <v>5</v>
      </c>
      <c r="D3924" s="11" t="str">
        <f aca="false">TRIM('수출입 실적(국가별)'!B3928)</f>
        <v>소말리아</v>
      </c>
      <c r="E3924" s="19" t="n">
        <f aca="false">IFERROR(VALUE(SUBSTITUTE(TRIM('수출입 실적(국가별)'!D3928),",","")),"")</f>
        <v>1720</v>
      </c>
      <c r="F3924" s="19" t="n">
        <f aca="false">IFERROR(VALUE(SUBSTITUTE(TRIM('수출입 실적(국가별)'!F3928),",","")),"")</f>
        <v>445</v>
      </c>
      <c r="G3924" s="19" t="n">
        <f aca="false">IFERROR(VALUE(SUBSTITUTE(TRIM('수출입 실적(국가별)'!G3928),",","")),"")</f>
        <v>1274</v>
      </c>
    </row>
    <row r="3925" customFormat="false" ht="15" hidden="false" customHeight="true" outlineLevel="0" collapsed="false">
      <c r="A3925" s="11" t="str">
        <f aca="false">TRIM('수출입 실적(국가별)'!A3929)</f>
        <v>2026.05</v>
      </c>
      <c r="B3925" s="17" t="n">
        <f aca="false">IFERROR(VALUE(LEFT(A3925,4)),"")</f>
        <v>2026</v>
      </c>
      <c r="C3925" s="17" t="n">
        <f aca="false">IFERROR(VALUE(RIGHT(A3925,2)),"")</f>
        <v>5</v>
      </c>
      <c r="D3925" s="11" t="str">
        <f aca="false">TRIM('수출입 실적(국가별)'!B3929)</f>
        <v>불령 폴리네시아</v>
      </c>
      <c r="E3925" s="19" t="n">
        <f aca="false">IFERROR(VALUE(SUBSTITUTE(TRIM('수출입 실적(국가별)'!D3929),",","")),"")</f>
        <v>1647</v>
      </c>
      <c r="F3925" s="19" t="n">
        <f aca="false">IFERROR(VALUE(SUBSTITUTE(TRIM('수출입 실적(국가별)'!F3929),",","")),"")</f>
        <v>184</v>
      </c>
      <c r="G3925" s="19" t="n">
        <f aca="false">IFERROR(VALUE(SUBSTITUTE(TRIM('수출입 실적(국가별)'!G3929),",","")),"")</f>
        <v>1463</v>
      </c>
    </row>
    <row r="3926" customFormat="false" ht="15" hidden="false" customHeight="true" outlineLevel="0" collapsed="false">
      <c r="A3926" s="11" t="str">
        <f aca="false">TRIM('수출입 실적(국가별)'!A3930)</f>
        <v>2026.05</v>
      </c>
      <c r="B3926" s="17" t="n">
        <f aca="false">IFERROR(VALUE(LEFT(A3926,4)),"")</f>
        <v>2026</v>
      </c>
      <c r="C3926" s="17" t="n">
        <f aca="false">IFERROR(VALUE(RIGHT(A3926,2)),"")</f>
        <v>5</v>
      </c>
      <c r="D3926" s="11" t="str">
        <f aca="false">TRIM('수출입 실적(국가별)'!B3930)</f>
        <v>그레나다</v>
      </c>
      <c r="E3926" s="19" t="n">
        <f aca="false">IFERROR(VALUE(SUBSTITUTE(TRIM('수출입 실적(국가별)'!D3930),",","")),"")</f>
        <v>1602</v>
      </c>
      <c r="F3926" s="19" t="n">
        <f aca="false">IFERROR(VALUE(SUBSTITUTE(TRIM('수출입 실적(국가별)'!F3930),",","")),"")</f>
        <v>0</v>
      </c>
      <c r="G3926" s="19" t="n">
        <f aca="false">IFERROR(VALUE(SUBSTITUTE(TRIM('수출입 실적(국가별)'!G3930),",","")),"")</f>
        <v>1602</v>
      </c>
    </row>
    <row r="3927" customFormat="false" ht="15" hidden="false" customHeight="true" outlineLevel="0" collapsed="false">
      <c r="A3927" s="11" t="str">
        <f aca="false">TRIM('수출입 실적(국가별)'!A3931)</f>
        <v>2026.05</v>
      </c>
      <c r="B3927" s="17" t="n">
        <f aca="false">IFERROR(VALUE(LEFT(A3927,4)),"")</f>
        <v>2026</v>
      </c>
      <c r="C3927" s="17" t="n">
        <f aca="false">IFERROR(VALUE(RIGHT(A3927,2)),"")</f>
        <v>5</v>
      </c>
      <c r="D3927" s="11" t="str">
        <f aca="false">TRIM('수출입 실적(국가별)'!B3931)</f>
        <v>투르크멘</v>
      </c>
      <c r="E3927" s="19" t="n">
        <f aca="false">IFERROR(VALUE(SUBSTITUTE(TRIM('수출입 실적(국가별)'!D3931),",","")),"")</f>
        <v>1550</v>
      </c>
      <c r="F3927" s="19" t="n">
        <f aca="false">IFERROR(VALUE(SUBSTITUTE(TRIM('수출입 실적(국가별)'!F3931),",","")),"")</f>
        <v>0</v>
      </c>
      <c r="G3927" s="19" t="n">
        <f aca="false">IFERROR(VALUE(SUBSTITUTE(TRIM('수출입 실적(국가별)'!G3931),",","")),"")</f>
        <v>1550</v>
      </c>
    </row>
    <row r="3928" customFormat="false" ht="15" hidden="false" customHeight="true" outlineLevel="0" collapsed="false">
      <c r="A3928" s="11" t="str">
        <f aca="false">TRIM('수출입 실적(국가별)'!A3932)</f>
        <v>2026.05</v>
      </c>
      <c r="B3928" s="17" t="n">
        <f aca="false">IFERROR(VALUE(LEFT(A3928,4)),"")</f>
        <v>2026</v>
      </c>
      <c r="C3928" s="17" t="n">
        <f aca="false">IFERROR(VALUE(RIGHT(A3928,2)),"")</f>
        <v>5</v>
      </c>
      <c r="D3928" s="11" t="str">
        <f aca="false">TRIM('수출입 실적(국가별)'!B3932)</f>
        <v>가봉</v>
      </c>
      <c r="E3928" s="19" t="n">
        <f aca="false">IFERROR(VALUE(SUBSTITUTE(TRIM('수출입 실적(국가별)'!D3932),",","")),"")</f>
        <v>1477</v>
      </c>
      <c r="F3928" s="19" t="n">
        <f aca="false">IFERROR(VALUE(SUBSTITUTE(TRIM('수출입 실적(국가별)'!F3932),",","")),"")</f>
        <v>254164</v>
      </c>
      <c r="G3928" s="19" t="n">
        <f aca="false">IFERROR(VALUE(SUBSTITUTE(TRIM('수출입 실적(국가별)'!G3932),",","")),"")</f>
        <v>-252687</v>
      </c>
    </row>
    <row r="3929" customFormat="false" ht="15" hidden="false" customHeight="true" outlineLevel="0" collapsed="false">
      <c r="A3929" s="11" t="str">
        <f aca="false">TRIM('수출입 실적(국가별)'!A3933)</f>
        <v>2026.05</v>
      </c>
      <c r="B3929" s="17" t="n">
        <f aca="false">IFERROR(VALUE(LEFT(A3929,4)),"")</f>
        <v>2026</v>
      </c>
      <c r="C3929" s="17" t="n">
        <f aca="false">IFERROR(VALUE(RIGHT(A3929,2)),"")</f>
        <v>5</v>
      </c>
      <c r="D3929" s="11" t="str">
        <f aca="false">TRIM('수출입 실적(국가별)'!B3933)</f>
        <v>불령 리유니온 코모도 제도</v>
      </c>
      <c r="E3929" s="19" t="n">
        <f aca="false">IFERROR(VALUE(SUBSTITUTE(TRIM('수출입 실적(국가별)'!D3933),",","")),"")</f>
        <v>1477</v>
      </c>
      <c r="F3929" s="19" t="n">
        <f aca="false">IFERROR(VALUE(SUBSTITUTE(TRIM('수출입 실적(국가별)'!F3933),",","")),"")</f>
        <v>1</v>
      </c>
      <c r="G3929" s="19" t="n">
        <f aca="false">IFERROR(VALUE(SUBSTITUTE(TRIM('수출입 실적(국가별)'!G3933),",","")),"")</f>
        <v>1477</v>
      </c>
    </row>
    <row r="3930" customFormat="false" ht="15" hidden="false" customHeight="true" outlineLevel="0" collapsed="false">
      <c r="A3930" s="11" t="str">
        <f aca="false">TRIM('수출입 실적(국가별)'!A3934)</f>
        <v>2026.05</v>
      </c>
      <c r="B3930" s="17" t="n">
        <f aca="false">IFERROR(VALUE(LEFT(A3930,4)),"")</f>
        <v>2026</v>
      </c>
      <c r="C3930" s="17" t="n">
        <f aca="false">IFERROR(VALUE(RIGHT(A3930,2)),"")</f>
        <v>5</v>
      </c>
      <c r="D3930" s="11" t="str">
        <f aca="false">TRIM('수출입 실적(국가별)'!B3934)</f>
        <v>바베이도스</v>
      </c>
      <c r="E3930" s="19" t="n">
        <f aca="false">IFERROR(VALUE(SUBSTITUTE(TRIM('수출입 실적(국가별)'!D3934),",","")),"")</f>
        <v>1369</v>
      </c>
      <c r="F3930" s="19" t="n">
        <f aca="false">IFERROR(VALUE(SUBSTITUTE(TRIM('수출입 실적(국가별)'!F3934),",","")),"")</f>
        <v>349</v>
      </c>
      <c r="G3930" s="19" t="n">
        <f aca="false">IFERROR(VALUE(SUBSTITUTE(TRIM('수출입 실적(국가별)'!G3934),",","")),"")</f>
        <v>1020</v>
      </c>
    </row>
    <row r="3931" customFormat="false" ht="15" hidden="false" customHeight="true" outlineLevel="0" collapsed="false">
      <c r="A3931" s="11" t="str">
        <f aca="false">TRIM('수출입 실적(국가별)'!A3935)</f>
        <v>2026.05</v>
      </c>
      <c r="B3931" s="17" t="n">
        <f aca="false">IFERROR(VALUE(LEFT(A3931,4)),"")</f>
        <v>2026</v>
      </c>
      <c r="C3931" s="17" t="n">
        <f aca="false">IFERROR(VALUE(RIGHT(A3931,2)),"")</f>
        <v>5</v>
      </c>
      <c r="D3931" s="11" t="str">
        <f aca="false">TRIM('수출입 실적(국가별)'!B3935)</f>
        <v>마카오</v>
      </c>
      <c r="E3931" s="19" t="n">
        <f aca="false">IFERROR(VALUE(SUBSTITUTE(TRIM('수출입 실적(국가별)'!D3935),",","")),"")</f>
        <v>1338</v>
      </c>
      <c r="F3931" s="19" t="n">
        <f aca="false">IFERROR(VALUE(SUBSTITUTE(TRIM('수출입 실적(국가별)'!F3935),",","")),"")</f>
        <v>216</v>
      </c>
      <c r="G3931" s="19" t="n">
        <f aca="false">IFERROR(VALUE(SUBSTITUTE(TRIM('수출입 실적(국가별)'!G3935),",","")),"")</f>
        <v>1121</v>
      </c>
    </row>
    <row r="3932" customFormat="false" ht="15" hidden="false" customHeight="true" outlineLevel="0" collapsed="false">
      <c r="A3932" s="11" t="str">
        <f aca="false">TRIM('수출입 실적(국가별)'!A3936)</f>
        <v>2026.05</v>
      </c>
      <c r="B3932" s="17" t="n">
        <f aca="false">IFERROR(VALUE(LEFT(A3932,4)),"")</f>
        <v>2026</v>
      </c>
      <c r="C3932" s="17" t="n">
        <f aca="false">IFERROR(VALUE(RIGHT(A3932,2)),"")</f>
        <v>5</v>
      </c>
      <c r="D3932" s="11" t="str">
        <f aca="false">TRIM('수출입 실적(국가별)'!B3936)</f>
        <v>마티니크</v>
      </c>
      <c r="E3932" s="19" t="n">
        <f aca="false">IFERROR(VALUE(SUBSTITUTE(TRIM('수출입 실적(국가별)'!D3936),",","")),"")</f>
        <v>1196</v>
      </c>
      <c r="F3932" s="19" t="n">
        <f aca="false">IFERROR(VALUE(SUBSTITUTE(TRIM('수출입 실적(국가별)'!F3936),",","")),"")</f>
        <v>0</v>
      </c>
      <c r="G3932" s="19" t="n">
        <f aca="false">IFERROR(VALUE(SUBSTITUTE(TRIM('수출입 실적(국가별)'!G3936),",","")),"")</f>
        <v>1196</v>
      </c>
    </row>
    <row r="3933" customFormat="false" ht="15" hidden="false" customHeight="true" outlineLevel="0" collapsed="false">
      <c r="A3933" s="11" t="str">
        <f aca="false">TRIM('수출입 실적(국가별)'!A3937)</f>
        <v>2026.05</v>
      </c>
      <c r="B3933" s="17" t="n">
        <f aca="false">IFERROR(VALUE(LEFT(A3933,4)),"")</f>
        <v>2026</v>
      </c>
      <c r="C3933" s="17" t="n">
        <f aca="false">IFERROR(VALUE(RIGHT(A3933,2)),"")</f>
        <v>5</v>
      </c>
      <c r="D3933" s="11" t="str">
        <f aca="false">TRIM('수출입 실적(국가별)'!B3937)</f>
        <v>브루나이</v>
      </c>
      <c r="E3933" s="19" t="n">
        <f aca="false">IFERROR(VALUE(SUBSTITUTE(TRIM('수출입 실적(국가별)'!D3937),",","")),"")</f>
        <v>1088</v>
      </c>
      <c r="F3933" s="19" t="n">
        <f aca="false">IFERROR(VALUE(SUBSTITUTE(TRIM('수출입 실적(국가별)'!F3937),",","")),"")</f>
        <v>33037</v>
      </c>
      <c r="G3933" s="19" t="n">
        <f aca="false">IFERROR(VALUE(SUBSTITUTE(TRIM('수출입 실적(국가별)'!G3937),",","")),"")</f>
        <v>-31950</v>
      </c>
    </row>
    <row r="3934" customFormat="false" ht="15" hidden="false" customHeight="true" outlineLevel="0" collapsed="false">
      <c r="A3934" s="11" t="str">
        <f aca="false">TRIM('수출입 실적(국가별)'!A3938)</f>
        <v>2026.05</v>
      </c>
      <c r="B3934" s="17" t="n">
        <f aca="false">IFERROR(VALUE(LEFT(A3934,4)),"")</f>
        <v>2026</v>
      </c>
      <c r="C3934" s="17" t="n">
        <f aca="false">IFERROR(VALUE(RIGHT(A3934,2)),"")</f>
        <v>5</v>
      </c>
      <c r="D3934" s="11" t="str">
        <f aca="false">TRIM('수출입 실적(국가별)'!B3938)</f>
        <v>잠비아</v>
      </c>
      <c r="E3934" s="19" t="n">
        <f aca="false">IFERROR(VALUE(SUBSTITUTE(TRIM('수출입 실적(국가별)'!D3938),",","")),"")</f>
        <v>1067</v>
      </c>
      <c r="F3934" s="19" t="n">
        <f aca="false">IFERROR(VALUE(SUBSTITUTE(TRIM('수출입 실적(국가별)'!F3938),",","")),"")</f>
        <v>12724</v>
      </c>
      <c r="G3934" s="19" t="n">
        <f aca="false">IFERROR(VALUE(SUBSTITUTE(TRIM('수출입 실적(국가별)'!G3938),",","")),"")</f>
        <v>-11657</v>
      </c>
    </row>
    <row r="3935" customFormat="false" ht="15" hidden="false" customHeight="true" outlineLevel="0" collapsed="false">
      <c r="A3935" s="11" t="str">
        <f aca="false">TRIM('수출입 실적(국가별)'!A3939)</f>
        <v>2026.05</v>
      </c>
      <c r="B3935" s="17" t="n">
        <f aca="false">IFERROR(VALUE(LEFT(A3935,4)),"")</f>
        <v>2026</v>
      </c>
      <c r="C3935" s="17" t="n">
        <f aca="false">IFERROR(VALUE(RIGHT(A3935,2)),"")</f>
        <v>5</v>
      </c>
      <c r="D3935" s="11" t="str">
        <f aca="false">TRIM('수출입 실적(국가별)'!B3939)</f>
        <v>북마리아나 군도</v>
      </c>
      <c r="E3935" s="19" t="n">
        <f aca="false">IFERROR(VALUE(SUBSTITUTE(TRIM('수출입 실적(국가별)'!D3939),",","")),"")</f>
        <v>1015</v>
      </c>
      <c r="F3935" s="19" t="n">
        <f aca="false">IFERROR(VALUE(SUBSTITUTE(TRIM('수출입 실적(국가별)'!F3939),",","")),"")</f>
        <v>157</v>
      </c>
      <c r="G3935" s="19" t="n">
        <f aca="false">IFERROR(VALUE(SUBSTITUTE(TRIM('수출입 실적(국가별)'!G3939),",","")),"")</f>
        <v>858</v>
      </c>
    </row>
    <row r="3936" customFormat="false" ht="15" hidden="false" customHeight="true" outlineLevel="0" collapsed="false">
      <c r="A3936" s="11" t="str">
        <f aca="false">TRIM('수출입 실적(국가별)'!A3940)</f>
        <v>2026.05</v>
      </c>
      <c r="B3936" s="17" t="n">
        <f aca="false">IFERROR(VALUE(LEFT(A3936,4)),"")</f>
        <v>2026</v>
      </c>
      <c r="C3936" s="17" t="n">
        <f aca="false">IFERROR(VALUE(RIGHT(A3936,2)),"")</f>
        <v>5</v>
      </c>
      <c r="D3936" s="11" t="str">
        <f aca="false">TRIM('수출입 실적(국가별)'!B3940)</f>
        <v>아이티</v>
      </c>
      <c r="E3936" s="19" t="n">
        <f aca="false">IFERROR(VALUE(SUBSTITUTE(TRIM('수출입 실적(국가별)'!D3940),",","")),"")</f>
        <v>962</v>
      </c>
      <c r="F3936" s="19" t="n">
        <f aca="false">IFERROR(VALUE(SUBSTITUTE(TRIM('수출입 실적(국가별)'!F3940),",","")),"")</f>
        <v>96</v>
      </c>
      <c r="G3936" s="19" t="n">
        <f aca="false">IFERROR(VALUE(SUBSTITUTE(TRIM('수출입 실적(국가별)'!G3940),",","")),"")</f>
        <v>866</v>
      </c>
    </row>
    <row r="3937" customFormat="false" ht="15" hidden="false" customHeight="true" outlineLevel="0" collapsed="false">
      <c r="A3937" s="11" t="str">
        <f aca="false">TRIM('수출입 실적(국가별)'!A3941)</f>
        <v>2026.05</v>
      </c>
      <c r="B3937" s="17" t="n">
        <f aca="false">IFERROR(VALUE(LEFT(A3937,4)),"")</f>
        <v>2026</v>
      </c>
      <c r="C3937" s="17" t="n">
        <f aca="false">IFERROR(VALUE(RIGHT(A3937,2)),"")</f>
        <v>5</v>
      </c>
      <c r="D3937" s="11" t="str">
        <f aca="false">TRIM('수출입 실적(국가별)'!B3941)</f>
        <v>큐라소</v>
      </c>
      <c r="E3937" s="19" t="n">
        <f aca="false">IFERROR(VALUE(SUBSTITUTE(TRIM('수출입 실적(국가별)'!D3941),",","")),"")</f>
        <v>954</v>
      </c>
      <c r="F3937" s="19" t="n">
        <f aca="false">IFERROR(VALUE(SUBSTITUTE(TRIM('수출입 실적(국가별)'!F3941),",","")),"")</f>
        <v>0</v>
      </c>
      <c r="G3937" s="19" t="n">
        <f aca="false">IFERROR(VALUE(SUBSTITUTE(TRIM('수출입 실적(국가별)'!G3941),",","")),"")</f>
        <v>954</v>
      </c>
    </row>
    <row r="3938" customFormat="false" ht="15" hidden="false" customHeight="true" outlineLevel="0" collapsed="false">
      <c r="A3938" s="11" t="str">
        <f aca="false">TRIM('수출입 실적(국가별)'!A3942)</f>
        <v>2026.05</v>
      </c>
      <c r="B3938" s="17" t="n">
        <f aca="false">IFERROR(VALUE(LEFT(A3938,4)),"")</f>
        <v>2026</v>
      </c>
      <c r="C3938" s="17" t="n">
        <f aca="false">IFERROR(VALUE(RIGHT(A3938,2)),"")</f>
        <v>5</v>
      </c>
      <c r="D3938" s="11" t="str">
        <f aca="false">TRIM('수출입 실적(국가별)'!B3942)</f>
        <v>부탄</v>
      </c>
      <c r="E3938" s="19" t="n">
        <f aca="false">IFERROR(VALUE(SUBSTITUTE(TRIM('수출입 실적(국가별)'!D3942),",","")),"")</f>
        <v>903</v>
      </c>
      <c r="F3938" s="19" t="n">
        <f aca="false">IFERROR(VALUE(SUBSTITUTE(TRIM('수출입 실적(국가별)'!F3942),",","")),"")</f>
        <v>797</v>
      </c>
      <c r="G3938" s="19" t="n">
        <f aca="false">IFERROR(VALUE(SUBSTITUTE(TRIM('수출입 실적(국가별)'!G3942),",","")),"")</f>
        <v>106</v>
      </c>
    </row>
    <row r="3939" customFormat="false" ht="15" hidden="false" customHeight="true" outlineLevel="0" collapsed="false">
      <c r="A3939" s="11" t="str">
        <f aca="false">TRIM('수출입 실적(국가별)'!A3943)</f>
        <v>2026.05</v>
      </c>
      <c r="B3939" s="17" t="n">
        <f aca="false">IFERROR(VALUE(LEFT(A3939,4)),"")</f>
        <v>2026</v>
      </c>
      <c r="C3939" s="17" t="n">
        <f aca="false">IFERROR(VALUE(RIGHT(A3939,2)),"")</f>
        <v>5</v>
      </c>
      <c r="D3939" s="11" t="str">
        <f aca="false">TRIM('수출입 실적(국가별)'!B3943)</f>
        <v>말라위</v>
      </c>
      <c r="E3939" s="19" t="n">
        <f aca="false">IFERROR(VALUE(SUBSTITUTE(TRIM('수출입 실적(국가별)'!D3943),",","")),"")</f>
        <v>868</v>
      </c>
      <c r="F3939" s="19" t="n">
        <f aca="false">IFERROR(VALUE(SUBSTITUTE(TRIM('수출입 실적(국가별)'!F3943),",","")),"")</f>
        <v>1716</v>
      </c>
      <c r="G3939" s="19" t="n">
        <f aca="false">IFERROR(VALUE(SUBSTITUTE(TRIM('수출입 실적(국가별)'!G3943),",","")),"")</f>
        <v>-848</v>
      </c>
    </row>
    <row r="3940" customFormat="false" ht="15" hidden="false" customHeight="true" outlineLevel="0" collapsed="false">
      <c r="A3940" s="11" t="str">
        <f aca="false">TRIM('수출입 실적(국가별)'!A3944)</f>
        <v>2026.05</v>
      </c>
      <c r="B3940" s="17" t="n">
        <f aca="false">IFERROR(VALUE(LEFT(A3940,4)),"")</f>
        <v>2026</v>
      </c>
      <c r="C3940" s="17" t="n">
        <f aca="false">IFERROR(VALUE(RIGHT(A3940,2)),"")</f>
        <v>5</v>
      </c>
      <c r="D3940" s="11" t="str">
        <f aca="false">TRIM('수출입 실적(국가별)'!B3944)</f>
        <v>몰디브</v>
      </c>
      <c r="E3940" s="19" t="n">
        <f aca="false">IFERROR(VALUE(SUBSTITUTE(TRIM('수출입 실적(국가별)'!D3944),",","")),"")</f>
        <v>867</v>
      </c>
      <c r="F3940" s="19" t="n">
        <f aca="false">IFERROR(VALUE(SUBSTITUTE(TRIM('수출입 실적(국가별)'!F3944),",","")),"")</f>
        <v>4</v>
      </c>
      <c r="G3940" s="19" t="n">
        <f aca="false">IFERROR(VALUE(SUBSTITUTE(TRIM('수출입 실적(국가별)'!G3944),",","")),"")</f>
        <v>862</v>
      </c>
    </row>
    <row r="3941" customFormat="false" ht="15" hidden="false" customHeight="true" outlineLevel="0" collapsed="false">
      <c r="A3941" s="11" t="str">
        <f aca="false">TRIM('수출입 실적(국가별)'!A3945)</f>
        <v>2026.05</v>
      </c>
      <c r="B3941" s="17" t="n">
        <f aca="false">IFERROR(VALUE(LEFT(A3941,4)),"")</f>
        <v>2026</v>
      </c>
      <c r="C3941" s="17" t="n">
        <f aca="false">IFERROR(VALUE(RIGHT(A3941,2)),"")</f>
        <v>5</v>
      </c>
      <c r="D3941" s="11" t="str">
        <f aca="false">TRIM('수출입 실적(국가별)'!B3945)</f>
        <v>불령 가이아나</v>
      </c>
      <c r="E3941" s="19" t="n">
        <f aca="false">IFERROR(VALUE(SUBSTITUTE(TRIM('수출입 실적(국가별)'!D3945),",","")),"")</f>
        <v>864</v>
      </c>
      <c r="F3941" s="19" t="n">
        <f aca="false">IFERROR(VALUE(SUBSTITUTE(TRIM('수출입 실적(국가별)'!F3945),",","")),"")</f>
        <v>0</v>
      </c>
      <c r="G3941" s="19" t="n">
        <f aca="false">IFERROR(VALUE(SUBSTITUTE(TRIM('수출입 실적(국가별)'!G3945),",","")),"")</f>
        <v>864</v>
      </c>
    </row>
    <row r="3942" customFormat="false" ht="15" hidden="false" customHeight="true" outlineLevel="0" collapsed="false">
      <c r="A3942" s="11" t="str">
        <f aca="false">TRIM('수출입 실적(국가별)'!A3946)</f>
        <v>2026.05</v>
      </c>
      <c r="B3942" s="17" t="n">
        <f aca="false">IFERROR(VALUE(LEFT(A3942,4)),"")</f>
        <v>2026</v>
      </c>
      <c r="C3942" s="17" t="n">
        <f aca="false">IFERROR(VALUE(RIGHT(A3942,2)),"")</f>
        <v>5</v>
      </c>
      <c r="D3942" s="11" t="str">
        <f aca="false">TRIM('수출입 실적(국가별)'!B3946)</f>
        <v>영령 캐이맨 군도</v>
      </c>
      <c r="E3942" s="19" t="n">
        <f aca="false">IFERROR(VALUE(SUBSTITUTE(TRIM('수출입 실적(국가별)'!D3946),",","")),"")</f>
        <v>824</v>
      </c>
      <c r="F3942" s="19" t="n">
        <f aca="false">IFERROR(VALUE(SUBSTITUTE(TRIM('수출입 실적(국가별)'!F3946),",","")),"")</f>
        <v>7</v>
      </c>
      <c r="G3942" s="19" t="n">
        <f aca="false">IFERROR(VALUE(SUBSTITUTE(TRIM('수출입 실적(국가별)'!G3946),",","")),"")</f>
        <v>817</v>
      </c>
    </row>
    <row r="3943" customFormat="false" ht="15" hidden="false" customHeight="true" outlineLevel="0" collapsed="false">
      <c r="A3943" s="11" t="str">
        <f aca="false">TRIM('수출입 실적(국가별)'!A3947)</f>
        <v>2026.05</v>
      </c>
      <c r="B3943" s="17" t="n">
        <f aca="false">IFERROR(VALUE(LEFT(A3943,4)),"")</f>
        <v>2026</v>
      </c>
      <c r="C3943" s="17" t="n">
        <f aca="false">IFERROR(VALUE(RIGHT(A3943,2)),"")</f>
        <v>5</v>
      </c>
      <c r="D3943" s="11" t="str">
        <f aca="false">TRIM('수출입 실적(국가별)'!B3947)</f>
        <v>아메리칸 사모아</v>
      </c>
      <c r="E3943" s="19" t="n">
        <f aca="false">IFERROR(VALUE(SUBSTITUTE(TRIM('수출입 실적(국가별)'!D3947),",","")),"")</f>
        <v>762</v>
      </c>
      <c r="F3943" s="19" t="n">
        <f aca="false">IFERROR(VALUE(SUBSTITUTE(TRIM('수출입 실적(국가별)'!F3947),",","")),"")</f>
        <v>231</v>
      </c>
      <c r="G3943" s="19" t="n">
        <f aca="false">IFERROR(VALUE(SUBSTITUTE(TRIM('수출입 실적(국가별)'!G3947),",","")),"")</f>
        <v>531</v>
      </c>
    </row>
    <row r="3944" customFormat="false" ht="15" hidden="false" customHeight="true" outlineLevel="0" collapsed="false">
      <c r="A3944" s="11" t="str">
        <f aca="false">TRIM('수출입 실적(국가별)'!A3948)</f>
        <v>2026.05</v>
      </c>
      <c r="B3944" s="17" t="n">
        <f aca="false">IFERROR(VALUE(LEFT(A3944,4)),"")</f>
        <v>2026</v>
      </c>
      <c r="C3944" s="17" t="n">
        <f aca="false">IFERROR(VALUE(RIGHT(A3944,2)),"")</f>
        <v>5</v>
      </c>
      <c r="D3944" s="11" t="str">
        <f aca="false">TRIM('수출입 실적(국가별)'!B3948)</f>
        <v>감비아</v>
      </c>
      <c r="E3944" s="19" t="n">
        <f aca="false">IFERROR(VALUE(SUBSTITUTE(TRIM('수출입 실적(국가별)'!D3948),",","")),"")</f>
        <v>736</v>
      </c>
      <c r="F3944" s="19" t="n">
        <f aca="false">IFERROR(VALUE(SUBSTITUTE(TRIM('수출입 실적(국가별)'!F3948),",","")),"")</f>
        <v>1330</v>
      </c>
      <c r="G3944" s="19" t="n">
        <f aca="false">IFERROR(VALUE(SUBSTITUTE(TRIM('수출입 실적(국가별)'!G3948),",","")),"")</f>
        <v>-594</v>
      </c>
    </row>
    <row r="3945" customFormat="false" ht="15" hidden="false" customHeight="true" outlineLevel="0" collapsed="false">
      <c r="A3945" s="11" t="str">
        <f aca="false">TRIM('수출입 실적(국가별)'!A3949)</f>
        <v>2026.05</v>
      </c>
      <c r="B3945" s="17" t="n">
        <f aca="false">IFERROR(VALUE(LEFT(A3945,4)),"")</f>
        <v>2026</v>
      </c>
      <c r="C3945" s="17" t="n">
        <f aca="false">IFERROR(VALUE(RIGHT(A3945,2)),"")</f>
        <v>5</v>
      </c>
      <c r="D3945" s="11" t="str">
        <f aca="false">TRIM('수출입 실적(국가별)'!B3949)</f>
        <v>마세도니아</v>
      </c>
      <c r="E3945" s="19" t="n">
        <f aca="false">IFERROR(VALUE(SUBSTITUTE(TRIM('수출입 실적(국가별)'!D3949),",","")),"")</f>
        <v>724</v>
      </c>
      <c r="F3945" s="19" t="n">
        <f aca="false">IFERROR(VALUE(SUBSTITUTE(TRIM('수출입 실적(국가별)'!F3949),",","")),"")</f>
        <v>248</v>
      </c>
      <c r="G3945" s="19" t="n">
        <f aca="false">IFERROR(VALUE(SUBSTITUTE(TRIM('수출입 실적(국가별)'!G3949),",","")),"")</f>
        <v>476</v>
      </c>
    </row>
    <row r="3946" customFormat="false" ht="15" hidden="false" customHeight="true" outlineLevel="0" collapsed="false">
      <c r="A3946" s="11" t="str">
        <f aca="false">TRIM('수출입 실적(국가별)'!A3950)</f>
        <v>2026.05</v>
      </c>
      <c r="B3946" s="17" t="n">
        <f aca="false">IFERROR(VALUE(LEFT(A3946,4)),"")</f>
        <v>2026</v>
      </c>
      <c r="C3946" s="17" t="n">
        <f aca="false">IFERROR(VALUE(RIGHT(A3946,2)),"")</f>
        <v>5</v>
      </c>
      <c r="D3946" s="11" t="str">
        <f aca="false">TRIM('수출입 실적(국가별)'!B3950)</f>
        <v>리히텐슈타인</v>
      </c>
      <c r="E3946" s="19" t="n">
        <f aca="false">IFERROR(VALUE(SUBSTITUTE(TRIM('수출입 실적(국가별)'!D3950),",","")),"")</f>
        <v>709</v>
      </c>
      <c r="F3946" s="19" t="n">
        <f aca="false">IFERROR(VALUE(SUBSTITUTE(TRIM('수출입 실적(국가별)'!F3950),",","")),"")</f>
        <v>2456</v>
      </c>
      <c r="G3946" s="19" t="n">
        <f aca="false">IFERROR(VALUE(SUBSTITUTE(TRIM('수출입 실적(국가별)'!G3950),",","")),"")</f>
        <v>-1746</v>
      </c>
    </row>
    <row r="3947" customFormat="false" ht="15" hidden="false" customHeight="true" outlineLevel="0" collapsed="false">
      <c r="A3947" s="11" t="str">
        <f aca="false">TRIM('수출입 실적(국가별)'!A3951)</f>
        <v>2026.05</v>
      </c>
      <c r="B3947" s="17" t="n">
        <f aca="false">IFERROR(VALUE(LEFT(A3947,4)),"")</f>
        <v>2026</v>
      </c>
      <c r="C3947" s="17" t="n">
        <f aca="false">IFERROR(VALUE(RIGHT(A3947,2)),"")</f>
        <v>5</v>
      </c>
      <c r="D3947" s="11" t="str">
        <f aca="false">TRIM('수출입 실적(국가별)'!B3951)</f>
        <v>도미니카</v>
      </c>
      <c r="E3947" s="19" t="n">
        <f aca="false">IFERROR(VALUE(SUBSTITUTE(TRIM('수출입 실적(국가별)'!D3951),",","")),"")</f>
        <v>689</v>
      </c>
      <c r="F3947" s="19" t="n">
        <f aca="false">IFERROR(VALUE(SUBSTITUTE(TRIM('수출입 실적(국가별)'!F3951),",","")),"")</f>
        <v>0</v>
      </c>
      <c r="G3947" s="19" t="n">
        <f aca="false">IFERROR(VALUE(SUBSTITUTE(TRIM('수출입 실적(국가별)'!G3951),",","")),"")</f>
        <v>689</v>
      </c>
    </row>
    <row r="3948" customFormat="false" ht="15" hidden="false" customHeight="true" outlineLevel="0" collapsed="false">
      <c r="A3948" s="11" t="str">
        <f aca="false">TRIM('수출입 실적(국가별)'!A3952)</f>
        <v>2026.05</v>
      </c>
      <c r="B3948" s="17" t="n">
        <f aca="false">IFERROR(VALUE(LEFT(A3948,4)),"")</f>
        <v>2026</v>
      </c>
      <c r="C3948" s="17" t="n">
        <f aca="false">IFERROR(VALUE(RIGHT(A3948,2)),"")</f>
        <v>5</v>
      </c>
      <c r="D3948" s="11" t="str">
        <f aca="false">TRIM('수출입 실적(국가별)'!B3952)</f>
        <v>챠드</v>
      </c>
      <c r="E3948" s="19" t="n">
        <f aca="false">IFERROR(VALUE(SUBSTITUTE(TRIM('수출입 실적(국가별)'!D3952),",","")),"")</f>
        <v>623</v>
      </c>
      <c r="F3948" s="19" t="n">
        <f aca="false">IFERROR(VALUE(SUBSTITUTE(TRIM('수출입 실적(국가별)'!F3952),",","")),"")</f>
        <v>0</v>
      </c>
      <c r="G3948" s="19" t="n">
        <f aca="false">IFERROR(VALUE(SUBSTITUTE(TRIM('수출입 실적(국가별)'!G3952),",","")),"")</f>
        <v>623</v>
      </c>
    </row>
    <row r="3949" customFormat="false" ht="15" hidden="false" customHeight="true" outlineLevel="0" collapsed="false">
      <c r="A3949" s="11" t="str">
        <f aca="false">TRIM('수출입 실적(국가별)'!A3953)</f>
        <v>2026.05</v>
      </c>
      <c r="B3949" s="17" t="n">
        <f aca="false">IFERROR(VALUE(LEFT(A3949,4)),"")</f>
        <v>2026</v>
      </c>
      <c r="C3949" s="17" t="n">
        <f aca="false">IFERROR(VALUE(RIGHT(A3949,2)),"")</f>
        <v>5</v>
      </c>
      <c r="D3949" s="11" t="str">
        <f aca="false">TRIM('수출입 실적(국가별)'!B3953)</f>
        <v>안티가 바부다</v>
      </c>
      <c r="E3949" s="19" t="n">
        <f aca="false">IFERROR(VALUE(SUBSTITUTE(TRIM('수출입 실적(국가별)'!D3953),",","")),"")</f>
        <v>578</v>
      </c>
      <c r="F3949" s="19" t="n">
        <f aca="false">IFERROR(VALUE(SUBSTITUTE(TRIM('수출입 실적(국가별)'!F3953),",","")),"")</f>
        <v>0</v>
      </c>
      <c r="G3949" s="19" t="n">
        <f aca="false">IFERROR(VALUE(SUBSTITUTE(TRIM('수출입 실적(국가별)'!G3953),",","")),"")</f>
        <v>578</v>
      </c>
    </row>
    <row r="3950" customFormat="false" ht="15" hidden="false" customHeight="true" outlineLevel="0" collapsed="false">
      <c r="A3950" s="11" t="str">
        <f aca="false">TRIM('수출입 실적(국가별)'!A3954)</f>
        <v>2026.05</v>
      </c>
      <c r="B3950" s="17" t="n">
        <f aca="false">IFERROR(VALUE(LEFT(A3950,4)),"")</f>
        <v>2026</v>
      </c>
      <c r="C3950" s="17" t="n">
        <f aca="false">IFERROR(VALUE(RIGHT(A3950,2)),"")</f>
        <v>5</v>
      </c>
      <c r="D3950" s="11" t="str">
        <f aca="false">TRIM('수출입 실적(국가별)'!B3954)</f>
        <v>니제르</v>
      </c>
      <c r="E3950" s="19" t="n">
        <f aca="false">IFERROR(VALUE(SUBSTITUTE(TRIM('수출입 실적(국가별)'!D3954),",","")),"")</f>
        <v>573</v>
      </c>
      <c r="F3950" s="19" t="n">
        <f aca="false">IFERROR(VALUE(SUBSTITUTE(TRIM('수출입 실적(국가별)'!F3954),",","")),"")</f>
        <v>85</v>
      </c>
      <c r="G3950" s="19" t="n">
        <f aca="false">IFERROR(VALUE(SUBSTITUTE(TRIM('수출입 실적(국가별)'!G3954),",","")),"")</f>
        <v>488</v>
      </c>
    </row>
    <row r="3951" customFormat="false" ht="15" hidden="false" customHeight="true" outlineLevel="0" collapsed="false">
      <c r="A3951" s="11" t="str">
        <f aca="false">TRIM('수출입 실적(국가별)'!A3955)</f>
        <v>2026.05</v>
      </c>
      <c r="B3951" s="17" t="n">
        <f aca="false">IFERROR(VALUE(LEFT(A3951,4)),"")</f>
        <v>2026</v>
      </c>
      <c r="C3951" s="17" t="n">
        <f aca="false">IFERROR(VALUE(RIGHT(A3951,2)),"")</f>
        <v>5</v>
      </c>
      <c r="D3951" s="11" t="str">
        <f aca="false">TRIM('수출입 실적(국가별)'!B3955)</f>
        <v>에리트리아</v>
      </c>
      <c r="E3951" s="19" t="n">
        <f aca="false">IFERROR(VALUE(SUBSTITUTE(TRIM('수출입 실적(국가별)'!D3955),",","")),"")</f>
        <v>462</v>
      </c>
      <c r="F3951" s="19" t="n">
        <f aca="false">IFERROR(VALUE(SUBSTITUTE(TRIM('수출입 실적(국가별)'!F3955),",","")),"")</f>
        <v>0</v>
      </c>
      <c r="G3951" s="19" t="n">
        <f aca="false">IFERROR(VALUE(SUBSTITUTE(TRIM('수출입 실적(국가별)'!G3955),",","")),"")</f>
        <v>462</v>
      </c>
    </row>
    <row r="3952" customFormat="false" ht="15" hidden="false" customHeight="true" outlineLevel="0" collapsed="false">
      <c r="A3952" s="11" t="str">
        <f aca="false">TRIM('수출입 실적(국가별)'!A3956)</f>
        <v>2026.05</v>
      </c>
      <c r="B3952" s="17" t="n">
        <f aca="false">IFERROR(VALUE(LEFT(A3952,4)),"")</f>
        <v>2026</v>
      </c>
      <c r="C3952" s="17" t="n">
        <f aca="false">IFERROR(VALUE(RIGHT(A3952,2)),"")</f>
        <v>5</v>
      </c>
      <c r="D3952" s="11" t="str">
        <f aca="false">TRIM('수출입 실적(국가별)'!B3956)</f>
        <v>바누아투</v>
      </c>
      <c r="E3952" s="19" t="n">
        <f aca="false">IFERROR(VALUE(SUBSTITUTE(TRIM('수출입 실적(국가별)'!D3956),",","")),"")</f>
        <v>442</v>
      </c>
      <c r="F3952" s="19" t="n">
        <f aca="false">IFERROR(VALUE(SUBSTITUTE(TRIM('수출입 실적(국가별)'!F3956),",","")),"")</f>
        <v>2730</v>
      </c>
      <c r="G3952" s="19" t="n">
        <f aca="false">IFERROR(VALUE(SUBSTITUTE(TRIM('수출입 실적(국가별)'!G3956),",","")),"")</f>
        <v>-2288</v>
      </c>
    </row>
    <row r="3953" customFormat="false" ht="15" hidden="false" customHeight="true" outlineLevel="0" collapsed="false">
      <c r="A3953" s="11" t="str">
        <f aca="false">TRIM('수출입 실적(국가별)'!A3957)</f>
        <v>2026.05</v>
      </c>
      <c r="B3953" s="17" t="n">
        <f aca="false">IFERROR(VALUE(LEFT(A3953,4)),"")</f>
        <v>2026</v>
      </c>
      <c r="C3953" s="17" t="n">
        <f aca="false">IFERROR(VALUE(RIGHT(A3953,2)),"")</f>
        <v>5</v>
      </c>
      <c r="D3953" s="11" t="str">
        <f aca="false">TRIM('수출입 실적(국가별)'!B3957)</f>
        <v>마이크로네시아</v>
      </c>
      <c r="E3953" s="19" t="n">
        <f aca="false">IFERROR(VALUE(SUBSTITUTE(TRIM('수출입 실적(국가별)'!D3957),",","")),"")</f>
        <v>409</v>
      </c>
      <c r="F3953" s="19" t="n">
        <f aca="false">IFERROR(VALUE(SUBSTITUTE(TRIM('수출입 실적(국가별)'!F3957),",","")),"")</f>
        <v>55</v>
      </c>
      <c r="G3953" s="19" t="n">
        <f aca="false">IFERROR(VALUE(SUBSTITUTE(TRIM('수출입 실적(국가별)'!G3957),",","")),"")</f>
        <v>354</v>
      </c>
    </row>
    <row r="3954" customFormat="false" ht="15" hidden="false" customHeight="true" outlineLevel="0" collapsed="false">
      <c r="A3954" s="11" t="str">
        <f aca="false">TRIM('수출입 실적(국가별)'!A3958)</f>
        <v>2026.05</v>
      </c>
      <c r="B3954" s="17" t="n">
        <f aca="false">IFERROR(VALUE(LEFT(A3954,4)),"")</f>
        <v>2026</v>
      </c>
      <c r="C3954" s="17" t="n">
        <f aca="false">IFERROR(VALUE(RIGHT(A3954,2)),"")</f>
        <v>5</v>
      </c>
      <c r="D3954" s="11" t="str">
        <f aca="false">TRIM('수출입 실적(국가별)'!B3958)</f>
        <v>보스니아-헤르체고비나</v>
      </c>
      <c r="E3954" s="19" t="n">
        <f aca="false">IFERROR(VALUE(SUBSTITUTE(TRIM('수출입 실적(국가별)'!D3958),",","")),"")</f>
        <v>406</v>
      </c>
      <c r="F3954" s="19" t="n">
        <f aca="false">IFERROR(VALUE(SUBSTITUTE(TRIM('수출입 실적(국가별)'!F3958),",","")),"")</f>
        <v>1166</v>
      </c>
      <c r="G3954" s="19" t="n">
        <f aca="false">IFERROR(VALUE(SUBSTITUTE(TRIM('수출입 실적(국가별)'!G3958),",","")),"")</f>
        <v>-759</v>
      </c>
    </row>
    <row r="3955" customFormat="false" ht="15" hidden="false" customHeight="true" outlineLevel="0" collapsed="false">
      <c r="A3955" s="11" t="str">
        <f aca="false">TRIM('수출입 실적(국가별)'!A3959)</f>
        <v>2026.05</v>
      </c>
      <c r="B3955" s="17" t="n">
        <f aca="false">IFERROR(VALUE(LEFT(A3955,4)),"")</f>
        <v>2026</v>
      </c>
      <c r="C3955" s="17" t="n">
        <f aca="false">IFERROR(VALUE(RIGHT(A3955,2)),"")</f>
        <v>5</v>
      </c>
      <c r="D3955" s="11" t="str">
        <f aca="false">TRIM('수출입 실적(국가별)'!B3959)</f>
        <v>솔로몬 군도</v>
      </c>
      <c r="E3955" s="19" t="n">
        <f aca="false">IFERROR(VALUE(SUBSTITUTE(TRIM('수출입 실적(국가별)'!D3959),",","")),"")</f>
        <v>404</v>
      </c>
      <c r="F3955" s="19" t="n">
        <f aca="false">IFERROR(VALUE(SUBSTITUTE(TRIM('수출입 실적(국가별)'!F3959),",","")),"")</f>
        <v>305</v>
      </c>
      <c r="G3955" s="19" t="n">
        <f aca="false">IFERROR(VALUE(SUBSTITUTE(TRIM('수출입 실적(국가별)'!G3959),",","")),"")</f>
        <v>100</v>
      </c>
    </row>
    <row r="3956" customFormat="false" ht="15" hidden="false" customHeight="true" outlineLevel="0" collapsed="false">
      <c r="A3956" s="11" t="str">
        <f aca="false">TRIM('수출입 실적(국가별)'!A3960)</f>
        <v>2026.05</v>
      </c>
      <c r="B3956" s="17" t="n">
        <f aca="false">IFERROR(VALUE(LEFT(A3956,4)),"")</f>
        <v>2026</v>
      </c>
      <c r="C3956" s="17" t="n">
        <f aca="false">IFERROR(VALUE(RIGHT(A3956,2)),"")</f>
        <v>5</v>
      </c>
      <c r="D3956" s="11" t="str">
        <f aca="false">TRIM('수출입 실적(국가별)'!B3960)</f>
        <v>과델로프</v>
      </c>
      <c r="E3956" s="19" t="n">
        <f aca="false">IFERROR(VALUE(SUBSTITUTE(TRIM('수출입 실적(국가별)'!D3960),",","")),"")</f>
        <v>394</v>
      </c>
      <c r="F3956" s="19" t="n">
        <f aca="false">IFERROR(VALUE(SUBSTITUTE(TRIM('수출입 실적(국가별)'!F3960),",","")),"")</f>
        <v>0</v>
      </c>
      <c r="G3956" s="19" t="n">
        <f aca="false">IFERROR(VALUE(SUBSTITUTE(TRIM('수출입 실적(국가별)'!G3960),",","")),"")</f>
        <v>394</v>
      </c>
    </row>
    <row r="3957" customFormat="false" ht="15" hidden="false" customHeight="true" outlineLevel="0" collapsed="false">
      <c r="A3957" s="11" t="str">
        <f aca="false">TRIM('수출입 실적(국가별)'!A3961)</f>
        <v>2026.05</v>
      </c>
      <c r="B3957" s="17" t="n">
        <f aca="false">IFERROR(VALUE(LEFT(A3957,4)),"")</f>
        <v>2026</v>
      </c>
      <c r="C3957" s="17" t="n">
        <f aca="false">IFERROR(VALUE(RIGHT(A3957,2)),"")</f>
        <v>5</v>
      </c>
      <c r="D3957" s="11" t="str">
        <f aca="false">TRIM('수출입 실적(국가별)'!B3961)</f>
        <v>시에라 리온</v>
      </c>
      <c r="E3957" s="19" t="n">
        <f aca="false">IFERROR(VALUE(SUBSTITUTE(TRIM('수출입 실적(국가별)'!D3961),",","")),"")</f>
        <v>387</v>
      </c>
      <c r="F3957" s="19" t="n">
        <f aca="false">IFERROR(VALUE(SUBSTITUTE(TRIM('수출입 실적(국가별)'!F3961),",","")),"")</f>
        <v>1091</v>
      </c>
      <c r="G3957" s="19" t="n">
        <f aca="false">IFERROR(VALUE(SUBSTITUTE(TRIM('수출입 실적(국가별)'!G3961),",","")),"")</f>
        <v>-703</v>
      </c>
    </row>
    <row r="3958" customFormat="false" ht="15" hidden="false" customHeight="true" outlineLevel="0" collapsed="false">
      <c r="A3958" s="11" t="str">
        <f aca="false">TRIM('수출입 실적(국가별)'!A3962)</f>
        <v>2026.05</v>
      </c>
      <c r="B3958" s="17" t="n">
        <f aca="false">IFERROR(VALUE(LEFT(A3958,4)),"")</f>
        <v>2026</v>
      </c>
      <c r="C3958" s="17" t="n">
        <f aca="false">IFERROR(VALUE(RIGHT(A3958,2)),"")</f>
        <v>5</v>
      </c>
      <c r="D3958" s="11" t="str">
        <f aca="false">TRIM('수출입 실적(국가별)'!B3962)</f>
        <v>쿠바</v>
      </c>
      <c r="E3958" s="19" t="n">
        <f aca="false">IFERROR(VALUE(SUBSTITUTE(TRIM('수출입 실적(국가별)'!D3962),",","")),"")</f>
        <v>362</v>
      </c>
      <c r="F3958" s="19" t="n">
        <f aca="false">IFERROR(VALUE(SUBSTITUTE(TRIM('수출입 실적(국가별)'!F3962),",","")),"")</f>
        <v>114</v>
      </c>
      <c r="G3958" s="19" t="n">
        <f aca="false">IFERROR(VALUE(SUBSTITUTE(TRIM('수출입 실적(국가별)'!G3962),",","")),"")</f>
        <v>248</v>
      </c>
    </row>
    <row r="3959" customFormat="false" ht="15" hidden="false" customHeight="true" outlineLevel="0" collapsed="false">
      <c r="A3959" s="11" t="str">
        <f aca="false">TRIM('수출입 실적(국가별)'!A3963)</f>
        <v>2026.05</v>
      </c>
      <c r="B3959" s="17" t="n">
        <f aca="false">IFERROR(VALUE(LEFT(A3959,4)),"")</f>
        <v>2026</v>
      </c>
      <c r="C3959" s="17" t="n">
        <f aca="false">IFERROR(VALUE(RIGHT(A3959,2)),"")</f>
        <v>5</v>
      </c>
      <c r="D3959" s="11" t="str">
        <f aca="false">TRIM('수출입 실적(국가별)'!B3963)</f>
        <v>세이쉘</v>
      </c>
      <c r="E3959" s="19" t="n">
        <f aca="false">IFERROR(VALUE(SUBSTITUTE(TRIM('수출입 실적(국가별)'!D3963),",","")),"")</f>
        <v>352</v>
      </c>
      <c r="F3959" s="19" t="n">
        <f aca="false">IFERROR(VALUE(SUBSTITUTE(TRIM('수출입 실적(국가별)'!F3963),",","")),"")</f>
        <v>449</v>
      </c>
      <c r="G3959" s="19" t="n">
        <f aca="false">IFERROR(VALUE(SUBSTITUTE(TRIM('수출입 실적(국가별)'!G3963),",","")),"")</f>
        <v>-98</v>
      </c>
    </row>
    <row r="3960" customFormat="false" ht="15" hidden="false" customHeight="true" outlineLevel="0" collapsed="false">
      <c r="A3960" s="11" t="str">
        <f aca="false">TRIM('수출입 실적(국가별)'!A3964)</f>
        <v>2026.05</v>
      </c>
      <c r="B3960" s="17" t="n">
        <f aca="false">IFERROR(VALUE(LEFT(A3960,4)),"")</f>
        <v>2026</v>
      </c>
      <c r="C3960" s="17" t="n">
        <f aca="false">IFERROR(VALUE(RIGHT(A3960,2)),"")</f>
        <v>5</v>
      </c>
      <c r="D3960" s="11" t="str">
        <f aca="false">TRIM('수출입 실적(국가별)'!B3964)</f>
        <v>세인트 루시아</v>
      </c>
      <c r="E3960" s="19" t="n">
        <f aca="false">IFERROR(VALUE(SUBSTITUTE(TRIM('수출입 실적(국가별)'!D3964),",","")),"")</f>
        <v>335</v>
      </c>
      <c r="F3960" s="19" t="n">
        <f aca="false">IFERROR(VALUE(SUBSTITUTE(TRIM('수출입 실적(국가별)'!F3964),",","")),"")</f>
        <v>40</v>
      </c>
      <c r="G3960" s="19" t="n">
        <f aca="false">IFERROR(VALUE(SUBSTITUTE(TRIM('수출입 실적(국가별)'!G3964),",","")),"")</f>
        <v>296</v>
      </c>
    </row>
    <row r="3961" customFormat="false" ht="15" hidden="false" customHeight="true" outlineLevel="0" collapsed="false">
      <c r="A3961" s="11" t="str">
        <f aca="false">TRIM('수출입 실적(국가별)'!A3965)</f>
        <v>2026.05</v>
      </c>
      <c r="B3961" s="17" t="n">
        <f aca="false">IFERROR(VALUE(LEFT(A3961,4)),"")</f>
        <v>2026</v>
      </c>
      <c r="C3961" s="17" t="n">
        <f aca="false">IFERROR(VALUE(RIGHT(A3961,2)),"")</f>
        <v>5</v>
      </c>
      <c r="D3961" s="11" t="str">
        <f aca="false">TRIM('수출입 실적(국가별)'!B3965)</f>
        <v>파로에 군도</v>
      </c>
      <c r="E3961" s="19" t="n">
        <f aca="false">IFERROR(VALUE(SUBSTITUTE(TRIM('수출입 실적(국가별)'!D3965),",","")),"")</f>
        <v>313</v>
      </c>
      <c r="F3961" s="19" t="n">
        <f aca="false">IFERROR(VALUE(SUBSTITUTE(TRIM('수출입 실적(국가별)'!F3965),",","")),"")</f>
        <v>409</v>
      </c>
      <c r="G3961" s="19" t="n">
        <f aca="false">IFERROR(VALUE(SUBSTITUTE(TRIM('수출입 실적(국가별)'!G3965),",","")),"")</f>
        <v>-96</v>
      </c>
    </row>
    <row r="3962" customFormat="false" ht="15" hidden="false" customHeight="true" outlineLevel="0" collapsed="false">
      <c r="A3962" s="11" t="str">
        <f aca="false">TRIM('수출입 실적(국가별)'!A3966)</f>
        <v>2026.05</v>
      </c>
      <c r="B3962" s="17" t="n">
        <f aca="false">IFERROR(VALUE(LEFT(A3962,4)),"")</f>
        <v>2026</v>
      </c>
      <c r="C3962" s="17" t="n">
        <f aca="false">IFERROR(VALUE(RIGHT(A3962,2)),"")</f>
        <v>5</v>
      </c>
      <c r="D3962" s="11" t="str">
        <f aca="false">TRIM('수출입 실적(국가별)'!B3966)</f>
        <v>나미비아</v>
      </c>
      <c r="E3962" s="19" t="n">
        <f aca="false">IFERROR(VALUE(SUBSTITUTE(TRIM('수출입 실적(국가별)'!D3966),",","")),"")</f>
        <v>311</v>
      </c>
      <c r="F3962" s="19" t="n">
        <f aca="false">IFERROR(VALUE(SUBSTITUTE(TRIM('수출입 실적(국가별)'!F3966),",","")),"")</f>
        <v>112</v>
      </c>
      <c r="G3962" s="19" t="n">
        <f aca="false">IFERROR(VALUE(SUBSTITUTE(TRIM('수출입 실적(국가별)'!G3966),",","")),"")</f>
        <v>198</v>
      </c>
    </row>
    <row r="3963" customFormat="false" ht="15" hidden="false" customHeight="true" outlineLevel="0" collapsed="false">
      <c r="A3963" s="11" t="str">
        <f aca="false">TRIM('수출입 실적(국가별)'!A3967)</f>
        <v>2026.05</v>
      </c>
      <c r="B3963" s="17" t="n">
        <f aca="false">IFERROR(VALUE(LEFT(A3963,4)),"")</f>
        <v>2026</v>
      </c>
      <c r="C3963" s="17" t="n">
        <f aca="false">IFERROR(VALUE(RIGHT(A3963,2)),"")</f>
        <v>5</v>
      </c>
      <c r="D3963" s="11" t="str">
        <f aca="false">TRIM('수출입 실적(국가별)'!B3967)</f>
        <v>수리남</v>
      </c>
      <c r="E3963" s="19" t="n">
        <f aca="false">IFERROR(VALUE(SUBSTITUTE(TRIM('수출입 실적(국가별)'!D3967),",","")),"")</f>
        <v>303</v>
      </c>
      <c r="F3963" s="19" t="n">
        <f aca="false">IFERROR(VALUE(SUBSTITUTE(TRIM('수출입 실적(국가별)'!F3967),",","")),"")</f>
        <v>298</v>
      </c>
      <c r="G3963" s="19" t="n">
        <f aca="false">IFERROR(VALUE(SUBSTITUTE(TRIM('수출입 실적(국가별)'!G3967),",","")),"")</f>
        <v>5</v>
      </c>
    </row>
    <row r="3964" customFormat="false" ht="15" hidden="false" customHeight="true" outlineLevel="0" collapsed="false">
      <c r="A3964" s="11" t="str">
        <f aca="false">TRIM('수출입 실적(국가별)'!A3968)</f>
        <v>2026.05</v>
      </c>
      <c r="B3964" s="17" t="n">
        <f aca="false">IFERROR(VALUE(LEFT(A3964,4)),"")</f>
        <v>2026</v>
      </c>
      <c r="C3964" s="17" t="n">
        <f aca="false">IFERROR(VALUE(RIGHT(A3964,2)),"")</f>
        <v>5</v>
      </c>
      <c r="D3964" s="11" t="str">
        <f aca="false">TRIM('수출입 실적(국가별)'!B3968)</f>
        <v>영령 버진군도</v>
      </c>
      <c r="E3964" s="19" t="n">
        <f aca="false">IFERROR(VALUE(SUBSTITUTE(TRIM('수출입 실적(국가별)'!D3968),",","")),"")</f>
        <v>271</v>
      </c>
      <c r="F3964" s="19" t="n">
        <f aca="false">IFERROR(VALUE(SUBSTITUTE(TRIM('수출입 실적(국가별)'!F3968),",","")),"")</f>
        <v>1</v>
      </c>
      <c r="G3964" s="19" t="n">
        <f aca="false">IFERROR(VALUE(SUBSTITUTE(TRIM('수출입 실적(국가별)'!G3968),",","")),"")</f>
        <v>269</v>
      </c>
    </row>
    <row r="3965" customFormat="false" ht="15" hidden="false" customHeight="true" outlineLevel="0" collapsed="false">
      <c r="A3965" s="11" t="str">
        <f aca="false">TRIM('수출입 실적(국가별)'!A3969)</f>
        <v>2026.05</v>
      </c>
      <c r="B3965" s="17" t="n">
        <f aca="false">IFERROR(VALUE(LEFT(A3965,4)),"")</f>
        <v>2026</v>
      </c>
      <c r="C3965" s="17" t="n">
        <f aca="false">IFERROR(VALUE(RIGHT(A3965,2)),"")</f>
        <v>5</v>
      </c>
      <c r="D3965" s="11" t="str">
        <f aca="false">TRIM('수출입 실적(국가별)'!B3969)</f>
        <v>몬테네그로</v>
      </c>
      <c r="E3965" s="19" t="n">
        <f aca="false">IFERROR(VALUE(SUBSTITUTE(TRIM('수출입 실적(국가별)'!D3969),",","")),"")</f>
        <v>262</v>
      </c>
      <c r="F3965" s="19" t="n">
        <f aca="false">IFERROR(VALUE(SUBSTITUTE(TRIM('수출입 실적(국가별)'!F3969),",","")),"")</f>
        <v>338</v>
      </c>
      <c r="G3965" s="19" t="n">
        <f aca="false">IFERROR(VALUE(SUBSTITUTE(TRIM('수출입 실적(국가별)'!G3969),",","")),"")</f>
        <v>-76</v>
      </c>
    </row>
    <row r="3966" customFormat="false" ht="15" hidden="false" customHeight="true" outlineLevel="0" collapsed="false">
      <c r="A3966" s="11" t="str">
        <f aca="false">TRIM('수출입 실적(국가별)'!A3970)</f>
        <v>2026.05</v>
      </c>
      <c r="B3966" s="17" t="n">
        <f aca="false">IFERROR(VALUE(LEFT(A3966,4)),"")</f>
        <v>2026</v>
      </c>
      <c r="C3966" s="17" t="n">
        <f aca="false">IFERROR(VALUE(RIGHT(A3966,2)),"")</f>
        <v>5</v>
      </c>
      <c r="D3966" s="11" t="str">
        <f aca="false">TRIM('수출입 실적(국가별)'!B3970)</f>
        <v>세인트마틴(생마르탱)</v>
      </c>
      <c r="E3966" s="19" t="n">
        <f aca="false">IFERROR(VALUE(SUBSTITUTE(TRIM('수출입 실적(국가별)'!D3970),",","")),"")</f>
        <v>230</v>
      </c>
      <c r="F3966" s="19" t="n">
        <f aca="false">IFERROR(VALUE(SUBSTITUTE(TRIM('수출입 실적(국가별)'!F3970),",","")),"")</f>
        <v>0</v>
      </c>
      <c r="G3966" s="19" t="n">
        <f aca="false">IFERROR(VALUE(SUBSTITUTE(TRIM('수출입 실적(국가별)'!G3970),",","")),"")</f>
        <v>230</v>
      </c>
    </row>
    <row r="3967" customFormat="false" ht="15" hidden="false" customHeight="true" outlineLevel="0" collapsed="false">
      <c r="A3967" s="11" t="str">
        <f aca="false">TRIM('수출입 실적(국가별)'!A3971)</f>
        <v>2026.05</v>
      </c>
      <c r="B3967" s="17" t="n">
        <f aca="false">IFERROR(VALUE(LEFT(A3967,4)),"")</f>
        <v>2026</v>
      </c>
      <c r="C3967" s="17" t="n">
        <f aca="false">IFERROR(VALUE(RIGHT(A3967,2)),"")</f>
        <v>5</v>
      </c>
      <c r="D3967" s="11" t="str">
        <f aca="false">TRIM('수출입 실적(국가별)'!B3971)</f>
        <v>미령 버진군도</v>
      </c>
      <c r="E3967" s="19" t="n">
        <f aca="false">IFERROR(VALUE(SUBSTITUTE(TRIM('수출입 실적(국가별)'!D3971),",","")),"")</f>
        <v>218</v>
      </c>
      <c r="F3967" s="19" t="n">
        <f aca="false">IFERROR(VALUE(SUBSTITUTE(TRIM('수출입 실적(국가별)'!F3971),",","")),"")</f>
        <v>0</v>
      </c>
      <c r="G3967" s="19" t="n">
        <f aca="false">IFERROR(VALUE(SUBSTITUTE(TRIM('수출입 실적(국가별)'!G3971),",","")),"")</f>
        <v>218</v>
      </c>
    </row>
    <row r="3968" customFormat="false" ht="15" hidden="false" customHeight="true" outlineLevel="0" collapsed="false">
      <c r="A3968" s="11" t="str">
        <f aca="false">TRIM('수출입 실적(국가별)'!A3972)</f>
        <v>2026.05</v>
      </c>
      <c r="B3968" s="17" t="n">
        <f aca="false">IFERROR(VALUE(LEFT(A3968,4)),"")</f>
        <v>2026</v>
      </c>
      <c r="C3968" s="17" t="n">
        <f aca="false">IFERROR(VALUE(RIGHT(A3968,2)),"")</f>
        <v>5</v>
      </c>
      <c r="D3968" s="11" t="str">
        <f aca="false">TRIM('수출입 실적(국가별)'!B3972)</f>
        <v>티모르</v>
      </c>
      <c r="E3968" s="19" t="n">
        <f aca="false">IFERROR(VALUE(SUBSTITUTE(TRIM('수출입 실적(국가별)'!D3972),",","")),"")</f>
        <v>205</v>
      </c>
      <c r="F3968" s="19" t="n">
        <f aca="false">IFERROR(VALUE(SUBSTITUTE(TRIM('수출입 실적(국가별)'!F3972),",","")),"")</f>
        <v>1</v>
      </c>
      <c r="G3968" s="19" t="n">
        <f aca="false">IFERROR(VALUE(SUBSTITUTE(TRIM('수출입 실적(국가별)'!G3972),",","")),"")</f>
        <v>204</v>
      </c>
    </row>
    <row r="3969" customFormat="false" ht="15" hidden="false" customHeight="true" outlineLevel="0" collapsed="false">
      <c r="A3969" s="11" t="str">
        <f aca="false">TRIM('수출입 실적(국가별)'!A3973)</f>
        <v>2026.05</v>
      </c>
      <c r="B3969" s="17" t="n">
        <f aca="false">IFERROR(VALUE(LEFT(A3969,4)),"")</f>
        <v>2026</v>
      </c>
      <c r="C3969" s="17" t="n">
        <f aca="false">IFERROR(VALUE(RIGHT(A3969,2)),"")</f>
        <v>5</v>
      </c>
      <c r="D3969" s="11" t="str">
        <f aca="false">TRIM('수출입 실적(국가별)'!B3973)</f>
        <v>적도 기니</v>
      </c>
      <c r="E3969" s="19" t="n">
        <f aca="false">IFERROR(VALUE(SUBSTITUTE(TRIM('수출입 실적(국가별)'!D3973),",","")),"")</f>
        <v>165</v>
      </c>
      <c r="F3969" s="19" t="n">
        <f aca="false">IFERROR(VALUE(SUBSTITUTE(TRIM('수출입 실적(국가별)'!F3973),",","")),"")</f>
        <v>69083</v>
      </c>
      <c r="G3969" s="19" t="n">
        <f aca="false">IFERROR(VALUE(SUBSTITUTE(TRIM('수출입 실적(국가별)'!G3973),",","")),"")</f>
        <v>-68918</v>
      </c>
    </row>
    <row r="3970" customFormat="false" ht="15" hidden="false" customHeight="true" outlineLevel="0" collapsed="false">
      <c r="A3970" s="11" t="str">
        <f aca="false">TRIM('수출입 실적(국가별)'!A3974)</f>
        <v>2026.05</v>
      </c>
      <c r="B3970" s="17" t="n">
        <f aca="false">IFERROR(VALUE(LEFT(A3970,4)),"")</f>
        <v>2026</v>
      </c>
      <c r="C3970" s="17" t="n">
        <f aca="false">IFERROR(VALUE(RIGHT(A3970,2)),"")</f>
        <v>5</v>
      </c>
      <c r="D3970" s="11" t="str">
        <f aca="false">TRIM('수출입 실적(국가별)'!B3974)</f>
        <v>세인트 키츠 네비스</v>
      </c>
      <c r="E3970" s="19" t="n">
        <f aca="false">IFERROR(VALUE(SUBSTITUTE(TRIM('수출입 실적(국가별)'!D3974),",","")),"")</f>
        <v>163</v>
      </c>
      <c r="F3970" s="19" t="n">
        <f aca="false">IFERROR(VALUE(SUBSTITUTE(TRIM('수출입 실적(국가별)'!F3974),",","")),"")</f>
        <v>19</v>
      </c>
      <c r="G3970" s="19" t="n">
        <f aca="false">IFERROR(VALUE(SUBSTITUTE(TRIM('수출입 실적(국가별)'!G3974),",","")),"")</f>
        <v>144</v>
      </c>
    </row>
    <row r="3971" customFormat="false" ht="15" hidden="false" customHeight="true" outlineLevel="0" collapsed="false">
      <c r="A3971" s="11" t="str">
        <f aca="false">TRIM('수출입 실적(국가별)'!A3975)</f>
        <v>2026.05</v>
      </c>
      <c r="B3971" s="17" t="n">
        <f aca="false">IFERROR(VALUE(LEFT(A3971,4)),"")</f>
        <v>2026</v>
      </c>
      <c r="C3971" s="17" t="n">
        <f aca="false">IFERROR(VALUE(RIGHT(A3971,2)),"")</f>
        <v>5</v>
      </c>
      <c r="D3971" s="11" t="str">
        <f aca="false">TRIM('수출입 실적(국가별)'!B3975)</f>
        <v>보츠와나</v>
      </c>
      <c r="E3971" s="19" t="n">
        <f aca="false">IFERROR(VALUE(SUBSTITUTE(TRIM('수출입 실적(국가별)'!D3975),",","")),"")</f>
        <v>157</v>
      </c>
      <c r="F3971" s="19" t="n">
        <f aca="false">IFERROR(VALUE(SUBSTITUTE(TRIM('수출입 실적(국가별)'!F3975),",","")),"")</f>
        <v>56</v>
      </c>
      <c r="G3971" s="19" t="n">
        <f aca="false">IFERROR(VALUE(SUBSTITUTE(TRIM('수출입 실적(국가별)'!G3975),",","")),"")</f>
        <v>101</v>
      </c>
    </row>
    <row r="3972" customFormat="false" ht="15" hidden="false" customHeight="true" outlineLevel="0" collapsed="false">
      <c r="A3972" s="11" t="str">
        <f aca="false">TRIM('수출입 실적(국가별)'!A3976)</f>
        <v>2026.05</v>
      </c>
      <c r="B3972" s="17" t="n">
        <f aca="false">IFERROR(VALUE(LEFT(A3972,4)),"")</f>
        <v>2026</v>
      </c>
      <c r="C3972" s="17" t="n">
        <f aca="false">IFERROR(VALUE(RIGHT(A3972,2)),"")</f>
        <v>5</v>
      </c>
      <c r="D3972" s="11" t="str">
        <f aca="false">TRIM('수출입 실적(국가별)'!B3976)</f>
        <v>네덜란드 열도</v>
      </c>
      <c r="E3972" s="19" t="n">
        <f aca="false">IFERROR(VALUE(SUBSTITUTE(TRIM('수출입 실적(국가별)'!D3976),",","")),"")</f>
        <v>130</v>
      </c>
      <c r="F3972" s="19" t="n">
        <f aca="false">IFERROR(VALUE(SUBSTITUTE(TRIM('수출입 실적(국가별)'!F3976),",","")),"")</f>
        <v>0</v>
      </c>
      <c r="G3972" s="19" t="n">
        <f aca="false">IFERROR(VALUE(SUBSTITUTE(TRIM('수출입 실적(국가별)'!G3976),",","")),"")</f>
        <v>130</v>
      </c>
    </row>
    <row r="3973" customFormat="false" ht="15" hidden="false" customHeight="true" outlineLevel="0" collapsed="false">
      <c r="A3973" s="11" t="str">
        <f aca="false">TRIM('수출입 실적(국가별)'!A3977)</f>
        <v>2026.05</v>
      </c>
      <c r="B3973" s="17" t="n">
        <f aca="false">IFERROR(VALUE(LEFT(A3973,4)),"")</f>
        <v>2026</v>
      </c>
      <c r="C3973" s="17" t="n">
        <f aca="false">IFERROR(VALUE(RIGHT(A3973,2)),"")</f>
        <v>5</v>
      </c>
      <c r="D3973" s="11" t="str">
        <f aca="false">TRIM('수출입 실적(국가별)'!B3977)</f>
        <v>스와질랜드</v>
      </c>
      <c r="E3973" s="19" t="n">
        <f aca="false">IFERROR(VALUE(SUBSTITUTE(TRIM('수출입 실적(국가별)'!D3977),",","")),"")</f>
        <v>102</v>
      </c>
      <c r="F3973" s="19" t="n">
        <f aca="false">IFERROR(VALUE(SUBSTITUTE(TRIM('수출입 실적(국가별)'!F3977),",","")),"")</f>
        <v>5</v>
      </c>
      <c r="G3973" s="19" t="n">
        <f aca="false">IFERROR(VALUE(SUBSTITUTE(TRIM('수출입 실적(국가별)'!G3977),",","")),"")</f>
        <v>97</v>
      </c>
    </row>
    <row r="3974" customFormat="false" ht="15" hidden="false" customHeight="true" outlineLevel="0" collapsed="false">
      <c r="A3974" s="11" t="str">
        <f aca="false">TRIM('수출입 실적(국가별)'!A3978)</f>
        <v>2026.05</v>
      </c>
      <c r="B3974" s="17" t="n">
        <f aca="false">IFERROR(VALUE(LEFT(A3974,4)),"")</f>
        <v>2026</v>
      </c>
      <c r="C3974" s="17" t="n">
        <f aca="false">IFERROR(VALUE(RIGHT(A3974,2)),"")</f>
        <v>5</v>
      </c>
      <c r="D3974" s="11" t="str">
        <f aca="false">TRIM('수출입 실적(국가별)'!B3978)</f>
        <v>투르크 &amp; 카이코스 군도</v>
      </c>
      <c r="E3974" s="19" t="n">
        <f aca="false">IFERROR(VALUE(SUBSTITUTE(TRIM('수출입 실적(국가별)'!D3978),",","")),"")</f>
        <v>101</v>
      </c>
      <c r="F3974" s="19" t="n">
        <f aca="false">IFERROR(VALUE(SUBSTITUTE(TRIM('수출입 실적(국가별)'!F3978),",","")),"")</f>
        <v>0</v>
      </c>
      <c r="G3974" s="19" t="n">
        <f aca="false">IFERROR(VALUE(SUBSTITUTE(TRIM('수출입 실적(국가별)'!G3978),",","")),"")</f>
        <v>101</v>
      </c>
    </row>
    <row r="3975" customFormat="false" ht="15" hidden="false" customHeight="true" outlineLevel="0" collapsed="false">
      <c r="A3975" s="11" t="str">
        <f aca="false">TRIM('수출입 실적(국가별)'!A3979)</f>
        <v>2026.05</v>
      </c>
      <c r="B3975" s="17" t="n">
        <f aca="false">IFERROR(VALUE(LEFT(A3975,4)),"")</f>
        <v>2026</v>
      </c>
      <c r="C3975" s="17" t="n">
        <f aca="false">IFERROR(VALUE(RIGHT(A3975,2)),"")</f>
        <v>5</v>
      </c>
      <c r="D3975" s="11" t="str">
        <f aca="false">TRIM('수출입 실적(국가별)'!B3979)</f>
        <v>세인트 마틴</v>
      </c>
      <c r="E3975" s="19" t="n">
        <f aca="false">IFERROR(VALUE(SUBSTITUTE(TRIM('수출입 실적(국가별)'!D3979),",","")),"")</f>
        <v>94</v>
      </c>
      <c r="F3975" s="19" t="n">
        <f aca="false">IFERROR(VALUE(SUBSTITUTE(TRIM('수출입 실적(국가별)'!F3979),",","")),"")</f>
        <v>0</v>
      </c>
      <c r="G3975" s="19" t="n">
        <f aca="false">IFERROR(VALUE(SUBSTITUTE(TRIM('수출입 실적(국가별)'!G3979),",","")),"")</f>
        <v>94</v>
      </c>
    </row>
    <row r="3976" customFormat="false" ht="15" hidden="false" customHeight="true" outlineLevel="0" collapsed="false">
      <c r="A3976" s="11" t="str">
        <f aca="false">TRIM('수출입 실적(국가별)'!A3980)</f>
        <v>2026.05</v>
      </c>
      <c r="B3976" s="17" t="n">
        <f aca="false">IFERROR(VALUE(LEFT(A3976,4)),"")</f>
        <v>2026</v>
      </c>
      <c r="C3976" s="17" t="n">
        <f aca="false">IFERROR(VALUE(RIGHT(A3976,2)),"")</f>
        <v>5</v>
      </c>
      <c r="D3976" s="11" t="str">
        <f aca="false">TRIM('수출입 실적(국가별)'!B3980)</f>
        <v>지브랄타</v>
      </c>
      <c r="E3976" s="19" t="n">
        <f aca="false">IFERROR(VALUE(SUBSTITUTE(TRIM('수출입 실적(국가별)'!D3980),",","")),"")</f>
        <v>76</v>
      </c>
      <c r="F3976" s="19" t="n">
        <f aca="false">IFERROR(VALUE(SUBSTITUTE(TRIM('수출입 실적(국가별)'!F3980),",","")),"")</f>
        <v>4</v>
      </c>
      <c r="G3976" s="19" t="n">
        <f aca="false">IFERROR(VALUE(SUBSTITUTE(TRIM('수출입 실적(국가별)'!G3980),",","")),"")</f>
        <v>72</v>
      </c>
    </row>
    <row r="3977" customFormat="false" ht="15" hidden="false" customHeight="true" outlineLevel="0" collapsed="false">
      <c r="A3977" s="11" t="str">
        <f aca="false">TRIM('수출입 실적(국가별)'!A3981)</f>
        <v>2026.05</v>
      </c>
      <c r="B3977" s="17" t="n">
        <f aca="false">IFERROR(VALUE(LEFT(A3977,4)),"")</f>
        <v>2026</v>
      </c>
      <c r="C3977" s="17" t="n">
        <f aca="false">IFERROR(VALUE(RIGHT(A3977,2)),"")</f>
        <v>5</v>
      </c>
      <c r="D3977" s="11" t="str">
        <f aca="false">TRIM('수출입 실적(국가별)'!B3981)</f>
        <v>카보 베르데</v>
      </c>
      <c r="E3977" s="19" t="n">
        <f aca="false">IFERROR(VALUE(SUBSTITUTE(TRIM('수출입 실적(국가별)'!D3981),",","")),"")</f>
        <v>62</v>
      </c>
      <c r="F3977" s="19" t="n">
        <f aca="false">IFERROR(VALUE(SUBSTITUTE(TRIM('수출입 실적(국가별)'!F3981),",","")),"")</f>
        <v>0</v>
      </c>
      <c r="G3977" s="19" t="n">
        <f aca="false">IFERROR(VALUE(SUBSTITUTE(TRIM('수출입 실적(국가별)'!G3981),",","")),"")</f>
        <v>62</v>
      </c>
    </row>
    <row r="3978" customFormat="false" ht="15" hidden="false" customHeight="true" outlineLevel="0" collapsed="false">
      <c r="A3978" s="11" t="str">
        <f aca="false">TRIM('수출입 실적(국가별)'!A3982)</f>
        <v>2026.05</v>
      </c>
      <c r="B3978" s="17" t="n">
        <f aca="false">IFERROR(VALUE(LEFT(A3978,4)),"")</f>
        <v>2026</v>
      </c>
      <c r="C3978" s="17" t="n">
        <f aca="false">IFERROR(VALUE(RIGHT(A3978,2)),"")</f>
        <v>5</v>
      </c>
      <c r="D3978" s="11" t="str">
        <f aca="false">TRIM('수출입 실적(국가별)'!B3982)</f>
        <v>메요트</v>
      </c>
      <c r="E3978" s="19" t="n">
        <f aca="false">IFERROR(VALUE(SUBSTITUTE(TRIM('수출입 실적(국가별)'!D3982),",","")),"")</f>
        <v>39</v>
      </c>
      <c r="F3978" s="19" t="n">
        <f aca="false">IFERROR(VALUE(SUBSTITUTE(TRIM('수출입 실적(국가별)'!F3982),",","")),"")</f>
        <v>0</v>
      </c>
      <c r="G3978" s="19" t="n">
        <f aca="false">IFERROR(VALUE(SUBSTITUTE(TRIM('수출입 실적(국가별)'!G3982),",","")),"")</f>
        <v>39</v>
      </c>
    </row>
    <row r="3979" customFormat="false" ht="15" hidden="false" customHeight="true" outlineLevel="0" collapsed="false">
      <c r="A3979" s="11" t="str">
        <f aca="false">TRIM('수출입 실적(국가별)'!A3983)</f>
        <v>2026.05</v>
      </c>
      <c r="B3979" s="17" t="n">
        <f aca="false">IFERROR(VALUE(LEFT(A3979,4)),"")</f>
        <v>2026</v>
      </c>
      <c r="C3979" s="17" t="n">
        <f aca="false">IFERROR(VALUE(RIGHT(A3979,2)),"")</f>
        <v>5</v>
      </c>
      <c r="D3979" s="11" t="str">
        <f aca="false">TRIM('수출입 실적(국가별)'!B3983)</f>
        <v>통가</v>
      </c>
      <c r="E3979" s="19" t="n">
        <f aca="false">IFERROR(VALUE(SUBSTITUTE(TRIM('수출입 실적(국가별)'!D3983),",","")),"")</f>
        <v>34</v>
      </c>
      <c r="F3979" s="19" t="n">
        <f aca="false">IFERROR(VALUE(SUBSTITUTE(TRIM('수출입 실적(국가별)'!F3983),",","")),"")</f>
        <v>44</v>
      </c>
      <c r="G3979" s="19" t="n">
        <f aca="false">IFERROR(VALUE(SUBSTITUTE(TRIM('수출입 실적(국가별)'!G3983),",","")),"")</f>
        <v>-10</v>
      </c>
    </row>
    <row r="3980" customFormat="false" ht="15" hidden="false" customHeight="true" outlineLevel="0" collapsed="false">
      <c r="A3980" s="11" t="str">
        <f aca="false">TRIM('수출입 실적(국가별)'!A3984)</f>
        <v>2026.05</v>
      </c>
      <c r="B3980" s="17" t="n">
        <f aca="false">IFERROR(VALUE(LEFT(A3980,4)),"")</f>
        <v>2026</v>
      </c>
      <c r="C3980" s="17" t="n">
        <f aca="false">IFERROR(VALUE(RIGHT(A3980,2)),"")</f>
        <v>5</v>
      </c>
      <c r="D3980" s="11" t="str">
        <f aca="false">TRIM('수출입 실적(국가별)'!B3984)</f>
        <v>키리바티</v>
      </c>
      <c r="E3980" s="19" t="n">
        <f aca="false">IFERROR(VALUE(SUBSTITUTE(TRIM('수출입 실적(국가별)'!D3984),",","")),"")</f>
        <v>30</v>
      </c>
      <c r="F3980" s="19" t="n">
        <f aca="false">IFERROR(VALUE(SUBSTITUTE(TRIM('수출입 실적(국가별)'!F3984),",","")),"")</f>
        <v>62</v>
      </c>
      <c r="G3980" s="19" t="n">
        <f aca="false">IFERROR(VALUE(SUBSTITUTE(TRIM('수출입 실적(국가별)'!G3984),",","")),"")</f>
        <v>-33</v>
      </c>
    </row>
    <row r="3981" customFormat="false" ht="15" hidden="false" customHeight="true" outlineLevel="0" collapsed="false">
      <c r="A3981" s="11" t="str">
        <f aca="false">TRIM('수출입 실적(국가별)'!A3985)</f>
        <v>2026.05</v>
      </c>
      <c r="B3981" s="17" t="n">
        <f aca="false">IFERROR(VALUE(LEFT(A3981,4)),"")</f>
        <v>2026</v>
      </c>
      <c r="C3981" s="17" t="n">
        <f aca="false">IFERROR(VALUE(RIGHT(A3981,2)),"")</f>
        <v>5</v>
      </c>
      <c r="D3981" s="11" t="str">
        <f aca="false">TRIM('수출입 실적(국가별)'!B3985)</f>
        <v>산마리노</v>
      </c>
      <c r="E3981" s="19" t="n">
        <f aca="false">IFERROR(VALUE(SUBSTITUTE(TRIM('수출입 실적(국가별)'!D3985),",","")),"")</f>
        <v>27</v>
      </c>
      <c r="F3981" s="19" t="n">
        <f aca="false">IFERROR(VALUE(SUBSTITUTE(TRIM('수출입 실적(국가별)'!F3985),",","")),"")</f>
        <v>128</v>
      </c>
      <c r="G3981" s="19" t="n">
        <f aca="false">IFERROR(VALUE(SUBSTITUTE(TRIM('수출입 실적(국가별)'!G3985),",","")),"")</f>
        <v>-102</v>
      </c>
    </row>
    <row r="3982" customFormat="false" ht="15" hidden="false" customHeight="true" outlineLevel="0" collapsed="false">
      <c r="A3982" s="11" t="str">
        <f aca="false">TRIM('수출입 실적(국가별)'!A3986)</f>
        <v>2026.05</v>
      </c>
      <c r="B3982" s="17" t="n">
        <f aca="false">IFERROR(VALUE(LEFT(A3982,4)),"")</f>
        <v>2026</v>
      </c>
      <c r="C3982" s="17" t="n">
        <f aca="false">IFERROR(VALUE(RIGHT(A3982,2)),"")</f>
        <v>5</v>
      </c>
      <c r="D3982" s="11" t="str">
        <f aca="false">TRIM('수출입 실적(국가별)'!B3986)</f>
        <v>부룬디</v>
      </c>
      <c r="E3982" s="19" t="n">
        <f aca="false">IFERROR(VALUE(SUBSTITUTE(TRIM('수출입 실적(국가별)'!D3986),",","")),"")</f>
        <v>24</v>
      </c>
      <c r="F3982" s="19" t="n">
        <f aca="false">IFERROR(VALUE(SUBSTITUTE(TRIM('수출입 실적(국가별)'!F3986),",","")),"")</f>
        <v>2</v>
      </c>
      <c r="G3982" s="19" t="n">
        <f aca="false">IFERROR(VALUE(SUBSTITUTE(TRIM('수출입 실적(국가별)'!G3986),",","")),"")</f>
        <v>23</v>
      </c>
    </row>
    <row r="3983" customFormat="false" ht="15" hidden="false" customHeight="true" outlineLevel="0" collapsed="false">
      <c r="A3983" s="11" t="str">
        <f aca="false">TRIM('수출입 실적(국가별)'!A3987)</f>
        <v>2026.05</v>
      </c>
      <c r="B3983" s="17" t="n">
        <f aca="false">IFERROR(VALUE(LEFT(A3983,4)),"")</f>
        <v>2026</v>
      </c>
      <c r="C3983" s="17" t="n">
        <f aca="false">IFERROR(VALUE(RIGHT(A3983,2)),"")</f>
        <v>5</v>
      </c>
      <c r="D3983" s="11" t="str">
        <f aca="false">TRIM('수출입 실적(국가별)'!B3987)</f>
        <v>쿡 아일랜드</v>
      </c>
      <c r="E3983" s="19" t="n">
        <f aca="false">IFERROR(VALUE(SUBSTITUTE(TRIM('수출입 실적(국가별)'!D3987),",","")),"")</f>
        <v>20</v>
      </c>
      <c r="F3983" s="19" t="n">
        <f aca="false">IFERROR(VALUE(SUBSTITUTE(TRIM('수출입 실적(국가별)'!F3987),",","")),"")</f>
        <v>9</v>
      </c>
      <c r="G3983" s="19" t="n">
        <f aca="false">IFERROR(VALUE(SUBSTITUTE(TRIM('수출입 실적(국가별)'!G3987),",","")),"")</f>
        <v>11</v>
      </c>
    </row>
    <row r="3984" customFormat="false" ht="15" hidden="false" customHeight="true" outlineLevel="0" collapsed="false">
      <c r="A3984" s="11" t="str">
        <f aca="false">TRIM('수출입 실적(국가별)'!A3988)</f>
        <v>2026.05</v>
      </c>
      <c r="B3984" s="17" t="n">
        <f aca="false">IFERROR(VALUE(LEFT(A3984,4)),"")</f>
        <v>2026</v>
      </c>
      <c r="C3984" s="17" t="n">
        <f aca="false">IFERROR(VALUE(RIGHT(A3984,2)),"")</f>
        <v>5</v>
      </c>
      <c r="D3984" s="11" t="str">
        <f aca="false">TRIM('수출입 실적(국가별)'!B3988)</f>
        <v>코모로스</v>
      </c>
      <c r="E3984" s="19" t="n">
        <f aca="false">IFERROR(VALUE(SUBSTITUTE(TRIM('수출입 실적(국가별)'!D3988),",","")),"")</f>
        <v>14</v>
      </c>
      <c r="F3984" s="19" t="n">
        <f aca="false">IFERROR(VALUE(SUBSTITUTE(TRIM('수출입 실적(국가별)'!F3988),",","")),"")</f>
        <v>0</v>
      </c>
      <c r="G3984" s="19" t="n">
        <f aca="false">IFERROR(VALUE(SUBSTITUTE(TRIM('수출입 실적(국가별)'!G3988),",","")),"")</f>
        <v>14</v>
      </c>
    </row>
    <row r="3985" customFormat="false" ht="15" hidden="false" customHeight="true" outlineLevel="0" collapsed="false">
      <c r="A3985" s="11" t="str">
        <f aca="false">TRIM('수출입 실적(국가별)'!A3989)</f>
        <v>2026.05</v>
      </c>
      <c r="B3985" s="17" t="n">
        <f aca="false">IFERROR(VALUE(LEFT(A3985,4)),"")</f>
        <v>2026</v>
      </c>
      <c r="C3985" s="17" t="n">
        <f aca="false">IFERROR(VALUE(RIGHT(A3985,2)),"")</f>
        <v>5</v>
      </c>
      <c r="D3985" s="11" t="str">
        <f aca="false">TRIM('수출입 실적(국가별)'!B3989)</f>
        <v>세인트 빈센트 그레나딘</v>
      </c>
      <c r="E3985" s="19" t="n">
        <f aca="false">IFERROR(VALUE(SUBSTITUTE(TRIM('수출입 실적(국가별)'!D3989),",","")),"")</f>
        <v>14</v>
      </c>
      <c r="F3985" s="19" t="n">
        <f aca="false">IFERROR(VALUE(SUBSTITUTE(TRIM('수출입 실적(국가별)'!F3989),",","")),"")</f>
        <v>0</v>
      </c>
      <c r="G3985" s="19" t="n">
        <f aca="false">IFERROR(VALUE(SUBSTITUTE(TRIM('수출입 실적(국가별)'!G3989),",","")),"")</f>
        <v>14</v>
      </c>
    </row>
    <row r="3986" customFormat="false" ht="15" hidden="false" customHeight="true" outlineLevel="0" collapsed="false">
      <c r="A3986" s="11" t="str">
        <f aca="false">TRIM('수출입 실적(국가별)'!A3990)</f>
        <v>2026.05</v>
      </c>
      <c r="B3986" s="17" t="n">
        <f aca="false">IFERROR(VALUE(LEFT(A3986,4)),"")</f>
        <v>2026</v>
      </c>
      <c r="C3986" s="17" t="n">
        <f aca="false">IFERROR(VALUE(RIGHT(A3986,2)),"")</f>
        <v>5</v>
      </c>
      <c r="D3986" s="11" t="str">
        <f aca="false">TRIM('수출입 실적(국가별)'!B3990)</f>
        <v>그린랜드</v>
      </c>
      <c r="E3986" s="19" t="n">
        <f aca="false">IFERROR(VALUE(SUBSTITUTE(TRIM('수출입 실적(국가별)'!D3990),",","")),"")</f>
        <v>9</v>
      </c>
      <c r="F3986" s="19" t="n">
        <f aca="false">IFERROR(VALUE(SUBSTITUTE(TRIM('수출입 실적(국가별)'!F3990),",","")),"")</f>
        <v>0</v>
      </c>
      <c r="G3986" s="19" t="n">
        <f aca="false">IFERROR(VALUE(SUBSTITUTE(TRIM('수출입 실적(국가별)'!G3990),",","")),"")</f>
        <v>9</v>
      </c>
    </row>
    <row r="3987" customFormat="false" ht="15" hidden="false" customHeight="true" outlineLevel="0" collapsed="false">
      <c r="A3987" s="11" t="str">
        <f aca="false">TRIM('수출입 실적(국가별)'!A3991)</f>
        <v>2026.05</v>
      </c>
      <c r="B3987" s="17" t="n">
        <f aca="false">IFERROR(VALUE(LEFT(A3987,4)),"")</f>
        <v>2026</v>
      </c>
      <c r="C3987" s="17" t="n">
        <f aca="false">IFERROR(VALUE(RIGHT(A3987,2)),"")</f>
        <v>5</v>
      </c>
      <c r="D3987" s="11" t="str">
        <f aca="false">TRIM('수출입 실적(국가별)'!B3991)</f>
        <v>남수단</v>
      </c>
      <c r="E3987" s="19" t="n">
        <f aca="false">IFERROR(VALUE(SUBSTITUTE(TRIM('수출입 실적(국가별)'!D3991),",","")),"")</f>
        <v>9</v>
      </c>
      <c r="F3987" s="19" t="n">
        <f aca="false">IFERROR(VALUE(SUBSTITUTE(TRIM('수출입 실적(국가별)'!F3991),",","")),"")</f>
        <v>0</v>
      </c>
      <c r="G3987" s="19" t="n">
        <f aca="false">IFERROR(VALUE(SUBSTITUTE(TRIM('수출입 실적(국가별)'!G3991),",","")),"")</f>
        <v>9</v>
      </c>
    </row>
    <row r="3988" customFormat="false" ht="15" hidden="false" customHeight="true" outlineLevel="0" collapsed="false">
      <c r="A3988" s="11" t="str">
        <f aca="false">TRIM('수출입 실적(국가별)'!A3992)</f>
        <v>2026.05</v>
      </c>
      <c r="B3988" s="17" t="n">
        <f aca="false">IFERROR(VALUE(LEFT(A3988,4)),"")</f>
        <v>2026</v>
      </c>
      <c r="C3988" s="17" t="n">
        <f aca="false">IFERROR(VALUE(RIGHT(A3988,2)),"")</f>
        <v>5</v>
      </c>
      <c r="D3988" s="11" t="str">
        <f aca="false">TRIM('수출입 실적(국가별)'!B3992)</f>
        <v>앙귈라</v>
      </c>
      <c r="E3988" s="19" t="n">
        <f aca="false">IFERROR(VALUE(SUBSTITUTE(TRIM('수출입 실적(국가별)'!D3992),",","")),"")</f>
        <v>5</v>
      </c>
      <c r="F3988" s="19" t="n">
        <f aca="false">IFERROR(VALUE(SUBSTITUTE(TRIM('수출입 실적(국가별)'!F3992),",","")),"")</f>
        <v>0</v>
      </c>
      <c r="G3988" s="19" t="n">
        <f aca="false">IFERROR(VALUE(SUBSTITUTE(TRIM('수출입 실적(국가별)'!G3992),",","")),"")</f>
        <v>5</v>
      </c>
    </row>
    <row r="3989" customFormat="false" ht="15" hidden="false" customHeight="true" outlineLevel="0" collapsed="false">
      <c r="A3989" s="11" t="str">
        <f aca="false">TRIM('수출입 실적(국가별)'!A3993)</f>
        <v>2026.05</v>
      </c>
      <c r="B3989" s="17" t="n">
        <f aca="false">IFERROR(VALUE(LEFT(A3989,4)),"")</f>
        <v>2026</v>
      </c>
      <c r="C3989" s="17" t="n">
        <f aca="false">IFERROR(VALUE(RIGHT(A3989,2)),"")</f>
        <v>5</v>
      </c>
      <c r="D3989" s="11" t="str">
        <f aca="false">TRIM('수출입 실적(국가별)'!B3993)</f>
        <v>세인트 바르탤르미</v>
      </c>
      <c r="E3989" s="19" t="n">
        <f aca="false">IFERROR(VALUE(SUBSTITUTE(TRIM('수출입 실적(국가별)'!D3993),",","")),"")</f>
        <v>3</v>
      </c>
      <c r="F3989" s="19" t="n">
        <f aca="false">IFERROR(VALUE(SUBSTITUTE(TRIM('수출입 실적(국가별)'!F3993),",","")),"")</f>
        <v>0</v>
      </c>
      <c r="G3989" s="19" t="n">
        <f aca="false">IFERROR(VALUE(SUBSTITUTE(TRIM('수출입 실적(국가별)'!G3993),",","")),"")</f>
        <v>3</v>
      </c>
    </row>
    <row r="3990" customFormat="false" ht="15" hidden="false" customHeight="true" outlineLevel="0" collapsed="false">
      <c r="A3990" s="11" t="str">
        <f aca="false">TRIM('수출입 실적(국가별)'!A3994)</f>
        <v>2026.05</v>
      </c>
      <c r="B3990" s="17" t="n">
        <f aca="false">IFERROR(VALUE(LEFT(A3990,4)),"")</f>
        <v>2026</v>
      </c>
      <c r="C3990" s="17" t="n">
        <f aca="false">IFERROR(VALUE(RIGHT(A3990,2)),"")</f>
        <v>5</v>
      </c>
      <c r="D3990" s="11" t="str">
        <f aca="false">TRIM('수출입 실적(국가별)'!B3994)</f>
        <v>안도라</v>
      </c>
      <c r="E3990" s="19" t="n">
        <f aca="false">IFERROR(VALUE(SUBSTITUTE(TRIM('수출입 실적(국가별)'!D3994),",","")),"")</f>
        <v>2</v>
      </c>
      <c r="F3990" s="19" t="n">
        <f aca="false">IFERROR(VALUE(SUBSTITUTE(TRIM('수출입 실적(국가별)'!F3994),",","")),"")</f>
        <v>26</v>
      </c>
      <c r="G3990" s="19" t="n">
        <f aca="false">IFERROR(VALUE(SUBSTITUTE(TRIM('수출입 실적(국가별)'!G3994),",","")),"")</f>
        <v>-24</v>
      </c>
    </row>
    <row r="3991" customFormat="false" ht="15" hidden="false" customHeight="true" outlineLevel="0" collapsed="false">
      <c r="A3991" s="11" t="str">
        <f aca="false">TRIM('수출입 실적(국가별)'!A3995)</f>
        <v>2026.05</v>
      </c>
      <c r="B3991" s="17" t="n">
        <f aca="false">IFERROR(VALUE(LEFT(A3991,4)),"")</f>
        <v>2026</v>
      </c>
      <c r="C3991" s="17" t="n">
        <f aca="false">IFERROR(VALUE(RIGHT(A3991,2)),"")</f>
        <v>5</v>
      </c>
      <c r="D3991" s="11" t="str">
        <f aca="false">TRIM('수출입 실적(국가별)'!B3995)</f>
        <v>교황청</v>
      </c>
      <c r="E3991" s="19" t="n">
        <f aca="false">IFERROR(VALUE(SUBSTITUTE(TRIM('수출입 실적(국가별)'!D3995),",","")),"")</f>
        <v>2</v>
      </c>
      <c r="F3991" s="19" t="n">
        <f aca="false">IFERROR(VALUE(SUBSTITUTE(TRIM('수출입 실적(국가별)'!F3995),",","")),"")</f>
        <v>0</v>
      </c>
      <c r="G3991" s="19" t="n">
        <f aca="false">IFERROR(VALUE(SUBSTITUTE(TRIM('수출입 실적(국가별)'!G3995),",","")),"")</f>
        <v>2</v>
      </c>
    </row>
    <row r="3992" customFormat="false" ht="15" hidden="false" customHeight="true" outlineLevel="0" collapsed="false">
      <c r="A3992" s="11" t="str">
        <f aca="false">TRIM('수출입 실적(국가별)'!A3996)</f>
        <v>2026.05</v>
      </c>
      <c r="B3992" s="17" t="n">
        <f aca="false">IFERROR(VALUE(LEFT(A3992,4)),"")</f>
        <v>2026</v>
      </c>
      <c r="C3992" s="17" t="n">
        <f aca="false">IFERROR(VALUE(RIGHT(A3992,2)),"")</f>
        <v>5</v>
      </c>
      <c r="D3992" s="11" t="str">
        <f aca="false">TRIM('수출입 실적(국가별)'!B3996)</f>
        <v>모나코</v>
      </c>
      <c r="E3992" s="19" t="n">
        <f aca="false">IFERROR(VALUE(SUBSTITUTE(TRIM('수출입 실적(국가별)'!D3996),",","")),"")</f>
        <v>1</v>
      </c>
      <c r="F3992" s="19" t="n">
        <f aca="false">IFERROR(VALUE(SUBSTITUTE(TRIM('수출입 실적(국가별)'!F3996),",","")),"")</f>
        <v>606</v>
      </c>
      <c r="G3992" s="19" t="n">
        <f aca="false">IFERROR(VALUE(SUBSTITUTE(TRIM('수출입 실적(국가별)'!G3996),",","")),"")</f>
        <v>-605</v>
      </c>
    </row>
    <row r="3993" customFormat="false" ht="15" hidden="false" customHeight="true" outlineLevel="0" collapsed="false">
      <c r="A3993" s="11" t="str">
        <f aca="false">TRIM('수출입 실적(국가별)'!A3997)</f>
        <v>2026.05</v>
      </c>
      <c r="B3993" s="17" t="n">
        <f aca="false">IFERROR(VALUE(LEFT(A3993,4)),"")</f>
        <v>2026</v>
      </c>
      <c r="C3993" s="17" t="n">
        <f aca="false">IFERROR(VALUE(RIGHT(A3993,2)),"")</f>
        <v>5</v>
      </c>
      <c r="D3993" s="11" t="str">
        <f aca="false">TRIM('수출입 실적(국가별)'!B3997)</f>
        <v>건지</v>
      </c>
      <c r="E3993" s="19" t="n">
        <f aca="false">IFERROR(VALUE(SUBSTITUTE(TRIM('수출입 실적(국가별)'!D3997),",","")),"")</f>
        <v>1</v>
      </c>
      <c r="F3993" s="19" t="n">
        <f aca="false">IFERROR(VALUE(SUBSTITUTE(TRIM('수출입 실적(국가별)'!F3997),",","")),"")</f>
        <v>0</v>
      </c>
      <c r="G3993" s="19" t="n">
        <f aca="false">IFERROR(VALUE(SUBSTITUTE(TRIM('수출입 실적(국가별)'!G3997),",","")),"")</f>
        <v>0</v>
      </c>
    </row>
    <row r="3994" customFormat="false" ht="15" hidden="false" customHeight="true" outlineLevel="0" collapsed="false">
      <c r="A3994" s="11" t="str">
        <f aca="false">TRIM('수출입 실적(국가별)'!A3998)</f>
        <v>2026.05</v>
      </c>
      <c r="B3994" s="17" t="n">
        <f aca="false">IFERROR(VALUE(LEFT(A3994,4)),"")</f>
        <v>2026</v>
      </c>
      <c r="C3994" s="17" t="n">
        <f aca="false">IFERROR(VALUE(RIGHT(A3994,2)),"")</f>
        <v>5</v>
      </c>
      <c r="D3994" s="11" t="str">
        <f aca="false">TRIM('수출입 실적(국가별)'!B3998)</f>
        <v>토켈라우</v>
      </c>
      <c r="E3994" s="19" t="n">
        <f aca="false">IFERROR(VALUE(SUBSTITUTE(TRIM('수출입 실적(국가별)'!D3998),",","")),"")</f>
        <v>0</v>
      </c>
      <c r="F3994" s="19" t="n">
        <f aca="false">IFERROR(VALUE(SUBSTITUTE(TRIM('수출입 실적(국가별)'!F3998),",","")),"")</f>
        <v>127</v>
      </c>
      <c r="G3994" s="19" t="n">
        <f aca="false">IFERROR(VALUE(SUBSTITUTE(TRIM('수출입 실적(국가별)'!G3998),",","")),"")</f>
        <v>-127</v>
      </c>
    </row>
    <row r="3995" customFormat="false" ht="15" hidden="false" customHeight="true" outlineLevel="0" collapsed="false">
      <c r="A3995" s="11" t="str">
        <f aca="false">TRIM('수출입 실적(국가별)'!A3999)</f>
        <v>2026.05</v>
      </c>
      <c r="B3995" s="17" t="n">
        <f aca="false">IFERROR(VALUE(LEFT(A3995,4)),"")</f>
        <v>2026</v>
      </c>
      <c r="C3995" s="17" t="n">
        <f aca="false">IFERROR(VALUE(RIGHT(A3995,2)),"")</f>
        <v>5</v>
      </c>
      <c r="D3995" s="11" t="str">
        <f aca="false">TRIM('수출입 실적(국가별)'!B3999)</f>
        <v>저어지</v>
      </c>
      <c r="E3995" s="19" t="n">
        <f aca="false">IFERROR(VALUE(SUBSTITUTE(TRIM('수출입 실적(국가별)'!D3999),",","")),"")</f>
        <v>0</v>
      </c>
      <c r="F3995" s="19" t="n">
        <f aca="false">IFERROR(VALUE(SUBSTITUTE(TRIM('수출입 실적(국가별)'!F3999),",","")),"")</f>
        <v>0</v>
      </c>
      <c r="G3995" s="19" t="n">
        <f aca="false">IFERROR(VALUE(SUBSTITUTE(TRIM('수출입 실적(국가별)'!G3999),",","")),"")</f>
        <v>0</v>
      </c>
    </row>
    <row r="3996" customFormat="false" ht="15" hidden="false" customHeight="true" outlineLevel="0" collapsed="false">
      <c r="A3996" s="11" t="str">
        <f aca="false">TRIM('수출입 실적(국가별)'!A4000)</f>
        <v>2026.05</v>
      </c>
      <c r="B3996" s="17" t="n">
        <f aca="false">IFERROR(VALUE(LEFT(A3996,4)),"")</f>
        <v>2026</v>
      </c>
      <c r="C3996" s="17" t="n">
        <f aca="false">IFERROR(VALUE(RIGHT(A3996,2)),"")</f>
        <v>5</v>
      </c>
      <c r="D3996" s="11" t="str">
        <f aca="false">TRIM('수출입 실적(국가별)'!B4000)</f>
        <v>맨섬</v>
      </c>
      <c r="E3996" s="19" t="n">
        <f aca="false">IFERROR(VALUE(SUBSTITUTE(TRIM('수출입 실적(국가별)'!D4000),",","")),"")</f>
        <v>0</v>
      </c>
      <c r="F3996" s="19" t="n">
        <f aca="false">IFERROR(VALUE(SUBSTITUTE(TRIM('수출입 실적(국가별)'!F4000),",","")),"")</f>
        <v>0</v>
      </c>
      <c r="G3996" s="19" t="n">
        <f aca="false">IFERROR(VALUE(SUBSTITUTE(TRIM('수출입 실적(국가별)'!G4000),",","")),"")</f>
        <v>0</v>
      </c>
    </row>
    <row r="3997" customFormat="false" ht="15" hidden="false" customHeight="true" outlineLevel="0" collapsed="false">
      <c r="A3997" s="11" t="str">
        <f aca="false">TRIM('수출입 실적(국가별)'!A4001)</f>
        <v>2026.05</v>
      </c>
      <c r="B3997" s="17" t="n">
        <f aca="false">IFERROR(VALUE(LEFT(A3997,4)),"")</f>
        <v>2026</v>
      </c>
      <c r="C3997" s="17" t="n">
        <f aca="false">IFERROR(VALUE(RIGHT(A3997,2)),"")</f>
        <v>5</v>
      </c>
      <c r="D3997" s="11" t="str">
        <f aca="false">TRIM('수출입 실적(국가별)'!B4001)</f>
        <v>안타티카</v>
      </c>
      <c r="E3997" s="19" t="n">
        <f aca="false">IFERROR(VALUE(SUBSTITUTE(TRIM('수출입 실적(국가별)'!D4001),",","")),"")</f>
        <v>0</v>
      </c>
      <c r="F3997" s="19" t="n">
        <f aca="false">IFERROR(VALUE(SUBSTITUTE(TRIM('수출입 실적(국가별)'!F4001),",","")),"")</f>
        <v>0</v>
      </c>
      <c r="G3997" s="19" t="n">
        <f aca="false">IFERROR(VALUE(SUBSTITUTE(TRIM('수출입 실적(국가별)'!G4001),",","")),"")</f>
        <v>0</v>
      </c>
    </row>
    <row r="3998" customFormat="false" ht="15" hidden="false" customHeight="true" outlineLevel="0" collapsed="false">
      <c r="A3998" s="11" t="str">
        <f aca="false">TRIM('수출입 실적(국가별)'!A4002)</f>
        <v>2026.05</v>
      </c>
      <c r="B3998" s="17" t="n">
        <f aca="false">IFERROR(VALUE(LEFT(A3998,4)),"")</f>
        <v>2026</v>
      </c>
      <c r="C3998" s="17" t="n">
        <f aca="false">IFERROR(VALUE(RIGHT(A3998,2)),"")</f>
        <v>5</v>
      </c>
      <c r="D3998" s="11" t="str">
        <f aca="false">TRIM('수출입 실적(국가별)'!B4002)</f>
        <v>레소토</v>
      </c>
      <c r="E3998" s="19" t="n">
        <f aca="false">IFERROR(VALUE(SUBSTITUTE(TRIM('수출입 실적(국가별)'!D4002),",","")),"")</f>
        <v>0</v>
      </c>
      <c r="F3998" s="19" t="n">
        <f aca="false">IFERROR(VALUE(SUBSTITUTE(TRIM('수출입 실적(국가별)'!F4002),",","")),"")</f>
        <v>4</v>
      </c>
      <c r="G3998" s="19" t="n">
        <f aca="false">IFERROR(VALUE(SUBSTITUTE(TRIM('수출입 실적(국가별)'!G4002),",","")),"")</f>
        <v>-4</v>
      </c>
    </row>
    <row r="3999" customFormat="false" ht="15" hidden="false" customHeight="true" outlineLevel="0" collapsed="false">
      <c r="A3999" s="11" t="str">
        <f aca="false">TRIM('수출입 실적(국가별)'!A4003)</f>
        <v>2026.05</v>
      </c>
      <c r="B3999" s="17" t="n">
        <f aca="false">IFERROR(VALUE(LEFT(A3999,4)),"")</f>
        <v>2026</v>
      </c>
      <c r="C3999" s="17" t="n">
        <f aca="false">IFERROR(VALUE(RIGHT(A3999,2)),"")</f>
        <v>5</v>
      </c>
      <c r="D3999" s="11" t="str">
        <f aca="false">TRIM('수출입 실적(국가별)'!B4003)</f>
        <v>중앙아프리카공화국</v>
      </c>
      <c r="E3999" s="19" t="n">
        <f aca="false">IFERROR(VALUE(SUBSTITUTE(TRIM('수출입 실적(국가별)'!D4003),",","")),"")</f>
        <v>0</v>
      </c>
      <c r="F3999" s="19" t="n">
        <f aca="false">IFERROR(VALUE(SUBSTITUTE(TRIM('수출입 실적(국가별)'!F4003),",","")),"")</f>
        <v>0</v>
      </c>
      <c r="G3999" s="19" t="n">
        <f aca="false">IFERROR(VALUE(SUBSTITUTE(TRIM('수출입 실적(국가별)'!G4003),",","")),"")</f>
        <v>0</v>
      </c>
    </row>
    <row r="4000" customFormat="false" ht="15" hidden="false" customHeight="true" outlineLevel="0" collapsed="false">
      <c r="A4000" s="11" t="str">
        <f aca="false">TRIM('수출입 실적(국가별)'!A4004)</f>
        <v>2026.05</v>
      </c>
      <c r="B4000" s="17" t="n">
        <f aca="false">IFERROR(VALUE(LEFT(A4000,4)),"")</f>
        <v>2026</v>
      </c>
      <c r="C4000" s="17" t="n">
        <f aca="false">IFERROR(VALUE(RIGHT(A4000,2)),"")</f>
        <v>5</v>
      </c>
      <c r="D4000" s="11" t="str">
        <f aca="false">TRIM('수출입 실적(국가별)'!B4004)</f>
        <v>크리스마스 아일랜드</v>
      </c>
      <c r="E4000" s="19" t="n">
        <f aca="false">IFERROR(VALUE(SUBSTITUTE(TRIM('수출입 실적(국가별)'!D4004),",","")),"")</f>
        <v>0</v>
      </c>
      <c r="F4000" s="19" t="n">
        <f aca="false">IFERROR(VALUE(SUBSTITUTE(TRIM('수출입 실적(국가별)'!F4004),",","")),"")</f>
        <v>5</v>
      </c>
      <c r="G4000" s="19" t="n">
        <f aca="false">IFERROR(VALUE(SUBSTITUTE(TRIM('수출입 실적(국가별)'!G4004),",","")),"")</f>
        <v>-5</v>
      </c>
    </row>
    <row r="4001" customFormat="false" ht="15" hidden="false" customHeight="true" outlineLevel="0" collapsed="false">
      <c r="A4001" s="11" t="str">
        <f aca="false">TRIM('수출입 실적(국가별)'!A4005)</f>
        <v>2026.05</v>
      </c>
      <c r="B4001" s="17" t="n">
        <f aca="false">IFERROR(VALUE(LEFT(A4001,4)),"")</f>
        <v>2026</v>
      </c>
      <c r="C4001" s="17" t="n">
        <f aca="false">IFERROR(VALUE(RIGHT(A4001,2)),"")</f>
        <v>5</v>
      </c>
      <c r="D4001" s="11" t="str">
        <f aca="false">TRIM('수출입 실적(국가별)'!B4005)</f>
        <v>상토메 프린스페</v>
      </c>
      <c r="E4001" s="19" t="n">
        <f aca="false">IFERROR(VALUE(SUBSTITUTE(TRIM('수출입 실적(국가별)'!D4005),",","")),"")</f>
        <v>0</v>
      </c>
      <c r="F4001" s="19" t="n">
        <f aca="false">IFERROR(VALUE(SUBSTITUTE(TRIM('수출입 실적(국가별)'!F4005),",","")),"")</f>
        <v>2</v>
      </c>
      <c r="G4001" s="19" t="n">
        <f aca="false">IFERROR(VALUE(SUBSTITUTE(TRIM('수출입 실적(국가별)'!G4005),",","")),"")</f>
        <v>-2</v>
      </c>
    </row>
    <row r="4002" customFormat="false" ht="15" hidden="false" customHeight="true" outlineLevel="0" collapsed="false">
      <c r="A4002" s="11" t="str">
        <f aca="false">TRIM('수출입 실적(국가별)'!A4006)</f>
        <v>2026.05</v>
      </c>
      <c r="B4002" s="17" t="n">
        <f aca="false">IFERROR(VALUE(LEFT(A4002,4)),"")</f>
        <v>2026</v>
      </c>
      <c r="C4002" s="17" t="n">
        <f aca="false">IFERROR(VALUE(RIGHT(A4002,2)),"")</f>
        <v>5</v>
      </c>
      <c r="D4002" s="11" t="str">
        <f aca="false">TRIM('수출입 실적(국가별)'!B4006)</f>
        <v>남조지아 &amp; 남샌드위치 군도</v>
      </c>
      <c r="E4002" s="19" t="n">
        <f aca="false">IFERROR(VALUE(SUBSTITUTE(TRIM('수출입 실적(국가별)'!D4006),",","")),"")</f>
        <v>0</v>
      </c>
      <c r="F4002" s="19" t="n">
        <f aca="false">IFERROR(VALUE(SUBSTITUTE(TRIM('수출입 실적(국가별)'!F4006),",","")),"")</f>
        <v>1</v>
      </c>
      <c r="G4002" s="19" t="n">
        <f aca="false">IFERROR(VALUE(SUBSTITUTE(TRIM('수출입 실적(국가별)'!G4006),",","")),"")</f>
        <v>-1</v>
      </c>
    </row>
    <row r="4003" customFormat="false" ht="15" hidden="false" customHeight="true" outlineLevel="0" collapsed="false">
      <c r="A4003" s="11" t="str">
        <f aca="false">TRIM('수출입 실적(국가별)'!A4007)</f>
        <v>2026.05</v>
      </c>
      <c r="B4003" s="17" t="n">
        <f aca="false">IFERROR(VALUE(LEFT(A4003,4)),"")</f>
        <v>2026</v>
      </c>
      <c r="C4003" s="17" t="n">
        <f aca="false">IFERROR(VALUE(RIGHT(A4003,2)),"")</f>
        <v>5</v>
      </c>
      <c r="D4003" s="11" t="str">
        <f aca="false">TRIM('수출입 실적(국가별)'!B4007)</f>
        <v>니우에</v>
      </c>
      <c r="E4003" s="19" t="n">
        <f aca="false">IFERROR(VALUE(SUBSTITUTE(TRIM('수출입 실적(국가별)'!D4007),",","")),"")</f>
        <v>0</v>
      </c>
      <c r="F4003" s="19" t="n">
        <f aca="false">IFERROR(VALUE(SUBSTITUTE(TRIM('수출입 실적(국가별)'!F4007),",","")),"")</f>
        <v>9</v>
      </c>
      <c r="G4003" s="19" t="n">
        <f aca="false">IFERROR(VALUE(SUBSTITUTE(TRIM('수출입 실적(국가별)'!G4007),",","")),"")</f>
        <v>-9</v>
      </c>
    </row>
    <row r="4004" customFormat="false" ht="15" hidden="false" customHeight="true" outlineLevel="0" collapsed="false">
      <c r="A4004" s="11" t="str">
        <f aca="false">TRIM('수출입 실적(국가별)'!A4008)</f>
        <v>2026.05</v>
      </c>
      <c r="B4004" s="17" t="n">
        <f aca="false">IFERROR(VALUE(LEFT(A4004,4)),"")</f>
        <v>2026</v>
      </c>
      <c r="C4004" s="17" t="n">
        <f aca="false">IFERROR(VALUE(RIGHT(A4004,2)),"")</f>
        <v>5</v>
      </c>
      <c r="D4004" s="11" t="str">
        <f aca="false">TRIM('수출입 실적(국가별)'!B4008)</f>
        <v>영령 인도양</v>
      </c>
      <c r="E4004" s="19" t="n">
        <f aca="false">IFERROR(VALUE(SUBSTITUTE(TRIM('수출입 실적(국가별)'!D4008),",","")),"")</f>
        <v>0</v>
      </c>
      <c r="F4004" s="19" t="n">
        <f aca="false">IFERROR(VALUE(SUBSTITUTE(TRIM('수출입 실적(국가별)'!F4008),",","")),"")</f>
        <v>0</v>
      </c>
      <c r="G4004" s="19" t="n">
        <f aca="false">IFERROR(VALUE(SUBSTITUTE(TRIM('수출입 실적(국가별)'!G4008),",","")),"")</f>
        <v>0</v>
      </c>
    </row>
    <row r="4005" customFormat="false" ht="15" hidden="false" customHeight="true" outlineLevel="0" collapsed="false">
      <c r="A4005" s="11" t="str">
        <f aca="false">TRIM('수출입 실적(국가별)'!A4009)</f>
        <v>2026.05</v>
      </c>
      <c r="B4005" s="17" t="n">
        <f aca="false">IFERROR(VALUE(LEFT(A4005,4)),"")</f>
        <v>2026</v>
      </c>
      <c r="C4005" s="17" t="n">
        <f aca="false">IFERROR(VALUE(RIGHT(A4005,2)),"")</f>
        <v>5</v>
      </c>
      <c r="D4005" s="11" t="str">
        <f aca="false">TRIM('수출입 실적(국가별)'!B4009)</f>
        <v>투발루</v>
      </c>
      <c r="E4005" s="19" t="n">
        <f aca="false">IFERROR(VALUE(SUBSTITUTE(TRIM('수출입 실적(국가별)'!D4009),",","")),"")</f>
        <v>0</v>
      </c>
      <c r="F4005" s="19" t="n">
        <f aca="false">IFERROR(VALUE(SUBSTITUTE(TRIM('수출입 실적(국가별)'!F4009),",","")),"")</f>
        <v>0</v>
      </c>
      <c r="G4005" s="19" t="n">
        <f aca="false">IFERROR(VALUE(SUBSTITUTE(TRIM('수출입 실적(국가별)'!G4009),",","")),"")</f>
        <v>0</v>
      </c>
    </row>
    <row r="4006" customFormat="false" ht="15" hidden="false" customHeight="true" outlineLevel="0" collapsed="false">
      <c r="A4006" s="11" t="str">
        <f aca="false">TRIM('수출입 실적(국가별)'!A4010)</f>
        <v>2026.05</v>
      </c>
      <c r="B4006" s="17" t="n">
        <f aca="false">IFERROR(VALUE(LEFT(A4006,4)),"")</f>
        <v>2026</v>
      </c>
      <c r="C4006" s="17" t="n">
        <f aca="false">IFERROR(VALUE(RIGHT(A4006,2)),"")</f>
        <v>5</v>
      </c>
      <c r="D4006" s="11" t="str">
        <f aca="false">TRIM('수출입 실적(국가별)'!B4010)</f>
        <v>마이너 아우틀링 합중국 군도</v>
      </c>
      <c r="E4006" s="19" t="n">
        <f aca="false">IFERROR(VALUE(SUBSTITUTE(TRIM('수출입 실적(국가별)'!D4010),",","")),"")</f>
        <v>0</v>
      </c>
      <c r="F4006" s="19" t="n">
        <f aca="false">IFERROR(VALUE(SUBSTITUTE(TRIM('수출입 실적(국가별)'!F4010),",","")),"")</f>
        <v>2</v>
      </c>
      <c r="G4006" s="19" t="n">
        <f aca="false">IFERROR(VALUE(SUBSTITUTE(TRIM('수출입 실적(국가별)'!G4010),",","")),"")</f>
        <v>-2</v>
      </c>
    </row>
    <row r="4007" customFormat="false" ht="15" hidden="false" customHeight="true" outlineLevel="0" collapsed="false">
      <c r="A4007" s="11" t="str">
        <f aca="false">TRIM('수출입 실적(국가별)'!A4011)</f>
        <v>2026.05</v>
      </c>
      <c r="B4007" s="17" t="n">
        <f aca="false">IFERROR(VALUE(LEFT(A4007,4)),"")</f>
        <v>2026</v>
      </c>
      <c r="C4007" s="17" t="n">
        <f aca="false">IFERROR(VALUE(RIGHT(A4007,2)),"")</f>
        <v>5</v>
      </c>
      <c r="D4007" s="11" t="str">
        <f aca="false">TRIM('수출입 실적(국가별)'!B4011)</f>
        <v>국제통화기금</v>
      </c>
      <c r="E4007" s="19" t="n">
        <f aca="false">IFERROR(VALUE(SUBSTITUTE(TRIM('수출입 실적(국가별)'!D4011),",","")),"")</f>
        <v>0</v>
      </c>
      <c r="F4007" s="19" t="n">
        <f aca="false">IFERROR(VALUE(SUBSTITUTE(TRIM('수출입 실적(국가별)'!F4011),",","")),"")</f>
        <v>0</v>
      </c>
      <c r="G4007" s="19" t="n">
        <f aca="false">IFERROR(VALUE(SUBSTITUTE(TRIM('수출입 실적(국가별)'!G4011),",","")),"")</f>
        <v>0</v>
      </c>
    </row>
    <row r="4008" customFormat="false" ht="15" hidden="false" customHeight="true" outlineLevel="0" collapsed="false">
      <c r="A4008" s="11" t="str">
        <f aca="false">TRIM('수출입 실적(국가별)'!A4012)</f>
        <v>2026.05</v>
      </c>
      <c r="B4008" s="17" t="n">
        <f aca="false">IFERROR(VALUE(LEFT(A4008,4)),"")</f>
        <v>2026</v>
      </c>
      <c r="C4008" s="17" t="n">
        <f aca="false">IFERROR(VALUE(RIGHT(A4008,2)),"")</f>
        <v>5</v>
      </c>
      <c r="D4008" s="11" t="str">
        <f aca="false">TRIM('수출입 실적(국가별)'!B4012)</f>
        <v>나우루</v>
      </c>
      <c r="E4008" s="19" t="n">
        <f aca="false">IFERROR(VALUE(SUBSTITUTE(TRIM('수출입 실적(국가별)'!D4012),",","")),"")</f>
        <v>0</v>
      </c>
      <c r="F4008" s="19" t="n">
        <f aca="false">IFERROR(VALUE(SUBSTITUTE(TRIM('수출입 실적(국가별)'!F4012),",","")),"")</f>
        <v>1</v>
      </c>
      <c r="G4008" s="19" t="n">
        <f aca="false">IFERROR(VALUE(SUBSTITUTE(TRIM('수출입 실적(국가별)'!G4012),",","")),"")</f>
        <v>-1</v>
      </c>
    </row>
    <row r="4009" customFormat="false" ht="15" hidden="false" customHeight="true" outlineLevel="0" collapsed="false">
      <c r="A4009" s="11" t="str">
        <f aca="false">TRIM('수출입 실적(국가별)'!A4013)</f>
        <v>2026.05</v>
      </c>
      <c r="B4009" s="17" t="n">
        <f aca="false">IFERROR(VALUE(LEFT(A4009,4)),"")</f>
        <v>2026</v>
      </c>
      <c r="C4009" s="17" t="n">
        <f aca="false">IFERROR(VALUE(RIGHT(A4009,2)),"")</f>
        <v>5</v>
      </c>
      <c r="D4009" s="11" t="str">
        <f aca="false">TRIM('수출입 실적(국가별)'!B4013)</f>
        <v>기네비소</v>
      </c>
      <c r="E4009" s="19" t="n">
        <f aca="false">IFERROR(VALUE(SUBSTITUTE(TRIM('수출입 실적(국가별)'!D4013),",","")),"")</f>
        <v>0</v>
      </c>
      <c r="F4009" s="19" t="n">
        <f aca="false">IFERROR(VALUE(SUBSTITUTE(TRIM('수출입 실적(국가별)'!F4013),",","")),"")</f>
        <v>89</v>
      </c>
      <c r="G4009" s="19" t="n">
        <f aca="false">IFERROR(VALUE(SUBSTITUTE(TRIM('수출입 실적(국가별)'!G4013),",","")),"")</f>
        <v>-89</v>
      </c>
    </row>
    <row r="4010" customFormat="false" ht="15" hidden="false" customHeight="true" outlineLevel="0" collapsed="false">
      <c r="A4010" s="11" t="str">
        <f aca="false">TRIM('수출입 실적(국가별)'!A4014)</f>
        <v>2026.06</v>
      </c>
      <c r="B4010" s="17" t="n">
        <f aca="false">IFERROR(VALUE(LEFT(A4010,4)),"")</f>
        <v>2026</v>
      </c>
      <c r="C4010" s="17" t="n">
        <f aca="false">IFERROR(VALUE(RIGHT(A4010,2)),"")</f>
        <v>6</v>
      </c>
      <c r="D4010" s="11" t="str">
        <f aca="false">TRIM('수출입 실적(국가별)'!B4014)</f>
        <v>중국</v>
      </c>
      <c r="E4010" s="19" t="n">
        <f aca="false">IFERROR(VALUE(SUBSTITUTE(TRIM('수출입 실적(국가별)'!D4014),",","")),"")</f>
        <v>20002319</v>
      </c>
      <c r="F4010" s="19" t="n">
        <f aca="false">IFERROR(VALUE(SUBSTITUTE(TRIM('수출입 실적(국가별)'!F4014),",","")),"")</f>
        <v>16422805</v>
      </c>
      <c r="G4010" s="19" t="n">
        <f aca="false">IFERROR(VALUE(SUBSTITUTE(TRIM('수출입 실적(국가별)'!G4014),",","")),"")</f>
        <v>3579514</v>
      </c>
    </row>
    <row r="4011" customFormat="false" ht="15" hidden="false" customHeight="true" outlineLevel="0" collapsed="false">
      <c r="A4011" s="11" t="str">
        <f aca="false">TRIM('수출입 실적(국가별)'!A4015)</f>
        <v>2026.06</v>
      </c>
      <c r="B4011" s="17" t="n">
        <f aca="false">IFERROR(VALUE(LEFT(A4011,4)),"")</f>
        <v>2026</v>
      </c>
      <c r="C4011" s="17" t="n">
        <f aca="false">IFERROR(VALUE(RIGHT(A4011,2)),"")</f>
        <v>6</v>
      </c>
      <c r="D4011" s="11" t="str">
        <f aca="false">TRIM('수출입 실적(국가별)'!B4015)</f>
        <v>미국</v>
      </c>
      <c r="E4011" s="19" t="n">
        <f aca="false">IFERROR(VALUE(SUBSTITUTE(TRIM('수출입 실적(국가별)'!D4015),",","")),"")</f>
        <v>20001822</v>
      </c>
      <c r="F4011" s="19" t="n">
        <f aca="false">IFERROR(VALUE(SUBSTITUTE(TRIM('수출입 실적(국가별)'!F4015),",","")),"")</f>
        <v>7910343</v>
      </c>
      <c r="G4011" s="19" t="n">
        <f aca="false">IFERROR(VALUE(SUBSTITUTE(TRIM('수출입 실적(국가별)'!G4015),",","")),"")</f>
        <v>12091479</v>
      </c>
    </row>
    <row r="4012" customFormat="false" ht="15" hidden="false" customHeight="true" outlineLevel="0" collapsed="false">
      <c r="A4012" s="11" t="str">
        <f aca="false">TRIM('수출입 실적(국가별)'!A4016)</f>
        <v>2026.06</v>
      </c>
      <c r="B4012" s="17" t="n">
        <f aca="false">IFERROR(VALUE(LEFT(A4012,4)),"")</f>
        <v>2026</v>
      </c>
      <c r="C4012" s="17" t="n">
        <f aca="false">IFERROR(VALUE(RIGHT(A4012,2)),"")</f>
        <v>6</v>
      </c>
      <c r="D4012" s="11" t="str">
        <f aca="false">TRIM('수출입 실적(국가별)'!B4016)</f>
        <v>홍콩</v>
      </c>
      <c r="E4012" s="19" t="n">
        <f aca="false">IFERROR(VALUE(SUBSTITUTE(TRIM('수출입 실적(국가별)'!D4016),",","")),"")</f>
        <v>9095014</v>
      </c>
      <c r="F4012" s="19" t="n">
        <f aca="false">IFERROR(VALUE(SUBSTITUTE(TRIM('수출입 실적(국가별)'!F4016),",","")),"")</f>
        <v>215249</v>
      </c>
      <c r="G4012" s="19" t="n">
        <f aca="false">IFERROR(VALUE(SUBSTITUTE(TRIM('수출입 실적(국가별)'!G4016),",","")),"")</f>
        <v>8879765</v>
      </c>
    </row>
    <row r="4013" customFormat="false" ht="15" hidden="false" customHeight="true" outlineLevel="0" collapsed="false">
      <c r="A4013" s="11" t="str">
        <f aca="false">TRIM('수출입 실적(국가별)'!A4017)</f>
        <v>2026.06</v>
      </c>
      <c r="B4013" s="17" t="n">
        <f aca="false">IFERROR(VALUE(LEFT(A4013,4)),"")</f>
        <v>2026</v>
      </c>
      <c r="C4013" s="17" t="n">
        <f aca="false">IFERROR(VALUE(RIGHT(A4013,2)),"")</f>
        <v>6</v>
      </c>
      <c r="D4013" s="11" t="str">
        <f aca="false">TRIM('수출입 실적(국가별)'!B4017)</f>
        <v>베트남</v>
      </c>
      <c r="E4013" s="19" t="n">
        <f aca="false">IFERROR(VALUE(SUBSTITUTE(TRIM('수출입 실적(국가별)'!D4017),",","")),"")</f>
        <v>8610837</v>
      </c>
      <c r="F4013" s="19" t="n">
        <f aca="false">IFERROR(VALUE(SUBSTITUTE(TRIM('수출입 실적(국가별)'!F4017),",","")),"")</f>
        <v>3141864</v>
      </c>
      <c r="G4013" s="19" t="n">
        <f aca="false">IFERROR(VALUE(SUBSTITUTE(TRIM('수출입 실적(국가별)'!G4017),",","")),"")</f>
        <v>5468973</v>
      </c>
    </row>
    <row r="4014" customFormat="false" ht="15" hidden="false" customHeight="true" outlineLevel="0" collapsed="false">
      <c r="A4014" s="11" t="str">
        <f aca="false">TRIM('수출입 실적(국가별)'!A4018)</f>
        <v>2026.06</v>
      </c>
      <c r="B4014" s="17" t="n">
        <f aca="false">IFERROR(VALUE(LEFT(A4014,4)),"")</f>
        <v>2026</v>
      </c>
      <c r="C4014" s="17" t="n">
        <f aca="false">IFERROR(VALUE(RIGHT(A4014,2)),"")</f>
        <v>6</v>
      </c>
      <c r="D4014" s="11" t="str">
        <f aca="false">TRIM('수출입 실적(국가별)'!B4018)</f>
        <v>대만</v>
      </c>
      <c r="E4014" s="19" t="n">
        <f aca="false">IFERROR(VALUE(SUBSTITUTE(TRIM('수출입 실적(국가별)'!D4018),",","")),"")</f>
        <v>8322974</v>
      </c>
      <c r="F4014" s="19" t="n">
        <f aca="false">IFERROR(VALUE(SUBSTITUTE(TRIM('수출입 실적(국가별)'!F4018),",","")),"")</f>
        <v>3770739</v>
      </c>
      <c r="G4014" s="19" t="n">
        <f aca="false">IFERROR(VALUE(SUBSTITUTE(TRIM('수출입 실적(국가별)'!G4018),",","")),"")</f>
        <v>4552235</v>
      </c>
    </row>
    <row r="4015" customFormat="false" ht="15" hidden="false" customHeight="true" outlineLevel="0" collapsed="false">
      <c r="A4015" s="11" t="str">
        <f aca="false">TRIM('수출입 실적(국가별)'!A4019)</f>
        <v>2026.06</v>
      </c>
      <c r="B4015" s="17" t="n">
        <f aca="false">IFERROR(VALUE(LEFT(A4015,4)),"")</f>
        <v>2026</v>
      </c>
      <c r="C4015" s="17" t="n">
        <f aca="false">IFERROR(VALUE(RIGHT(A4015,2)),"")</f>
        <v>6</v>
      </c>
      <c r="D4015" s="11" t="str">
        <f aca="false">TRIM('수출입 실적(국가별)'!B4019)</f>
        <v>싱가포르</v>
      </c>
      <c r="E4015" s="19" t="n">
        <f aca="false">IFERROR(VALUE(SUBSTITUTE(TRIM('수출입 실적(국가별)'!D4019),",","")),"")</f>
        <v>3148227</v>
      </c>
      <c r="F4015" s="19" t="n">
        <f aca="false">IFERROR(VALUE(SUBSTITUTE(TRIM('수출입 실적(국가별)'!F4019),",","")),"")</f>
        <v>1586265</v>
      </c>
      <c r="G4015" s="19" t="n">
        <f aca="false">IFERROR(VALUE(SUBSTITUTE(TRIM('수출입 실적(국가별)'!G4019),",","")),"")</f>
        <v>1561962</v>
      </c>
    </row>
    <row r="4016" customFormat="false" ht="15" hidden="false" customHeight="true" outlineLevel="0" collapsed="false">
      <c r="A4016" s="11" t="str">
        <f aca="false">TRIM('수출입 실적(국가별)'!A4020)</f>
        <v>2026.06</v>
      </c>
      <c r="B4016" s="17" t="n">
        <f aca="false">IFERROR(VALUE(LEFT(A4016,4)),"")</f>
        <v>2026</v>
      </c>
      <c r="C4016" s="17" t="n">
        <f aca="false">IFERROR(VALUE(RIGHT(A4016,2)),"")</f>
        <v>6</v>
      </c>
      <c r="D4016" s="11" t="str">
        <f aca="false">TRIM('수출입 실적(국가별)'!B4020)</f>
        <v>일본</v>
      </c>
      <c r="E4016" s="19" t="n">
        <f aca="false">IFERROR(VALUE(SUBSTITUTE(TRIM('수출입 실적(국가별)'!D4020),",","")),"")</f>
        <v>2797701</v>
      </c>
      <c r="F4016" s="19" t="n">
        <f aca="false">IFERROR(VALUE(SUBSTITUTE(TRIM('수출입 실적(국가별)'!F4020),",","")),"")</f>
        <v>4987562</v>
      </c>
      <c r="G4016" s="19" t="n">
        <f aca="false">IFERROR(VALUE(SUBSTITUTE(TRIM('수출입 실적(국가별)'!G4020),",","")),"")</f>
        <v>-2189861</v>
      </c>
    </row>
    <row r="4017" customFormat="false" ht="15" hidden="false" customHeight="true" outlineLevel="0" collapsed="false">
      <c r="A4017" s="11" t="str">
        <f aca="false">TRIM('수출입 실적(국가별)'!A4021)</f>
        <v>2026.06</v>
      </c>
      <c r="B4017" s="17" t="n">
        <f aca="false">IFERROR(VALUE(LEFT(A4017,4)),"")</f>
        <v>2026</v>
      </c>
      <c r="C4017" s="17" t="n">
        <f aca="false">IFERROR(VALUE(RIGHT(A4017,2)),"")</f>
        <v>6</v>
      </c>
      <c r="D4017" s="11" t="str">
        <f aca="false">TRIM('수출입 실적(국가별)'!B4021)</f>
        <v>말레이시아</v>
      </c>
      <c r="E4017" s="19" t="n">
        <f aca="false">IFERROR(VALUE(SUBSTITUTE(TRIM('수출입 실적(국가별)'!D4021),",","")),"")</f>
        <v>2457720</v>
      </c>
      <c r="F4017" s="19" t="n">
        <f aca="false">IFERROR(VALUE(SUBSTITUTE(TRIM('수출입 실적(국가별)'!F4021),",","")),"")</f>
        <v>1788989</v>
      </c>
      <c r="G4017" s="19" t="n">
        <f aca="false">IFERROR(VALUE(SUBSTITUTE(TRIM('수출입 실적(국가별)'!G4021),",","")),"")</f>
        <v>668731</v>
      </c>
    </row>
    <row r="4018" customFormat="false" ht="15" hidden="false" customHeight="true" outlineLevel="0" collapsed="false">
      <c r="A4018" s="11" t="str">
        <f aca="false">TRIM('수출입 실적(국가별)'!A4022)</f>
        <v>2026.06</v>
      </c>
      <c r="B4018" s="17" t="n">
        <f aca="false">IFERROR(VALUE(LEFT(A4018,4)),"")</f>
        <v>2026</v>
      </c>
      <c r="C4018" s="17" t="n">
        <f aca="false">IFERROR(VALUE(RIGHT(A4018,2)),"")</f>
        <v>6</v>
      </c>
      <c r="D4018" s="11" t="str">
        <f aca="false">TRIM('수출입 실적(국가별)'!B4022)</f>
        <v>인도</v>
      </c>
      <c r="E4018" s="19" t="n">
        <f aca="false">IFERROR(VALUE(SUBSTITUTE(TRIM('수출입 실적(국가별)'!D4022),",","")),"")</f>
        <v>2104346</v>
      </c>
      <c r="F4018" s="19" t="n">
        <f aca="false">IFERROR(VALUE(SUBSTITUTE(TRIM('수출입 실적(국가별)'!F4022),",","")),"")</f>
        <v>774957</v>
      </c>
      <c r="G4018" s="19" t="n">
        <f aca="false">IFERROR(VALUE(SUBSTITUTE(TRIM('수출입 실적(국가별)'!G4022),",","")),"")</f>
        <v>1329389</v>
      </c>
    </row>
    <row r="4019" customFormat="false" ht="15" hidden="false" customHeight="true" outlineLevel="0" collapsed="false">
      <c r="A4019" s="11" t="str">
        <f aca="false">TRIM('수출입 실적(국가별)'!A4023)</f>
        <v>2026.06</v>
      </c>
      <c r="B4019" s="17" t="n">
        <f aca="false">IFERROR(VALUE(LEFT(A4019,4)),"")</f>
        <v>2026</v>
      </c>
      <c r="C4019" s="17" t="n">
        <f aca="false">IFERROR(VALUE(RIGHT(A4019,2)),"")</f>
        <v>6</v>
      </c>
      <c r="D4019" s="11" t="str">
        <f aca="false">TRIM('수출입 실적(국가별)'!B4023)</f>
        <v>호주</v>
      </c>
      <c r="E4019" s="19" t="n">
        <f aca="false">IFERROR(VALUE(SUBSTITUTE(TRIM('수출입 실적(국가별)'!D4023),",","")),"")</f>
        <v>2054192</v>
      </c>
      <c r="F4019" s="19" t="n">
        <f aca="false">IFERROR(VALUE(SUBSTITUTE(TRIM('수출입 실적(국가별)'!F4023),",","")),"")</f>
        <v>2976172</v>
      </c>
      <c r="G4019" s="19" t="n">
        <f aca="false">IFERROR(VALUE(SUBSTITUTE(TRIM('수출입 실적(국가별)'!G4023),",","")),"")</f>
        <v>-921980</v>
      </c>
    </row>
    <row r="4020" customFormat="false" ht="15" hidden="false" customHeight="true" outlineLevel="0" collapsed="false">
      <c r="A4020" s="11" t="str">
        <f aca="false">TRIM('수출입 실적(국가별)'!A4024)</f>
        <v>2026.06</v>
      </c>
      <c r="B4020" s="17" t="n">
        <f aca="false">IFERROR(VALUE(LEFT(A4020,4)),"")</f>
        <v>2026</v>
      </c>
      <c r="C4020" s="17" t="n">
        <f aca="false">IFERROR(VALUE(RIGHT(A4020,2)),"")</f>
        <v>6</v>
      </c>
      <c r="D4020" s="11" t="str">
        <f aca="false">TRIM('수출입 실적(국가별)'!B4024)</f>
        <v>필리핀</v>
      </c>
      <c r="E4020" s="19" t="n">
        <f aca="false">IFERROR(VALUE(SUBSTITUTE(TRIM('수출입 실적(국가별)'!D4024),",","")),"")</f>
        <v>1973584</v>
      </c>
      <c r="F4020" s="19" t="n">
        <f aca="false">IFERROR(VALUE(SUBSTITUTE(TRIM('수출입 실적(국가별)'!F4024),",","")),"")</f>
        <v>364806</v>
      </c>
      <c r="G4020" s="19" t="n">
        <f aca="false">IFERROR(VALUE(SUBSTITUTE(TRIM('수출입 실적(국가별)'!G4024),",","")),"")</f>
        <v>1608779</v>
      </c>
    </row>
    <row r="4021" customFormat="false" ht="15" hidden="false" customHeight="true" outlineLevel="0" collapsed="false">
      <c r="A4021" s="11" t="str">
        <f aca="false">TRIM('수출입 실적(국가별)'!A4025)</f>
        <v>2026.06</v>
      </c>
      <c r="B4021" s="17" t="n">
        <f aca="false">IFERROR(VALUE(LEFT(A4021,4)),"")</f>
        <v>2026</v>
      </c>
      <c r="C4021" s="17" t="n">
        <f aca="false">IFERROR(VALUE(RIGHT(A4021,2)),"")</f>
        <v>6</v>
      </c>
      <c r="D4021" s="11" t="str">
        <f aca="false">TRIM('수출입 실적(국가별)'!B4025)</f>
        <v>멕시코</v>
      </c>
      <c r="E4021" s="19" t="n">
        <f aca="false">IFERROR(VALUE(SUBSTITUTE(TRIM('수출입 실적(국가별)'!D4025),",","")),"")</f>
        <v>1569669</v>
      </c>
      <c r="F4021" s="19" t="n">
        <f aca="false">IFERROR(VALUE(SUBSTITUTE(TRIM('수출입 실적(국가별)'!F4025),",","")),"")</f>
        <v>701521</v>
      </c>
      <c r="G4021" s="19" t="n">
        <f aca="false">IFERROR(VALUE(SUBSTITUTE(TRIM('수출입 실적(국가별)'!G4025),",","")),"")</f>
        <v>868148</v>
      </c>
    </row>
    <row r="4022" customFormat="false" ht="15" hidden="false" customHeight="true" outlineLevel="0" collapsed="false">
      <c r="A4022" s="11" t="str">
        <f aca="false">TRIM('수출입 실적(국가별)'!A4026)</f>
        <v>2026.06</v>
      </c>
      <c r="B4022" s="17" t="n">
        <f aca="false">IFERROR(VALUE(LEFT(A4022,4)),"")</f>
        <v>2026</v>
      </c>
      <c r="C4022" s="17" t="n">
        <f aca="false">IFERROR(VALUE(RIGHT(A4022,2)),"")</f>
        <v>6</v>
      </c>
      <c r="D4022" s="11" t="str">
        <f aca="false">TRIM('수출입 실적(국가별)'!B4026)</f>
        <v>네덜란드</v>
      </c>
      <c r="E4022" s="19" t="n">
        <f aca="false">IFERROR(VALUE(SUBSTITUTE(TRIM('수출입 실적(국가별)'!D4026),",","")),"")</f>
        <v>1394426</v>
      </c>
      <c r="F4022" s="19" t="n">
        <f aca="false">IFERROR(VALUE(SUBSTITUTE(TRIM('수출입 실적(국가별)'!F4026),",","")),"")</f>
        <v>1338844</v>
      </c>
      <c r="G4022" s="19" t="n">
        <f aca="false">IFERROR(VALUE(SUBSTITUTE(TRIM('수출입 실적(국가별)'!G4026),",","")),"")</f>
        <v>55582</v>
      </c>
    </row>
    <row r="4023" customFormat="false" ht="15" hidden="false" customHeight="true" outlineLevel="0" collapsed="false">
      <c r="A4023" s="11" t="str">
        <f aca="false">TRIM('수출입 실적(국가별)'!A4027)</f>
        <v>2026.06</v>
      </c>
      <c r="B4023" s="17" t="n">
        <f aca="false">IFERROR(VALUE(LEFT(A4023,4)),"")</f>
        <v>2026</v>
      </c>
      <c r="C4023" s="17" t="n">
        <f aca="false">IFERROR(VALUE(RIGHT(A4023,2)),"")</f>
        <v>6</v>
      </c>
      <c r="D4023" s="11" t="str">
        <f aca="false">TRIM('수출입 실적(국가별)'!B4027)</f>
        <v>캐나다</v>
      </c>
      <c r="E4023" s="19" t="n">
        <f aca="false">IFERROR(VALUE(SUBSTITUTE(TRIM('수출입 실적(국가별)'!D4027),",","")),"")</f>
        <v>1167452</v>
      </c>
      <c r="F4023" s="19" t="n">
        <f aca="false">IFERROR(VALUE(SUBSTITUTE(TRIM('수출입 실적(국가별)'!F4027),",","")),"")</f>
        <v>961946</v>
      </c>
      <c r="G4023" s="19" t="n">
        <f aca="false">IFERROR(VALUE(SUBSTITUTE(TRIM('수출입 실적(국가별)'!G4027),",","")),"")</f>
        <v>205506</v>
      </c>
    </row>
    <row r="4024" customFormat="false" ht="15" hidden="false" customHeight="true" outlineLevel="0" collapsed="false">
      <c r="A4024" s="11" t="str">
        <f aca="false">TRIM('수출입 실적(국가별)'!A4028)</f>
        <v>2026.06</v>
      </c>
      <c r="B4024" s="17" t="n">
        <f aca="false">IFERROR(VALUE(LEFT(A4024,4)),"")</f>
        <v>2026</v>
      </c>
      <c r="C4024" s="17" t="n">
        <f aca="false">IFERROR(VALUE(RIGHT(A4024,2)),"")</f>
        <v>6</v>
      </c>
      <c r="D4024" s="11" t="str">
        <f aca="false">TRIM('수출입 실적(국가별)'!B4028)</f>
        <v>폴란드</v>
      </c>
      <c r="E4024" s="19" t="n">
        <f aca="false">IFERROR(VALUE(SUBSTITUTE(TRIM('수출입 실적(국가별)'!D4028),",","")),"")</f>
        <v>1107801</v>
      </c>
      <c r="F4024" s="19" t="n">
        <f aca="false">IFERROR(VALUE(SUBSTITUTE(TRIM('수출입 실적(국가별)'!F4028),",","")),"")</f>
        <v>121386</v>
      </c>
      <c r="G4024" s="19" t="n">
        <f aca="false">IFERROR(VALUE(SUBSTITUTE(TRIM('수출입 실적(국가별)'!G4028),",","")),"")</f>
        <v>986415</v>
      </c>
    </row>
    <row r="4025" customFormat="false" ht="15" hidden="false" customHeight="true" outlineLevel="0" collapsed="false">
      <c r="A4025" s="11" t="str">
        <f aca="false">TRIM('수출입 실적(국가별)'!A4029)</f>
        <v>2026.06</v>
      </c>
      <c r="B4025" s="17" t="n">
        <f aca="false">IFERROR(VALUE(LEFT(A4025,4)),"")</f>
        <v>2026</v>
      </c>
      <c r="C4025" s="17" t="n">
        <f aca="false">IFERROR(VALUE(RIGHT(A4025,2)),"")</f>
        <v>6</v>
      </c>
      <c r="D4025" s="11" t="str">
        <f aca="false">TRIM('수출입 실적(국가별)'!B4029)</f>
        <v>태국</v>
      </c>
      <c r="E4025" s="19" t="n">
        <f aca="false">IFERROR(VALUE(SUBSTITUTE(TRIM('수출입 실적(국가별)'!D4029),",","")),"")</f>
        <v>1051971</v>
      </c>
      <c r="F4025" s="19" t="n">
        <f aca="false">IFERROR(VALUE(SUBSTITUTE(TRIM('수출입 실적(국가별)'!F4029),",","")),"")</f>
        <v>785028</v>
      </c>
      <c r="G4025" s="19" t="n">
        <f aca="false">IFERROR(VALUE(SUBSTITUTE(TRIM('수출입 실적(국가별)'!G4029),",","")),"")</f>
        <v>266943</v>
      </c>
    </row>
    <row r="4026" customFormat="false" ht="15" hidden="false" customHeight="true" outlineLevel="0" collapsed="false">
      <c r="A4026" s="11" t="str">
        <f aca="false">TRIM('수출입 실적(국가별)'!A4030)</f>
        <v>2026.06</v>
      </c>
      <c r="B4026" s="17" t="n">
        <f aca="false">IFERROR(VALUE(LEFT(A4026,4)),"")</f>
        <v>2026</v>
      </c>
      <c r="C4026" s="17" t="n">
        <f aca="false">IFERROR(VALUE(RIGHT(A4026,2)),"")</f>
        <v>6</v>
      </c>
      <c r="D4026" s="11" t="str">
        <f aca="false">TRIM('수출입 실적(국가별)'!B4030)</f>
        <v>튀르키예</v>
      </c>
      <c r="E4026" s="19" t="n">
        <f aca="false">IFERROR(VALUE(SUBSTITUTE(TRIM('수출입 실적(국가별)'!D4030),",","")),"")</f>
        <v>938498</v>
      </c>
      <c r="F4026" s="19" t="n">
        <f aca="false">IFERROR(VALUE(SUBSTITUTE(TRIM('수출입 실적(국가별)'!F4030),",","")),"")</f>
        <v>165134</v>
      </c>
      <c r="G4026" s="19" t="n">
        <f aca="false">IFERROR(VALUE(SUBSTITUTE(TRIM('수출입 실적(국가별)'!G4030),",","")),"")</f>
        <v>773364</v>
      </c>
    </row>
    <row r="4027" customFormat="false" ht="15" hidden="false" customHeight="true" outlineLevel="0" collapsed="false">
      <c r="A4027" s="11" t="str">
        <f aca="false">TRIM('수출입 실적(국가별)'!A4031)</f>
        <v>2026.06</v>
      </c>
      <c r="B4027" s="17" t="n">
        <f aca="false">IFERROR(VALUE(LEFT(A4027,4)),"")</f>
        <v>2026</v>
      </c>
      <c r="C4027" s="17" t="n">
        <f aca="false">IFERROR(VALUE(RIGHT(A4027,2)),"")</f>
        <v>6</v>
      </c>
      <c r="D4027" s="11" t="str">
        <f aca="false">TRIM('수출입 실적(국가별)'!B4031)</f>
        <v>독일</v>
      </c>
      <c r="E4027" s="19" t="n">
        <f aca="false">IFERROR(VALUE(SUBSTITUTE(TRIM('수출입 실적(국가별)'!D4031),",","")),"")</f>
        <v>880905</v>
      </c>
      <c r="F4027" s="19" t="n">
        <f aca="false">IFERROR(VALUE(SUBSTITUTE(TRIM('수출입 실적(국가별)'!F4031),",","")),"")</f>
        <v>2155380</v>
      </c>
      <c r="G4027" s="19" t="n">
        <f aca="false">IFERROR(VALUE(SUBSTITUTE(TRIM('수출입 실적(국가별)'!G4031),",","")),"")</f>
        <v>-1274475</v>
      </c>
    </row>
    <row r="4028" customFormat="false" ht="15" hidden="false" customHeight="true" outlineLevel="0" collapsed="false">
      <c r="A4028" s="11" t="str">
        <f aca="false">TRIM('수출입 실적(국가별)'!A4032)</f>
        <v>2026.06</v>
      </c>
      <c r="B4028" s="17" t="n">
        <f aca="false">IFERROR(VALUE(LEFT(A4028,4)),"")</f>
        <v>2026</v>
      </c>
      <c r="C4028" s="17" t="n">
        <f aca="false">IFERROR(VALUE(RIGHT(A4028,2)),"")</f>
        <v>6</v>
      </c>
      <c r="D4028" s="11" t="str">
        <f aca="false">TRIM('수출입 실적(국가별)'!B4032)</f>
        <v>인도네시아</v>
      </c>
      <c r="E4028" s="19" t="n">
        <f aca="false">IFERROR(VALUE(SUBSTITUTE(TRIM('수출입 실적(국가별)'!D4032),",","")),"")</f>
        <v>846839</v>
      </c>
      <c r="F4028" s="19" t="n">
        <f aca="false">IFERROR(VALUE(SUBSTITUTE(TRIM('수출입 실적(국가별)'!F4032),",","")),"")</f>
        <v>949493</v>
      </c>
      <c r="G4028" s="19" t="n">
        <f aca="false">IFERROR(VALUE(SUBSTITUTE(TRIM('수출입 실적(국가별)'!G4032),",","")),"")</f>
        <v>-102654</v>
      </c>
    </row>
    <row r="4029" customFormat="false" ht="15" hidden="false" customHeight="true" outlineLevel="0" collapsed="false">
      <c r="A4029" s="11" t="str">
        <f aca="false">TRIM('수출입 실적(국가별)'!A4033)</f>
        <v>2026.06</v>
      </c>
      <c r="B4029" s="17" t="n">
        <f aca="false">IFERROR(VALUE(LEFT(A4029,4)),"")</f>
        <v>2026</v>
      </c>
      <c r="C4029" s="17" t="n">
        <f aca="false">IFERROR(VALUE(RIGHT(A4029,2)),"")</f>
        <v>6</v>
      </c>
      <c r="D4029" s="11" t="str">
        <f aca="false">TRIM('수출입 실적(국가별)'!B4033)</f>
        <v>영국</v>
      </c>
      <c r="E4029" s="19" t="n">
        <f aca="false">IFERROR(VALUE(SUBSTITUTE(TRIM('수출입 실적(국가별)'!D4033),",","")),"")</f>
        <v>735552</v>
      </c>
      <c r="F4029" s="19" t="n">
        <f aca="false">IFERROR(VALUE(SUBSTITUTE(TRIM('수출입 실적(국가별)'!F4033),",","")),"")</f>
        <v>422554</v>
      </c>
      <c r="G4029" s="19" t="n">
        <f aca="false">IFERROR(VALUE(SUBSTITUTE(TRIM('수출입 실적(국가별)'!G4033),",","")),"")</f>
        <v>312998</v>
      </c>
    </row>
    <row r="4030" customFormat="false" ht="15" hidden="false" customHeight="true" outlineLevel="0" collapsed="false">
      <c r="A4030" s="11" t="str">
        <f aca="false">TRIM('수출입 실적(국가별)'!A4034)</f>
        <v>2026.06</v>
      </c>
      <c r="B4030" s="17" t="n">
        <f aca="false">IFERROR(VALUE(LEFT(A4030,4)),"")</f>
        <v>2026</v>
      </c>
      <c r="C4030" s="17" t="n">
        <f aca="false">IFERROR(VALUE(RIGHT(A4030,2)),"")</f>
        <v>6</v>
      </c>
      <c r="D4030" s="11" t="str">
        <f aca="false">TRIM('수출입 실적(국가별)'!B4034)</f>
        <v>마샬군도</v>
      </c>
      <c r="E4030" s="19" t="n">
        <f aca="false">IFERROR(VALUE(SUBSTITUTE(TRIM('수출입 실적(국가별)'!D4034),",","")),"")</f>
        <v>715752</v>
      </c>
      <c r="F4030" s="19" t="n">
        <f aca="false">IFERROR(VALUE(SUBSTITUTE(TRIM('수출입 실적(국가별)'!F4034),",","")),"")</f>
        <v>143</v>
      </c>
      <c r="G4030" s="19" t="n">
        <f aca="false">IFERROR(VALUE(SUBSTITUTE(TRIM('수출입 실적(국가별)'!G4034),",","")),"")</f>
        <v>715610</v>
      </c>
    </row>
    <row r="4031" customFormat="false" ht="15" hidden="false" customHeight="true" outlineLevel="0" collapsed="false">
      <c r="A4031" s="11" t="str">
        <f aca="false">TRIM('수출입 실적(국가별)'!A4035)</f>
        <v>2026.06</v>
      </c>
      <c r="B4031" s="17" t="n">
        <f aca="false">IFERROR(VALUE(LEFT(A4031,4)),"")</f>
        <v>2026</v>
      </c>
      <c r="C4031" s="17" t="n">
        <f aca="false">IFERROR(VALUE(RIGHT(A4031,2)),"")</f>
        <v>6</v>
      </c>
      <c r="D4031" s="11" t="str">
        <f aca="false">TRIM('수출입 실적(국가별)'!B4035)</f>
        <v>몰타</v>
      </c>
      <c r="E4031" s="19" t="n">
        <f aca="false">IFERROR(VALUE(SUBSTITUTE(TRIM('수출입 실적(국가별)'!D4035),",","")),"")</f>
        <v>699668</v>
      </c>
      <c r="F4031" s="19" t="n">
        <f aca="false">IFERROR(VALUE(SUBSTITUTE(TRIM('수출입 실적(국가별)'!F4035),",","")),"")</f>
        <v>3582</v>
      </c>
      <c r="G4031" s="19" t="n">
        <f aca="false">IFERROR(VALUE(SUBSTITUTE(TRIM('수출입 실적(국가별)'!G4035),",","")),"")</f>
        <v>696086</v>
      </c>
    </row>
    <row r="4032" customFormat="false" ht="15" hidden="false" customHeight="true" outlineLevel="0" collapsed="false">
      <c r="A4032" s="11" t="str">
        <f aca="false">TRIM('수출입 실적(국가별)'!A4036)</f>
        <v>2026.06</v>
      </c>
      <c r="B4032" s="17" t="n">
        <f aca="false">IFERROR(VALUE(LEFT(A4032,4)),"")</f>
        <v>2026</v>
      </c>
      <c r="C4032" s="17" t="n">
        <f aca="false">IFERROR(VALUE(RIGHT(A4032,2)),"")</f>
        <v>6</v>
      </c>
      <c r="D4032" s="11" t="str">
        <f aca="false">TRIM('수출입 실적(국가별)'!B4036)</f>
        <v>브라질</v>
      </c>
      <c r="E4032" s="19" t="n">
        <f aca="false">IFERROR(VALUE(SUBSTITUTE(TRIM('수출입 실적(국가별)'!D4036),",","")),"")</f>
        <v>642113</v>
      </c>
      <c r="F4032" s="19" t="n">
        <f aca="false">IFERROR(VALUE(SUBSTITUTE(TRIM('수출입 실적(국가별)'!F4036),",","")),"")</f>
        <v>348323</v>
      </c>
      <c r="G4032" s="19" t="n">
        <f aca="false">IFERROR(VALUE(SUBSTITUTE(TRIM('수출입 실적(국가별)'!G4036),",","")),"")</f>
        <v>293790</v>
      </c>
    </row>
    <row r="4033" customFormat="false" ht="15" hidden="false" customHeight="true" outlineLevel="0" collapsed="false">
      <c r="A4033" s="11" t="str">
        <f aca="false">TRIM('수출입 실적(국가별)'!A4037)</f>
        <v>2026.06</v>
      </c>
      <c r="B4033" s="17" t="n">
        <f aca="false">IFERROR(VALUE(LEFT(A4033,4)),"")</f>
        <v>2026</v>
      </c>
      <c r="C4033" s="17" t="n">
        <f aca="false">IFERROR(VALUE(RIGHT(A4033,2)),"")</f>
        <v>6</v>
      </c>
      <c r="D4033" s="11" t="str">
        <f aca="false">TRIM('수출입 실적(국가별)'!B4037)</f>
        <v>아랍에미리트 연합</v>
      </c>
      <c r="E4033" s="19" t="n">
        <f aca="false">IFERROR(VALUE(SUBSTITUTE(TRIM('수출입 실적(국가별)'!D4037),",","")),"")</f>
        <v>492491</v>
      </c>
      <c r="F4033" s="19" t="n">
        <f aca="false">IFERROR(VALUE(SUBSTITUTE(TRIM('수출입 실적(국가별)'!F4037),",","")),"")</f>
        <v>1610157</v>
      </c>
      <c r="G4033" s="19" t="n">
        <f aca="false">IFERROR(VALUE(SUBSTITUTE(TRIM('수출입 실적(국가별)'!G4037),",","")),"")</f>
        <v>-1117666</v>
      </c>
    </row>
    <row r="4034" customFormat="false" ht="15" hidden="false" customHeight="true" outlineLevel="0" collapsed="false">
      <c r="A4034" s="11" t="str">
        <f aca="false">TRIM('수출입 실적(국가별)'!A4038)</f>
        <v>2026.06</v>
      </c>
      <c r="B4034" s="17" t="n">
        <f aca="false">IFERROR(VALUE(LEFT(A4034,4)),"")</f>
        <v>2026</v>
      </c>
      <c r="C4034" s="17" t="n">
        <f aca="false">IFERROR(VALUE(RIGHT(A4034,2)),"")</f>
        <v>6</v>
      </c>
      <c r="D4034" s="11" t="str">
        <f aca="false">TRIM('수출입 실적(국가별)'!B4038)</f>
        <v>사우디아라비아</v>
      </c>
      <c r="E4034" s="19" t="n">
        <f aca="false">IFERROR(VALUE(SUBSTITUTE(TRIM('수출입 실적(국가별)'!D4038),",","")),"")</f>
        <v>482026</v>
      </c>
      <c r="F4034" s="19" t="n">
        <f aca="false">IFERROR(VALUE(SUBSTITUTE(TRIM('수출입 실적(국가별)'!F4038),",","")),"")</f>
        <v>2695754</v>
      </c>
      <c r="G4034" s="19" t="n">
        <f aca="false">IFERROR(VALUE(SUBSTITUTE(TRIM('수출입 실적(국가별)'!G4038),",","")),"")</f>
        <v>-2213728</v>
      </c>
    </row>
    <row r="4035" customFormat="false" ht="15" hidden="false" customHeight="true" outlineLevel="0" collapsed="false">
      <c r="A4035" s="11" t="str">
        <f aca="false">TRIM('수출입 실적(국가별)'!A4039)</f>
        <v>2026.06</v>
      </c>
      <c r="B4035" s="17" t="n">
        <f aca="false">IFERROR(VALUE(LEFT(A4035,4)),"")</f>
        <v>2026</v>
      </c>
      <c r="C4035" s="17" t="n">
        <f aca="false">IFERROR(VALUE(RIGHT(A4035,2)),"")</f>
        <v>6</v>
      </c>
      <c r="D4035" s="11" t="str">
        <f aca="false">TRIM('수출입 실적(국가별)'!B4039)</f>
        <v>벨기에</v>
      </c>
      <c r="E4035" s="19" t="n">
        <f aca="false">IFERROR(VALUE(SUBSTITUTE(TRIM('수출입 실적(국가별)'!D4039),",","")),"")</f>
        <v>428211</v>
      </c>
      <c r="F4035" s="19" t="n">
        <f aca="false">IFERROR(VALUE(SUBSTITUTE(TRIM('수출입 실적(국가별)'!F4039),",","")),"")</f>
        <v>123573</v>
      </c>
      <c r="G4035" s="19" t="n">
        <f aca="false">IFERROR(VALUE(SUBSTITUTE(TRIM('수출입 실적(국가별)'!G4039),",","")),"")</f>
        <v>304638</v>
      </c>
    </row>
    <row r="4036" customFormat="false" ht="15" hidden="false" customHeight="true" outlineLevel="0" collapsed="false">
      <c r="A4036" s="11" t="str">
        <f aca="false">TRIM('수출입 실적(국가별)'!A4040)</f>
        <v>2026.06</v>
      </c>
      <c r="B4036" s="17" t="n">
        <f aca="false">IFERROR(VALUE(LEFT(A4036,4)),"")</f>
        <v>2026</v>
      </c>
      <c r="C4036" s="17" t="n">
        <f aca="false">IFERROR(VALUE(RIGHT(A4036,2)),"")</f>
        <v>6</v>
      </c>
      <c r="D4036" s="11" t="str">
        <f aca="false">TRIM('수출입 실적(국가별)'!B4040)</f>
        <v>이탈리아</v>
      </c>
      <c r="E4036" s="19" t="n">
        <f aca="false">IFERROR(VALUE(SUBSTITUTE(TRIM('수출입 실적(국가별)'!D4040),",","")),"")</f>
        <v>422331</v>
      </c>
      <c r="F4036" s="19" t="n">
        <f aca="false">IFERROR(VALUE(SUBSTITUTE(TRIM('수출입 실적(국가별)'!F4040),",","")),"")</f>
        <v>761530</v>
      </c>
      <c r="G4036" s="19" t="n">
        <f aca="false">IFERROR(VALUE(SUBSTITUTE(TRIM('수출입 실적(국가별)'!G4040),",","")),"")</f>
        <v>-339200</v>
      </c>
    </row>
    <row r="4037" customFormat="false" ht="15" hidden="false" customHeight="true" outlineLevel="0" collapsed="false">
      <c r="A4037" s="11" t="str">
        <f aca="false">TRIM('수출입 실적(국가별)'!A4041)</f>
        <v>2026.06</v>
      </c>
      <c r="B4037" s="17" t="n">
        <f aca="false">IFERROR(VALUE(LEFT(A4037,4)),"")</f>
        <v>2026</v>
      </c>
      <c r="C4037" s="17" t="n">
        <f aca="false">IFERROR(VALUE(RIGHT(A4037,2)),"")</f>
        <v>6</v>
      </c>
      <c r="D4037" s="11" t="str">
        <f aca="false">TRIM('수출입 실적(국가별)'!B4041)</f>
        <v>헝가리</v>
      </c>
      <c r="E4037" s="19" t="n">
        <f aca="false">IFERROR(VALUE(SUBSTITUTE(TRIM('수출입 실적(국가별)'!D4041),",","")),"")</f>
        <v>392398</v>
      </c>
      <c r="F4037" s="19" t="n">
        <f aca="false">IFERROR(VALUE(SUBSTITUTE(TRIM('수출입 실적(국가별)'!F4041),",","")),"")</f>
        <v>113568</v>
      </c>
      <c r="G4037" s="19" t="n">
        <f aca="false">IFERROR(VALUE(SUBSTITUTE(TRIM('수출입 실적(국가별)'!G4041),",","")),"")</f>
        <v>278830</v>
      </c>
    </row>
    <row r="4038" customFormat="false" ht="15" hidden="false" customHeight="true" outlineLevel="0" collapsed="false">
      <c r="A4038" s="11" t="str">
        <f aca="false">TRIM('수출입 실적(국가별)'!A4042)</f>
        <v>2026.06</v>
      </c>
      <c r="B4038" s="17" t="n">
        <f aca="false">IFERROR(VALUE(LEFT(A4038,4)),"")</f>
        <v>2026</v>
      </c>
      <c r="C4038" s="17" t="n">
        <f aca="false">IFERROR(VALUE(RIGHT(A4038,2)),"")</f>
        <v>6</v>
      </c>
      <c r="D4038" s="11" t="str">
        <f aca="false">TRIM('수출입 실적(국가별)'!B4042)</f>
        <v>체코공화국</v>
      </c>
      <c r="E4038" s="19" t="n">
        <f aca="false">IFERROR(VALUE(SUBSTITUTE(TRIM('수출입 실적(국가별)'!D4042),",","")),"")</f>
        <v>370566</v>
      </c>
      <c r="F4038" s="19" t="n">
        <f aca="false">IFERROR(VALUE(SUBSTITUTE(TRIM('수출입 실적(국가별)'!F4042),",","")),"")</f>
        <v>104260</v>
      </c>
      <c r="G4038" s="19" t="n">
        <f aca="false">IFERROR(VALUE(SUBSTITUTE(TRIM('수출입 실적(국가별)'!G4042),",","")),"")</f>
        <v>266306</v>
      </c>
    </row>
    <row r="4039" customFormat="false" ht="15" hidden="false" customHeight="true" outlineLevel="0" collapsed="false">
      <c r="A4039" s="11" t="str">
        <f aca="false">TRIM('수출입 실적(국가별)'!A4043)</f>
        <v>2026.06</v>
      </c>
      <c r="B4039" s="17" t="n">
        <f aca="false">IFERROR(VALUE(LEFT(A4039,4)),"")</f>
        <v>2026</v>
      </c>
      <c r="C4039" s="17" t="n">
        <f aca="false">IFERROR(VALUE(RIGHT(A4039,2)),"")</f>
        <v>6</v>
      </c>
      <c r="D4039" s="11" t="str">
        <f aca="false">TRIM('수출입 실적(국가별)'!B4043)</f>
        <v>러시아 연방</v>
      </c>
      <c r="E4039" s="19" t="n">
        <f aca="false">IFERROR(VALUE(SUBSTITUTE(TRIM('수출입 실적(국가별)'!D4043),",","")),"")</f>
        <v>363966</v>
      </c>
      <c r="F4039" s="19" t="n">
        <f aca="false">IFERROR(VALUE(SUBSTITUTE(TRIM('수출입 실적(국가별)'!F4043),",","")),"")</f>
        <v>596652</v>
      </c>
      <c r="G4039" s="19" t="n">
        <f aca="false">IFERROR(VALUE(SUBSTITUTE(TRIM('수출입 실적(국가별)'!G4043),",","")),"")</f>
        <v>-232687</v>
      </c>
    </row>
    <row r="4040" customFormat="false" ht="15" hidden="false" customHeight="true" outlineLevel="0" collapsed="false">
      <c r="A4040" s="11" t="str">
        <f aca="false">TRIM('수출입 실적(국가별)'!A4044)</f>
        <v>2026.06</v>
      </c>
      <c r="B4040" s="17" t="n">
        <f aca="false">IFERROR(VALUE(LEFT(A4040,4)),"")</f>
        <v>2026</v>
      </c>
      <c r="C4040" s="17" t="n">
        <f aca="false">IFERROR(VALUE(RIGHT(A4040,2)),"")</f>
        <v>6</v>
      </c>
      <c r="D4040" s="11" t="str">
        <f aca="false">TRIM('수출입 실적(국가별)'!B4044)</f>
        <v>뉴질랜드</v>
      </c>
      <c r="E4040" s="19" t="n">
        <f aca="false">IFERROR(VALUE(SUBSTITUTE(TRIM('수출입 실적(국가별)'!D4044),",","")),"")</f>
        <v>358427</v>
      </c>
      <c r="F4040" s="19" t="n">
        <f aca="false">IFERROR(VALUE(SUBSTITUTE(TRIM('수출입 실적(국가별)'!F4044),",","")),"")</f>
        <v>190289</v>
      </c>
      <c r="G4040" s="19" t="n">
        <f aca="false">IFERROR(VALUE(SUBSTITUTE(TRIM('수출입 실적(국가별)'!G4044),",","")),"")</f>
        <v>168138</v>
      </c>
    </row>
    <row r="4041" customFormat="false" ht="15" hidden="false" customHeight="true" outlineLevel="0" collapsed="false">
      <c r="A4041" s="11" t="str">
        <f aca="false">TRIM('수출입 실적(국가별)'!A4045)</f>
        <v>2026.06</v>
      </c>
      <c r="B4041" s="17" t="n">
        <f aca="false">IFERROR(VALUE(LEFT(A4041,4)),"")</f>
        <v>2026</v>
      </c>
      <c r="C4041" s="17" t="n">
        <f aca="false">IFERROR(VALUE(RIGHT(A4041,2)),"")</f>
        <v>6</v>
      </c>
      <c r="D4041" s="11" t="str">
        <f aca="false">TRIM('수출입 실적(국가별)'!B4045)</f>
        <v>프랑스</v>
      </c>
      <c r="E4041" s="19" t="n">
        <f aca="false">IFERROR(VALUE(SUBSTITUTE(TRIM('수출입 실적(국가별)'!D4045),",","")),"")</f>
        <v>340763</v>
      </c>
      <c r="F4041" s="19" t="n">
        <f aca="false">IFERROR(VALUE(SUBSTITUTE(TRIM('수출입 실적(국가별)'!F4045),",","")),"")</f>
        <v>773935</v>
      </c>
      <c r="G4041" s="19" t="n">
        <f aca="false">IFERROR(VALUE(SUBSTITUTE(TRIM('수출입 실적(국가별)'!G4045),",","")),"")</f>
        <v>-433172</v>
      </c>
    </row>
    <row r="4042" customFormat="false" ht="15" hidden="false" customHeight="true" outlineLevel="0" collapsed="false">
      <c r="A4042" s="11" t="str">
        <f aca="false">TRIM('수출입 실적(국가별)'!A4046)</f>
        <v>2026.06</v>
      </c>
      <c r="B4042" s="17" t="n">
        <f aca="false">IFERROR(VALUE(LEFT(A4042,4)),"")</f>
        <v>2026</v>
      </c>
      <c r="C4042" s="17" t="n">
        <f aca="false">IFERROR(VALUE(RIGHT(A4042,2)),"")</f>
        <v>6</v>
      </c>
      <c r="D4042" s="11" t="str">
        <f aca="false">TRIM('수출입 실적(국가별)'!B4046)</f>
        <v>스페인</v>
      </c>
      <c r="E4042" s="19" t="n">
        <f aca="false">IFERROR(VALUE(SUBSTITUTE(TRIM('수출입 실적(국가별)'!D4046),",","")),"")</f>
        <v>328879</v>
      </c>
      <c r="F4042" s="19" t="n">
        <f aca="false">IFERROR(VALUE(SUBSTITUTE(TRIM('수출입 실적(국가별)'!F4046),",","")),"")</f>
        <v>251871</v>
      </c>
      <c r="G4042" s="19" t="n">
        <f aca="false">IFERROR(VALUE(SUBSTITUTE(TRIM('수출입 실적(국가별)'!G4046),",","")),"")</f>
        <v>77008</v>
      </c>
    </row>
    <row r="4043" customFormat="false" ht="15" hidden="false" customHeight="true" outlineLevel="0" collapsed="false">
      <c r="A4043" s="11" t="str">
        <f aca="false">TRIM('수출입 실적(국가별)'!A4047)</f>
        <v>2026.06</v>
      </c>
      <c r="B4043" s="17" t="n">
        <f aca="false">IFERROR(VALUE(LEFT(A4043,4)),"")</f>
        <v>2026</v>
      </c>
      <c r="C4043" s="17" t="n">
        <f aca="false">IFERROR(VALUE(RIGHT(A4043,2)),"")</f>
        <v>6</v>
      </c>
      <c r="D4043" s="11" t="str">
        <f aca="false">TRIM('수출입 실적(국가별)'!B4047)</f>
        <v>라이베리아</v>
      </c>
      <c r="E4043" s="19" t="n">
        <f aca="false">IFERROR(VALUE(SUBSTITUTE(TRIM('수출입 실적(국가별)'!D4047),",","")),"")</f>
        <v>278818</v>
      </c>
      <c r="F4043" s="19" t="n">
        <f aca="false">IFERROR(VALUE(SUBSTITUTE(TRIM('수출입 실적(국가별)'!F4047),",","")),"")</f>
        <v>15</v>
      </c>
      <c r="G4043" s="19" t="n">
        <f aca="false">IFERROR(VALUE(SUBSTITUTE(TRIM('수출입 실적(국가별)'!G4047),",","")),"")</f>
        <v>278803</v>
      </c>
    </row>
    <row r="4044" customFormat="false" ht="15" hidden="false" customHeight="true" outlineLevel="0" collapsed="false">
      <c r="A4044" s="11" t="str">
        <f aca="false">TRIM('수출입 실적(국가별)'!A4048)</f>
        <v>2026.06</v>
      </c>
      <c r="B4044" s="17" t="n">
        <f aca="false">IFERROR(VALUE(LEFT(A4044,4)),"")</f>
        <v>2026</v>
      </c>
      <c r="C4044" s="17" t="n">
        <f aca="false">IFERROR(VALUE(RIGHT(A4044,2)),"")</f>
        <v>6</v>
      </c>
      <c r="D4044" s="11" t="str">
        <f aca="false">TRIM('수출입 실적(국가별)'!B4048)</f>
        <v>스위스</v>
      </c>
      <c r="E4044" s="19" t="n">
        <f aca="false">IFERROR(VALUE(SUBSTITUTE(TRIM('수출입 실적(국가별)'!D4048),",","")),"")</f>
        <v>274765</v>
      </c>
      <c r="F4044" s="19" t="n">
        <f aca="false">IFERROR(VALUE(SUBSTITUTE(TRIM('수출입 실적(국가별)'!F4048),",","")),"")</f>
        <v>397965</v>
      </c>
      <c r="G4044" s="19" t="n">
        <f aca="false">IFERROR(VALUE(SUBSTITUTE(TRIM('수출입 실적(국가별)'!G4048),",","")),"")</f>
        <v>-123200</v>
      </c>
    </row>
    <row r="4045" customFormat="false" ht="15" hidden="false" customHeight="true" outlineLevel="0" collapsed="false">
      <c r="A4045" s="11" t="str">
        <f aca="false">TRIM('수출입 실적(국가별)'!A4049)</f>
        <v>2026.06</v>
      </c>
      <c r="B4045" s="17" t="n">
        <f aca="false">IFERROR(VALUE(LEFT(A4045,4)),"")</f>
        <v>2026</v>
      </c>
      <c r="C4045" s="17" t="n">
        <f aca="false">IFERROR(VALUE(RIGHT(A4045,2)),"")</f>
        <v>6</v>
      </c>
      <c r="D4045" s="11" t="str">
        <f aca="false">TRIM('수출입 실적(국가별)'!B4049)</f>
        <v>아일랜드</v>
      </c>
      <c r="E4045" s="19" t="n">
        <f aca="false">IFERROR(VALUE(SUBSTITUTE(TRIM('수출입 실적(국가별)'!D4049),",","")),"")</f>
        <v>269594</v>
      </c>
      <c r="F4045" s="19" t="n">
        <f aca="false">IFERROR(VALUE(SUBSTITUTE(TRIM('수출입 실적(국가별)'!F4049),",","")),"")</f>
        <v>125092</v>
      </c>
      <c r="G4045" s="19" t="n">
        <f aca="false">IFERROR(VALUE(SUBSTITUTE(TRIM('수출입 실적(국가별)'!G4049),",","")),"")</f>
        <v>144501</v>
      </c>
    </row>
    <row r="4046" customFormat="false" ht="15" hidden="false" customHeight="true" outlineLevel="0" collapsed="false">
      <c r="A4046" s="11" t="str">
        <f aca="false">TRIM('수출입 실적(국가별)'!A4050)</f>
        <v>2026.06</v>
      </c>
      <c r="B4046" s="17" t="n">
        <f aca="false">IFERROR(VALUE(LEFT(A4046,4)),"")</f>
        <v>2026</v>
      </c>
      <c r="C4046" s="17" t="n">
        <f aca="false">IFERROR(VALUE(RIGHT(A4046,2)),"")</f>
        <v>6</v>
      </c>
      <c r="D4046" s="11" t="str">
        <f aca="false">TRIM('수출입 실적(국가별)'!B4050)</f>
        <v>키르기스스탄</v>
      </c>
      <c r="E4046" s="19" t="n">
        <f aca="false">IFERROR(VALUE(SUBSTITUTE(TRIM('수출입 실적(국가별)'!D4050),",","")),"")</f>
        <v>253154</v>
      </c>
      <c r="F4046" s="19" t="n">
        <f aca="false">IFERROR(VALUE(SUBSTITUTE(TRIM('수출입 실적(국가별)'!F4050),",","")),"")</f>
        <v>3</v>
      </c>
      <c r="G4046" s="19" t="n">
        <f aca="false">IFERROR(VALUE(SUBSTITUTE(TRIM('수출입 실적(국가별)'!G4050),",","")),"")</f>
        <v>253151</v>
      </c>
    </row>
    <row r="4047" customFormat="false" ht="15" hidden="false" customHeight="true" outlineLevel="0" collapsed="false">
      <c r="A4047" s="11" t="str">
        <f aca="false">TRIM('수출입 실적(국가별)'!A4051)</f>
        <v>2026.06</v>
      </c>
      <c r="B4047" s="17" t="n">
        <f aca="false">IFERROR(VALUE(LEFT(A4047,4)),"")</f>
        <v>2026</v>
      </c>
      <c r="C4047" s="17" t="n">
        <f aca="false">IFERROR(VALUE(RIGHT(A4047,2)),"")</f>
        <v>6</v>
      </c>
      <c r="D4047" s="11" t="str">
        <f aca="false">TRIM('수출입 실적(국가별)'!B4051)</f>
        <v>버뮤다</v>
      </c>
      <c r="E4047" s="19" t="n">
        <f aca="false">IFERROR(VALUE(SUBSTITUTE(TRIM('수출입 실적(국가별)'!D4051),",","")),"")</f>
        <v>211278</v>
      </c>
      <c r="F4047" s="19" t="n">
        <f aca="false">IFERROR(VALUE(SUBSTITUTE(TRIM('수출입 실적(국가별)'!F4051),",","")),"")</f>
        <v>0</v>
      </c>
      <c r="G4047" s="19" t="n">
        <f aca="false">IFERROR(VALUE(SUBSTITUTE(TRIM('수출입 실적(국가별)'!G4051),",","")),"")</f>
        <v>211278</v>
      </c>
    </row>
    <row r="4048" customFormat="false" ht="15" hidden="false" customHeight="true" outlineLevel="0" collapsed="false">
      <c r="A4048" s="11" t="str">
        <f aca="false">TRIM('수출입 실적(국가별)'!A4052)</f>
        <v>2026.06</v>
      </c>
      <c r="B4048" s="17" t="n">
        <f aca="false">IFERROR(VALUE(LEFT(A4048,4)),"")</f>
        <v>2026</v>
      </c>
      <c r="C4048" s="17" t="n">
        <f aca="false">IFERROR(VALUE(RIGHT(A4048,2)),"")</f>
        <v>6</v>
      </c>
      <c r="D4048" s="11" t="str">
        <f aca="false">TRIM('수출입 실적(국가별)'!B4052)</f>
        <v>방글라데시</v>
      </c>
      <c r="E4048" s="19" t="n">
        <f aca="false">IFERROR(VALUE(SUBSTITUTE(TRIM('수출입 실적(국가별)'!D4052),",","")),"")</f>
        <v>197364</v>
      </c>
      <c r="F4048" s="19" t="n">
        <f aca="false">IFERROR(VALUE(SUBSTITUTE(TRIM('수출입 실적(국가별)'!F4052),",","")),"")</f>
        <v>30660</v>
      </c>
      <c r="G4048" s="19" t="n">
        <f aca="false">IFERROR(VALUE(SUBSTITUTE(TRIM('수출입 실적(국가별)'!G4052),",","")),"")</f>
        <v>166705</v>
      </c>
    </row>
    <row r="4049" customFormat="false" ht="15" hidden="false" customHeight="true" outlineLevel="0" collapsed="false">
      <c r="A4049" s="11" t="str">
        <f aca="false">TRIM('수출입 실적(국가별)'!A4053)</f>
        <v>2026.06</v>
      </c>
      <c r="B4049" s="17" t="n">
        <f aca="false">IFERROR(VALUE(LEFT(A4049,4)),"")</f>
        <v>2026</v>
      </c>
      <c r="C4049" s="17" t="n">
        <f aca="false">IFERROR(VALUE(RIGHT(A4049,2)),"")</f>
        <v>6</v>
      </c>
      <c r="D4049" s="11" t="str">
        <f aca="false">TRIM('수출입 실적(국가별)'!B4053)</f>
        <v>슬로바키아</v>
      </c>
      <c r="E4049" s="19" t="n">
        <f aca="false">IFERROR(VALUE(SUBSTITUTE(TRIM('수출입 실적(국가별)'!D4053),",","")),"")</f>
        <v>186325</v>
      </c>
      <c r="F4049" s="19" t="n">
        <f aca="false">IFERROR(VALUE(SUBSTITUTE(TRIM('수출입 실적(국가별)'!F4053),",","")),"")</f>
        <v>80163</v>
      </c>
      <c r="G4049" s="19" t="n">
        <f aca="false">IFERROR(VALUE(SUBSTITUTE(TRIM('수출입 실적(국가별)'!G4053),",","")),"")</f>
        <v>106162</v>
      </c>
    </row>
    <row r="4050" customFormat="false" ht="15" hidden="false" customHeight="true" outlineLevel="0" collapsed="false">
      <c r="A4050" s="11" t="str">
        <f aca="false">TRIM('수출입 실적(국가별)'!A4054)</f>
        <v>2026.06</v>
      </c>
      <c r="B4050" s="17" t="n">
        <f aca="false">IFERROR(VALUE(LEFT(A4050,4)),"")</f>
        <v>2026</v>
      </c>
      <c r="C4050" s="17" t="n">
        <f aca="false">IFERROR(VALUE(RIGHT(A4050,2)),"")</f>
        <v>6</v>
      </c>
      <c r="D4050" s="11" t="str">
        <f aca="false">TRIM('수출입 실적(국가별)'!B4054)</f>
        <v>이스라엘</v>
      </c>
      <c r="E4050" s="19" t="n">
        <f aca="false">IFERROR(VALUE(SUBSTITUTE(TRIM('수출입 실적(국가별)'!D4054),",","")),"")</f>
        <v>174166</v>
      </c>
      <c r="F4050" s="19" t="n">
        <f aca="false">IFERROR(VALUE(SUBSTITUTE(TRIM('수출입 실적(국가별)'!F4054),",","")),"")</f>
        <v>161465</v>
      </c>
      <c r="G4050" s="19" t="n">
        <f aca="false">IFERROR(VALUE(SUBSTITUTE(TRIM('수출입 실적(국가별)'!G4054),",","")),"")</f>
        <v>12701</v>
      </c>
    </row>
    <row r="4051" customFormat="false" ht="15" hidden="false" customHeight="true" outlineLevel="0" collapsed="false">
      <c r="A4051" s="11" t="str">
        <f aca="false">TRIM('수출입 실적(국가별)'!A4055)</f>
        <v>2026.06</v>
      </c>
      <c r="B4051" s="17" t="n">
        <f aca="false">IFERROR(VALUE(LEFT(A4051,4)),"")</f>
        <v>2026</v>
      </c>
      <c r="C4051" s="17" t="n">
        <f aca="false">IFERROR(VALUE(RIGHT(A4051,2)),"")</f>
        <v>6</v>
      </c>
      <c r="D4051" s="11" t="str">
        <f aca="false">TRIM('수출입 실적(국가별)'!B4055)</f>
        <v>카자흐스탄</v>
      </c>
      <c r="E4051" s="19" t="n">
        <f aca="false">IFERROR(VALUE(SUBSTITUTE(TRIM('수출입 실적(국가별)'!D4055),",","")),"")</f>
        <v>170915</v>
      </c>
      <c r="F4051" s="19" t="n">
        <f aca="false">IFERROR(VALUE(SUBSTITUTE(TRIM('수출입 실적(국가별)'!F4055),",","")),"")</f>
        <v>125249</v>
      </c>
      <c r="G4051" s="19" t="n">
        <f aca="false">IFERROR(VALUE(SUBSTITUTE(TRIM('수출입 실적(국가별)'!G4055),",","")),"")</f>
        <v>45666</v>
      </c>
    </row>
    <row r="4052" customFormat="false" ht="15" hidden="false" customHeight="true" outlineLevel="0" collapsed="false">
      <c r="A4052" s="11" t="str">
        <f aca="false">TRIM('수출입 실적(국가별)'!A4056)</f>
        <v>2026.06</v>
      </c>
      <c r="B4052" s="17" t="n">
        <f aca="false">IFERROR(VALUE(LEFT(A4052,4)),"")</f>
        <v>2026</v>
      </c>
      <c r="C4052" s="17" t="n">
        <f aca="false">IFERROR(VALUE(RIGHT(A4052,2)),"")</f>
        <v>6</v>
      </c>
      <c r="D4052" s="11" t="str">
        <f aca="false">TRIM('수출입 실적(국가별)'!B4056)</f>
        <v>이집트</v>
      </c>
      <c r="E4052" s="19" t="n">
        <f aca="false">IFERROR(VALUE(SUBSTITUTE(TRIM('수출입 실적(국가별)'!D4056),",","")),"")</f>
        <v>152815</v>
      </c>
      <c r="F4052" s="19" t="n">
        <f aca="false">IFERROR(VALUE(SUBSTITUTE(TRIM('수출입 실적(국가별)'!F4056),",","")),"")</f>
        <v>5085</v>
      </c>
      <c r="G4052" s="19" t="n">
        <f aca="false">IFERROR(VALUE(SUBSTITUTE(TRIM('수출입 실적(국가별)'!G4056),",","")),"")</f>
        <v>147730</v>
      </c>
    </row>
    <row r="4053" customFormat="false" ht="15" hidden="false" customHeight="true" outlineLevel="0" collapsed="false">
      <c r="A4053" s="11" t="str">
        <f aca="false">TRIM('수출입 실적(국가별)'!A4057)</f>
        <v>2026.06</v>
      </c>
      <c r="B4053" s="17" t="n">
        <f aca="false">IFERROR(VALUE(LEFT(A4053,4)),"")</f>
        <v>2026</v>
      </c>
      <c r="C4053" s="17" t="n">
        <f aca="false">IFERROR(VALUE(RIGHT(A4053,2)),"")</f>
        <v>6</v>
      </c>
      <c r="D4053" s="11" t="str">
        <f aca="false">TRIM('수출입 실적(국가별)'!B4057)</f>
        <v>우즈베키스탄</v>
      </c>
      <c r="E4053" s="19" t="n">
        <f aca="false">IFERROR(VALUE(SUBSTITUTE(TRIM('수출입 실적(국가별)'!D4057),",","")),"")</f>
        <v>149854</v>
      </c>
      <c r="F4053" s="19" t="n">
        <f aca="false">IFERROR(VALUE(SUBSTITUTE(TRIM('수출입 실적(국가별)'!F4057),",","")),"")</f>
        <v>2205</v>
      </c>
      <c r="G4053" s="19" t="n">
        <f aca="false">IFERROR(VALUE(SUBSTITUTE(TRIM('수출입 실적(국가별)'!G4057),",","")),"")</f>
        <v>147649</v>
      </c>
    </row>
    <row r="4054" customFormat="false" ht="15" hidden="false" customHeight="true" outlineLevel="0" collapsed="false">
      <c r="A4054" s="11" t="str">
        <f aca="false">TRIM('수출입 실적(국가별)'!A4058)</f>
        <v>2026.06</v>
      </c>
      <c r="B4054" s="17" t="n">
        <f aca="false">IFERROR(VALUE(LEFT(A4054,4)),"")</f>
        <v>2026</v>
      </c>
      <c r="C4054" s="17" t="n">
        <f aca="false">IFERROR(VALUE(RIGHT(A4054,2)),"")</f>
        <v>6</v>
      </c>
      <c r="D4054" s="11" t="str">
        <f aca="false">TRIM('수출입 실적(국가별)'!B4058)</f>
        <v>콜롬비아</v>
      </c>
      <c r="E4054" s="19" t="n">
        <f aca="false">IFERROR(VALUE(SUBSTITUTE(TRIM('수출입 실적(국가별)'!D4058),",","")),"")</f>
        <v>139706</v>
      </c>
      <c r="F4054" s="19" t="n">
        <f aca="false">IFERROR(VALUE(SUBSTITUTE(TRIM('수출입 실적(국가별)'!F4058),",","")),"")</f>
        <v>53835</v>
      </c>
      <c r="G4054" s="19" t="n">
        <f aca="false">IFERROR(VALUE(SUBSTITUTE(TRIM('수출입 실적(국가별)'!G4058),",","")),"")</f>
        <v>85870</v>
      </c>
    </row>
    <row r="4055" customFormat="false" ht="15" hidden="false" customHeight="true" outlineLevel="0" collapsed="false">
      <c r="A4055" s="11" t="str">
        <f aca="false">TRIM('수출입 실적(국가별)'!A4059)</f>
        <v>2026.06</v>
      </c>
      <c r="B4055" s="17" t="n">
        <f aca="false">IFERROR(VALUE(LEFT(A4055,4)),"")</f>
        <v>2026</v>
      </c>
      <c r="C4055" s="17" t="n">
        <f aca="false">IFERROR(VALUE(RIGHT(A4055,2)),"")</f>
        <v>6</v>
      </c>
      <c r="D4055" s="11" t="str">
        <f aca="false">TRIM('수출입 실적(국가별)'!B4059)</f>
        <v>바하마</v>
      </c>
      <c r="E4055" s="19" t="n">
        <f aca="false">IFERROR(VALUE(SUBSTITUTE(TRIM('수출입 실적(국가별)'!D4059),",","")),"")</f>
        <v>130912</v>
      </c>
      <c r="F4055" s="19" t="n">
        <f aca="false">IFERROR(VALUE(SUBSTITUTE(TRIM('수출입 실적(국가별)'!F4059),",","")),"")</f>
        <v>0</v>
      </c>
      <c r="G4055" s="19" t="n">
        <f aca="false">IFERROR(VALUE(SUBSTITUTE(TRIM('수출입 실적(국가별)'!G4059),",","")),"")</f>
        <v>130911</v>
      </c>
    </row>
    <row r="4056" customFormat="false" ht="15" hidden="false" customHeight="true" outlineLevel="0" collapsed="false">
      <c r="A4056" s="11" t="str">
        <f aca="false">TRIM('수출입 실적(국가별)'!A4060)</f>
        <v>2026.06</v>
      </c>
      <c r="B4056" s="17" t="n">
        <f aca="false">IFERROR(VALUE(LEFT(A4056,4)),"")</f>
        <v>2026</v>
      </c>
      <c r="C4056" s="17" t="n">
        <f aca="false">IFERROR(VALUE(RIGHT(A4056,2)),"")</f>
        <v>6</v>
      </c>
      <c r="D4056" s="11" t="str">
        <f aca="false">TRIM('수출입 실적(국가별)'!B4060)</f>
        <v>그리스</v>
      </c>
      <c r="E4056" s="19" t="n">
        <f aca="false">IFERROR(VALUE(SUBSTITUTE(TRIM('수출입 실적(국가별)'!D4060),",","")),"")</f>
        <v>124903</v>
      </c>
      <c r="F4056" s="19" t="n">
        <f aca="false">IFERROR(VALUE(SUBSTITUTE(TRIM('수출입 실적(국가별)'!F4060),",","")),"")</f>
        <v>90571</v>
      </c>
      <c r="G4056" s="19" t="n">
        <f aca="false">IFERROR(VALUE(SUBSTITUTE(TRIM('수출입 실적(국가별)'!G4060),",","")),"")</f>
        <v>34332</v>
      </c>
    </row>
    <row r="4057" customFormat="false" ht="15" hidden="false" customHeight="true" outlineLevel="0" collapsed="false">
      <c r="A4057" s="11" t="str">
        <f aca="false">TRIM('수출입 실적(국가별)'!A4061)</f>
        <v>2026.06</v>
      </c>
      <c r="B4057" s="17" t="n">
        <f aca="false">IFERROR(VALUE(LEFT(A4057,4)),"")</f>
        <v>2026</v>
      </c>
      <c r="C4057" s="17" t="n">
        <f aca="false">IFERROR(VALUE(RIGHT(A4057,2)),"")</f>
        <v>6</v>
      </c>
      <c r="D4057" s="11" t="str">
        <f aca="false">TRIM('수출입 실적(국가별)'!B4061)</f>
        <v>칠레</v>
      </c>
      <c r="E4057" s="19" t="n">
        <f aca="false">IFERROR(VALUE(SUBSTITUTE(TRIM('수출입 실적(국가별)'!D4061),",","")),"")</f>
        <v>120890</v>
      </c>
      <c r="F4057" s="19" t="n">
        <f aca="false">IFERROR(VALUE(SUBSTITUTE(TRIM('수출입 실적(국가별)'!F4061),",","")),"")</f>
        <v>767975</v>
      </c>
      <c r="G4057" s="19" t="n">
        <f aca="false">IFERROR(VALUE(SUBSTITUTE(TRIM('수출입 실적(국가별)'!G4061),",","")),"")</f>
        <v>-647085</v>
      </c>
    </row>
    <row r="4058" customFormat="false" ht="15" hidden="false" customHeight="true" outlineLevel="0" collapsed="false">
      <c r="A4058" s="11" t="str">
        <f aca="false">TRIM('수출입 실적(국가별)'!A4062)</f>
        <v>2026.06</v>
      </c>
      <c r="B4058" s="17" t="n">
        <f aca="false">IFERROR(VALUE(LEFT(A4058,4)),"")</f>
        <v>2026</v>
      </c>
      <c r="C4058" s="17" t="n">
        <f aca="false">IFERROR(VALUE(RIGHT(A4058,2)),"")</f>
        <v>6</v>
      </c>
      <c r="D4058" s="11" t="str">
        <f aca="false">TRIM('수출입 실적(국가별)'!B4062)</f>
        <v>오스트리아</v>
      </c>
      <c r="E4058" s="19" t="n">
        <f aca="false">IFERROR(VALUE(SUBSTITUTE(TRIM('수출입 실적(국가별)'!D4062),",","")),"")</f>
        <v>119869</v>
      </c>
      <c r="F4058" s="19" t="n">
        <f aca="false">IFERROR(VALUE(SUBSTITUTE(TRIM('수출입 실적(국가별)'!F4062),",","")),"")</f>
        <v>155981</v>
      </c>
      <c r="G4058" s="19" t="n">
        <f aca="false">IFERROR(VALUE(SUBSTITUTE(TRIM('수출입 실적(국가별)'!G4062),",","")),"")</f>
        <v>-36112</v>
      </c>
    </row>
    <row r="4059" customFormat="false" ht="15" hidden="false" customHeight="true" outlineLevel="0" collapsed="false">
      <c r="A4059" s="11" t="str">
        <f aca="false">TRIM('수출입 실적(국가별)'!A4063)</f>
        <v>2026.06</v>
      </c>
      <c r="B4059" s="17" t="n">
        <f aca="false">IFERROR(VALUE(LEFT(A4059,4)),"")</f>
        <v>2026</v>
      </c>
      <c r="C4059" s="17" t="n">
        <f aca="false">IFERROR(VALUE(RIGHT(A4059,2)),"")</f>
        <v>6</v>
      </c>
      <c r="D4059" s="11" t="str">
        <f aca="false">TRIM('수출입 실적(국가별)'!B4063)</f>
        <v>스웨덴</v>
      </c>
      <c r="E4059" s="19" t="n">
        <f aca="false">IFERROR(VALUE(SUBSTITUTE(TRIM('수출입 실적(국가별)'!D4063),",","")),"")</f>
        <v>117228</v>
      </c>
      <c r="F4059" s="19" t="n">
        <f aca="false">IFERROR(VALUE(SUBSTITUTE(TRIM('수출입 실적(국가별)'!F4063),",","")),"")</f>
        <v>258577</v>
      </c>
      <c r="G4059" s="19" t="n">
        <f aca="false">IFERROR(VALUE(SUBSTITUTE(TRIM('수출입 실적(국가별)'!G4063),",","")),"")</f>
        <v>-141349</v>
      </c>
    </row>
    <row r="4060" customFormat="false" ht="15" hidden="false" customHeight="true" outlineLevel="0" collapsed="false">
      <c r="A4060" s="11" t="str">
        <f aca="false">TRIM('수출입 실적(국가별)'!A4064)</f>
        <v>2026.06</v>
      </c>
      <c r="B4060" s="17" t="n">
        <f aca="false">IFERROR(VALUE(LEFT(A4060,4)),"")</f>
        <v>2026</v>
      </c>
      <c r="C4060" s="17" t="n">
        <f aca="false">IFERROR(VALUE(RIGHT(A4060,2)),"")</f>
        <v>6</v>
      </c>
      <c r="D4060" s="11" t="str">
        <f aca="false">TRIM('수출입 실적(국가별)'!B4064)</f>
        <v>괌</v>
      </c>
      <c r="E4060" s="19" t="n">
        <f aca="false">IFERROR(VALUE(SUBSTITUTE(TRIM('수출입 실적(국가별)'!D4064),",","")),"")</f>
        <v>110566</v>
      </c>
      <c r="F4060" s="19" t="n">
        <f aca="false">IFERROR(VALUE(SUBSTITUTE(TRIM('수출입 실적(국가별)'!F4064),",","")),"")</f>
        <v>1136</v>
      </c>
      <c r="G4060" s="19" t="n">
        <f aca="false">IFERROR(VALUE(SUBSTITUTE(TRIM('수출입 실적(국가별)'!G4064),",","")),"")</f>
        <v>109430</v>
      </c>
    </row>
    <row r="4061" customFormat="false" ht="15" hidden="false" customHeight="true" outlineLevel="0" collapsed="false">
      <c r="A4061" s="11" t="str">
        <f aca="false">TRIM('수출입 실적(국가별)'!A4065)</f>
        <v>2026.06</v>
      </c>
      <c r="B4061" s="17" t="n">
        <f aca="false">IFERROR(VALUE(LEFT(A4061,4)),"")</f>
        <v>2026</v>
      </c>
      <c r="C4061" s="17" t="n">
        <f aca="false">IFERROR(VALUE(RIGHT(A4061,2)),"")</f>
        <v>6</v>
      </c>
      <c r="D4061" s="11" t="str">
        <f aca="false">TRIM('수출입 실적(국가별)'!B4065)</f>
        <v>파나마</v>
      </c>
      <c r="E4061" s="19" t="n">
        <f aca="false">IFERROR(VALUE(SUBSTITUTE(TRIM('수출입 실적(국가별)'!D4065),",","")),"")</f>
        <v>103569</v>
      </c>
      <c r="F4061" s="19" t="n">
        <f aca="false">IFERROR(VALUE(SUBSTITUTE(TRIM('수출입 실적(국가별)'!F4065),",","")),"")</f>
        <v>3843</v>
      </c>
      <c r="G4061" s="19" t="n">
        <f aca="false">IFERROR(VALUE(SUBSTITUTE(TRIM('수출입 실적(국가별)'!G4065),",","")),"")</f>
        <v>99726</v>
      </c>
    </row>
    <row r="4062" customFormat="false" ht="15" hidden="false" customHeight="true" outlineLevel="0" collapsed="false">
      <c r="A4062" s="11" t="str">
        <f aca="false">TRIM('수출입 실적(국가별)'!A4066)</f>
        <v>2026.06</v>
      </c>
      <c r="B4062" s="17" t="n">
        <f aca="false">IFERROR(VALUE(LEFT(A4062,4)),"")</f>
        <v>2026</v>
      </c>
      <c r="C4062" s="17" t="n">
        <f aca="false">IFERROR(VALUE(RIGHT(A4062,2)),"")</f>
        <v>6</v>
      </c>
      <c r="D4062" s="11" t="str">
        <f aca="false">TRIM('수출입 실적(국가별)'!B4066)</f>
        <v>파키스탄</v>
      </c>
      <c r="E4062" s="19" t="n">
        <f aca="false">IFERROR(VALUE(SUBSTITUTE(TRIM('수출입 실적(국가별)'!D4066),",","")),"")</f>
        <v>92131</v>
      </c>
      <c r="F4062" s="19" t="n">
        <f aca="false">IFERROR(VALUE(SUBSTITUTE(TRIM('수출입 실적(국가별)'!F4066),",","")),"")</f>
        <v>16040</v>
      </c>
      <c r="G4062" s="19" t="n">
        <f aca="false">IFERROR(VALUE(SUBSTITUTE(TRIM('수출입 실적(국가별)'!G4066),",","")),"")</f>
        <v>76091</v>
      </c>
    </row>
    <row r="4063" customFormat="false" ht="15" hidden="false" customHeight="true" outlineLevel="0" collapsed="false">
      <c r="A4063" s="11" t="str">
        <f aca="false">TRIM('수출입 실적(국가별)'!A4067)</f>
        <v>2026.06</v>
      </c>
      <c r="B4063" s="17" t="n">
        <f aca="false">IFERROR(VALUE(LEFT(A4063,4)),"")</f>
        <v>2026</v>
      </c>
      <c r="C4063" s="17" t="n">
        <f aca="false">IFERROR(VALUE(RIGHT(A4063,2)),"")</f>
        <v>6</v>
      </c>
      <c r="D4063" s="11" t="str">
        <f aca="false">TRIM('수출입 실적(국가별)'!B4067)</f>
        <v>이라크</v>
      </c>
      <c r="E4063" s="19" t="n">
        <f aca="false">IFERROR(VALUE(SUBSTITUTE(TRIM('수출입 실적(국가별)'!D4067),",","")),"")</f>
        <v>86311</v>
      </c>
      <c r="F4063" s="19" t="n">
        <f aca="false">IFERROR(VALUE(SUBSTITUTE(TRIM('수출입 실적(국가별)'!F4067),",","")),"")</f>
        <v>297082</v>
      </c>
      <c r="G4063" s="19" t="n">
        <f aca="false">IFERROR(VALUE(SUBSTITUTE(TRIM('수출입 실적(국가별)'!G4067),",","")),"")</f>
        <v>-210771</v>
      </c>
    </row>
    <row r="4064" customFormat="false" ht="15" hidden="false" customHeight="true" outlineLevel="0" collapsed="false">
      <c r="A4064" s="11" t="str">
        <f aca="false">TRIM('수출입 실적(국가별)'!A4068)</f>
        <v>2026.06</v>
      </c>
      <c r="B4064" s="17" t="n">
        <f aca="false">IFERROR(VALUE(LEFT(A4064,4)),"")</f>
        <v>2026</v>
      </c>
      <c r="C4064" s="17" t="n">
        <f aca="false">IFERROR(VALUE(RIGHT(A4064,2)),"")</f>
        <v>6</v>
      </c>
      <c r="D4064" s="11" t="str">
        <f aca="false">TRIM('수출입 실적(국가별)'!B4068)</f>
        <v>루마니아</v>
      </c>
      <c r="E4064" s="19" t="n">
        <f aca="false">IFERROR(VALUE(SUBSTITUTE(TRIM('수출입 실적(국가별)'!D4068),",","")),"")</f>
        <v>76949</v>
      </c>
      <c r="F4064" s="19" t="n">
        <f aca="false">IFERROR(VALUE(SUBSTITUTE(TRIM('수출입 실적(국가별)'!F4068),",","")),"")</f>
        <v>51405</v>
      </c>
      <c r="G4064" s="19" t="n">
        <f aca="false">IFERROR(VALUE(SUBSTITUTE(TRIM('수출입 실적(국가별)'!G4068),",","")),"")</f>
        <v>25545</v>
      </c>
    </row>
    <row r="4065" customFormat="false" ht="15" hidden="false" customHeight="true" outlineLevel="0" collapsed="false">
      <c r="A4065" s="11" t="str">
        <f aca="false">TRIM('수출입 실적(국가별)'!A4069)</f>
        <v>2026.06</v>
      </c>
      <c r="B4065" s="17" t="n">
        <f aca="false">IFERROR(VALUE(LEFT(A4065,4)),"")</f>
        <v>2026</v>
      </c>
      <c r="C4065" s="17" t="n">
        <f aca="false">IFERROR(VALUE(RIGHT(A4065,2)),"")</f>
        <v>6</v>
      </c>
      <c r="D4065" s="11" t="str">
        <f aca="false">TRIM('수출입 실적(국가별)'!B4069)</f>
        <v>남아프리카공화국</v>
      </c>
      <c r="E4065" s="19" t="n">
        <f aca="false">IFERROR(VALUE(SUBSTITUTE(TRIM('수출입 실적(국가별)'!D4069),",","")),"")</f>
        <v>76534</v>
      </c>
      <c r="F4065" s="19" t="n">
        <f aca="false">IFERROR(VALUE(SUBSTITUTE(TRIM('수출입 실적(국가별)'!F4069),",","")),"")</f>
        <v>224485</v>
      </c>
      <c r="G4065" s="19" t="n">
        <f aca="false">IFERROR(VALUE(SUBSTITUTE(TRIM('수출입 실적(국가별)'!G4069),",","")),"")</f>
        <v>-147951</v>
      </c>
    </row>
    <row r="4066" customFormat="false" ht="15" hidden="false" customHeight="true" outlineLevel="0" collapsed="false">
      <c r="A4066" s="11" t="str">
        <f aca="false">TRIM('수출입 실적(국가별)'!A4070)</f>
        <v>2026.06</v>
      </c>
      <c r="B4066" s="17" t="n">
        <f aca="false">IFERROR(VALUE(LEFT(A4066,4)),"")</f>
        <v>2026</v>
      </c>
      <c r="C4066" s="17" t="n">
        <f aca="false">IFERROR(VALUE(RIGHT(A4066,2)),"")</f>
        <v>6</v>
      </c>
      <c r="D4066" s="11" t="str">
        <f aca="false">TRIM('수출입 실적(국가별)'!B4070)</f>
        <v>포루투갈</v>
      </c>
      <c r="E4066" s="19" t="n">
        <f aca="false">IFERROR(VALUE(SUBSTITUTE(TRIM('수출입 실적(국가별)'!D4070),",","")),"")</f>
        <v>74852</v>
      </c>
      <c r="F4066" s="19" t="n">
        <f aca="false">IFERROR(VALUE(SUBSTITUTE(TRIM('수출입 실적(국가별)'!F4070),",","")),"")</f>
        <v>23242</v>
      </c>
      <c r="G4066" s="19" t="n">
        <f aca="false">IFERROR(VALUE(SUBSTITUTE(TRIM('수출입 실적(국가별)'!G4070),",","")),"")</f>
        <v>51610</v>
      </c>
    </row>
    <row r="4067" customFormat="false" ht="15" hidden="false" customHeight="true" outlineLevel="0" collapsed="false">
      <c r="A4067" s="11" t="str">
        <f aca="false">TRIM('수출입 실적(국가별)'!A4071)</f>
        <v>2026.06</v>
      </c>
      <c r="B4067" s="17" t="n">
        <f aca="false">IFERROR(VALUE(LEFT(A4067,4)),"")</f>
        <v>2026</v>
      </c>
      <c r="C4067" s="17" t="n">
        <f aca="false">IFERROR(VALUE(RIGHT(A4067,2)),"")</f>
        <v>6</v>
      </c>
      <c r="D4067" s="11" t="str">
        <f aca="false">TRIM('수출입 실적(국가별)'!B4071)</f>
        <v>페루</v>
      </c>
      <c r="E4067" s="19" t="n">
        <f aca="false">IFERROR(VALUE(SUBSTITUTE(TRIM('수출입 실적(국가별)'!D4071),",","")),"")</f>
        <v>73754</v>
      </c>
      <c r="F4067" s="19" t="n">
        <f aca="false">IFERROR(VALUE(SUBSTITUTE(TRIM('수출입 실적(국가별)'!F4071),",","")),"")</f>
        <v>425563</v>
      </c>
      <c r="G4067" s="19" t="n">
        <f aca="false">IFERROR(VALUE(SUBSTITUTE(TRIM('수출입 실적(국가별)'!G4071),",","")),"")</f>
        <v>-351809</v>
      </c>
    </row>
    <row r="4068" customFormat="false" ht="15" hidden="false" customHeight="true" outlineLevel="0" collapsed="false">
      <c r="A4068" s="11" t="str">
        <f aca="false">TRIM('수출입 실적(국가별)'!A4072)</f>
        <v>2026.06</v>
      </c>
      <c r="B4068" s="17" t="n">
        <f aca="false">IFERROR(VALUE(LEFT(A4068,4)),"")</f>
        <v>2026</v>
      </c>
      <c r="C4068" s="17" t="n">
        <f aca="false">IFERROR(VALUE(RIGHT(A4068,2)),"")</f>
        <v>6</v>
      </c>
      <c r="D4068" s="11" t="str">
        <f aca="false">TRIM('수출입 실적(국가별)'!B4072)</f>
        <v>모로코</v>
      </c>
      <c r="E4068" s="19" t="n">
        <f aca="false">IFERROR(VALUE(SUBSTITUTE(TRIM('수출입 실적(국가별)'!D4072),",","")),"")</f>
        <v>72756</v>
      </c>
      <c r="F4068" s="19" t="n">
        <f aca="false">IFERROR(VALUE(SUBSTITUTE(TRIM('수출입 실적(국가별)'!F4072),",","")),"")</f>
        <v>34958</v>
      </c>
      <c r="G4068" s="19" t="n">
        <f aca="false">IFERROR(VALUE(SUBSTITUTE(TRIM('수출입 실적(국가별)'!G4072),",","")),"")</f>
        <v>37799</v>
      </c>
    </row>
    <row r="4069" customFormat="false" ht="15" hidden="false" customHeight="true" outlineLevel="0" collapsed="false">
      <c r="A4069" s="11" t="str">
        <f aca="false">TRIM('수출입 실적(국가별)'!A4073)</f>
        <v>2026.06</v>
      </c>
      <c r="B4069" s="17" t="n">
        <f aca="false">IFERROR(VALUE(LEFT(A4069,4)),"")</f>
        <v>2026</v>
      </c>
      <c r="C4069" s="17" t="n">
        <f aca="false">IFERROR(VALUE(RIGHT(A4069,2)),"")</f>
        <v>6</v>
      </c>
      <c r="D4069" s="11" t="str">
        <f aca="false">TRIM('수출입 실적(국가별)'!B4073)</f>
        <v>슬로베니아</v>
      </c>
      <c r="E4069" s="19" t="n">
        <f aca="false">IFERROR(VALUE(SUBSTITUTE(TRIM('수출입 실적(국가별)'!D4073),",","")),"")</f>
        <v>70492</v>
      </c>
      <c r="F4069" s="19" t="n">
        <f aca="false">IFERROR(VALUE(SUBSTITUTE(TRIM('수출입 실적(국가별)'!F4073),",","")),"")</f>
        <v>18026</v>
      </c>
      <c r="G4069" s="19" t="n">
        <f aca="false">IFERROR(VALUE(SUBSTITUTE(TRIM('수출입 실적(국가별)'!G4073),",","")),"")</f>
        <v>52466</v>
      </c>
    </row>
    <row r="4070" customFormat="false" ht="15" hidden="false" customHeight="true" outlineLevel="0" collapsed="false">
      <c r="A4070" s="11" t="str">
        <f aca="false">TRIM('수출입 실적(국가별)'!A4074)</f>
        <v>2026.06</v>
      </c>
      <c r="B4070" s="17" t="n">
        <f aca="false">IFERROR(VALUE(LEFT(A4070,4)),"")</f>
        <v>2026</v>
      </c>
      <c r="C4070" s="17" t="n">
        <f aca="false">IFERROR(VALUE(RIGHT(A4070,2)),"")</f>
        <v>6</v>
      </c>
      <c r="D4070" s="11" t="str">
        <f aca="false">TRIM('수출입 실적(국가별)'!B4074)</f>
        <v>우크라이나</v>
      </c>
      <c r="E4070" s="19" t="n">
        <f aca="false">IFERROR(VALUE(SUBSTITUTE(TRIM('수출입 실적(국가별)'!D4074),",","")),"")</f>
        <v>68739</v>
      </c>
      <c r="F4070" s="19" t="n">
        <f aca="false">IFERROR(VALUE(SUBSTITUTE(TRIM('수출입 실적(국가별)'!F4074),",","")),"")</f>
        <v>26842</v>
      </c>
      <c r="G4070" s="19" t="n">
        <f aca="false">IFERROR(VALUE(SUBSTITUTE(TRIM('수출입 실적(국가별)'!G4074),",","")),"")</f>
        <v>41897</v>
      </c>
    </row>
    <row r="4071" customFormat="false" ht="15" hidden="false" customHeight="true" outlineLevel="0" collapsed="false">
      <c r="A4071" s="11" t="str">
        <f aca="false">TRIM('수출입 실적(국가별)'!A4075)</f>
        <v>2026.06</v>
      </c>
      <c r="B4071" s="17" t="n">
        <f aca="false">IFERROR(VALUE(LEFT(A4071,4)),"")</f>
        <v>2026</v>
      </c>
      <c r="C4071" s="17" t="n">
        <f aca="false">IFERROR(VALUE(RIGHT(A4071,2)),"")</f>
        <v>6</v>
      </c>
      <c r="D4071" s="11" t="str">
        <f aca="false">TRIM('수출입 실적(국가별)'!B4075)</f>
        <v>몽골</v>
      </c>
      <c r="E4071" s="19" t="n">
        <f aca="false">IFERROR(VALUE(SUBSTITUTE(TRIM('수출입 실적(국가별)'!D4075),",","")),"")</f>
        <v>66151</v>
      </c>
      <c r="F4071" s="19" t="n">
        <f aca="false">IFERROR(VALUE(SUBSTITUTE(TRIM('수출입 실적(국가별)'!F4075),",","")),"")</f>
        <v>2596</v>
      </c>
      <c r="G4071" s="19" t="n">
        <f aca="false">IFERROR(VALUE(SUBSTITUTE(TRIM('수출입 실적(국가별)'!G4075),",","")),"")</f>
        <v>63555</v>
      </c>
    </row>
    <row r="4072" customFormat="false" ht="15" hidden="false" customHeight="true" outlineLevel="0" collapsed="false">
      <c r="A4072" s="11" t="str">
        <f aca="false">TRIM('수출입 실적(국가별)'!A4076)</f>
        <v>2026.06</v>
      </c>
      <c r="B4072" s="17" t="n">
        <f aca="false">IFERROR(VALUE(LEFT(A4072,4)),"")</f>
        <v>2026</v>
      </c>
      <c r="C4072" s="17" t="n">
        <f aca="false">IFERROR(VALUE(RIGHT(A4072,2)),"")</f>
        <v>6</v>
      </c>
      <c r="D4072" s="11" t="str">
        <f aca="false">TRIM('수출입 실적(국가별)'!B4076)</f>
        <v>파푸아 뉴기니</v>
      </c>
      <c r="E4072" s="19" t="n">
        <f aca="false">IFERROR(VALUE(SUBSTITUTE(TRIM('수출입 실적(국가별)'!D4076),",","")),"")</f>
        <v>65184</v>
      </c>
      <c r="F4072" s="19" t="n">
        <f aca="false">IFERROR(VALUE(SUBSTITUTE(TRIM('수출입 실적(국가별)'!F4076),",","")),"")</f>
        <v>187704</v>
      </c>
      <c r="G4072" s="19" t="n">
        <f aca="false">IFERROR(VALUE(SUBSTITUTE(TRIM('수출입 실적(국가별)'!G4076),",","")),"")</f>
        <v>-122520</v>
      </c>
    </row>
    <row r="4073" customFormat="false" ht="15" hidden="false" customHeight="true" outlineLevel="0" collapsed="false">
      <c r="A4073" s="11" t="str">
        <f aca="false">TRIM('수출입 실적(국가별)'!A4077)</f>
        <v>2026.06</v>
      </c>
      <c r="B4073" s="17" t="n">
        <f aca="false">IFERROR(VALUE(LEFT(A4073,4)),"")</f>
        <v>2026</v>
      </c>
      <c r="C4073" s="17" t="n">
        <f aca="false">IFERROR(VALUE(RIGHT(A4073,2)),"")</f>
        <v>6</v>
      </c>
      <c r="D4073" s="11" t="str">
        <f aca="false">TRIM('수출입 실적(국가별)'!B4077)</f>
        <v>캄보디아</v>
      </c>
      <c r="E4073" s="19" t="n">
        <f aca="false">IFERROR(VALUE(SUBSTITUTE(TRIM('수출입 실적(국가별)'!D4077),",","")),"")</f>
        <v>62269</v>
      </c>
      <c r="F4073" s="19" t="n">
        <f aca="false">IFERROR(VALUE(SUBSTITUTE(TRIM('수출입 실적(국가별)'!F4077),",","")),"")</f>
        <v>63399</v>
      </c>
      <c r="G4073" s="19" t="n">
        <f aca="false">IFERROR(VALUE(SUBSTITUTE(TRIM('수출입 실적(국가별)'!G4077),",","")),"")</f>
        <v>-1130</v>
      </c>
    </row>
    <row r="4074" customFormat="false" ht="15" hidden="false" customHeight="true" outlineLevel="0" collapsed="false">
      <c r="A4074" s="11" t="str">
        <f aca="false">TRIM('수출입 실적(국가별)'!A4078)</f>
        <v>2026.06</v>
      </c>
      <c r="B4074" s="17" t="n">
        <f aca="false">IFERROR(VALUE(LEFT(A4074,4)),"")</f>
        <v>2026</v>
      </c>
      <c r="C4074" s="17" t="n">
        <f aca="false">IFERROR(VALUE(RIGHT(A4074,2)),"")</f>
        <v>6</v>
      </c>
      <c r="D4074" s="11" t="str">
        <f aca="false">TRIM('수출입 실적(국가별)'!B4078)</f>
        <v>요르단</v>
      </c>
      <c r="E4074" s="19" t="n">
        <f aca="false">IFERROR(VALUE(SUBSTITUTE(TRIM('수출입 실적(국가별)'!D4078),",","")),"")</f>
        <v>59593</v>
      </c>
      <c r="F4074" s="19" t="n">
        <f aca="false">IFERROR(VALUE(SUBSTITUTE(TRIM('수출입 실적(국가별)'!F4078),",","")),"")</f>
        <v>3554</v>
      </c>
      <c r="G4074" s="19" t="n">
        <f aca="false">IFERROR(VALUE(SUBSTITUTE(TRIM('수출입 실적(국가별)'!G4078),",","")),"")</f>
        <v>56040</v>
      </c>
    </row>
    <row r="4075" customFormat="false" ht="15" hidden="false" customHeight="true" outlineLevel="0" collapsed="false">
      <c r="A4075" s="11" t="str">
        <f aca="false">TRIM('수출입 실적(국가별)'!A4079)</f>
        <v>2026.06</v>
      </c>
      <c r="B4075" s="17" t="n">
        <f aca="false">IFERROR(VALUE(LEFT(A4075,4)),"")</f>
        <v>2026</v>
      </c>
      <c r="C4075" s="17" t="n">
        <f aca="false">IFERROR(VALUE(RIGHT(A4075,2)),"")</f>
        <v>6</v>
      </c>
      <c r="D4075" s="11" t="str">
        <f aca="false">TRIM('수출입 실적(국가별)'!B4079)</f>
        <v>덴마크</v>
      </c>
      <c r="E4075" s="19" t="n">
        <f aca="false">IFERROR(VALUE(SUBSTITUTE(TRIM('수출입 실적(국가별)'!D4079),",","")),"")</f>
        <v>58840</v>
      </c>
      <c r="F4075" s="19" t="n">
        <f aca="false">IFERROR(VALUE(SUBSTITUTE(TRIM('수출입 실적(국가별)'!F4079),",","")),"")</f>
        <v>140696</v>
      </c>
      <c r="G4075" s="19" t="n">
        <f aca="false">IFERROR(VALUE(SUBSTITUTE(TRIM('수출입 실적(국가별)'!G4079),",","")),"")</f>
        <v>-81856</v>
      </c>
    </row>
    <row r="4076" customFormat="false" ht="15" hidden="false" customHeight="true" outlineLevel="0" collapsed="false">
      <c r="A4076" s="11" t="str">
        <f aca="false">TRIM('수출입 실적(국가별)'!A4080)</f>
        <v>2026.06</v>
      </c>
      <c r="B4076" s="17" t="n">
        <f aca="false">IFERROR(VALUE(LEFT(A4076,4)),"")</f>
        <v>2026</v>
      </c>
      <c r="C4076" s="17" t="n">
        <f aca="false">IFERROR(VALUE(RIGHT(A4076,2)),"")</f>
        <v>6</v>
      </c>
      <c r="D4076" s="11" t="str">
        <f aca="false">TRIM('수출입 실적(국가별)'!B4080)</f>
        <v>노르웨이</v>
      </c>
      <c r="E4076" s="19" t="n">
        <f aca="false">IFERROR(VALUE(SUBSTITUTE(TRIM('수출입 실적(국가별)'!D4080),",","")),"")</f>
        <v>58616</v>
      </c>
      <c r="F4076" s="19" t="n">
        <f aca="false">IFERROR(VALUE(SUBSTITUTE(TRIM('수출입 실적(국가별)'!F4080),",","")),"")</f>
        <v>212029</v>
      </c>
      <c r="G4076" s="19" t="n">
        <f aca="false">IFERROR(VALUE(SUBSTITUTE(TRIM('수출입 실적(국가별)'!G4080),",","")),"")</f>
        <v>-153413</v>
      </c>
    </row>
    <row r="4077" customFormat="false" ht="15" hidden="false" customHeight="true" outlineLevel="0" collapsed="false">
      <c r="A4077" s="11" t="str">
        <f aca="false">TRIM('수출입 실적(국가별)'!A4081)</f>
        <v>2026.06</v>
      </c>
      <c r="B4077" s="17" t="n">
        <f aca="false">IFERROR(VALUE(LEFT(A4077,4)),"")</f>
        <v>2026</v>
      </c>
      <c r="C4077" s="17" t="n">
        <f aca="false">IFERROR(VALUE(RIGHT(A4077,2)),"")</f>
        <v>6</v>
      </c>
      <c r="D4077" s="11" t="str">
        <f aca="false">TRIM('수출입 실적(국가별)'!B4081)</f>
        <v>쿠웨이트</v>
      </c>
      <c r="E4077" s="19" t="n">
        <f aca="false">IFERROR(VALUE(SUBSTITUTE(TRIM('수출입 실적(국가별)'!D4081),",","")),"")</f>
        <v>58061</v>
      </c>
      <c r="F4077" s="19" t="n">
        <f aca="false">IFERROR(VALUE(SUBSTITUTE(TRIM('수출입 실적(국가별)'!F4081),",","")),"")</f>
        <v>254887</v>
      </c>
      <c r="G4077" s="19" t="n">
        <f aca="false">IFERROR(VALUE(SUBSTITUTE(TRIM('수출입 실적(국가별)'!G4081),",","")),"")</f>
        <v>-196826</v>
      </c>
    </row>
    <row r="4078" customFormat="false" ht="15" hidden="false" customHeight="true" outlineLevel="0" collapsed="false">
      <c r="A4078" s="11" t="str">
        <f aca="false">TRIM('수출입 실적(국가별)'!A4082)</f>
        <v>2026.06</v>
      </c>
      <c r="B4078" s="17" t="n">
        <f aca="false">IFERROR(VALUE(LEFT(A4078,4)),"")</f>
        <v>2026</v>
      </c>
      <c r="C4078" s="17" t="n">
        <f aca="false">IFERROR(VALUE(RIGHT(A4078,2)),"")</f>
        <v>6</v>
      </c>
      <c r="D4078" s="11" t="str">
        <f aca="false">TRIM('수출입 실적(국가별)'!B4082)</f>
        <v>나이지리아</v>
      </c>
      <c r="E4078" s="19" t="n">
        <f aca="false">IFERROR(VALUE(SUBSTITUTE(TRIM('수출입 실적(국가별)'!D4082),",","")),"")</f>
        <v>57751</v>
      </c>
      <c r="F4078" s="19" t="n">
        <f aca="false">IFERROR(VALUE(SUBSTITUTE(TRIM('수출입 실적(국가별)'!F4082),",","")),"")</f>
        <v>185083</v>
      </c>
      <c r="G4078" s="19" t="n">
        <f aca="false">IFERROR(VALUE(SUBSTITUTE(TRIM('수출입 실적(국가별)'!G4082),",","")),"")</f>
        <v>-127331</v>
      </c>
    </row>
    <row r="4079" customFormat="false" ht="15" hidden="false" customHeight="true" outlineLevel="0" collapsed="false">
      <c r="A4079" s="11" t="str">
        <f aca="false">TRIM('수출입 실적(국가별)'!A4083)</f>
        <v>2026.06</v>
      </c>
      <c r="B4079" s="17" t="n">
        <f aca="false">IFERROR(VALUE(LEFT(A4079,4)),"")</f>
        <v>2026</v>
      </c>
      <c r="C4079" s="17" t="n">
        <f aca="false">IFERROR(VALUE(RIGHT(A4079,2)),"")</f>
        <v>6</v>
      </c>
      <c r="D4079" s="11" t="str">
        <f aca="false">TRIM('수출입 실적(국가별)'!B4083)</f>
        <v>에쿠아도르</v>
      </c>
      <c r="E4079" s="19" t="n">
        <f aca="false">IFERROR(VALUE(SUBSTITUTE(TRIM('수출입 실적(국가별)'!D4083),",","")),"")</f>
        <v>54281</v>
      </c>
      <c r="F4079" s="19" t="n">
        <f aca="false">IFERROR(VALUE(SUBSTITUTE(TRIM('수출입 실적(국가별)'!F4083),",","")),"")</f>
        <v>14669</v>
      </c>
      <c r="G4079" s="19" t="n">
        <f aca="false">IFERROR(VALUE(SUBSTITUTE(TRIM('수출입 실적(국가별)'!G4083),",","")),"")</f>
        <v>39613</v>
      </c>
    </row>
    <row r="4080" customFormat="false" ht="15" hidden="false" customHeight="true" outlineLevel="0" collapsed="false">
      <c r="A4080" s="11" t="str">
        <f aca="false">TRIM('수출입 실적(국가별)'!A4084)</f>
        <v>2026.06</v>
      </c>
      <c r="B4080" s="17" t="n">
        <f aca="false">IFERROR(VALUE(LEFT(A4080,4)),"")</f>
        <v>2026</v>
      </c>
      <c r="C4080" s="17" t="n">
        <f aca="false">IFERROR(VALUE(RIGHT(A4080,2)),"")</f>
        <v>6</v>
      </c>
      <c r="D4080" s="11" t="str">
        <f aca="false">TRIM('수출입 실적(국가별)'!B4084)</f>
        <v>아르헨티나</v>
      </c>
      <c r="E4080" s="19" t="n">
        <f aca="false">IFERROR(VALUE(SUBSTITUTE(TRIM('수출입 실적(국가별)'!D4084),",","")),"")</f>
        <v>44588</v>
      </c>
      <c r="F4080" s="19" t="n">
        <f aca="false">IFERROR(VALUE(SUBSTITUTE(TRIM('수출입 실적(국가별)'!F4084),",","")),"")</f>
        <v>67498</v>
      </c>
      <c r="G4080" s="19" t="n">
        <f aca="false">IFERROR(VALUE(SUBSTITUTE(TRIM('수출입 실적(국가별)'!G4084),",","")),"")</f>
        <v>-22910</v>
      </c>
    </row>
    <row r="4081" customFormat="false" ht="15" hidden="false" customHeight="true" outlineLevel="0" collapsed="false">
      <c r="A4081" s="11" t="str">
        <f aca="false">TRIM('수출입 실적(국가별)'!A4085)</f>
        <v>2026.06</v>
      </c>
      <c r="B4081" s="17" t="n">
        <f aca="false">IFERROR(VALUE(LEFT(A4081,4)),"")</f>
        <v>2026</v>
      </c>
      <c r="C4081" s="17" t="n">
        <f aca="false">IFERROR(VALUE(RIGHT(A4081,2)),"")</f>
        <v>6</v>
      </c>
      <c r="D4081" s="11" t="str">
        <f aca="false">TRIM('수출입 실적(국가별)'!B4085)</f>
        <v>피지</v>
      </c>
      <c r="E4081" s="19" t="n">
        <f aca="false">IFERROR(VALUE(SUBSTITUTE(TRIM('수출입 실적(국가별)'!D4085),",","")),"")</f>
        <v>43823</v>
      </c>
      <c r="F4081" s="19" t="n">
        <f aca="false">IFERROR(VALUE(SUBSTITUTE(TRIM('수출입 실적(국가별)'!F4085),",","")),"")</f>
        <v>386</v>
      </c>
      <c r="G4081" s="19" t="n">
        <f aca="false">IFERROR(VALUE(SUBSTITUTE(TRIM('수출입 실적(국가별)'!G4085),",","")),"")</f>
        <v>43437</v>
      </c>
    </row>
    <row r="4082" customFormat="false" ht="15" hidden="false" customHeight="true" outlineLevel="0" collapsed="false">
      <c r="A4082" s="11" t="str">
        <f aca="false">TRIM('수출입 실적(국가별)'!A4086)</f>
        <v>2026.06</v>
      </c>
      <c r="B4082" s="17" t="n">
        <f aca="false">IFERROR(VALUE(LEFT(A4082,4)),"")</f>
        <v>2026</v>
      </c>
      <c r="C4082" s="17" t="n">
        <f aca="false">IFERROR(VALUE(RIGHT(A4082,2)),"")</f>
        <v>6</v>
      </c>
      <c r="D4082" s="11" t="str">
        <f aca="false">TRIM('수출입 실적(국가별)'!B4086)</f>
        <v>알제리</v>
      </c>
      <c r="E4082" s="19" t="n">
        <f aca="false">IFERROR(VALUE(SUBSTITUTE(TRIM('수출입 실적(국가별)'!D4086),",","")),"")</f>
        <v>40320</v>
      </c>
      <c r="F4082" s="19" t="n">
        <f aca="false">IFERROR(VALUE(SUBSTITUTE(TRIM('수출입 실적(국가별)'!F4086),",","")),"")</f>
        <v>475540</v>
      </c>
      <c r="G4082" s="19" t="n">
        <f aca="false">IFERROR(VALUE(SUBSTITUTE(TRIM('수출입 실적(국가별)'!G4086),",","")),"")</f>
        <v>-435220</v>
      </c>
    </row>
    <row r="4083" customFormat="false" ht="15" hidden="false" customHeight="true" outlineLevel="0" collapsed="false">
      <c r="A4083" s="11" t="str">
        <f aca="false">TRIM('수출입 실적(국가별)'!A4087)</f>
        <v>2026.06</v>
      </c>
      <c r="B4083" s="17" t="n">
        <f aca="false">IFERROR(VALUE(LEFT(A4083,4)),"")</f>
        <v>2026</v>
      </c>
      <c r="C4083" s="17" t="n">
        <f aca="false">IFERROR(VALUE(RIGHT(A4083,2)),"")</f>
        <v>6</v>
      </c>
      <c r="D4083" s="11" t="str">
        <f aca="false">TRIM('수출입 실적(국가별)'!B4087)</f>
        <v>리비아</v>
      </c>
      <c r="E4083" s="19" t="n">
        <f aca="false">IFERROR(VALUE(SUBSTITUTE(TRIM('수출입 실적(국가별)'!D4087),",","")),"")</f>
        <v>40139</v>
      </c>
      <c r="F4083" s="19" t="n">
        <f aca="false">IFERROR(VALUE(SUBSTITUTE(TRIM('수출입 실적(국가별)'!F4087),",","")),"")</f>
        <v>56731</v>
      </c>
      <c r="G4083" s="19" t="n">
        <f aca="false">IFERROR(VALUE(SUBSTITUTE(TRIM('수출입 실적(국가별)'!G4087),",","")),"")</f>
        <v>-16592</v>
      </c>
    </row>
    <row r="4084" customFormat="false" ht="15" hidden="false" customHeight="true" outlineLevel="0" collapsed="false">
      <c r="A4084" s="11" t="str">
        <f aca="false">TRIM('수출입 실적(국가별)'!A4088)</f>
        <v>2026.06</v>
      </c>
      <c r="B4084" s="17" t="n">
        <f aca="false">IFERROR(VALUE(LEFT(A4084,4)),"")</f>
        <v>2026</v>
      </c>
      <c r="C4084" s="17" t="n">
        <f aca="false">IFERROR(VALUE(RIGHT(A4084,2)),"")</f>
        <v>6</v>
      </c>
      <c r="D4084" s="11" t="str">
        <f aca="false">TRIM('수출입 실적(국가별)'!B4088)</f>
        <v>오만</v>
      </c>
      <c r="E4084" s="19" t="n">
        <f aca="false">IFERROR(VALUE(SUBSTITUTE(TRIM('수출입 실적(국가별)'!D4088),",","")),"")</f>
        <v>38591</v>
      </c>
      <c r="F4084" s="19" t="n">
        <f aca="false">IFERROR(VALUE(SUBSTITUTE(TRIM('수출입 실적(국가별)'!F4088),",","")),"")</f>
        <v>845455</v>
      </c>
      <c r="G4084" s="19" t="n">
        <f aca="false">IFERROR(VALUE(SUBSTITUTE(TRIM('수출입 실적(국가별)'!G4088),",","")),"")</f>
        <v>-806864</v>
      </c>
    </row>
    <row r="4085" customFormat="false" ht="15" hidden="false" customHeight="true" outlineLevel="0" collapsed="false">
      <c r="A4085" s="11" t="str">
        <f aca="false">TRIM('수출입 실적(국가별)'!A4089)</f>
        <v>2026.06</v>
      </c>
      <c r="B4085" s="17" t="n">
        <f aca="false">IFERROR(VALUE(LEFT(A4085,4)),"")</f>
        <v>2026</v>
      </c>
      <c r="C4085" s="17" t="n">
        <f aca="false">IFERROR(VALUE(RIGHT(A4085,2)),"")</f>
        <v>6</v>
      </c>
      <c r="D4085" s="11" t="str">
        <f aca="false">TRIM('수출입 실적(국가별)'!B4089)</f>
        <v>알바니아</v>
      </c>
      <c r="E4085" s="19" t="n">
        <f aca="false">IFERROR(VALUE(SUBSTITUTE(TRIM('수출입 실적(국가별)'!D4089),",","")),"")</f>
        <v>37691</v>
      </c>
      <c r="F4085" s="19" t="n">
        <f aca="false">IFERROR(VALUE(SUBSTITUTE(TRIM('수출입 실적(국가별)'!F4089),",","")),"")</f>
        <v>557</v>
      </c>
      <c r="G4085" s="19" t="n">
        <f aca="false">IFERROR(VALUE(SUBSTITUTE(TRIM('수출입 실적(국가별)'!G4089),",","")),"")</f>
        <v>37134</v>
      </c>
    </row>
    <row r="4086" customFormat="false" ht="15" hidden="false" customHeight="true" outlineLevel="0" collapsed="false">
      <c r="A4086" s="11" t="str">
        <f aca="false">TRIM('수출입 실적(국가별)'!A4090)</f>
        <v>2026.06</v>
      </c>
      <c r="B4086" s="17" t="n">
        <f aca="false">IFERROR(VALUE(LEFT(A4086,4)),"")</f>
        <v>2026</v>
      </c>
      <c r="C4086" s="17" t="n">
        <f aca="false">IFERROR(VALUE(RIGHT(A4086,2)),"")</f>
        <v>6</v>
      </c>
      <c r="D4086" s="11" t="str">
        <f aca="false">TRIM('수출입 실적(국가별)'!B4090)</f>
        <v>리투아니아</v>
      </c>
      <c r="E4086" s="19" t="n">
        <f aca="false">IFERROR(VALUE(SUBSTITUTE(TRIM('수출입 실적(국가별)'!D4090),",","")),"")</f>
        <v>35435</v>
      </c>
      <c r="F4086" s="19" t="n">
        <f aca="false">IFERROR(VALUE(SUBSTITUTE(TRIM('수출입 실적(국가별)'!F4090),",","")),"")</f>
        <v>9137</v>
      </c>
      <c r="G4086" s="19" t="n">
        <f aca="false">IFERROR(VALUE(SUBSTITUTE(TRIM('수출입 실적(국가별)'!G4090),",","")),"")</f>
        <v>26298</v>
      </c>
    </row>
    <row r="4087" customFormat="false" ht="15" hidden="false" customHeight="true" outlineLevel="0" collapsed="false">
      <c r="A4087" s="11" t="str">
        <f aca="false">TRIM('수출입 실적(국가별)'!A4091)</f>
        <v>2026.06</v>
      </c>
      <c r="B4087" s="17" t="n">
        <f aca="false">IFERROR(VALUE(LEFT(A4087,4)),"")</f>
        <v>2026</v>
      </c>
      <c r="C4087" s="17" t="n">
        <f aca="false">IFERROR(VALUE(RIGHT(A4087,2)),"")</f>
        <v>6</v>
      </c>
      <c r="D4087" s="11" t="str">
        <f aca="false">TRIM('수출입 실적(국가별)'!B4091)</f>
        <v>핀란드</v>
      </c>
      <c r="E4087" s="19" t="n">
        <f aca="false">IFERROR(VALUE(SUBSTITUTE(TRIM('수출입 실적(국가별)'!D4091),",","")),"")</f>
        <v>35337</v>
      </c>
      <c r="F4087" s="19" t="n">
        <f aca="false">IFERROR(VALUE(SUBSTITUTE(TRIM('수출입 실적(국가별)'!F4091),",","")),"")</f>
        <v>76249</v>
      </c>
      <c r="G4087" s="19" t="n">
        <f aca="false">IFERROR(VALUE(SUBSTITUTE(TRIM('수출입 실적(국가별)'!G4091),",","")),"")</f>
        <v>-40911</v>
      </c>
    </row>
    <row r="4088" customFormat="false" ht="15" hidden="false" customHeight="true" outlineLevel="0" collapsed="false">
      <c r="A4088" s="11" t="str">
        <f aca="false">TRIM('수출입 실적(국가별)'!A4092)</f>
        <v>2026.06</v>
      </c>
      <c r="B4088" s="17" t="n">
        <f aca="false">IFERROR(VALUE(LEFT(A4088,4)),"")</f>
        <v>2026</v>
      </c>
      <c r="C4088" s="17" t="n">
        <f aca="false">IFERROR(VALUE(RIGHT(A4088,2)),"")</f>
        <v>6</v>
      </c>
      <c r="D4088" s="11" t="str">
        <f aca="false">TRIM('수출입 실적(국가별)'!B4092)</f>
        <v>가나</v>
      </c>
      <c r="E4088" s="19" t="n">
        <f aca="false">IFERROR(VALUE(SUBSTITUTE(TRIM('수출입 실적(국가별)'!D4092),",","")),"")</f>
        <v>33533</v>
      </c>
      <c r="F4088" s="19" t="n">
        <f aca="false">IFERROR(VALUE(SUBSTITUTE(TRIM('수출입 실적(국가별)'!F4092),",","")),"")</f>
        <v>6902</v>
      </c>
      <c r="G4088" s="19" t="n">
        <f aca="false">IFERROR(VALUE(SUBSTITUTE(TRIM('수출입 실적(국가별)'!G4092),",","")),"")</f>
        <v>26631</v>
      </c>
    </row>
    <row r="4089" customFormat="false" ht="15" hidden="false" customHeight="true" outlineLevel="0" collapsed="false">
      <c r="A4089" s="11" t="str">
        <f aca="false">TRIM('수출입 실적(국가별)'!A4093)</f>
        <v>2026.06</v>
      </c>
      <c r="B4089" s="17" t="n">
        <f aca="false">IFERROR(VALUE(LEFT(A4089,4)),"")</f>
        <v>2026</v>
      </c>
      <c r="C4089" s="17" t="n">
        <f aca="false">IFERROR(VALUE(RIGHT(A4089,2)),"")</f>
        <v>6</v>
      </c>
      <c r="D4089" s="11" t="str">
        <f aca="false">TRIM('수출입 실적(국가별)'!B4093)</f>
        <v>미얀마</v>
      </c>
      <c r="E4089" s="19" t="n">
        <f aca="false">IFERROR(VALUE(SUBSTITUTE(TRIM('수출입 실적(국가별)'!D4093),",","")),"")</f>
        <v>31951</v>
      </c>
      <c r="F4089" s="19" t="n">
        <f aca="false">IFERROR(VALUE(SUBSTITUTE(TRIM('수출입 실적(국가별)'!F4093),",","")),"")</f>
        <v>30166</v>
      </c>
      <c r="G4089" s="19" t="n">
        <f aca="false">IFERROR(VALUE(SUBSTITUTE(TRIM('수출입 실적(국가별)'!G4093),",","")),"")</f>
        <v>1785</v>
      </c>
    </row>
    <row r="4090" customFormat="false" ht="15" hidden="false" customHeight="true" outlineLevel="0" collapsed="false">
      <c r="A4090" s="11" t="str">
        <f aca="false">TRIM('수출입 실적(국가별)'!A4094)</f>
        <v>2026.06</v>
      </c>
      <c r="B4090" s="17" t="n">
        <f aca="false">IFERROR(VALUE(LEFT(A4090,4)),"")</f>
        <v>2026</v>
      </c>
      <c r="C4090" s="17" t="n">
        <f aca="false">IFERROR(VALUE(RIGHT(A4090,2)),"")</f>
        <v>6</v>
      </c>
      <c r="D4090" s="11" t="str">
        <f aca="false">TRIM('수출입 실적(국가별)'!B4094)</f>
        <v>타지크</v>
      </c>
      <c r="E4090" s="19" t="n">
        <f aca="false">IFERROR(VALUE(SUBSTITUTE(TRIM('수출입 실적(국가별)'!D4094),",","")),"")</f>
        <v>29789</v>
      </c>
      <c r="F4090" s="19" t="n">
        <f aca="false">IFERROR(VALUE(SUBSTITUTE(TRIM('수출입 실적(국가별)'!F4094),",","")),"")</f>
        <v>0</v>
      </c>
      <c r="G4090" s="19" t="n">
        <f aca="false">IFERROR(VALUE(SUBSTITUTE(TRIM('수출입 실적(국가별)'!G4094),",","")),"")</f>
        <v>29789</v>
      </c>
    </row>
    <row r="4091" customFormat="false" ht="15" hidden="false" customHeight="true" outlineLevel="0" collapsed="false">
      <c r="A4091" s="11" t="str">
        <f aca="false">TRIM('수출입 실적(국가별)'!A4095)</f>
        <v>2026.06</v>
      </c>
      <c r="B4091" s="17" t="n">
        <f aca="false">IFERROR(VALUE(LEFT(A4091,4)),"")</f>
        <v>2026</v>
      </c>
      <c r="C4091" s="17" t="n">
        <f aca="false">IFERROR(VALUE(RIGHT(A4091,2)),"")</f>
        <v>6</v>
      </c>
      <c r="D4091" s="11" t="str">
        <f aca="false">TRIM('수출입 실적(국가별)'!B4095)</f>
        <v>에스토니아</v>
      </c>
      <c r="E4091" s="19" t="n">
        <f aca="false">IFERROR(VALUE(SUBSTITUTE(TRIM('수출입 실적(국가별)'!D4095),",","")),"")</f>
        <v>28552</v>
      </c>
      <c r="F4091" s="19" t="n">
        <f aca="false">IFERROR(VALUE(SUBSTITUTE(TRIM('수출입 실적(국가별)'!F4095),",","")),"")</f>
        <v>10426</v>
      </c>
      <c r="G4091" s="19" t="n">
        <f aca="false">IFERROR(VALUE(SUBSTITUTE(TRIM('수출입 실적(국가별)'!G4095),",","")),"")</f>
        <v>18127</v>
      </c>
    </row>
    <row r="4092" customFormat="false" ht="15" hidden="false" customHeight="true" outlineLevel="0" collapsed="false">
      <c r="A4092" s="11" t="str">
        <f aca="false">TRIM('수출입 실적(국가별)'!A4096)</f>
        <v>2026.06</v>
      </c>
      <c r="B4092" s="17" t="n">
        <f aca="false">IFERROR(VALUE(LEFT(A4092,4)),"")</f>
        <v>2026</v>
      </c>
      <c r="C4092" s="17" t="n">
        <f aca="false">IFERROR(VALUE(RIGHT(A4092,2)),"")</f>
        <v>6</v>
      </c>
      <c r="D4092" s="11" t="str">
        <f aca="false">TRIM('수출입 실적(국가별)'!B4096)</f>
        <v>엘살바도르</v>
      </c>
      <c r="E4092" s="19" t="n">
        <f aca="false">IFERROR(VALUE(SUBSTITUTE(TRIM('수출입 실적(국가별)'!D4096),",","")),"")</f>
        <v>25768</v>
      </c>
      <c r="F4092" s="19" t="n">
        <f aca="false">IFERROR(VALUE(SUBSTITUTE(TRIM('수출입 실적(국가별)'!F4096),",","")),"")</f>
        <v>3367</v>
      </c>
      <c r="G4092" s="19" t="n">
        <f aca="false">IFERROR(VALUE(SUBSTITUTE(TRIM('수출입 실적(국가별)'!G4096),",","")),"")</f>
        <v>22400</v>
      </c>
    </row>
    <row r="4093" customFormat="false" ht="15" hidden="false" customHeight="true" outlineLevel="0" collapsed="false">
      <c r="A4093" s="11" t="str">
        <f aca="false">TRIM('수출입 실적(국가별)'!A4097)</f>
        <v>2026.06</v>
      </c>
      <c r="B4093" s="17" t="n">
        <f aca="false">IFERROR(VALUE(LEFT(A4093,4)),"")</f>
        <v>2026</v>
      </c>
      <c r="C4093" s="17" t="n">
        <f aca="false">IFERROR(VALUE(RIGHT(A4093,2)),"")</f>
        <v>6</v>
      </c>
      <c r="D4093" s="11" t="str">
        <f aca="false">TRIM('수출입 실적(국가별)'!B4097)</f>
        <v>과테말라</v>
      </c>
      <c r="E4093" s="19" t="n">
        <f aca="false">IFERROR(VALUE(SUBSTITUTE(TRIM('수출입 실적(국가별)'!D4097),",","")),"")</f>
        <v>25456</v>
      </c>
      <c r="F4093" s="19" t="n">
        <f aca="false">IFERROR(VALUE(SUBSTITUTE(TRIM('수출입 실적(국가별)'!F4097),",","")),"")</f>
        <v>17286</v>
      </c>
      <c r="G4093" s="19" t="n">
        <f aca="false">IFERROR(VALUE(SUBSTITUTE(TRIM('수출입 실적(국가별)'!G4097),",","")),"")</f>
        <v>8170</v>
      </c>
    </row>
    <row r="4094" customFormat="false" ht="15" hidden="false" customHeight="true" outlineLevel="0" collapsed="false">
      <c r="A4094" s="11" t="str">
        <f aca="false">TRIM('수출입 실적(국가별)'!A4098)</f>
        <v>2026.06</v>
      </c>
      <c r="B4094" s="17" t="n">
        <f aca="false">IFERROR(VALUE(LEFT(A4094,4)),"")</f>
        <v>2026</v>
      </c>
      <c r="C4094" s="17" t="n">
        <f aca="false">IFERROR(VALUE(RIGHT(A4094,2)),"")</f>
        <v>6</v>
      </c>
      <c r="D4094" s="11" t="str">
        <f aca="false">TRIM('수출입 실적(국가별)'!B4098)</f>
        <v>크로아티아</v>
      </c>
      <c r="E4094" s="19" t="n">
        <f aca="false">IFERROR(VALUE(SUBSTITUTE(TRIM('수출입 실적(국가별)'!D4098),",","")),"")</f>
        <v>25260</v>
      </c>
      <c r="F4094" s="19" t="n">
        <f aca="false">IFERROR(VALUE(SUBSTITUTE(TRIM('수출입 실적(국가별)'!F4098),",","")),"")</f>
        <v>4077</v>
      </c>
      <c r="G4094" s="19" t="n">
        <f aca="false">IFERROR(VALUE(SUBSTITUTE(TRIM('수출입 실적(국가별)'!G4098),",","")),"")</f>
        <v>21183</v>
      </c>
    </row>
    <row r="4095" customFormat="false" ht="15" hidden="false" customHeight="true" outlineLevel="0" collapsed="false">
      <c r="A4095" s="11" t="str">
        <f aca="false">TRIM('수출입 실적(국가별)'!A4099)</f>
        <v>2026.06</v>
      </c>
      <c r="B4095" s="17" t="n">
        <f aca="false">IFERROR(VALUE(LEFT(A4095,4)),"")</f>
        <v>2026</v>
      </c>
      <c r="C4095" s="17" t="n">
        <f aca="false">IFERROR(VALUE(RIGHT(A4095,2)),"")</f>
        <v>6</v>
      </c>
      <c r="D4095" s="11" t="str">
        <f aca="false">TRIM('수출입 실적(국가별)'!B4099)</f>
        <v>불가리아</v>
      </c>
      <c r="E4095" s="19" t="n">
        <f aca="false">IFERROR(VALUE(SUBSTITUTE(TRIM('수출입 실적(국가별)'!D4099),",","")),"")</f>
        <v>24759</v>
      </c>
      <c r="F4095" s="19" t="n">
        <f aca="false">IFERROR(VALUE(SUBSTITUTE(TRIM('수출입 실적(국가별)'!F4099),",","")),"")</f>
        <v>15222</v>
      </c>
      <c r="G4095" s="19" t="n">
        <f aca="false">IFERROR(VALUE(SUBSTITUTE(TRIM('수출입 실적(국가별)'!G4099),",","")),"")</f>
        <v>9537</v>
      </c>
    </row>
    <row r="4096" customFormat="false" ht="15" hidden="false" customHeight="true" outlineLevel="0" collapsed="false">
      <c r="A4096" s="11" t="str">
        <f aca="false">TRIM('수출입 실적(국가별)'!A4100)</f>
        <v>2026.06</v>
      </c>
      <c r="B4096" s="17" t="n">
        <f aca="false">IFERROR(VALUE(LEFT(A4096,4)),"")</f>
        <v>2026</v>
      </c>
      <c r="C4096" s="17" t="n">
        <f aca="false">IFERROR(VALUE(RIGHT(A4096,2)),"")</f>
        <v>6</v>
      </c>
      <c r="D4096" s="11" t="str">
        <f aca="false">TRIM('수출입 실적(국가별)'!B4100)</f>
        <v>도미니카 공화국</v>
      </c>
      <c r="E4096" s="19" t="n">
        <f aca="false">IFERROR(VALUE(SUBSTITUTE(TRIM('수출입 실적(국가별)'!D4100),",","")),"")</f>
        <v>23656</v>
      </c>
      <c r="F4096" s="19" t="n">
        <f aca="false">IFERROR(VALUE(SUBSTITUTE(TRIM('수출입 실적(국가별)'!F4100),",","")),"")</f>
        <v>9806</v>
      </c>
      <c r="G4096" s="19" t="n">
        <f aca="false">IFERROR(VALUE(SUBSTITUTE(TRIM('수출입 실적(국가별)'!G4100),",","")),"")</f>
        <v>13850</v>
      </c>
    </row>
    <row r="4097" customFormat="false" ht="15" hidden="false" customHeight="true" outlineLevel="0" collapsed="false">
      <c r="A4097" s="11" t="str">
        <f aca="false">TRIM('수출입 실적(국가별)'!A4101)</f>
        <v>2026.06</v>
      </c>
      <c r="B4097" s="17" t="n">
        <f aca="false">IFERROR(VALUE(LEFT(A4097,4)),"")</f>
        <v>2026</v>
      </c>
      <c r="C4097" s="17" t="n">
        <f aca="false">IFERROR(VALUE(RIGHT(A4097,2)),"")</f>
        <v>6</v>
      </c>
      <c r="D4097" s="11" t="str">
        <f aca="false">TRIM('수출입 실적(국가별)'!B4101)</f>
        <v>시리아</v>
      </c>
      <c r="E4097" s="19" t="n">
        <f aca="false">IFERROR(VALUE(SUBSTITUTE(TRIM('수출입 실적(국가별)'!D4101),",","")),"")</f>
        <v>22447</v>
      </c>
      <c r="F4097" s="19" t="n">
        <f aca="false">IFERROR(VALUE(SUBSTITUTE(TRIM('수출입 실적(국가별)'!F4101),",","")),"")</f>
        <v>29</v>
      </c>
      <c r="G4097" s="19" t="n">
        <f aca="false">IFERROR(VALUE(SUBSTITUTE(TRIM('수출입 실적(국가별)'!G4101),",","")),"")</f>
        <v>22419</v>
      </c>
    </row>
    <row r="4098" customFormat="false" ht="15" hidden="false" customHeight="true" outlineLevel="0" collapsed="false">
      <c r="A4098" s="11" t="str">
        <f aca="false">TRIM('수출입 실적(국가별)'!A4102)</f>
        <v>2026.06</v>
      </c>
      <c r="B4098" s="17" t="n">
        <f aca="false">IFERROR(VALUE(LEFT(A4098,4)),"")</f>
        <v>2026</v>
      </c>
      <c r="C4098" s="17" t="n">
        <f aca="false">IFERROR(VALUE(RIGHT(A4098,2)),"")</f>
        <v>6</v>
      </c>
      <c r="D4098" s="11" t="str">
        <f aca="false">TRIM('수출입 실적(국가별)'!B4102)</f>
        <v>푸에르토리코</v>
      </c>
      <c r="E4098" s="19" t="n">
        <f aca="false">IFERROR(VALUE(SUBSTITUTE(TRIM('수출입 실적(국가별)'!D4102),",","")),"")</f>
        <v>21402</v>
      </c>
      <c r="F4098" s="19" t="n">
        <f aca="false">IFERROR(VALUE(SUBSTITUTE(TRIM('수출입 실적(국가별)'!F4102),",","")),"")</f>
        <v>33263</v>
      </c>
      <c r="G4098" s="19" t="n">
        <f aca="false">IFERROR(VALUE(SUBSTITUTE(TRIM('수출입 실적(국가별)'!G4102),",","")),"")</f>
        <v>-11861</v>
      </c>
    </row>
    <row r="4099" customFormat="false" ht="15" hidden="false" customHeight="true" outlineLevel="0" collapsed="false">
      <c r="A4099" s="11" t="str">
        <f aca="false">TRIM('수출입 실적(국가별)'!A4103)</f>
        <v>2026.06</v>
      </c>
      <c r="B4099" s="17" t="n">
        <f aca="false">IFERROR(VALUE(LEFT(A4099,4)),"")</f>
        <v>2026</v>
      </c>
      <c r="C4099" s="17" t="n">
        <f aca="false">IFERROR(VALUE(RIGHT(A4099,2)),"")</f>
        <v>6</v>
      </c>
      <c r="D4099" s="11" t="str">
        <f aca="false">TRIM('수출입 실적(국가별)'!B4103)</f>
        <v>지부티</v>
      </c>
      <c r="E4099" s="19" t="n">
        <f aca="false">IFERROR(VALUE(SUBSTITUTE(TRIM('수출입 실적(국가별)'!D4103),",","")),"")</f>
        <v>20247</v>
      </c>
      <c r="F4099" s="19" t="n">
        <f aca="false">IFERROR(VALUE(SUBSTITUTE(TRIM('수출입 실적(국가별)'!F4103),",","")),"")</f>
        <v>196</v>
      </c>
      <c r="G4099" s="19" t="n">
        <f aca="false">IFERROR(VALUE(SUBSTITUTE(TRIM('수출입 실적(국가별)'!G4103),",","")),"")</f>
        <v>20052</v>
      </c>
    </row>
    <row r="4100" customFormat="false" ht="15" hidden="false" customHeight="true" outlineLevel="0" collapsed="false">
      <c r="A4100" s="11" t="str">
        <f aca="false">TRIM('수출입 실적(국가별)'!A4104)</f>
        <v>2026.06</v>
      </c>
      <c r="B4100" s="17" t="n">
        <f aca="false">IFERROR(VALUE(LEFT(A4100,4)),"")</f>
        <v>2026</v>
      </c>
      <c r="C4100" s="17" t="n">
        <f aca="false">IFERROR(VALUE(RIGHT(A4100,2)),"")</f>
        <v>6</v>
      </c>
      <c r="D4100" s="11" t="str">
        <f aca="false">TRIM('수출입 실적(국가별)'!B4104)</f>
        <v>세르비아</v>
      </c>
      <c r="E4100" s="19" t="n">
        <f aca="false">IFERROR(VALUE(SUBSTITUTE(TRIM('수출입 실적(국가별)'!D4104),",","")),"")</f>
        <v>20189</v>
      </c>
      <c r="F4100" s="19" t="n">
        <f aca="false">IFERROR(VALUE(SUBSTITUTE(TRIM('수출입 실적(국가별)'!F4104),",","")),"")</f>
        <v>10762</v>
      </c>
      <c r="G4100" s="19" t="n">
        <f aca="false">IFERROR(VALUE(SUBSTITUTE(TRIM('수출입 실적(국가별)'!G4104),",","")),"")</f>
        <v>9427</v>
      </c>
    </row>
    <row r="4101" customFormat="false" ht="15" hidden="false" customHeight="true" outlineLevel="0" collapsed="false">
      <c r="A4101" s="11" t="str">
        <f aca="false">TRIM('수출입 실적(국가별)'!A4105)</f>
        <v>2026.06</v>
      </c>
      <c r="B4101" s="17" t="n">
        <f aca="false">IFERROR(VALUE(LEFT(A4101,4)),"")</f>
        <v>2026</v>
      </c>
      <c r="C4101" s="17" t="n">
        <f aca="false">IFERROR(VALUE(RIGHT(A4101,2)),"")</f>
        <v>6</v>
      </c>
      <c r="D4101" s="11" t="str">
        <f aca="false">TRIM('수출입 실적(국가별)'!B4105)</f>
        <v>아제르바이잔</v>
      </c>
      <c r="E4101" s="19" t="n">
        <f aca="false">IFERROR(VALUE(SUBSTITUTE(TRIM('수출입 실적(국가별)'!D4105),",","")),"")</f>
        <v>19949</v>
      </c>
      <c r="F4101" s="19" t="n">
        <f aca="false">IFERROR(VALUE(SUBSTITUTE(TRIM('수출입 실적(국가별)'!F4105),",","")),"")</f>
        <v>210</v>
      </c>
      <c r="G4101" s="19" t="n">
        <f aca="false">IFERROR(VALUE(SUBSTITUTE(TRIM('수출입 실적(국가별)'!G4105),",","")),"")</f>
        <v>19739</v>
      </c>
    </row>
    <row r="4102" customFormat="false" ht="15" hidden="false" customHeight="true" outlineLevel="0" collapsed="false">
      <c r="A4102" s="11" t="str">
        <f aca="false">TRIM('수출입 실적(국가별)'!A4106)</f>
        <v>2026.06</v>
      </c>
      <c r="B4102" s="17" t="n">
        <f aca="false">IFERROR(VALUE(LEFT(A4102,4)),"")</f>
        <v>2026</v>
      </c>
      <c r="C4102" s="17" t="n">
        <f aca="false">IFERROR(VALUE(RIGHT(A4102,2)),"")</f>
        <v>6</v>
      </c>
      <c r="D4102" s="11" t="str">
        <f aca="false">TRIM('수출입 실적(국가별)'!B4106)</f>
        <v>스리랑카</v>
      </c>
      <c r="E4102" s="19" t="n">
        <f aca="false">IFERROR(VALUE(SUBSTITUTE(TRIM('수출입 실적(국가별)'!D4106),",","")),"")</f>
        <v>19537</v>
      </c>
      <c r="F4102" s="19" t="n">
        <f aca="false">IFERROR(VALUE(SUBSTITUTE(TRIM('수출입 실적(국가별)'!F4106),",","")),"")</f>
        <v>10898</v>
      </c>
      <c r="G4102" s="19" t="n">
        <f aca="false">IFERROR(VALUE(SUBSTITUTE(TRIM('수출입 실적(국가별)'!G4106),",","")),"")</f>
        <v>8639</v>
      </c>
    </row>
    <row r="4103" customFormat="false" ht="15" hidden="false" customHeight="true" outlineLevel="0" collapsed="false">
      <c r="A4103" s="11" t="str">
        <f aca="false">TRIM('수출입 실적(국가별)'!A4107)</f>
        <v>2026.06</v>
      </c>
      <c r="B4103" s="17" t="n">
        <f aca="false">IFERROR(VALUE(LEFT(A4103,4)),"")</f>
        <v>2026</v>
      </c>
      <c r="C4103" s="17" t="n">
        <f aca="false">IFERROR(VALUE(RIGHT(A4103,2)),"")</f>
        <v>6</v>
      </c>
      <c r="D4103" s="11" t="str">
        <f aca="false">TRIM('수출입 실적(국가별)'!B4107)</f>
        <v>파라과이</v>
      </c>
      <c r="E4103" s="19" t="n">
        <f aca="false">IFERROR(VALUE(SUBSTITUTE(TRIM('수출입 실적(국가별)'!D4107),",","")),"")</f>
        <v>17879</v>
      </c>
      <c r="F4103" s="19" t="n">
        <f aca="false">IFERROR(VALUE(SUBSTITUTE(TRIM('수출입 실적(국가별)'!F4107),",","")),"")</f>
        <v>1684</v>
      </c>
      <c r="G4103" s="19" t="n">
        <f aca="false">IFERROR(VALUE(SUBSTITUTE(TRIM('수출입 실적(국가별)'!G4107),",","")),"")</f>
        <v>16195</v>
      </c>
    </row>
    <row r="4104" customFormat="false" ht="15" hidden="false" customHeight="true" outlineLevel="0" collapsed="false">
      <c r="A4104" s="11" t="str">
        <f aca="false">TRIM('수출입 실적(국가별)'!A4108)</f>
        <v>2026.06</v>
      </c>
      <c r="B4104" s="17" t="n">
        <f aca="false">IFERROR(VALUE(LEFT(A4104,4)),"")</f>
        <v>2026</v>
      </c>
      <c r="C4104" s="17" t="n">
        <f aca="false">IFERROR(VALUE(RIGHT(A4104,2)),"")</f>
        <v>6</v>
      </c>
      <c r="D4104" s="11" t="str">
        <f aca="false">TRIM('수출입 실적(국가별)'!B4108)</f>
        <v>카타르</v>
      </c>
      <c r="E4104" s="19" t="n">
        <f aca="false">IFERROR(VALUE(SUBSTITUTE(TRIM('수출입 실적(국가별)'!D4108),",","")),"")</f>
        <v>17750</v>
      </c>
      <c r="F4104" s="19" t="n">
        <f aca="false">IFERROR(VALUE(SUBSTITUTE(TRIM('수출입 실적(국가별)'!F4108),",","")),"")</f>
        <v>68019</v>
      </c>
      <c r="G4104" s="19" t="n">
        <f aca="false">IFERROR(VALUE(SUBSTITUTE(TRIM('수출입 실적(국가별)'!G4108),",","")),"")</f>
        <v>-50269</v>
      </c>
    </row>
    <row r="4105" customFormat="false" ht="15" hidden="false" customHeight="true" outlineLevel="0" collapsed="false">
      <c r="A4105" s="11" t="str">
        <f aca="false">TRIM('수출입 실적(국가별)'!A4109)</f>
        <v>2026.06</v>
      </c>
      <c r="B4105" s="17" t="n">
        <f aca="false">IFERROR(VALUE(LEFT(A4105,4)),"")</f>
        <v>2026</v>
      </c>
      <c r="C4105" s="17" t="n">
        <f aca="false">IFERROR(VALUE(RIGHT(A4105,2)),"")</f>
        <v>6</v>
      </c>
      <c r="D4105" s="11" t="str">
        <f aca="false">TRIM('수출입 실적(국가별)'!B4109)</f>
        <v>튀니지</v>
      </c>
      <c r="E4105" s="19" t="n">
        <f aca="false">IFERROR(VALUE(SUBSTITUTE(TRIM('수출입 실적(국가별)'!D4109),",","")),"")</f>
        <v>17642</v>
      </c>
      <c r="F4105" s="19" t="n">
        <f aca="false">IFERROR(VALUE(SUBSTITUTE(TRIM('수출입 실적(국가별)'!F4109),",","")),"")</f>
        <v>10843</v>
      </c>
      <c r="G4105" s="19" t="n">
        <f aca="false">IFERROR(VALUE(SUBSTITUTE(TRIM('수출입 실적(국가별)'!G4109),",","")),"")</f>
        <v>6800</v>
      </c>
    </row>
    <row r="4106" customFormat="false" ht="15" hidden="false" customHeight="true" outlineLevel="0" collapsed="false">
      <c r="A4106" s="11" t="str">
        <f aca="false">TRIM('수출입 실적(국가별)'!A4110)</f>
        <v>2026.06</v>
      </c>
      <c r="B4106" s="17" t="n">
        <f aca="false">IFERROR(VALUE(LEFT(A4106,4)),"")</f>
        <v>2026</v>
      </c>
      <c r="C4106" s="17" t="n">
        <f aca="false">IFERROR(VALUE(RIGHT(A4106,2)),"")</f>
        <v>6</v>
      </c>
      <c r="D4106" s="11" t="str">
        <f aca="false">TRIM('수출입 실적(국가별)'!B4110)</f>
        <v>우루과이</v>
      </c>
      <c r="E4106" s="19" t="n">
        <f aca="false">IFERROR(VALUE(SUBSTITUTE(TRIM('수출입 실적(국가별)'!D4110),",","")),"")</f>
        <v>17311</v>
      </c>
      <c r="F4106" s="19" t="n">
        <f aca="false">IFERROR(VALUE(SUBSTITUTE(TRIM('수출입 실적(국가별)'!F4110),",","")),"")</f>
        <v>15198</v>
      </c>
      <c r="G4106" s="19" t="n">
        <f aca="false">IFERROR(VALUE(SUBSTITUTE(TRIM('수출입 실적(국가별)'!G4110),",","")),"")</f>
        <v>2113</v>
      </c>
    </row>
    <row r="4107" customFormat="false" ht="15" hidden="false" customHeight="true" outlineLevel="0" collapsed="false">
      <c r="A4107" s="11" t="str">
        <f aca="false">TRIM('수출입 실적(국가별)'!A4111)</f>
        <v>2026.06</v>
      </c>
      <c r="B4107" s="17" t="n">
        <f aca="false">IFERROR(VALUE(LEFT(A4107,4)),"")</f>
        <v>2026</v>
      </c>
      <c r="C4107" s="17" t="n">
        <f aca="false">IFERROR(VALUE(RIGHT(A4107,2)),"")</f>
        <v>6</v>
      </c>
      <c r="D4107" s="11" t="str">
        <f aca="false">TRIM('수출입 실적(국가별)'!B4111)</f>
        <v>코스타리카</v>
      </c>
      <c r="E4107" s="19" t="n">
        <f aca="false">IFERROR(VALUE(SUBSTITUTE(TRIM('수출입 실적(국가별)'!D4111),",","")),"")</f>
        <v>16809</v>
      </c>
      <c r="F4107" s="19" t="n">
        <f aca="false">IFERROR(VALUE(SUBSTITUTE(TRIM('수출입 실적(국가별)'!F4111),",","")),"")</f>
        <v>19699</v>
      </c>
      <c r="G4107" s="19" t="n">
        <f aca="false">IFERROR(VALUE(SUBSTITUTE(TRIM('수출입 실적(국가별)'!G4111),",","")),"")</f>
        <v>-2890</v>
      </c>
    </row>
    <row r="4108" customFormat="false" ht="15" hidden="false" customHeight="true" outlineLevel="0" collapsed="false">
      <c r="A4108" s="11" t="str">
        <f aca="false">TRIM('수출입 실적(국가별)'!A4112)</f>
        <v>2026.06</v>
      </c>
      <c r="B4108" s="17" t="n">
        <f aca="false">IFERROR(VALUE(LEFT(A4108,4)),"")</f>
        <v>2026</v>
      </c>
      <c r="C4108" s="17" t="n">
        <f aca="false">IFERROR(VALUE(RIGHT(A4108,2)),"")</f>
        <v>6</v>
      </c>
      <c r="D4108" s="11" t="str">
        <f aca="false">TRIM('수출입 실적(국가별)'!B4112)</f>
        <v>케냐</v>
      </c>
      <c r="E4108" s="19" t="n">
        <f aca="false">IFERROR(VALUE(SUBSTITUTE(TRIM('수출입 실적(국가별)'!D4112),",","")),"")</f>
        <v>16555</v>
      </c>
      <c r="F4108" s="19" t="n">
        <f aca="false">IFERROR(VALUE(SUBSTITUTE(TRIM('수출입 실적(국가별)'!F4112),",","")),"")</f>
        <v>4105</v>
      </c>
      <c r="G4108" s="19" t="n">
        <f aca="false">IFERROR(VALUE(SUBSTITUTE(TRIM('수출입 실적(국가별)'!G4112),",","")),"")</f>
        <v>12450</v>
      </c>
    </row>
    <row r="4109" customFormat="false" ht="15" hidden="false" customHeight="true" outlineLevel="0" collapsed="false">
      <c r="A4109" s="11" t="str">
        <f aca="false">TRIM('수출입 실적(국가별)'!A4113)</f>
        <v>2026.06</v>
      </c>
      <c r="B4109" s="17" t="n">
        <f aca="false">IFERROR(VALUE(LEFT(A4109,4)),"")</f>
        <v>2026</v>
      </c>
      <c r="C4109" s="17" t="n">
        <f aca="false">IFERROR(VALUE(RIGHT(A4109,2)),"")</f>
        <v>6</v>
      </c>
      <c r="D4109" s="11" t="str">
        <f aca="false">TRIM('수출입 실적(국가별)'!B4113)</f>
        <v>코트디봐르</v>
      </c>
      <c r="E4109" s="19" t="n">
        <f aca="false">IFERROR(VALUE(SUBSTITUTE(TRIM('수출입 실적(국가별)'!D4113),",","")),"")</f>
        <v>16142</v>
      </c>
      <c r="F4109" s="19" t="n">
        <f aca="false">IFERROR(VALUE(SUBSTITUTE(TRIM('수출입 실적(국가별)'!F4113),",","")),"")</f>
        <v>9020</v>
      </c>
      <c r="G4109" s="19" t="n">
        <f aca="false">IFERROR(VALUE(SUBSTITUTE(TRIM('수출입 실적(국가별)'!G4113),",","")),"")</f>
        <v>7122</v>
      </c>
    </row>
    <row r="4110" customFormat="false" ht="15" hidden="false" customHeight="true" outlineLevel="0" collapsed="false">
      <c r="A4110" s="11" t="str">
        <f aca="false">TRIM('수출입 실적(국가별)'!A4114)</f>
        <v>2026.06</v>
      </c>
      <c r="B4110" s="17" t="n">
        <f aca="false">IFERROR(VALUE(LEFT(A4110,4)),"")</f>
        <v>2026</v>
      </c>
      <c r="C4110" s="17" t="n">
        <f aca="false">IFERROR(VALUE(RIGHT(A4110,2)),"")</f>
        <v>6</v>
      </c>
      <c r="D4110" s="11" t="str">
        <f aca="false">TRIM('수출입 실적(국가별)'!B4114)</f>
        <v>모잠비크</v>
      </c>
      <c r="E4110" s="19" t="n">
        <f aca="false">IFERROR(VALUE(SUBSTITUTE(TRIM('수출입 실적(국가별)'!D4114),",","")),"")</f>
        <v>15120</v>
      </c>
      <c r="F4110" s="19" t="n">
        <f aca="false">IFERROR(VALUE(SUBSTITUTE(TRIM('수출입 실적(국가별)'!F4114),",","")),"")</f>
        <v>82691</v>
      </c>
      <c r="G4110" s="19" t="n">
        <f aca="false">IFERROR(VALUE(SUBSTITUTE(TRIM('수출입 실적(국가별)'!G4114),",","")),"")</f>
        <v>-67571</v>
      </c>
    </row>
    <row r="4111" customFormat="false" ht="15" hidden="false" customHeight="true" outlineLevel="0" collapsed="false">
      <c r="A4111" s="11" t="str">
        <f aca="false">TRIM('수출입 실적(국가별)'!A4115)</f>
        <v>2026.06</v>
      </c>
      <c r="B4111" s="17" t="n">
        <f aca="false">IFERROR(VALUE(LEFT(A4111,4)),"")</f>
        <v>2026</v>
      </c>
      <c r="C4111" s="17" t="n">
        <f aca="false">IFERROR(VALUE(RIGHT(A4111,2)),"")</f>
        <v>6</v>
      </c>
      <c r="D4111" s="11" t="str">
        <f aca="false">TRIM('수출입 실적(국가별)'!B4115)</f>
        <v>온두라스</v>
      </c>
      <c r="E4111" s="19" t="n">
        <f aca="false">IFERROR(VALUE(SUBSTITUTE(TRIM('수출입 실적(국가별)'!D4115),",","")),"")</f>
        <v>14723</v>
      </c>
      <c r="F4111" s="19" t="n">
        <f aca="false">IFERROR(VALUE(SUBSTITUTE(TRIM('수출입 실적(국가별)'!F4115),",","")),"")</f>
        <v>5589</v>
      </c>
      <c r="G4111" s="19" t="n">
        <f aca="false">IFERROR(VALUE(SUBSTITUTE(TRIM('수출입 실적(국가별)'!G4115),",","")),"")</f>
        <v>9133</v>
      </c>
    </row>
    <row r="4112" customFormat="false" ht="15" hidden="false" customHeight="true" outlineLevel="0" collapsed="false">
      <c r="A4112" s="11" t="str">
        <f aca="false">TRIM('수출입 실적(국가별)'!A4116)</f>
        <v>2026.06</v>
      </c>
      <c r="B4112" s="17" t="n">
        <f aca="false">IFERROR(VALUE(LEFT(A4112,4)),"")</f>
        <v>2026</v>
      </c>
      <c r="C4112" s="17" t="n">
        <f aca="false">IFERROR(VALUE(RIGHT(A4112,2)),"")</f>
        <v>6</v>
      </c>
      <c r="D4112" s="11" t="str">
        <f aca="false">TRIM('수출입 실적(국가별)'!B4116)</f>
        <v>에티오피아</v>
      </c>
      <c r="E4112" s="19" t="n">
        <f aca="false">IFERROR(VALUE(SUBSTITUTE(TRIM('수출입 실적(국가별)'!D4116),",","")),"")</f>
        <v>14630</v>
      </c>
      <c r="F4112" s="19" t="n">
        <f aca="false">IFERROR(VALUE(SUBSTITUTE(TRIM('수출입 실적(국가별)'!F4116),",","")),"")</f>
        <v>14715</v>
      </c>
      <c r="G4112" s="19" t="n">
        <f aca="false">IFERROR(VALUE(SUBSTITUTE(TRIM('수출입 실적(국가별)'!G4116),",","")),"")</f>
        <v>-86</v>
      </c>
    </row>
    <row r="4113" customFormat="false" ht="15" hidden="false" customHeight="true" outlineLevel="0" collapsed="false">
      <c r="A4113" s="11" t="str">
        <f aca="false">TRIM('수출입 실적(국가별)'!A4117)</f>
        <v>2026.06</v>
      </c>
      <c r="B4113" s="17" t="n">
        <f aca="false">IFERROR(VALUE(LEFT(A4113,4)),"")</f>
        <v>2026</v>
      </c>
      <c r="C4113" s="17" t="n">
        <f aca="false">IFERROR(VALUE(RIGHT(A4113,2)),"")</f>
        <v>6</v>
      </c>
      <c r="D4113" s="11" t="str">
        <f aca="false">TRIM('수출입 실적(국가별)'!B4117)</f>
        <v>탄자니아</v>
      </c>
      <c r="E4113" s="19" t="n">
        <f aca="false">IFERROR(VALUE(SUBSTITUTE(TRIM('수출입 실적(국가별)'!D4117),",","")),"")</f>
        <v>14334</v>
      </c>
      <c r="F4113" s="19" t="n">
        <f aca="false">IFERROR(VALUE(SUBSTITUTE(TRIM('수출입 실적(국가별)'!F4117),",","")),"")</f>
        <v>1879</v>
      </c>
      <c r="G4113" s="19" t="n">
        <f aca="false">IFERROR(VALUE(SUBSTITUTE(TRIM('수출입 실적(국가별)'!G4117),",","")),"")</f>
        <v>12455</v>
      </c>
    </row>
    <row r="4114" customFormat="false" ht="15" hidden="false" customHeight="true" outlineLevel="0" collapsed="false">
      <c r="A4114" s="11" t="str">
        <f aca="false">TRIM('수출입 실적(국가별)'!A4118)</f>
        <v>2026.06</v>
      </c>
      <c r="B4114" s="17" t="n">
        <f aca="false">IFERROR(VALUE(LEFT(A4114,4)),"")</f>
        <v>2026</v>
      </c>
      <c r="C4114" s="17" t="n">
        <f aca="false">IFERROR(VALUE(RIGHT(A4114,2)),"")</f>
        <v>6</v>
      </c>
      <c r="D4114" s="11" t="str">
        <f aca="false">TRIM('수출입 실적(국가별)'!B4118)</f>
        <v>조지아</v>
      </c>
      <c r="E4114" s="19" t="n">
        <f aca="false">IFERROR(VALUE(SUBSTITUTE(TRIM('수출입 실적(국가별)'!D4118),",","")),"")</f>
        <v>13085</v>
      </c>
      <c r="F4114" s="19" t="n">
        <f aca="false">IFERROR(VALUE(SUBSTITUTE(TRIM('수출입 실적(국가별)'!F4118),",","")),"")</f>
        <v>7513</v>
      </c>
      <c r="G4114" s="19" t="n">
        <f aca="false">IFERROR(VALUE(SUBSTITUTE(TRIM('수출입 실적(국가별)'!G4118),",","")),"")</f>
        <v>5572</v>
      </c>
    </row>
    <row r="4115" customFormat="false" ht="15" hidden="false" customHeight="true" outlineLevel="0" collapsed="false">
      <c r="A4115" s="11" t="str">
        <f aca="false">TRIM('수출입 실적(국가별)'!A4119)</f>
        <v>2026.06</v>
      </c>
      <c r="B4115" s="17" t="n">
        <f aca="false">IFERROR(VALUE(LEFT(A4115,4)),"")</f>
        <v>2026</v>
      </c>
      <c r="C4115" s="17" t="n">
        <f aca="false">IFERROR(VALUE(RIGHT(A4115,2)),"")</f>
        <v>6</v>
      </c>
      <c r="D4115" s="11" t="str">
        <f aca="false">TRIM('수출입 실적(국가별)'!B4119)</f>
        <v>세네갈</v>
      </c>
      <c r="E4115" s="19" t="n">
        <f aca="false">IFERROR(VALUE(SUBSTITUTE(TRIM('수출입 실적(국가별)'!D4119),",","")),"")</f>
        <v>12143</v>
      </c>
      <c r="F4115" s="19" t="n">
        <f aca="false">IFERROR(VALUE(SUBSTITUTE(TRIM('수출입 실적(국가별)'!F4119),",","")),"")</f>
        <v>3253</v>
      </c>
      <c r="G4115" s="19" t="n">
        <f aca="false">IFERROR(VALUE(SUBSTITUTE(TRIM('수출입 실적(국가별)'!G4119),",","")),"")</f>
        <v>8890</v>
      </c>
    </row>
    <row r="4116" customFormat="false" ht="15" hidden="false" customHeight="true" outlineLevel="0" collapsed="false">
      <c r="A4116" s="11" t="str">
        <f aca="false">TRIM('수출입 실적(국가별)'!A4120)</f>
        <v>2026.06</v>
      </c>
      <c r="B4116" s="17" t="n">
        <f aca="false">IFERROR(VALUE(LEFT(A4116,4)),"")</f>
        <v>2026</v>
      </c>
      <c r="C4116" s="17" t="n">
        <f aca="false">IFERROR(VALUE(RIGHT(A4116,2)),"")</f>
        <v>6</v>
      </c>
      <c r="D4116" s="11" t="str">
        <f aca="false">TRIM('수출입 실적(국가별)'!B4120)</f>
        <v>레바논</v>
      </c>
      <c r="E4116" s="19" t="n">
        <f aca="false">IFERROR(VALUE(SUBSTITUTE(TRIM('수출입 실적(국가별)'!D4120),",","")),"")</f>
        <v>11612</v>
      </c>
      <c r="F4116" s="19" t="n">
        <f aca="false">IFERROR(VALUE(SUBSTITUTE(TRIM('수출입 실적(국가별)'!F4120),",","")),"")</f>
        <v>3128</v>
      </c>
      <c r="G4116" s="19" t="n">
        <f aca="false">IFERROR(VALUE(SUBSTITUTE(TRIM('수출입 실적(국가별)'!G4120),",","")),"")</f>
        <v>8483</v>
      </c>
    </row>
    <row r="4117" customFormat="false" ht="15" hidden="false" customHeight="true" outlineLevel="0" collapsed="false">
      <c r="A4117" s="11" t="str">
        <f aca="false">TRIM('수출입 실적(국가별)'!A4121)</f>
        <v>2026.06</v>
      </c>
      <c r="B4117" s="17" t="n">
        <f aca="false">IFERROR(VALUE(LEFT(A4117,4)),"")</f>
        <v>2026</v>
      </c>
      <c r="C4117" s="17" t="n">
        <f aca="false">IFERROR(VALUE(RIGHT(A4117,2)),"")</f>
        <v>6</v>
      </c>
      <c r="D4117" s="11" t="str">
        <f aca="false">TRIM('수출입 실적(국가별)'!B4121)</f>
        <v>기타국</v>
      </c>
      <c r="E4117" s="19" t="n">
        <f aca="false">IFERROR(VALUE(SUBSTITUTE(TRIM('수출입 실적(국가별)'!D4121),",","")),"")</f>
        <v>11462</v>
      </c>
      <c r="F4117" s="19" t="n">
        <f aca="false">IFERROR(VALUE(SUBSTITUTE(TRIM('수출입 실적(국가별)'!F4121),",","")),"")</f>
        <v>5039</v>
      </c>
      <c r="G4117" s="19" t="n">
        <f aca="false">IFERROR(VALUE(SUBSTITUTE(TRIM('수출입 실적(국가별)'!G4121),",","")),"")</f>
        <v>6423</v>
      </c>
    </row>
    <row r="4118" customFormat="false" ht="15" hidden="false" customHeight="true" outlineLevel="0" collapsed="false">
      <c r="A4118" s="11" t="str">
        <f aca="false">TRIM('수출입 실적(국가별)'!A4122)</f>
        <v>2026.06</v>
      </c>
      <c r="B4118" s="17" t="n">
        <f aca="false">IFERROR(VALUE(LEFT(A4118,4)),"")</f>
        <v>2026</v>
      </c>
      <c r="C4118" s="17" t="n">
        <f aca="false">IFERROR(VALUE(RIGHT(A4118,2)),"")</f>
        <v>6</v>
      </c>
      <c r="D4118" s="11" t="str">
        <f aca="false">TRIM('수출입 실적(국가별)'!B4122)</f>
        <v>불령 폴리네시아</v>
      </c>
      <c r="E4118" s="19" t="n">
        <f aca="false">IFERROR(VALUE(SUBSTITUTE(TRIM('수출입 실적(국가별)'!D4122),",","")),"")</f>
        <v>9927</v>
      </c>
      <c r="F4118" s="19" t="n">
        <f aca="false">IFERROR(VALUE(SUBSTITUTE(TRIM('수출입 실적(국가별)'!F4122),",","")),"")</f>
        <v>6</v>
      </c>
      <c r="G4118" s="19" t="n">
        <f aca="false">IFERROR(VALUE(SUBSTITUTE(TRIM('수출입 실적(국가별)'!G4122),",","")),"")</f>
        <v>9921</v>
      </c>
    </row>
    <row r="4119" customFormat="false" ht="15" hidden="false" customHeight="true" outlineLevel="0" collapsed="false">
      <c r="A4119" s="11" t="str">
        <f aca="false">TRIM('수출입 실적(국가별)'!A4123)</f>
        <v>2026.06</v>
      </c>
      <c r="B4119" s="17" t="n">
        <f aca="false">IFERROR(VALUE(LEFT(A4119,4)),"")</f>
        <v>2026</v>
      </c>
      <c r="C4119" s="17" t="n">
        <f aca="false">IFERROR(VALUE(RIGHT(A4119,2)),"")</f>
        <v>6</v>
      </c>
      <c r="D4119" s="11" t="str">
        <f aca="false">TRIM('수출입 실적(국가별)'!B4123)</f>
        <v>라오스</v>
      </c>
      <c r="E4119" s="19" t="n">
        <f aca="false">IFERROR(VALUE(SUBSTITUTE(TRIM('수출입 실적(국가별)'!D4123),",","")),"")</f>
        <v>9513</v>
      </c>
      <c r="F4119" s="19" t="n">
        <f aca="false">IFERROR(VALUE(SUBSTITUTE(TRIM('수출입 실적(국가별)'!F4123),",","")),"")</f>
        <v>11314</v>
      </c>
      <c r="G4119" s="19" t="n">
        <f aca="false">IFERROR(VALUE(SUBSTITUTE(TRIM('수출입 실적(국가별)'!G4123),",","")),"")</f>
        <v>-1801</v>
      </c>
    </row>
    <row r="4120" customFormat="false" ht="15" hidden="false" customHeight="true" outlineLevel="0" collapsed="false">
      <c r="A4120" s="11" t="str">
        <f aca="false">TRIM('수출입 실적(국가별)'!A4124)</f>
        <v>2026.06</v>
      </c>
      <c r="B4120" s="17" t="n">
        <f aca="false">IFERROR(VALUE(LEFT(A4120,4)),"")</f>
        <v>2026</v>
      </c>
      <c r="C4120" s="17" t="n">
        <f aca="false">IFERROR(VALUE(RIGHT(A4120,2)),"")</f>
        <v>6</v>
      </c>
      <c r="D4120" s="11" t="str">
        <f aca="false">TRIM('수출입 실적(국가별)'!B4124)</f>
        <v>벨라루스</v>
      </c>
      <c r="E4120" s="19" t="n">
        <f aca="false">IFERROR(VALUE(SUBSTITUTE(TRIM('수출입 실적(국가별)'!D4124),",","")),"")</f>
        <v>9403</v>
      </c>
      <c r="F4120" s="19" t="n">
        <f aca="false">IFERROR(VALUE(SUBSTITUTE(TRIM('수출입 실적(국가별)'!F4124),",","")),"")</f>
        <v>2345</v>
      </c>
      <c r="G4120" s="19" t="n">
        <f aca="false">IFERROR(VALUE(SUBSTITUTE(TRIM('수출입 실적(국가별)'!G4124),",","")),"")</f>
        <v>7058</v>
      </c>
    </row>
    <row r="4121" customFormat="false" ht="15" hidden="false" customHeight="true" outlineLevel="0" collapsed="false">
      <c r="A4121" s="11" t="str">
        <f aca="false">TRIM('수출입 실적(국가별)'!A4125)</f>
        <v>2026.06</v>
      </c>
      <c r="B4121" s="17" t="n">
        <f aca="false">IFERROR(VALUE(LEFT(A4121,4)),"")</f>
        <v>2026</v>
      </c>
      <c r="C4121" s="17" t="n">
        <f aca="false">IFERROR(VALUE(RIGHT(A4121,2)),"")</f>
        <v>6</v>
      </c>
      <c r="D4121" s="11" t="str">
        <f aca="false">TRIM('수출입 실적(국가별)'!B4125)</f>
        <v>베네주엘라</v>
      </c>
      <c r="E4121" s="19" t="n">
        <f aca="false">IFERROR(VALUE(SUBSTITUTE(TRIM('수출입 실적(국가별)'!D4125),",","")),"")</f>
        <v>8308</v>
      </c>
      <c r="F4121" s="19" t="n">
        <f aca="false">IFERROR(VALUE(SUBSTITUTE(TRIM('수출입 실적(국가별)'!F4125),",","")),"")</f>
        <v>1243</v>
      </c>
      <c r="G4121" s="19" t="n">
        <f aca="false">IFERROR(VALUE(SUBSTITUTE(TRIM('수출입 실적(국가별)'!G4125),",","")),"")</f>
        <v>7065</v>
      </c>
    </row>
    <row r="4122" customFormat="false" ht="15" hidden="false" customHeight="true" outlineLevel="0" collapsed="false">
      <c r="A4122" s="11" t="str">
        <f aca="false">TRIM('수출입 실적(국가별)'!A4126)</f>
        <v>2026.06</v>
      </c>
      <c r="B4122" s="17" t="n">
        <f aca="false">IFERROR(VALUE(LEFT(A4122,4)),"")</f>
        <v>2026</v>
      </c>
      <c r="C4122" s="17" t="n">
        <f aca="false">IFERROR(VALUE(RIGHT(A4122,2)),"")</f>
        <v>6</v>
      </c>
      <c r="D4122" s="11" t="str">
        <f aca="false">TRIM('수출입 실적(국가별)'!B4126)</f>
        <v>니카라과</v>
      </c>
      <c r="E4122" s="19" t="n">
        <f aca="false">IFERROR(VALUE(SUBSTITUTE(TRIM('수출입 실적(국가별)'!D4126),",","")),"")</f>
        <v>7571</v>
      </c>
      <c r="F4122" s="19" t="n">
        <f aca="false">IFERROR(VALUE(SUBSTITUTE(TRIM('수출입 실적(국가별)'!F4126),",","")),"")</f>
        <v>1693</v>
      </c>
      <c r="G4122" s="19" t="n">
        <f aca="false">IFERROR(VALUE(SUBSTITUTE(TRIM('수출입 실적(국가별)'!G4126),",","")),"")</f>
        <v>5878</v>
      </c>
    </row>
    <row r="4123" customFormat="false" ht="15" hidden="false" customHeight="true" outlineLevel="0" collapsed="false">
      <c r="A4123" s="11" t="str">
        <f aca="false">TRIM('수출입 실적(국가별)'!A4127)</f>
        <v>2026.06</v>
      </c>
      <c r="B4123" s="17" t="n">
        <f aca="false">IFERROR(VALUE(LEFT(A4123,4)),"")</f>
        <v>2026</v>
      </c>
      <c r="C4123" s="17" t="n">
        <f aca="false">IFERROR(VALUE(RIGHT(A4123,2)),"")</f>
        <v>6</v>
      </c>
      <c r="D4123" s="11" t="str">
        <f aca="false">TRIM('수출입 실적(국가별)'!B4127)</f>
        <v>라트비아</v>
      </c>
      <c r="E4123" s="19" t="n">
        <f aca="false">IFERROR(VALUE(SUBSTITUTE(TRIM('수출입 실적(국가별)'!D4127),",","")),"")</f>
        <v>7445</v>
      </c>
      <c r="F4123" s="19" t="n">
        <f aca="false">IFERROR(VALUE(SUBSTITUTE(TRIM('수출입 실적(국가별)'!F4127),",","")),"")</f>
        <v>8333</v>
      </c>
      <c r="G4123" s="19" t="n">
        <f aca="false">IFERROR(VALUE(SUBSTITUTE(TRIM('수출입 실적(국가별)'!G4127),",","")),"")</f>
        <v>-888</v>
      </c>
    </row>
    <row r="4124" customFormat="false" ht="15" hidden="false" customHeight="true" outlineLevel="0" collapsed="false">
      <c r="A4124" s="11" t="str">
        <f aca="false">TRIM('수출입 실적(국가별)'!A4128)</f>
        <v>2026.06</v>
      </c>
      <c r="B4124" s="17" t="n">
        <f aca="false">IFERROR(VALUE(LEFT(A4124,4)),"")</f>
        <v>2026</v>
      </c>
      <c r="C4124" s="17" t="n">
        <f aca="false">IFERROR(VALUE(RIGHT(A4124,2)),"")</f>
        <v>6</v>
      </c>
      <c r="D4124" s="11" t="str">
        <f aca="false">TRIM('수출입 실적(국가별)'!B4128)</f>
        <v>사이프러스</v>
      </c>
      <c r="E4124" s="19" t="n">
        <f aca="false">IFERROR(VALUE(SUBSTITUTE(TRIM('수출입 실적(국가별)'!D4128),",","")),"")</f>
        <v>6647</v>
      </c>
      <c r="F4124" s="19" t="n">
        <f aca="false">IFERROR(VALUE(SUBSTITUTE(TRIM('수출입 실적(국가별)'!F4128),",","")),"")</f>
        <v>231</v>
      </c>
      <c r="G4124" s="19" t="n">
        <f aca="false">IFERROR(VALUE(SUBSTITUTE(TRIM('수출입 실적(국가별)'!G4128),",","")),"")</f>
        <v>6417</v>
      </c>
    </row>
    <row r="4125" customFormat="false" ht="15" hidden="false" customHeight="true" outlineLevel="0" collapsed="false">
      <c r="A4125" s="11" t="str">
        <f aca="false">TRIM('수출입 실적(국가별)'!A4129)</f>
        <v>2026.06</v>
      </c>
      <c r="B4125" s="17" t="n">
        <f aca="false">IFERROR(VALUE(LEFT(A4125,4)),"")</f>
        <v>2026</v>
      </c>
      <c r="C4125" s="17" t="n">
        <f aca="false">IFERROR(VALUE(RIGHT(A4125,2)),"")</f>
        <v>6</v>
      </c>
      <c r="D4125" s="11" t="str">
        <f aca="false">TRIM('수출입 실적(국가별)'!B4129)</f>
        <v>몰도바</v>
      </c>
      <c r="E4125" s="19" t="n">
        <f aca="false">IFERROR(VALUE(SUBSTITUTE(TRIM('수출입 실적(국가별)'!D4129),",","")),"")</f>
        <v>6622</v>
      </c>
      <c r="F4125" s="19" t="n">
        <f aca="false">IFERROR(VALUE(SUBSTITUTE(TRIM('수출입 실적(국가별)'!F4129),",","")),"")</f>
        <v>3253</v>
      </c>
      <c r="G4125" s="19" t="n">
        <f aca="false">IFERROR(VALUE(SUBSTITUTE(TRIM('수출입 실적(국가별)'!G4129),",","")),"")</f>
        <v>3368</v>
      </c>
    </row>
    <row r="4126" customFormat="false" ht="15" hidden="false" customHeight="true" outlineLevel="0" collapsed="false">
      <c r="A4126" s="11" t="str">
        <f aca="false">TRIM('수출입 실적(국가별)'!A4130)</f>
        <v>2026.06</v>
      </c>
      <c r="B4126" s="17" t="n">
        <f aca="false">IFERROR(VALUE(LEFT(A4126,4)),"")</f>
        <v>2026</v>
      </c>
      <c r="C4126" s="17" t="n">
        <f aca="false">IFERROR(VALUE(RIGHT(A4126,2)),"")</f>
        <v>6</v>
      </c>
      <c r="D4126" s="11" t="str">
        <f aca="false">TRIM('수출입 실적(국가별)'!B4130)</f>
        <v>콩고민주공화국</v>
      </c>
      <c r="E4126" s="19" t="n">
        <f aca="false">IFERROR(VALUE(SUBSTITUTE(TRIM('수출입 실적(국가별)'!D4130),",","")),"")</f>
        <v>5662</v>
      </c>
      <c r="F4126" s="19" t="n">
        <f aca="false">IFERROR(VALUE(SUBSTITUTE(TRIM('수출입 실적(국가별)'!F4130),",","")),"")</f>
        <v>303905</v>
      </c>
      <c r="G4126" s="19" t="n">
        <f aca="false">IFERROR(VALUE(SUBSTITUTE(TRIM('수출입 실적(국가별)'!G4130),",","")),"")</f>
        <v>-298243</v>
      </c>
    </row>
    <row r="4127" customFormat="false" ht="15" hidden="false" customHeight="true" outlineLevel="0" collapsed="false">
      <c r="A4127" s="11" t="str">
        <f aca="false">TRIM('수출입 실적(국가별)'!A4131)</f>
        <v>2026.06</v>
      </c>
      <c r="B4127" s="17" t="n">
        <f aca="false">IFERROR(VALUE(LEFT(A4127,4)),"")</f>
        <v>2026</v>
      </c>
      <c r="C4127" s="17" t="n">
        <f aca="false">IFERROR(VALUE(RIGHT(A4127,2)),"")</f>
        <v>6</v>
      </c>
      <c r="D4127" s="11" t="str">
        <f aca="false">TRIM('수출입 실적(국가별)'!B4131)</f>
        <v>수단</v>
      </c>
      <c r="E4127" s="19" t="n">
        <f aca="false">IFERROR(VALUE(SUBSTITUTE(TRIM('수출입 실적(국가별)'!D4131),",","")),"")</f>
        <v>5600</v>
      </c>
      <c r="F4127" s="19" t="n">
        <f aca="false">IFERROR(VALUE(SUBSTITUTE(TRIM('수출입 실적(국가별)'!F4131),",","")),"")</f>
        <v>0</v>
      </c>
      <c r="G4127" s="19" t="n">
        <f aca="false">IFERROR(VALUE(SUBSTITUTE(TRIM('수출입 실적(국가별)'!G4131),",","")),"")</f>
        <v>5600</v>
      </c>
    </row>
    <row r="4128" customFormat="false" ht="15" hidden="false" customHeight="true" outlineLevel="0" collapsed="false">
      <c r="A4128" s="11" t="str">
        <f aca="false">TRIM('수출입 실적(국가별)'!A4132)</f>
        <v>2026.06</v>
      </c>
      <c r="B4128" s="17" t="n">
        <f aca="false">IFERROR(VALUE(LEFT(A4128,4)),"")</f>
        <v>2026</v>
      </c>
      <c r="C4128" s="17" t="n">
        <f aca="false">IFERROR(VALUE(RIGHT(A4128,2)),"")</f>
        <v>6</v>
      </c>
      <c r="D4128" s="11" t="str">
        <f aca="false">TRIM('수출입 실적(국가별)'!B4132)</f>
        <v>팔레스타인 해방기구</v>
      </c>
      <c r="E4128" s="19" t="n">
        <f aca="false">IFERROR(VALUE(SUBSTITUTE(TRIM('수출입 실적(국가별)'!D4132),",","")),"")</f>
        <v>4917</v>
      </c>
      <c r="F4128" s="19" t="n">
        <f aca="false">IFERROR(VALUE(SUBSTITUTE(TRIM('수출입 실적(국가별)'!F4132),",","")),"")</f>
        <v>283</v>
      </c>
      <c r="G4128" s="19" t="n">
        <f aca="false">IFERROR(VALUE(SUBSTITUTE(TRIM('수출입 실적(국가별)'!G4132),",","")),"")</f>
        <v>4633</v>
      </c>
    </row>
    <row r="4129" customFormat="false" ht="15" hidden="false" customHeight="true" outlineLevel="0" collapsed="false">
      <c r="A4129" s="11" t="str">
        <f aca="false">TRIM('수출입 실적(국가별)'!A4133)</f>
        <v>2026.06</v>
      </c>
      <c r="B4129" s="17" t="n">
        <f aca="false">IFERROR(VALUE(LEFT(A4129,4)),"")</f>
        <v>2026</v>
      </c>
      <c r="C4129" s="17" t="n">
        <f aca="false">IFERROR(VALUE(RIGHT(A4129,2)),"")</f>
        <v>6</v>
      </c>
      <c r="D4129" s="11" t="str">
        <f aca="false">TRIM('수출입 실적(국가별)'!B4133)</f>
        <v>토고</v>
      </c>
      <c r="E4129" s="19" t="n">
        <f aca="false">IFERROR(VALUE(SUBSTITUTE(TRIM('수출입 실적(국가별)'!D4133),",","")),"")</f>
        <v>4833</v>
      </c>
      <c r="F4129" s="19" t="n">
        <f aca="false">IFERROR(VALUE(SUBSTITUTE(TRIM('수출입 실적(국가별)'!F4133),",","")),"")</f>
        <v>288</v>
      </c>
      <c r="G4129" s="19" t="n">
        <f aca="false">IFERROR(VALUE(SUBSTITUTE(TRIM('수출입 실적(국가별)'!G4133),",","")),"")</f>
        <v>4545</v>
      </c>
    </row>
    <row r="4130" customFormat="false" ht="15" hidden="false" customHeight="true" outlineLevel="0" collapsed="false">
      <c r="A4130" s="11" t="str">
        <f aca="false">TRIM('수출입 실적(국가별)'!A4134)</f>
        <v>2026.06</v>
      </c>
      <c r="B4130" s="17" t="n">
        <f aca="false">IFERROR(VALUE(LEFT(A4130,4)),"")</f>
        <v>2026</v>
      </c>
      <c r="C4130" s="17" t="n">
        <f aca="false">IFERROR(VALUE(RIGHT(A4130,2)),"")</f>
        <v>6</v>
      </c>
      <c r="D4130" s="11" t="str">
        <f aca="false">TRIM('수출입 실적(국가별)'!B4134)</f>
        <v>이란</v>
      </c>
      <c r="E4130" s="19" t="n">
        <f aca="false">IFERROR(VALUE(SUBSTITUTE(TRIM('수출입 실적(국가별)'!D4134),",","")),"")</f>
        <v>4625</v>
      </c>
      <c r="F4130" s="19" t="n">
        <f aca="false">IFERROR(VALUE(SUBSTITUTE(TRIM('수출입 실적(국가별)'!F4134),",","")),"")</f>
        <v>126</v>
      </c>
      <c r="G4130" s="19" t="n">
        <f aca="false">IFERROR(VALUE(SUBSTITUTE(TRIM('수출입 실적(국가별)'!G4134),",","")),"")</f>
        <v>4499</v>
      </c>
    </row>
    <row r="4131" customFormat="false" ht="15" hidden="false" customHeight="true" outlineLevel="0" collapsed="false">
      <c r="A4131" s="11" t="str">
        <f aca="false">TRIM('수출입 실적(국가별)'!A4135)</f>
        <v>2026.06</v>
      </c>
      <c r="B4131" s="17" t="n">
        <f aca="false">IFERROR(VALUE(LEFT(A4131,4)),"")</f>
        <v>2026</v>
      </c>
      <c r="C4131" s="17" t="n">
        <f aca="false">IFERROR(VALUE(RIGHT(A4131,2)),"")</f>
        <v>6</v>
      </c>
      <c r="D4131" s="11" t="str">
        <f aca="false">TRIM('수출입 실적(국가별)'!B4135)</f>
        <v>사모아</v>
      </c>
      <c r="E4131" s="19" t="n">
        <f aca="false">IFERROR(VALUE(SUBSTITUTE(TRIM('수출입 실적(국가별)'!D4135),",","")),"")</f>
        <v>4600</v>
      </c>
      <c r="F4131" s="19" t="n">
        <f aca="false">IFERROR(VALUE(SUBSTITUTE(TRIM('수출입 실적(국가별)'!F4135),",","")),"")</f>
        <v>219</v>
      </c>
      <c r="G4131" s="19" t="n">
        <f aca="false">IFERROR(VALUE(SUBSTITUTE(TRIM('수출입 실적(국가별)'!G4135),",","")),"")</f>
        <v>4381</v>
      </c>
    </row>
    <row r="4132" customFormat="false" ht="15" hidden="false" customHeight="true" outlineLevel="0" collapsed="false">
      <c r="A4132" s="11" t="str">
        <f aca="false">TRIM('수출입 실적(국가별)'!A4136)</f>
        <v>2026.06</v>
      </c>
      <c r="B4132" s="17" t="n">
        <f aca="false">IFERROR(VALUE(LEFT(A4132,4)),"")</f>
        <v>2026</v>
      </c>
      <c r="C4132" s="17" t="n">
        <f aca="false">IFERROR(VALUE(RIGHT(A4132,2)),"")</f>
        <v>6</v>
      </c>
      <c r="D4132" s="11" t="str">
        <f aca="false">TRIM('수출입 실적(국가별)'!B4136)</f>
        <v>바레인</v>
      </c>
      <c r="E4132" s="19" t="n">
        <f aca="false">IFERROR(VALUE(SUBSTITUTE(TRIM('수출입 실적(국가별)'!D4136),",","")),"")</f>
        <v>4572</v>
      </c>
      <c r="F4132" s="19" t="n">
        <f aca="false">IFERROR(VALUE(SUBSTITUTE(TRIM('수출입 실적(국가별)'!F4136),",","")),"")</f>
        <v>7347</v>
      </c>
      <c r="G4132" s="19" t="n">
        <f aca="false">IFERROR(VALUE(SUBSTITUTE(TRIM('수출입 실적(국가별)'!G4136),",","")),"")</f>
        <v>-2775</v>
      </c>
    </row>
    <row r="4133" customFormat="false" ht="15" hidden="false" customHeight="true" outlineLevel="0" collapsed="false">
      <c r="A4133" s="11" t="str">
        <f aca="false">TRIM('수출입 실적(국가별)'!A4137)</f>
        <v>2026.06</v>
      </c>
      <c r="B4133" s="17" t="n">
        <f aca="false">IFERROR(VALUE(LEFT(A4133,4)),"")</f>
        <v>2026</v>
      </c>
      <c r="C4133" s="17" t="n">
        <f aca="false">IFERROR(VALUE(RIGHT(A4133,2)),"")</f>
        <v>6</v>
      </c>
      <c r="D4133" s="11" t="str">
        <f aca="false">TRIM('수출입 실적(국가별)'!B4137)</f>
        <v>예맨</v>
      </c>
      <c r="E4133" s="19" t="n">
        <f aca="false">IFERROR(VALUE(SUBSTITUTE(TRIM('수출입 실적(국가별)'!D4137),",","")),"")</f>
        <v>4535</v>
      </c>
      <c r="F4133" s="19" t="n">
        <f aca="false">IFERROR(VALUE(SUBSTITUTE(TRIM('수출입 실적(국가별)'!F4137),",","")),"")</f>
        <v>614</v>
      </c>
      <c r="G4133" s="19" t="n">
        <f aca="false">IFERROR(VALUE(SUBSTITUTE(TRIM('수출입 실적(국가별)'!G4137),",","")),"")</f>
        <v>3921</v>
      </c>
    </row>
    <row r="4134" customFormat="false" ht="15" hidden="false" customHeight="true" outlineLevel="0" collapsed="false">
      <c r="A4134" s="11" t="str">
        <f aca="false">TRIM('수출입 실적(국가별)'!A4138)</f>
        <v>2026.06</v>
      </c>
      <c r="B4134" s="17" t="n">
        <f aca="false">IFERROR(VALUE(LEFT(A4134,4)),"")</f>
        <v>2026</v>
      </c>
      <c r="C4134" s="17" t="n">
        <f aca="false">IFERROR(VALUE(RIGHT(A4134,2)),"")</f>
        <v>6</v>
      </c>
      <c r="D4134" s="11" t="str">
        <f aca="false">TRIM('수출입 실적(국가별)'!B4138)</f>
        <v>아루바</v>
      </c>
      <c r="E4134" s="19" t="n">
        <f aca="false">IFERROR(VALUE(SUBSTITUTE(TRIM('수출입 실적(국가별)'!D4138),",","")),"")</f>
        <v>4498</v>
      </c>
      <c r="F4134" s="19" t="n">
        <f aca="false">IFERROR(VALUE(SUBSTITUTE(TRIM('수출입 실적(국가별)'!F4138),",","")),"")</f>
        <v>0</v>
      </c>
      <c r="G4134" s="19" t="n">
        <f aca="false">IFERROR(VALUE(SUBSTITUTE(TRIM('수출입 실적(국가별)'!G4138),",","")),"")</f>
        <v>4498</v>
      </c>
    </row>
    <row r="4135" customFormat="false" ht="15" hidden="false" customHeight="true" outlineLevel="0" collapsed="false">
      <c r="A4135" s="11" t="str">
        <f aca="false">TRIM('수출입 실적(국가별)'!A4139)</f>
        <v>2026.06</v>
      </c>
      <c r="B4135" s="17" t="n">
        <f aca="false">IFERROR(VALUE(LEFT(A4135,4)),"")</f>
        <v>2026</v>
      </c>
      <c r="C4135" s="17" t="n">
        <f aca="false">IFERROR(VALUE(RIGHT(A4135,2)),"")</f>
        <v>6</v>
      </c>
      <c r="D4135" s="11" t="str">
        <f aca="false">TRIM('수출입 실적(국가별)'!B4139)</f>
        <v>투르크멘</v>
      </c>
      <c r="E4135" s="19" t="n">
        <f aca="false">IFERROR(VALUE(SUBSTITUTE(TRIM('수출입 실적(국가별)'!D4139),",","")),"")</f>
        <v>4427</v>
      </c>
      <c r="F4135" s="19" t="n">
        <f aca="false">IFERROR(VALUE(SUBSTITUTE(TRIM('수출입 실적(국가별)'!F4139),",","")),"")</f>
        <v>0</v>
      </c>
      <c r="G4135" s="19" t="n">
        <f aca="false">IFERROR(VALUE(SUBSTITUTE(TRIM('수출입 실적(국가별)'!G4139),",","")),"")</f>
        <v>4427</v>
      </c>
    </row>
    <row r="4136" customFormat="false" ht="15" hidden="false" customHeight="true" outlineLevel="0" collapsed="false">
      <c r="A4136" s="11" t="str">
        <f aca="false">TRIM('수출입 실적(국가별)'!A4140)</f>
        <v>2026.06</v>
      </c>
      <c r="B4136" s="17" t="n">
        <f aca="false">IFERROR(VALUE(LEFT(A4136,4)),"")</f>
        <v>2026</v>
      </c>
      <c r="C4136" s="17" t="n">
        <f aca="false">IFERROR(VALUE(RIGHT(A4136,2)),"")</f>
        <v>6</v>
      </c>
      <c r="D4136" s="11" t="str">
        <f aca="false">TRIM('수출입 실적(국가별)'!B4140)</f>
        <v>짐바브웨</v>
      </c>
      <c r="E4136" s="19" t="n">
        <f aca="false">IFERROR(VALUE(SUBSTITUTE(TRIM('수출입 실적(국가별)'!D4140),",","")),"")</f>
        <v>4100</v>
      </c>
      <c r="F4136" s="19" t="n">
        <f aca="false">IFERROR(VALUE(SUBSTITUTE(TRIM('수출입 실적(국가별)'!F4140),",","")),"")</f>
        <v>294</v>
      </c>
      <c r="G4136" s="19" t="n">
        <f aca="false">IFERROR(VALUE(SUBSTITUTE(TRIM('수출입 실적(국가별)'!G4140),",","")),"")</f>
        <v>3806</v>
      </c>
    </row>
    <row r="4137" customFormat="false" ht="15" hidden="false" customHeight="true" outlineLevel="0" collapsed="false">
      <c r="A4137" s="11" t="str">
        <f aca="false">TRIM('수출입 실적(국가별)'!A4141)</f>
        <v>2026.06</v>
      </c>
      <c r="B4137" s="17" t="n">
        <f aca="false">IFERROR(VALUE(LEFT(A4137,4)),"")</f>
        <v>2026</v>
      </c>
      <c r="C4137" s="17" t="n">
        <f aca="false">IFERROR(VALUE(RIGHT(A4137,2)),"")</f>
        <v>6</v>
      </c>
      <c r="D4137" s="11" t="str">
        <f aca="false">TRIM('수출입 실적(국가별)'!B4141)</f>
        <v>벨리제</v>
      </c>
      <c r="E4137" s="19" t="n">
        <f aca="false">IFERROR(VALUE(SUBSTITUTE(TRIM('수출입 실적(국가별)'!D4141),",","")),"")</f>
        <v>4051</v>
      </c>
      <c r="F4137" s="19" t="n">
        <f aca="false">IFERROR(VALUE(SUBSTITUTE(TRIM('수출입 실적(국가별)'!F4141),",","")),"")</f>
        <v>0</v>
      </c>
      <c r="G4137" s="19" t="n">
        <f aca="false">IFERROR(VALUE(SUBSTITUTE(TRIM('수출입 실적(국가별)'!G4141),",","")),"")</f>
        <v>4051</v>
      </c>
    </row>
    <row r="4138" customFormat="false" ht="15" hidden="false" customHeight="true" outlineLevel="0" collapsed="false">
      <c r="A4138" s="11" t="str">
        <f aca="false">TRIM('수출입 실적(국가별)'!A4142)</f>
        <v>2026.06</v>
      </c>
      <c r="B4138" s="17" t="n">
        <f aca="false">IFERROR(VALUE(LEFT(A4138,4)),"")</f>
        <v>2026</v>
      </c>
      <c r="C4138" s="17" t="n">
        <f aca="false">IFERROR(VALUE(RIGHT(A4138,2)),"")</f>
        <v>6</v>
      </c>
      <c r="D4138" s="11" t="str">
        <f aca="false">TRIM('수출입 실적(국가별)'!B4142)</f>
        <v>기니</v>
      </c>
      <c r="E4138" s="19" t="n">
        <f aca="false">IFERROR(VALUE(SUBSTITUTE(TRIM('수출입 실적(국가별)'!D4142),",","")),"")</f>
        <v>4048</v>
      </c>
      <c r="F4138" s="19" t="n">
        <f aca="false">IFERROR(VALUE(SUBSTITUTE(TRIM('수출입 실적(국가별)'!F4142),",","")),"")</f>
        <v>1354</v>
      </c>
      <c r="G4138" s="19" t="n">
        <f aca="false">IFERROR(VALUE(SUBSTITUTE(TRIM('수출입 실적(국가별)'!G4142),",","")),"")</f>
        <v>2694</v>
      </c>
    </row>
    <row r="4139" customFormat="false" ht="15" hidden="false" customHeight="true" outlineLevel="0" collapsed="false">
      <c r="A4139" s="11" t="str">
        <f aca="false">TRIM('수출입 실적(국가별)'!A4143)</f>
        <v>2026.06</v>
      </c>
      <c r="B4139" s="17" t="n">
        <f aca="false">IFERROR(VALUE(LEFT(A4139,4)),"")</f>
        <v>2026</v>
      </c>
      <c r="C4139" s="17" t="n">
        <f aca="false">IFERROR(VALUE(RIGHT(A4139,2)),"")</f>
        <v>6</v>
      </c>
      <c r="D4139" s="11" t="str">
        <f aca="false">TRIM('수출입 실적(국가별)'!B4143)</f>
        <v>룩셈부르그</v>
      </c>
      <c r="E4139" s="19" t="n">
        <f aca="false">IFERROR(VALUE(SUBSTITUTE(TRIM('수출입 실적(국가별)'!D4143),",","")),"")</f>
        <v>3899</v>
      </c>
      <c r="F4139" s="19" t="n">
        <f aca="false">IFERROR(VALUE(SUBSTITUTE(TRIM('수출입 실적(국가별)'!F4143),",","")),"")</f>
        <v>10641</v>
      </c>
      <c r="G4139" s="19" t="n">
        <f aca="false">IFERROR(VALUE(SUBSTITUTE(TRIM('수출입 실적(국가별)'!G4143),",","")),"")</f>
        <v>-6742</v>
      </c>
    </row>
    <row r="4140" customFormat="false" ht="15" hidden="false" customHeight="true" outlineLevel="0" collapsed="false">
      <c r="A4140" s="11" t="str">
        <f aca="false">TRIM('수출입 실적(국가별)'!A4144)</f>
        <v>2026.06</v>
      </c>
      <c r="B4140" s="17" t="n">
        <f aca="false">IFERROR(VALUE(LEFT(A4140,4)),"")</f>
        <v>2026</v>
      </c>
      <c r="C4140" s="17" t="n">
        <f aca="false">IFERROR(VALUE(RIGHT(A4140,2)),"")</f>
        <v>6</v>
      </c>
      <c r="D4140" s="11" t="str">
        <f aca="false">TRIM('수출입 실적(국가별)'!B4144)</f>
        <v>마다카스카르</v>
      </c>
      <c r="E4140" s="19" t="n">
        <f aca="false">IFERROR(VALUE(SUBSTITUTE(TRIM('수출입 실적(국가별)'!D4144),",","")),"")</f>
        <v>3894</v>
      </c>
      <c r="F4140" s="19" t="n">
        <f aca="false">IFERROR(VALUE(SUBSTITUTE(TRIM('수출입 실적(국가별)'!F4144),",","")),"")</f>
        <v>11963</v>
      </c>
      <c r="G4140" s="19" t="n">
        <f aca="false">IFERROR(VALUE(SUBSTITUTE(TRIM('수출입 실적(국가별)'!G4144),",","")),"")</f>
        <v>-8069</v>
      </c>
    </row>
    <row r="4141" customFormat="false" ht="15" hidden="false" customHeight="true" outlineLevel="0" collapsed="false">
      <c r="A4141" s="11" t="str">
        <f aca="false">TRIM('수출입 실적(국가별)'!A4145)</f>
        <v>2026.06</v>
      </c>
      <c r="B4141" s="17" t="n">
        <f aca="false">IFERROR(VALUE(LEFT(A4141,4)),"")</f>
        <v>2026</v>
      </c>
      <c r="C4141" s="17" t="n">
        <f aca="false">IFERROR(VALUE(RIGHT(A4141,2)),"")</f>
        <v>6</v>
      </c>
      <c r="D4141" s="11" t="str">
        <f aca="false">TRIM('수출입 실적(국가별)'!B4145)</f>
        <v>네팔</v>
      </c>
      <c r="E4141" s="19" t="n">
        <f aca="false">IFERROR(VALUE(SUBSTITUTE(TRIM('수출입 실적(국가별)'!D4145),",","")),"")</f>
        <v>3655</v>
      </c>
      <c r="F4141" s="19" t="n">
        <f aca="false">IFERROR(VALUE(SUBSTITUTE(TRIM('수출입 실적(국가별)'!F4145),",","")),"")</f>
        <v>797</v>
      </c>
      <c r="G4141" s="19" t="n">
        <f aca="false">IFERROR(VALUE(SUBSTITUTE(TRIM('수출입 실적(국가별)'!G4145),",","")),"")</f>
        <v>2857</v>
      </c>
    </row>
    <row r="4142" customFormat="false" ht="15" hidden="false" customHeight="true" outlineLevel="0" collapsed="false">
      <c r="A4142" s="11" t="str">
        <f aca="false">TRIM('수출입 실적(국가별)'!A4146)</f>
        <v>2026.06</v>
      </c>
      <c r="B4142" s="17" t="n">
        <f aca="false">IFERROR(VALUE(LEFT(A4142,4)),"")</f>
        <v>2026</v>
      </c>
      <c r="C4142" s="17" t="n">
        <f aca="false">IFERROR(VALUE(RIGHT(A4142,2)),"")</f>
        <v>6</v>
      </c>
      <c r="D4142" s="11" t="str">
        <f aca="false">TRIM('수출입 실적(국가별)'!B4146)</f>
        <v>앙골라</v>
      </c>
      <c r="E4142" s="19" t="n">
        <f aca="false">IFERROR(VALUE(SUBSTITUTE(TRIM('수출입 실적(국가별)'!D4146),",","")),"")</f>
        <v>3584</v>
      </c>
      <c r="F4142" s="19" t="n">
        <f aca="false">IFERROR(VALUE(SUBSTITUTE(TRIM('수출입 실적(국가별)'!F4146),",","")),"")</f>
        <v>68</v>
      </c>
      <c r="G4142" s="19" t="n">
        <f aca="false">IFERROR(VALUE(SUBSTITUTE(TRIM('수출입 실적(국가별)'!G4146),",","")),"")</f>
        <v>3515</v>
      </c>
    </row>
    <row r="4143" customFormat="false" ht="15" hidden="false" customHeight="true" outlineLevel="0" collapsed="false">
      <c r="A4143" s="11" t="str">
        <f aca="false">TRIM('수출입 실적(국가별)'!A4147)</f>
        <v>2026.06</v>
      </c>
      <c r="B4143" s="17" t="n">
        <f aca="false">IFERROR(VALUE(LEFT(A4143,4)),"")</f>
        <v>2026</v>
      </c>
      <c r="C4143" s="17" t="n">
        <f aca="false">IFERROR(VALUE(RIGHT(A4143,2)),"")</f>
        <v>6</v>
      </c>
      <c r="D4143" s="11" t="str">
        <f aca="false">TRIM('수출입 실적(국가별)'!B4147)</f>
        <v>아메리칸 사모아</v>
      </c>
      <c r="E4143" s="19" t="n">
        <f aca="false">IFERROR(VALUE(SUBSTITUTE(TRIM('수출입 실적(국가별)'!D4147),",","")),"")</f>
        <v>3537</v>
      </c>
      <c r="F4143" s="19" t="n">
        <f aca="false">IFERROR(VALUE(SUBSTITUTE(TRIM('수출입 실적(국가별)'!F4147),",","")),"")</f>
        <v>27</v>
      </c>
      <c r="G4143" s="19" t="n">
        <f aca="false">IFERROR(VALUE(SUBSTITUTE(TRIM('수출입 실적(국가별)'!G4147),",","")),"")</f>
        <v>3510</v>
      </c>
    </row>
    <row r="4144" customFormat="false" ht="15" hidden="false" customHeight="true" outlineLevel="0" collapsed="false">
      <c r="A4144" s="11" t="str">
        <f aca="false">TRIM('수출입 실적(국가별)'!A4148)</f>
        <v>2026.06</v>
      </c>
      <c r="B4144" s="17" t="n">
        <f aca="false">IFERROR(VALUE(LEFT(A4144,4)),"")</f>
        <v>2026</v>
      </c>
      <c r="C4144" s="17" t="n">
        <f aca="false">IFERROR(VALUE(RIGHT(A4144,2)),"")</f>
        <v>6</v>
      </c>
      <c r="D4144" s="11" t="str">
        <f aca="false">TRIM('수출입 실적(국가별)'!B4148)</f>
        <v>북마리아나 군도</v>
      </c>
      <c r="E4144" s="19" t="n">
        <f aca="false">IFERROR(VALUE(SUBSTITUTE(TRIM('수출입 실적(국가별)'!D4148),",","")),"")</f>
        <v>3514</v>
      </c>
      <c r="F4144" s="19" t="n">
        <f aca="false">IFERROR(VALUE(SUBSTITUTE(TRIM('수출입 실적(국가별)'!F4148),",","")),"")</f>
        <v>15</v>
      </c>
      <c r="G4144" s="19" t="n">
        <f aca="false">IFERROR(VALUE(SUBSTITUTE(TRIM('수출입 실적(국가별)'!G4148),",","")),"")</f>
        <v>3498</v>
      </c>
    </row>
    <row r="4145" customFormat="false" ht="15" hidden="false" customHeight="true" outlineLevel="0" collapsed="false">
      <c r="A4145" s="11" t="str">
        <f aca="false">TRIM('수출입 실적(국가별)'!A4149)</f>
        <v>2026.06</v>
      </c>
      <c r="B4145" s="17" t="n">
        <f aca="false">IFERROR(VALUE(LEFT(A4145,4)),"")</f>
        <v>2026</v>
      </c>
      <c r="C4145" s="17" t="n">
        <f aca="false">IFERROR(VALUE(RIGHT(A4145,2)),"")</f>
        <v>6</v>
      </c>
      <c r="D4145" s="11" t="str">
        <f aca="false">TRIM('수출입 실적(국가별)'!B4149)</f>
        <v>브루나이</v>
      </c>
      <c r="E4145" s="19" t="n">
        <f aca="false">IFERROR(VALUE(SUBSTITUTE(TRIM('수출입 실적(국가별)'!D4149),",","")),"")</f>
        <v>3297</v>
      </c>
      <c r="F4145" s="19" t="n">
        <f aca="false">IFERROR(VALUE(SUBSTITUTE(TRIM('수출입 실적(국가별)'!F4149),",","")),"")</f>
        <v>2658</v>
      </c>
      <c r="G4145" s="19" t="n">
        <f aca="false">IFERROR(VALUE(SUBSTITUTE(TRIM('수출입 실적(국가별)'!G4149),",","")),"")</f>
        <v>639</v>
      </c>
    </row>
    <row r="4146" customFormat="false" ht="15" hidden="false" customHeight="true" outlineLevel="0" collapsed="false">
      <c r="A4146" s="11" t="str">
        <f aca="false">TRIM('수출입 실적(국가별)'!A4150)</f>
        <v>2026.06</v>
      </c>
      <c r="B4146" s="17" t="n">
        <f aca="false">IFERROR(VALUE(LEFT(A4146,4)),"")</f>
        <v>2026</v>
      </c>
      <c r="C4146" s="17" t="n">
        <f aca="false">IFERROR(VALUE(RIGHT(A4146,2)),"")</f>
        <v>6</v>
      </c>
      <c r="D4146" s="11" t="str">
        <f aca="false">TRIM('수출입 실적(국가별)'!B4150)</f>
        <v>가이아나</v>
      </c>
      <c r="E4146" s="19" t="n">
        <f aca="false">IFERROR(VALUE(SUBSTITUTE(TRIM('수출입 실적(국가별)'!D4150),",","")),"")</f>
        <v>3051</v>
      </c>
      <c r="F4146" s="19" t="n">
        <f aca="false">IFERROR(VALUE(SUBSTITUTE(TRIM('수출입 실적(국가별)'!F4150),",","")),"")</f>
        <v>2</v>
      </c>
      <c r="G4146" s="19" t="n">
        <f aca="false">IFERROR(VALUE(SUBSTITUTE(TRIM('수출입 실적(국가별)'!G4150),",","")),"")</f>
        <v>3048</v>
      </c>
    </row>
    <row r="4147" customFormat="false" ht="15" hidden="false" customHeight="true" outlineLevel="0" collapsed="false">
      <c r="A4147" s="11" t="str">
        <f aca="false">TRIM('수출입 실적(국가별)'!A4151)</f>
        <v>2026.06</v>
      </c>
      <c r="B4147" s="17" t="n">
        <f aca="false">IFERROR(VALUE(LEFT(A4147,4)),"")</f>
        <v>2026</v>
      </c>
      <c r="C4147" s="17" t="n">
        <f aca="false">IFERROR(VALUE(RIGHT(A4147,2)),"")</f>
        <v>6</v>
      </c>
      <c r="D4147" s="11" t="str">
        <f aca="false">TRIM('수출입 실적(국가별)'!B4151)</f>
        <v>트리니다드 토바고</v>
      </c>
      <c r="E4147" s="19" t="n">
        <f aca="false">IFERROR(VALUE(SUBSTITUTE(TRIM('수출입 실적(국가별)'!D4151),",","")),"")</f>
        <v>2836</v>
      </c>
      <c r="F4147" s="19" t="n">
        <f aca="false">IFERROR(VALUE(SUBSTITUTE(TRIM('수출입 실적(국가별)'!F4151),",","")),"")</f>
        <v>46054</v>
      </c>
      <c r="G4147" s="19" t="n">
        <f aca="false">IFERROR(VALUE(SUBSTITUTE(TRIM('수출입 실적(국가별)'!G4151),",","")),"")</f>
        <v>-43218</v>
      </c>
    </row>
    <row r="4148" customFormat="false" ht="15" hidden="false" customHeight="true" outlineLevel="0" collapsed="false">
      <c r="A4148" s="11" t="str">
        <f aca="false">TRIM('수출입 실적(국가별)'!A4152)</f>
        <v>2026.06</v>
      </c>
      <c r="B4148" s="17" t="n">
        <f aca="false">IFERROR(VALUE(LEFT(A4148,4)),"")</f>
        <v>2026</v>
      </c>
      <c r="C4148" s="17" t="n">
        <f aca="false">IFERROR(VALUE(RIGHT(A4148,2)),"")</f>
        <v>6</v>
      </c>
      <c r="D4148" s="11" t="str">
        <f aca="false">TRIM('수출입 실적(국가별)'!B4152)</f>
        <v>바누아투</v>
      </c>
      <c r="E4148" s="19" t="n">
        <f aca="false">IFERROR(VALUE(SUBSTITUTE(TRIM('수출입 실적(국가별)'!D4152),",","")),"")</f>
        <v>2604</v>
      </c>
      <c r="F4148" s="19" t="n">
        <f aca="false">IFERROR(VALUE(SUBSTITUTE(TRIM('수출입 실적(국가별)'!F4152),",","")),"")</f>
        <v>5778</v>
      </c>
      <c r="G4148" s="19" t="n">
        <f aca="false">IFERROR(VALUE(SUBSTITUTE(TRIM('수출입 실적(국가별)'!G4152),",","")),"")</f>
        <v>-3174</v>
      </c>
    </row>
    <row r="4149" customFormat="false" ht="15" hidden="false" customHeight="true" outlineLevel="0" collapsed="false">
      <c r="A4149" s="11" t="str">
        <f aca="false">TRIM('수출입 실적(국가별)'!A4153)</f>
        <v>2026.06</v>
      </c>
      <c r="B4149" s="17" t="n">
        <f aca="false">IFERROR(VALUE(LEFT(A4149,4)),"")</f>
        <v>2026</v>
      </c>
      <c r="C4149" s="17" t="n">
        <f aca="false">IFERROR(VALUE(RIGHT(A4149,2)),"")</f>
        <v>6</v>
      </c>
      <c r="D4149" s="11" t="str">
        <f aca="false">TRIM('수출입 실적(국가별)'!B4153)</f>
        <v>볼리비아</v>
      </c>
      <c r="E4149" s="19" t="n">
        <f aca="false">IFERROR(VALUE(SUBSTITUTE(TRIM('수출입 실적(국가별)'!D4153),",","")),"")</f>
        <v>2579</v>
      </c>
      <c r="F4149" s="19" t="n">
        <f aca="false">IFERROR(VALUE(SUBSTITUTE(TRIM('수출입 실적(국가별)'!F4153),",","")),"")</f>
        <v>25829</v>
      </c>
      <c r="G4149" s="19" t="n">
        <f aca="false">IFERROR(VALUE(SUBSTITUTE(TRIM('수출입 실적(국가별)'!G4153),",","")),"")</f>
        <v>-23250</v>
      </c>
    </row>
    <row r="4150" customFormat="false" ht="15" hidden="false" customHeight="true" outlineLevel="0" collapsed="false">
      <c r="A4150" s="11" t="str">
        <f aca="false">TRIM('수출입 실적(국가별)'!A4154)</f>
        <v>2026.06</v>
      </c>
      <c r="B4150" s="17" t="n">
        <f aca="false">IFERROR(VALUE(LEFT(A4150,4)),"")</f>
        <v>2026</v>
      </c>
      <c r="C4150" s="17" t="n">
        <f aca="false">IFERROR(VALUE(RIGHT(A4150,2)),"")</f>
        <v>6</v>
      </c>
      <c r="D4150" s="11" t="str">
        <f aca="false">TRIM('수출입 실적(국가별)'!B4154)</f>
        <v>르완다</v>
      </c>
      <c r="E4150" s="19" t="n">
        <f aca="false">IFERROR(VALUE(SUBSTITUTE(TRIM('수출입 실적(국가별)'!D4154),",","")),"")</f>
        <v>2561</v>
      </c>
      <c r="F4150" s="19" t="n">
        <f aca="false">IFERROR(VALUE(SUBSTITUTE(TRIM('수출입 실적(국가별)'!F4154),",","")),"")</f>
        <v>228</v>
      </c>
      <c r="G4150" s="19" t="n">
        <f aca="false">IFERROR(VALUE(SUBSTITUTE(TRIM('수출입 실적(국가별)'!G4154),",","")),"")</f>
        <v>2334</v>
      </c>
    </row>
    <row r="4151" customFormat="false" ht="15" hidden="false" customHeight="true" outlineLevel="0" collapsed="false">
      <c r="A4151" s="11" t="str">
        <f aca="false">TRIM('수출입 실적(국가별)'!A4155)</f>
        <v>2026.06</v>
      </c>
      <c r="B4151" s="17" t="n">
        <f aca="false">IFERROR(VALUE(LEFT(A4151,4)),"")</f>
        <v>2026</v>
      </c>
      <c r="C4151" s="17" t="n">
        <f aca="false">IFERROR(VALUE(RIGHT(A4151,2)),"")</f>
        <v>6</v>
      </c>
      <c r="D4151" s="11" t="str">
        <f aca="false">TRIM('수출입 실적(국가별)'!B4155)</f>
        <v>모리셔스</v>
      </c>
      <c r="E4151" s="19" t="n">
        <f aca="false">IFERROR(VALUE(SUBSTITUTE(TRIM('수출입 실적(국가별)'!D4155),",","")),"")</f>
        <v>2508</v>
      </c>
      <c r="F4151" s="19" t="n">
        <f aca="false">IFERROR(VALUE(SUBSTITUTE(TRIM('수출입 실적(국가별)'!F4155),",","")),"")</f>
        <v>104</v>
      </c>
      <c r="G4151" s="19" t="n">
        <f aca="false">IFERROR(VALUE(SUBSTITUTE(TRIM('수출입 실적(국가별)'!G4155),",","")),"")</f>
        <v>2404</v>
      </c>
    </row>
    <row r="4152" customFormat="false" ht="15" hidden="false" customHeight="true" outlineLevel="0" collapsed="false">
      <c r="A4152" s="11" t="str">
        <f aca="false">TRIM('수출입 실적(국가별)'!A4156)</f>
        <v>2026.06</v>
      </c>
      <c r="B4152" s="17" t="n">
        <f aca="false">IFERROR(VALUE(LEFT(A4152,4)),"")</f>
        <v>2026</v>
      </c>
      <c r="C4152" s="17" t="n">
        <f aca="false">IFERROR(VALUE(RIGHT(A4152,2)),"")</f>
        <v>6</v>
      </c>
      <c r="D4152" s="11" t="str">
        <f aca="false">TRIM('수출입 실적(국가별)'!B4156)</f>
        <v>소말리아</v>
      </c>
      <c r="E4152" s="19" t="n">
        <f aca="false">IFERROR(VALUE(SUBSTITUTE(TRIM('수출입 실적(국가별)'!D4156),",","")),"")</f>
        <v>2492</v>
      </c>
      <c r="F4152" s="19" t="n">
        <f aca="false">IFERROR(VALUE(SUBSTITUTE(TRIM('수출입 실적(국가별)'!F4156),",","")),"")</f>
        <v>156</v>
      </c>
      <c r="G4152" s="19" t="n">
        <f aca="false">IFERROR(VALUE(SUBSTITUTE(TRIM('수출입 실적(국가별)'!G4156),",","")),"")</f>
        <v>2335</v>
      </c>
    </row>
    <row r="4153" customFormat="false" ht="15" hidden="false" customHeight="true" outlineLevel="0" collapsed="false">
      <c r="A4153" s="11" t="str">
        <f aca="false">TRIM('수출입 실적(국가별)'!A4157)</f>
        <v>2026.06</v>
      </c>
      <c r="B4153" s="17" t="n">
        <f aca="false">IFERROR(VALUE(LEFT(A4153,4)),"")</f>
        <v>2026</v>
      </c>
      <c r="C4153" s="17" t="n">
        <f aca="false">IFERROR(VALUE(RIGHT(A4153,2)),"")</f>
        <v>6</v>
      </c>
      <c r="D4153" s="11" t="str">
        <f aca="false">TRIM('수출입 실적(국가별)'!B4157)</f>
        <v>아이슬란드</v>
      </c>
      <c r="E4153" s="19" t="n">
        <f aca="false">IFERROR(VALUE(SUBSTITUTE(TRIM('수출입 실적(국가별)'!D4157),",","")),"")</f>
        <v>2489</v>
      </c>
      <c r="F4153" s="19" t="n">
        <f aca="false">IFERROR(VALUE(SUBSTITUTE(TRIM('수출입 실적(국가별)'!F4157),",","")),"")</f>
        <v>2688</v>
      </c>
      <c r="G4153" s="19" t="n">
        <f aca="false">IFERROR(VALUE(SUBSTITUTE(TRIM('수출입 실적(국가별)'!G4157),",","")),"")</f>
        <v>-199</v>
      </c>
    </row>
    <row r="4154" customFormat="false" ht="15" hidden="false" customHeight="true" outlineLevel="0" collapsed="false">
      <c r="A4154" s="11" t="str">
        <f aca="false">TRIM('수출입 실적(국가별)'!A4158)</f>
        <v>2026.06</v>
      </c>
      <c r="B4154" s="17" t="n">
        <f aca="false">IFERROR(VALUE(LEFT(A4154,4)),"")</f>
        <v>2026</v>
      </c>
      <c r="C4154" s="17" t="n">
        <f aca="false">IFERROR(VALUE(RIGHT(A4154,2)),"")</f>
        <v>6</v>
      </c>
      <c r="D4154" s="11" t="str">
        <f aca="false">TRIM('수출입 실적(국가별)'!B4158)</f>
        <v>콩고</v>
      </c>
      <c r="E4154" s="19" t="n">
        <f aca="false">IFERROR(VALUE(SUBSTITUTE(TRIM('수출입 실적(국가별)'!D4158),",","")),"")</f>
        <v>2340</v>
      </c>
      <c r="F4154" s="19" t="n">
        <f aca="false">IFERROR(VALUE(SUBSTITUTE(TRIM('수출입 실적(국가별)'!F4158),",","")),"")</f>
        <v>9</v>
      </c>
      <c r="G4154" s="19" t="n">
        <f aca="false">IFERROR(VALUE(SUBSTITUTE(TRIM('수출입 실적(국가별)'!G4158),",","")),"")</f>
        <v>2331</v>
      </c>
    </row>
    <row r="4155" customFormat="false" ht="15" hidden="false" customHeight="true" outlineLevel="0" collapsed="false">
      <c r="A4155" s="11" t="str">
        <f aca="false">TRIM('수출입 실적(국가별)'!A4159)</f>
        <v>2026.06</v>
      </c>
      <c r="B4155" s="17" t="n">
        <f aca="false">IFERROR(VALUE(LEFT(A4155,4)),"")</f>
        <v>2026</v>
      </c>
      <c r="C4155" s="17" t="n">
        <f aca="false">IFERROR(VALUE(RIGHT(A4155,2)),"")</f>
        <v>6</v>
      </c>
      <c r="D4155" s="11" t="str">
        <f aca="false">TRIM('수출입 실적(국가별)'!B4159)</f>
        <v>아프카니스탄</v>
      </c>
      <c r="E4155" s="19" t="n">
        <f aca="false">IFERROR(VALUE(SUBSTITUTE(TRIM('수출입 실적(국가별)'!D4159),",","")),"")</f>
        <v>2334</v>
      </c>
      <c r="F4155" s="19" t="n">
        <f aca="false">IFERROR(VALUE(SUBSTITUTE(TRIM('수출입 실적(국가별)'!F4159),",","")),"")</f>
        <v>27</v>
      </c>
      <c r="G4155" s="19" t="n">
        <f aca="false">IFERROR(VALUE(SUBSTITUTE(TRIM('수출입 실적(국가별)'!G4159),",","")),"")</f>
        <v>2307</v>
      </c>
    </row>
    <row r="4156" customFormat="false" ht="15" hidden="false" customHeight="true" outlineLevel="0" collapsed="false">
      <c r="A4156" s="11" t="str">
        <f aca="false">TRIM('수출입 실적(국가별)'!A4160)</f>
        <v>2026.06</v>
      </c>
      <c r="B4156" s="17" t="n">
        <f aca="false">IFERROR(VALUE(LEFT(A4156,4)),"")</f>
        <v>2026</v>
      </c>
      <c r="C4156" s="17" t="n">
        <f aca="false">IFERROR(VALUE(RIGHT(A4156,2)),"")</f>
        <v>6</v>
      </c>
      <c r="D4156" s="11" t="str">
        <f aca="false">TRIM('수출입 실적(국가별)'!B4160)</f>
        <v>베닝</v>
      </c>
      <c r="E4156" s="19" t="n">
        <f aca="false">IFERROR(VALUE(SUBSTITUTE(TRIM('수출입 실적(국가별)'!D4160),",","")),"")</f>
        <v>2304</v>
      </c>
      <c r="F4156" s="19" t="n">
        <f aca="false">IFERROR(VALUE(SUBSTITUTE(TRIM('수출입 실적(국가별)'!F4160),",","")),"")</f>
        <v>5</v>
      </c>
      <c r="G4156" s="19" t="n">
        <f aca="false">IFERROR(VALUE(SUBSTITUTE(TRIM('수출입 실적(국가별)'!G4160),",","")),"")</f>
        <v>2299</v>
      </c>
    </row>
    <row r="4157" customFormat="false" ht="15" hidden="false" customHeight="true" outlineLevel="0" collapsed="false">
      <c r="A4157" s="11" t="str">
        <f aca="false">TRIM('수출입 실적(국가별)'!A4161)</f>
        <v>2026.06</v>
      </c>
      <c r="B4157" s="17" t="n">
        <f aca="false">IFERROR(VALUE(LEFT(A4157,4)),"")</f>
        <v>2026</v>
      </c>
      <c r="C4157" s="17" t="n">
        <f aca="false">IFERROR(VALUE(RIGHT(A4157,2)),"")</f>
        <v>6</v>
      </c>
      <c r="D4157" s="11" t="str">
        <f aca="false">TRIM('수출입 실적(국가별)'!B4161)</f>
        <v>가봉</v>
      </c>
      <c r="E4157" s="19" t="n">
        <f aca="false">IFERROR(VALUE(SUBSTITUTE(TRIM('수출입 실적(국가별)'!D4161),",","")),"")</f>
        <v>2113</v>
      </c>
      <c r="F4157" s="19" t="n">
        <f aca="false">IFERROR(VALUE(SUBSTITUTE(TRIM('수출입 실적(국가별)'!F4161),",","")),"")</f>
        <v>2963</v>
      </c>
      <c r="G4157" s="19" t="n">
        <f aca="false">IFERROR(VALUE(SUBSTITUTE(TRIM('수출입 실적(국가별)'!G4161),",","")),"")</f>
        <v>-850</v>
      </c>
    </row>
    <row r="4158" customFormat="false" ht="15" hidden="false" customHeight="true" outlineLevel="0" collapsed="false">
      <c r="A4158" s="11" t="str">
        <f aca="false">TRIM('수출입 실적(국가별)'!A4162)</f>
        <v>2026.06</v>
      </c>
      <c r="B4158" s="17" t="n">
        <f aca="false">IFERROR(VALUE(LEFT(A4158,4)),"")</f>
        <v>2026</v>
      </c>
      <c r="C4158" s="17" t="n">
        <f aca="false">IFERROR(VALUE(RIGHT(A4158,2)),"")</f>
        <v>6</v>
      </c>
      <c r="D4158" s="11" t="str">
        <f aca="false">TRIM('수출입 실적(국가별)'!B4162)</f>
        <v>아르메니아</v>
      </c>
      <c r="E4158" s="19" t="n">
        <f aca="false">IFERROR(VALUE(SUBSTITUTE(TRIM('수출입 실적(국가별)'!D4162),",","")),"")</f>
        <v>1974</v>
      </c>
      <c r="F4158" s="19" t="n">
        <f aca="false">IFERROR(VALUE(SUBSTITUTE(TRIM('수출입 실적(국가별)'!F4162),",","")),"")</f>
        <v>3755</v>
      </c>
      <c r="G4158" s="19" t="n">
        <f aca="false">IFERROR(VALUE(SUBSTITUTE(TRIM('수출입 실적(국가별)'!G4162),",","")),"")</f>
        <v>-1781</v>
      </c>
    </row>
    <row r="4159" customFormat="false" ht="15" hidden="false" customHeight="true" outlineLevel="0" collapsed="false">
      <c r="A4159" s="11" t="str">
        <f aca="false">TRIM('수출입 실적(국가별)'!A4163)</f>
        <v>2026.06</v>
      </c>
      <c r="B4159" s="17" t="n">
        <f aca="false">IFERROR(VALUE(LEFT(A4159,4)),"")</f>
        <v>2026</v>
      </c>
      <c r="C4159" s="17" t="n">
        <f aca="false">IFERROR(VALUE(RIGHT(A4159,2)),"")</f>
        <v>6</v>
      </c>
      <c r="D4159" s="11" t="str">
        <f aca="false">TRIM('수출입 실적(국가별)'!B4163)</f>
        <v>자마이카</v>
      </c>
      <c r="E4159" s="19" t="n">
        <f aca="false">IFERROR(VALUE(SUBSTITUTE(TRIM('수출입 실적(국가별)'!D4163),",","")),"")</f>
        <v>1673</v>
      </c>
      <c r="F4159" s="19" t="n">
        <f aca="false">IFERROR(VALUE(SUBSTITUTE(TRIM('수출입 실적(국가별)'!F4163),",","")),"")</f>
        <v>660</v>
      </c>
      <c r="G4159" s="19" t="n">
        <f aca="false">IFERROR(VALUE(SUBSTITUTE(TRIM('수출입 실적(국가별)'!G4163),",","")),"")</f>
        <v>1013</v>
      </c>
    </row>
    <row r="4160" customFormat="false" ht="15" hidden="false" customHeight="true" outlineLevel="0" collapsed="false">
      <c r="A4160" s="11" t="str">
        <f aca="false">TRIM('수출입 실적(국가별)'!A4164)</f>
        <v>2026.06</v>
      </c>
      <c r="B4160" s="17" t="n">
        <f aca="false">IFERROR(VALUE(LEFT(A4160,4)),"")</f>
        <v>2026</v>
      </c>
      <c r="C4160" s="17" t="n">
        <f aca="false">IFERROR(VALUE(RIGHT(A4160,2)),"")</f>
        <v>6</v>
      </c>
      <c r="D4160" s="11" t="str">
        <f aca="false">TRIM('수출입 실적(국가별)'!B4164)</f>
        <v>부르키나 파소</v>
      </c>
      <c r="E4160" s="19" t="n">
        <f aca="false">IFERROR(VALUE(SUBSTITUTE(TRIM('수출입 실적(국가별)'!D4164),",","")),"")</f>
        <v>1582</v>
      </c>
      <c r="F4160" s="19" t="n">
        <f aca="false">IFERROR(VALUE(SUBSTITUTE(TRIM('수출입 실적(국가별)'!F4164),",","")),"")</f>
        <v>8</v>
      </c>
      <c r="G4160" s="19" t="n">
        <f aca="false">IFERROR(VALUE(SUBSTITUTE(TRIM('수출입 실적(국가별)'!G4164),",","")),"")</f>
        <v>1573</v>
      </c>
    </row>
    <row r="4161" customFormat="false" ht="15" hidden="false" customHeight="true" outlineLevel="0" collapsed="false">
      <c r="A4161" s="11" t="str">
        <f aca="false">TRIM('수출입 실적(국가별)'!A4165)</f>
        <v>2026.06</v>
      </c>
      <c r="B4161" s="17" t="n">
        <f aca="false">IFERROR(VALUE(LEFT(A4161,4)),"")</f>
        <v>2026</v>
      </c>
      <c r="C4161" s="17" t="n">
        <f aca="false">IFERROR(VALUE(RIGHT(A4161,2)),"")</f>
        <v>6</v>
      </c>
      <c r="D4161" s="11" t="str">
        <f aca="false">TRIM('수출입 실적(국가별)'!B4165)</f>
        <v>마티니크</v>
      </c>
      <c r="E4161" s="19" t="n">
        <f aca="false">IFERROR(VALUE(SUBSTITUTE(TRIM('수출입 실적(국가별)'!D4165),",","")),"")</f>
        <v>1574</v>
      </c>
      <c r="F4161" s="19" t="n">
        <f aca="false">IFERROR(VALUE(SUBSTITUTE(TRIM('수출입 실적(국가별)'!F4165),",","")),"")</f>
        <v>0</v>
      </c>
      <c r="G4161" s="19" t="n">
        <f aca="false">IFERROR(VALUE(SUBSTITUTE(TRIM('수출입 실적(국가별)'!G4165),",","")),"")</f>
        <v>1574</v>
      </c>
    </row>
    <row r="4162" customFormat="false" ht="15" hidden="false" customHeight="true" outlineLevel="0" collapsed="false">
      <c r="A4162" s="11" t="str">
        <f aca="false">TRIM('수출입 실적(국가별)'!A4166)</f>
        <v>2026.06</v>
      </c>
      <c r="B4162" s="17" t="n">
        <f aca="false">IFERROR(VALUE(LEFT(A4162,4)),"")</f>
        <v>2026</v>
      </c>
      <c r="C4162" s="17" t="n">
        <f aca="false">IFERROR(VALUE(RIGHT(A4162,2)),"")</f>
        <v>6</v>
      </c>
      <c r="D4162" s="11" t="str">
        <f aca="false">TRIM('수출입 실적(국가별)'!B4166)</f>
        <v>불령 리유니온 코모도 제도</v>
      </c>
      <c r="E4162" s="19" t="n">
        <f aca="false">IFERROR(VALUE(SUBSTITUTE(TRIM('수출입 실적(국가별)'!D4166),",","")),"")</f>
        <v>1561</v>
      </c>
      <c r="F4162" s="19" t="n">
        <f aca="false">IFERROR(VALUE(SUBSTITUTE(TRIM('수출입 실적(국가별)'!F4166),",","")),"")</f>
        <v>1</v>
      </c>
      <c r="G4162" s="19" t="n">
        <f aca="false">IFERROR(VALUE(SUBSTITUTE(TRIM('수출입 실적(국가별)'!G4166),",","")),"")</f>
        <v>1559</v>
      </c>
    </row>
    <row r="4163" customFormat="false" ht="15" hidden="false" customHeight="true" outlineLevel="0" collapsed="false">
      <c r="A4163" s="11" t="str">
        <f aca="false">TRIM('수출입 실적(국가별)'!A4167)</f>
        <v>2026.06</v>
      </c>
      <c r="B4163" s="17" t="n">
        <f aca="false">IFERROR(VALUE(LEFT(A4163,4)),"")</f>
        <v>2026</v>
      </c>
      <c r="C4163" s="17" t="n">
        <f aca="false">IFERROR(VALUE(RIGHT(A4163,2)),"")</f>
        <v>6</v>
      </c>
      <c r="D4163" s="11" t="str">
        <f aca="false">TRIM('수출입 실적(국가별)'!B4167)</f>
        <v>세이쉘</v>
      </c>
      <c r="E4163" s="19" t="n">
        <f aca="false">IFERROR(VALUE(SUBSTITUTE(TRIM('수출입 실적(국가별)'!D4167),",","")),"")</f>
        <v>1461</v>
      </c>
      <c r="F4163" s="19" t="n">
        <f aca="false">IFERROR(VALUE(SUBSTITUTE(TRIM('수출입 실적(국가별)'!F4167),",","")),"")</f>
        <v>272</v>
      </c>
      <c r="G4163" s="19" t="n">
        <f aca="false">IFERROR(VALUE(SUBSTITUTE(TRIM('수출입 실적(국가별)'!G4167),",","")),"")</f>
        <v>1189</v>
      </c>
    </row>
    <row r="4164" customFormat="false" ht="15" hidden="false" customHeight="true" outlineLevel="0" collapsed="false">
      <c r="A4164" s="11" t="str">
        <f aca="false">TRIM('수출입 실적(국가별)'!A4168)</f>
        <v>2026.06</v>
      </c>
      <c r="B4164" s="17" t="n">
        <f aca="false">IFERROR(VALUE(LEFT(A4164,4)),"")</f>
        <v>2026</v>
      </c>
      <c r="C4164" s="17" t="n">
        <f aca="false">IFERROR(VALUE(RIGHT(A4164,2)),"")</f>
        <v>6</v>
      </c>
      <c r="D4164" s="11" t="str">
        <f aca="false">TRIM('수출입 실적(국가별)'!B4168)</f>
        <v>우간다</v>
      </c>
      <c r="E4164" s="19" t="n">
        <f aca="false">IFERROR(VALUE(SUBSTITUTE(TRIM('수출입 실적(국가별)'!D4168),",","")),"")</f>
        <v>1449</v>
      </c>
      <c r="F4164" s="19" t="n">
        <f aca="false">IFERROR(VALUE(SUBSTITUTE(TRIM('수출입 실적(국가별)'!F4168),",","")),"")</f>
        <v>1664</v>
      </c>
      <c r="G4164" s="19" t="n">
        <f aca="false">IFERROR(VALUE(SUBSTITUTE(TRIM('수출입 실적(국가별)'!G4168),",","")),"")</f>
        <v>-215</v>
      </c>
    </row>
    <row r="4165" customFormat="false" ht="15" hidden="false" customHeight="true" outlineLevel="0" collapsed="false">
      <c r="A4165" s="11" t="str">
        <f aca="false">TRIM('수출입 실적(국가별)'!A4169)</f>
        <v>2026.06</v>
      </c>
      <c r="B4165" s="17" t="n">
        <f aca="false">IFERROR(VALUE(LEFT(A4165,4)),"")</f>
        <v>2026</v>
      </c>
      <c r="C4165" s="17" t="n">
        <f aca="false">IFERROR(VALUE(RIGHT(A4165,2)),"")</f>
        <v>6</v>
      </c>
      <c r="D4165" s="11" t="str">
        <f aca="false">TRIM('수출입 실적(국가별)'!B4169)</f>
        <v>카메룬</v>
      </c>
      <c r="E4165" s="19" t="n">
        <f aca="false">IFERROR(VALUE(SUBSTITUTE(TRIM('수출입 실적(국가별)'!D4169),",","")),"")</f>
        <v>1433</v>
      </c>
      <c r="F4165" s="19" t="n">
        <f aca="false">IFERROR(VALUE(SUBSTITUTE(TRIM('수출입 실적(국가별)'!F4169),",","")),"")</f>
        <v>120</v>
      </c>
      <c r="G4165" s="19" t="n">
        <f aca="false">IFERROR(VALUE(SUBSTITUTE(TRIM('수출입 실적(국가별)'!G4169),",","")),"")</f>
        <v>1313</v>
      </c>
    </row>
    <row r="4166" customFormat="false" ht="15" hidden="false" customHeight="true" outlineLevel="0" collapsed="false">
      <c r="A4166" s="11" t="str">
        <f aca="false">TRIM('수출입 실적(국가별)'!A4170)</f>
        <v>2026.06</v>
      </c>
      <c r="B4166" s="17" t="n">
        <f aca="false">IFERROR(VALUE(LEFT(A4166,4)),"")</f>
        <v>2026</v>
      </c>
      <c r="C4166" s="17" t="n">
        <f aca="false">IFERROR(VALUE(RIGHT(A4166,2)),"")</f>
        <v>6</v>
      </c>
      <c r="D4166" s="11" t="str">
        <f aca="false">TRIM('수출입 실적(국가별)'!B4170)</f>
        <v>아이티</v>
      </c>
      <c r="E4166" s="19" t="n">
        <f aca="false">IFERROR(VALUE(SUBSTITUTE(TRIM('수출입 실적(국가별)'!D4170),",","")),"")</f>
        <v>1400</v>
      </c>
      <c r="F4166" s="19" t="n">
        <f aca="false">IFERROR(VALUE(SUBSTITUTE(TRIM('수출입 실적(국가별)'!F4170),",","")),"")</f>
        <v>80</v>
      </c>
      <c r="G4166" s="19" t="n">
        <f aca="false">IFERROR(VALUE(SUBSTITUTE(TRIM('수출입 실적(국가별)'!G4170),",","")),"")</f>
        <v>1320</v>
      </c>
    </row>
    <row r="4167" customFormat="false" ht="15" hidden="false" customHeight="true" outlineLevel="0" collapsed="false">
      <c r="A4167" s="11" t="str">
        <f aca="false">TRIM('수출입 실적(국가별)'!A4171)</f>
        <v>2026.06</v>
      </c>
      <c r="B4167" s="17" t="n">
        <f aca="false">IFERROR(VALUE(LEFT(A4167,4)),"")</f>
        <v>2026</v>
      </c>
      <c r="C4167" s="17" t="n">
        <f aca="false">IFERROR(VALUE(RIGHT(A4167,2)),"")</f>
        <v>6</v>
      </c>
      <c r="D4167" s="11" t="str">
        <f aca="false">TRIM('수출입 실적(국가별)'!B4171)</f>
        <v>마카오</v>
      </c>
      <c r="E4167" s="19" t="n">
        <f aca="false">IFERROR(VALUE(SUBSTITUTE(TRIM('수출입 실적(국가별)'!D4171),",","")),"")</f>
        <v>1347</v>
      </c>
      <c r="F4167" s="19" t="n">
        <f aca="false">IFERROR(VALUE(SUBSTITUTE(TRIM('수출입 실적(국가별)'!F4171),",","")),"")</f>
        <v>276</v>
      </c>
      <c r="G4167" s="19" t="n">
        <f aca="false">IFERROR(VALUE(SUBSTITUTE(TRIM('수출입 실적(국가별)'!G4171),",","")),"")</f>
        <v>1071</v>
      </c>
    </row>
    <row r="4168" customFormat="false" ht="15" hidden="false" customHeight="true" outlineLevel="0" collapsed="false">
      <c r="A4168" s="11" t="str">
        <f aca="false">TRIM('수출입 실적(국가별)'!A4172)</f>
        <v>2026.06</v>
      </c>
      <c r="B4168" s="17" t="n">
        <f aca="false">IFERROR(VALUE(LEFT(A4168,4)),"")</f>
        <v>2026</v>
      </c>
      <c r="C4168" s="17" t="n">
        <f aca="false">IFERROR(VALUE(RIGHT(A4168,2)),"")</f>
        <v>6</v>
      </c>
      <c r="D4168" s="11" t="str">
        <f aca="false">TRIM('수출입 실적(국가별)'!B4172)</f>
        <v>마세도니아</v>
      </c>
      <c r="E4168" s="19" t="n">
        <f aca="false">IFERROR(VALUE(SUBSTITUTE(TRIM('수출입 실적(국가별)'!D4172),",","")),"")</f>
        <v>1330</v>
      </c>
      <c r="F4168" s="19" t="n">
        <f aca="false">IFERROR(VALUE(SUBSTITUTE(TRIM('수출입 실적(국가별)'!F4172),",","")),"")</f>
        <v>173</v>
      </c>
      <c r="G4168" s="19" t="n">
        <f aca="false">IFERROR(VALUE(SUBSTITUTE(TRIM('수출입 실적(국가별)'!G4172),",","")),"")</f>
        <v>1157</v>
      </c>
    </row>
    <row r="4169" customFormat="false" ht="15" hidden="false" customHeight="true" outlineLevel="0" collapsed="false">
      <c r="A4169" s="11" t="str">
        <f aca="false">TRIM('수출입 실적(국가별)'!A4173)</f>
        <v>2026.06</v>
      </c>
      <c r="B4169" s="17" t="n">
        <f aca="false">IFERROR(VALUE(LEFT(A4169,4)),"")</f>
        <v>2026</v>
      </c>
      <c r="C4169" s="17" t="n">
        <f aca="false">IFERROR(VALUE(RIGHT(A4169,2)),"")</f>
        <v>6</v>
      </c>
      <c r="D4169" s="11" t="str">
        <f aca="false">TRIM('수출입 실적(국가별)'!B4173)</f>
        <v>잠비아</v>
      </c>
      <c r="E4169" s="19" t="n">
        <f aca="false">IFERROR(VALUE(SUBSTITUTE(TRIM('수출입 실적(국가별)'!D4173),",","")),"")</f>
        <v>1273</v>
      </c>
      <c r="F4169" s="19" t="n">
        <f aca="false">IFERROR(VALUE(SUBSTITUTE(TRIM('수출입 실적(국가별)'!F4173),",","")),"")</f>
        <v>13810</v>
      </c>
      <c r="G4169" s="19" t="n">
        <f aca="false">IFERROR(VALUE(SUBSTITUTE(TRIM('수출입 실적(국가별)'!G4173),",","")),"")</f>
        <v>-12538</v>
      </c>
    </row>
    <row r="4170" customFormat="false" ht="15" hidden="false" customHeight="true" outlineLevel="0" collapsed="false">
      <c r="A4170" s="11" t="str">
        <f aca="false">TRIM('수출입 실적(국가별)'!A4174)</f>
        <v>2026.06</v>
      </c>
      <c r="B4170" s="17" t="n">
        <f aca="false">IFERROR(VALUE(LEFT(A4170,4)),"")</f>
        <v>2026</v>
      </c>
      <c r="C4170" s="17" t="n">
        <f aca="false">IFERROR(VALUE(RIGHT(A4170,2)),"")</f>
        <v>6</v>
      </c>
      <c r="D4170" s="11" t="str">
        <f aca="false">TRIM('수출입 실적(국가별)'!B4174)</f>
        <v>몰디브</v>
      </c>
      <c r="E4170" s="19" t="n">
        <f aca="false">IFERROR(VALUE(SUBSTITUTE(TRIM('수출입 실적(국가별)'!D4174),",","")),"")</f>
        <v>1109</v>
      </c>
      <c r="F4170" s="19" t="n">
        <f aca="false">IFERROR(VALUE(SUBSTITUTE(TRIM('수출입 실적(국가별)'!F4174),",","")),"")</f>
        <v>6</v>
      </c>
      <c r="G4170" s="19" t="n">
        <f aca="false">IFERROR(VALUE(SUBSTITUTE(TRIM('수출입 실적(국가별)'!G4174),",","")),"")</f>
        <v>1104</v>
      </c>
    </row>
    <row r="4171" customFormat="false" ht="15" hidden="false" customHeight="true" outlineLevel="0" collapsed="false">
      <c r="A4171" s="11" t="str">
        <f aca="false">TRIM('수출입 실적(국가별)'!A4175)</f>
        <v>2026.06</v>
      </c>
      <c r="B4171" s="17" t="n">
        <f aca="false">IFERROR(VALUE(LEFT(A4171,4)),"")</f>
        <v>2026</v>
      </c>
      <c r="C4171" s="17" t="n">
        <f aca="false">IFERROR(VALUE(RIGHT(A4171,2)),"")</f>
        <v>6</v>
      </c>
      <c r="D4171" s="11" t="str">
        <f aca="false">TRIM('수출입 실적(국가별)'!B4175)</f>
        <v>보스니아-헤르체고비나</v>
      </c>
      <c r="E4171" s="19" t="n">
        <f aca="false">IFERROR(VALUE(SUBSTITUTE(TRIM('수출입 실적(국가별)'!D4175),",","")),"")</f>
        <v>1054</v>
      </c>
      <c r="F4171" s="19" t="n">
        <f aca="false">IFERROR(VALUE(SUBSTITUTE(TRIM('수출입 실적(국가별)'!F4175),",","")),"")</f>
        <v>1218</v>
      </c>
      <c r="G4171" s="19" t="n">
        <f aca="false">IFERROR(VALUE(SUBSTITUTE(TRIM('수출입 실적(국가별)'!G4175),",","")),"")</f>
        <v>-164</v>
      </c>
    </row>
    <row r="4172" customFormat="false" ht="15" hidden="false" customHeight="true" outlineLevel="0" collapsed="false">
      <c r="A4172" s="11" t="str">
        <f aca="false">TRIM('수출입 실적(국가별)'!A4176)</f>
        <v>2026.06</v>
      </c>
      <c r="B4172" s="17" t="n">
        <f aca="false">IFERROR(VALUE(LEFT(A4172,4)),"")</f>
        <v>2026</v>
      </c>
      <c r="C4172" s="17" t="n">
        <f aca="false">IFERROR(VALUE(RIGHT(A4172,2)),"")</f>
        <v>6</v>
      </c>
      <c r="D4172" s="11" t="str">
        <f aca="false">TRIM('수출입 실적(국가별)'!B4176)</f>
        <v>챠드</v>
      </c>
      <c r="E4172" s="19" t="n">
        <f aca="false">IFERROR(VALUE(SUBSTITUTE(TRIM('수출입 실적(국가별)'!D4176),",","")),"")</f>
        <v>1009</v>
      </c>
      <c r="F4172" s="19" t="n">
        <f aca="false">IFERROR(VALUE(SUBSTITUTE(TRIM('수출입 실적(국가별)'!F4176),",","")),"")</f>
        <v>0</v>
      </c>
      <c r="G4172" s="19" t="n">
        <f aca="false">IFERROR(VALUE(SUBSTITUTE(TRIM('수출입 실적(국가별)'!G4176),",","")),"")</f>
        <v>1008</v>
      </c>
    </row>
    <row r="4173" customFormat="false" ht="15" hidden="false" customHeight="true" outlineLevel="0" collapsed="false">
      <c r="A4173" s="11" t="str">
        <f aca="false">TRIM('수출입 실적(국가별)'!A4177)</f>
        <v>2026.06</v>
      </c>
      <c r="B4173" s="17" t="n">
        <f aca="false">IFERROR(VALUE(LEFT(A4173,4)),"")</f>
        <v>2026</v>
      </c>
      <c r="C4173" s="17" t="n">
        <f aca="false">IFERROR(VALUE(RIGHT(A4173,2)),"")</f>
        <v>6</v>
      </c>
      <c r="D4173" s="11" t="str">
        <f aca="false">TRIM('수출입 실적(국가별)'!B4177)</f>
        <v>모리타니</v>
      </c>
      <c r="E4173" s="19" t="n">
        <f aca="false">IFERROR(VALUE(SUBSTITUTE(TRIM('수출입 실적(국가별)'!D4177),",","")),"")</f>
        <v>917</v>
      </c>
      <c r="F4173" s="19" t="n">
        <f aca="false">IFERROR(VALUE(SUBSTITUTE(TRIM('수출입 실적(국가별)'!F4177),",","")),"")</f>
        <v>753</v>
      </c>
      <c r="G4173" s="19" t="n">
        <f aca="false">IFERROR(VALUE(SUBSTITUTE(TRIM('수출입 실적(국가별)'!G4177),",","")),"")</f>
        <v>164</v>
      </c>
    </row>
    <row r="4174" customFormat="false" ht="15" hidden="false" customHeight="true" outlineLevel="0" collapsed="false">
      <c r="A4174" s="11" t="str">
        <f aca="false">TRIM('수출입 실적(국가별)'!A4178)</f>
        <v>2026.06</v>
      </c>
      <c r="B4174" s="17" t="n">
        <f aca="false">IFERROR(VALUE(LEFT(A4174,4)),"")</f>
        <v>2026</v>
      </c>
      <c r="C4174" s="17" t="n">
        <f aca="false">IFERROR(VALUE(RIGHT(A4174,2)),"")</f>
        <v>6</v>
      </c>
      <c r="D4174" s="11" t="str">
        <f aca="false">TRIM('수출입 실적(국가별)'!B4178)</f>
        <v>큐라소</v>
      </c>
      <c r="E4174" s="19" t="n">
        <f aca="false">IFERROR(VALUE(SUBSTITUTE(TRIM('수출입 실적(국가별)'!D4178),",","")),"")</f>
        <v>892</v>
      </c>
      <c r="F4174" s="19" t="n">
        <f aca="false">IFERROR(VALUE(SUBSTITUTE(TRIM('수출입 실적(국가별)'!F4178),",","")),"")</f>
        <v>18</v>
      </c>
      <c r="G4174" s="19" t="n">
        <f aca="false">IFERROR(VALUE(SUBSTITUTE(TRIM('수출입 실적(국가별)'!G4178),",","")),"")</f>
        <v>874</v>
      </c>
    </row>
    <row r="4175" customFormat="false" ht="15" hidden="false" customHeight="true" outlineLevel="0" collapsed="false">
      <c r="A4175" s="11" t="str">
        <f aca="false">TRIM('수출입 실적(국가별)'!A4179)</f>
        <v>2026.06</v>
      </c>
      <c r="B4175" s="17" t="n">
        <f aca="false">IFERROR(VALUE(LEFT(A4175,4)),"")</f>
        <v>2026</v>
      </c>
      <c r="C4175" s="17" t="n">
        <f aca="false">IFERROR(VALUE(RIGHT(A4175,2)),"")</f>
        <v>6</v>
      </c>
      <c r="D4175" s="11" t="str">
        <f aca="false">TRIM('수출입 실적(국가별)'!B4179)</f>
        <v>솔로몬 군도</v>
      </c>
      <c r="E4175" s="19" t="n">
        <f aca="false">IFERROR(VALUE(SUBSTITUTE(TRIM('수출입 실적(국가별)'!D4179),",","")),"")</f>
        <v>870</v>
      </c>
      <c r="F4175" s="19" t="n">
        <f aca="false">IFERROR(VALUE(SUBSTITUTE(TRIM('수출입 실적(국가별)'!F4179),",","")),"")</f>
        <v>116</v>
      </c>
      <c r="G4175" s="19" t="n">
        <f aca="false">IFERROR(VALUE(SUBSTITUTE(TRIM('수출입 실적(국가별)'!G4179),",","")),"")</f>
        <v>755</v>
      </c>
    </row>
    <row r="4176" customFormat="false" ht="15" hidden="false" customHeight="true" outlineLevel="0" collapsed="false">
      <c r="A4176" s="11" t="str">
        <f aca="false">TRIM('수출입 실적(국가별)'!A4180)</f>
        <v>2026.06</v>
      </c>
      <c r="B4176" s="17" t="n">
        <f aca="false">IFERROR(VALUE(LEFT(A4176,4)),"")</f>
        <v>2026</v>
      </c>
      <c r="C4176" s="17" t="n">
        <f aca="false">IFERROR(VALUE(RIGHT(A4176,2)),"")</f>
        <v>6</v>
      </c>
      <c r="D4176" s="11" t="str">
        <f aca="false">TRIM('수출입 실적(국가별)'!B4180)</f>
        <v>말리</v>
      </c>
      <c r="E4176" s="19" t="n">
        <f aca="false">IFERROR(VALUE(SUBSTITUTE(TRIM('수출입 실적(국가별)'!D4180),",","")),"")</f>
        <v>833</v>
      </c>
      <c r="F4176" s="19" t="n">
        <f aca="false">IFERROR(VALUE(SUBSTITUTE(TRIM('수출입 실적(국가별)'!F4180),",","")),"")</f>
        <v>52</v>
      </c>
      <c r="G4176" s="19" t="n">
        <f aca="false">IFERROR(VALUE(SUBSTITUTE(TRIM('수출입 실적(국가별)'!G4180),",","")),"")</f>
        <v>780</v>
      </c>
    </row>
    <row r="4177" customFormat="false" ht="15" hidden="false" customHeight="true" outlineLevel="0" collapsed="false">
      <c r="A4177" s="11" t="str">
        <f aca="false">TRIM('수출입 실적(국가별)'!A4181)</f>
        <v>2026.06</v>
      </c>
      <c r="B4177" s="17" t="n">
        <f aca="false">IFERROR(VALUE(LEFT(A4177,4)),"")</f>
        <v>2026</v>
      </c>
      <c r="C4177" s="17" t="n">
        <f aca="false">IFERROR(VALUE(RIGHT(A4177,2)),"")</f>
        <v>6</v>
      </c>
      <c r="D4177" s="11" t="str">
        <f aca="false">TRIM('수출입 실적(국가별)'!B4181)</f>
        <v>남수단</v>
      </c>
      <c r="E4177" s="19" t="n">
        <f aca="false">IFERROR(VALUE(SUBSTITUTE(TRIM('수출입 실적(국가별)'!D4181),",","")),"")</f>
        <v>809</v>
      </c>
      <c r="F4177" s="19" t="n">
        <f aca="false">IFERROR(VALUE(SUBSTITUTE(TRIM('수출입 실적(국가별)'!F4181),",","")),"")</f>
        <v>0</v>
      </c>
      <c r="G4177" s="19" t="n">
        <f aca="false">IFERROR(VALUE(SUBSTITUTE(TRIM('수출입 실적(국가별)'!G4181),",","")),"")</f>
        <v>809</v>
      </c>
    </row>
    <row r="4178" customFormat="false" ht="15" hidden="false" customHeight="true" outlineLevel="0" collapsed="false">
      <c r="A4178" s="11" t="str">
        <f aca="false">TRIM('수출입 실적(국가별)'!A4182)</f>
        <v>2026.06</v>
      </c>
      <c r="B4178" s="17" t="n">
        <f aca="false">IFERROR(VALUE(LEFT(A4178,4)),"")</f>
        <v>2026</v>
      </c>
      <c r="C4178" s="17" t="n">
        <f aca="false">IFERROR(VALUE(RIGHT(A4178,2)),"")</f>
        <v>6</v>
      </c>
      <c r="D4178" s="11" t="str">
        <f aca="false">TRIM('수출입 실적(국가별)'!B4182)</f>
        <v>과델로프</v>
      </c>
      <c r="E4178" s="19" t="n">
        <f aca="false">IFERROR(VALUE(SUBSTITUTE(TRIM('수출입 실적(국가별)'!D4182),",","")),"")</f>
        <v>797</v>
      </c>
      <c r="F4178" s="19" t="n">
        <f aca="false">IFERROR(VALUE(SUBSTITUTE(TRIM('수출입 실적(국가별)'!F4182),",","")),"")</f>
        <v>0</v>
      </c>
      <c r="G4178" s="19" t="n">
        <f aca="false">IFERROR(VALUE(SUBSTITUTE(TRIM('수출입 실적(국가별)'!G4182),",","")),"")</f>
        <v>797</v>
      </c>
    </row>
    <row r="4179" customFormat="false" ht="15" hidden="false" customHeight="true" outlineLevel="0" collapsed="false">
      <c r="A4179" s="11" t="str">
        <f aca="false">TRIM('수출입 실적(국가별)'!A4183)</f>
        <v>2026.06</v>
      </c>
      <c r="B4179" s="17" t="n">
        <f aca="false">IFERROR(VALUE(LEFT(A4179,4)),"")</f>
        <v>2026</v>
      </c>
      <c r="C4179" s="17" t="n">
        <f aca="false">IFERROR(VALUE(RIGHT(A4179,2)),"")</f>
        <v>6</v>
      </c>
      <c r="D4179" s="11" t="str">
        <f aca="false">TRIM('수출입 실적(국가별)'!B4183)</f>
        <v>뉴 칼레도니아</v>
      </c>
      <c r="E4179" s="19" t="n">
        <f aca="false">IFERROR(VALUE(SUBSTITUTE(TRIM('수출입 실적(국가별)'!D4183),",","")),"")</f>
        <v>791</v>
      </c>
      <c r="F4179" s="19" t="n">
        <f aca="false">IFERROR(VALUE(SUBSTITUTE(TRIM('수출입 실적(국가별)'!F4183),",","")),"")</f>
        <v>16140</v>
      </c>
      <c r="G4179" s="19" t="n">
        <f aca="false">IFERROR(VALUE(SUBSTITUTE(TRIM('수출입 실적(국가별)'!G4183),",","")),"")</f>
        <v>-15349</v>
      </c>
    </row>
    <row r="4180" customFormat="false" ht="15" hidden="false" customHeight="true" outlineLevel="0" collapsed="false">
      <c r="A4180" s="11" t="str">
        <f aca="false">TRIM('수출입 실적(국가별)'!A4184)</f>
        <v>2026.06</v>
      </c>
      <c r="B4180" s="17" t="n">
        <f aca="false">IFERROR(VALUE(LEFT(A4180,4)),"")</f>
        <v>2026</v>
      </c>
      <c r="C4180" s="17" t="n">
        <f aca="false">IFERROR(VALUE(RIGHT(A4180,2)),"")</f>
        <v>6</v>
      </c>
      <c r="D4180" s="11" t="str">
        <f aca="false">TRIM('수출입 실적(국가별)'!B4184)</f>
        <v>바베이도스</v>
      </c>
      <c r="E4180" s="19" t="n">
        <f aca="false">IFERROR(VALUE(SUBSTITUTE(TRIM('수출입 실적(국가별)'!D4184),",","")),"")</f>
        <v>782</v>
      </c>
      <c r="F4180" s="19" t="n">
        <f aca="false">IFERROR(VALUE(SUBSTITUTE(TRIM('수출입 실적(국가별)'!F4184),",","")),"")</f>
        <v>160</v>
      </c>
      <c r="G4180" s="19" t="n">
        <f aca="false">IFERROR(VALUE(SUBSTITUTE(TRIM('수출입 실적(국가별)'!G4184),",","")),"")</f>
        <v>622</v>
      </c>
    </row>
    <row r="4181" customFormat="false" ht="15" hidden="false" customHeight="true" outlineLevel="0" collapsed="false">
      <c r="A4181" s="11" t="str">
        <f aca="false">TRIM('수출입 실적(국가별)'!A4185)</f>
        <v>2026.06</v>
      </c>
      <c r="B4181" s="17" t="n">
        <f aca="false">IFERROR(VALUE(LEFT(A4181,4)),"")</f>
        <v>2026</v>
      </c>
      <c r="C4181" s="17" t="n">
        <f aca="false">IFERROR(VALUE(RIGHT(A4181,2)),"")</f>
        <v>6</v>
      </c>
      <c r="D4181" s="11" t="str">
        <f aca="false">TRIM('수출입 실적(국가별)'!B4185)</f>
        <v>그레나다</v>
      </c>
      <c r="E4181" s="19" t="n">
        <f aca="false">IFERROR(VALUE(SUBSTITUTE(TRIM('수출입 실적(국가별)'!D4185),",","")),"")</f>
        <v>771</v>
      </c>
      <c r="F4181" s="19" t="n">
        <f aca="false">IFERROR(VALUE(SUBSTITUTE(TRIM('수출입 실적(국가별)'!F4185),",","")),"")</f>
        <v>0</v>
      </c>
      <c r="G4181" s="19" t="n">
        <f aca="false">IFERROR(VALUE(SUBSTITUTE(TRIM('수출입 실적(국가별)'!G4185),",","")),"")</f>
        <v>771</v>
      </c>
    </row>
    <row r="4182" customFormat="false" ht="15" hidden="false" customHeight="true" outlineLevel="0" collapsed="false">
      <c r="A4182" s="11" t="str">
        <f aca="false">TRIM('수출입 실적(국가별)'!A4186)</f>
        <v>2026.06</v>
      </c>
      <c r="B4182" s="17" t="n">
        <f aca="false">IFERROR(VALUE(LEFT(A4182,4)),"")</f>
        <v>2026</v>
      </c>
      <c r="C4182" s="17" t="n">
        <f aca="false">IFERROR(VALUE(RIGHT(A4182,2)),"")</f>
        <v>6</v>
      </c>
      <c r="D4182" s="11" t="str">
        <f aca="false">TRIM('수출입 실적(국가별)'!B4186)</f>
        <v>적도 기니</v>
      </c>
      <c r="E4182" s="19" t="n">
        <f aca="false">IFERROR(VALUE(SUBSTITUTE(TRIM('수출입 실적(국가별)'!D4186),",","")),"")</f>
        <v>731</v>
      </c>
      <c r="F4182" s="19" t="n">
        <f aca="false">IFERROR(VALUE(SUBSTITUTE(TRIM('수출입 실적(국가별)'!F4186),",","")),"")</f>
        <v>54039</v>
      </c>
      <c r="G4182" s="19" t="n">
        <f aca="false">IFERROR(VALUE(SUBSTITUTE(TRIM('수출입 실적(국가별)'!G4186),",","")),"")</f>
        <v>-53307</v>
      </c>
    </row>
    <row r="4183" customFormat="false" ht="15" hidden="false" customHeight="true" outlineLevel="0" collapsed="false">
      <c r="A4183" s="11" t="str">
        <f aca="false">TRIM('수출입 실적(국가별)'!A4187)</f>
        <v>2026.06</v>
      </c>
      <c r="B4183" s="17" t="n">
        <f aca="false">IFERROR(VALUE(LEFT(A4183,4)),"")</f>
        <v>2026</v>
      </c>
      <c r="C4183" s="17" t="n">
        <f aca="false">IFERROR(VALUE(RIGHT(A4183,2)),"")</f>
        <v>6</v>
      </c>
      <c r="D4183" s="11" t="str">
        <f aca="false">TRIM('수출입 실적(국가별)'!B4187)</f>
        <v>마이크로네시아</v>
      </c>
      <c r="E4183" s="19" t="n">
        <f aca="false">IFERROR(VALUE(SUBSTITUTE(TRIM('수출입 실적(국가별)'!D4187),",","")),"")</f>
        <v>715</v>
      </c>
      <c r="F4183" s="19" t="n">
        <f aca="false">IFERROR(VALUE(SUBSTITUTE(TRIM('수출입 실적(국가별)'!F4187),",","")),"")</f>
        <v>14</v>
      </c>
      <c r="G4183" s="19" t="n">
        <f aca="false">IFERROR(VALUE(SUBSTITUTE(TRIM('수출입 실적(국가별)'!G4187),",","")),"")</f>
        <v>702</v>
      </c>
    </row>
    <row r="4184" customFormat="false" ht="15" hidden="false" customHeight="true" outlineLevel="0" collapsed="false">
      <c r="A4184" s="11" t="str">
        <f aca="false">TRIM('수출입 실적(국가별)'!A4188)</f>
        <v>2026.06</v>
      </c>
      <c r="B4184" s="17" t="n">
        <f aca="false">IFERROR(VALUE(LEFT(A4184,4)),"")</f>
        <v>2026</v>
      </c>
      <c r="C4184" s="17" t="n">
        <f aca="false">IFERROR(VALUE(RIGHT(A4184,2)),"")</f>
        <v>6</v>
      </c>
      <c r="D4184" s="11" t="str">
        <f aca="false">TRIM('수출입 실적(국가별)'!B4188)</f>
        <v>나미비아</v>
      </c>
      <c r="E4184" s="19" t="n">
        <f aca="false">IFERROR(VALUE(SUBSTITUTE(TRIM('수출입 실적(국가별)'!D4188),",","")),"")</f>
        <v>691</v>
      </c>
      <c r="F4184" s="19" t="n">
        <f aca="false">IFERROR(VALUE(SUBSTITUTE(TRIM('수출입 실적(국가별)'!F4188),",","")),"")</f>
        <v>11</v>
      </c>
      <c r="G4184" s="19" t="n">
        <f aca="false">IFERROR(VALUE(SUBSTITUTE(TRIM('수출입 실적(국가별)'!G4188),",","")),"")</f>
        <v>680</v>
      </c>
    </row>
    <row r="4185" customFormat="false" ht="15" hidden="false" customHeight="true" outlineLevel="0" collapsed="false">
      <c r="A4185" s="11" t="str">
        <f aca="false">TRIM('수출입 실적(국가별)'!A4189)</f>
        <v>2026.06</v>
      </c>
      <c r="B4185" s="17" t="n">
        <f aca="false">IFERROR(VALUE(LEFT(A4185,4)),"")</f>
        <v>2026</v>
      </c>
      <c r="C4185" s="17" t="n">
        <f aca="false">IFERROR(VALUE(RIGHT(A4185,2)),"")</f>
        <v>6</v>
      </c>
      <c r="D4185" s="11" t="str">
        <f aca="false">TRIM('수출입 실적(국가별)'!B4189)</f>
        <v>몬테네그로</v>
      </c>
      <c r="E4185" s="19" t="n">
        <f aca="false">IFERROR(VALUE(SUBSTITUTE(TRIM('수출입 실적(국가별)'!D4189),",","")),"")</f>
        <v>680</v>
      </c>
      <c r="F4185" s="19" t="n">
        <f aca="false">IFERROR(VALUE(SUBSTITUTE(TRIM('수출입 실적(국가별)'!F4189),",","")),"")</f>
        <v>91</v>
      </c>
      <c r="G4185" s="19" t="n">
        <f aca="false">IFERROR(VALUE(SUBSTITUTE(TRIM('수출입 실적(국가별)'!G4189),",","")),"")</f>
        <v>589</v>
      </c>
    </row>
    <row r="4186" customFormat="false" ht="15" hidden="false" customHeight="true" outlineLevel="0" collapsed="false">
      <c r="A4186" s="11" t="str">
        <f aca="false">TRIM('수출입 실적(국가별)'!A4190)</f>
        <v>2026.06</v>
      </c>
      <c r="B4186" s="17" t="n">
        <f aca="false">IFERROR(VALUE(LEFT(A4186,4)),"")</f>
        <v>2026</v>
      </c>
      <c r="C4186" s="17" t="n">
        <f aca="false">IFERROR(VALUE(RIGHT(A4186,2)),"")</f>
        <v>6</v>
      </c>
      <c r="D4186" s="11" t="str">
        <f aca="false">TRIM('수출입 실적(국가별)'!B4190)</f>
        <v>리히텐슈타인</v>
      </c>
      <c r="E4186" s="19" t="n">
        <f aca="false">IFERROR(VALUE(SUBSTITUTE(TRIM('수출입 실적(국가별)'!D4190),",","")),"")</f>
        <v>680</v>
      </c>
      <c r="F4186" s="19" t="n">
        <f aca="false">IFERROR(VALUE(SUBSTITUTE(TRIM('수출입 실적(국가별)'!F4190),",","")),"")</f>
        <v>2535</v>
      </c>
      <c r="G4186" s="19" t="n">
        <f aca="false">IFERROR(VALUE(SUBSTITUTE(TRIM('수출입 실적(국가별)'!G4190),",","")),"")</f>
        <v>-1855</v>
      </c>
    </row>
    <row r="4187" customFormat="false" ht="15" hidden="false" customHeight="true" outlineLevel="0" collapsed="false">
      <c r="A4187" s="11" t="str">
        <f aca="false">TRIM('수출입 실적(국가별)'!A4191)</f>
        <v>2026.06</v>
      </c>
      <c r="B4187" s="17" t="n">
        <f aca="false">IFERROR(VALUE(LEFT(A4187,4)),"")</f>
        <v>2026</v>
      </c>
      <c r="C4187" s="17" t="n">
        <f aca="false">IFERROR(VALUE(RIGHT(A4187,2)),"")</f>
        <v>6</v>
      </c>
      <c r="D4187" s="11" t="str">
        <f aca="false">TRIM('수출입 실적(국가별)'!B4191)</f>
        <v>메요트</v>
      </c>
      <c r="E4187" s="19" t="n">
        <f aca="false">IFERROR(VALUE(SUBSTITUTE(TRIM('수출입 실적(국가별)'!D4191),",","")),"")</f>
        <v>660</v>
      </c>
      <c r="F4187" s="19" t="n">
        <f aca="false">IFERROR(VALUE(SUBSTITUTE(TRIM('수출입 실적(국가별)'!F4191),",","")),"")</f>
        <v>0</v>
      </c>
      <c r="G4187" s="19" t="n">
        <f aca="false">IFERROR(VALUE(SUBSTITUTE(TRIM('수출입 실적(국가별)'!G4191),",","")),"")</f>
        <v>660</v>
      </c>
    </row>
    <row r="4188" customFormat="false" ht="15" hidden="false" customHeight="true" outlineLevel="0" collapsed="false">
      <c r="A4188" s="11" t="str">
        <f aca="false">TRIM('수출입 실적(국가별)'!A4192)</f>
        <v>2026.06</v>
      </c>
      <c r="B4188" s="17" t="n">
        <f aca="false">IFERROR(VALUE(LEFT(A4188,4)),"")</f>
        <v>2026</v>
      </c>
      <c r="C4188" s="17" t="n">
        <f aca="false">IFERROR(VALUE(RIGHT(A4188,2)),"")</f>
        <v>6</v>
      </c>
      <c r="D4188" s="11" t="str">
        <f aca="false">TRIM('수출입 실적(국가별)'!B4192)</f>
        <v>부룬디</v>
      </c>
      <c r="E4188" s="19" t="n">
        <f aca="false">IFERROR(VALUE(SUBSTITUTE(TRIM('수출입 실적(국가별)'!D4192),",","")),"")</f>
        <v>540</v>
      </c>
      <c r="F4188" s="19" t="n">
        <f aca="false">IFERROR(VALUE(SUBSTITUTE(TRIM('수출입 실적(국가별)'!F4192),",","")),"")</f>
        <v>0</v>
      </c>
      <c r="G4188" s="19" t="n">
        <f aca="false">IFERROR(VALUE(SUBSTITUTE(TRIM('수출입 실적(국가별)'!G4192),",","")),"")</f>
        <v>540</v>
      </c>
    </row>
    <row r="4189" customFormat="false" ht="15" hidden="false" customHeight="true" outlineLevel="0" collapsed="false">
      <c r="A4189" s="11" t="str">
        <f aca="false">TRIM('수출입 실적(국가별)'!A4193)</f>
        <v>2026.06</v>
      </c>
      <c r="B4189" s="17" t="n">
        <f aca="false">IFERROR(VALUE(LEFT(A4189,4)),"")</f>
        <v>2026</v>
      </c>
      <c r="C4189" s="17" t="n">
        <f aca="false">IFERROR(VALUE(RIGHT(A4189,2)),"")</f>
        <v>6</v>
      </c>
      <c r="D4189" s="11" t="str">
        <f aca="false">TRIM('수출입 실적(국가별)'!B4193)</f>
        <v>감비아</v>
      </c>
      <c r="E4189" s="19" t="n">
        <f aca="false">IFERROR(VALUE(SUBSTITUTE(TRIM('수출입 실적(국가별)'!D4193),",","")),"")</f>
        <v>536</v>
      </c>
      <c r="F4189" s="19" t="n">
        <f aca="false">IFERROR(VALUE(SUBSTITUTE(TRIM('수출입 실적(국가별)'!F4193),",","")),"")</f>
        <v>1001</v>
      </c>
      <c r="G4189" s="19" t="n">
        <f aca="false">IFERROR(VALUE(SUBSTITUTE(TRIM('수출입 실적(국가별)'!G4193),",","")),"")</f>
        <v>-466</v>
      </c>
    </row>
    <row r="4190" customFormat="false" ht="15" hidden="false" customHeight="true" outlineLevel="0" collapsed="false">
      <c r="A4190" s="11" t="str">
        <f aca="false">TRIM('수출입 실적(국가별)'!A4194)</f>
        <v>2026.06</v>
      </c>
      <c r="B4190" s="17" t="n">
        <f aca="false">IFERROR(VALUE(LEFT(A4190,4)),"")</f>
        <v>2026</v>
      </c>
      <c r="C4190" s="17" t="n">
        <f aca="false">IFERROR(VALUE(RIGHT(A4190,2)),"")</f>
        <v>6</v>
      </c>
      <c r="D4190" s="11" t="str">
        <f aca="false">TRIM('수출입 실적(국가별)'!B4194)</f>
        <v>불령 가이아나</v>
      </c>
      <c r="E4190" s="19" t="n">
        <f aca="false">IFERROR(VALUE(SUBSTITUTE(TRIM('수출입 실적(국가별)'!D4194),",","")),"")</f>
        <v>508</v>
      </c>
      <c r="F4190" s="19" t="n">
        <f aca="false">IFERROR(VALUE(SUBSTITUTE(TRIM('수출입 실적(국가별)'!F4194),",","")),"")</f>
        <v>0</v>
      </c>
      <c r="G4190" s="19" t="n">
        <f aca="false">IFERROR(VALUE(SUBSTITUTE(TRIM('수출입 실적(국가별)'!G4194),",","")),"")</f>
        <v>508</v>
      </c>
    </row>
    <row r="4191" customFormat="false" ht="15" hidden="false" customHeight="true" outlineLevel="0" collapsed="false">
      <c r="A4191" s="11" t="str">
        <f aca="false">TRIM('수출입 실적(국가별)'!A4195)</f>
        <v>2026.06</v>
      </c>
      <c r="B4191" s="17" t="n">
        <f aca="false">IFERROR(VALUE(LEFT(A4191,4)),"")</f>
        <v>2026</v>
      </c>
      <c r="C4191" s="17" t="n">
        <f aca="false">IFERROR(VALUE(RIGHT(A4191,2)),"")</f>
        <v>6</v>
      </c>
      <c r="D4191" s="11" t="str">
        <f aca="false">TRIM('수출입 실적(국가별)'!B4195)</f>
        <v>부탄</v>
      </c>
      <c r="E4191" s="19" t="n">
        <f aca="false">IFERROR(VALUE(SUBSTITUTE(TRIM('수출입 실적(국가별)'!D4195),",","")),"")</f>
        <v>499</v>
      </c>
      <c r="F4191" s="19" t="n">
        <f aca="false">IFERROR(VALUE(SUBSTITUTE(TRIM('수출입 실적(국가별)'!F4195),",","")),"")</f>
        <v>888</v>
      </c>
      <c r="G4191" s="19" t="n">
        <f aca="false">IFERROR(VALUE(SUBSTITUTE(TRIM('수출입 실적(국가별)'!G4195),",","")),"")</f>
        <v>-388</v>
      </c>
    </row>
    <row r="4192" customFormat="false" ht="15" hidden="false" customHeight="true" outlineLevel="0" collapsed="false">
      <c r="A4192" s="11" t="str">
        <f aca="false">TRIM('수출입 실적(국가별)'!A4196)</f>
        <v>2026.06</v>
      </c>
      <c r="B4192" s="17" t="n">
        <f aca="false">IFERROR(VALUE(LEFT(A4192,4)),"")</f>
        <v>2026</v>
      </c>
      <c r="C4192" s="17" t="n">
        <f aca="false">IFERROR(VALUE(RIGHT(A4192,2)),"")</f>
        <v>6</v>
      </c>
      <c r="D4192" s="11" t="str">
        <f aca="false">TRIM('수출입 실적(국가별)'!B4196)</f>
        <v>말라위</v>
      </c>
      <c r="E4192" s="19" t="n">
        <f aca="false">IFERROR(VALUE(SUBSTITUTE(TRIM('수출입 실적(국가별)'!D4196),",","")),"")</f>
        <v>469</v>
      </c>
      <c r="F4192" s="19" t="n">
        <f aca="false">IFERROR(VALUE(SUBSTITUTE(TRIM('수출입 실적(국가별)'!F4196),",","")),"")</f>
        <v>2126</v>
      </c>
      <c r="G4192" s="19" t="n">
        <f aca="false">IFERROR(VALUE(SUBSTITUTE(TRIM('수출입 실적(국가별)'!G4196),",","")),"")</f>
        <v>-1657</v>
      </c>
    </row>
    <row r="4193" customFormat="false" ht="15" hidden="false" customHeight="true" outlineLevel="0" collapsed="false">
      <c r="A4193" s="11" t="str">
        <f aca="false">TRIM('수출입 실적(국가별)'!A4197)</f>
        <v>2026.06</v>
      </c>
      <c r="B4193" s="17" t="n">
        <f aca="false">IFERROR(VALUE(LEFT(A4193,4)),"")</f>
        <v>2026</v>
      </c>
      <c r="C4193" s="17" t="n">
        <f aca="false">IFERROR(VALUE(RIGHT(A4193,2)),"")</f>
        <v>6</v>
      </c>
      <c r="D4193" s="11" t="str">
        <f aca="false">TRIM('수출입 실적(국가별)'!B4197)</f>
        <v>시에라 리온</v>
      </c>
      <c r="E4193" s="19" t="n">
        <f aca="false">IFERROR(VALUE(SUBSTITUTE(TRIM('수출입 실적(국가별)'!D4197),",","")),"")</f>
        <v>444</v>
      </c>
      <c r="F4193" s="19" t="n">
        <f aca="false">IFERROR(VALUE(SUBSTITUTE(TRIM('수출입 실적(국가별)'!F4197),",","")),"")</f>
        <v>894</v>
      </c>
      <c r="G4193" s="19" t="n">
        <f aca="false">IFERROR(VALUE(SUBSTITUTE(TRIM('수출입 실적(국가별)'!G4197),",","")),"")</f>
        <v>-450</v>
      </c>
    </row>
    <row r="4194" customFormat="false" ht="15" hidden="false" customHeight="true" outlineLevel="0" collapsed="false">
      <c r="A4194" s="11" t="str">
        <f aca="false">TRIM('수출입 실적(국가별)'!A4198)</f>
        <v>2026.06</v>
      </c>
      <c r="B4194" s="17" t="n">
        <f aca="false">IFERROR(VALUE(LEFT(A4194,4)),"")</f>
        <v>2026</v>
      </c>
      <c r="C4194" s="17" t="n">
        <f aca="false">IFERROR(VALUE(RIGHT(A4194,2)),"")</f>
        <v>6</v>
      </c>
      <c r="D4194" s="11" t="str">
        <f aca="false">TRIM('수출입 실적(국가별)'!B4198)</f>
        <v>수리남</v>
      </c>
      <c r="E4194" s="19" t="n">
        <f aca="false">IFERROR(VALUE(SUBSTITUTE(TRIM('수출입 실적(국가별)'!D4198),",","")),"")</f>
        <v>393</v>
      </c>
      <c r="F4194" s="19" t="n">
        <f aca="false">IFERROR(VALUE(SUBSTITUTE(TRIM('수출입 실적(국가별)'!F4198),",","")),"")</f>
        <v>373</v>
      </c>
      <c r="G4194" s="19" t="n">
        <f aca="false">IFERROR(VALUE(SUBSTITUTE(TRIM('수출입 실적(국가별)'!G4198),",","")),"")</f>
        <v>20</v>
      </c>
    </row>
    <row r="4195" customFormat="false" ht="15" hidden="false" customHeight="true" outlineLevel="0" collapsed="false">
      <c r="A4195" s="11" t="str">
        <f aca="false">TRIM('수출입 실적(국가별)'!A4199)</f>
        <v>2026.06</v>
      </c>
      <c r="B4195" s="17" t="n">
        <f aca="false">IFERROR(VALUE(LEFT(A4195,4)),"")</f>
        <v>2026</v>
      </c>
      <c r="C4195" s="17" t="n">
        <f aca="false">IFERROR(VALUE(RIGHT(A4195,2)),"")</f>
        <v>6</v>
      </c>
      <c r="D4195" s="11" t="str">
        <f aca="false">TRIM('수출입 실적(국가별)'!B4199)</f>
        <v>키리바티</v>
      </c>
      <c r="E4195" s="19" t="n">
        <f aca="false">IFERROR(VALUE(SUBSTITUTE(TRIM('수출입 실적(국가별)'!D4199),",","")),"")</f>
        <v>370</v>
      </c>
      <c r="F4195" s="19" t="n">
        <f aca="false">IFERROR(VALUE(SUBSTITUTE(TRIM('수출입 실적(국가별)'!F4199),",","")),"")</f>
        <v>46</v>
      </c>
      <c r="G4195" s="19" t="n">
        <f aca="false">IFERROR(VALUE(SUBSTITUTE(TRIM('수출입 실적(국가별)'!G4199),",","")),"")</f>
        <v>324</v>
      </c>
    </row>
    <row r="4196" customFormat="false" ht="15" hidden="false" customHeight="true" outlineLevel="0" collapsed="false">
      <c r="A4196" s="11" t="str">
        <f aca="false">TRIM('수출입 실적(국가별)'!A4200)</f>
        <v>2026.06</v>
      </c>
      <c r="B4196" s="17" t="n">
        <f aca="false">IFERROR(VALUE(LEFT(A4196,4)),"")</f>
        <v>2026</v>
      </c>
      <c r="C4196" s="17" t="n">
        <f aca="false">IFERROR(VALUE(RIGHT(A4196,2)),"")</f>
        <v>6</v>
      </c>
      <c r="D4196" s="11" t="str">
        <f aca="false">TRIM('수출입 실적(국가별)'!B4200)</f>
        <v>투발루</v>
      </c>
      <c r="E4196" s="19" t="n">
        <f aca="false">IFERROR(VALUE(SUBSTITUTE(TRIM('수출입 실적(국가별)'!D4200),",","")),"")</f>
        <v>342</v>
      </c>
      <c r="F4196" s="19" t="n">
        <f aca="false">IFERROR(VALUE(SUBSTITUTE(TRIM('수출입 실적(국가별)'!F4200),",","")),"")</f>
        <v>1649</v>
      </c>
      <c r="G4196" s="19" t="n">
        <f aca="false">IFERROR(VALUE(SUBSTITUTE(TRIM('수출입 실적(국가별)'!G4200),",","")),"")</f>
        <v>-1307</v>
      </c>
    </row>
    <row r="4197" customFormat="false" ht="15" hidden="false" customHeight="true" outlineLevel="0" collapsed="false">
      <c r="A4197" s="11" t="str">
        <f aca="false">TRIM('수출입 실적(국가별)'!A4201)</f>
        <v>2026.06</v>
      </c>
      <c r="B4197" s="17" t="n">
        <f aca="false">IFERROR(VALUE(LEFT(A4197,4)),"")</f>
        <v>2026</v>
      </c>
      <c r="C4197" s="17" t="n">
        <f aca="false">IFERROR(VALUE(RIGHT(A4197,2)),"")</f>
        <v>6</v>
      </c>
      <c r="D4197" s="11" t="str">
        <f aca="false">TRIM('수출입 실적(국가별)'!B4201)</f>
        <v>도미니카</v>
      </c>
      <c r="E4197" s="19" t="n">
        <f aca="false">IFERROR(VALUE(SUBSTITUTE(TRIM('수출입 실적(국가별)'!D4201),",","")),"")</f>
        <v>327</v>
      </c>
      <c r="F4197" s="19" t="n">
        <f aca="false">IFERROR(VALUE(SUBSTITUTE(TRIM('수출입 실적(국가별)'!F4201),",","")),"")</f>
        <v>0</v>
      </c>
      <c r="G4197" s="19" t="n">
        <f aca="false">IFERROR(VALUE(SUBSTITUTE(TRIM('수출입 실적(국가별)'!G4201),",","")),"")</f>
        <v>327</v>
      </c>
    </row>
    <row r="4198" customFormat="false" ht="15" hidden="false" customHeight="true" outlineLevel="0" collapsed="false">
      <c r="A4198" s="11" t="str">
        <f aca="false">TRIM('수출입 실적(국가별)'!A4202)</f>
        <v>2026.06</v>
      </c>
      <c r="B4198" s="17" t="n">
        <f aca="false">IFERROR(VALUE(LEFT(A4198,4)),"")</f>
        <v>2026</v>
      </c>
      <c r="C4198" s="17" t="n">
        <f aca="false">IFERROR(VALUE(RIGHT(A4198,2)),"")</f>
        <v>6</v>
      </c>
      <c r="D4198" s="11" t="str">
        <f aca="false">TRIM('수출입 실적(국가별)'!B4202)</f>
        <v>팔라우</v>
      </c>
      <c r="E4198" s="19" t="n">
        <f aca="false">IFERROR(VALUE(SUBSTITUTE(TRIM('수출입 실적(국가별)'!D4202),",","")),"")</f>
        <v>284</v>
      </c>
      <c r="F4198" s="19" t="n">
        <f aca="false">IFERROR(VALUE(SUBSTITUTE(TRIM('수출입 실적(국가별)'!F4202),",","")),"")</f>
        <v>28</v>
      </c>
      <c r="G4198" s="19" t="n">
        <f aca="false">IFERROR(VALUE(SUBSTITUTE(TRIM('수출입 실적(국가별)'!G4202),",","")),"")</f>
        <v>256</v>
      </c>
    </row>
    <row r="4199" customFormat="false" ht="15" hidden="false" customHeight="true" outlineLevel="0" collapsed="false">
      <c r="A4199" s="11" t="str">
        <f aca="false">TRIM('수출입 실적(국가별)'!A4203)</f>
        <v>2026.06</v>
      </c>
      <c r="B4199" s="17" t="n">
        <f aca="false">IFERROR(VALUE(LEFT(A4199,4)),"")</f>
        <v>2026</v>
      </c>
      <c r="C4199" s="17" t="n">
        <f aca="false">IFERROR(VALUE(RIGHT(A4199,2)),"")</f>
        <v>6</v>
      </c>
      <c r="D4199" s="11" t="str">
        <f aca="false">TRIM('수출입 실적(국가별)'!B4203)</f>
        <v>티모르</v>
      </c>
      <c r="E4199" s="19" t="n">
        <f aca="false">IFERROR(VALUE(SUBSTITUTE(TRIM('수출입 실적(국가별)'!D4203),",","")),"")</f>
        <v>251</v>
      </c>
      <c r="F4199" s="19" t="n">
        <f aca="false">IFERROR(VALUE(SUBSTITUTE(TRIM('수출입 실적(국가별)'!F4203),",","")),"")</f>
        <v>1</v>
      </c>
      <c r="G4199" s="19" t="n">
        <f aca="false">IFERROR(VALUE(SUBSTITUTE(TRIM('수출입 실적(국가별)'!G4203),",","")),"")</f>
        <v>250</v>
      </c>
    </row>
    <row r="4200" customFormat="false" ht="15" hidden="false" customHeight="true" outlineLevel="0" collapsed="false">
      <c r="A4200" s="11" t="str">
        <f aca="false">TRIM('수출입 실적(국가별)'!A4204)</f>
        <v>2026.06</v>
      </c>
      <c r="B4200" s="17" t="n">
        <f aca="false">IFERROR(VALUE(LEFT(A4200,4)),"")</f>
        <v>2026</v>
      </c>
      <c r="C4200" s="17" t="n">
        <f aca="false">IFERROR(VALUE(RIGHT(A4200,2)),"")</f>
        <v>6</v>
      </c>
      <c r="D4200" s="11" t="str">
        <f aca="false">TRIM('수출입 실적(국가별)'!B4204)</f>
        <v>쿠바</v>
      </c>
      <c r="E4200" s="19" t="n">
        <f aca="false">IFERROR(VALUE(SUBSTITUTE(TRIM('수출입 실적(국가별)'!D4204),",","")),"")</f>
        <v>240</v>
      </c>
      <c r="F4200" s="19" t="n">
        <f aca="false">IFERROR(VALUE(SUBSTITUTE(TRIM('수출입 실적(국가별)'!F4204),",","")),"")</f>
        <v>89</v>
      </c>
      <c r="G4200" s="19" t="n">
        <f aca="false">IFERROR(VALUE(SUBSTITUTE(TRIM('수출입 실적(국가별)'!G4204),",","")),"")</f>
        <v>152</v>
      </c>
    </row>
    <row r="4201" customFormat="false" ht="15" hidden="false" customHeight="true" outlineLevel="0" collapsed="false">
      <c r="A4201" s="11" t="str">
        <f aca="false">TRIM('수출입 실적(국가별)'!A4205)</f>
        <v>2026.06</v>
      </c>
      <c r="B4201" s="17" t="n">
        <f aca="false">IFERROR(VALUE(LEFT(A4201,4)),"")</f>
        <v>2026</v>
      </c>
      <c r="C4201" s="17" t="n">
        <f aca="false">IFERROR(VALUE(RIGHT(A4201,2)),"")</f>
        <v>6</v>
      </c>
      <c r="D4201" s="11" t="str">
        <f aca="false">TRIM('수출입 실적(국가별)'!B4205)</f>
        <v>카보 베르데</v>
      </c>
      <c r="E4201" s="19" t="n">
        <f aca="false">IFERROR(VALUE(SUBSTITUTE(TRIM('수출입 실적(국가별)'!D4205),",","")),"")</f>
        <v>210</v>
      </c>
      <c r="F4201" s="19" t="n">
        <f aca="false">IFERROR(VALUE(SUBSTITUTE(TRIM('수출입 실적(국가별)'!F4205),",","")),"")</f>
        <v>2</v>
      </c>
      <c r="G4201" s="19" t="n">
        <f aca="false">IFERROR(VALUE(SUBSTITUTE(TRIM('수출입 실적(국가별)'!G4205),",","")),"")</f>
        <v>209</v>
      </c>
    </row>
    <row r="4202" customFormat="false" ht="15" hidden="false" customHeight="true" outlineLevel="0" collapsed="false">
      <c r="A4202" s="11" t="str">
        <f aca="false">TRIM('수출입 실적(국가별)'!A4206)</f>
        <v>2026.06</v>
      </c>
      <c r="B4202" s="17" t="n">
        <f aca="false">IFERROR(VALUE(LEFT(A4202,4)),"")</f>
        <v>2026</v>
      </c>
      <c r="C4202" s="17" t="n">
        <f aca="false">IFERROR(VALUE(RIGHT(A4202,2)),"")</f>
        <v>6</v>
      </c>
      <c r="D4202" s="11" t="str">
        <f aca="false">TRIM('수출입 실적(국가별)'!B4206)</f>
        <v>세인트 루시아</v>
      </c>
      <c r="E4202" s="19" t="n">
        <f aca="false">IFERROR(VALUE(SUBSTITUTE(TRIM('수출입 실적(국가별)'!D4206),",","")),"")</f>
        <v>199</v>
      </c>
      <c r="F4202" s="19" t="n">
        <f aca="false">IFERROR(VALUE(SUBSTITUTE(TRIM('수출입 실적(국가별)'!F4206),",","")),"")</f>
        <v>32</v>
      </c>
      <c r="G4202" s="19" t="n">
        <f aca="false">IFERROR(VALUE(SUBSTITUTE(TRIM('수출입 실적(국가별)'!G4206),",","")),"")</f>
        <v>166</v>
      </c>
    </row>
    <row r="4203" customFormat="false" ht="15" hidden="false" customHeight="true" outlineLevel="0" collapsed="false">
      <c r="A4203" s="11" t="str">
        <f aca="false">TRIM('수출입 실적(국가별)'!A4207)</f>
        <v>2026.06</v>
      </c>
      <c r="B4203" s="17" t="n">
        <f aca="false">IFERROR(VALUE(LEFT(A4203,4)),"")</f>
        <v>2026</v>
      </c>
      <c r="C4203" s="17" t="n">
        <f aca="false">IFERROR(VALUE(RIGHT(A4203,2)),"")</f>
        <v>6</v>
      </c>
      <c r="D4203" s="11" t="str">
        <f aca="false">TRIM('수출입 실적(국가별)'!B4207)</f>
        <v>니제르</v>
      </c>
      <c r="E4203" s="19" t="n">
        <f aca="false">IFERROR(VALUE(SUBSTITUTE(TRIM('수출입 실적(국가별)'!D4207),",","")),"")</f>
        <v>156</v>
      </c>
      <c r="F4203" s="19" t="n">
        <f aca="false">IFERROR(VALUE(SUBSTITUTE(TRIM('수출입 실적(국가별)'!F4207),",","")),"")</f>
        <v>9</v>
      </c>
      <c r="G4203" s="19" t="n">
        <f aca="false">IFERROR(VALUE(SUBSTITUTE(TRIM('수출입 실적(국가별)'!G4207),",","")),"")</f>
        <v>147</v>
      </c>
    </row>
    <row r="4204" customFormat="false" ht="15" hidden="false" customHeight="true" outlineLevel="0" collapsed="false">
      <c r="A4204" s="11" t="str">
        <f aca="false">TRIM('수출입 실적(국가별)'!A4208)</f>
        <v>2026.06</v>
      </c>
      <c r="B4204" s="17" t="n">
        <f aca="false">IFERROR(VALUE(LEFT(A4204,4)),"")</f>
        <v>2026</v>
      </c>
      <c r="C4204" s="17" t="n">
        <f aca="false">IFERROR(VALUE(RIGHT(A4204,2)),"")</f>
        <v>6</v>
      </c>
      <c r="D4204" s="11" t="str">
        <f aca="false">TRIM('수출입 실적(국가별)'!B4208)</f>
        <v>세인트마틴(생마르탱)</v>
      </c>
      <c r="E4204" s="19" t="n">
        <f aca="false">IFERROR(VALUE(SUBSTITUTE(TRIM('수출입 실적(국가별)'!D4208),",","")),"")</f>
        <v>131</v>
      </c>
      <c r="F4204" s="19" t="n">
        <f aca="false">IFERROR(VALUE(SUBSTITUTE(TRIM('수출입 실적(국가별)'!F4208),",","")),"")</f>
        <v>0</v>
      </c>
      <c r="G4204" s="19" t="n">
        <f aca="false">IFERROR(VALUE(SUBSTITUTE(TRIM('수출입 실적(국가별)'!G4208),",","")),"")</f>
        <v>131</v>
      </c>
    </row>
    <row r="4205" customFormat="false" ht="15" hidden="false" customHeight="true" outlineLevel="0" collapsed="false">
      <c r="A4205" s="11" t="str">
        <f aca="false">TRIM('수출입 실적(국가별)'!A4209)</f>
        <v>2026.06</v>
      </c>
      <c r="B4205" s="17" t="n">
        <f aca="false">IFERROR(VALUE(LEFT(A4205,4)),"")</f>
        <v>2026</v>
      </c>
      <c r="C4205" s="17" t="n">
        <f aca="false">IFERROR(VALUE(RIGHT(A4205,2)),"")</f>
        <v>6</v>
      </c>
      <c r="D4205" s="11" t="str">
        <f aca="false">TRIM('수출입 실적(국가별)'!B4209)</f>
        <v>세인트 바르탤르미</v>
      </c>
      <c r="E4205" s="19" t="n">
        <f aca="false">IFERROR(VALUE(SUBSTITUTE(TRIM('수출입 실적(국가별)'!D4209),",","")),"")</f>
        <v>103</v>
      </c>
      <c r="F4205" s="19" t="n">
        <f aca="false">IFERROR(VALUE(SUBSTITUTE(TRIM('수출입 실적(국가별)'!F4209),",","")),"")</f>
        <v>0</v>
      </c>
      <c r="G4205" s="19" t="n">
        <f aca="false">IFERROR(VALUE(SUBSTITUTE(TRIM('수출입 실적(국가별)'!G4209),",","")),"")</f>
        <v>103</v>
      </c>
    </row>
    <row r="4206" customFormat="false" ht="15" hidden="false" customHeight="true" outlineLevel="0" collapsed="false">
      <c r="A4206" s="11" t="str">
        <f aca="false">TRIM('수출입 실적(국가별)'!A4210)</f>
        <v>2026.06</v>
      </c>
      <c r="B4206" s="17" t="n">
        <f aca="false">IFERROR(VALUE(LEFT(A4206,4)),"")</f>
        <v>2026</v>
      </c>
      <c r="C4206" s="17" t="n">
        <f aca="false">IFERROR(VALUE(RIGHT(A4206,2)),"")</f>
        <v>6</v>
      </c>
      <c r="D4206" s="11" t="str">
        <f aca="false">TRIM('수출입 실적(국가별)'!B4210)</f>
        <v>투르크 &amp; 카이코스 군도</v>
      </c>
      <c r="E4206" s="19" t="n">
        <f aca="false">IFERROR(VALUE(SUBSTITUTE(TRIM('수출입 실적(국가별)'!D4210),",","")),"")</f>
        <v>102</v>
      </c>
      <c r="F4206" s="19" t="n">
        <f aca="false">IFERROR(VALUE(SUBSTITUTE(TRIM('수출입 실적(국가별)'!F4210),",","")),"")</f>
        <v>0</v>
      </c>
      <c r="G4206" s="19" t="n">
        <f aca="false">IFERROR(VALUE(SUBSTITUTE(TRIM('수출입 실적(국가별)'!G4210),",","")),"")</f>
        <v>102</v>
      </c>
    </row>
    <row r="4207" customFormat="false" ht="15" hidden="false" customHeight="true" outlineLevel="0" collapsed="false">
      <c r="A4207" s="11" t="str">
        <f aca="false">TRIM('수출입 실적(국가별)'!A4211)</f>
        <v>2026.06</v>
      </c>
      <c r="B4207" s="17" t="n">
        <f aca="false">IFERROR(VALUE(LEFT(A4207,4)),"")</f>
        <v>2026</v>
      </c>
      <c r="C4207" s="17" t="n">
        <f aca="false">IFERROR(VALUE(RIGHT(A4207,2)),"")</f>
        <v>6</v>
      </c>
      <c r="D4207" s="11" t="str">
        <f aca="false">TRIM('수출입 실적(국가별)'!B4211)</f>
        <v>영령 캐이맨 군도</v>
      </c>
      <c r="E4207" s="19" t="n">
        <f aca="false">IFERROR(VALUE(SUBSTITUTE(TRIM('수출입 실적(국가별)'!D4211),",","")),"")</f>
        <v>96</v>
      </c>
      <c r="F4207" s="19" t="n">
        <f aca="false">IFERROR(VALUE(SUBSTITUTE(TRIM('수출입 실적(국가별)'!F4211),",","")),"")</f>
        <v>0</v>
      </c>
      <c r="G4207" s="19" t="n">
        <f aca="false">IFERROR(VALUE(SUBSTITUTE(TRIM('수출입 실적(국가별)'!G4211),",","")),"")</f>
        <v>96</v>
      </c>
    </row>
    <row r="4208" customFormat="false" ht="15" hidden="false" customHeight="true" outlineLevel="0" collapsed="false">
      <c r="A4208" s="11" t="str">
        <f aca="false">TRIM('수출입 실적(국가별)'!A4212)</f>
        <v>2026.06</v>
      </c>
      <c r="B4208" s="17" t="n">
        <f aca="false">IFERROR(VALUE(LEFT(A4208,4)),"")</f>
        <v>2026</v>
      </c>
      <c r="C4208" s="17" t="n">
        <f aca="false">IFERROR(VALUE(RIGHT(A4208,2)),"")</f>
        <v>6</v>
      </c>
      <c r="D4208" s="11" t="str">
        <f aca="false">TRIM('수출입 실적(국가별)'!B4212)</f>
        <v>네덜란드 열도</v>
      </c>
      <c r="E4208" s="19" t="n">
        <f aca="false">IFERROR(VALUE(SUBSTITUTE(TRIM('수출입 실적(국가별)'!D4212),",","")),"")</f>
        <v>84</v>
      </c>
      <c r="F4208" s="19" t="n">
        <f aca="false">IFERROR(VALUE(SUBSTITUTE(TRIM('수출입 실적(국가별)'!F4212),",","")),"")</f>
        <v>238</v>
      </c>
      <c r="G4208" s="19" t="n">
        <f aca="false">IFERROR(VALUE(SUBSTITUTE(TRIM('수출입 실적(국가별)'!G4212),",","")),"")</f>
        <v>-154</v>
      </c>
    </row>
    <row r="4209" customFormat="false" ht="15" hidden="false" customHeight="true" outlineLevel="0" collapsed="false">
      <c r="A4209" s="11" t="str">
        <f aca="false">TRIM('수출입 실적(국가별)'!A4213)</f>
        <v>2026.06</v>
      </c>
      <c r="B4209" s="17" t="n">
        <f aca="false">IFERROR(VALUE(LEFT(A4209,4)),"")</f>
        <v>2026</v>
      </c>
      <c r="C4209" s="17" t="n">
        <f aca="false">IFERROR(VALUE(RIGHT(A4209,2)),"")</f>
        <v>6</v>
      </c>
      <c r="D4209" s="11" t="str">
        <f aca="false">TRIM('수출입 실적(국가별)'!B4213)</f>
        <v>보츠와나</v>
      </c>
      <c r="E4209" s="19" t="n">
        <f aca="false">IFERROR(VALUE(SUBSTITUTE(TRIM('수출입 실적(국가별)'!D4213),",","")),"")</f>
        <v>75</v>
      </c>
      <c r="F4209" s="19" t="n">
        <f aca="false">IFERROR(VALUE(SUBSTITUTE(TRIM('수출입 실적(국가별)'!F4213),",","")),"")</f>
        <v>707</v>
      </c>
      <c r="G4209" s="19" t="n">
        <f aca="false">IFERROR(VALUE(SUBSTITUTE(TRIM('수출입 실적(국가별)'!G4213),",","")),"")</f>
        <v>-632</v>
      </c>
    </row>
    <row r="4210" customFormat="false" ht="15" hidden="false" customHeight="true" outlineLevel="0" collapsed="false">
      <c r="A4210" s="11" t="str">
        <f aca="false">TRIM('수출입 실적(국가별)'!A4214)</f>
        <v>2026.06</v>
      </c>
      <c r="B4210" s="17" t="n">
        <f aca="false">IFERROR(VALUE(LEFT(A4210,4)),"")</f>
        <v>2026</v>
      </c>
      <c r="C4210" s="17" t="n">
        <f aca="false">IFERROR(VALUE(RIGHT(A4210,2)),"")</f>
        <v>6</v>
      </c>
      <c r="D4210" s="11" t="str">
        <f aca="false">TRIM('수출입 실적(국가별)'!B4214)</f>
        <v>안티가 바부다</v>
      </c>
      <c r="E4210" s="19" t="n">
        <f aca="false">IFERROR(VALUE(SUBSTITUTE(TRIM('수출입 실적(국가별)'!D4214),",","")),"")</f>
        <v>71</v>
      </c>
      <c r="F4210" s="19" t="n">
        <f aca="false">IFERROR(VALUE(SUBSTITUTE(TRIM('수출입 실적(국가별)'!F4214),",","")),"")</f>
        <v>0</v>
      </c>
      <c r="G4210" s="19" t="n">
        <f aca="false">IFERROR(VALUE(SUBSTITUTE(TRIM('수출입 실적(국가별)'!G4214),",","")),"")</f>
        <v>71</v>
      </c>
    </row>
    <row r="4211" customFormat="false" ht="15" hidden="false" customHeight="true" outlineLevel="0" collapsed="false">
      <c r="A4211" s="11" t="str">
        <f aca="false">TRIM('수출입 실적(국가별)'!A4215)</f>
        <v>2026.06</v>
      </c>
      <c r="B4211" s="17" t="n">
        <f aca="false">IFERROR(VALUE(LEFT(A4211,4)),"")</f>
        <v>2026</v>
      </c>
      <c r="C4211" s="17" t="n">
        <f aca="false">IFERROR(VALUE(RIGHT(A4211,2)),"")</f>
        <v>6</v>
      </c>
      <c r="D4211" s="11" t="str">
        <f aca="false">TRIM('수출입 실적(국가별)'!B4215)</f>
        <v>상토메 프린스페</v>
      </c>
      <c r="E4211" s="19" t="n">
        <f aca="false">IFERROR(VALUE(SUBSTITUTE(TRIM('수출입 실적(국가별)'!D4215),",","")),"")</f>
        <v>62</v>
      </c>
      <c r="F4211" s="19" t="n">
        <f aca="false">IFERROR(VALUE(SUBSTITUTE(TRIM('수출입 실적(국가별)'!F4215),",","")),"")</f>
        <v>0</v>
      </c>
      <c r="G4211" s="19" t="n">
        <f aca="false">IFERROR(VALUE(SUBSTITUTE(TRIM('수출입 실적(국가별)'!G4215),",","")),"")</f>
        <v>62</v>
      </c>
    </row>
    <row r="4212" customFormat="false" ht="15" hidden="false" customHeight="true" outlineLevel="0" collapsed="false">
      <c r="A4212" s="11" t="str">
        <f aca="false">TRIM('수출입 실적(국가별)'!A4216)</f>
        <v>2026.06</v>
      </c>
      <c r="B4212" s="17" t="n">
        <f aca="false">IFERROR(VALUE(LEFT(A4212,4)),"")</f>
        <v>2026</v>
      </c>
      <c r="C4212" s="17" t="n">
        <f aca="false">IFERROR(VALUE(RIGHT(A4212,2)),"")</f>
        <v>6</v>
      </c>
      <c r="D4212" s="11" t="str">
        <f aca="false">TRIM('수출입 실적(국가별)'!B4216)</f>
        <v>세인트 키츠 네비스</v>
      </c>
      <c r="E4212" s="19" t="n">
        <f aca="false">IFERROR(VALUE(SUBSTITUTE(TRIM('수출입 실적(국가별)'!D4216),",","")),"")</f>
        <v>48</v>
      </c>
      <c r="F4212" s="19" t="n">
        <f aca="false">IFERROR(VALUE(SUBSTITUTE(TRIM('수출입 실적(국가별)'!F4216),",","")),"")</f>
        <v>2</v>
      </c>
      <c r="G4212" s="19" t="n">
        <f aca="false">IFERROR(VALUE(SUBSTITUTE(TRIM('수출입 실적(국가별)'!G4216),",","")),"")</f>
        <v>46</v>
      </c>
    </row>
    <row r="4213" customFormat="false" ht="15" hidden="false" customHeight="true" outlineLevel="0" collapsed="false">
      <c r="A4213" s="11" t="str">
        <f aca="false">TRIM('수출입 실적(국가별)'!A4217)</f>
        <v>2026.06</v>
      </c>
      <c r="B4213" s="17" t="n">
        <f aca="false">IFERROR(VALUE(LEFT(A4213,4)),"")</f>
        <v>2026</v>
      </c>
      <c r="C4213" s="17" t="n">
        <f aca="false">IFERROR(VALUE(RIGHT(A4213,2)),"")</f>
        <v>6</v>
      </c>
      <c r="D4213" s="11" t="str">
        <f aca="false">TRIM('수출입 실적(국가별)'!B4217)</f>
        <v>모나코</v>
      </c>
      <c r="E4213" s="19" t="n">
        <f aca="false">IFERROR(VALUE(SUBSTITUTE(TRIM('수출입 실적(국가별)'!D4217),",","")),"")</f>
        <v>46</v>
      </c>
      <c r="F4213" s="19" t="n">
        <f aca="false">IFERROR(VALUE(SUBSTITUTE(TRIM('수출입 실적(국가별)'!F4217),",","")),"")</f>
        <v>630</v>
      </c>
      <c r="G4213" s="19" t="n">
        <f aca="false">IFERROR(VALUE(SUBSTITUTE(TRIM('수출입 실적(국가별)'!G4217),",","")),"")</f>
        <v>-584</v>
      </c>
    </row>
    <row r="4214" customFormat="false" ht="15" hidden="false" customHeight="true" outlineLevel="0" collapsed="false">
      <c r="A4214" s="11" t="str">
        <f aca="false">TRIM('수출입 실적(국가별)'!A4218)</f>
        <v>2026.06</v>
      </c>
      <c r="B4214" s="17" t="n">
        <f aca="false">IFERROR(VALUE(LEFT(A4214,4)),"")</f>
        <v>2026</v>
      </c>
      <c r="C4214" s="17" t="n">
        <f aca="false">IFERROR(VALUE(RIGHT(A4214,2)),"")</f>
        <v>6</v>
      </c>
      <c r="D4214" s="11" t="str">
        <f aca="false">TRIM('수출입 실적(국가별)'!B4218)</f>
        <v>영령 버진군도</v>
      </c>
      <c r="E4214" s="19" t="n">
        <f aca="false">IFERROR(VALUE(SUBSTITUTE(TRIM('수출입 실적(국가별)'!D4218),",","")),"")</f>
        <v>40</v>
      </c>
      <c r="F4214" s="19" t="n">
        <f aca="false">IFERROR(VALUE(SUBSTITUTE(TRIM('수출입 실적(국가별)'!F4218),",","")),"")</f>
        <v>0</v>
      </c>
      <c r="G4214" s="19" t="n">
        <f aca="false">IFERROR(VALUE(SUBSTITUTE(TRIM('수출입 실적(국가별)'!G4218),",","")),"")</f>
        <v>40</v>
      </c>
    </row>
    <row r="4215" customFormat="false" ht="15" hidden="false" customHeight="true" outlineLevel="0" collapsed="false">
      <c r="A4215" s="11" t="str">
        <f aca="false">TRIM('수출입 실적(국가별)'!A4219)</f>
        <v>2026.06</v>
      </c>
      <c r="B4215" s="17" t="n">
        <f aca="false">IFERROR(VALUE(LEFT(A4215,4)),"")</f>
        <v>2026</v>
      </c>
      <c r="C4215" s="17" t="n">
        <f aca="false">IFERROR(VALUE(RIGHT(A4215,2)),"")</f>
        <v>6</v>
      </c>
      <c r="D4215" s="11" t="str">
        <f aca="false">TRIM('수출입 실적(국가별)'!B4219)</f>
        <v>코모로스</v>
      </c>
      <c r="E4215" s="19" t="n">
        <f aca="false">IFERROR(VALUE(SUBSTITUTE(TRIM('수출입 실적(국가별)'!D4219),",","")),"")</f>
        <v>32</v>
      </c>
      <c r="F4215" s="19" t="n">
        <f aca="false">IFERROR(VALUE(SUBSTITUTE(TRIM('수출입 실적(국가별)'!F4219),",","")),"")</f>
        <v>0</v>
      </c>
      <c r="G4215" s="19" t="n">
        <f aca="false">IFERROR(VALUE(SUBSTITUTE(TRIM('수출입 실적(국가별)'!G4219),",","")),"")</f>
        <v>32</v>
      </c>
    </row>
    <row r="4216" customFormat="false" ht="15" hidden="false" customHeight="true" outlineLevel="0" collapsed="false">
      <c r="A4216" s="11" t="str">
        <f aca="false">TRIM('수출입 실적(국가별)'!A4220)</f>
        <v>2026.06</v>
      </c>
      <c r="B4216" s="17" t="n">
        <f aca="false">IFERROR(VALUE(LEFT(A4216,4)),"")</f>
        <v>2026</v>
      </c>
      <c r="C4216" s="17" t="n">
        <f aca="false">IFERROR(VALUE(RIGHT(A4216,2)),"")</f>
        <v>6</v>
      </c>
      <c r="D4216" s="11" t="str">
        <f aca="false">TRIM('수출입 실적(국가별)'!B4220)</f>
        <v>통가</v>
      </c>
      <c r="E4216" s="19" t="n">
        <f aca="false">IFERROR(VALUE(SUBSTITUTE(TRIM('수출입 실적(국가별)'!D4220),",","")),"")</f>
        <v>31</v>
      </c>
      <c r="F4216" s="19" t="n">
        <f aca="false">IFERROR(VALUE(SUBSTITUTE(TRIM('수출입 실적(국가별)'!F4220),",","")),"")</f>
        <v>14</v>
      </c>
      <c r="G4216" s="19" t="n">
        <f aca="false">IFERROR(VALUE(SUBSTITUTE(TRIM('수출입 실적(국가별)'!G4220),",","")),"")</f>
        <v>17</v>
      </c>
    </row>
    <row r="4217" customFormat="false" ht="15" hidden="false" customHeight="true" outlineLevel="0" collapsed="false">
      <c r="A4217" s="11" t="str">
        <f aca="false">TRIM('수출입 실적(국가별)'!A4221)</f>
        <v>2026.06</v>
      </c>
      <c r="B4217" s="17" t="n">
        <f aca="false">IFERROR(VALUE(LEFT(A4217,4)),"")</f>
        <v>2026</v>
      </c>
      <c r="C4217" s="17" t="n">
        <f aca="false">IFERROR(VALUE(RIGHT(A4217,2)),"")</f>
        <v>6</v>
      </c>
      <c r="D4217" s="11" t="str">
        <f aca="false">TRIM('수출입 실적(국가별)'!B4221)</f>
        <v>미령 버진군도</v>
      </c>
      <c r="E4217" s="19" t="n">
        <f aca="false">IFERROR(VALUE(SUBSTITUTE(TRIM('수출입 실적(국가별)'!D4221),",","")),"")</f>
        <v>21</v>
      </c>
      <c r="F4217" s="19" t="n">
        <f aca="false">IFERROR(VALUE(SUBSTITUTE(TRIM('수출입 실적(국가별)'!F4221),",","")),"")</f>
        <v>0</v>
      </c>
      <c r="G4217" s="19" t="n">
        <f aca="false">IFERROR(VALUE(SUBSTITUTE(TRIM('수출입 실적(국가별)'!G4221),",","")),"")</f>
        <v>21</v>
      </c>
    </row>
    <row r="4218" customFormat="false" ht="15" hidden="false" customHeight="true" outlineLevel="0" collapsed="false">
      <c r="A4218" s="11" t="str">
        <f aca="false">TRIM('수출입 실적(국가별)'!A4222)</f>
        <v>2026.06</v>
      </c>
      <c r="B4218" s="17" t="n">
        <f aca="false">IFERROR(VALUE(LEFT(A4218,4)),"")</f>
        <v>2026</v>
      </c>
      <c r="C4218" s="17" t="n">
        <f aca="false">IFERROR(VALUE(RIGHT(A4218,2)),"")</f>
        <v>6</v>
      </c>
      <c r="D4218" s="11" t="str">
        <f aca="false">TRIM('수출입 실적(국가별)'!B4222)</f>
        <v>에리트리아</v>
      </c>
      <c r="E4218" s="19" t="n">
        <f aca="false">IFERROR(VALUE(SUBSTITUTE(TRIM('수출입 실적(국가별)'!D4222),",","")),"")</f>
        <v>16</v>
      </c>
      <c r="F4218" s="19" t="n">
        <f aca="false">IFERROR(VALUE(SUBSTITUTE(TRIM('수출입 실적(국가별)'!F4222),",","")),"")</f>
        <v>0</v>
      </c>
      <c r="G4218" s="19" t="n">
        <f aca="false">IFERROR(VALUE(SUBSTITUTE(TRIM('수출입 실적(국가별)'!G4222),",","")),"")</f>
        <v>16</v>
      </c>
    </row>
    <row r="4219" customFormat="false" ht="15" hidden="false" customHeight="true" outlineLevel="0" collapsed="false">
      <c r="A4219" s="11" t="str">
        <f aca="false">TRIM('수출입 실적(국가별)'!A4223)</f>
        <v>2026.06</v>
      </c>
      <c r="B4219" s="17" t="n">
        <f aca="false">IFERROR(VALUE(LEFT(A4219,4)),"")</f>
        <v>2026</v>
      </c>
      <c r="C4219" s="17" t="n">
        <f aca="false">IFERROR(VALUE(RIGHT(A4219,2)),"")</f>
        <v>6</v>
      </c>
      <c r="D4219" s="11" t="str">
        <f aca="false">TRIM('수출입 실적(국가별)'!B4223)</f>
        <v>산마리노</v>
      </c>
      <c r="E4219" s="19" t="n">
        <f aca="false">IFERROR(VALUE(SUBSTITUTE(TRIM('수출입 실적(국가별)'!D4223),",","")),"")</f>
        <v>13</v>
      </c>
      <c r="F4219" s="19" t="n">
        <f aca="false">IFERROR(VALUE(SUBSTITUTE(TRIM('수출입 실적(국가별)'!F4223),",","")),"")</f>
        <v>220</v>
      </c>
      <c r="G4219" s="19" t="n">
        <f aca="false">IFERROR(VALUE(SUBSTITUTE(TRIM('수출입 실적(국가별)'!G4223),",","")),"")</f>
        <v>-207</v>
      </c>
    </row>
    <row r="4220" customFormat="false" ht="15" hidden="false" customHeight="true" outlineLevel="0" collapsed="false">
      <c r="A4220" s="11" t="str">
        <f aca="false">TRIM('수출입 실적(국가별)'!A4224)</f>
        <v>2026.06</v>
      </c>
      <c r="B4220" s="17" t="n">
        <f aca="false">IFERROR(VALUE(LEFT(A4220,4)),"")</f>
        <v>2026</v>
      </c>
      <c r="C4220" s="17" t="n">
        <f aca="false">IFERROR(VALUE(RIGHT(A4220,2)),"")</f>
        <v>6</v>
      </c>
      <c r="D4220" s="11" t="str">
        <f aca="false">TRIM('수출입 실적(국가별)'!B4224)</f>
        <v>그린랜드</v>
      </c>
      <c r="E4220" s="19" t="n">
        <f aca="false">IFERROR(VALUE(SUBSTITUTE(TRIM('수출입 실적(국가별)'!D4224),",","")),"")</f>
        <v>10</v>
      </c>
      <c r="F4220" s="19" t="n">
        <f aca="false">IFERROR(VALUE(SUBSTITUTE(TRIM('수출입 실적(국가별)'!F4224),",","")),"")</f>
        <v>113</v>
      </c>
      <c r="G4220" s="19" t="n">
        <f aca="false">IFERROR(VALUE(SUBSTITUTE(TRIM('수출입 실적(국가별)'!G4224),",","")),"")</f>
        <v>-103</v>
      </c>
    </row>
    <row r="4221" customFormat="false" ht="15" hidden="false" customHeight="true" outlineLevel="0" collapsed="false">
      <c r="A4221" s="11" t="str">
        <f aca="false">TRIM('수출입 실적(국가별)'!A4225)</f>
        <v>2026.06</v>
      </c>
      <c r="B4221" s="17" t="n">
        <f aca="false">IFERROR(VALUE(LEFT(A4221,4)),"")</f>
        <v>2026</v>
      </c>
      <c r="C4221" s="17" t="n">
        <f aca="false">IFERROR(VALUE(RIGHT(A4221,2)),"")</f>
        <v>6</v>
      </c>
      <c r="D4221" s="11" t="str">
        <f aca="false">TRIM('수출입 실적(국가별)'!B4225)</f>
        <v>세인트 빈센트 그레나딘</v>
      </c>
      <c r="E4221" s="19" t="n">
        <f aca="false">IFERROR(VALUE(SUBSTITUTE(TRIM('수출입 실적(국가별)'!D4225),",","")),"")</f>
        <v>10</v>
      </c>
      <c r="F4221" s="19" t="n">
        <f aca="false">IFERROR(VALUE(SUBSTITUTE(TRIM('수출입 실적(국가별)'!F4225),",","")),"")</f>
        <v>0</v>
      </c>
      <c r="G4221" s="19" t="n">
        <f aca="false">IFERROR(VALUE(SUBSTITUTE(TRIM('수출입 실적(국가별)'!G4225),",","")),"")</f>
        <v>10</v>
      </c>
    </row>
    <row r="4222" customFormat="false" ht="15" hidden="false" customHeight="true" outlineLevel="0" collapsed="false">
      <c r="A4222" s="11" t="str">
        <f aca="false">TRIM('수출입 실적(국가별)'!A4226)</f>
        <v>2026.06</v>
      </c>
      <c r="B4222" s="17" t="n">
        <f aca="false">IFERROR(VALUE(LEFT(A4222,4)),"")</f>
        <v>2026</v>
      </c>
      <c r="C4222" s="17" t="n">
        <f aca="false">IFERROR(VALUE(RIGHT(A4222,2)),"")</f>
        <v>6</v>
      </c>
      <c r="D4222" s="11" t="str">
        <f aca="false">TRIM('수출입 실적(국가별)'!B4226)</f>
        <v>앙귈라</v>
      </c>
      <c r="E4222" s="19" t="n">
        <f aca="false">IFERROR(VALUE(SUBSTITUTE(TRIM('수출입 실적(국가별)'!D4226),",","")),"")</f>
        <v>9</v>
      </c>
      <c r="F4222" s="19" t="n">
        <f aca="false">IFERROR(VALUE(SUBSTITUTE(TRIM('수출입 실적(국가별)'!F4226),",","")),"")</f>
        <v>0</v>
      </c>
      <c r="G4222" s="19" t="n">
        <f aca="false">IFERROR(VALUE(SUBSTITUTE(TRIM('수출입 실적(국가별)'!G4226),",","")),"")</f>
        <v>9</v>
      </c>
    </row>
    <row r="4223" customFormat="false" ht="15" hidden="false" customHeight="true" outlineLevel="0" collapsed="false">
      <c r="A4223" s="11" t="str">
        <f aca="false">TRIM('수출입 실적(국가별)'!A4227)</f>
        <v>2026.06</v>
      </c>
      <c r="B4223" s="17" t="n">
        <f aca="false">IFERROR(VALUE(LEFT(A4223,4)),"")</f>
        <v>2026</v>
      </c>
      <c r="C4223" s="17" t="n">
        <f aca="false">IFERROR(VALUE(RIGHT(A4223,2)),"")</f>
        <v>6</v>
      </c>
      <c r="D4223" s="11" t="str">
        <f aca="false">TRIM('수출입 실적(국가별)'!B4227)</f>
        <v>안도라</v>
      </c>
      <c r="E4223" s="19" t="n">
        <f aca="false">IFERROR(VALUE(SUBSTITUTE(TRIM('수출입 실적(국가별)'!D4227),",","")),"")</f>
        <v>8</v>
      </c>
      <c r="F4223" s="19" t="n">
        <f aca="false">IFERROR(VALUE(SUBSTITUTE(TRIM('수출입 실적(국가별)'!F4227),",","")),"")</f>
        <v>204</v>
      </c>
      <c r="G4223" s="19" t="n">
        <f aca="false">IFERROR(VALUE(SUBSTITUTE(TRIM('수출입 실적(국가별)'!G4227),",","")),"")</f>
        <v>-196</v>
      </c>
    </row>
    <row r="4224" customFormat="false" ht="15" hidden="false" customHeight="true" outlineLevel="0" collapsed="false">
      <c r="A4224" s="11" t="str">
        <f aca="false">TRIM('수출입 실적(국가별)'!A4228)</f>
        <v>2026.06</v>
      </c>
      <c r="B4224" s="17" t="n">
        <f aca="false">IFERROR(VALUE(LEFT(A4224,4)),"")</f>
        <v>2026</v>
      </c>
      <c r="C4224" s="17" t="n">
        <f aca="false">IFERROR(VALUE(RIGHT(A4224,2)),"")</f>
        <v>6</v>
      </c>
      <c r="D4224" s="11" t="str">
        <f aca="false">TRIM('수출입 실적(국가별)'!B4228)</f>
        <v>보네르 신트외스타티위스</v>
      </c>
      <c r="E4224" s="19" t="n">
        <f aca="false">IFERROR(VALUE(SUBSTITUTE(TRIM('수출입 실적(국가별)'!D4228),",","")),"")</f>
        <v>8</v>
      </c>
      <c r="F4224" s="19" t="n">
        <f aca="false">IFERROR(VALUE(SUBSTITUTE(TRIM('수출입 실적(국가별)'!F4228),",","")),"")</f>
        <v>0</v>
      </c>
      <c r="G4224" s="19" t="n">
        <f aca="false">IFERROR(VALUE(SUBSTITUTE(TRIM('수출입 실적(국가별)'!G4228),",","")),"")</f>
        <v>8</v>
      </c>
    </row>
    <row r="4225" customFormat="false" ht="15" hidden="false" customHeight="true" outlineLevel="0" collapsed="false">
      <c r="A4225" s="11" t="str">
        <f aca="false">TRIM('수출입 실적(국가별)'!A4229)</f>
        <v>2026.06</v>
      </c>
      <c r="B4225" s="17" t="n">
        <f aca="false">IFERROR(VALUE(LEFT(A4225,4)),"")</f>
        <v>2026</v>
      </c>
      <c r="C4225" s="17" t="n">
        <f aca="false">IFERROR(VALUE(RIGHT(A4225,2)),"")</f>
        <v>6</v>
      </c>
      <c r="D4225" s="11" t="str">
        <f aca="false">TRIM('수출입 실적(국가별)'!B4229)</f>
        <v>지브랄타</v>
      </c>
      <c r="E4225" s="19" t="n">
        <f aca="false">IFERROR(VALUE(SUBSTITUTE(TRIM('수출입 실적(국가별)'!D4229),",","")),"")</f>
        <v>7</v>
      </c>
      <c r="F4225" s="19" t="n">
        <f aca="false">IFERROR(VALUE(SUBSTITUTE(TRIM('수출입 실적(국가별)'!F4229),",","")),"")</f>
        <v>0</v>
      </c>
      <c r="G4225" s="19" t="n">
        <f aca="false">IFERROR(VALUE(SUBSTITUTE(TRIM('수출입 실적(국가별)'!G4229),",","")),"")</f>
        <v>7</v>
      </c>
    </row>
    <row r="4226" customFormat="false" ht="15" hidden="false" customHeight="true" outlineLevel="0" collapsed="false">
      <c r="A4226" s="11" t="str">
        <f aca="false">TRIM('수출입 실적(국가별)'!A4230)</f>
        <v>2026.06</v>
      </c>
      <c r="B4226" s="17" t="n">
        <f aca="false">IFERROR(VALUE(LEFT(A4226,4)),"")</f>
        <v>2026</v>
      </c>
      <c r="C4226" s="17" t="n">
        <f aca="false">IFERROR(VALUE(RIGHT(A4226,2)),"")</f>
        <v>6</v>
      </c>
      <c r="D4226" s="11" t="str">
        <f aca="false">TRIM('수출입 실적(국가별)'!B4230)</f>
        <v>세인트 마틴</v>
      </c>
      <c r="E4226" s="19" t="n">
        <f aca="false">IFERROR(VALUE(SUBSTITUTE(TRIM('수출입 실적(국가별)'!D4230),",","")),"")</f>
        <v>5</v>
      </c>
      <c r="F4226" s="19" t="n">
        <f aca="false">IFERROR(VALUE(SUBSTITUTE(TRIM('수출입 실적(국가별)'!F4230),",","")),"")</f>
        <v>0</v>
      </c>
      <c r="G4226" s="19" t="n">
        <f aca="false">IFERROR(VALUE(SUBSTITUTE(TRIM('수출입 실적(국가별)'!G4230),",","")),"")</f>
        <v>5</v>
      </c>
    </row>
    <row r="4227" customFormat="false" ht="15" hidden="false" customHeight="true" outlineLevel="0" collapsed="false">
      <c r="A4227" s="11" t="str">
        <f aca="false">TRIM('수출입 실적(국가별)'!A4231)</f>
        <v>2026.06</v>
      </c>
      <c r="B4227" s="17" t="n">
        <f aca="false">IFERROR(VALUE(LEFT(A4227,4)),"")</f>
        <v>2026</v>
      </c>
      <c r="C4227" s="17" t="n">
        <f aca="false">IFERROR(VALUE(RIGHT(A4227,2)),"")</f>
        <v>6</v>
      </c>
      <c r="D4227" s="11" t="str">
        <f aca="false">TRIM('수출입 실적(국가별)'!B4231)</f>
        <v>스와질랜드</v>
      </c>
      <c r="E4227" s="19" t="n">
        <f aca="false">IFERROR(VALUE(SUBSTITUTE(TRIM('수출입 실적(국가별)'!D4231),",","")),"")</f>
        <v>4</v>
      </c>
      <c r="F4227" s="19" t="n">
        <f aca="false">IFERROR(VALUE(SUBSTITUTE(TRIM('수출입 실적(국가별)'!F4231),",","")),"")</f>
        <v>10</v>
      </c>
      <c r="G4227" s="19" t="n">
        <f aca="false">IFERROR(VALUE(SUBSTITUTE(TRIM('수출입 실적(국가별)'!G4231),",","")),"")</f>
        <v>-6</v>
      </c>
    </row>
    <row r="4228" customFormat="false" ht="15" hidden="false" customHeight="true" outlineLevel="0" collapsed="false">
      <c r="A4228" s="11" t="str">
        <f aca="false">TRIM('수출입 실적(국가별)'!A4232)</f>
        <v>2026.06</v>
      </c>
      <c r="B4228" s="17" t="n">
        <f aca="false">IFERROR(VALUE(LEFT(A4228,4)),"")</f>
        <v>2026</v>
      </c>
      <c r="C4228" s="17" t="n">
        <f aca="false">IFERROR(VALUE(RIGHT(A4228,2)),"")</f>
        <v>6</v>
      </c>
      <c r="D4228" s="11" t="str">
        <f aca="false">TRIM('수출입 실적(국가별)'!B4232)</f>
        <v>교황청</v>
      </c>
      <c r="E4228" s="19" t="n">
        <f aca="false">IFERROR(VALUE(SUBSTITUTE(TRIM('수출입 실적(국가별)'!D4232),",","")),"")</f>
        <v>3</v>
      </c>
      <c r="F4228" s="19" t="n">
        <f aca="false">IFERROR(VALUE(SUBSTITUTE(TRIM('수출입 실적(국가별)'!F4232),",","")),"")</f>
        <v>0</v>
      </c>
      <c r="G4228" s="19" t="n">
        <f aca="false">IFERROR(VALUE(SUBSTITUTE(TRIM('수출입 실적(국가별)'!G4232),",","")),"")</f>
        <v>3</v>
      </c>
    </row>
    <row r="4229" customFormat="false" ht="15" hidden="false" customHeight="true" outlineLevel="0" collapsed="false">
      <c r="A4229" s="11" t="str">
        <f aca="false">TRIM('수출입 실적(국가별)'!A4233)</f>
        <v>2026.06</v>
      </c>
      <c r="B4229" s="17" t="n">
        <f aca="false">IFERROR(VALUE(LEFT(A4229,4)),"")</f>
        <v>2026</v>
      </c>
      <c r="C4229" s="17" t="n">
        <f aca="false">IFERROR(VALUE(RIGHT(A4229,2)),"")</f>
        <v>6</v>
      </c>
      <c r="D4229" s="11" t="str">
        <f aca="false">TRIM('수출입 실적(국가별)'!B4233)</f>
        <v>파로에 군도</v>
      </c>
      <c r="E4229" s="19" t="n">
        <f aca="false">IFERROR(VALUE(SUBSTITUTE(TRIM('수출입 실적(국가별)'!D4233),",","")),"")</f>
        <v>1</v>
      </c>
      <c r="F4229" s="19" t="n">
        <f aca="false">IFERROR(VALUE(SUBSTITUTE(TRIM('수출입 실적(국가별)'!F4233),",","")),"")</f>
        <v>0</v>
      </c>
      <c r="G4229" s="19" t="n">
        <f aca="false">IFERROR(VALUE(SUBSTITUTE(TRIM('수출입 실적(국가별)'!G4233),",","")),"")</f>
        <v>1</v>
      </c>
    </row>
    <row r="4230" customFormat="false" ht="15" hidden="false" customHeight="true" outlineLevel="0" collapsed="false">
      <c r="A4230" s="11" t="str">
        <f aca="false">TRIM('수출입 실적(국가별)'!A4234)</f>
        <v>2026.06</v>
      </c>
      <c r="B4230" s="17" t="n">
        <f aca="false">IFERROR(VALUE(LEFT(A4230,4)),"")</f>
        <v>2026</v>
      </c>
      <c r="C4230" s="17" t="n">
        <f aca="false">IFERROR(VALUE(RIGHT(A4230,2)),"")</f>
        <v>6</v>
      </c>
      <c r="D4230" s="11" t="str">
        <f aca="false">TRIM('수출입 실적(국가별)'!B4234)</f>
        <v>건지</v>
      </c>
      <c r="E4230" s="19" t="n">
        <f aca="false">IFERROR(VALUE(SUBSTITUTE(TRIM('수출입 실적(국가별)'!D4234),",","")),"")</f>
        <v>1</v>
      </c>
      <c r="F4230" s="19" t="n">
        <f aca="false">IFERROR(VALUE(SUBSTITUTE(TRIM('수출입 실적(국가별)'!F4234),",","")),"")</f>
        <v>0</v>
      </c>
      <c r="G4230" s="19" t="n">
        <f aca="false">IFERROR(VALUE(SUBSTITUTE(TRIM('수출입 실적(국가별)'!G4234),",","")),"")</f>
        <v>1</v>
      </c>
    </row>
    <row r="4231" customFormat="false" ht="15" hidden="false" customHeight="true" outlineLevel="0" collapsed="false">
      <c r="A4231" s="11" t="str">
        <f aca="false">TRIM('수출입 실적(국가별)'!A4235)</f>
        <v>2026.06</v>
      </c>
      <c r="B4231" s="17" t="n">
        <f aca="false">IFERROR(VALUE(LEFT(A4231,4)),"")</f>
        <v>2026</v>
      </c>
      <c r="C4231" s="17" t="n">
        <f aca="false">IFERROR(VALUE(RIGHT(A4231,2)),"")</f>
        <v>6</v>
      </c>
      <c r="D4231" s="11" t="str">
        <f aca="false">TRIM('수출입 실적(국가별)'!B4235)</f>
        <v>세인트 피레 미켈론</v>
      </c>
      <c r="E4231" s="19" t="n">
        <f aca="false">IFERROR(VALUE(SUBSTITUTE(TRIM('수출입 실적(국가별)'!D4235),",","")),"")</f>
        <v>1</v>
      </c>
      <c r="F4231" s="19" t="n">
        <f aca="false">IFERROR(VALUE(SUBSTITUTE(TRIM('수출입 실적(국가별)'!F4235),",","")),"")</f>
        <v>0</v>
      </c>
      <c r="G4231" s="19" t="n">
        <f aca="false">IFERROR(VALUE(SUBSTITUTE(TRIM('수출입 실적(국가별)'!G4235),",","")),"")</f>
        <v>1</v>
      </c>
    </row>
    <row r="4232" customFormat="false" ht="15" hidden="false" customHeight="true" outlineLevel="0" collapsed="false">
      <c r="A4232" s="11" t="str">
        <f aca="false">TRIM('수출입 실적(국가별)'!A4236)</f>
        <v>2026.06</v>
      </c>
      <c r="B4232" s="17" t="n">
        <f aca="false">IFERROR(VALUE(LEFT(A4232,4)),"")</f>
        <v>2026</v>
      </c>
      <c r="C4232" s="17" t="n">
        <f aca="false">IFERROR(VALUE(RIGHT(A4232,2)),"")</f>
        <v>6</v>
      </c>
      <c r="D4232" s="11" t="str">
        <f aca="false">TRIM('수출입 실적(국가별)'!B4236)</f>
        <v>레소토</v>
      </c>
      <c r="E4232" s="19" t="n">
        <f aca="false">IFERROR(VALUE(SUBSTITUTE(TRIM('수출입 실적(국가별)'!D4236),",","")),"")</f>
        <v>0</v>
      </c>
      <c r="F4232" s="19" t="n">
        <f aca="false">IFERROR(VALUE(SUBSTITUTE(TRIM('수출입 실적(국가별)'!F4236),",","")),"")</f>
        <v>31</v>
      </c>
      <c r="G4232" s="19" t="n">
        <f aca="false">IFERROR(VALUE(SUBSTITUTE(TRIM('수출입 실적(국가별)'!G4236),",","")),"")</f>
        <v>-31</v>
      </c>
    </row>
    <row r="4233" customFormat="false" ht="15" hidden="false" customHeight="true" outlineLevel="0" collapsed="false">
      <c r="A4233" s="11" t="str">
        <f aca="false">TRIM('수출입 실적(국가별)'!A4237)</f>
        <v>2026.06</v>
      </c>
      <c r="B4233" s="17" t="n">
        <f aca="false">IFERROR(VALUE(LEFT(A4233,4)),"")</f>
        <v>2026</v>
      </c>
      <c r="C4233" s="17" t="n">
        <f aca="false">IFERROR(VALUE(RIGHT(A4233,2)),"")</f>
        <v>6</v>
      </c>
      <c r="D4233" s="11" t="str">
        <f aca="false">TRIM('수출입 실적(국가별)'!B4237)</f>
        <v>저어지</v>
      </c>
      <c r="E4233" s="19" t="n">
        <f aca="false">IFERROR(VALUE(SUBSTITUTE(TRIM('수출입 실적(국가별)'!D4237),",","")),"")</f>
        <v>0</v>
      </c>
      <c r="F4233" s="19" t="n">
        <f aca="false">IFERROR(VALUE(SUBSTITUTE(TRIM('수출입 실적(국가별)'!F4237),",","")),"")</f>
        <v>0</v>
      </c>
      <c r="G4233" s="19" t="n">
        <f aca="false">IFERROR(VALUE(SUBSTITUTE(TRIM('수출입 실적(국가별)'!G4237),",","")),"")</f>
        <v>0</v>
      </c>
    </row>
    <row r="4234" customFormat="false" ht="15" hidden="false" customHeight="true" outlineLevel="0" collapsed="false">
      <c r="A4234" s="11" t="str">
        <f aca="false">TRIM('수출입 실적(국가별)'!A4238)</f>
        <v>2026.06</v>
      </c>
      <c r="B4234" s="17" t="n">
        <f aca="false">IFERROR(VALUE(LEFT(A4234,4)),"")</f>
        <v>2026</v>
      </c>
      <c r="C4234" s="17" t="n">
        <f aca="false">IFERROR(VALUE(RIGHT(A4234,2)),"")</f>
        <v>6</v>
      </c>
      <c r="D4234" s="11" t="str">
        <f aca="false">TRIM('수출입 실적(국가별)'!B4238)</f>
        <v>쿡 아일랜드</v>
      </c>
      <c r="E4234" s="19" t="n">
        <f aca="false">IFERROR(VALUE(SUBSTITUTE(TRIM('수출입 실적(국가별)'!D4238),",","")),"")</f>
        <v>0</v>
      </c>
      <c r="F4234" s="19" t="n">
        <f aca="false">IFERROR(VALUE(SUBSTITUTE(TRIM('수출입 실적(국가별)'!F4238),",","")),"")</f>
        <v>0</v>
      </c>
      <c r="G4234" s="19" t="n">
        <f aca="false">IFERROR(VALUE(SUBSTITUTE(TRIM('수출입 실적(국가별)'!G4238),",","")),"")</f>
        <v>0</v>
      </c>
    </row>
    <row r="4235" customFormat="false" ht="15" hidden="false" customHeight="true" outlineLevel="0" collapsed="false">
      <c r="A4235" s="11" t="str">
        <f aca="false">TRIM('수출입 실적(국가별)'!A4239)</f>
        <v>2026.06</v>
      </c>
      <c r="B4235" s="17" t="n">
        <f aca="false">IFERROR(VALUE(LEFT(A4235,4)),"")</f>
        <v>2026</v>
      </c>
      <c r="C4235" s="17" t="n">
        <f aca="false">IFERROR(VALUE(RIGHT(A4235,2)),"")</f>
        <v>6</v>
      </c>
      <c r="D4235" s="11" t="str">
        <f aca="false">TRIM('수출입 실적(국가별)'!B4239)</f>
        <v>안타티카</v>
      </c>
      <c r="E4235" s="19" t="n">
        <f aca="false">IFERROR(VALUE(SUBSTITUTE(TRIM('수출입 실적(국가별)'!D4239),",","")),"")</f>
        <v>0</v>
      </c>
      <c r="F4235" s="19" t="n">
        <f aca="false">IFERROR(VALUE(SUBSTITUTE(TRIM('수출입 실적(국가별)'!F4239),",","")),"")</f>
        <v>2</v>
      </c>
      <c r="G4235" s="19" t="n">
        <f aca="false">IFERROR(VALUE(SUBSTITUTE(TRIM('수출입 실적(국가별)'!G4239),",","")),"")</f>
        <v>-2</v>
      </c>
    </row>
    <row r="4236" customFormat="false" ht="15" hidden="false" customHeight="true" outlineLevel="0" collapsed="false">
      <c r="A4236" s="11" t="str">
        <f aca="false">TRIM('수출입 실적(국가별)'!A4240)</f>
        <v>2026.06</v>
      </c>
      <c r="B4236" s="17" t="n">
        <f aca="false">IFERROR(VALUE(LEFT(A4236,4)),"")</f>
        <v>2026</v>
      </c>
      <c r="C4236" s="17" t="n">
        <f aca="false">IFERROR(VALUE(RIGHT(A4236,2)),"")</f>
        <v>6</v>
      </c>
      <c r="D4236" s="11" t="str">
        <f aca="false">TRIM('수출입 실적(국가별)'!B4240)</f>
        <v>코스 군도</v>
      </c>
      <c r="E4236" s="19" t="n">
        <f aca="false">IFERROR(VALUE(SUBSTITUTE(TRIM('수출입 실적(국가별)'!D4240),",","")),"")</f>
        <v>0</v>
      </c>
      <c r="F4236" s="19" t="n">
        <f aca="false">IFERROR(VALUE(SUBSTITUTE(TRIM('수출입 실적(국가별)'!F4240),",","")),"")</f>
        <v>1</v>
      </c>
      <c r="G4236" s="19" t="n">
        <f aca="false">IFERROR(VALUE(SUBSTITUTE(TRIM('수출입 실적(국가별)'!G4240),",","")),"")</f>
        <v>-1</v>
      </c>
    </row>
    <row r="4237" customFormat="false" ht="15" hidden="false" customHeight="true" outlineLevel="0" collapsed="false">
      <c r="A4237" s="11" t="str">
        <f aca="false">TRIM('수출입 실적(국가별)'!A4241)</f>
        <v>2026.06</v>
      </c>
      <c r="B4237" s="17" t="n">
        <f aca="false">IFERROR(VALUE(LEFT(A4237,4)),"")</f>
        <v>2026</v>
      </c>
      <c r="C4237" s="17" t="n">
        <f aca="false">IFERROR(VALUE(RIGHT(A4237,2)),"")</f>
        <v>6</v>
      </c>
      <c r="D4237" s="11" t="str">
        <f aca="false">TRIM('수출입 실적(국가별)'!B4241)</f>
        <v>중앙아프리카공화국</v>
      </c>
      <c r="E4237" s="19" t="n">
        <f aca="false">IFERROR(VALUE(SUBSTITUTE(TRIM('수출입 실적(국가별)'!D4241),",","")),"")</f>
        <v>0</v>
      </c>
      <c r="F4237" s="19" t="n">
        <f aca="false">IFERROR(VALUE(SUBSTITUTE(TRIM('수출입 실적(국가별)'!F4241),",","")),"")</f>
        <v>64</v>
      </c>
      <c r="G4237" s="19" t="n">
        <f aca="false">IFERROR(VALUE(SUBSTITUTE(TRIM('수출입 실적(국가별)'!G4241),",","")),"")</f>
        <v>-64</v>
      </c>
    </row>
    <row r="4238" customFormat="false" ht="15" hidden="false" customHeight="true" outlineLevel="0" collapsed="false">
      <c r="A4238" s="11" t="str">
        <f aca="false">TRIM('수출입 실적(국가별)'!A4242)</f>
        <v>2026.06</v>
      </c>
      <c r="B4238" s="17" t="n">
        <f aca="false">IFERROR(VALUE(LEFT(A4238,4)),"")</f>
        <v>2026</v>
      </c>
      <c r="C4238" s="17" t="n">
        <f aca="false">IFERROR(VALUE(RIGHT(A4238,2)),"")</f>
        <v>6</v>
      </c>
      <c r="D4238" s="11" t="str">
        <f aca="false">TRIM('수출입 실적(국가별)'!B4242)</f>
        <v>남조지아 &amp; 남샌드위치 군도</v>
      </c>
      <c r="E4238" s="19" t="n">
        <f aca="false">IFERROR(VALUE(SUBSTITUTE(TRIM('수출입 실적(국가별)'!D4242),",","")),"")</f>
        <v>0</v>
      </c>
      <c r="F4238" s="19" t="n">
        <f aca="false">IFERROR(VALUE(SUBSTITUTE(TRIM('수출입 실적(국가별)'!F4242),",","")),"")</f>
        <v>0</v>
      </c>
      <c r="G4238" s="19" t="n">
        <f aca="false">IFERROR(VALUE(SUBSTITUTE(TRIM('수출입 실적(국가별)'!G4242),",","")),"")</f>
        <v>0</v>
      </c>
    </row>
    <row r="4239" customFormat="false" ht="15" hidden="false" customHeight="true" outlineLevel="0" collapsed="false">
      <c r="A4239" s="11" t="str">
        <f aca="false">TRIM('수출입 실적(국가별)'!A4243)</f>
        <v>2026.06</v>
      </c>
      <c r="B4239" s="17" t="n">
        <f aca="false">IFERROR(VALUE(LEFT(A4239,4)),"")</f>
        <v>2026</v>
      </c>
      <c r="C4239" s="17" t="n">
        <f aca="false">IFERROR(VALUE(RIGHT(A4239,2)),"")</f>
        <v>6</v>
      </c>
      <c r="D4239" s="11" t="str">
        <f aca="false">TRIM('수출입 실적(국가별)'!B4243)</f>
        <v>마이너 아우틀링 합중국 군도</v>
      </c>
      <c r="E4239" s="19" t="n">
        <f aca="false">IFERROR(VALUE(SUBSTITUTE(TRIM('수출입 실적(국가별)'!D4243),",","")),"")</f>
        <v>0</v>
      </c>
      <c r="F4239" s="19" t="n">
        <f aca="false">IFERROR(VALUE(SUBSTITUTE(TRIM('수출입 실적(국가별)'!F4243),",","")),"")</f>
        <v>0</v>
      </c>
      <c r="G4239" s="19" t="n">
        <f aca="false">IFERROR(VALUE(SUBSTITUTE(TRIM('수출입 실적(국가별)'!G4243),",","")),"")</f>
        <v>0</v>
      </c>
    </row>
    <row r="4240" customFormat="false" ht="15" hidden="false" customHeight="true" outlineLevel="0" collapsed="false">
      <c r="A4240" s="11" t="str">
        <f aca="false">TRIM('수출입 실적(국가별)'!A4244)</f>
        <v>2026.06</v>
      </c>
      <c r="B4240" s="17" t="n">
        <f aca="false">IFERROR(VALUE(LEFT(A4240,4)),"")</f>
        <v>2026</v>
      </c>
      <c r="C4240" s="17" t="n">
        <f aca="false">IFERROR(VALUE(RIGHT(A4240,2)),"")</f>
        <v>6</v>
      </c>
      <c r="D4240" s="11" t="str">
        <f aca="false">TRIM('수출입 실적(국가별)'!B4244)</f>
        <v>허드 앤 맥도날드 군도</v>
      </c>
      <c r="E4240" s="19" t="n">
        <f aca="false">IFERROR(VALUE(SUBSTITUTE(TRIM('수출입 실적(국가별)'!D4244),",","")),"")</f>
        <v>0</v>
      </c>
      <c r="F4240" s="19" t="n">
        <f aca="false">IFERROR(VALUE(SUBSTITUTE(TRIM('수출입 실적(국가별)'!F4244),",","")),"")</f>
        <v>0</v>
      </c>
      <c r="G4240" s="19" t="n">
        <f aca="false">IFERROR(VALUE(SUBSTITUTE(TRIM('수출입 실적(국가별)'!G4244),",","")),"")</f>
        <v>0</v>
      </c>
    </row>
    <row r="4241" customFormat="false" ht="15" hidden="false" customHeight="true" outlineLevel="0" collapsed="false">
      <c r="A4241" s="11" t="str">
        <f aca="false">TRIM('수출입 실적(국가별)'!A4245)</f>
        <v>2026.06</v>
      </c>
      <c r="B4241" s="17" t="n">
        <f aca="false">IFERROR(VALUE(LEFT(A4241,4)),"")</f>
        <v>2026</v>
      </c>
      <c r="C4241" s="17" t="n">
        <f aca="false">IFERROR(VALUE(RIGHT(A4241,2)),"")</f>
        <v>6</v>
      </c>
      <c r="D4241" s="11" t="str">
        <f aca="false">TRIM('수출입 실적(국가별)'!B4245)</f>
        <v>나우루</v>
      </c>
      <c r="E4241" s="19" t="n">
        <f aca="false">IFERROR(VALUE(SUBSTITUTE(TRIM('수출입 실적(국가별)'!D4245),",","")),"")</f>
        <v>0</v>
      </c>
      <c r="F4241" s="19" t="n">
        <f aca="false">IFERROR(VALUE(SUBSTITUTE(TRIM('수출입 실적(국가별)'!F4245),",","")),"")</f>
        <v>16</v>
      </c>
      <c r="G4241" s="19" t="n">
        <f aca="false">IFERROR(VALUE(SUBSTITUTE(TRIM('수출입 실적(국가별)'!G4245),",","")),"")</f>
        <v>-16</v>
      </c>
    </row>
    <row r="4242" customFormat="false" ht="15" hidden="false" customHeight="true" outlineLevel="0" collapsed="false">
      <c r="A4242" s="11" t="str">
        <f aca="false">TRIM('수출입 실적(국가별)'!A4246)</f>
        <v>2026.06</v>
      </c>
      <c r="B4242" s="17" t="n">
        <f aca="false">IFERROR(VALUE(LEFT(A4242,4)),"")</f>
        <v>2026</v>
      </c>
      <c r="C4242" s="17" t="n">
        <f aca="false">IFERROR(VALUE(RIGHT(A4242,2)),"")</f>
        <v>6</v>
      </c>
      <c r="D4242" s="11" t="str">
        <f aca="false">TRIM('수출입 실적(국가별)'!B4246)</f>
        <v>니우에</v>
      </c>
      <c r="E4242" s="19" t="n">
        <f aca="false">IFERROR(VALUE(SUBSTITUTE(TRIM('수출입 실적(국가별)'!D4246),",","")),"")</f>
        <v>0</v>
      </c>
      <c r="F4242" s="19" t="n">
        <f aca="false">IFERROR(VALUE(SUBSTITUTE(TRIM('수출입 실적(국가별)'!F4246),",","")),"")</f>
        <v>3</v>
      </c>
      <c r="G4242" s="19" t="n">
        <f aca="false">IFERROR(VALUE(SUBSTITUTE(TRIM('수출입 실적(국가별)'!G4246),",","")),"")</f>
        <v>-3</v>
      </c>
    </row>
    <row r="4243" customFormat="false" ht="15" hidden="false" customHeight="true" outlineLevel="0" collapsed="false">
      <c r="A4243" s="11" t="str">
        <f aca="false">TRIM('수출입 실적(국가별)'!A4247)</f>
        <v>2026.06</v>
      </c>
      <c r="B4243" s="17" t="n">
        <f aca="false">IFERROR(VALUE(LEFT(A4243,4)),"")</f>
        <v>2026</v>
      </c>
      <c r="C4243" s="17" t="n">
        <f aca="false">IFERROR(VALUE(RIGHT(A4243,2)),"")</f>
        <v>6</v>
      </c>
      <c r="D4243" s="11" t="str">
        <f aca="false">TRIM('수출입 실적(국가별)'!B4247)</f>
        <v>토켈라우</v>
      </c>
      <c r="E4243" s="19" t="n">
        <f aca="false">IFERROR(VALUE(SUBSTITUTE(TRIM('수출입 실적(국가별)'!D4247),",","")),"")</f>
        <v>0</v>
      </c>
      <c r="F4243" s="19" t="n">
        <f aca="false">IFERROR(VALUE(SUBSTITUTE(TRIM('수출입 실적(국가별)'!F4247),",","")),"")</f>
        <v>3</v>
      </c>
      <c r="G4243" s="19" t="n">
        <f aca="false">IFERROR(VALUE(SUBSTITUTE(TRIM('수출입 실적(국가별)'!G4247),",","")),"")</f>
        <v>-3</v>
      </c>
    </row>
    <row r="4244" customFormat="false" ht="15" hidden="false" customHeight="true" outlineLevel="0" collapsed="false">
      <c r="A4244" s="11" t="str">
        <f aca="false">TRIM('수출입 실적(국가별)'!A4248)</f>
        <v>2026.06</v>
      </c>
      <c r="B4244" s="17" t="n">
        <f aca="false">IFERROR(VALUE(LEFT(A4244,4)),"")</f>
        <v>2026</v>
      </c>
      <c r="C4244" s="17" t="n">
        <f aca="false">IFERROR(VALUE(RIGHT(A4244,2)),"")</f>
        <v>6</v>
      </c>
      <c r="D4244" s="11" t="str">
        <f aca="false">TRIM('수출입 실적(국가별)'!B4248)</f>
        <v>기네비소</v>
      </c>
      <c r="E4244" s="19" t="n">
        <f aca="false">IFERROR(VALUE(SUBSTITUTE(TRIM('수출입 실적(국가별)'!D4248),",","")),"")</f>
        <v>0</v>
      </c>
      <c r="F4244" s="19" t="n">
        <f aca="false">IFERROR(VALUE(SUBSTITUTE(TRIM('수출입 실적(국가별)'!F4248),",","")),"")</f>
        <v>66</v>
      </c>
      <c r="G4244" s="19" t="n">
        <f aca="false">IFERROR(VALUE(SUBSTITUTE(TRIM('수출입 실적(국가별)'!G4248),",","")),"")</f>
        <v>-66</v>
      </c>
    </row>
    <row r="4245" customFormat="false" ht="15" hidden="false" customHeight="true" outlineLevel="0" collapsed="false">
      <c r="A4245" s="11" t="str">
        <f aca="false">TRIM('수출입 실적(국가별)'!A4249)</f>
        <v>2026.07</v>
      </c>
      <c r="B4245" s="17" t="n">
        <f aca="false">IFERROR(VALUE(LEFT(A4245,4)),"")</f>
        <v>2026</v>
      </c>
      <c r="C4245" s="17" t="n">
        <f aca="false">IFERROR(VALUE(RIGHT(A4245,2)),"")</f>
        <v>7</v>
      </c>
      <c r="D4245" s="11" t="str">
        <f aca="false">TRIM('수출입 실적(국가별)'!B4249)</f>
        <v>중국</v>
      </c>
      <c r="E4245" s="19" t="n">
        <f aca="false">IFERROR(VALUE(SUBSTITUTE(TRIM('수출입 실적(국가별)'!D4249),",","")),"")</f>
        <v>21681184</v>
      </c>
      <c r="F4245" s="19" t="n">
        <f aca="false">IFERROR(VALUE(SUBSTITUTE(TRIM('수출입 실적(국가별)'!F4249),",","")),"")</f>
        <v>16317852</v>
      </c>
      <c r="G4245" s="19" t="n">
        <f aca="false">IFERROR(VALUE(SUBSTITUTE(TRIM('수출입 실적(국가별)'!G4249),",","")),"")</f>
        <v>5363331</v>
      </c>
    </row>
    <row r="4246" customFormat="false" ht="15" hidden="false" customHeight="true" outlineLevel="0" collapsed="false">
      <c r="A4246" s="11" t="str">
        <f aca="false">TRIM('수출입 실적(국가별)'!A4250)</f>
        <v>2026.07</v>
      </c>
      <c r="B4246" s="17" t="n">
        <f aca="false">IFERROR(VALUE(LEFT(A4246,4)),"")</f>
        <v>2026</v>
      </c>
      <c r="C4246" s="17" t="n">
        <f aca="false">IFERROR(VALUE(RIGHT(A4246,2)),"")</f>
        <v>7</v>
      </c>
      <c r="D4246" s="11" t="str">
        <f aca="false">TRIM('수출입 실적(국가별)'!B4250)</f>
        <v>미국</v>
      </c>
      <c r="E4246" s="19" t="n">
        <f aca="false">IFERROR(VALUE(SUBSTITUTE(TRIM('수출입 실적(국가별)'!D4250),",","")),"")</f>
        <v>17474061</v>
      </c>
      <c r="F4246" s="19" t="n">
        <f aca="false">IFERROR(VALUE(SUBSTITUTE(TRIM('수출입 실적(국가별)'!F4250),",","")),"")</f>
        <v>8967205</v>
      </c>
      <c r="G4246" s="19" t="n">
        <f aca="false">IFERROR(VALUE(SUBSTITUTE(TRIM('수출입 실적(국가별)'!G4250),",","")),"")</f>
        <v>8506856</v>
      </c>
    </row>
    <row r="4247" customFormat="false" ht="15" hidden="false" customHeight="true" outlineLevel="0" collapsed="false">
      <c r="A4247" s="11" t="str">
        <f aca="false">TRIM('수출입 실적(국가별)'!A4251)</f>
        <v>2026.07</v>
      </c>
      <c r="B4247" s="17" t="n">
        <f aca="false">IFERROR(VALUE(LEFT(A4247,4)),"")</f>
        <v>2026</v>
      </c>
      <c r="C4247" s="17" t="n">
        <f aca="false">IFERROR(VALUE(RIGHT(A4247,2)),"")</f>
        <v>7</v>
      </c>
      <c r="D4247" s="11" t="str">
        <f aca="false">TRIM('수출입 실적(국가별)'!B4251)</f>
        <v>베트남</v>
      </c>
      <c r="E4247" s="19" t="n">
        <f aca="false">IFERROR(VALUE(SUBSTITUTE(TRIM('수출입 실적(국가별)'!D4251),",","")),"")</f>
        <v>9933400</v>
      </c>
      <c r="F4247" s="19" t="n">
        <f aca="false">IFERROR(VALUE(SUBSTITUTE(TRIM('수출입 실적(국가별)'!F4251),",","")),"")</f>
        <v>3504676</v>
      </c>
      <c r="G4247" s="19" t="n">
        <f aca="false">IFERROR(VALUE(SUBSTITUTE(TRIM('수출입 실적(국가별)'!G4251),",","")),"")</f>
        <v>6428724</v>
      </c>
    </row>
    <row r="4248" customFormat="false" ht="15" hidden="false" customHeight="true" outlineLevel="0" collapsed="false">
      <c r="A4248" s="11" t="str">
        <f aca="false">TRIM('수출입 실적(국가별)'!A4252)</f>
        <v>2026.07</v>
      </c>
      <c r="B4248" s="17" t="n">
        <f aca="false">IFERROR(VALUE(LEFT(A4248,4)),"")</f>
        <v>2026</v>
      </c>
      <c r="C4248" s="17" t="n">
        <f aca="false">IFERROR(VALUE(RIGHT(A4248,2)),"")</f>
        <v>7</v>
      </c>
      <c r="D4248" s="11" t="str">
        <f aca="false">TRIM('수출입 실적(국가별)'!B4252)</f>
        <v>홍콩</v>
      </c>
      <c r="E4248" s="19" t="n">
        <f aca="false">IFERROR(VALUE(SUBSTITUTE(TRIM('수출입 실적(국가별)'!D4252),",","")),"")</f>
        <v>6654372</v>
      </c>
      <c r="F4248" s="19" t="n">
        <f aca="false">IFERROR(VALUE(SUBSTITUTE(TRIM('수출입 실적(국가별)'!F4252),",","")),"")</f>
        <v>117305</v>
      </c>
      <c r="G4248" s="19" t="n">
        <f aca="false">IFERROR(VALUE(SUBSTITUTE(TRIM('수출입 실적(국가별)'!G4252),",","")),"")</f>
        <v>6537067</v>
      </c>
    </row>
    <row r="4249" customFormat="false" ht="15" hidden="false" customHeight="true" outlineLevel="0" collapsed="false">
      <c r="A4249" s="11" t="str">
        <f aca="false">TRIM('수출입 실적(국가별)'!A4253)</f>
        <v>2026.07</v>
      </c>
      <c r="B4249" s="17" t="n">
        <f aca="false">IFERROR(VALUE(LEFT(A4249,4)),"")</f>
        <v>2026</v>
      </c>
      <c r="C4249" s="17" t="n">
        <f aca="false">IFERROR(VALUE(RIGHT(A4249,2)),"")</f>
        <v>7</v>
      </c>
      <c r="D4249" s="11" t="str">
        <f aca="false">TRIM('수출입 실적(국가별)'!B4253)</f>
        <v>대만</v>
      </c>
      <c r="E4249" s="19" t="n">
        <f aca="false">IFERROR(VALUE(SUBSTITUTE(TRIM('수출입 실적(국가별)'!D4253),",","")),"")</f>
        <v>5677910</v>
      </c>
      <c r="F4249" s="19" t="n">
        <f aca="false">IFERROR(VALUE(SUBSTITUTE(TRIM('수출입 실적(국가별)'!F4253),",","")),"")</f>
        <v>4327678</v>
      </c>
      <c r="G4249" s="19" t="n">
        <f aca="false">IFERROR(VALUE(SUBSTITUTE(TRIM('수출입 실적(국가별)'!G4253),",","")),"")</f>
        <v>1350232</v>
      </c>
    </row>
    <row r="4250" customFormat="false" ht="15" hidden="false" customHeight="true" outlineLevel="0" collapsed="false">
      <c r="A4250" s="11" t="str">
        <f aca="false">TRIM('수출입 실적(국가별)'!A4254)</f>
        <v>2026.07</v>
      </c>
      <c r="B4250" s="17" t="n">
        <f aca="false">IFERROR(VALUE(LEFT(A4250,4)),"")</f>
        <v>2026</v>
      </c>
      <c r="C4250" s="17" t="n">
        <f aca="false">IFERROR(VALUE(RIGHT(A4250,2)),"")</f>
        <v>7</v>
      </c>
      <c r="D4250" s="11" t="str">
        <f aca="false">TRIM('수출입 실적(국가별)'!B4254)</f>
        <v>네덜란드</v>
      </c>
      <c r="E4250" s="19" t="n">
        <f aca="false">IFERROR(VALUE(SUBSTITUTE(TRIM('수출입 실적(국가별)'!D4254),",","")),"")</f>
        <v>3108773</v>
      </c>
      <c r="F4250" s="19" t="n">
        <f aca="false">IFERROR(VALUE(SUBSTITUTE(TRIM('수출입 실적(국가별)'!F4254),",","")),"")</f>
        <v>1081859</v>
      </c>
      <c r="G4250" s="19" t="n">
        <f aca="false">IFERROR(VALUE(SUBSTITUTE(TRIM('수출입 실적(국가별)'!G4254),",","")),"")</f>
        <v>2026914</v>
      </c>
    </row>
    <row r="4251" customFormat="false" ht="15" hidden="false" customHeight="true" outlineLevel="0" collapsed="false">
      <c r="A4251" s="11" t="str">
        <f aca="false">TRIM('수출입 실적(국가별)'!A4255)</f>
        <v>2026.07</v>
      </c>
      <c r="B4251" s="17" t="n">
        <f aca="false">IFERROR(VALUE(LEFT(A4251,4)),"")</f>
        <v>2026</v>
      </c>
      <c r="C4251" s="17" t="n">
        <f aca="false">IFERROR(VALUE(RIGHT(A4251,2)),"")</f>
        <v>7</v>
      </c>
      <c r="D4251" s="11" t="str">
        <f aca="false">TRIM('수출입 실적(국가별)'!B4255)</f>
        <v>일본</v>
      </c>
      <c r="E4251" s="19" t="n">
        <f aca="false">IFERROR(VALUE(SUBSTITUTE(TRIM('수출입 실적(국가별)'!D4255),",","")),"")</f>
        <v>2753565</v>
      </c>
      <c r="F4251" s="19" t="n">
        <f aca="false">IFERROR(VALUE(SUBSTITUTE(TRIM('수출입 실적(국가별)'!F4255),",","")),"")</f>
        <v>4904968</v>
      </c>
      <c r="G4251" s="19" t="n">
        <f aca="false">IFERROR(VALUE(SUBSTITUTE(TRIM('수출입 실적(국가별)'!G4255),",","")),"")</f>
        <v>-2151403</v>
      </c>
    </row>
    <row r="4252" customFormat="false" ht="15" hidden="false" customHeight="true" outlineLevel="0" collapsed="false">
      <c r="A4252" s="11" t="str">
        <f aca="false">TRIM('수출입 실적(국가별)'!A4256)</f>
        <v>2026.07</v>
      </c>
      <c r="B4252" s="17" t="n">
        <f aca="false">IFERROR(VALUE(LEFT(A4252,4)),"")</f>
        <v>2026</v>
      </c>
      <c r="C4252" s="17" t="n">
        <f aca="false">IFERROR(VALUE(RIGHT(A4252,2)),"")</f>
        <v>7</v>
      </c>
      <c r="D4252" s="11" t="str">
        <f aca="false">TRIM('수출입 실적(국가별)'!B4256)</f>
        <v>인도</v>
      </c>
      <c r="E4252" s="19" t="n">
        <f aca="false">IFERROR(VALUE(SUBSTITUTE(TRIM('수출입 실적(국가별)'!D4256),",","")),"")</f>
        <v>2583451</v>
      </c>
      <c r="F4252" s="19" t="n">
        <f aca="false">IFERROR(VALUE(SUBSTITUTE(TRIM('수출입 실적(국가별)'!F4256),",","")),"")</f>
        <v>728278</v>
      </c>
      <c r="G4252" s="19" t="n">
        <f aca="false">IFERROR(VALUE(SUBSTITUTE(TRIM('수출입 실적(국가별)'!G4256),",","")),"")</f>
        <v>1855173</v>
      </c>
    </row>
    <row r="4253" customFormat="false" ht="15" hidden="false" customHeight="true" outlineLevel="0" collapsed="false">
      <c r="A4253" s="11" t="str">
        <f aca="false">TRIM('수출입 실적(국가별)'!A4257)</f>
        <v>2026.07</v>
      </c>
      <c r="B4253" s="17" t="n">
        <f aca="false">IFERROR(VALUE(LEFT(A4253,4)),"")</f>
        <v>2026</v>
      </c>
      <c r="C4253" s="17" t="n">
        <f aca="false">IFERROR(VALUE(RIGHT(A4253,2)),"")</f>
        <v>7</v>
      </c>
      <c r="D4253" s="11" t="str">
        <f aca="false">TRIM('수출입 실적(국가별)'!B4257)</f>
        <v>말레이시아</v>
      </c>
      <c r="E4253" s="19" t="n">
        <f aca="false">IFERROR(VALUE(SUBSTITUTE(TRIM('수출입 실적(국가별)'!D4257),",","")),"")</f>
        <v>2579528</v>
      </c>
      <c r="F4253" s="19" t="n">
        <f aca="false">IFERROR(VALUE(SUBSTITUTE(TRIM('수출입 실적(국가별)'!F4257),",","")),"")</f>
        <v>1702262</v>
      </c>
      <c r="G4253" s="19" t="n">
        <f aca="false">IFERROR(VALUE(SUBSTITUTE(TRIM('수출입 실적(국가별)'!G4257),",","")),"")</f>
        <v>877266</v>
      </c>
    </row>
    <row r="4254" customFormat="false" ht="15" hidden="false" customHeight="true" outlineLevel="0" collapsed="false">
      <c r="A4254" s="11" t="str">
        <f aca="false">TRIM('수출입 실적(국가별)'!A4258)</f>
        <v>2026.07</v>
      </c>
      <c r="B4254" s="17" t="n">
        <f aca="false">IFERROR(VALUE(LEFT(A4254,4)),"")</f>
        <v>2026</v>
      </c>
      <c r="C4254" s="17" t="n">
        <f aca="false">IFERROR(VALUE(RIGHT(A4254,2)),"")</f>
        <v>7</v>
      </c>
      <c r="D4254" s="11" t="str">
        <f aca="false">TRIM('수출입 실적(국가별)'!B4258)</f>
        <v>싱가포르</v>
      </c>
      <c r="E4254" s="19" t="n">
        <f aca="false">IFERROR(VALUE(SUBSTITUTE(TRIM('수출입 실적(국가별)'!D4258),",","")),"")</f>
        <v>2441077</v>
      </c>
      <c r="F4254" s="19" t="n">
        <f aca="false">IFERROR(VALUE(SUBSTITUTE(TRIM('수출입 실적(국가별)'!F4258),",","")),"")</f>
        <v>1335845</v>
      </c>
      <c r="G4254" s="19" t="n">
        <f aca="false">IFERROR(VALUE(SUBSTITUTE(TRIM('수출입 실적(국가별)'!G4258),",","")),"")</f>
        <v>1105232</v>
      </c>
    </row>
    <row r="4255" customFormat="false" ht="15" hidden="false" customHeight="true" outlineLevel="0" collapsed="false">
      <c r="A4255" s="11" t="str">
        <f aca="false">TRIM('수출입 실적(국가별)'!A4259)</f>
        <v>2026.07</v>
      </c>
      <c r="B4255" s="17" t="n">
        <f aca="false">IFERROR(VALUE(LEFT(A4255,4)),"")</f>
        <v>2026</v>
      </c>
      <c r="C4255" s="17" t="n">
        <f aca="false">IFERROR(VALUE(RIGHT(A4255,2)),"")</f>
        <v>7</v>
      </c>
      <c r="D4255" s="11" t="str">
        <f aca="false">TRIM('수출입 실적(국가별)'!B4259)</f>
        <v>필리핀</v>
      </c>
      <c r="E4255" s="19" t="n">
        <f aca="false">IFERROR(VALUE(SUBSTITUTE(TRIM('수출입 실적(국가별)'!D4259),",","")),"")</f>
        <v>1858304</v>
      </c>
      <c r="F4255" s="19" t="n">
        <f aca="false">IFERROR(VALUE(SUBSTITUTE(TRIM('수출입 실적(국가별)'!F4259),",","")),"")</f>
        <v>404969</v>
      </c>
      <c r="G4255" s="19" t="n">
        <f aca="false">IFERROR(VALUE(SUBSTITUTE(TRIM('수출입 실적(국가별)'!G4259),",","")),"")</f>
        <v>1453335</v>
      </c>
    </row>
    <row r="4256" customFormat="false" ht="15" hidden="false" customHeight="true" outlineLevel="0" collapsed="false">
      <c r="A4256" s="11" t="str">
        <f aca="false">TRIM('수출입 실적(국가별)'!A4260)</f>
        <v>2026.07</v>
      </c>
      <c r="B4256" s="17" t="n">
        <f aca="false">IFERROR(VALUE(LEFT(A4256,4)),"")</f>
        <v>2026</v>
      </c>
      <c r="C4256" s="17" t="n">
        <f aca="false">IFERROR(VALUE(RIGHT(A4256,2)),"")</f>
        <v>7</v>
      </c>
      <c r="D4256" s="11" t="str">
        <f aca="false">TRIM('수출입 실적(국가별)'!B4260)</f>
        <v>호주</v>
      </c>
      <c r="E4256" s="19" t="n">
        <f aca="false">IFERROR(VALUE(SUBSTITUTE(TRIM('수출입 실적(국가별)'!D4260),",","")),"")</f>
        <v>1806271</v>
      </c>
      <c r="F4256" s="19" t="n">
        <f aca="false">IFERROR(VALUE(SUBSTITUTE(TRIM('수출입 실적(국가별)'!F4260),",","")),"")</f>
        <v>3262155</v>
      </c>
      <c r="G4256" s="19" t="n">
        <f aca="false">IFERROR(VALUE(SUBSTITUTE(TRIM('수출입 실적(국가별)'!G4260),",","")),"")</f>
        <v>-1455884</v>
      </c>
    </row>
    <row r="4257" customFormat="false" ht="15" hidden="false" customHeight="true" outlineLevel="0" collapsed="false">
      <c r="A4257" s="11" t="str">
        <f aca="false">TRIM('수출입 실적(국가별)'!A4261)</f>
        <v>2026.07</v>
      </c>
      <c r="B4257" s="17" t="n">
        <f aca="false">IFERROR(VALUE(LEFT(A4257,4)),"")</f>
        <v>2026</v>
      </c>
      <c r="C4257" s="17" t="n">
        <f aca="false">IFERROR(VALUE(RIGHT(A4257,2)),"")</f>
        <v>7</v>
      </c>
      <c r="D4257" s="11" t="str">
        <f aca="false">TRIM('수출입 실적(국가별)'!B4261)</f>
        <v>멕시코</v>
      </c>
      <c r="E4257" s="19" t="n">
        <f aca="false">IFERROR(VALUE(SUBSTITUTE(TRIM('수출입 실적(국가별)'!D4261),",","")),"")</f>
        <v>1329958</v>
      </c>
      <c r="F4257" s="19" t="n">
        <f aca="false">IFERROR(VALUE(SUBSTITUTE(TRIM('수출입 실적(국가별)'!F4261),",","")),"")</f>
        <v>1322124</v>
      </c>
      <c r="G4257" s="19" t="n">
        <f aca="false">IFERROR(VALUE(SUBSTITUTE(TRIM('수출입 실적(국가별)'!G4261),",","")),"")</f>
        <v>7834</v>
      </c>
    </row>
    <row r="4258" customFormat="false" ht="15" hidden="false" customHeight="true" outlineLevel="0" collapsed="false">
      <c r="A4258" s="11" t="str">
        <f aca="false">TRIM('수출입 실적(국가별)'!A4262)</f>
        <v>2026.07</v>
      </c>
      <c r="B4258" s="17" t="n">
        <f aca="false">IFERROR(VALUE(LEFT(A4258,4)),"")</f>
        <v>2026</v>
      </c>
      <c r="C4258" s="17" t="n">
        <f aca="false">IFERROR(VALUE(RIGHT(A4258,2)),"")</f>
        <v>7</v>
      </c>
      <c r="D4258" s="11" t="str">
        <f aca="false">TRIM('수출입 실적(국가별)'!B4262)</f>
        <v>캐나다</v>
      </c>
      <c r="E4258" s="19" t="n">
        <f aca="false">IFERROR(VALUE(SUBSTITUTE(TRIM('수출입 실적(국가별)'!D4262),",","")),"")</f>
        <v>1050798</v>
      </c>
      <c r="F4258" s="19" t="n">
        <f aca="false">IFERROR(VALUE(SUBSTITUTE(TRIM('수출입 실적(국가별)'!F4262),",","")),"")</f>
        <v>941519</v>
      </c>
      <c r="G4258" s="19" t="n">
        <f aca="false">IFERROR(VALUE(SUBSTITUTE(TRIM('수출입 실적(국가별)'!G4262),",","")),"")</f>
        <v>109279</v>
      </c>
    </row>
    <row r="4259" customFormat="false" ht="15" hidden="false" customHeight="true" outlineLevel="0" collapsed="false">
      <c r="A4259" s="11" t="str">
        <f aca="false">TRIM('수출입 실적(국가별)'!A4263)</f>
        <v>2026.07</v>
      </c>
      <c r="B4259" s="17" t="n">
        <f aca="false">IFERROR(VALUE(LEFT(A4259,4)),"")</f>
        <v>2026</v>
      </c>
      <c r="C4259" s="17" t="n">
        <f aca="false">IFERROR(VALUE(RIGHT(A4259,2)),"")</f>
        <v>7</v>
      </c>
      <c r="D4259" s="11" t="str">
        <f aca="false">TRIM('수출입 실적(국가별)'!B4263)</f>
        <v>태국</v>
      </c>
      <c r="E4259" s="19" t="n">
        <f aca="false">IFERROR(VALUE(SUBSTITUTE(TRIM('수출입 실적(국가별)'!D4263),",","")),"")</f>
        <v>1034388</v>
      </c>
      <c r="F4259" s="19" t="n">
        <f aca="false">IFERROR(VALUE(SUBSTITUTE(TRIM('수출입 실적(국가별)'!F4263),",","")),"")</f>
        <v>689530</v>
      </c>
      <c r="G4259" s="19" t="n">
        <f aca="false">IFERROR(VALUE(SUBSTITUTE(TRIM('수출입 실적(국가별)'!G4263),",","")),"")</f>
        <v>344858</v>
      </c>
    </row>
    <row r="4260" customFormat="false" ht="15" hidden="false" customHeight="true" outlineLevel="0" collapsed="false">
      <c r="A4260" s="11" t="str">
        <f aca="false">TRIM('수출입 실적(국가별)'!A4264)</f>
        <v>2026.07</v>
      </c>
      <c r="B4260" s="17" t="n">
        <f aca="false">IFERROR(VALUE(LEFT(A4260,4)),"")</f>
        <v>2026</v>
      </c>
      <c r="C4260" s="17" t="n">
        <f aca="false">IFERROR(VALUE(RIGHT(A4260,2)),"")</f>
        <v>7</v>
      </c>
      <c r="D4260" s="11" t="str">
        <f aca="false">TRIM('수출입 실적(국가별)'!B4264)</f>
        <v>독일</v>
      </c>
      <c r="E4260" s="19" t="n">
        <f aca="false">IFERROR(VALUE(SUBSTITUTE(TRIM('수출입 실적(국가별)'!D4264),",","")),"")</f>
        <v>1016033</v>
      </c>
      <c r="F4260" s="19" t="n">
        <f aca="false">IFERROR(VALUE(SUBSTITUTE(TRIM('수출입 실적(국가별)'!F4264),",","")),"")</f>
        <v>1867273</v>
      </c>
      <c r="G4260" s="19" t="n">
        <f aca="false">IFERROR(VALUE(SUBSTITUTE(TRIM('수출입 실적(국가별)'!G4264),",","")),"")</f>
        <v>-851240</v>
      </c>
    </row>
    <row r="4261" customFormat="false" ht="15" hidden="false" customHeight="true" outlineLevel="0" collapsed="false">
      <c r="A4261" s="11" t="str">
        <f aca="false">TRIM('수출입 실적(국가별)'!A4265)</f>
        <v>2026.07</v>
      </c>
      <c r="B4261" s="17" t="n">
        <f aca="false">IFERROR(VALUE(LEFT(A4261,4)),"")</f>
        <v>2026</v>
      </c>
      <c r="C4261" s="17" t="n">
        <f aca="false">IFERROR(VALUE(RIGHT(A4261,2)),"")</f>
        <v>7</v>
      </c>
      <c r="D4261" s="11" t="str">
        <f aca="false">TRIM('수출입 실적(국가별)'!B4265)</f>
        <v>폴란드</v>
      </c>
      <c r="E4261" s="19" t="n">
        <f aca="false">IFERROR(VALUE(SUBSTITUTE(TRIM('수출입 실적(국가별)'!D4265),",","")),"")</f>
        <v>985560</v>
      </c>
      <c r="F4261" s="19" t="n">
        <f aca="false">IFERROR(VALUE(SUBSTITUTE(TRIM('수출입 실적(국가별)'!F4265),",","")),"")</f>
        <v>108542</v>
      </c>
      <c r="G4261" s="19" t="n">
        <f aca="false">IFERROR(VALUE(SUBSTITUTE(TRIM('수출입 실적(국가별)'!G4265),",","")),"")</f>
        <v>877019</v>
      </c>
    </row>
    <row r="4262" customFormat="false" ht="15" hidden="false" customHeight="true" outlineLevel="0" collapsed="false">
      <c r="A4262" s="11" t="str">
        <f aca="false">TRIM('수출입 실적(국가별)'!A4266)</f>
        <v>2026.07</v>
      </c>
      <c r="B4262" s="17" t="n">
        <f aca="false">IFERROR(VALUE(LEFT(A4262,4)),"")</f>
        <v>2026</v>
      </c>
      <c r="C4262" s="17" t="n">
        <f aca="false">IFERROR(VALUE(RIGHT(A4262,2)),"")</f>
        <v>7</v>
      </c>
      <c r="D4262" s="11" t="str">
        <f aca="false">TRIM('수출입 실적(국가별)'!B4266)</f>
        <v>영국</v>
      </c>
      <c r="E4262" s="19" t="n">
        <f aca="false">IFERROR(VALUE(SUBSTITUTE(TRIM('수출입 실적(국가별)'!D4266),",","")),"")</f>
        <v>902381</v>
      </c>
      <c r="F4262" s="19" t="n">
        <f aca="false">IFERROR(VALUE(SUBSTITUTE(TRIM('수출입 실적(국가별)'!F4266),",","")),"")</f>
        <v>376463</v>
      </c>
      <c r="G4262" s="19" t="n">
        <f aca="false">IFERROR(VALUE(SUBSTITUTE(TRIM('수출입 실적(국가별)'!G4266),",","")),"")</f>
        <v>525918</v>
      </c>
    </row>
    <row r="4263" customFormat="false" ht="15" hidden="false" customHeight="true" outlineLevel="0" collapsed="false">
      <c r="A4263" s="11" t="str">
        <f aca="false">TRIM('수출입 실적(국가별)'!A4267)</f>
        <v>2026.07</v>
      </c>
      <c r="B4263" s="17" t="n">
        <f aca="false">IFERROR(VALUE(LEFT(A4263,4)),"")</f>
        <v>2026</v>
      </c>
      <c r="C4263" s="17" t="n">
        <f aca="false">IFERROR(VALUE(RIGHT(A4263,2)),"")</f>
        <v>7</v>
      </c>
      <c r="D4263" s="11" t="str">
        <f aca="false">TRIM('수출입 실적(국가별)'!B4267)</f>
        <v>튀르키예</v>
      </c>
      <c r="E4263" s="19" t="n">
        <f aca="false">IFERROR(VALUE(SUBSTITUTE(TRIM('수출입 실적(국가별)'!D4267),",","")),"")</f>
        <v>872172</v>
      </c>
      <c r="F4263" s="19" t="n">
        <f aca="false">IFERROR(VALUE(SUBSTITUTE(TRIM('수출입 실적(국가별)'!F4267),",","")),"")</f>
        <v>174045</v>
      </c>
      <c r="G4263" s="19" t="n">
        <f aca="false">IFERROR(VALUE(SUBSTITUTE(TRIM('수출입 실적(국가별)'!G4267),",","")),"")</f>
        <v>698127</v>
      </c>
    </row>
    <row r="4264" customFormat="false" ht="15" hidden="false" customHeight="true" outlineLevel="0" collapsed="false">
      <c r="A4264" s="11" t="str">
        <f aca="false">TRIM('수출입 실적(국가별)'!A4268)</f>
        <v>2026.07</v>
      </c>
      <c r="B4264" s="17" t="n">
        <f aca="false">IFERROR(VALUE(LEFT(A4264,4)),"")</f>
        <v>2026</v>
      </c>
      <c r="C4264" s="17" t="n">
        <f aca="false">IFERROR(VALUE(RIGHT(A4264,2)),"")</f>
        <v>7</v>
      </c>
      <c r="D4264" s="11" t="str">
        <f aca="false">TRIM('수출입 실적(국가별)'!B4268)</f>
        <v>마샬군도</v>
      </c>
      <c r="E4264" s="19" t="n">
        <f aca="false">IFERROR(VALUE(SUBSTITUTE(TRIM('수출입 실적(국가별)'!D4268),",","")),"")</f>
        <v>866457</v>
      </c>
      <c r="F4264" s="19" t="n">
        <f aca="false">IFERROR(VALUE(SUBSTITUTE(TRIM('수출입 실적(국가별)'!F4268),",","")),"")</f>
        <v>4</v>
      </c>
      <c r="G4264" s="19" t="n">
        <f aca="false">IFERROR(VALUE(SUBSTITUTE(TRIM('수출입 실적(국가별)'!G4268),",","")),"")</f>
        <v>866453</v>
      </c>
    </row>
    <row r="4265" customFormat="false" ht="15" hidden="false" customHeight="true" outlineLevel="0" collapsed="false">
      <c r="A4265" s="11" t="str">
        <f aca="false">TRIM('수출입 실적(국가별)'!A4269)</f>
        <v>2026.07</v>
      </c>
      <c r="B4265" s="17" t="n">
        <f aca="false">IFERROR(VALUE(LEFT(A4265,4)),"")</f>
        <v>2026</v>
      </c>
      <c r="C4265" s="17" t="n">
        <f aca="false">IFERROR(VALUE(RIGHT(A4265,2)),"")</f>
        <v>7</v>
      </c>
      <c r="D4265" s="11" t="str">
        <f aca="false">TRIM('수출입 실적(국가별)'!B4269)</f>
        <v>인도네시아</v>
      </c>
      <c r="E4265" s="19" t="n">
        <f aca="false">IFERROR(VALUE(SUBSTITUTE(TRIM('수출입 실적(국가별)'!D4269),",","")),"")</f>
        <v>843850</v>
      </c>
      <c r="F4265" s="19" t="n">
        <f aca="false">IFERROR(VALUE(SUBSTITUTE(TRIM('수출입 실적(국가별)'!F4269),",","")),"")</f>
        <v>1147470</v>
      </c>
      <c r="G4265" s="19" t="n">
        <f aca="false">IFERROR(VALUE(SUBSTITUTE(TRIM('수출입 실적(국가별)'!G4269),",","")),"")</f>
        <v>-303619</v>
      </c>
    </row>
    <row r="4266" customFormat="false" ht="15" hidden="false" customHeight="true" outlineLevel="0" collapsed="false">
      <c r="A4266" s="11" t="str">
        <f aca="false">TRIM('수출입 실적(국가별)'!A4270)</f>
        <v>2026.07</v>
      </c>
      <c r="B4266" s="17" t="n">
        <f aca="false">IFERROR(VALUE(LEFT(A4266,4)),"")</f>
        <v>2026</v>
      </c>
      <c r="C4266" s="17" t="n">
        <f aca="false">IFERROR(VALUE(RIGHT(A4266,2)),"")</f>
        <v>7</v>
      </c>
      <c r="D4266" s="11" t="str">
        <f aca="false">TRIM('수출입 실적(국가별)'!B4270)</f>
        <v>브라질</v>
      </c>
      <c r="E4266" s="19" t="n">
        <f aca="false">IFERROR(VALUE(SUBSTITUTE(TRIM('수출입 실적(국가별)'!D4270),",","")),"")</f>
        <v>691480</v>
      </c>
      <c r="F4266" s="19" t="n">
        <f aca="false">IFERROR(VALUE(SUBSTITUTE(TRIM('수출입 실적(국가별)'!F4270),",","")),"")</f>
        <v>590474</v>
      </c>
      <c r="G4266" s="19" t="n">
        <f aca="false">IFERROR(VALUE(SUBSTITUTE(TRIM('수출입 실적(국가별)'!G4270),",","")),"")</f>
        <v>101005</v>
      </c>
    </row>
    <row r="4267" customFormat="false" ht="15" hidden="false" customHeight="true" outlineLevel="0" collapsed="false">
      <c r="A4267" s="11" t="str">
        <f aca="false">TRIM('수출입 실적(국가별)'!A4271)</f>
        <v>2026.07</v>
      </c>
      <c r="B4267" s="17" t="n">
        <f aca="false">IFERROR(VALUE(LEFT(A4267,4)),"")</f>
        <v>2026</v>
      </c>
      <c r="C4267" s="17" t="n">
        <f aca="false">IFERROR(VALUE(RIGHT(A4267,2)),"")</f>
        <v>7</v>
      </c>
      <c r="D4267" s="11" t="str">
        <f aca="false">TRIM('수출입 실적(국가별)'!B4271)</f>
        <v>프랑스</v>
      </c>
      <c r="E4267" s="19" t="n">
        <f aca="false">IFERROR(VALUE(SUBSTITUTE(TRIM('수출입 실적(국가별)'!D4271),",","")),"")</f>
        <v>564235</v>
      </c>
      <c r="F4267" s="19" t="n">
        <f aca="false">IFERROR(VALUE(SUBSTITUTE(TRIM('수출입 실적(국가별)'!F4271),",","")),"")</f>
        <v>627186</v>
      </c>
      <c r="G4267" s="19" t="n">
        <f aca="false">IFERROR(VALUE(SUBSTITUTE(TRIM('수출입 실적(국가별)'!G4271),",","")),"")</f>
        <v>-62951</v>
      </c>
    </row>
    <row r="4268" customFormat="false" ht="15" hidden="false" customHeight="true" outlineLevel="0" collapsed="false">
      <c r="A4268" s="11" t="str">
        <f aca="false">TRIM('수출입 실적(국가별)'!A4272)</f>
        <v>2026.07</v>
      </c>
      <c r="B4268" s="17" t="n">
        <f aca="false">IFERROR(VALUE(LEFT(A4268,4)),"")</f>
        <v>2026</v>
      </c>
      <c r="C4268" s="17" t="n">
        <f aca="false">IFERROR(VALUE(RIGHT(A4268,2)),"")</f>
        <v>7</v>
      </c>
      <c r="D4268" s="11" t="str">
        <f aca="false">TRIM('수출입 실적(국가별)'!B4272)</f>
        <v>사우디아라비아</v>
      </c>
      <c r="E4268" s="19" t="n">
        <f aca="false">IFERROR(VALUE(SUBSTITUTE(TRIM('수출입 실적(국가별)'!D4272),",","")),"")</f>
        <v>512595</v>
      </c>
      <c r="F4268" s="19" t="n">
        <f aca="false">IFERROR(VALUE(SUBSTITUTE(TRIM('수출입 실적(국가별)'!F4272),",","")),"")</f>
        <v>3377693</v>
      </c>
      <c r="G4268" s="19" t="n">
        <f aca="false">IFERROR(VALUE(SUBSTITUTE(TRIM('수출입 실적(국가별)'!G4272),",","")),"")</f>
        <v>-2865098</v>
      </c>
    </row>
    <row r="4269" customFormat="false" ht="15" hidden="false" customHeight="true" outlineLevel="0" collapsed="false">
      <c r="A4269" s="11" t="str">
        <f aca="false">TRIM('수출입 실적(국가별)'!A4273)</f>
        <v>2026.07</v>
      </c>
      <c r="B4269" s="17" t="n">
        <f aca="false">IFERROR(VALUE(LEFT(A4269,4)),"")</f>
        <v>2026</v>
      </c>
      <c r="C4269" s="17" t="n">
        <f aca="false">IFERROR(VALUE(RIGHT(A4269,2)),"")</f>
        <v>7</v>
      </c>
      <c r="D4269" s="11" t="str">
        <f aca="false">TRIM('수출입 실적(국가별)'!B4273)</f>
        <v>벨기에</v>
      </c>
      <c r="E4269" s="19" t="n">
        <f aca="false">IFERROR(VALUE(SUBSTITUTE(TRIM('수출입 실적(국가별)'!D4273),",","")),"")</f>
        <v>496557</v>
      </c>
      <c r="F4269" s="19" t="n">
        <f aca="false">IFERROR(VALUE(SUBSTITUTE(TRIM('수출입 실적(국가별)'!F4273),",","")),"")</f>
        <v>150733</v>
      </c>
      <c r="G4269" s="19" t="n">
        <f aca="false">IFERROR(VALUE(SUBSTITUTE(TRIM('수출입 실적(국가별)'!G4273),",","")),"")</f>
        <v>345824</v>
      </c>
    </row>
    <row r="4270" customFormat="false" ht="15" hidden="false" customHeight="true" outlineLevel="0" collapsed="false">
      <c r="A4270" s="11" t="str">
        <f aca="false">TRIM('수출입 실적(국가별)'!A4274)</f>
        <v>2026.07</v>
      </c>
      <c r="B4270" s="17" t="n">
        <f aca="false">IFERROR(VALUE(LEFT(A4270,4)),"")</f>
        <v>2026</v>
      </c>
      <c r="C4270" s="17" t="n">
        <f aca="false">IFERROR(VALUE(RIGHT(A4270,2)),"")</f>
        <v>7</v>
      </c>
      <c r="D4270" s="11" t="str">
        <f aca="false">TRIM('수출입 실적(국가별)'!B4274)</f>
        <v>스페인</v>
      </c>
      <c r="E4270" s="19" t="n">
        <f aca="false">IFERROR(VALUE(SUBSTITUTE(TRIM('수출입 실적(국가별)'!D4274),",","")),"")</f>
        <v>481291</v>
      </c>
      <c r="F4270" s="19" t="n">
        <f aca="false">IFERROR(VALUE(SUBSTITUTE(TRIM('수출입 실적(국가별)'!F4274),",","")),"")</f>
        <v>196802</v>
      </c>
      <c r="G4270" s="19" t="n">
        <f aca="false">IFERROR(VALUE(SUBSTITUTE(TRIM('수출입 실적(국가별)'!G4274),",","")),"")</f>
        <v>284489</v>
      </c>
    </row>
    <row r="4271" customFormat="false" ht="15" hidden="false" customHeight="true" outlineLevel="0" collapsed="false">
      <c r="A4271" s="11" t="str">
        <f aca="false">TRIM('수출입 실적(국가별)'!A4275)</f>
        <v>2026.07</v>
      </c>
      <c r="B4271" s="17" t="n">
        <f aca="false">IFERROR(VALUE(LEFT(A4271,4)),"")</f>
        <v>2026</v>
      </c>
      <c r="C4271" s="17" t="n">
        <f aca="false">IFERROR(VALUE(RIGHT(A4271,2)),"")</f>
        <v>7</v>
      </c>
      <c r="D4271" s="11" t="str">
        <f aca="false">TRIM('수출입 실적(국가별)'!B4275)</f>
        <v>이탈리아</v>
      </c>
      <c r="E4271" s="19" t="n">
        <f aca="false">IFERROR(VALUE(SUBSTITUTE(TRIM('수출입 실적(국가별)'!D4275),",","")),"")</f>
        <v>427570</v>
      </c>
      <c r="F4271" s="19" t="n">
        <f aca="false">IFERROR(VALUE(SUBSTITUTE(TRIM('수출입 실적(국가별)'!F4275),",","")),"")</f>
        <v>734768</v>
      </c>
      <c r="G4271" s="19" t="n">
        <f aca="false">IFERROR(VALUE(SUBSTITUTE(TRIM('수출입 실적(국가별)'!G4275),",","")),"")</f>
        <v>-307199</v>
      </c>
    </row>
    <row r="4272" customFormat="false" ht="15" hidden="false" customHeight="true" outlineLevel="0" collapsed="false">
      <c r="A4272" s="11" t="str">
        <f aca="false">TRIM('수출입 실적(국가별)'!A4276)</f>
        <v>2026.07</v>
      </c>
      <c r="B4272" s="17" t="n">
        <f aca="false">IFERROR(VALUE(LEFT(A4272,4)),"")</f>
        <v>2026</v>
      </c>
      <c r="C4272" s="17" t="n">
        <f aca="false">IFERROR(VALUE(RIGHT(A4272,2)),"")</f>
        <v>7</v>
      </c>
      <c r="D4272" s="11" t="str">
        <f aca="false">TRIM('수출입 실적(국가별)'!B4276)</f>
        <v>라이베리아</v>
      </c>
      <c r="E4272" s="19" t="n">
        <f aca="false">IFERROR(VALUE(SUBSTITUTE(TRIM('수출입 실적(국가별)'!D4276),",","")),"")</f>
        <v>421060</v>
      </c>
      <c r="F4272" s="19" t="n">
        <f aca="false">IFERROR(VALUE(SUBSTITUTE(TRIM('수출입 실적(국가별)'!F4276),",","")),"")</f>
        <v>10253</v>
      </c>
      <c r="G4272" s="19" t="n">
        <f aca="false">IFERROR(VALUE(SUBSTITUTE(TRIM('수출입 실적(국가별)'!G4276),",","")),"")</f>
        <v>410807</v>
      </c>
    </row>
    <row r="4273" customFormat="false" ht="15" hidden="false" customHeight="true" outlineLevel="0" collapsed="false">
      <c r="A4273" s="11" t="str">
        <f aca="false">TRIM('수출입 실적(국가별)'!A4277)</f>
        <v>2026.07</v>
      </c>
      <c r="B4273" s="17" t="n">
        <f aca="false">IFERROR(VALUE(LEFT(A4273,4)),"")</f>
        <v>2026</v>
      </c>
      <c r="C4273" s="17" t="n">
        <f aca="false">IFERROR(VALUE(RIGHT(A4273,2)),"")</f>
        <v>7</v>
      </c>
      <c r="D4273" s="11" t="str">
        <f aca="false">TRIM('수출입 실적(국가별)'!B4277)</f>
        <v>뉴질랜드</v>
      </c>
      <c r="E4273" s="19" t="n">
        <f aca="false">IFERROR(VALUE(SUBSTITUTE(TRIM('수출입 실적(국가별)'!D4277),",","")),"")</f>
        <v>414740</v>
      </c>
      <c r="F4273" s="19" t="n">
        <f aca="false">IFERROR(VALUE(SUBSTITUTE(TRIM('수출입 실적(국가별)'!F4277),",","")),"")</f>
        <v>163490</v>
      </c>
      <c r="G4273" s="19" t="n">
        <f aca="false">IFERROR(VALUE(SUBSTITUTE(TRIM('수출입 실적(국가별)'!G4277),",","")),"")</f>
        <v>251250</v>
      </c>
    </row>
    <row r="4274" customFormat="false" ht="15" hidden="false" customHeight="true" outlineLevel="0" collapsed="false">
      <c r="A4274" s="11" t="str">
        <f aca="false">TRIM('수출입 실적(국가별)'!A4278)</f>
        <v>2026.07</v>
      </c>
      <c r="B4274" s="17" t="n">
        <f aca="false">IFERROR(VALUE(LEFT(A4274,4)),"")</f>
        <v>2026</v>
      </c>
      <c r="C4274" s="17" t="n">
        <f aca="false">IFERROR(VALUE(RIGHT(A4274,2)),"")</f>
        <v>7</v>
      </c>
      <c r="D4274" s="11" t="str">
        <f aca="false">TRIM('수출입 실적(국가별)'!B4278)</f>
        <v>아랍에미리트 연합</v>
      </c>
      <c r="E4274" s="19" t="n">
        <f aca="false">IFERROR(VALUE(SUBSTITUTE(TRIM('수출입 실적(국가별)'!D4278),",","")),"")</f>
        <v>388389</v>
      </c>
      <c r="F4274" s="19" t="n">
        <f aca="false">IFERROR(VALUE(SUBSTITUTE(TRIM('수출입 실적(국가별)'!F4278),",","")),"")</f>
        <v>1626954</v>
      </c>
      <c r="G4274" s="19" t="n">
        <f aca="false">IFERROR(VALUE(SUBSTITUTE(TRIM('수출입 실적(국가별)'!G4278),",","")),"")</f>
        <v>-1238565</v>
      </c>
    </row>
    <row r="4275" customFormat="false" ht="15" hidden="false" customHeight="true" outlineLevel="0" collapsed="false">
      <c r="A4275" s="11" t="str">
        <f aca="false">TRIM('수출입 실적(국가별)'!A4279)</f>
        <v>2026.07</v>
      </c>
      <c r="B4275" s="17" t="n">
        <f aca="false">IFERROR(VALUE(LEFT(A4275,4)),"")</f>
        <v>2026</v>
      </c>
      <c r="C4275" s="17" t="n">
        <f aca="false">IFERROR(VALUE(RIGHT(A4275,2)),"")</f>
        <v>7</v>
      </c>
      <c r="D4275" s="11" t="str">
        <f aca="false">TRIM('수출입 실적(국가별)'!B4279)</f>
        <v>러시아 연방</v>
      </c>
      <c r="E4275" s="19" t="n">
        <f aca="false">IFERROR(VALUE(SUBSTITUTE(TRIM('수출입 실적(국가별)'!D4279),",","")),"")</f>
        <v>380403</v>
      </c>
      <c r="F4275" s="19" t="n">
        <f aca="false">IFERROR(VALUE(SUBSTITUTE(TRIM('수출입 실적(국가별)'!F4279),",","")),"")</f>
        <v>742869</v>
      </c>
      <c r="G4275" s="19" t="n">
        <f aca="false">IFERROR(VALUE(SUBSTITUTE(TRIM('수출입 실적(국가별)'!G4279),",","")),"")</f>
        <v>-362466</v>
      </c>
    </row>
    <row r="4276" customFormat="false" ht="15" hidden="false" customHeight="true" outlineLevel="0" collapsed="false">
      <c r="A4276" s="11" t="str">
        <f aca="false">TRIM('수출입 실적(국가별)'!A4280)</f>
        <v>2026.07</v>
      </c>
      <c r="B4276" s="17" t="n">
        <f aca="false">IFERROR(VALUE(LEFT(A4276,4)),"")</f>
        <v>2026</v>
      </c>
      <c r="C4276" s="17" t="n">
        <f aca="false">IFERROR(VALUE(RIGHT(A4276,2)),"")</f>
        <v>7</v>
      </c>
      <c r="D4276" s="11" t="str">
        <f aca="false">TRIM('수출입 실적(국가별)'!B4280)</f>
        <v>체코공화국</v>
      </c>
      <c r="E4276" s="19" t="n">
        <f aca="false">IFERROR(VALUE(SUBSTITUTE(TRIM('수출입 실적(국가별)'!D4280),",","")),"")</f>
        <v>363607</v>
      </c>
      <c r="F4276" s="19" t="n">
        <f aca="false">IFERROR(VALUE(SUBSTITUTE(TRIM('수출입 실적(국가별)'!F4280),",","")),"")</f>
        <v>118187</v>
      </c>
      <c r="G4276" s="19" t="n">
        <f aca="false">IFERROR(VALUE(SUBSTITUTE(TRIM('수출입 실적(국가별)'!G4280),",","")),"")</f>
        <v>245420</v>
      </c>
    </row>
    <row r="4277" customFormat="false" ht="15" hidden="false" customHeight="true" outlineLevel="0" collapsed="false">
      <c r="A4277" s="11" t="str">
        <f aca="false">TRIM('수출입 실적(국가별)'!A4281)</f>
        <v>2026.07</v>
      </c>
      <c r="B4277" s="17" t="n">
        <f aca="false">IFERROR(VALUE(LEFT(A4277,4)),"")</f>
        <v>2026</v>
      </c>
      <c r="C4277" s="17" t="n">
        <f aca="false">IFERROR(VALUE(RIGHT(A4277,2)),"")</f>
        <v>7</v>
      </c>
      <c r="D4277" s="11" t="str">
        <f aca="false">TRIM('수출입 실적(국가별)'!B4281)</f>
        <v>이집트</v>
      </c>
      <c r="E4277" s="19" t="n">
        <f aca="false">IFERROR(VALUE(SUBSTITUTE(TRIM('수출입 실적(국가별)'!D4281),",","")),"")</f>
        <v>272662</v>
      </c>
      <c r="F4277" s="19" t="n">
        <f aca="false">IFERROR(VALUE(SUBSTITUTE(TRIM('수출입 실적(국가별)'!F4281),",","")),"")</f>
        <v>10763</v>
      </c>
      <c r="G4277" s="19" t="n">
        <f aca="false">IFERROR(VALUE(SUBSTITUTE(TRIM('수출입 실적(국가별)'!G4281),",","")),"")</f>
        <v>261898</v>
      </c>
    </row>
    <row r="4278" customFormat="false" ht="15" hidden="false" customHeight="true" outlineLevel="0" collapsed="false">
      <c r="A4278" s="11" t="str">
        <f aca="false">TRIM('수출입 실적(국가별)'!A4282)</f>
        <v>2026.07</v>
      </c>
      <c r="B4278" s="17" t="n">
        <f aca="false">IFERROR(VALUE(LEFT(A4278,4)),"")</f>
        <v>2026</v>
      </c>
      <c r="C4278" s="17" t="n">
        <f aca="false">IFERROR(VALUE(RIGHT(A4278,2)),"")</f>
        <v>7</v>
      </c>
      <c r="D4278" s="11" t="str">
        <f aca="false">TRIM('수출입 실적(국가별)'!B4282)</f>
        <v>헝가리</v>
      </c>
      <c r="E4278" s="19" t="n">
        <f aca="false">IFERROR(VALUE(SUBSTITUTE(TRIM('수출입 실적(국가별)'!D4282),",","")),"")</f>
        <v>267530</v>
      </c>
      <c r="F4278" s="19" t="n">
        <f aca="false">IFERROR(VALUE(SUBSTITUTE(TRIM('수출입 실적(국가별)'!F4282),",","")),"")</f>
        <v>64956</v>
      </c>
      <c r="G4278" s="19" t="n">
        <f aca="false">IFERROR(VALUE(SUBSTITUTE(TRIM('수출입 실적(국가별)'!G4282),",","")),"")</f>
        <v>202574</v>
      </c>
    </row>
    <row r="4279" customFormat="false" ht="15" hidden="false" customHeight="true" outlineLevel="0" collapsed="false">
      <c r="A4279" s="11" t="str">
        <f aca="false">TRIM('수출입 실적(국가별)'!A4283)</f>
        <v>2026.07</v>
      </c>
      <c r="B4279" s="17" t="n">
        <f aca="false">IFERROR(VALUE(LEFT(A4279,4)),"")</f>
        <v>2026</v>
      </c>
      <c r="C4279" s="17" t="n">
        <f aca="false">IFERROR(VALUE(RIGHT(A4279,2)),"")</f>
        <v>7</v>
      </c>
      <c r="D4279" s="11" t="str">
        <f aca="false">TRIM('수출입 실적(국가별)'!B4283)</f>
        <v>그리스</v>
      </c>
      <c r="E4279" s="19" t="n">
        <f aca="false">IFERROR(VALUE(SUBSTITUTE(TRIM('수출입 실적(국가별)'!D4283),",","")),"")</f>
        <v>252219</v>
      </c>
      <c r="F4279" s="19" t="n">
        <f aca="false">IFERROR(VALUE(SUBSTITUTE(TRIM('수출입 실적(국가별)'!F4283),",","")),"")</f>
        <v>63222</v>
      </c>
      <c r="G4279" s="19" t="n">
        <f aca="false">IFERROR(VALUE(SUBSTITUTE(TRIM('수출입 실적(국가별)'!G4283),",","")),"")</f>
        <v>188998</v>
      </c>
    </row>
    <row r="4280" customFormat="false" ht="15" hidden="false" customHeight="true" outlineLevel="0" collapsed="false">
      <c r="A4280" s="11" t="str">
        <f aca="false">TRIM('수출입 실적(국가별)'!A4284)</f>
        <v>2026.07</v>
      </c>
      <c r="B4280" s="17" t="n">
        <f aca="false">IFERROR(VALUE(LEFT(A4280,4)),"")</f>
        <v>2026</v>
      </c>
      <c r="C4280" s="17" t="n">
        <f aca="false">IFERROR(VALUE(RIGHT(A4280,2)),"")</f>
        <v>7</v>
      </c>
      <c r="D4280" s="11" t="str">
        <f aca="false">TRIM('수출입 실적(국가별)'!B4284)</f>
        <v>바하마</v>
      </c>
      <c r="E4280" s="19" t="n">
        <f aca="false">IFERROR(VALUE(SUBSTITUTE(TRIM('수출입 실적(국가별)'!D4284),",","")),"")</f>
        <v>236016</v>
      </c>
      <c r="F4280" s="19" t="n">
        <f aca="false">IFERROR(VALUE(SUBSTITUTE(TRIM('수출입 실적(국가별)'!F4284),",","")),"")</f>
        <v>3</v>
      </c>
      <c r="G4280" s="19" t="n">
        <f aca="false">IFERROR(VALUE(SUBSTITUTE(TRIM('수출입 실적(국가별)'!G4284),",","")),"")</f>
        <v>236012</v>
      </c>
    </row>
    <row r="4281" customFormat="false" ht="15" hidden="false" customHeight="true" outlineLevel="0" collapsed="false">
      <c r="A4281" s="11" t="str">
        <f aca="false">TRIM('수출입 실적(국가별)'!A4285)</f>
        <v>2026.07</v>
      </c>
      <c r="B4281" s="17" t="n">
        <f aca="false">IFERROR(VALUE(LEFT(A4281,4)),"")</f>
        <v>2026</v>
      </c>
      <c r="C4281" s="17" t="n">
        <f aca="false">IFERROR(VALUE(RIGHT(A4281,2)),"")</f>
        <v>7</v>
      </c>
      <c r="D4281" s="11" t="str">
        <f aca="false">TRIM('수출입 실적(국가별)'!B4285)</f>
        <v>스위스</v>
      </c>
      <c r="E4281" s="19" t="n">
        <f aca="false">IFERROR(VALUE(SUBSTITUTE(TRIM('수출입 실적(국가별)'!D4285),",","")),"")</f>
        <v>218547</v>
      </c>
      <c r="F4281" s="19" t="n">
        <f aca="false">IFERROR(VALUE(SUBSTITUTE(TRIM('수출입 실적(국가별)'!F4285),",","")),"")</f>
        <v>380611</v>
      </c>
      <c r="G4281" s="19" t="n">
        <f aca="false">IFERROR(VALUE(SUBSTITUTE(TRIM('수출입 실적(국가별)'!G4285),",","")),"")</f>
        <v>-162064</v>
      </c>
    </row>
    <row r="4282" customFormat="false" ht="15" hidden="false" customHeight="true" outlineLevel="0" collapsed="false">
      <c r="A4282" s="11" t="str">
        <f aca="false">TRIM('수출입 실적(국가별)'!A4286)</f>
        <v>2026.07</v>
      </c>
      <c r="B4282" s="17" t="n">
        <f aca="false">IFERROR(VALUE(LEFT(A4282,4)),"")</f>
        <v>2026</v>
      </c>
      <c r="C4282" s="17" t="n">
        <f aca="false">IFERROR(VALUE(RIGHT(A4282,2)),"")</f>
        <v>7</v>
      </c>
      <c r="D4282" s="11" t="str">
        <f aca="false">TRIM('수출입 실적(국가별)'!B4286)</f>
        <v>버뮤다</v>
      </c>
      <c r="E4282" s="19" t="n">
        <f aca="false">IFERROR(VALUE(SUBSTITUTE(TRIM('수출입 실적(국가별)'!D4286),",","")),"")</f>
        <v>215799</v>
      </c>
      <c r="F4282" s="19" t="n">
        <f aca="false">IFERROR(VALUE(SUBSTITUTE(TRIM('수출입 실적(국가별)'!F4286),",","")),"")</f>
        <v>1</v>
      </c>
      <c r="G4282" s="19" t="n">
        <f aca="false">IFERROR(VALUE(SUBSTITUTE(TRIM('수출입 실적(국가별)'!G4286),",","")),"")</f>
        <v>215798</v>
      </c>
    </row>
    <row r="4283" customFormat="false" ht="15" hidden="false" customHeight="true" outlineLevel="0" collapsed="false">
      <c r="A4283" s="11" t="str">
        <f aca="false">TRIM('수출입 실적(국가별)'!A4287)</f>
        <v>2026.07</v>
      </c>
      <c r="B4283" s="17" t="n">
        <f aca="false">IFERROR(VALUE(LEFT(A4283,4)),"")</f>
        <v>2026</v>
      </c>
      <c r="C4283" s="17" t="n">
        <f aca="false">IFERROR(VALUE(RIGHT(A4283,2)),"")</f>
        <v>7</v>
      </c>
      <c r="D4283" s="11" t="str">
        <f aca="false">TRIM('수출입 실적(국가별)'!B4287)</f>
        <v>아일랜드</v>
      </c>
      <c r="E4283" s="19" t="n">
        <f aca="false">IFERROR(VALUE(SUBSTITUTE(TRIM('수출입 실적(국가별)'!D4287),",","")),"")</f>
        <v>215097</v>
      </c>
      <c r="F4283" s="19" t="n">
        <f aca="false">IFERROR(VALUE(SUBSTITUTE(TRIM('수출입 실적(국가별)'!F4287),",","")),"")</f>
        <v>172281</v>
      </c>
      <c r="G4283" s="19" t="n">
        <f aca="false">IFERROR(VALUE(SUBSTITUTE(TRIM('수출입 실적(국가별)'!G4287),",","")),"")</f>
        <v>42815</v>
      </c>
    </row>
    <row r="4284" customFormat="false" ht="15" hidden="false" customHeight="true" outlineLevel="0" collapsed="false">
      <c r="A4284" s="11" t="str">
        <f aca="false">TRIM('수출입 실적(국가별)'!A4288)</f>
        <v>2026.07</v>
      </c>
      <c r="B4284" s="17" t="n">
        <f aca="false">IFERROR(VALUE(LEFT(A4284,4)),"")</f>
        <v>2026</v>
      </c>
      <c r="C4284" s="17" t="n">
        <f aca="false">IFERROR(VALUE(RIGHT(A4284,2)),"")</f>
        <v>7</v>
      </c>
      <c r="D4284" s="11" t="str">
        <f aca="false">TRIM('수출입 실적(국가별)'!B4288)</f>
        <v>키르기스스탄</v>
      </c>
      <c r="E4284" s="19" t="n">
        <f aca="false">IFERROR(VALUE(SUBSTITUTE(TRIM('수출입 실적(국가별)'!D4288),",","")),"")</f>
        <v>214259</v>
      </c>
      <c r="F4284" s="19" t="n">
        <f aca="false">IFERROR(VALUE(SUBSTITUTE(TRIM('수출입 실적(국가별)'!F4288),",","")),"")</f>
        <v>22</v>
      </c>
      <c r="G4284" s="19" t="n">
        <f aca="false">IFERROR(VALUE(SUBSTITUTE(TRIM('수출입 실적(국가별)'!G4288),",","")),"")</f>
        <v>214237</v>
      </c>
    </row>
    <row r="4285" customFormat="false" ht="15" hidden="false" customHeight="true" outlineLevel="0" collapsed="false">
      <c r="A4285" s="11" t="str">
        <f aca="false">TRIM('수출입 실적(국가별)'!A4289)</f>
        <v>2026.07</v>
      </c>
      <c r="B4285" s="17" t="n">
        <f aca="false">IFERROR(VALUE(LEFT(A4285,4)),"")</f>
        <v>2026</v>
      </c>
      <c r="C4285" s="17" t="n">
        <f aca="false">IFERROR(VALUE(RIGHT(A4285,2)),"")</f>
        <v>7</v>
      </c>
      <c r="D4285" s="11" t="str">
        <f aca="false">TRIM('수출입 실적(국가별)'!B4289)</f>
        <v>슬로바키아</v>
      </c>
      <c r="E4285" s="19" t="n">
        <f aca="false">IFERROR(VALUE(SUBSTITUTE(TRIM('수출입 실적(국가별)'!D4289),",","")),"")</f>
        <v>210643</v>
      </c>
      <c r="F4285" s="19" t="n">
        <f aca="false">IFERROR(VALUE(SUBSTITUTE(TRIM('수출입 실적(국가별)'!F4289),",","")),"")</f>
        <v>38904</v>
      </c>
      <c r="G4285" s="19" t="n">
        <f aca="false">IFERROR(VALUE(SUBSTITUTE(TRIM('수출입 실적(국가별)'!G4289),",","")),"")</f>
        <v>171739</v>
      </c>
    </row>
    <row r="4286" customFormat="false" ht="15" hidden="false" customHeight="true" outlineLevel="0" collapsed="false">
      <c r="A4286" s="11" t="str">
        <f aca="false">TRIM('수출입 실적(국가별)'!A4290)</f>
        <v>2026.07</v>
      </c>
      <c r="B4286" s="17" t="n">
        <f aca="false">IFERROR(VALUE(LEFT(A4286,4)),"")</f>
        <v>2026</v>
      </c>
      <c r="C4286" s="17" t="n">
        <f aca="false">IFERROR(VALUE(RIGHT(A4286,2)),"")</f>
        <v>7</v>
      </c>
      <c r="D4286" s="11" t="str">
        <f aca="false">TRIM('수출입 실적(국가별)'!B4290)</f>
        <v>덴마크</v>
      </c>
      <c r="E4286" s="19" t="n">
        <f aca="false">IFERROR(VALUE(SUBSTITUTE(TRIM('수출입 실적(국가별)'!D4290),",","")),"")</f>
        <v>202123</v>
      </c>
      <c r="F4286" s="19" t="n">
        <f aca="false">IFERROR(VALUE(SUBSTITUTE(TRIM('수출입 실적(국가별)'!F4290),",","")),"")</f>
        <v>170998</v>
      </c>
      <c r="G4286" s="19" t="n">
        <f aca="false">IFERROR(VALUE(SUBSTITUTE(TRIM('수출입 실적(국가별)'!G4290),",","")),"")</f>
        <v>31124</v>
      </c>
    </row>
    <row r="4287" customFormat="false" ht="15" hidden="false" customHeight="true" outlineLevel="0" collapsed="false">
      <c r="A4287" s="11" t="str">
        <f aca="false">TRIM('수출입 실적(국가별)'!A4291)</f>
        <v>2026.07</v>
      </c>
      <c r="B4287" s="17" t="n">
        <f aca="false">IFERROR(VALUE(LEFT(A4287,4)),"")</f>
        <v>2026</v>
      </c>
      <c r="C4287" s="17" t="n">
        <f aca="false">IFERROR(VALUE(RIGHT(A4287,2)),"")</f>
        <v>7</v>
      </c>
      <c r="D4287" s="11" t="str">
        <f aca="false">TRIM('수출입 실적(국가별)'!B4291)</f>
        <v>칠레</v>
      </c>
      <c r="E4287" s="19" t="n">
        <f aca="false">IFERROR(VALUE(SUBSTITUTE(TRIM('수출입 실적(국가별)'!D4291),",","")),"")</f>
        <v>200040</v>
      </c>
      <c r="F4287" s="19" t="n">
        <f aca="false">IFERROR(VALUE(SUBSTITUTE(TRIM('수출입 실적(국가별)'!F4291),",","")),"")</f>
        <v>569500</v>
      </c>
      <c r="G4287" s="19" t="n">
        <f aca="false">IFERROR(VALUE(SUBSTITUTE(TRIM('수출입 실적(국가별)'!G4291),",","")),"")</f>
        <v>-369460</v>
      </c>
    </row>
    <row r="4288" customFormat="false" ht="15" hidden="false" customHeight="true" outlineLevel="0" collapsed="false">
      <c r="A4288" s="11" t="str">
        <f aca="false">TRIM('수출입 실적(국가별)'!A4292)</f>
        <v>2026.07</v>
      </c>
      <c r="B4288" s="17" t="n">
        <f aca="false">IFERROR(VALUE(LEFT(A4288,4)),"")</f>
        <v>2026</v>
      </c>
      <c r="C4288" s="17" t="n">
        <f aca="false">IFERROR(VALUE(RIGHT(A4288,2)),"")</f>
        <v>7</v>
      </c>
      <c r="D4288" s="11" t="str">
        <f aca="false">TRIM('수출입 실적(국가별)'!B4292)</f>
        <v>우즈베키스탄</v>
      </c>
      <c r="E4288" s="19" t="n">
        <f aca="false">IFERROR(VALUE(SUBSTITUTE(TRIM('수출입 실적(국가별)'!D4292),",","")),"")</f>
        <v>182239</v>
      </c>
      <c r="F4288" s="19" t="n">
        <f aca="false">IFERROR(VALUE(SUBSTITUTE(TRIM('수출입 실적(국가별)'!F4292),",","")),"")</f>
        <v>7060</v>
      </c>
      <c r="G4288" s="19" t="n">
        <f aca="false">IFERROR(VALUE(SUBSTITUTE(TRIM('수출입 실적(국가별)'!G4292),",","")),"")</f>
        <v>175179</v>
      </c>
    </row>
    <row r="4289" customFormat="false" ht="15" hidden="false" customHeight="true" outlineLevel="0" collapsed="false">
      <c r="A4289" s="11" t="str">
        <f aca="false">TRIM('수출입 실적(국가별)'!A4293)</f>
        <v>2026.07</v>
      </c>
      <c r="B4289" s="17" t="n">
        <f aca="false">IFERROR(VALUE(LEFT(A4289,4)),"")</f>
        <v>2026</v>
      </c>
      <c r="C4289" s="17" t="n">
        <f aca="false">IFERROR(VALUE(RIGHT(A4289,2)),"")</f>
        <v>7</v>
      </c>
      <c r="D4289" s="11" t="str">
        <f aca="false">TRIM('수출입 실적(국가별)'!B4293)</f>
        <v>오스트리아</v>
      </c>
      <c r="E4289" s="19" t="n">
        <f aca="false">IFERROR(VALUE(SUBSTITUTE(TRIM('수출입 실적(국가별)'!D4293),",","")),"")</f>
        <v>171927</v>
      </c>
      <c r="F4289" s="19" t="n">
        <f aca="false">IFERROR(VALUE(SUBSTITUTE(TRIM('수출입 실적(국가별)'!F4293),",","")),"")</f>
        <v>150884</v>
      </c>
      <c r="G4289" s="19" t="n">
        <f aca="false">IFERROR(VALUE(SUBSTITUTE(TRIM('수출입 실적(국가별)'!G4293),",","")),"")</f>
        <v>21043</v>
      </c>
    </row>
    <row r="4290" customFormat="false" ht="15" hidden="false" customHeight="true" outlineLevel="0" collapsed="false">
      <c r="A4290" s="11" t="str">
        <f aca="false">TRIM('수출입 실적(국가별)'!A4294)</f>
        <v>2026.07</v>
      </c>
      <c r="B4290" s="17" t="n">
        <f aca="false">IFERROR(VALUE(LEFT(A4290,4)),"")</f>
        <v>2026</v>
      </c>
      <c r="C4290" s="17" t="n">
        <f aca="false">IFERROR(VALUE(RIGHT(A4290,2)),"")</f>
        <v>7</v>
      </c>
      <c r="D4290" s="11" t="str">
        <f aca="false">TRIM('수출입 실적(국가별)'!B4294)</f>
        <v>이스라엘</v>
      </c>
      <c r="E4290" s="19" t="n">
        <f aca="false">IFERROR(VALUE(SUBSTITUTE(TRIM('수출입 실적(국가별)'!D4294),",","")),"")</f>
        <v>164077</v>
      </c>
      <c r="F4290" s="19" t="n">
        <f aca="false">IFERROR(VALUE(SUBSTITUTE(TRIM('수출입 실적(국가별)'!F4294),",","")),"")</f>
        <v>171752</v>
      </c>
      <c r="G4290" s="19" t="n">
        <f aca="false">IFERROR(VALUE(SUBSTITUTE(TRIM('수출입 실적(국가별)'!G4294),",","")),"")</f>
        <v>-7675</v>
      </c>
    </row>
    <row r="4291" customFormat="false" ht="15" hidden="false" customHeight="true" outlineLevel="0" collapsed="false">
      <c r="A4291" s="11" t="str">
        <f aca="false">TRIM('수출입 실적(국가별)'!A4295)</f>
        <v>2026.07</v>
      </c>
      <c r="B4291" s="17" t="n">
        <f aca="false">IFERROR(VALUE(LEFT(A4291,4)),"")</f>
        <v>2026</v>
      </c>
      <c r="C4291" s="17" t="n">
        <f aca="false">IFERROR(VALUE(RIGHT(A4291,2)),"")</f>
        <v>7</v>
      </c>
      <c r="D4291" s="11" t="str">
        <f aca="false">TRIM('수출입 실적(국가별)'!B4295)</f>
        <v>카자흐스탄</v>
      </c>
      <c r="E4291" s="19" t="n">
        <f aca="false">IFERROR(VALUE(SUBSTITUTE(TRIM('수출입 실적(국가별)'!D4295),",","")),"")</f>
        <v>157738</v>
      </c>
      <c r="F4291" s="19" t="n">
        <f aca="false">IFERROR(VALUE(SUBSTITUTE(TRIM('수출입 실적(국가별)'!F4295),",","")),"")</f>
        <v>141837</v>
      </c>
      <c r="G4291" s="19" t="n">
        <f aca="false">IFERROR(VALUE(SUBSTITUTE(TRIM('수출입 실적(국가별)'!G4295),",","")),"")</f>
        <v>15901</v>
      </c>
    </row>
    <row r="4292" customFormat="false" ht="15" hidden="false" customHeight="true" outlineLevel="0" collapsed="false">
      <c r="A4292" s="11" t="str">
        <f aca="false">TRIM('수출입 실적(국가별)'!A4296)</f>
        <v>2026.07</v>
      </c>
      <c r="B4292" s="17" t="n">
        <f aca="false">IFERROR(VALUE(LEFT(A4292,4)),"")</f>
        <v>2026</v>
      </c>
      <c r="C4292" s="17" t="n">
        <f aca="false">IFERROR(VALUE(RIGHT(A4292,2)),"")</f>
        <v>7</v>
      </c>
      <c r="D4292" s="11" t="str">
        <f aca="false">TRIM('수출입 실적(국가별)'!B4296)</f>
        <v>루마니아</v>
      </c>
      <c r="E4292" s="19" t="n">
        <f aca="false">IFERROR(VALUE(SUBSTITUTE(TRIM('수출입 실적(국가별)'!D4296),",","")),"")</f>
        <v>147894</v>
      </c>
      <c r="F4292" s="19" t="n">
        <f aca="false">IFERROR(VALUE(SUBSTITUTE(TRIM('수출입 실적(국가별)'!F4296),",","")),"")</f>
        <v>43847</v>
      </c>
      <c r="G4292" s="19" t="n">
        <f aca="false">IFERROR(VALUE(SUBSTITUTE(TRIM('수출입 실적(국가별)'!G4296),",","")),"")</f>
        <v>104047</v>
      </c>
    </row>
    <row r="4293" customFormat="false" ht="15" hidden="false" customHeight="true" outlineLevel="0" collapsed="false">
      <c r="A4293" s="11" t="str">
        <f aca="false">TRIM('수출입 실적(국가별)'!A4297)</f>
        <v>2026.07</v>
      </c>
      <c r="B4293" s="17" t="n">
        <f aca="false">IFERROR(VALUE(LEFT(A4293,4)),"")</f>
        <v>2026</v>
      </c>
      <c r="C4293" s="17" t="n">
        <f aca="false">IFERROR(VALUE(RIGHT(A4293,2)),"")</f>
        <v>7</v>
      </c>
      <c r="D4293" s="11" t="str">
        <f aca="false">TRIM('수출입 실적(국가별)'!B4297)</f>
        <v>스웨덴</v>
      </c>
      <c r="E4293" s="19" t="n">
        <f aca="false">IFERROR(VALUE(SUBSTITUTE(TRIM('수출입 실적(국가별)'!D4297),",","")),"")</f>
        <v>142664</v>
      </c>
      <c r="F4293" s="19" t="n">
        <f aca="false">IFERROR(VALUE(SUBSTITUTE(TRIM('수출입 실적(국가별)'!F4297),",","")),"")</f>
        <v>151208</v>
      </c>
      <c r="G4293" s="19" t="n">
        <f aca="false">IFERROR(VALUE(SUBSTITUTE(TRIM('수출입 실적(국가별)'!G4297),",","")),"")</f>
        <v>-8544</v>
      </c>
    </row>
    <row r="4294" customFormat="false" ht="15" hidden="false" customHeight="true" outlineLevel="0" collapsed="false">
      <c r="A4294" s="11" t="str">
        <f aca="false">TRIM('수출입 실적(국가별)'!A4298)</f>
        <v>2026.07</v>
      </c>
      <c r="B4294" s="17" t="n">
        <f aca="false">IFERROR(VALUE(LEFT(A4294,4)),"")</f>
        <v>2026</v>
      </c>
      <c r="C4294" s="17" t="n">
        <f aca="false">IFERROR(VALUE(RIGHT(A4294,2)),"")</f>
        <v>7</v>
      </c>
      <c r="D4294" s="11" t="str">
        <f aca="false">TRIM('수출입 실적(국가별)'!B4298)</f>
        <v>콜롬비아</v>
      </c>
      <c r="E4294" s="19" t="n">
        <f aca="false">IFERROR(VALUE(SUBSTITUTE(TRIM('수출입 실적(국가별)'!D4298),",","")),"")</f>
        <v>133374</v>
      </c>
      <c r="F4294" s="19" t="n">
        <f aca="false">IFERROR(VALUE(SUBSTITUTE(TRIM('수출입 실적(국가별)'!F4298),",","")),"")</f>
        <v>155428</v>
      </c>
      <c r="G4294" s="19" t="n">
        <f aca="false">IFERROR(VALUE(SUBSTITUTE(TRIM('수출입 실적(국가별)'!G4298),",","")),"")</f>
        <v>-22054</v>
      </c>
    </row>
    <row r="4295" customFormat="false" ht="15" hidden="false" customHeight="true" outlineLevel="0" collapsed="false">
      <c r="A4295" s="11" t="str">
        <f aca="false">TRIM('수출입 실적(국가별)'!A4299)</f>
        <v>2026.07</v>
      </c>
      <c r="B4295" s="17" t="n">
        <f aca="false">IFERROR(VALUE(LEFT(A4295,4)),"")</f>
        <v>2026</v>
      </c>
      <c r="C4295" s="17" t="n">
        <f aca="false">IFERROR(VALUE(RIGHT(A4295,2)),"")</f>
        <v>7</v>
      </c>
      <c r="D4295" s="11" t="str">
        <f aca="false">TRIM('수출입 실적(국가별)'!B4299)</f>
        <v>파나마</v>
      </c>
      <c r="E4295" s="19" t="n">
        <f aca="false">IFERROR(VALUE(SUBSTITUTE(TRIM('수출입 실적(국가별)'!D4299),",","")),"")</f>
        <v>124153</v>
      </c>
      <c r="F4295" s="19" t="n">
        <f aca="false">IFERROR(VALUE(SUBSTITUTE(TRIM('수출입 실적(국가별)'!F4299),",","")),"")</f>
        <v>9305</v>
      </c>
      <c r="G4295" s="19" t="n">
        <f aca="false">IFERROR(VALUE(SUBSTITUTE(TRIM('수출입 실적(국가별)'!G4299),",","")),"")</f>
        <v>114848</v>
      </c>
    </row>
    <row r="4296" customFormat="false" ht="15" hidden="false" customHeight="true" outlineLevel="0" collapsed="false">
      <c r="A4296" s="11" t="str">
        <f aca="false">TRIM('수출입 실적(국가별)'!A4300)</f>
        <v>2026.07</v>
      </c>
      <c r="B4296" s="17" t="n">
        <f aca="false">IFERROR(VALUE(LEFT(A4296,4)),"")</f>
        <v>2026</v>
      </c>
      <c r="C4296" s="17" t="n">
        <f aca="false">IFERROR(VALUE(RIGHT(A4296,2)),"")</f>
        <v>7</v>
      </c>
      <c r="D4296" s="11" t="str">
        <f aca="false">TRIM('수출입 실적(국가별)'!B4300)</f>
        <v>괌</v>
      </c>
      <c r="E4296" s="19" t="n">
        <f aca="false">IFERROR(VALUE(SUBSTITUTE(TRIM('수출입 실적(국가별)'!D4300),",","")),"")</f>
        <v>121952</v>
      </c>
      <c r="F4296" s="19" t="n">
        <f aca="false">IFERROR(VALUE(SUBSTITUTE(TRIM('수출입 실적(국가별)'!F4300),",","")),"")</f>
        <v>428</v>
      </c>
      <c r="G4296" s="19" t="n">
        <f aca="false">IFERROR(VALUE(SUBSTITUTE(TRIM('수출입 실적(국가별)'!G4300),",","")),"")</f>
        <v>121524</v>
      </c>
    </row>
    <row r="4297" customFormat="false" ht="15" hidden="false" customHeight="true" outlineLevel="0" collapsed="false">
      <c r="A4297" s="11" t="str">
        <f aca="false">TRIM('수출입 실적(국가별)'!A4301)</f>
        <v>2026.07</v>
      </c>
      <c r="B4297" s="17" t="n">
        <f aca="false">IFERROR(VALUE(LEFT(A4297,4)),"")</f>
        <v>2026</v>
      </c>
      <c r="C4297" s="17" t="n">
        <f aca="false">IFERROR(VALUE(RIGHT(A4297,2)),"")</f>
        <v>7</v>
      </c>
      <c r="D4297" s="11" t="str">
        <f aca="false">TRIM('수출입 실적(국가별)'!B4301)</f>
        <v>파키스탄</v>
      </c>
      <c r="E4297" s="19" t="n">
        <f aca="false">IFERROR(VALUE(SUBSTITUTE(TRIM('수출입 실적(국가별)'!D4301),",","")),"")</f>
        <v>111533</v>
      </c>
      <c r="F4297" s="19" t="n">
        <f aca="false">IFERROR(VALUE(SUBSTITUTE(TRIM('수출입 실적(국가별)'!F4301),",","")),"")</f>
        <v>19131</v>
      </c>
      <c r="G4297" s="19" t="n">
        <f aca="false">IFERROR(VALUE(SUBSTITUTE(TRIM('수출입 실적(국가별)'!G4301),",","")),"")</f>
        <v>92402</v>
      </c>
    </row>
    <row r="4298" customFormat="false" ht="15" hidden="false" customHeight="true" outlineLevel="0" collapsed="false">
      <c r="A4298" s="11" t="str">
        <f aca="false">TRIM('수출입 실적(국가별)'!A4302)</f>
        <v>2026.07</v>
      </c>
      <c r="B4298" s="17" t="n">
        <f aca="false">IFERROR(VALUE(LEFT(A4298,4)),"")</f>
        <v>2026</v>
      </c>
      <c r="C4298" s="17" t="n">
        <f aca="false">IFERROR(VALUE(RIGHT(A4298,2)),"")</f>
        <v>7</v>
      </c>
      <c r="D4298" s="11" t="str">
        <f aca="false">TRIM('수출입 실적(국가별)'!B4302)</f>
        <v>앙골라</v>
      </c>
      <c r="E4298" s="19" t="n">
        <f aca="false">IFERROR(VALUE(SUBSTITUTE(TRIM('수출입 실적(국가별)'!D4302),",","")),"")</f>
        <v>109589</v>
      </c>
      <c r="F4298" s="19" t="n">
        <f aca="false">IFERROR(VALUE(SUBSTITUTE(TRIM('수출입 실적(국가별)'!F4302),",","")),"")</f>
        <v>1</v>
      </c>
      <c r="G4298" s="19" t="n">
        <f aca="false">IFERROR(VALUE(SUBSTITUTE(TRIM('수출입 실적(국가별)'!G4302),",","")),"")</f>
        <v>109589</v>
      </c>
    </row>
    <row r="4299" customFormat="false" ht="15" hidden="false" customHeight="true" outlineLevel="0" collapsed="false">
      <c r="A4299" s="11" t="str">
        <f aca="false">TRIM('수출입 실적(국가별)'!A4303)</f>
        <v>2026.07</v>
      </c>
      <c r="B4299" s="17" t="n">
        <f aca="false">IFERROR(VALUE(LEFT(A4299,4)),"")</f>
        <v>2026</v>
      </c>
      <c r="C4299" s="17" t="n">
        <f aca="false">IFERROR(VALUE(RIGHT(A4299,2)),"")</f>
        <v>7</v>
      </c>
      <c r="D4299" s="11" t="str">
        <f aca="false">TRIM('수출입 실적(국가별)'!B4303)</f>
        <v>이라크</v>
      </c>
      <c r="E4299" s="19" t="n">
        <f aca="false">IFERROR(VALUE(SUBSTITUTE(TRIM('수출입 실적(국가별)'!D4303),",","")),"")</f>
        <v>94218</v>
      </c>
      <c r="F4299" s="19" t="n">
        <f aca="false">IFERROR(VALUE(SUBSTITUTE(TRIM('수출입 실적(국가별)'!F4303),",","")),"")</f>
        <v>98048</v>
      </c>
      <c r="G4299" s="19" t="n">
        <f aca="false">IFERROR(VALUE(SUBSTITUTE(TRIM('수출입 실적(국가별)'!G4303),",","")),"")</f>
        <v>-3830</v>
      </c>
    </row>
    <row r="4300" customFormat="false" ht="15" hidden="false" customHeight="true" outlineLevel="0" collapsed="false">
      <c r="A4300" s="11" t="str">
        <f aca="false">TRIM('수출입 실적(국가별)'!A4304)</f>
        <v>2026.07</v>
      </c>
      <c r="B4300" s="17" t="n">
        <f aca="false">IFERROR(VALUE(LEFT(A4300,4)),"")</f>
        <v>2026</v>
      </c>
      <c r="C4300" s="17" t="n">
        <f aca="false">IFERROR(VALUE(RIGHT(A4300,2)),"")</f>
        <v>7</v>
      </c>
      <c r="D4300" s="11" t="str">
        <f aca="false">TRIM('수출입 실적(국가별)'!B4304)</f>
        <v>노르웨이</v>
      </c>
      <c r="E4300" s="19" t="n">
        <f aca="false">IFERROR(VALUE(SUBSTITUTE(TRIM('수출입 실적(국가별)'!D4304),",","")),"")</f>
        <v>91094</v>
      </c>
      <c r="F4300" s="19" t="n">
        <f aca="false">IFERROR(VALUE(SUBSTITUTE(TRIM('수출입 실적(국가별)'!F4304),",","")),"")</f>
        <v>123201</v>
      </c>
      <c r="G4300" s="19" t="n">
        <f aca="false">IFERROR(VALUE(SUBSTITUTE(TRIM('수출입 실적(국가별)'!G4304),",","")),"")</f>
        <v>-32106</v>
      </c>
    </row>
    <row r="4301" customFormat="false" ht="15" hidden="false" customHeight="true" outlineLevel="0" collapsed="false">
      <c r="A4301" s="11" t="str">
        <f aca="false">TRIM('수출입 실적(국가별)'!A4305)</f>
        <v>2026.07</v>
      </c>
      <c r="B4301" s="17" t="n">
        <f aca="false">IFERROR(VALUE(LEFT(A4301,4)),"")</f>
        <v>2026</v>
      </c>
      <c r="C4301" s="17" t="n">
        <f aca="false">IFERROR(VALUE(RIGHT(A4301,2)),"")</f>
        <v>7</v>
      </c>
      <c r="D4301" s="11" t="str">
        <f aca="false">TRIM('수출입 실적(국가별)'!B4305)</f>
        <v>오만</v>
      </c>
      <c r="E4301" s="19" t="n">
        <f aca="false">IFERROR(VALUE(SUBSTITUTE(TRIM('수출입 실적(국가별)'!D4305),",","")),"")</f>
        <v>87896</v>
      </c>
      <c r="F4301" s="19" t="n">
        <f aca="false">IFERROR(VALUE(SUBSTITUTE(TRIM('수출입 실적(국가별)'!F4305),",","")),"")</f>
        <v>688744</v>
      </c>
      <c r="G4301" s="19" t="n">
        <f aca="false">IFERROR(VALUE(SUBSTITUTE(TRIM('수출입 실적(국가별)'!G4305),",","")),"")</f>
        <v>-600847</v>
      </c>
    </row>
    <row r="4302" customFormat="false" ht="15" hidden="false" customHeight="true" outlineLevel="0" collapsed="false">
      <c r="A4302" s="11" t="str">
        <f aca="false">TRIM('수출입 실적(국가별)'!A4306)</f>
        <v>2026.07</v>
      </c>
      <c r="B4302" s="17" t="n">
        <f aca="false">IFERROR(VALUE(LEFT(A4302,4)),"")</f>
        <v>2026</v>
      </c>
      <c r="C4302" s="17" t="n">
        <f aca="false">IFERROR(VALUE(RIGHT(A4302,2)),"")</f>
        <v>7</v>
      </c>
      <c r="D4302" s="11" t="str">
        <f aca="false">TRIM('수출입 실적(국가별)'!B4306)</f>
        <v>우크라이나</v>
      </c>
      <c r="E4302" s="19" t="n">
        <f aca="false">IFERROR(VALUE(SUBSTITUTE(TRIM('수출입 실적(국가별)'!D4306),",","")),"")</f>
        <v>83574</v>
      </c>
      <c r="F4302" s="19" t="n">
        <f aca="false">IFERROR(VALUE(SUBSTITUTE(TRIM('수출입 실적(국가별)'!F4306),",","")),"")</f>
        <v>27250</v>
      </c>
      <c r="G4302" s="19" t="n">
        <f aca="false">IFERROR(VALUE(SUBSTITUTE(TRIM('수출입 실적(국가별)'!G4306),",","")),"")</f>
        <v>56323</v>
      </c>
    </row>
    <row r="4303" customFormat="false" ht="15" hidden="false" customHeight="true" outlineLevel="0" collapsed="false">
      <c r="A4303" s="11" t="str">
        <f aca="false">TRIM('수출입 실적(국가별)'!A4307)</f>
        <v>2026.07</v>
      </c>
      <c r="B4303" s="17" t="n">
        <f aca="false">IFERROR(VALUE(LEFT(A4303,4)),"")</f>
        <v>2026</v>
      </c>
      <c r="C4303" s="17" t="n">
        <f aca="false">IFERROR(VALUE(RIGHT(A4303,2)),"")</f>
        <v>7</v>
      </c>
      <c r="D4303" s="11" t="str">
        <f aca="false">TRIM('수출입 실적(국가별)'!B4307)</f>
        <v>방글라데시</v>
      </c>
      <c r="E4303" s="19" t="n">
        <f aca="false">IFERROR(VALUE(SUBSTITUTE(TRIM('수출입 실적(국가별)'!D4307),",","")),"")</f>
        <v>81240</v>
      </c>
      <c r="F4303" s="19" t="n">
        <f aca="false">IFERROR(VALUE(SUBSTITUTE(TRIM('수출입 실적(국가별)'!F4307),",","")),"")</f>
        <v>38440</v>
      </c>
      <c r="G4303" s="19" t="n">
        <f aca="false">IFERROR(VALUE(SUBSTITUTE(TRIM('수출입 실적(국가별)'!G4307),",","")),"")</f>
        <v>42801</v>
      </c>
    </row>
    <row r="4304" customFormat="false" ht="15" hidden="false" customHeight="true" outlineLevel="0" collapsed="false">
      <c r="A4304" s="11" t="str">
        <f aca="false">TRIM('수출입 실적(국가별)'!A4308)</f>
        <v>2026.07</v>
      </c>
      <c r="B4304" s="17" t="n">
        <f aca="false">IFERROR(VALUE(LEFT(A4304,4)),"")</f>
        <v>2026</v>
      </c>
      <c r="C4304" s="17" t="n">
        <f aca="false">IFERROR(VALUE(RIGHT(A4304,2)),"")</f>
        <v>7</v>
      </c>
      <c r="D4304" s="11" t="str">
        <f aca="false">TRIM('수출입 실적(국가별)'!B4308)</f>
        <v>페루</v>
      </c>
      <c r="E4304" s="19" t="n">
        <f aca="false">IFERROR(VALUE(SUBSTITUTE(TRIM('수출입 실적(국가별)'!D4308),",","")),"")</f>
        <v>77389</v>
      </c>
      <c r="F4304" s="19" t="n">
        <f aca="false">IFERROR(VALUE(SUBSTITUTE(TRIM('수출입 실적(국가별)'!F4308),",","")),"")</f>
        <v>327255</v>
      </c>
      <c r="G4304" s="19" t="n">
        <f aca="false">IFERROR(VALUE(SUBSTITUTE(TRIM('수출입 실적(국가별)'!G4308),",","")),"")</f>
        <v>-249867</v>
      </c>
    </row>
    <row r="4305" customFormat="false" ht="15" hidden="false" customHeight="true" outlineLevel="0" collapsed="false">
      <c r="A4305" s="11" t="str">
        <f aca="false">TRIM('수출입 실적(국가별)'!A4309)</f>
        <v>2026.07</v>
      </c>
      <c r="B4305" s="17" t="n">
        <f aca="false">IFERROR(VALUE(LEFT(A4305,4)),"")</f>
        <v>2026</v>
      </c>
      <c r="C4305" s="17" t="n">
        <f aca="false">IFERROR(VALUE(RIGHT(A4305,2)),"")</f>
        <v>7</v>
      </c>
      <c r="D4305" s="11" t="str">
        <f aca="false">TRIM('수출입 실적(국가별)'!B4309)</f>
        <v>슬로베니아</v>
      </c>
      <c r="E4305" s="19" t="n">
        <f aca="false">IFERROR(VALUE(SUBSTITUTE(TRIM('수출입 실적(국가별)'!D4309),",","")),"")</f>
        <v>77016</v>
      </c>
      <c r="F4305" s="19" t="n">
        <f aca="false">IFERROR(VALUE(SUBSTITUTE(TRIM('수출입 실적(국가별)'!F4309),",","")),"")</f>
        <v>7777</v>
      </c>
      <c r="G4305" s="19" t="n">
        <f aca="false">IFERROR(VALUE(SUBSTITUTE(TRIM('수출입 실적(국가별)'!G4309),",","")),"")</f>
        <v>69240</v>
      </c>
    </row>
    <row r="4306" customFormat="false" ht="15" hidden="false" customHeight="true" outlineLevel="0" collapsed="false">
      <c r="A4306" s="11" t="str">
        <f aca="false">TRIM('수출입 실적(국가별)'!A4310)</f>
        <v>2026.07</v>
      </c>
      <c r="B4306" s="17" t="n">
        <f aca="false">IFERROR(VALUE(LEFT(A4306,4)),"")</f>
        <v>2026</v>
      </c>
      <c r="C4306" s="17" t="n">
        <f aca="false">IFERROR(VALUE(RIGHT(A4306,2)),"")</f>
        <v>7</v>
      </c>
      <c r="D4306" s="11" t="str">
        <f aca="false">TRIM('수출입 실적(국가별)'!B4310)</f>
        <v>포루투갈</v>
      </c>
      <c r="E4306" s="19" t="n">
        <f aca="false">IFERROR(VALUE(SUBSTITUTE(TRIM('수출입 실적(국가별)'!D4310),",","")),"")</f>
        <v>75665</v>
      </c>
      <c r="F4306" s="19" t="n">
        <f aca="false">IFERROR(VALUE(SUBSTITUTE(TRIM('수출입 실적(국가별)'!F4310),",","")),"")</f>
        <v>29832</v>
      </c>
      <c r="G4306" s="19" t="n">
        <f aca="false">IFERROR(VALUE(SUBSTITUTE(TRIM('수출입 실적(국가별)'!G4310),",","")),"")</f>
        <v>45833</v>
      </c>
    </row>
    <row r="4307" customFormat="false" ht="15" hidden="false" customHeight="true" outlineLevel="0" collapsed="false">
      <c r="A4307" s="11" t="str">
        <f aca="false">TRIM('수출입 실적(국가별)'!A4311)</f>
        <v>2026.07</v>
      </c>
      <c r="B4307" s="17" t="n">
        <f aca="false">IFERROR(VALUE(LEFT(A4307,4)),"")</f>
        <v>2026</v>
      </c>
      <c r="C4307" s="17" t="n">
        <f aca="false">IFERROR(VALUE(RIGHT(A4307,2)),"")</f>
        <v>7</v>
      </c>
      <c r="D4307" s="11" t="str">
        <f aca="false">TRIM('수출입 실적(국가별)'!B4311)</f>
        <v>남아프리카공화국</v>
      </c>
      <c r="E4307" s="19" t="n">
        <f aca="false">IFERROR(VALUE(SUBSTITUTE(TRIM('수출입 실적(국가별)'!D4311),",","")),"")</f>
        <v>68347</v>
      </c>
      <c r="F4307" s="19" t="n">
        <f aca="false">IFERROR(VALUE(SUBSTITUTE(TRIM('수출입 실적(국가별)'!F4311),",","")),"")</f>
        <v>273135</v>
      </c>
      <c r="G4307" s="19" t="n">
        <f aca="false">IFERROR(VALUE(SUBSTITUTE(TRIM('수출입 실적(국가별)'!G4311),",","")),"")</f>
        <v>-204787</v>
      </c>
    </row>
    <row r="4308" customFormat="false" ht="15" hidden="false" customHeight="true" outlineLevel="0" collapsed="false">
      <c r="A4308" s="11" t="str">
        <f aca="false">TRIM('수출입 실적(국가별)'!A4312)</f>
        <v>2026.07</v>
      </c>
      <c r="B4308" s="17" t="n">
        <f aca="false">IFERROR(VALUE(LEFT(A4308,4)),"")</f>
        <v>2026</v>
      </c>
      <c r="C4308" s="17" t="n">
        <f aca="false">IFERROR(VALUE(RIGHT(A4308,2)),"")</f>
        <v>7</v>
      </c>
      <c r="D4308" s="11" t="str">
        <f aca="false">TRIM('수출입 실적(국가별)'!B4312)</f>
        <v>캄보디아</v>
      </c>
      <c r="E4308" s="19" t="n">
        <f aca="false">IFERROR(VALUE(SUBSTITUTE(TRIM('수출입 실적(국가별)'!D4312),",","")),"")</f>
        <v>59064</v>
      </c>
      <c r="F4308" s="19" t="n">
        <f aca="false">IFERROR(VALUE(SUBSTITUTE(TRIM('수출입 실적(국가별)'!F4312),",","")),"")</f>
        <v>58043</v>
      </c>
      <c r="G4308" s="19" t="n">
        <f aca="false">IFERROR(VALUE(SUBSTITUTE(TRIM('수출입 실적(국가별)'!G4312),",","")),"")</f>
        <v>1021</v>
      </c>
    </row>
    <row r="4309" customFormat="false" ht="15" hidden="false" customHeight="true" outlineLevel="0" collapsed="false">
      <c r="A4309" s="11" t="str">
        <f aca="false">TRIM('수출입 실적(국가별)'!A4313)</f>
        <v>2026.07</v>
      </c>
      <c r="B4309" s="17" t="n">
        <f aca="false">IFERROR(VALUE(LEFT(A4309,4)),"")</f>
        <v>2026</v>
      </c>
      <c r="C4309" s="17" t="n">
        <f aca="false">IFERROR(VALUE(RIGHT(A4309,2)),"")</f>
        <v>7</v>
      </c>
      <c r="D4309" s="11" t="str">
        <f aca="false">TRIM('수출입 실적(국가별)'!B4313)</f>
        <v>몽골</v>
      </c>
      <c r="E4309" s="19" t="n">
        <f aca="false">IFERROR(VALUE(SUBSTITUTE(TRIM('수출입 실적(국가별)'!D4313),",","")),"")</f>
        <v>56832</v>
      </c>
      <c r="F4309" s="19" t="n">
        <f aca="false">IFERROR(VALUE(SUBSTITUTE(TRIM('수출입 실적(국가별)'!F4313),",","")),"")</f>
        <v>1728</v>
      </c>
      <c r="G4309" s="19" t="n">
        <f aca="false">IFERROR(VALUE(SUBSTITUTE(TRIM('수출입 실적(국가별)'!G4313),",","")),"")</f>
        <v>55104</v>
      </c>
    </row>
    <row r="4310" customFormat="false" ht="15" hidden="false" customHeight="true" outlineLevel="0" collapsed="false">
      <c r="A4310" s="11" t="str">
        <f aca="false">TRIM('수출입 실적(국가별)'!A4314)</f>
        <v>2026.07</v>
      </c>
      <c r="B4310" s="17" t="n">
        <f aca="false">IFERROR(VALUE(LEFT(A4310,4)),"")</f>
        <v>2026</v>
      </c>
      <c r="C4310" s="17" t="n">
        <f aca="false">IFERROR(VALUE(RIGHT(A4310,2)),"")</f>
        <v>7</v>
      </c>
      <c r="D4310" s="11" t="str">
        <f aca="false">TRIM('수출입 실적(국가별)'!B4314)</f>
        <v>나이지리아</v>
      </c>
      <c r="E4310" s="19" t="n">
        <f aca="false">IFERROR(VALUE(SUBSTITUTE(TRIM('수출입 실적(국가별)'!D4314),",","")),"")</f>
        <v>56105</v>
      </c>
      <c r="F4310" s="19" t="n">
        <f aca="false">IFERROR(VALUE(SUBSTITUTE(TRIM('수출입 실적(국가별)'!F4314),",","")),"")</f>
        <v>192062</v>
      </c>
      <c r="G4310" s="19" t="n">
        <f aca="false">IFERROR(VALUE(SUBSTITUTE(TRIM('수출입 실적(국가별)'!G4314),",","")),"")</f>
        <v>-135956</v>
      </c>
    </row>
    <row r="4311" customFormat="false" ht="15" hidden="false" customHeight="true" outlineLevel="0" collapsed="false">
      <c r="A4311" s="11" t="str">
        <f aca="false">TRIM('수출입 실적(국가별)'!A4315)</f>
        <v>2026.07</v>
      </c>
      <c r="B4311" s="17" t="n">
        <f aca="false">IFERROR(VALUE(LEFT(A4311,4)),"")</f>
        <v>2026</v>
      </c>
      <c r="C4311" s="17" t="n">
        <f aca="false">IFERROR(VALUE(RIGHT(A4311,2)),"")</f>
        <v>7</v>
      </c>
      <c r="D4311" s="11" t="str">
        <f aca="false">TRIM('수출입 실적(국가별)'!B4315)</f>
        <v>알제리</v>
      </c>
      <c r="E4311" s="19" t="n">
        <f aca="false">IFERROR(VALUE(SUBSTITUTE(TRIM('수출입 실적(국가별)'!D4315),",","")),"")</f>
        <v>52237</v>
      </c>
      <c r="F4311" s="19" t="n">
        <f aca="false">IFERROR(VALUE(SUBSTITUTE(TRIM('수출입 실적(국가별)'!F4315),",","")),"")</f>
        <v>247578</v>
      </c>
      <c r="G4311" s="19" t="n">
        <f aca="false">IFERROR(VALUE(SUBSTITUTE(TRIM('수출입 실적(국가별)'!G4315),",","")),"")</f>
        <v>-195341</v>
      </c>
    </row>
    <row r="4312" customFormat="false" ht="15" hidden="false" customHeight="true" outlineLevel="0" collapsed="false">
      <c r="A4312" s="11" t="str">
        <f aca="false">TRIM('수출입 실적(국가별)'!A4316)</f>
        <v>2026.07</v>
      </c>
      <c r="B4312" s="17" t="n">
        <f aca="false">IFERROR(VALUE(LEFT(A4312,4)),"")</f>
        <v>2026</v>
      </c>
      <c r="C4312" s="17" t="n">
        <f aca="false">IFERROR(VALUE(RIGHT(A4312,2)),"")</f>
        <v>7</v>
      </c>
      <c r="D4312" s="11" t="str">
        <f aca="false">TRIM('수출입 실적(국가별)'!B4316)</f>
        <v>요르단</v>
      </c>
      <c r="E4312" s="19" t="n">
        <f aca="false">IFERROR(VALUE(SUBSTITUTE(TRIM('수출입 실적(국가별)'!D4316),",","")),"")</f>
        <v>50192</v>
      </c>
      <c r="F4312" s="19" t="n">
        <f aca="false">IFERROR(VALUE(SUBSTITUTE(TRIM('수출입 실적(국가별)'!F4316),",","")),"")</f>
        <v>3194</v>
      </c>
      <c r="G4312" s="19" t="n">
        <f aca="false">IFERROR(VALUE(SUBSTITUTE(TRIM('수출입 실적(국가별)'!G4316),",","")),"")</f>
        <v>46998</v>
      </c>
    </row>
    <row r="4313" customFormat="false" ht="15" hidden="false" customHeight="true" outlineLevel="0" collapsed="false">
      <c r="A4313" s="11" t="str">
        <f aca="false">TRIM('수출입 실적(국가별)'!A4317)</f>
        <v>2026.07</v>
      </c>
      <c r="B4313" s="17" t="n">
        <f aca="false">IFERROR(VALUE(LEFT(A4313,4)),"")</f>
        <v>2026</v>
      </c>
      <c r="C4313" s="17" t="n">
        <f aca="false">IFERROR(VALUE(RIGHT(A4313,2)),"")</f>
        <v>7</v>
      </c>
      <c r="D4313" s="11" t="str">
        <f aca="false">TRIM('수출입 실적(국가별)'!B4317)</f>
        <v>에쿠아도르</v>
      </c>
      <c r="E4313" s="19" t="n">
        <f aca="false">IFERROR(VALUE(SUBSTITUTE(TRIM('수출입 실적(국가별)'!D4317),",","")),"")</f>
        <v>49779</v>
      </c>
      <c r="F4313" s="19" t="n">
        <f aca="false">IFERROR(VALUE(SUBSTITUTE(TRIM('수출입 실적(국가별)'!F4317),",","")),"")</f>
        <v>44926</v>
      </c>
      <c r="G4313" s="19" t="n">
        <f aca="false">IFERROR(VALUE(SUBSTITUTE(TRIM('수출입 실적(국가별)'!G4317),",","")),"")</f>
        <v>4853</v>
      </c>
    </row>
    <row r="4314" customFormat="false" ht="15" hidden="false" customHeight="true" outlineLevel="0" collapsed="false">
      <c r="A4314" s="11" t="str">
        <f aca="false">TRIM('수출입 실적(국가별)'!A4318)</f>
        <v>2026.07</v>
      </c>
      <c r="B4314" s="17" t="n">
        <f aca="false">IFERROR(VALUE(LEFT(A4314,4)),"")</f>
        <v>2026</v>
      </c>
      <c r="C4314" s="17" t="n">
        <f aca="false">IFERROR(VALUE(RIGHT(A4314,2)),"")</f>
        <v>7</v>
      </c>
      <c r="D4314" s="11" t="str">
        <f aca="false">TRIM('수출입 실적(국가별)'!B4318)</f>
        <v>리비아</v>
      </c>
      <c r="E4314" s="19" t="n">
        <f aca="false">IFERROR(VALUE(SUBSTITUTE(TRIM('수출입 실적(국가별)'!D4318),",","")),"")</f>
        <v>48204</v>
      </c>
      <c r="F4314" s="19" t="n">
        <f aca="false">IFERROR(VALUE(SUBSTITUTE(TRIM('수출입 실적(국가별)'!F4318),",","")),"")</f>
        <v>184054</v>
      </c>
      <c r="G4314" s="19" t="n">
        <f aca="false">IFERROR(VALUE(SUBSTITUTE(TRIM('수출입 실적(국가별)'!G4318),",","")),"")</f>
        <v>-135850</v>
      </c>
    </row>
    <row r="4315" customFormat="false" ht="15" hidden="false" customHeight="true" outlineLevel="0" collapsed="false">
      <c r="A4315" s="11" t="str">
        <f aca="false">TRIM('수출입 실적(국가별)'!A4319)</f>
        <v>2026.07</v>
      </c>
      <c r="B4315" s="17" t="n">
        <f aca="false">IFERROR(VALUE(LEFT(A4315,4)),"")</f>
        <v>2026</v>
      </c>
      <c r="C4315" s="17" t="n">
        <f aca="false">IFERROR(VALUE(RIGHT(A4315,2)),"")</f>
        <v>7</v>
      </c>
      <c r="D4315" s="11" t="str">
        <f aca="false">TRIM('수출입 실적(국가별)'!B4319)</f>
        <v>파푸아 뉴기니</v>
      </c>
      <c r="E4315" s="19" t="n">
        <f aca="false">IFERROR(VALUE(SUBSTITUTE(TRIM('수출입 실적(국가별)'!D4319),",","")),"")</f>
        <v>45503</v>
      </c>
      <c r="F4315" s="19" t="n">
        <f aca="false">IFERROR(VALUE(SUBSTITUTE(TRIM('수출입 실적(국가별)'!F4319),",","")),"")</f>
        <v>118056</v>
      </c>
      <c r="G4315" s="19" t="n">
        <f aca="false">IFERROR(VALUE(SUBSTITUTE(TRIM('수출입 실적(국가별)'!G4319),",","")),"")</f>
        <v>-72553</v>
      </c>
    </row>
    <row r="4316" customFormat="false" ht="15" hidden="false" customHeight="true" outlineLevel="0" collapsed="false">
      <c r="A4316" s="11" t="str">
        <f aca="false">TRIM('수출입 실적(국가별)'!A4320)</f>
        <v>2026.07</v>
      </c>
      <c r="B4316" s="17" t="n">
        <f aca="false">IFERROR(VALUE(LEFT(A4316,4)),"")</f>
        <v>2026</v>
      </c>
      <c r="C4316" s="17" t="n">
        <f aca="false">IFERROR(VALUE(RIGHT(A4316,2)),"")</f>
        <v>7</v>
      </c>
      <c r="D4316" s="11" t="str">
        <f aca="false">TRIM('수출입 실적(국가별)'!B4320)</f>
        <v>알바니아</v>
      </c>
      <c r="E4316" s="19" t="n">
        <f aca="false">IFERROR(VALUE(SUBSTITUTE(TRIM('수출입 실적(국가별)'!D4320),",","")),"")</f>
        <v>41842</v>
      </c>
      <c r="F4316" s="19" t="n">
        <f aca="false">IFERROR(VALUE(SUBSTITUTE(TRIM('수출입 실적(국가별)'!F4320),",","")),"")</f>
        <v>918</v>
      </c>
      <c r="G4316" s="19" t="n">
        <f aca="false">IFERROR(VALUE(SUBSTITUTE(TRIM('수출입 실적(국가별)'!G4320),",","")),"")</f>
        <v>40924</v>
      </c>
    </row>
    <row r="4317" customFormat="false" ht="15" hidden="false" customHeight="true" outlineLevel="0" collapsed="false">
      <c r="A4317" s="11" t="str">
        <f aca="false">TRIM('수출입 실적(국가별)'!A4321)</f>
        <v>2026.07</v>
      </c>
      <c r="B4317" s="17" t="n">
        <f aca="false">IFERROR(VALUE(LEFT(A4317,4)),"")</f>
        <v>2026</v>
      </c>
      <c r="C4317" s="17" t="n">
        <f aca="false">IFERROR(VALUE(RIGHT(A4317,2)),"")</f>
        <v>7</v>
      </c>
      <c r="D4317" s="11" t="str">
        <f aca="false">TRIM('수출입 실적(국가별)'!B4321)</f>
        <v>미얀마</v>
      </c>
      <c r="E4317" s="19" t="n">
        <f aca="false">IFERROR(VALUE(SUBSTITUTE(TRIM('수출입 실적(국가별)'!D4321),",","")),"")</f>
        <v>39141</v>
      </c>
      <c r="F4317" s="19" t="n">
        <f aca="false">IFERROR(VALUE(SUBSTITUTE(TRIM('수출입 실적(국가별)'!F4321),",","")),"")</f>
        <v>39992</v>
      </c>
      <c r="G4317" s="19" t="n">
        <f aca="false">IFERROR(VALUE(SUBSTITUTE(TRIM('수출입 실적(국가별)'!G4321),",","")),"")</f>
        <v>-852</v>
      </c>
    </row>
    <row r="4318" customFormat="false" ht="15" hidden="false" customHeight="true" outlineLevel="0" collapsed="false">
      <c r="A4318" s="11" t="str">
        <f aca="false">TRIM('수출입 실적(국가별)'!A4322)</f>
        <v>2026.07</v>
      </c>
      <c r="B4318" s="17" t="n">
        <f aca="false">IFERROR(VALUE(LEFT(A4318,4)),"")</f>
        <v>2026</v>
      </c>
      <c r="C4318" s="17" t="n">
        <f aca="false">IFERROR(VALUE(RIGHT(A4318,2)),"")</f>
        <v>7</v>
      </c>
      <c r="D4318" s="11" t="str">
        <f aca="false">TRIM('수출입 실적(국가별)'!B4322)</f>
        <v>아르헨티나</v>
      </c>
      <c r="E4318" s="19" t="n">
        <f aca="false">IFERROR(VALUE(SUBSTITUTE(TRIM('수출입 실적(국가별)'!D4322),",","")),"")</f>
        <v>37964</v>
      </c>
      <c r="F4318" s="19" t="n">
        <f aca="false">IFERROR(VALUE(SUBSTITUTE(TRIM('수출입 실적(국가별)'!F4322),",","")),"")</f>
        <v>73132</v>
      </c>
      <c r="G4318" s="19" t="n">
        <f aca="false">IFERROR(VALUE(SUBSTITUTE(TRIM('수출입 실적(국가별)'!G4322),",","")),"")</f>
        <v>-35168</v>
      </c>
    </row>
    <row r="4319" customFormat="false" ht="15" hidden="false" customHeight="true" outlineLevel="0" collapsed="false">
      <c r="A4319" s="11" t="str">
        <f aca="false">TRIM('수출입 실적(국가별)'!A4323)</f>
        <v>2026.07</v>
      </c>
      <c r="B4319" s="17" t="n">
        <f aca="false">IFERROR(VALUE(LEFT(A4319,4)),"")</f>
        <v>2026</v>
      </c>
      <c r="C4319" s="17" t="n">
        <f aca="false">IFERROR(VALUE(RIGHT(A4319,2)),"")</f>
        <v>7</v>
      </c>
      <c r="D4319" s="11" t="str">
        <f aca="false">TRIM('수출입 실적(국가별)'!B4323)</f>
        <v>카타르</v>
      </c>
      <c r="E4319" s="19" t="n">
        <f aca="false">IFERROR(VALUE(SUBSTITUTE(TRIM('수출입 실적(국가별)'!D4323),",","")),"")</f>
        <v>37459</v>
      </c>
      <c r="F4319" s="19" t="n">
        <f aca="false">IFERROR(VALUE(SUBSTITUTE(TRIM('수출입 실적(국가별)'!F4323),",","")),"")</f>
        <v>367402</v>
      </c>
      <c r="G4319" s="19" t="n">
        <f aca="false">IFERROR(VALUE(SUBSTITUTE(TRIM('수출입 실적(국가별)'!G4323),",","")),"")</f>
        <v>-329943</v>
      </c>
    </row>
    <row r="4320" customFormat="false" ht="15" hidden="false" customHeight="true" outlineLevel="0" collapsed="false">
      <c r="A4320" s="11" t="str">
        <f aca="false">TRIM('수출입 실적(국가별)'!A4324)</f>
        <v>2026.07</v>
      </c>
      <c r="B4320" s="17" t="n">
        <f aca="false">IFERROR(VALUE(LEFT(A4320,4)),"")</f>
        <v>2026</v>
      </c>
      <c r="C4320" s="17" t="n">
        <f aca="false">IFERROR(VALUE(RIGHT(A4320,2)),"")</f>
        <v>7</v>
      </c>
      <c r="D4320" s="11" t="str">
        <f aca="false">TRIM('수출입 실적(국가별)'!B4324)</f>
        <v>푸에르토리코</v>
      </c>
      <c r="E4320" s="19" t="n">
        <f aca="false">IFERROR(VALUE(SUBSTITUTE(TRIM('수출입 실적(국가별)'!D4324),",","")),"")</f>
        <v>34731</v>
      </c>
      <c r="F4320" s="19" t="n">
        <f aca="false">IFERROR(VALUE(SUBSTITUTE(TRIM('수출입 실적(국가별)'!F4324),",","")),"")</f>
        <v>37655</v>
      </c>
      <c r="G4320" s="19" t="n">
        <f aca="false">IFERROR(VALUE(SUBSTITUTE(TRIM('수출입 실적(국가별)'!G4324),",","")),"")</f>
        <v>-2924</v>
      </c>
    </row>
    <row r="4321" customFormat="false" ht="15" hidden="false" customHeight="true" outlineLevel="0" collapsed="false">
      <c r="A4321" s="11" t="str">
        <f aca="false">TRIM('수출입 실적(국가별)'!A4325)</f>
        <v>2026.07</v>
      </c>
      <c r="B4321" s="17" t="n">
        <f aca="false">IFERROR(VALUE(LEFT(A4321,4)),"")</f>
        <v>2026</v>
      </c>
      <c r="C4321" s="17" t="n">
        <f aca="false">IFERROR(VALUE(RIGHT(A4321,2)),"")</f>
        <v>7</v>
      </c>
      <c r="D4321" s="11" t="str">
        <f aca="false">TRIM('수출입 실적(국가별)'!B4325)</f>
        <v>핀란드</v>
      </c>
      <c r="E4321" s="19" t="n">
        <f aca="false">IFERROR(VALUE(SUBSTITUTE(TRIM('수출입 실적(국가별)'!D4325),",","")),"")</f>
        <v>34549</v>
      </c>
      <c r="F4321" s="19" t="n">
        <f aca="false">IFERROR(VALUE(SUBSTITUTE(TRIM('수출입 실적(국가별)'!F4325),",","")),"")</f>
        <v>64394</v>
      </c>
      <c r="G4321" s="19" t="n">
        <f aca="false">IFERROR(VALUE(SUBSTITUTE(TRIM('수출입 실적(국가별)'!G4325),",","")),"")</f>
        <v>-29845</v>
      </c>
    </row>
    <row r="4322" customFormat="false" ht="15" hidden="false" customHeight="true" outlineLevel="0" collapsed="false">
      <c r="A4322" s="11" t="str">
        <f aca="false">TRIM('수출입 실적(국가별)'!A4326)</f>
        <v>2026.07</v>
      </c>
      <c r="B4322" s="17" t="n">
        <f aca="false">IFERROR(VALUE(LEFT(A4322,4)),"")</f>
        <v>2026</v>
      </c>
      <c r="C4322" s="17" t="n">
        <f aca="false">IFERROR(VALUE(RIGHT(A4322,2)),"")</f>
        <v>7</v>
      </c>
      <c r="D4322" s="11" t="str">
        <f aca="false">TRIM('수출입 실적(국가별)'!B4326)</f>
        <v>엘살바도르</v>
      </c>
      <c r="E4322" s="19" t="n">
        <f aca="false">IFERROR(VALUE(SUBSTITUTE(TRIM('수출입 실적(국가별)'!D4326),",","")),"")</f>
        <v>33294</v>
      </c>
      <c r="F4322" s="19" t="n">
        <f aca="false">IFERROR(VALUE(SUBSTITUTE(TRIM('수출입 실적(국가별)'!F4326),",","")),"")</f>
        <v>3518</v>
      </c>
      <c r="G4322" s="19" t="n">
        <f aca="false">IFERROR(VALUE(SUBSTITUTE(TRIM('수출입 실적(국가별)'!G4326),",","")),"")</f>
        <v>29776</v>
      </c>
    </row>
    <row r="4323" customFormat="false" ht="15" hidden="false" customHeight="true" outlineLevel="0" collapsed="false">
      <c r="A4323" s="11" t="str">
        <f aca="false">TRIM('수출입 실적(국가별)'!A4327)</f>
        <v>2026.07</v>
      </c>
      <c r="B4323" s="17" t="n">
        <f aca="false">IFERROR(VALUE(LEFT(A4323,4)),"")</f>
        <v>2026</v>
      </c>
      <c r="C4323" s="17" t="n">
        <f aca="false">IFERROR(VALUE(RIGHT(A4323,2)),"")</f>
        <v>7</v>
      </c>
      <c r="D4323" s="11" t="str">
        <f aca="false">TRIM('수출입 실적(국가별)'!B4327)</f>
        <v>가나</v>
      </c>
      <c r="E4323" s="19" t="n">
        <f aca="false">IFERROR(VALUE(SUBSTITUTE(TRIM('수출입 실적(국가별)'!D4327),",","")),"")</f>
        <v>32236</v>
      </c>
      <c r="F4323" s="19" t="n">
        <f aca="false">IFERROR(VALUE(SUBSTITUTE(TRIM('수출입 실적(국가별)'!F4327),",","")),"")</f>
        <v>3423</v>
      </c>
      <c r="G4323" s="19" t="n">
        <f aca="false">IFERROR(VALUE(SUBSTITUTE(TRIM('수출입 실적(국가별)'!G4327),",","")),"")</f>
        <v>28813</v>
      </c>
    </row>
    <row r="4324" customFormat="false" ht="15" hidden="false" customHeight="true" outlineLevel="0" collapsed="false">
      <c r="A4324" s="11" t="str">
        <f aca="false">TRIM('수출입 실적(국가별)'!A4328)</f>
        <v>2026.07</v>
      </c>
      <c r="B4324" s="17" t="n">
        <f aca="false">IFERROR(VALUE(LEFT(A4324,4)),"")</f>
        <v>2026</v>
      </c>
      <c r="C4324" s="17" t="n">
        <f aca="false">IFERROR(VALUE(RIGHT(A4324,2)),"")</f>
        <v>7</v>
      </c>
      <c r="D4324" s="11" t="str">
        <f aca="false">TRIM('수출입 실적(국가별)'!B4328)</f>
        <v>타지크</v>
      </c>
      <c r="E4324" s="19" t="n">
        <f aca="false">IFERROR(VALUE(SUBSTITUTE(TRIM('수출입 실적(국가별)'!D4328),",","")),"")</f>
        <v>31561</v>
      </c>
      <c r="F4324" s="19" t="n">
        <f aca="false">IFERROR(VALUE(SUBSTITUTE(TRIM('수출입 실적(국가별)'!F4328),",","")),"")</f>
        <v>0</v>
      </c>
      <c r="G4324" s="19" t="n">
        <f aca="false">IFERROR(VALUE(SUBSTITUTE(TRIM('수출입 실적(국가별)'!G4328),",","")),"")</f>
        <v>31561</v>
      </c>
    </row>
    <row r="4325" customFormat="false" ht="15" hidden="false" customHeight="true" outlineLevel="0" collapsed="false">
      <c r="A4325" s="11" t="str">
        <f aca="false">TRIM('수출입 실적(국가별)'!A4329)</f>
        <v>2026.07</v>
      </c>
      <c r="B4325" s="17" t="n">
        <f aca="false">IFERROR(VALUE(LEFT(A4325,4)),"")</f>
        <v>2026</v>
      </c>
      <c r="C4325" s="17" t="n">
        <f aca="false">IFERROR(VALUE(RIGHT(A4325,2)),"")</f>
        <v>7</v>
      </c>
      <c r="D4325" s="11" t="str">
        <f aca="false">TRIM('수출입 실적(국가별)'!B4329)</f>
        <v>리투아니아</v>
      </c>
      <c r="E4325" s="19" t="n">
        <f aca="false">IFERROR(VALUE(SUBSTITUTE(TRIM('수출입 실적(국가별)'!D4329),",","")),"")</f>
        <v>31451</v>
      </c>
      <c r="F4325" s="19" t="n">
        <f aca="false">IFERROR(VALUE(SUBSTITUTE(TRIM('수출입 실적(국가별)'!F4329),",","")),"")</f>
        <v>15834</v>
      </c>
      <c r="G4325" s="19" t="n">
        <f aca="false">IFERROR(VALUE(SUBSTITUTE(TRIM('수출입 실적(국가별)'!G4329),",","")),"")</f>
        <v>15617</v>
      </c>
    </row>
    <row r="4326" customFormat="false" ht="15" hidden="false" customHeight="true" outlineLevel="0" collapsed="false">
      <c r="A4326" s="11" t="str">
        <f aca="false">TRIM('수출입 실적(국가별)'!A4330)</f>
        <v>2026.07</v>
      </c>
      <c r="B4326" s="17" t="n">
        <f aca="false">IFERROR(VALUE(LEFT(A4326,4)),"")</f>
        <v>2026</v>
      </c>
      <c r="C4326" s="17" t="n">
        <f aca="false">IFERROR(VALUE(RIGHT(A4326,2)),"")</f>
        <v>7</v>
      </c>
      <c r="D4326" s="11" t="str">
        <f aca="false">TRIM('수출입 실적(국가별)'!B4330)</f>
        <v>모로코</v>
      </c>
      <c r="E4326" s="19" t="n">
        <f aca="false">IFERROR(VALUE(SUBSTITUTE(TRIM('수출입 실적(국가별)'!D4330),",","")),"")</f>
        <v>30243</v>
      </c>
      <c r="F4326" s="19" t="n">
        <f aca="false">IFERROR(VALUE(SUBSTITUTE(TRIM('수출입 실적(국가별)'!F4330),",","")),"")</f>
        <v>27635</v>
      </c>
      <c r="G4326" s="19" t="n">
        <f aca="false">IFERROR(VALUE(SUBSTITUTE(TRIM('수출입 실적(국가별)'!G4330),",","")),"")</f>
        <v>2608</v>
      </c>
    </row>
    <row r="4327" customFormat="false" ht="15" hidden="false" customHeight="true" outlineLevel="0" collapsed="false">
      <c r="A4327" s="11" t="str">
        <f aca="false">TRIM('수출입 실적(국가별)'!A4331)</f>
        <v>2026.07</v>
      </c>
      <c r="B4327" s="17" t="n">
        <f aca="false">IFERROR(VALUE(LEFT(A4327,4)),"")</f>
        <v>2026</v>
      </c>
      <c r="C4327" s="17" t="n">
        <f aca="false">IFERROR(VALUE(RIGHT(A4327,2)),"")</f>
        <v>7</v>
      </c>
      <c r="D4327" s="11" t="str">
        <f aca="false">TRIM('수출입 실적(국가별)'!B4331)</f>
        <v>스리랑카</v>
      </c>
      <c r="E4327" s="19" t="n">
        <f aca="false">IFERROR(VALUE(SUBSTITUTE(TRIM('수출입 실적(국가별)'!D4331),",","")),"")</f>
        <v>29336</v>
      </c>
      <c r="F4327" s="19" t="n">
        <f aca="false">IFERROR(VALUE(SUBSTITUTE(TRIM('수출입 실적(국가별)'!F4331),",","")),"")</f>
        <v>9355</v>
      </c>
      <c r="G4327" s="19" t="n">
        <f aca="false">IFERROR(VALUE(SUBSTITUTE(TRIM('수출입 실적(국가별)'!G4331),",","")),"")</f>
        <v>19981</v>
      </c>
    </row>
    <row r="4328" customFormat="false" ht="15" hidden="false" customHeight="true" outlineLevel="0" collapsed="false">
      <c r="A4328" s="11" t="str">
        <f aca="false">TRIM('수출입 실적(국가별)'!A4332)</f>
        <v>2026.07</v>
      </c>
      <c r="B4328" s="17" t="n">
        <f aca="false">IFERROR(VALUE(LEFT(A4328,4)),"")</f>
        <v>2026</v>
      </c>
      <c r="C4328" s="17" t="n">
        <f aca="false">IFERROR(VALUE(RIGHT(A4328,2)),"")</f>
        <v>7</v>
      </c>
      <c r="D4328" s="11" t="str">
        <f aca="false">TRIM('수출입 실적(국가별)'!B4332)</f>
        <v>에스토니아</v>
      </c>
      <c r="E4328" s="19" t="n">
        <f aca="false">IFERROR(VALUE(SUBSTITUTE(TRIM('수출입 실적(국가별)'!D4332),",","")),"")</f>
        <v>28929</v>
      </c>
      <c r="F4328" s="19" t="n">
        <f aca="false">IFERROR(VALUE(SUBSTITUTE(TRIM('수출입 실적(국가별)'!F4332),",","")),"")</f>
        <v>7402</v>
      </c>
      <c r="G4328" s="19" t="n">
        <f aca="false">IFERROR(VALUE(SUBSTITUTE(TRIM('수출입 실적(국가별)'!G4332),",","")),"")</f>
        <v>21528</v>
      </c>
    </row>
    <row r="4329" customFormat="false" ht="15" hidden="false" customHeight="true" outlineLevel="0" collapsed="false">
      <c r="A4329" s="11" t="str">
        <f aca="false">TRIM('수출입 실적(국가별)'!A4333)</f>
        <v>2026.07</v>
      </c>
      <c r="B4329" s="17" t="n">
        <f aca="false">IFERROR(VALUE(LEFT(A4329,4)),"")</f>
        <v>2026</v>
      </c>
      <c r="C4329" s="17" t="n">
        <f aca="false">IFERROR(VALUE(RIGHT(A4329,2)),"")</f>
        <v>7</v>
      </c>
      <c r="D4329" s="11" t="str">
        <f aca="false">TRIM('수출입 실적(국가별)'!B4333)</f>
        <v>피지</v>
      </c>
      <c r="E4329" s="19" t="n">
        <f aca="false">IFERROR(VALUE(SUBSTITUTE(TRIM('수출입 실적(국가별)'!D4333),",","")),"")</f>
        <v>25908</v>
      </c>
      <c r="F4329" s="19" t="n">
        <f aca="false">IFERROR(VALUE(SUBSTITUTE(TRIM('수출입 실적(국가별)'!F4333),",","")),"")</f>
        <v>317</v>
      </c>
      <c r="G4329" s="19" t="n">
        <f aca="false">IFERROR(VALUE(SUBSTITUTE(TRIM('수출입 실적(국가별)'!G4333),",","")),"")</f>
        <v>25590</v>
      </c>
    </row>
    <row r="4330" customFormat="false" ht="15" hidden="false" customHeight="true" outlineLevel="0" collapsed="false">
      <c r="A4330" s="11" t="str">
        <f aca="false">TRIM('수출입 실적(국가별)'!A4334)</f>
        <v>2026.07</v>
      </c>
      <c r="B4330" s="17" t="n">
        <f aca="false">IFERROR(VALUE(LEFT(A4330,4)),"")</f>
        <v>2026</v>
      </c>
      <c r="C4330" s="17" t="n">
        <f aca="false">IFERROR(VALUE(RIGHT(A4330,2)),"")</f>
        <v>7</v>
      </c>
      <c r="D4330" s="11" t="str">
        <f aca="false">TRIM('수출입 실적(국가별)'!B4334)</f>
        <v>도미니카 공화국</v>
      </c>
      <c r="E4330" s="19" t="n">
        <f aca="false">IFERROR(VALUE(SUBSTITUTE(TRIM('수출입 실적(국가별)'!D4334),",","")),"")</f>
        <v>24737</v>
      </c>
      <c r="F4330" s="19" t="n">
        <f aca="false">IFERROR(VALUE(SUBSTITUTE(TRIM('수출입 실적(국가별)'!F4334),",","")),"")</f>
        <v>8572</v>
      </c>
      <c r="G4330" s="19" t="n">
        <f aca="false">IFERROR(VALUE(SUBSTITUTE(TRIM('수출입 실적(국가별)'!G4334),",","")),"")</f>
        <v>16166</v>
      </c>
    </row>
    <row r="4331" customFormat="false" ht="15" hidden="false" customHeight="true" outlineLevel="0" collapsed="false">
      <c r="A4331" s="11" t="str">
        <f aca="false">TRIM('수출입 실적(국가별)'!A4335)</f>
        <v>2026.07</v>
      </c>
      <c r="B4331" s="17" t="n">
        <f aca="false">IFERROR(VALUE(LEFT(A4331,4)),"")</f>
        <v>2026</v>
      </c>
      <c r="C4331" s="17" t="n">
        <f aca="false">IFERROR(VALUE(RIGHT(A4331,2)),"")</f>
        <v>7</v>
      </c>
      <c r="D4331" s="11" t="str">
        <f aca="false">TRIM('수출입 실적(국가별)'!B4335)</f>
        <v>쿠웨이트</v>
      </c>
      <c r="E4331" s="19" t="n">
        <f aca="false">IFERROR(VALUE(SUBSTITUTE(TRIM('수출입 실적(국가별)'!D4335),",","")),"")</f>
        <v>24115</v>
      </c>
      <c r="F4331" s="19" t="n">
        <f aca="false">IFERROR(VALUE(SUBSTITUTE(TRIM('수출입 실적(국가별)'!F4335),",","")),"")</f>
        <v>435048</v>
      </c>
      <c r="G4331" s="19" t="n">
        <f aca="false">IFERROR(VALUE(SUBSTITUTE(TRIM('수출입 실적(국가별)'!G4335),",","")),"")</f>
        <v>-410933</v>
      </c>
    </row>
    <row r="4332" customFormat="false" ht="15" hidden="false" customHeight="true" outlineLevel="0" collapsed="false">
      <c r="A4332" s="11" t="str">
        <f aca="false">TRIM('수출입 실적(국가별)'!A4336)</f>
        <v>2026.07</v>
      </c>
      <c r="B4332" s="17" t="n">
        <f aca="false">IFERROR(VALUE(LEFT(A4332,4)),"")</f>
        <v>2026</v>
      </c>
      <c r="C4332" s="17" t="n">
        <f aca="false">IFERROR(VALUE(RIGHT(A4332,2)),"")</f>
        <v>7</v>
      </c>
      <c r="D4332" s="11" t="str">
        <f aca="false">TRIM('수출입 실적(국가별)'!B4336)</f>
        <v>모잠비크</v>
      </c>
      <c r="E4332" s="19" t="n">
        <f aca="false">IFERROR(VALUE(SUBSTITUTE(TRIM('수출입 실적(국가별)'!D4336),",","")),"")</f>
        <v>23726</v>
      </c>
      <c r="F4332" s="19" t="n">
        <f aca="false">IFERROR(VALUE(SUBSTITUTE(TRIM('수출입 실적(국가별)'!F4336),",","")),"")</f>
        <v>70895</v>
      </c>
      <c r="G4332" s="19" t="n">
        <f aca="false">IFERROR(VALUE(SUBSTITUTE(TRIM('수출입 실적(국가별)'!G4336),",","")),"")</f>
        <v>-47169</v>
      </c>
    </row>
    <row r="4333" customFormat="false" ht="15" hidden="false" customHeight="true" outlineLevel="0" collapsed="false">
      <c r="A4333" s="11" t="str">
        <f aca="false">TRIM('수출입 실적(국가별)'!A4337)</f>
        <v>2026.07</v>
      </c>
      <c r="B4333" s="17" t="n">
        <f aca="false">IFERROR(VALUE(LEFT(A4333,4)),"")</f>
        <v>2026</v>
      </c>
      <c r="C4333" s="17" t="n">
        <f aca="false">IFERROR(VALUE(RIGHT(A4333,2)),"")</f>
        <v>7</v>
      </c>
      <c r="D4333" s="11" t="str">
        <f aca="false">TRIM('수출입 실적(국가별)'!B4337)</f>
        <v>과테말라</v>
      </c>
      <c r="E4333" s="19" t="n">
        <f aca="false">IFERROR(VALUE(SUBSTITUTE(TRIM('수출입 실적(국가별)'!D4337),",","")),"")</f>
        <v>23265</v>
      </c>
      <c r="F4333" s="19" t="n">
        <f aca="false">IFERROR(VALUE(SUBSTITUTE(TRIM('수출입 실적(국가별)'!F4337),",","")),"")</f>
        <v>9966</v>
      </c>
      <c r="G4333" s="19" t="n">
        <f aca="false">IFERROR(VALUE(SUBSTITUTE(TRIM('수출입 실적(국가별)'!G4337),",","")),"")</f>
        <v>13299</v>
      </c>
    </row>
    <row r="4334" customFormat="false" ht="15" hidden="false" customHeight="true" outlineLevel="0" collapsed="false">
      <c r="A4334" s="11" t="str">
        <f aca="false">TRIM('수출입 실적(국가별)'!A4338)</f>
        <v>2026.07</v>
      </c>
      <c r="B4334" s="17" t="n">
        <f aca="false">IFERROR(VALUE(LEFT(A4334,4)),"")</f>
        <v>2026</v>
      </c>
      <c r="C4334" s="17" t="n">
        <f aca="false">IFERROR(VALUE(RIGHT(A4334,2)),"")</f>
        <v>7</v>
      </c>
      <c r="D4334" s="11" t="str">
        <f aca="false">TRIM('수출입 실적(국가별)'!B4338)</f>
        <v>불가리아</v>
      </c>
      <c r="E4334" s="19" t="n">
        <f aca="false">IFERROR(VALUE(SUBSTITUTE(TRIM('수출입 실적(국가별)'!D4338),",","")),"")</f>
        <v>22882</v>
      </c>
      <c r="F4334" s="19" t="n">
        <f aca="false">IFERROR(VALUE(SUBSTITUTE(TRIM('수출입 실적(국가별)'!F4338),",","")),"")</f>
        <v>33911</v>
      </c>
      <c r="G4334" s="19" t="n">
        <f aca="false">IFERROR(VALUE(SUBSTITUTE(TRIM('수출입 실적(국가별)'!G4338),",","")),"")</f>
        <v>-11029</v>
      </c>
    </row>
    <row r="4335" customFormat="false" ht="15" hidden="false" customHeight="true" outlineLevel="0" collapsed="false">
      <c r="A4335" s="11" t="str">
        <f aca="false">TRIM('수출입 실적(국가별)'!A4339)</f>
        <v>2026.07</v>
      </c>
      <c r="B4335" s="17" t="n">
        <f aca="false">IFERROR(VALUE(LEFT(A4335,4)),"")</f>
        <v>2026</v>
      </c>
      <c r="C4335" s="17" t="n">
        <f aca="false">IFERROR(VALUE(RIGHT(A4335,2)),"")</f>
        <v>7</v>
      </c>
      <c r="D4335" s="11" t="str">
        <f aca="false">TRIM('수출입 실적(국가별)'!B4339)</f>
        <v>세르비아</v>
      </c>
      <c r="E4335" s="19" t="n">
        <f aca="false">IFERROR(VALUE(SUBSTITUTE(TRIM('수출입 실적(국가별)'!D4339),",","")),"")</f>
        <v>22315</v>
      </c>
      <c r="F4335" s="19" t="n">
        <f aca="false">IFERROR(VALUE(SUBSTITUTE(TRIM('수출입 실적(국가별)'!F4339),",","")),"")</f>
        <v>9410</v>
      </c>
      <c r="G4335" s="19" t="n">
        <f aca="false">IFERROR(VALUE(SUBSTITUTE(TRIM('수출입 실적(국가별)'!G4339),",","")),"")</f>
        <v>12905</v>
      </c>
    </row>
    <row r="4336" customFormat="false" ht="15" hidden="false" customHeight="true" outlineLevel="0" collapsed="false">
      <c r="A4336" s="11" t="str">
        <f aca="false">TRIM('수출입 실적(국가별)'!A4340)</f>
        <v>2026.07</v>
      </c>
      <c r="B4336" s="17" t="n">
        <f aca="false">IFERROR(VALUE(LEFT(A4336,4)),"")</f>
        <v>2026</v>
      </c>
      <c r="C4336" s="17" t="n">
        <f aca="false">IFERROR(VALUE(RIGHT(A4336,2)),"")</f>
        <v>7</v>
      </c>
      <c r="D4336" s="11" t="str">
        <f aca="false">TRIM('수출입 실적(국가별)'!B4340)</f>
        <v>파라과이</v>
      </c>
      <c r="E4336" s="19" t="n">
        <f aca="false">IFERROR(VALUE(SUBSTITUTE(TRIM('수출입 실적(국가별)'!D4340),",","")),"")</f>
        <v>21767</v>
      </c>
      <c r="F4336" s="19" t="n">
        <f aca="false">IFERROR(VALUE(SUBSTITUTE(TRIM('수출입 실적(국가별)'!F4340),",","")),"")</f>
        <v>1074</v>
      </c>
      <c r="G4336" s="19" t="n">
        <f aca="false">IFERROR(VALUE(SUBSTITUTE(TRIM('수출입 실적(국가별)'!G4340),",","")),"")</f>
        <v>20693</v>
      </c>
    </row>
    <row r="4337" customFormat="false" ht="15" hidden="false" customHeight="true" outlineLevel="0" collapsed="false">
      <c r="A4337" s="11" t="str">
        <f aca="false">TRIM('수출입 실적(국가별)'!A4341)</f>
        <v>2026.07</v>
      </c>
      <c r="B4337" s="17" t="n">
        <f aca="false">IFERROR(VALUE(LEFT(A4337,4)),"")</f>
        <v>2026</v>
      </c>
      <c r="C4337" s="17" t="n">
        <f aca="false">IFERROR(VALUE(RIGHT(A4337,2)),"")</f>
        <v>7</v>
      </c>
      <c r="D4337" s="11" t="str">
        <f aca="false">TRIM('수출입 실적(국가별)'!B4341)</f>
        <v>우루과이</v>
      </c>
      <c r="E4337" s="19" t="n">
        <f aca="false">IFERROR(VALUE(SUBSTITUTE(TRIM('수출입 실적(국가별)'!D4341),",","")),"")</f>
        <v>20038</v>
      </c>
      <c r="F4337" s="19" t="n">
        <f aca="false">IFERROR(VALUE(SUBSTITUTE(TRIM('수출입 실적(국가별)'!F4341),",","")),"")</f>
        <v>29850</v>
      </c>
      <c r="G4337" s="19" t="n">
        <f aca="false">IFERROR(VALUE(SUBSTITUTE(TRIM('수출입 실적(국가별)'!G4341),",","")),"")</f>
        <v>-9812</v>
      </c>
    </row>
    <row r="4338" customFormat="false" ht="15" hidden="false" customHeight="true" outlineLevel="0" collapsed="false">
      <c r="A4338" s="11" t="str">
        <f aca="false">TRIM('수출입 실적(국가별)'!A4342)</f>
        <v>2026.07</v>
      </c>
      <c r="B4338" s="17" t="n">
        <f aca="false">IFERROR(VALUE(LEFT(A4338,4)),"")</f>
        <v>2026</v>
      </c>
      <c r="C4338" s="17" t="n">
        <f aca="false">IFERROR(VALUE(RIGHT(A4338,2)),"")</f>
        <v>7</v>
      </c>
      <c r="D4338" s="11" t="str">
        <f aca="false">TRIM('수출입 실적(국가별)'!B4342)</f>
        <v>케냐</v>
      </c>
      <c r="E4338" s="19" t="n">
        <f aca="false">IFERROR(VALUE(SUBSTITUTE(TRIM('수출입 실적(국가별)'!D4342),",","")),"")</f>
        <v>19814</v>
      </c>
      <c r="F4338" s="19" t="n">
        <f aca="false">IFERROR(VALUE(SUBSTITUTE(TRIM('수출입 실적(국가별)'!F4342),",","")),"")</f>
        <v>1980</v>
      </c>
      <c r="G4338" s="19" t="n">
        <f aca="false">IFERROR(VALUE(SUBSTITUTE(TRIM('수출입 실적(국가별)'!G4342),",","")),"")</f>
        <v>17834</v>
      </c>
    </row>
    <row r="4339" customFormat="false" ht="15" hidden="false" customHeight="true" outlineLevel="0" collapsed="false">
      <c r="A4339" s="11" t="str">
        <f aca="false">TRIM('수출입 실적(국가별)'!A4343)</f>
        <v>2026.07</v>
      </c>
      <c r="B4339" s="17" t="n">
        <f aca="false">IFERROR(VALUE(LEFT(A4339,4)),"")</f>
        <v>2026</v>
      </c>
      <c r="C4339" s="17" t="n">
        <f aca="false">IFERROR(VALUE(RIGHT(A4339,2)),"")</f>
        <v>7</v>
      </c>
      <c r="D4339" s="11" t="str">
        <f aca="false">TRIM('수출입 실적(국가별)'!B4343)</f>
        <v>코스타리카</v>
      </c>
      <c r="E4339" s="19" t="n">
        <f aca="false">IFERROR(VALUE(SUBSTITUTE(TRIM('수출입 실적(국가별)'!D4343),",","")),"")</f>
        <v>18604</v>
      </c>
      <c r="F4339" s="19" t="n">
        <f aca="false">IFERROR(VALUE(SUBSTITUTE(TRIM('수출입 실적(국가별)'!F4343),",","")),"")</f>
        <v>21306</v>
      </c>
      <c r="G4339" s="19" t="n">
        <f aca="false">IFERROR(VALUE(SUBSTITUTE(TRIM('수출입 실적(국가별)'!G4343),",","")),"")</f>
        <v>-2702</v>
      </c>
    </row>
    <row r="4340" customFormat="false" ht="15" hidden="false" customHeight="true" outlineLevel="0" collapsed="false">
      <c r="A4340" s="11" t="str">
        <f aca="false">TRIM('수출입 실적(국가별)'!A4344)</f>
        <v>2026.07</v>
      </c>
      <c r="B4340" s="17" t="n">
        <f aca="false">IFERROR(VALUE(LEFT(A4340,4)),"")</f>
        <v>2026</v>
      </c>
      <c r="C4340" s="17" t="n">
        <f aca="false">IFERROR(VALUE(RIGHT(A4340,2)),"")</f>
        <v>7</v>
      </c>
      <c r="D4340" s="11" t="str">
        <f aca="false">TRIM('수출입 실적(국가별)'!B4344)</f>
        <v>코트디봐르</v>
      </c>
      <c r="E4340" s="19" t="n">
        <f aca="false">IFERROR(VALUE(SUBSTITUTE(TRIM('수출입 실적(국가별)'!D4344),",","")),"")</f>
        <v>18131</v>
      </c>
      <c r="F4340" s="19" t="n">
        <f aca="false">IFERROR(VALUE(SUBSTITUTE(TRIM('수출입 실적(국가별)'!F4344),",","")),"")</f>
        <v>6713</v>
      </c>
      <c r="G4340" s="19" t="n">
        <f aca="false">IFERROR(VALUE(SUBSTITUTE(TRIM('수출입 실적(국가별)'!G4344),",","")),"")</f>
        <v>11418</v>
      </c>
    </row>
    <row r="4341" customFormat="false" ht="15" hidden="false" customHeight="true" outlineLevel="0" collapsed="false">
      <c r="A4341" s="11" t="str">
        <f aca="false">TRIM('수출입 실적(국가별)'!A4345)</f>
        <v>2026.07</v>
      </c>
      <c r="B4341" s="17" t="n">
        <f aca="false">IFERROR(VALUE(LEFT(A4341,4)),"")</f>
        <v>2026</v>
      </c>
      <c r="C4341" s="17" t="n">
        <f aca="false">IFERROR(VALUE(RIGHT(A4341,2)),"")</f>
        <v>7</v>
      </c>
      <c r="D4341" s="11" t="str">
        <f aca="false">TRIM('수출입 실적(국가별)'!B4345)</f>
        <v>세네갈</v>
      </c>
      <c r="E4341" s="19" t="n">
        <f aca="false">IFERROR(VALUE(SUBSTITUTE(TRIM('수출입 실적(국가별)'!D4345),",","")),"")</f>
        <v>16335</v>
      </c>
      <c r="F4341" s="19" t="n">
        <f aca="false">IFERROR(VALUE(SUBSTITUTE(TRIM('수출입 실적(국가별)'!F4345),",","")),"")</f>
        <v>2631</v>
      </c>
      <c r="G4341" s="19" t="n">
        <f aca="false">IFERROR(VALUE(SUBSTITUTE(TRIM('수출입 실적(국가별)'!G4345),",","")),"")</f>
        <v>13704</v>
      </c>
    </row>
    <row r="4342" customFormat="false" ht="15" hidden="false" customHeight="true" outlineLevel="0" collapsed="false">
      <c r="A4342" s="11" t="str">
        <f aca="false">TRIM('수출입 실적(국가별)'!A4346)</f>
        <v>2026.07</v>
      </c>
      <c r="B4342" s="17" t="n">
        <f aca="false">IFERROR(VALUE(LEFT(A4342,4)),"")</f>
        <v>2026</v>
      </c>
      <c r="C4342" s="17" t="n">
        <f aca="false">IFERROR(VALUE(RIGHT(A4342,2)),"")</f>
        <v>7</v>
      </c>
      <c r="D4342" s="11" t="str">
        <f aca="false">TRIM('수출입 실적(국가별)'!B4346)</f>
        <v>시리아</v>
      </c>
      <c r="E4342" s="19" t="n">
        <f aca="false">IFERROR(VALUE(SUBSTITUTE(TRIM('수출입 실적(국가별)'!D4346),",","")),"")</f>
        <v>16231</v>
      </c>
      <c r="F4342" s="19" t="n">
        <f aca="false">IFERROR(VALUE(SUBSTITUTE(TRIM('수출입 실적(국가별)'!F4346),",","")),"")</f>
        <v>17</v>
      </c>
      <c r="G4342" s="19" t="n">
        <f aca="false">IFERROR(VALUE(SUBSTITUTE(TRIM('수출입 실적(국가별)'!G4346),",","")),"")</f>
        <v>16214</v>
      </c>
    </row>
    <row r="4343" customFormat="false" ht="15" hidden="false" customHeight="true" outlineLevel="0" collapsed="false">
      <c r="A4343" s="11" t="str">
        <f aca="false">TRIM('수출입 실적(국가별)'!A4347)</f>
        <v>2026.07</v>
      </c>
      <c r="B4343" s="17" t="n">
        <f aca="false">IFERROR(VALUE(LEFT(A4343,4)),"")</f>
        <v>2026</v>
      </c>
      <c r="C4343" s="17" t="n">
        <f aca="false">IFERROR(VALUE(RIGHT(A4343,2)),"")</f>
        <v>7</v>
      </c>
      <c r="D4343" s="11" t="str">
        <f aca="false">TRIM('수출입 실적(국가별)'!B4347)</f>
        <v>몰타</v>
      </c>
      <c r="E4343" s="19" t="n">
        <f aca="false">IFERROR(VALUE(SUBSTITUTE(TRIM('수출입 실적(국가별)'!D4347),",","")),"")</f>
        <v>15927</v>
      </c>
      <c r="F4343" s="19" t="n">
        <f aca="false">IFERROR(VALUE(SUBSTITUTE(TRIM('수출입 실적(국가별)'!F4347),",","")),"")</f>
        <v>2896</v>
      </c>
      <c r="G4343" s="19" t="n">
        <f aca="false">IFERROR(VALUE(SUBSTITUTE(TRIM('수출입 실적(국가별)'!G4347),",","")),"")</f>
        <v>13031</v>
      </c>
    </row>
    <row r="4344" customFormat="false" ht="15" hidden="false" customHeight="true" outlineLevel="0" collapsed="false">
      <c r="A4344" s="11" t="str">
        <f aca="false">TRIM('수출입 실적(국가별)'!A4348)</f>
        <v>2026.07</v>
      </c>
      <c r="B4344" s="17" t="n">
        <f aca="false">IFERROR(VALUE(LEFT(A4344,4)),"")</f>
        <v>2026</v>
      </c>
      <c r="C4344" s="17" t="n">
        <f aca="false">IFERROR(VALUE(RIGHT(A4344,2)),"")</f>
        <v>7</v>
      </c>
      <c r="D4344" s="11" t="str">
        <f aca="false">TRIM('수출입 실적(국가별)'!B4348)</f>
        <v>불령 폴리네시아</v>
      </c>
      <c r="E4344" s="19" t="n">
        <f aca="false">IFERROR(VALUE(SUBSTITUTE(TRIM('수출입 실적(국가별)'!D4348),",","")),"")</f>
        <v>15761</v>
      </c>
      <c r="F4344" s="19" t="n">
        <f aca="false">IFERROR(VALUE(SUBSTITUTE(TRIM('수출입 실적(국가별)'!F4348),",","")),"")</f>
        <v>182</v>
      </c>
      <c r="G4344" s="19" t="n">
        <f aca="false">IFERROR(VALUE(SUBSTITUTE(TRIM('수출입 실적(국가별)'!G4348),",","")),"")</f>
        <v>15579</v>
      </c>
    </row>
    <row r="4345" customFormat="false" ht="15" hidden="false" customHeight="true" outlineLevel="0" collapsed="false">
      <c r="A4345" s="11" t="str">
        <f aca="false">TRIM('수출입 실적(국가별)'!A4349)</f>
        <v>2026.07</v>
      </c>
      <c r="B4345" s="17" t="n">
        <f aca="false">IFERROR(VALUE(LEFT(A4345,4)),"")</f>
        <v>2026</v>
      </c>
      <c r="C4345" s="17" t="n">
        <f aca="false">IFERROR(VALUE(RIGHT(A4345,2)),"")</f>
        <v>7</v>
      </c>
      <c r="D4345" s="11" t="str">
        <f aca="false">TRIM('수출입 실적(국가별)'!B4349)</f>
        <v>조지아</v>
      </c>
      <c r="E4345" s="19" t="n">
        <f aca="false">IFERROR(VALUE(SUBSTITUTE(TRIM('수출입 실적(국가별)'!D4349),",","")),"")</f>
        <v>15296</v>
      </c>
      <c r="F4345" s="19" t="n">
        <f aca="false">IFERROR(VALUE(SUBSTITUTE(TRIM('수출입 실적(국가별)'!F4349),",","")),"")</f>
        <v>26102</v>
      </c>
      <c r="G4345" s="19" t="n">
        <f aca="false">IFERROR(VALUE(SUBSTITUTE(TRIM('수출입 실적(국가별)'!G4349),",","")),"")</f>
        <v>-10806</v>
      </c>
    </row>
    <row r="4346" customFormat="false" ht="15" hidden="false" customHeight="true" outlineLevel="0" collapsed="false">
      <c r="A4346" s="11" t="str">
        <f aca="false">TRIM('수출입 실적(국가별)'!A4350)</f>
        <v>2026.07</v>
      </c>
      <c r="B4346" s="17" t="n">
        <f aca="false">IFERROR(VALUE(LEFT(A4346,4)),"")</f>
        <v>2026</v>
      </c>
      <c r="C4346" s="17" t="n">
        <f aca="false">IFERROR(VALUE(RIGHT(A4346,2)),"")</f>
        <v>7</v>
      </c>
      <c r="D4346" s="11" t="str">
        <f aca="false">TRIM('수출입 실적(국가별)'!B4350)</f>
        <v>아제르바이잔</v>
      </c>
      <c r="E4346" s="19" t="n">
        <f aca="false">IFERROR(VALUE(SUBSTITUTE(TRIM('수출입 실적(국가별)'!D4350),",","")),"")</f>
        <v>14543</v>
      </c>
      <c r="F4346" s="19" t="n">
        <f aca="false">IFERROR(VALUE(SUBSTITUTE(TRIM('수출입 실적(국가별)'!F4350),",","")),"")</f>
        <v>145</v>
      </c>
      <c r="G4346" s="19" t="n">
        <f aca="false">IFERROR(VALUE(SUBSTITUTE(TRIM('수출입 실적(국가별)'!G4350),",","")),"")</f>
        <v>14398</v>
      </c>
    </row>
    <row r="4347" customFormat="false" ht="15" hidden="false" customHeight="true" outlineLevel="0" collapsed="false">
      <c r="A4347" s="11" t="str">
        <f aca="false">TRIM('수출입 실적(국가별)'!A4351)</f>
        <v>2026.07</v>
      </c>
      <c r="B4347" s="17" t="n">
        <f aca="false">IFERROR(VALUE(LEFT(A4347,4)),"")</f>
        <v>2026</v>
      </c>
      <c r="C4347" s="17" t="n">
        <f aca="false">IFERROR(VALUE(RIGHT(A4347,2)),"")</f>
        <v>7</v>
      </c>
      <c r="D4347" s="11" t="str">
        <f aca="false">TRIM('수출입 실적(국가별)'!B4351)</f>
        <v>투르크멘</v>
      </c>
      <c r="E4347" s="19" t="n">
        <f aca="false">IFERROR(VALUE(SUBSTITUTE(TRIM('수출입 실적(국가별)'!D4351),",","")),"")</f>
        <v>14255</v>
      </c>
      <c r="F4347" s="19" t="n">
        <f aca="false">IFERROR(VALUE(SUBSTITUTE(TRIM('수출입 실적(국가별)'!F4351),",","")),"")</f>
        <v>0</v>
      </c>
      <c r="G4347" s="19" t="n">
        <f aca="false">IFERROR(VALUE(SUBSTITUTE(TRIM('수출입 실적(국가별)'!G4351),",","")),"")</f>
        <v>14255</v>
      </c>
    </row>
    <row r="4348" customFormat="false" ht="15" hidden="false" customHeight="true" outlineLevel="0" collapsed="false">
      <c r="A4348" s="11" t="str">
        <f aca="false">TRIM('수출입 실적(국가별)'!A4352)</f>
        <v>2026.07</v>
      </c>
      <c r="B4348" s="17" t="n">
        <f aca="false">IFERROR(VALUE(LEFT(A4348,4)),"")</f>
        <v>2026</v>
      </c>
      <c r="C4348" s="17" t="n">
        <f aca="false">IFERROR(VALUE(RIGHT(A4348,2)),"")</f>
        <v>7</v>
      </c>
      <c r="D4348" s="11" t="str">
        <f aca="false">TRIM('수출입 실적(국가별)'!B4352)</f>
        <v>온두라스</v>
      </c>
      <c r="E4348" s="19" t="n">
        <f aca="false">IFERROR(VALUE(SUBSTITUTE(TRIM('수출입 실적(국가별)'!D4352),",","")),"")</f>
        <v>13946</v>
      </c>
      <c r="F4348" s="19" t="n">
        <f aca="false">IFERROR(VALUE(SUBSTITUTE(TRIM('수출입 실적(국가별)'!F4352),",","")),"")</f>
        <v>6384</v>
      </c>
      <c r="G4348" s="19" t="n">
        <f aca="false">IFERROR(VALUE(SUBSTITUTE(TRIM('수출입 실적(국가별)'!G4352),",","")),"")</f>
        <v>7562</v>
      </c>
    </row>
    <row r="4349" customFormat="false" ht="15" hidden="false" customHeight="true" outlineLevel="0" collapsed="false">
      <c r="A4349" s="11" t="str">
        <f aca="false">TRIM('수출입 실적(국가별)'!A4353)</f>
        <v>2026.07</v>
      </c>
      <c r="B4349" s="17" t="n">
        <f aca="false">IFERROR(VALUE(LEFT(A4349,4)),"")</f>
        <v>2026</v>
      </c>
      <c r="C4349" s="17" t="n">
        <f aca="false">IFERROR(VALUE(RIGHT(A4349,2)),"")</f>
        <v>7</v>
      </c>
      <c r="D4349" s="11" t="str">
        <f aca="false">TRIM('수출입 실적(국가별)'!B4353)</f>
        <v>튀니지</v>
      </c>
      <c r="E4349" s="19" t="n">
        <f aca="false">IFERROR(VALUE(SUBSTITUTE(TRIM('수출입 실적(국가별)'!D4353),",","")),"")</f>
        <v>13441</v>
      </c>
      <c r="F4349" s="19" t="n">
        <f aca="false">IFERROR(VALUE(SUBSTITUTE(TRIM('수출입 실적(국가별)'!F4353),",","")),"")</f>
        <v>9215</v>
      </c>
      <c r="G4349" s="19" t="n">
        <f aca="false">IFERROR(VALUE(SUBSTITUTE(TRIM('수출입 실적(국가별)'!G4353),",","")),"")</f>
        <v>4226</v>
      </c>
    </row>
    <row r="4350" customFormat="false" ht="15" hidden="false" customHeight="true" outlineLevel="0" collapsed="false">
      <c r="A4350" s="11" t="str">
        <f aca="false">TRIM('수출입 실적(국가별)'!A4354)</f>
        <v>2026.07</v>
      </c>
      <c r="B4350" s="17" t="n">
        <f aca="false">IFERROR(VALUE(LEFT(A4350,4)),"")</f>
        <v>2026</v>
      </c>
      <c r="C4350" s="17" t="n">
        <f aca="false">IFERROR(VALUE(RIGHT(A4350,2)),"")</f>
        <v>7</v>
      </c>
      <c r="D4350" s="11" t="str">
        <f aca="false">TRIM('수출입 실적(국가별)'!B4354)</f>
        <v>라트비아</v>
      </c>
      <c r="E4350" s="19" t="n">
        <f aca="false">IFERROR(VALUE(SUBSTITUTE(TRIM('수출입 실적(국가별)'!D4354),",","")),"")</f>
        <v>13351</v>
      </c>
      <c r="F4350" s="19" t="n">
        <f aca="false">IFERROR(VALUE(SUBSTITUTE(TRIM('수출입 실적(국가별)'!F4354),",","")),"")</f>
        <v>9751</v>
      </c>
      <c r="G4350" s="19" t="n">
        <f aca="false">IFERROR(VALUE(SUBSTITUTE(TRIM('수출입 실적(국가별)'!G4354),",","")),"")</f>
        <v>3600</v>
      </c>
    </row>
    <row r="4351" customFormat="false" ht="15" hidden="false" customHeight="true" outlineLevel="0" collapsed="false">
      <c r="A4351" s="11" t="str">
        <f aca="false">TRIM('수출입 실적(국가별)'!A4355)</f>
        <v>2026.07</v>
      </c>
      <c r="B4351" s="17" t="n">
        <f aca="false">IFERROR(VALUE(LEFT(A4351,4)),"")</f>
        <v>2026</v>
      </c>
      <c r="C4351" s="17" t="n">
        <f aca="false">IFERROR(VALUE(RIGHT(A4351,2)),"")</f>
        <v>7</v>
      </c>
      <c r="D4351" s="11" t="str">
        <f aca="false">TRIM('수출입 실적(국가별)'!B4355)</f>
        <v>크로아티아</v>
      </c>
      <c r="E4351" s="19" t="n">
        <f aca="false">IFERROR(VALUE(SUBSTITUTE(TRIM('수출입 실적(국가별)'!D4355),",","")),"")</f>
        <v>13234</v>
      </c>
      <c r="F4351" s="19" t="n">
        <f aca="false">IFERROR(VALUE(SUBSTITUTE(TRIM('수출입 실적(국가별)'!F4355),",","")),"")</f>
        <v>1487</v>
      </c>
      <c r="G4351" s="19" t="n">
        <f aca="false">IFERROR(VALUE(SUBSTITUTE(TRIM('수출입 실적(국가별)'!G4355),",","")),"")</f>
        <v>11747</v>
      </c>
    </row>
    <row r="4352" customFormat="false" ht="15" hidden="false" customHeight="true" outlineLevel="0" collapsed="false">
      <c r="A4352" s="11" t="str">
        <f aca="false">TRIM('수출입 실적(국가별)'!A4356)</f>
        <v>2026.07</v>
      </c>
      <c r="B4352" s="17" t="n">
        <f aca="false">IFERROR(VALUE(LEFT(A4352,4)),"")</f>
        <v>2026</v>
      </c>
      <c r="C4352" s="17" t="n">
        <f aca="false">IFERROR(VALUE(RIGHT(A4352,2)),"")</f>
        <v>7</v>
      </c>
      <c r="D4352" s="11" t="str">
        <f aca="false">TRIM('수출입 실적(국가별)'!B4356)</f>
        <v>라오스</v>
      </c>
      <c r="E4352" s="19" t="n">
        <f aca="false">IFERROR(VALUE(SUBSTITUTE(TRIM('수출입 실적(국가별)'!D4356),",","")),"")</f>
        <v>12203</v>
      </c>
      <c r="F4352" s="19" t="n">
        <f aca="false">IFERROR(VALUE(SUBSTITUTE(TRIM('수출입 실적(국가별)'!F4356),",","")),"")</f>
        <v>7466</v>
      </c>
      <c r="G4352" s="19" t="n">
        <f aca="false">IFERROR(VALUE(SUBSTITUTE(TRIM('수출입 실적(국가별)'!G4356),",","")),"")</f>
        <v>4737</v>
      </c>
    </row>
    <row r="4353" customFormat="false" ht="15" hidden="false" customHeight="true" outlineLevel="0" collapsed="false">
      <c r="A4353" s="11" t="str">
        <f aca="false">TRIM('수출입 실적(국가별)'!A4357)</f>
        <v>2026.07</v>
      </c>
      <c r="B4353" s="17" t="n">
        <f aca="false">IFERROR(VALUE(LEFT(A4353,4)),"")</f>
        <v>2026</v>
      </c>
      <c r="C4353" s="17" t="n">
        <f aca="false">IFERROR(VALUE(RIGHT(A4353,2)),"")</f>
        <v>7</v>
      </c>
      <c r="D4353" s="11" t="str">
        <f aca="false">TRIM('수출입 실적(국가별)'!B4357)</f>
        <v>탄자니아</v>
      </c>
      <c r="E4353" s="19" t="n">
        <f aca="false">IFERROR(VALUE(SUBSTITUTE(TRIM('수출입 실적(국가별)'!D4357),",","")),"")</f>
        <v>11773</v>
      </c>
      <c r="F4353" s="19" t="n">
        <f aca="false">IFERROR(VALUE(SUBSTITUTE(TRIM('수출입 실적(국가별)'!F4357),",","")),"")</f>
        <v>1587</v>
      </c>
      <c r="G4353" s="19" t="n">
        <f aca="false">IFERROR(VALUE(SUBSTITUTE(TRIM('수출입 실적(국가별)'!G4357),",","")),"")</f>
        <v>10186</v>
      </c>
    </row>
    <row r="4354" customFormat="false" ht="15" hidden="false" customHeight="true" outlineLevel="0" collapsed="false">
      <c r="A4354" s="11" t="str">
        <f aca="false">TRIM('수출입 실적(국가별)'!A4358)</f>
        <v>2026.07</v>
      </c>
      <c r="B4354" s="17" t="n">
        <f aca="false">IFERROR(VALUE(LEFT(A4354,4)),"")</f>
        <v>2026</v>
      </c>
      <c r="C4354" s="17" t="n">
        <f aca="false">IFERROR(VALUE(RIGHT(A4354,2)),"")</f>
        <v>7</v>
      </c>
      <c r="D4354" s="11" t="str">
        <f aca="false">TRIM('수출입 실적(국가별)'!B4358)</f>
        <v>레바논</v>
      </c>
      <c r="E4354" s="19" t="n">
        <f aca="false">IFERROR(VALUE(SUBSTITUTE(TRIM('수출입 실적(국가별)'!D4358),",","")),"")</f>
        <v>10739</v>
      </c>
      <c r="F4354" s="19" t="n">
        <f aca="false">IFERROR(VALUE(SUBSTITUTE(TRIM('수출입 실적(국가별)'!F4358),",","")),"")</f>
        <v>4057</v>
      </c>
      <c r="G4354" s="19" t="n">
        <f aca="false">IFERROR(VALUE(SUBSTITUTE(TRIM('수출입 실적(국가별)'!G4358),",","")),"")</f>
        <v>6682</v>
      </c>
    </row>
    <row r="4355" customFormat="false" ht="15" hidden="false" customHeight="true" outlineLevel="0" collapsed="false">
      <c r="A4355" s="11" t="str">
        <f aca="false">TRIM('수출입 실적(국가별)'!A4359)</f>
        <v>2026.07</v>
      </c>
      <c r="B4355" s="17" t="n">
        <f aca="false">IFERROR(VALUE(LEFT(A4355,4)),"")</f>
        <v>2026</v>
      </c>
      <c r="C4355" s="17" t="n">
        <f aca="false">IFERROR(VALUE(RIGHT(A4355,2)),"")</f>
        <v>7</v>
      </c>
      <c r="D4355" s="11" t="str">
        <f aca="false">TRIM('수출입 실적(국가별)'!B4359)</f>
        <v>지부티</v>
      </c>
      <c r="E4355" s="19" t="n">
        <f aca="false">IFERROR(VALUE(SUBSTITUTE(TRIM('수출입 실적(국가별)'!D4359),",","")),"")</f>
        <v>10502</v>
      </c>
      <c r="F4355" s="19" t="n">
        <f aca="false">IFERROR(VALUE(SUBSTITUTE(TRIM('수출입 실적(국가별)'!F4359),",","")),"")</f>
        <v>0</v>
      </c>
      <c r="G4355" s="19" t="n">
        <f aca="false">IFERROR(VALUE(SUBSTITUTE(TRIM('수출입 실적(국가별)'!G4359),",","")),"")</f>
        <v>10502</v>
      </c>
    </row>
    <row r="4356" customFormat="false" ht="15" hidden="false" customHeight="true" outlineLevel="0" collapsed="false">
      <c r="A4356" s="11" t="str">
        <f aca="false">TRIM('수출입 실적(국가별)'!A4360)</f>
        <v>2026.07</v>
      </c>
      <c r="B4356" s="17" t="n">
        <f aca="false">IFERROR(VALUE(LEFT(A4356,4)),"")</f>
        <v>2026</v>
      </c>
      <c r="C4356" s="17" t="n">
        <f aca="false">IFERROR(VALUE(RIGHT(A4356,2)),"")</f>
        <v>7</v>
      </c>
      <c r="D4356" s="11" t="str">
        <f aca="false">TRIM('수출입 실적(국가별)'!B4360)</f>
        <v>몰도바</v>
      </c>
      <c r="E4356" s="19" t="n">
        <f aca="false">IFERROR(VALUE(SUBSTITUTE(TRIM('수출입 실적(국가별)'!D4360),",","")),"")</f>
        <v>10234</v>
      </c>
      <c r="F4356" s="19" t="n">
        <f aca="false">IFERROR(VALUE(SUBSTITUTE(TRIM('수출입 실적(국가별)'!F4360),",","")),"")</f>
        <v>1984</v>
      </c>
      <c r="G4356" s="19" t="n">
        <f aca="false">IFERROR(VALUE(SUBSTITUTE(TRIM('수출입 실적(국가별)'!G4360),",","")),"")</f>
        <v>8250</v>
      </c>
    </row>
    <row r="4357" customFormat="false" ht="15" hidden="false" customHeight="true" outlineLevel="0" collapsed="false">
      <c r="A4357" s="11" t="str">
        <f aca="false">TRIM('수출입 실적(국가별)'!A4361)</f>
        <v>2026.07</v>
      </c>
      <c r="B4357" s="17" t="n">
        <f aca="false">IFERROR(VALUE(LEFT(A4357,4)),"")</f>
        <v>2026</v>
      </c>
      <c r="C4357" s="17" t="n">
        <f aca="false">IFERROR(VALUE(RIGHT(A4357,2)),"")</f>
        <v>7</v>
      </c>
      <c r="D4357" s="11" t="str">
        <f aca="false">TRIM('수출입 실적(국가별)'!B4361)</f>
        <v>벨라루스</v>
      </c>
      <c r="E4357" s="19" t="n">
        <f aca="false">IFERROR(VALUE(SUBSTITUTE(TRIM('수출입 실적(국가별)'!D4361),",","")),"")</f>
        <v>8799</v>
      </c>
      <c r="F4357" s="19" t="n">
        <f aca="false">IFERROR(VALUE(SUBSTITUTE(TRIM('수출입 실적(국가별)'!F4361),",","")),"")</f>
        <v>2482</v>
      </c>
      <c r="G4357" s="19" t="n">
        <f aca="false">IFERROR(VALUE(SUBSTITUTE(TRIM('수출입 실적(국가별)'!G4361),",","")),"")</f>
        <v>6317</v>
      </c>
    </row>
    <row r="4358" customFormat="false" ht="15" hidden="false" customHeight="true" outlineLevel="0" collapsed="false">
      <c r="A4358" s="11" t="str">
        <f aca="false">TRIM('수출입 실적(국가별)'!A4362)</f>
        <v>2026.07</v>
      </c>
      <c r="B4358" s="17" t="n">
        <f aca="false">IFERROR(VALUE(LEFT(A4358,4)),"")</f>
        <v>2026</v>
      </c>
      <c r="C4358" s="17" t="n">
        <f aca="false">IFERROR(VALUE(RIGHT(A4358,2)),"")</f>
        <v>7</v>
      </c>
      <c r="D4358" s="11" t="str">
        <f aca="false">TRIM('수출입 실적(국가별)'!B4362)</f>
        <v>이란</v>
      </c>
      <c r="E4358" s="19" t="n">
        <f aca="false">IFERROR(VALUE(SUBSTITUTE(TRIM('수출입 실적(국가별)'!D4362),",","")),"")</f>
        <v>8298</v>
      </c>
      <c r="F4358" s="19" t="n">
        <f aca="false">IFERROR(VALUE(SUBSTITUTE(TRIM('수출입 실적(국가별)'!F4362),",","")),"")</f>
        <v>148</v>
      </c>
      <c r="G4358" s="19" t="n">
        <f aca="false">IFERROR(VALUE(SUBSTITUTE(TRIM('수출입 실적(국가별)'!G4362),",","")),"")</f>
        <v>8150</v>
      </c>
    </row>
    <row r="4359" customFormat="false" ht="15" hidden="false" customHeight="true" outlineLevel="0" collapsed="false">
      <c r="A4359" s="11" t="str">
        <f aca="false">TRIM('수출입 실적(국가별)'!A4363)</f>
        <v>2026.07</v>
      </c>
      <c r="B4359" s="17" t="n">
        <f aca="false">IFERROR(VALUE(LEFT(A4359,4)),"")</f>
        <v>2026</v>
      </c>
      <c r="C4359" s="17" t="n">
        <f aca="false">IFERROR(VALUE(RIGHT(A4359,2)),"")</f>
        <v>7</v>
      </c>
      <c r="D4359" s="11" t="str">
        <f aca="false">TRIM('수출입 실적(국가별)'!B4363)</f>
        <v>벨리제</v>
      </c>
      <c r="E4359" s="19" t="n">
        <f aca="false">IFERROR(VALUE(SUBSTITUTE(TRIM('수출입 실적(국가별)'!D4363),",","")),"")</f>
        <v>8157</v>
      </c>
      <c r="F4359" s="19" t="n">
        <f aca="false">IFERROR(VALUE(SUBSTITUTE(TRIM('수출입 실적(국가별)'!F4363),",","")),"")</f>
        <v>23</v>
      </c>
      <c r="G4359" s="19" t="n">
        <f aca="false">IFERROR(VALUE(SUBSTITUTE(TRIM('수출입 실적(국가별)'!G4363),",","")),"")</f>
        <v>8134</v>
      </c>
    </row>
    <row r="4360" customFormat="false" ht="15" hidden="false" customHeight="true" outlineLevel="0" collapsed="false">
      <c r="A4360" s="11" t="str">
        <f aca="false">TRIM('수출입 실적(국가별)'!A4364)</f>
        <v>2026.07</v>
      </c>
      <c r="B4360" s="17" t="n">
        <f aca="false">IFERROR(VALUE(LEFT(A4360,4)),"")</f>
        <v>2026</v>
      </c>
      <c r="C4360" s="17" t="n">
        <f aca="false">IFERROR(VALUE(RIGHT(A4360,2)),"")</f>
        <v>7</v>
      </c>
      <c r="D4360" s="11" t="str">
        <f aca="false">TRIM('수출입 실적(국가별)'!B4364)</f>
        <v>기타국</v>
      </c>
      <c r="E4360" s="19" t="n">
        <f aca="false">IFERROR(VALUE(SUBSTITUTE(TRIM('수출입 실적(국가별)'!D4364),",","")),"")</f>
        <v>7468</v>
      </c>
      <c r="F4360" s="19" t="n">
        <f aca="false">IFERROR(VALUE(SUBSTITUTE(TRIM('수출입 실적(국가별)'!F4364),",","")),"")</f>
        <v>7167</v>
      </c>
      <c r="G4360" s="19" t="n">
        <f aca="false">IFERROR(VALUE(SUBSTITUTE(TRIM('수출입 실적(국가별)'!G4364),",","")),"")</f>
        <v>301</v>
      </c>
    </row>
    <row r="4361" customFormat="false" ht="15" hidden="false" customHeight="true" outlineLevel="0" collapsed="false">
      <c r="A4361" s="11" t="str">
        <f aca="false">TRIM('수출입 실적(국가별)'!A4365)</f>
        <v>2026.07</v>
      </c>
      <c r="B4361" s="17" t="n">
        <f aca="false">IFERROR(VALUE(LEFT(A4361,4)),"")</f>
        <v>2026</v>
      </c>
      <c r="C4361" s="17" t="n">
        <f aca="false">IFERROR(VALUE(RIGHT(A4361,2)),"")</f>
        <v>7</v>
      </c>
      <c r="D4361" s="11" t="str">
        <f aca="false">TRIM('수출입 실적(국가별)'!B4365)</f>
        <v>수단</v>
      </c>
      <c r="E4361" s="19" t="n">
        <f aca="false">IFERROR(VALUE(SUBSTITUTE(TRIM('수출입 실적(국가별)'!D4365),",","")),"")</f>
        <v>7465</v>
      </c>
      <c r="F4361" s="19" t="n">
        <f aca="false">IFERROR(VALUE(SUBSTITUTE(TRIM('수출입 실적(국가별)'!F4365),",","")),"")</f>
        <v>0</v>
      </c>
      <c r="G4361" s="19" t="n">
        <f aca="false">IFERROR(VALUE(SUBSTITUTE(TRIM('수출입 실적(국가별)'!G4365),",","")),"")</f>
        <v>7465</v>
      </c>
    </row>
    <row r="4362" customFormat="false" ht="15" hidden="false" customHeight="true" outlineLevel="0" collapsed="false">
      <c r="A4362" s="11" t="str">
        <f aca="false">TRIM('수출입 실적(국가별)'!A4366)</f>
        <v>2026.07</v>
      </c>
      <c r="B4362" s="17" t="n">
        <f aca="false">IFERROR(VALUE(LEFT(A4362,4)),"")</f>
        <v>2026</v>
      </c>
      <c r="C4362" s="17" t="n">
        <f aca="false">IFERROR(VALUE(RIGHT(A4362,2)),"")</f>
        <v>7</v>
      </c>
      <c r="D4362" s="11" t="str">
        <f aca="false">TRIM('수출입 실적(국가별)'!B4366)</f>
        <v>니카라과</v>
      </c>
      <c r="E4362" s="19" t="n">
        <f aca="false">IFERROR(VALUE(SUBSTITUTE(TRIM('수출입 실적(국가별)'!D4366),",","")),"")</f>
        <v>6559</v>
      </c>
      <c r="F4362" s="19" t="n">
        <f aca="false">IFERROR(VALUE(SUBSTITUTE(TRIM('수출입 실적(국가별)'!F4366),",","")),"")</f>
        <v>997</v>
      </c>
      <c r="G4362" s="19" t="n">
        <f aca="false">IFERROR(VALUE(SUBSTITUTE(TRIM('수출입 실적(국가별)'!G4366),",","")),"")</f>
        <v>5561</v>
      </c>
    </row>
    <row r="4363" customFormat="false" ht="15" hidden="false" customHeight="true" outlineLevel="0" collapsed="false">
      <c r="A4363" s="11" t="str">
        <f aca="false">TRIM('수출입 실적(국가별)'!A4367)</f>
        <v>2026.07</v>
      </c>
      <c r="B4363" s="17" t="n">
        <f aca="false">IFERROR(VALUE(LEFT(A4363,4)),"")</f>
        <v>2026</v>
      </c>
      <c r="C4363" s="17" t="n">
        <f aca="false">IFERROR(VALUE(RIGHT(A4363,2)),"")</f>
        <v>7</v>
      </c>
      <c r="D4363" s="11" t="str">
        <f aca="false">TRIM('수출입 실적(국가별)'!B4367)</f>
        <v>모리셔스</v>
      </c>
      <c r="E4363" s="19" t="n">
        <f aca="false">IFERROR(VALUE(SUBSTITUTE(TRIM('수출입 실적(국가별)'!D4367),",","")),"")</f>
        <v>6031</v>
      </c>
      <c r="F4363" s="19" t="n">
        <f aca="false">IFERROR(VALUE(SUBSTITUTE(TRIM('수출입 실적(국가별)'!F4367),",","")),"")</f>
        <v>135</v>
      </c>
      <c r="G4363" s="19" t="n">
        <f aca="false">IFERROR(VALUE(SUBSTITUTE(TRIM('수출입 실적(국가별)'!G4367),",","")),"")</f>
        <v>5897</v>
      </c>
    </row>
    <row r="4364" customFormat="false" ht="15" hidden="false" customHeight="true" outlineLevel="0" collapsed="false">
      <c r="A4364" s="11" t="str">
        <f aca="false">TRIM('수출입 실적(국가별)'!A4368)</f>
        <v>2026.07</v>
      </c>
      <c r="B4364" s="17" t="n">
        <f aca="false">IFERROR(VALUE(LEFT(A4364,4)),"")</f>
        <v>2026</v>
      </c>
      <c r="C4364" s="17" t="n">
        <f aca="false">IFERROR(VALUE(RIGHT(A4364,2)),"")</f>
        <v>7</v>
      </c>
      <c r="D4364" s="11" t="str">
        <f aca="false">TRIM('수출입 실적(국가별)'!B4368)</f>
        <v>콩고</v>
      </c>
      <c r="E4364" s="19" t="n">
        <f aca="false">IFERROR(VALUE(SUBSTITUTE(TRIM('수출입 실적(국가별)'!D4368),",","")),"")</f>
        <v>5949</v>
      </c>
      <c r="F4364" s="19" t="n">
        <f aca="false">IFERROR(VALUE(SUBSTITUTE(TRIM('수출입 실적(국가별)'!F4368),",","")),"")</f>
        <v>411</v>
      </c>
      <c r="G4364" s="19" t="n">
        <f aca="false">IFERROR(VALUE(SUBSTITUTE(TRIM('수출입 실적(국가별)'!G4368),",","")),"")</f>
        <v>5538</v>
      </c>
    </row>
    <row r="4365" customFormat="false" ht="15" hidden="false" customHeight="true" outlineLevel="0" collapsed="false">
      <c r="A4365" s="11" t="str">
        <f aca="false">TRIM('수출입 실적(국가별)'!A4369)</f>
        <v>2026.07</v>
      </c>
      <c r="B4365" s="17" t="n">
        <f aca="false">IFERROR(VALUE(LEFT(A4365,4)),"")</f>
        <v>2026</v>
      </c>
      <c r="C4365" s="17" t="n">
        <f aca="false">IFERROR(VALUE(RIGHT(A4365,2)),"")</f>
        <v>7</v>
      </c>
      <c r="D4365" s="11" t="str">
        <f aca="false">TRIM('수출입 실적(국가별)'!B4369)</f>
        <v>에티오피아</v>
      </c>
      <c r="E4365" s="19" t="n">
        <f aca="false">IFERROR(VALUE(SUBSTITUTE(TRIM('수출입 실적(국가별)'!D4369),",","")),"")</f>
        <v>5775</v>
      </c>
      <c r="F4365" s="19" t="n">
        <f aca="false">IFERROR(VALUE(SUBSTITUTE(TRIM('수출입 실적(국가별)'!F4369),",","")),"")</f>
        <v>27572</v>
      </c>
      <c r="G4365" s="19" t="n">
        <f aca="false">IFERROR(VALUE(SUBSTITUTE(TRIM('수출입 실적(국가별)'!G4369),",","")),"")</f>
        <v>-21796</v>
      </c>
    </row>
    <row r="4366" customFormat="false" ht="15" hidden="false" customHeight="true" outlineLevel="0" collapsed="false">
      <c r="A4366" s="11" t="str">
        <f aca="false">TRIM('수출입 실적(국가별)'!A4370)</f>
        <v>2026.07</v>
      </c>
      <c r="B4366" s="17" t="n">
        <f aca="false">IFERROR(VALUE(LEFT(A4366,4)),"")</f>
        <v>2026</v>
      </c>
      <c r="C4366" s="17" t="n">
        <f aca="false">IFERROR(VALUE(RIGHT(A4366,2)),"")</f>
        <v>7</v>
      </c>
      <c r="D4366" s="11" t="str">
        <f aca="false">TRIM('수출입 실적(국가별)'!B4370)</f>
        <v>베네주엘라</v>
      </c>
      <c r="E4366" s="19" t="n">
        <f aca="false">IFERROR(VALUE(SUBSTITUTE(TRIM('수출입 실적(국가별)'!D4370),",","")),"")</f>
        <v>5596</v>
      </c>
      <c r="F4366" s="19" t="n">
        <f aca="false">IFERROR(VALUE(SUBSTITUTE(TRIM('수출입 실적(국가별)'!F4370),",","")),"")</f>
        <v>563</v>
      </c>
      <c r="G4366" s="19" t="n">
        <f aca="false">IFERROR(VALUE(SUBSTITUTE(TRIM('수출입 실적(국가별)'!G4370),",","")),"")</f>
        <v>5033</v>
      </c>
    </row>
    <row r="4367" customFormat="false" ht="15" hidden="false" customHeight="true" outlineLevel="0" collapsed="false">
      <c r="A4367" s="11" t="str">
        <f aca="false">TRIM('수출입 실적(국가별)'!A4371)</f>
        <v>2026.07</v>
      </c>
      <c r="B4367" s="17" t="n">
        <f aca="false">IFERROR(VALUE(LEFT(A4367,4)),"")</f>
        <v>2026</v>
      </c>
      <c r="C4367" s="17" t="n">
        <f aca="false">IFERROR(VALUE(RIGHT(A4367,2)),"")</f>
        <v>7</v>
      </c>
      <c r="D4367" s="11" t="str">
        <f aca="false">TRIM('수출입 실적(국가별)'!B4371)</f>
        <v>룩셈부르그</v>
      </c>
      <c r="E4367" s="19" t="n">
        <f aca="false">IFERROR(VALUE(SUBSTITUTE(TRIM('수출입 실적(국가별)'!D4371),",","")),"")</f>
        <v>5461</v>
      </c>
      <c r="F4367" s="19" t="n">
        <f aca="false">IFERROR(VALUE(SUBSTITUTE(TRIM('수출입 실적(국가별)'!F4371),",","")),"")</f>
        <v>12205</v>
      </c>
      <c r="G4367" s="19" t="n">
        <f aca="false">IFERROR(VALUE(SUBSTITUTE(TRIM('수출입 실적(국가별)'!G4371),",","")),"")</f>
        <v>-6744</v>
      </c>
    </row>
    <row r="4368" customFormat="false" ht="15" hidden="false" customHeight="true" outlineLevel="0" collapsed="false">
      <c r="A4368" s="11" t="str">
        <f aca="false">TRIM('수출입 실적(국가별)'!A4372)</f>
        <v>2026.07</v>
      </c>
      <c r="B4368" s="17" t="n">
        <f aca="false">IFERROR(VALUE(LEFT(A4368,4)),"")</f>
        <v>2026</v>
      </c>
      <c r="C4368" s="17" t="n">
        <f aca="false">IFERROR(VALUE(RIGHT(A4368,2)),"")</f>
        <v>7</v>
      </c>
      <c r="D4368" s="11" t="str">
        <f aca="false">TRIM('수출입 실적(국가별)'!B4372)</f>
        <v>마다카스카르</v>
      </c>
      <c r="E4368" s="19" t="n">
        <f aca="false">IFERROR(VALUE(SUBSTITUTE(TRIM('수출입 실적(국가별)'!D4372),",","")),"")</f>
        <v>5450</v>
      </c>
      <c r="F4368" s="19" t="n">
        <f aca="false">IFERROR(VALUE(SUBSTITUTE(TRIM('수출입 실적(국가별)'!F4372),",","")),"")</f>
        <v>9085</v>
      </c>
      <c r="G4368" s="19" t="n">
        <f aca="false">IFERROR(VALUE(SUBSTITUTE(TRIM('수출입 실적(국가별)'!G4372),",","")),"")</f>
        <v>-3635</v>
      </c>
    </row>
    <row r="4369" customFormat="false" ht="15" hidden="false" customHeight="true" outlineLevel="0" collapsed="false">
      <c r="A4369" s="11" t="str">
        <f aca="false">TRIM('수출입 실적(국가별)'!A4373)</f>
        <v>2026.07</v>
      </c>
      <c r="B4369" s="17" t="n">
        <f aca="false">IFERROR(VALUE(LEFT(A4369,4)),"")</f>
        <v>2026</v>
      </c>
      <c r="C4369" s="17" t="n">
        <f aca="false">IFERROR(VALUE(RIGHT(A4369,2)),"")</f>
        <v>7</v>
      </c>
      <c r="D4369" s="11" t="str">
        <f aca="false">TRIM('수출입 실적(국가별)'!B4373)</f>
        <v>트리니다드 토바고</v>
      </c>
      <c r="E4369" s="19" t="n">
        <f aca="false">IFERROR(VALUE(SUBSTITUTE(TRIM('수출입 실적(국가별)'!D4373),",","")),"")</f>
        <v>5367</v>
      </c>
      <c r="F4369" s="19" t="n">
        <f aca="false">IFERROR(VALUE(SUBSTITUTE(TRIM('수출입 실적(국가별)'!F4373),",","")),"")</f>
        <v>10737</v>
      </c>
      <c r="G4369" s="19" t="n">
        <f aca="false">IFERROR(VALUE(SUBSTITUTE(TRIM('수출입 실적(국가별)'!G4373),",","")),"")</f>
        <v>-5370</v>
      </c>
    </row>
    <row r="4370" customFormat="false" ht="15" hidden="false" customHeight="true" outlineLevel="0" collapsed="false">
      <c r="A4370" s="11" t="str">
        <f aca="false">TRIM('수출입 실적(국가별)'!A4374)</f>
        <v>2026.07</v>
      </c>
      <c r="B4370" s="17" t="n">
        <f aca="false">IFERROR(VALUE(LEFT(A4370,4)),"")</f>
        <v>2026</v>
      </c>
      <c r="C4370" s="17" t="n">
        <f aca="false">IFERROR(VALUE(RIGHT(A4370,2)),"")</f>
        <v>7</v>
      </c>
      <c r="D4370" s="11" t="str">
        <f aca="false">TRIM('수출입 실적(국가별)'!B4374)</f>
        <v>사이프러스</v>
      </c>
      <c r="E4370" s="19" t="n">
        <f aca="false">IFERROR(VALUE(SUBSTITUTE(TRIM('수출입 실적(국가별)'!D4374),",","")),"")</f>
        <v>4870</v>
      </c>
      <c r="F4370" s="19" t="n">
        <f aca="false">IFERROR(VALUE(SUBSTITUTE(TRIM('수출입 실적(국가별)'!F4374),",","")),"")</f>
        <v>590</v>
      </c>
      <c r="G4370" s="19" t="n">
        <f aca="false">IFERROR(VALUE(SUBSTITUTE(TRIM('수출입 실적(국가별)'!G4374),",","")),"")</f>
        <v>4280</v>
      </c>
    </row>
    <row r="4371" customFormat="false" ht="15" hidden="false" customHeight="true" outlineLevel="0" collapsed="false">
      <c r="A4371" s="11" t="str">
        <f aca="false">TRIM('수출입 실적(국가별)'!A4375)</f>
        <v>2026.07</v>
      </c>
      <c r="B4371" s="17" t="n">
        <f aca="false">IFERROR(VALUE(LEFT(A4371,4)),"")</f>
        <v>2026</v>
      </c>
      <c r="C4371" s="17" t="n">
        <f aca="false">IFERROR(VALUE(RIGHT(A4371,2)),"")</f>
        <v>7</v>
      </c>
      <c r="D4371" s="11" t="str">
        <f aca="false">TRIM('수출입 실적(국가별)'!B4375)</f>
        <v>불령 리유니온 코모도 제도</v>
      </c>
      <c r="E4371" s="19" t="n">
        <f aca="false">IFERROR(VALUE(SUBSTITUTE(TRIM('수출입 실적(국가별)'!D4375),",","")),"")</f>
        <v>4817</v>
      </c>
      <c r="F4371" s="19" t="n">
        <f aca="false">IFERROR(VALUE(SUBSTITUTE(TRIM('수출입 실적(국가별)'!F4375),",","")),"")</f>
        <v>0</v>
      </c>
      <c r="G4371" s="19" t="n">
        <f aca="false">IFERROR(VALUE(SUBSTITUTE(TRIM('수출입 실적(국가별)'!G4375),",","")),"")</f>
        <v>4817</v>
      </c>
    </row>
    <row r="4372" customFormat="false" ht="15" hidden="false" customHeight="true" outlineLevel="0" collapsed="false">
      <c r="A4372" s="11" t="str">
        <f aca="false">TRIM('수출입 실적(국가별)'!A4376)</f>
        <v>2026.07</v>
      </c>
      <c r="B4372" s="17" t="n">
        <f aca="false">IFERROR(VALUE(LEFT(A4372,4)),"")</f>
        <v>2026</v>
      </c>
      <c r="C4372" s="17" t="n">
        <f aca="false">IFERROR(VALUE(RIGHT(A4372,2)),"")</f>
        <v>7</v>
      </c>
      <c r="D4372" s="11" t="str">
        <f aca="false">TRIM('수출입 실적(국가별)'!B4376)</f>
        <v>마티니크</v>
      </c>
      <c r="E4372" s="19" t="n">
        <f aca="false">IFERROR(VALUE(SUBSTITUTE(TRIM('수출입 실적(국가별)'!D4376),",","")),"")</f>
        <v>4726</v>
      </c>
      <c r="F4372" s="19" t="n">
        <f aca="false">IFERROR(VALUE(SUBSTITUTE(TRIM('수출입 실적(국가별)'!F4376),",","")),"")</f>
        <v>0</v>
      </c>
      <c r="G4372" s="19" t="n">
        <f aca="false">IFERROR(VALUE(SUBSTITUTE(TRIM('수출입 실적(국가별)'!G4376),",","")),"")</f>
        <v>4726</v>
      </c>
    </row>
    <row r="4373" customFormat="false" ht="15" hidden="false" customHeight="true" outlineLevel="0" collapsed="false">
      <c r="A4373" s="11" t="str">
        <f aca="false">TRIM('수출입 실적(국가별)'!A4377)</f>
        <v>2026.07</v>
      </c>
      <c r="B4373" s="17" t="n">
        <f aca="false">IFERROR(VALUE(LEFT(A4373,4)),"")</f>
        <v>2026</v>
      </c>
      <c r="C4373" s="17" t="n">
        <f aca="false">IFERROR(VALUE(RIGHT(A4373,2)),"")</f>
        <v>7</v>
      </c>
      <c r="D4373" s="11" t="str">
        <f aca="false">TRIM('수출입 실적(국가별)'!B4377)</f>
        <v>아르메니아</v>
      </c>
      <c r="E4373" s="19" t="n">
        <f aca="false">IFERROR(VALUE(SUBSTITUTE(TRIM('수출입 실적(국가별)'!D4377),",","")),"")</f>
        <v>4688</v>
      </c>
      <c r="F4373" s="19" t="n">
        <f aca="false">IFERROR(VALUE(SUBSTITUTE(TRIM('수출입 실적(국가별)'!F4377),",","")),"")</f>
        <v>5872</v>
      </c>
      <c r="G4373" s="19" t="n">
        <f aca="false">IFERROR(VALUE(SUBSTITUTE(TRIM('수출입 실적(국가별)'!G4377),",","")),"")</f>
        <v>-1184</v>
      </c>
    </row>
    <row r="4374" customFormat="false" ht="15" hidden="false" customHeight="true" outlineLevel="0" collapsed="false">
      <c r="A4374" s="11" t="str">
        <f aca="false">TRIM('수출입 실적(국가별)'!A4378)</f>
        <v>2026.07</v>
      </c>
      <c r="B4374" s="17" t="n">
        <f aca="false">IFERROR(VALUE(LEFT(A4374,4)),"")</f>
        <v>2026</v>
      </c>
      <c r="C4374" s="17" t="n">
        <f aca="false">IFERROR(VALUE(RIGHT(A4374,2)),"")</f>
        <v>7</v>
      </c>
      <c r="D4374" s="11" t="str">
        <f aca="false">TRIM('수출입 실적(국가별)'!B4378)</f>
        <v>잠비아</v>
      </c>
      <c r="E4374" s="19" t="n">
        <f aca="false">IFERROR(VALUE(SUBSTITUTE(TRIM('수출입 실적(국가별)'!D4378),",","")),"")</f>
        <v>4617</v>
      </c>
      <c r="F4374" s="19" t="n">
        <f aca="false">IFERROR(VALUE(SUBSTITUTE(TRIM('수출입 실적(국가별)'!F4378),",","")),"")</f>
        <v>11814</v>
      </c>
      <c r="G4374" s="19" t="n">
        <f aca="false">IFERROR(VALUE(SUBSTITUTE(TRIM('수출입 실적(국가별)'!G4378),",","")),"")</f>
        <v>-7197</v>
      </c>
    </row>
    <row r="4375" customFormat="false" ht="15" hidden="false" customHeight="true" outlineLevel="0" collapsed="false">
      <c r="A4375" s="11" t="str">
        <f aca="false">TRIM('수출입 실적(국가별)'!A4379)</f>
        <v>2026.07</v>
      </c>
      <c r="B4375" s="17" t="n">
        <f aca="false">IFERROR(VALUE(LEFT(A4375,4)),"")</f>
        <v>2026</v>
      </c>
      <c r="C4375" s="17" t="n">
        <f aca="false">IFERROR(VALUE(RIGHT(A4375,2)),"")</f>
        <v>7</v>
      </c>
      <c r="D4375" s="11" t="str">
        <f aca="false">TRIM('수출입 실적(국가별)'!B4379)</f>
        <v>카메룬</v>
      </c>
      <c r="E4375" s="19" t="n">
        <f aca="false">IFERROR(VALUE(SUBSTITUTE(TRIM('수출입 실적(국가별)'!D4379),",","")),"")</f>
        <v>4596</v>
      </c>
      <c r="F4375" s="19" t="n">
        <f aca="false">IFERROR(VALUE(SUBSTITUTE(TRIM('수출입 실적(국가별)'!F4379),",","")),"")</f>
        <v>13</v>
      </c>
      <c r="G4375" s="19" t="n">
        <f aca="false">IFERROR(VALUE(SUBSTITUTE(TRIM('수출입 실적(국가별)'!G4379),",","")),"")</f>
        <v>4582</v>
      </c>
    </row>
    <row r="4376" customFormat="false" ht="15" hidden="false" customHeight="true" outlineLevel="0" collapsed="false">
      <c r="A4376" s="11" t="str">
        <f aca="false">TRIM('수출입 실적(국가별)'!A4380)</f>
        <v>2026.07</v>
      </c>
      <c r="B4376" s="17" t="n">
        <f aca="false">IFERROR(VALUE(LEFT(A4376,4)),"")</f>
        <v>2026</v>
      </c>
      <c r="C4376" s="17" t="n">
        <f aca="false">IFERROR(VALUE(RIGHT(A4376,2)),"")</f>
        <v>7</v>
      </c>
      <c r="D4376" s="11" t="str">
        <f aca="false">TRIM('수출입 실적(국가별)'!B4380)</f>
        <v>콩고민주공화국</v>
      </c>
      <c r="E4376" s="19" t="n">
        <f aca="false">IFERROR(VALUE(SUBSTITUTE(TRIM('수출입 실적(국가별)'!D4380),",","")),"")</f>
        <v>4589</v>
      </c>
      <c r="F4376" s="19" t="n">
        <f aca="false">IFERROR(VALUE(SUBSTITUTE(TRIM('수출입 실적(국가별)'!F4380),",","")),"")</f>
        <v>173730</v>
      </c>
      <c r="G4376" s="19" t="n">
        <f aca="false">IFERROR(VALUE(SUBSTITUTE(TRIM('수출입 실적(국가별)'!G4380),",","")),"")</f>
        <v>-169141</v>
      </c>
    </row>
    <row r="4377" customFormat="false" ht="15" hidden="false" customHeight="true" outlineLevel="0" collapsed="false">
      <c r="A4377" s="11" t="str">
        <f aca="false">TRIM('수출입 실적(국가별)'!A4381)</f>
        <v>2026.07</v>
      </c>
      <c r="B4377" s="17" t="n">
        <f aca="false">IFERROR(VALUE(LEFT(A4377,4)),"")</f>
        <v>2026</v>
      </c>
      <c r="C4377" s="17" t="n">
        <f aca="false">IFERROR(VALUE(RIGHT(A4377,2)),"")</f>
        <v>7</v>
      </c>
      <c r="D4377" s="11" t="str">
        <f aca="false">TRIM('수출입 실적(국가별)'!B4381)</f>
        <v>브루나이</v>
      </c>
      <c r="E4377" s="19" t="n">
        <f aca="false">IFERROR(VALUE(SUBSTITUTE(TRIM('수출입 실적(국가별)'!D4381),",","")),"")</f>
        <v>4580</v>
      </c>
      <c r="F4377" s="19" t="n">
        <f aca="false">IFERROR(VALUE(SUBSTITUTE(TRIM('수출입 실적(국가별)'!F4381),",","")),"")</f>
        <v>402</v>
      </c>
      <c r="G4377" s="19" t="n">
        <f aca="false">IFERROR(VALUE(SUBSTITUTE(TRIM('수출입 실적(국가별)'!G4381),",","")),"")</f>
        <v>4178</v>
      </c>
    </row>
    <row r="4378" customFormat="false" ht="15" hidden="false" customHeight="true" outlineLevel="0" collapsed="false">
      <c r="A4378" s="11" t="str">
        <f aca="false">TRIM('수출입 실적(국가별)'!A4382)</f>
        <v>2026.07</v>
      </c>
      <c r="B4378" s="17" t="n">
        <f aca="false">IFERROR(VALUE(LEFT(A4378,4)),"")</f>
        <v>2026</v>
      </c>
      <c r="C4378" s="17" t="n">
        <f aca="false">IFERROR(VALUE(RIGHT(A4378,2)),"")</f>
        <v>7</v>
      </c>
      <c r="D4378" s="11" t="str">
        <f aca="false">TRIM('수출입 실적(국가별)'!B4382)</f>
        <v>토고</v>
      </c>
      <c r="E4378" s="19" t="n">
        <f aca="false">IFERROR(VALUE(SUBSTITUTE(TRIM('수출입 실적(국가별)'!D4382),",","")),"")</f>
        <v>4509</v>
      </c>
      <c r="F4378" s="19" t="n">
        <f aca="false">IFERROR(VALUE(SUBSTITUTE(TRIM('수출입 실적(국가별)'!F4382),",","")),"")</f>
        <v>345</v>
      </c>
      <c r="G4378" s="19" t="n">
        <f aca="false">IFERROR(VALUE(SUBSTITUTE(TRIM('수출입 실적(국가별)'!G4382),",","")),"")</f>
        <v>4164</v>
      </c>
    </row>
    <row r="4379" customFormat="false" ht="15" hidden="false" customHeight="true" outlineLevel="0" collapsed="false">
      <c r="A4379" s="11" t="str">
        <f aca="false">TRIM('수출입 실적(국가별)'!A4383)</f>
        <v>2026.07</v>
      </c>
      <c r="B4379" s="17" t="n">
        <f aca="false">IFERROR(VALUE(LEFT(A4379,4)),"")</f>
        <v>2026</v>
      </c>
      <c r="C4379" s="17" t="n">
        <f aca="false">IFERROR(VALUE(RIGHT(A4379,2)),"")</f>
        <v>7</v>
      </c>
      <c r="D4379" s="11" t="str">
        <f aca="false">TRIM('수출입 실적(국가별)'!B4383)</f>
        <v>사모아</v>
      </c>
      <c r="E4379" s="19" t="n">
        <f aca="false">IFERROR(VALUE(SUBSTITUTE(TRIM('수출입 실적(국가별)'!D4383),",","")),"")</f>
        <v>4489</v>
      </c>
      <c r="F4379" s="19" t="n">
        <f aca="false">IFERROR(VALUE(SUBSTITUTE(TRIM('수출입 실적(국가별)'!F4383),",","")),"")</f>
        <v>93</v>
      </c>
      <c r="G4379" s="19" t="n">
        <f aca="false">IFERROR(VALUE(SUBSTITUTE(TRIM('수출입 실적(국가별)'!G4383),",","")),"")</f>
        <v>4396</v>
      </c>
    </row>
    <row r="4380" customFormat="false" ht="15" hidden="false" customHeight="true" outlineLevel="0" collapsed="false">
      <c r="A4380" s="11" t="str">
        <f aca="false">TRIM('수출입 실적(국가별)'!A4384)</f>
        <v>2026.07</v>
      </c>
      <c r="B4380" s="17" t="n">
        <f aca="false">IFERROR(VALUE(LEFT(A4380,4)),"")</f>
        <v>2026</v>
      </c>
      <c r="C4380" s="17" t="n">
        <f aca="false">IFERROR(VALUE(RIGHT(A4380,2)),"")</f>
        <v>7</v>
      </c>
      <c r="D4380" s="11" t="str">
        <f aca="false">TRIM('수출입 실적(국가별)'!B4384)</f>
        <v>가이아나</v>
      </c>
      <c r="E4380" s="19" t="n">
        <f aca="false">IFERROR(VALUE(SUBSTITUTE(TRIM('수출입 실적(국가별)'!D4384),",","")),"")</f>
        <v>3726</v>
      </c>
      <c r="F4380" s="19" t="n">
        <f aca="false">IFERROR(VALUE(SUBSTITUTE(TRIM('수출입 실적(국가별)'!F4384),",","")),"")</f>
        <v>744</v>
      </c>
      <c r="G4380" s="19" t="n">
        <f aca="false">IFERROR(VALUE(SUBSTITUTE(TRIM('수출입 실적(국가별)'!G4384),",","")),"")</f>
        <v>2982</v>
      </c>
    </row>
    <row r="4381" customFormat="false" ht="15" hidden="false" customHeight="true" outlineLevel="0" collapsed="false">
      <c r="A4381" s="11" t="str">
        <f aca="false">TRIM('수출입 실적(국가별)'!A4385)</f>
        <v>2026.07</v>
      </c>
      <c r="B4381" s="17" t="n">
        <f aca="false">IFERROR(VALUE(LEFT(A4381,4)),"")</f>
        <v>2026</v>
      </c>
      <c r="C4381" s="17" t="n">
        <f aca="false">IFERROR(VALUE(RIGHT(A4381,2)),"")</f>
        <v>7</v>
      </c>
      <c r="D4381" s="11" t="str">
        <f aca="false">TRIM('수출입 실적(국가별)'!B4385)</f>
        <v>예맨</v>
      </c>
      <c r="E4381" s="19" t="n">
        <f aca="false">IFERROR(VALUE(SUBSTITUTE(TRIM('수출입 실적(국가별)'!D4385),",","")),"")</f>
        <v>3506</v>
      </c>
      <c r="F4381" s="19" t="n">
        <f aca="false">IFERROR(VALUE(SUBSTITUTE(TRIM('수출입 실적(국가별)'!F4385),",","")),"")</f>
        <v>627</v>
      </c>
      <c r="G4381" s="19" t="n">
        <f aca="false">IFERROR(VALUE(SUBSTITUTE(TRIM('수출입 실적(국가별)'!G4385),",","")),"")</f>
        <v>2879</v>
      </c>
    </row>
    <row r="4382" customFormat="false" ht="15" hidden="false" customHeight="true" outlineLevel="0" collapsed="false">
      <c r="A4382" s="11" t="str">
        <f aca="false">TRIM('수출입 실적(국가별)'!A4386)</f>
        <v>2026.07</v>
      </c>
      <c r="B4382" s="17" t="n">
        <f aca="false">IFERROR(VALUE(LEFT(A4382,4)),"")</f>
        <v>2026</v>
      </c>
      <c r="C4382" s="17" t="n">
        <f aca="false">IFERROR(VALUE(RIGHT(A4382,2)),"")</f>
        <v>7</v>
      </c>
      <c r="D4382" s="11" t="str">
        <f aca="false">TRIM('수출입 실적(국가별)'!B4386)</f>
        <v>기니</v>
      </c>
      <c r="E4382" s="19" t="n">
        <f aca="false">IFERROR(VALUE(SUBSTITUTE(TRIM('수출입 실적(국가별)'!D4386),",","")),"")</f>
        <v>3467</v>
      </c>
      <c r="F4382" s="19" t="n">
        <f aca="false">IFERROR(VALUE(SUBSTITUTE(TRIM('수출입 실적(국가별)'!F4386),",","")),"")</f>
        <v>3121</v>
      </c>
      <c r="G4382" s="19" t="n">
        <f aca="false">IFERROR(VALUE(SUBSTITUTE(TRIM('수출입 실적(국가별)'!G4386),",","")),"")</f>
        <v>346</v>
      </c>
    </row>
    <row r="4383" customFormat="false" ht="15" hidden="false" customHeight="true" outlineLevel="0" collapsed="false">
      <c r="A4383" s="11" t="str">
        <f aca="false">TRIM('수출입 실적(국가별)'!A4387)</f>
        <v>2026.07</v>
      </c>
      <c r="B4383" s="17" t="n">
        <f aca="false">IFERROR(VALUE(LEFT(A4383,4)),"")</f>
        <v>2026</v>
      </c>
      <c r="C4383" s="17" t="n">
        <f aca="false">IFERROR(VALUE(RIGHT(A4383,2)),"")</f>
        <v>7</v>
      </c>
      <c r="D4383" s="11" t="str">
        <f aca="false">TRIM('수출입 실적(국가별)'!B4387)</f>
        <v>바레인</v>
      </c>
      <c r="E4383" s="19" t="n">
        <f aca="false">IFERROR(VALUE(SUBSTITUTE(TRIM('수출입 실적(국가별)'!D4387),",","")),"")</f>
        <v>3424</v>
      </c>
      <c r="F4383" s="19" t="n">
        <f aca="false">IFERROR(VALUE(SUBSTITUTE(TRIM('수출입 실적(국가별)'!F4387),",","")),"")</f>
        <v>2051</v>
      </c>
      <c r="G4383" s="19" t="n">
        <f aca="false">IFERROR(VALUE(SUBSTITUTE(TRIM('수출입 실적(국가별)'!G4387),",","")),"")</f>
        <v>1373</v>
      </c>
    </row>
    <row r="4384" customFormat="false" ht="15" hidden="false" customHeight="true" outlineLevel="0" collapsed="false">
      <c r="A4384" s="11" t="str">
        <f aca="false">TRIM('수출입 실적(국가별)'!A4388)</f>
        <v>2026.07</v>
      </c>
      <c r="B4384" s="17" t="n">
        <f aca="false">IFERROR(VALUE(LEFT(A4384,4)),"")</f>
        <v>2026</v>
      </c>
      <c r="C4384" s="17" t="n">
        <f aca="false">IFERROR(VALUE(RIGHT(A4384,2)),"")</f>
        <v>7</v>
      </c>
      <c r="D4384" s="11" t="str">
        <f aca="false">TRIM('수출입 실적(국가별)'!B4388)</f>
        <v>네팔</v>
      </c>
      <c r="E4384" s="19" t="n">
        <f aca="false">IFERROR(VALUE(SUBSTITUTE(TRIM('수출입 실적(국가별)'!D4388),",","")),"")</f>
        <v>3110</v>
      </c>
      <c r="F4384" s="19" t="n">
        <f aca="false">IFERROR(VALUE(SUBSTITUTE(TRIM('수출입 실적(국가별)'!F4388),",","")),"")</f>
        <v>679</v>
      </c>
      <c r="G4384" s="19" t="n">
        <f aca="false">IFERROR(VALUE(SUBSTITUTE(TRIM('수출입 실적(국가별)'!G4388),",","")),"")</f>
        <v>2431</v>
      </c>
    </row>
    <row r="4385" customFormat="false" ht="15" hidden="false" customHeight="true" outlineLevel="0" collapsed="false">
      <c r="A4385" s="11" t="str">
        <f aca="false">TRIM('수출입 실적(국가별)'!A4389)</f>
        <v>2026.07</v>
      </c>
      <c r="B4385" s="17" t="n">
        <f aca="false">IFERROR(VALUE(LEFT(A4385,4)),"")</f>
        <v>2026</v>
      </c>
      <c r="C4385" s="17" t="n">
        <f aca="false">IFERROR(VALUE(RIGHT(A4385,2)),"")</f>
        <v>7</v>
      </c>
      <c r="D4385" s="11" t="str">
        <f aca="false">TRIM('수출입 실적(국가별)'!B4389)</f>
        <v>볼리비아</v>
      </c>
      <c r="E4385" s="19" t="n">
        <f aca="false">IFERROR(VALUE(SUBSTITUTE(TRIM('수출입 실적(국가별)'!D4389),",","")),"")</f>
        <v>3109</v>
      </c>
      <c r="F4385" s="19" t="n">
        <f aca="false">IFERROR(VALUE(SUBSTITUTE(TRIM('수출입 실적(국가별)'!F4389),",","")),"")</f>
        <v>227879</v>
      </c>
      <c r="G4385" s="19" t="n">
        <f aca="false">IFERROR(VALUE(SUBSTITUTE(TRIM('수출입 실적(국가별)'!G4389),",","")),"")</f>
        <v>-224770</v>
      </c>
    </row>
    <row r="4386" customFormat="false" ht="15" hidden="false" customHeight="true" outlineLevel="0" collapsed="false">
      <c r="A4386" s="11" t="str">
        <f aca="false">TRIM('수출입 실적(국가별)'!A4390)</f>
        <v>2026.07</v>
      </c>
      <c r="B4386" s="17" t="n">
        <f aca="false">IFERROR(VALUE(LEFT(A4386,4)),"")</f>
        <v>2026</v>
      </c>
      <c r="C4386" s="17" t="n">
        <f aca="false">IFERROR(VALUE(RIGHT(A4386,2)),"")</f>
        <v>7</v>
      </c>
      <c r="D4386" s="11" t="str">
        <f aca="false">TRIM('수출입 실적(국가별)'!B4390)</f>
        <v>베닝</v>
      </c>
      <c r="E4386" s="19" t="n">
        <f aca="false">IFERROR(VALUE(SUBSTITUTE(TRIM('수출입 실적(국가별)'!D4390),",","")),"")</f>
        <v>3079</v>
      </c>
      <c r="F4386" s="19" t="n">
        <f aca="false">IFERROR(VALUE(SUBSTITUTE(TRIM('수출입 실적(국가별)'!F4390),",","")),"")</f>
        <v>0</v>
      </c>
      <c r="G4386" s="19" t="n">
        <f aca="false">IFERROR(VALUE(SUBSTITUTE(TRIM('수출입 실적(국가별)'!G4390),",","")),"")</f>
        <v>3079</v>
      </c>
    </row>
    <row r="4387" customFormat="false" ht="15" hidden="false" customHeight="true" outlineLevel="0" collapsed="false">
      <c r="A4387" s="11" t="str">
        <f aca="false">TRIM('수출입 실적(국가별)'!A4391)</f>
        <v>2026.07</v>
      </c>
      <c r="B4387" s="17" t="n">
        <f aca="false">IFERROR(VALUE(LEFT(A4387,4)),"")</f>
        <v>2026</v>
      </c>
      <c r="C4387" s="17" t="n">
        <f aca="false">IFERROR(VALUE(RIGHT(A4387,2)),"")</f>
        <v>7</v>
      </c>
      <c r="D4387" s="11" t="str">
        <f aca="false">TRIM('수출입 실적(국가별)'!B4391)</f>
        <v>아프카니스탄</v>
      </c>
      <c r="E4387" s="19" t="n">
        <f aca="false">IFERROR(VALUE(SUBSTITUTE(TRIM('수출입 실적(국가별)'!D4391),",","")),"")</f>
        <v>2926</v>
      </c>
      <c r="F4387" s="19" t="n">
        <f aca="false">IFERROR(VALUE(SUBSTITUTE(TRIM('수출입 실적(국가별)'!F4391),",","")),"")</f>
        <v>3</v>
      </c>
      <c r="G4387" s="19" t="n">
        <f aca="false">IFERROR(VALUE(SUBSTITUTE(TRIM('수출입 실적(국가별)'!G4391),",","")),"")</f>
        <v>2922</v>
      </c>
    </row>
    <row r="4388" customFormat="false" ht="15" hidden="false" customHeight="true" outlineLevel="0" collapsed="false">
      <c r="A4388" s="11" t="str">
        <f aca="false">TRIM('수출입 실적(국가별)'!A4392)</f>
        <v>2026.07</v>
      </c>
      <c r="B4388" s="17" t="n">
        <f aca="false">IFERROR(VALUE(LEFT(A4388,4)),"")</f>
        <v>2026</v>
      </c>
      <c r="C4388" s="17" t="n">
        <f aca="false">IFERROR(VALUE(RIGHT(A4388,2)),"")</f>
        <v>7</v>
      </c>
      <c r="D4388" s="11" t="str">
        <f aca="false">TRIM('수출입 실적(국가별)'!B4392)</f>
        <v>부르키나 파소</v>
      </c>
      <c r="E4388" s="19" t="n">
        <f aca="false">IFERROR(VALUE(SUBSTITUTE(TRIM('수출입 실적(국가별)'!D4392),",","")),"")</f>
        <v>2922</v>
      </c>
      <c r="F4388" s="19" t="n">
        <f aca="false">IFERROR(VALUE(SUBSTITUTE(TRIM('수출입 실적(국가별)'!F4392),",","")),"")</f>
        <v>0</v>
      </c>
      <c r="G4388" s="19" t="n">
        <f aca="false">IFERROR(VALUE(SUBSTITUTE(TRIM('수출입 실적(국가별)'!G4392),",","")),"")</f>
        <v>2922</v>
      </c>
    </row>
    <row r="4389" customFormat="false" ht="15" hidden="false" customHeight="true" outlineLevel="0" collapsed="false">
      <c r="A4389" s="11" t="str">
        <f aca="false">TRIM('수출입 실적(국가별)'!A4393)</f>
        <v>2026.07</v>
      </c>
      <c r="B4389" s="17" t="n">
        <f aca="false">IFERROR(VALUE(LEFT(A4389,4)),"")</f>
        <v>2026</v>
      </c>
      <c r="C4389" s="17" t="n">
        <f aca="false">IFERROR(VALUE(RIGHT(A4389,2)),"")</f>
        <v>7</v>
      </c>
      <c r="D4389" s="11" t="str">
        <f aca="false">TRIM('수출입 실적(국가별)'!B4393)</f>
        <v>짐바브웨</v>
      </c>
      <c r="E4389" s="19" t="n">
        <f aca="false">IFERROR(VALUE(SUBSTITUTE(TRIM('수출입 실적(국가별)'!D4393),",","")),"")</f>
        <v>2827</v>
      </c>
      <c r="F4389" s="19" t="n">
        <f aca="false">IFERROR(VALUE(SUBSTITUTE(TRIM('수출입 실적(국가별)'!F4393),",","")),"")</f>
        <v>1160</v>
      </c>
      <c r="G4389" s="19" t="n">
        <f aca="false">IFERROR(VALUE(SUBSTITUTE(TRIM('수출입 실적(국가별)'!G4393),",","")),"")</f>
        <v>1668</v>
      </c>
    </row>
    <row r="4390" customFormat="false" ht="15" hidden="false" customHeight="true" outlineLevel="0" collapsed="false">
      <c r="A4390" s="11" t="str">
        <f aca="false">TRIM('수출입 실적(국가별)'!A4394)</f>
        <v>2026.07</v>
      </c>
      <c r="B4390" s="17" t="n">
        <f aca="false">IFERROR(VALUE(LEFT(A4390,4)),"")</f>
        <v>2026</v>
      </c>
      <c r="C4390" s="17" t="n">
        <f aca="false">IFERROR(VALUE(RIGHT(A4390,2)),"")</f>
        <v>7</v>
      </c>
      <c r="D4390" s="11" t="str">
        <f aca="false">TRIM('수출입 실적(국가별)'!B4394)</f>
        <v>아이슬란드</v>
      </c>
      <c r="E4390" s="19" t="n">
        <f aca="false">IFERROR(VALUE(SUBSTITUTE(TRIM('수출입 실적(국가별)'!D4394),",","")),"")</f>
        <v>2649</v>
      </c>
      <c r="F4390" s="19" t="n">
        <f aca="false">IFERROR(VALUE(SUBSTITUTE(TRIM('수출입 실적(국가별)'!F4394),",","")),"")</f>
        <v>2187</v>
      </c>
      <c r="G4390" s="19" t="n">
        <f aca="false">IFERROR(VALUE(SUBSTITUTE(TRIM('수출입 실적(국가별)'!G4394),",","")),"")</f>
        <v>462</v>
      </c>
    </row>
    <row r="4391" customFormat="false" ht="15" hidden="false" customHeight="true" outlineLevel="0" collapsed="false">
      <c r="A4391" s="11" t="str">
        <f aca="false">TRIM('수출입 실적(국가별)'!A4395)</f>
        <v>2026.07</v>
      </c>
      <c r="B4391" s="17" t="n">
        <f aca="false">IFERROR(VALUE(LEFT(A4391,4)),"")</f>
        <v>2026</v>
      </c>
      <c r="C4391" s="17" t="n">
        <f aca="false">IFERROR(VALUE(RIGHT(A4391,2)),"")</f>
        <v>7</v>
      </c>
      <c r="D4391" s="11" t="str">
        <f aca="false">TRIM('수출입 실적(국가별)'!B4395)</f>
        <v>뉴 칼레도니아</v>
      </c>
      <c r="E4391" s="19" t="n">
        <f aca="false">IFERROR(VALUE(SUBSTITUTE(TRIM('수출입 실적(국가별)'!D4395),",","")),"")</f>
        <v>2547</v>
      </c>
      <c r="F4391" s="19" t="n">
        <f aca="false">IFERROR(VALUE(SUBSTITUTE(TRIM('수출입 실적(국가별)'!F4395),",","")),"")</f>
        <v>25527</v>
      </c>
      <c r="G4391" s="19" t="n">
        <f aca="false">IFERROR(VALUE(SUBSTITUTE(TRIM('수출입 실적(국가별)'!G4395),",","")),"")</f>
        <v>-22981</v>
      </c>
    </row>
    <row r="4392" customFormat="false" ht="15" hidden="false" customHeight="true" outlineLevel="0" collapsed="false">
      <c r="A4392" s="11" t="str">
        <f aca="false">TRIM('수출입 실적(국가별)'!A4396)</f>
        <v>2026.07</v>
      </c>
      <c r="B4392" s="17" t="n">
        <f aca="false">IFERROR(VALUE(LEFT(A4392,4)),"")</f>
        <v>2026</v>
      </c>
      <c r="C4392" s="17" t="n">
        <f aca="false">IFERROR(VALUE(RIGHT(A4392,2)),"")</f>
        <v>7</v>
      </c>
      <c r="D4392" s="11" t="str">
        <f aca="false">TRIM('수출입 실적(국가별)'!B4396)</f>
        <v>자마이카</v>
      </c>
      <c r="E4392" s="19" t="n">
        <f aca="false">IFERROR(VALUE(SUBSTITUTE(TRIM('수출입 실적(국가별)'!D4396),",","")),"")</f>
        <v>2105</v>
      </c>
      <c r="F4392" s="19" t="n">
        <f aca="false">IFERROR(VALUE(SUBSTITUTE(TRIM('수출입 실적(국가별)'!F4396),",","")),"")</f>
        <v>580</v>
      </c>
      <c r="G4392" s="19" t="n">
        <f aca="false">IFERROR(VALUE(SUBSTITUTE(TRIM('수출입 실적(국가별)'!G4396),",","")),"")</f>
        <v>1525</v>
      </c>
    </row>
    <row r="4393" customFormat="false" ht="15" hidden="false" customHeight="true" outlineLevel="0" collapsed="false">
      <c r="A4393" s="11" t="str">
        <f aca="false">TRIM('수출입 실적(국가별)'!A4397)</f>
        <v>2026.07</v>
      </c>
      <c r="B4393" s="17" t="n">
        <f aca="false">IFERROR(VALUE(LEFT(A4393,4)),"")</f>
        <v>2026</v>
      </c>
      <c r="C4393" s="17" t="n">
        <f aca="false">IFERROR(VALUE(RIGHT(A4393,2)),"")</f>
        <v>7</v>
      </c>
      <c r="D4393" s="11" t="str">
        <f aca="false">TRIM('수출입 실적(국가별)'!B4397)</f>
        <v>과델로프</v>
      </c>
      <c r="E4393" s="19" t="n">
        <f aca="false">IFERROR(VALUE(SUBSTITUTE(TRIM('수출입 실적(국가별)'!D4397),",","")),"")</f>
        <v>2091</v>
      </c>
      <c r="F4393" s="19" t="n">
        <f aca="false">IFERROR(VALUE(SUBSTITUTE(TRIM('수출입 실적(국가별)'!F4397),",","")),"")</f>
        <v>0</v>
      </c>
      <c r="G4393" s="19" t="n">
        <f aca="false">IFERROR(VALUE(SUBSTITUTE(TRIM('수출입 실적(국가별)'!G4397),",","")),"")</f>
        <v>2091</v>
      </c>
    </row>
    <row r="4394" customFormat="false" ht="15" hidden="false" customHeight="true" outlineLevel="0" collapsed="false">
      <c r="A4394" s="11" t="str">
        <f aca="false">TRIM('수출입 실적(국가별)'!A4398)</f>
        <v>2026.07</v>
      </c>
      <c r="B4394" s="17" t="n">
        <f aca="false">IFERROR(VALUE(LEFT(A4394,4)),"")</f>
        <v>2026</v>
      </c>
      <c r="C4394" s="17" t="n">
        <f aca="false">IFERROR(VALUE(RIGHT(A4394,2)),"")</f>
        <v>7</v>
      </c>
      <c r="D4394" s="11" t="str">
        <f aca="false">TRIM('수출입 실적(국가별)'!B4398)</f>
        <v>몰디브</v>
      </c>
      <c r="E4394" s="19" t="n">
        <f aca="false">IFERROR(VALUE(SUBSTITUTE(TRIM('수출입 실적(국가별)'!D4398),",","")),"")</f>
        <v>1807</v>
      </c>
      <c r="F4394" s="19" t="n">
        <f aca="false">IFERROR(VALUE(SUBSTITUTE(TRIM('수출입 실적(국가별)'!F4398),",","")),"")</f>
        <v>2</v>
      </c>
      <c r="G4394" s="19" t="n">
        <f aca="false">IFERROR(VALUE(SUBSTITUTE(TRIM('수출입 실적(국가별)'!G4398),",","")),"")</f>
        <v>1805</v>
      </c>
    </row>
    <row r="4395" customFormat="false" ht="15" hidden="false" customHeight="true" outlineLevel="0" collapsed="false">
      <c r="A4395" s="11" t="str">
        <f aca="false">TRIM('수출입 실적(국가별)'!A4399)</f>
        <v>2026.07</v>
      </c>
      <c r="B4395" s="17" t="n">
        <f aca="false">IFERROR(VALUE(LEFT(A4395,4)),"")</f>
        <v>2026</v>
      </c>
      <c r="C4395" s="17" t="n">
        <f aca="false">IFERROR(VALUE(RIGHT(A4395,2)),"")</f>
        <v>7</v>
      </c>
      <c r="D4395" s="11" t="str">
        <f aca="false">TRIM('수출입 실적(국가별)'!B4399)</f>
        <v>가봉</v>
      </c>
      <c r="E4395" s="19" t="n">
        <f aca="false">IFERROR(VALUE(SUBSTITUTE(TRIM('수출입 실적(국가별)'!D4399),",","")),"")</f>
        <v>1713</v>
      </c>
      <c r="F4395" s="19" t="n">
        <f aca="false">IFERROR(VALUE(SUBSTITUTE(TRIM('수출입 실적(국가별)'!F4399),",","")),"")</f>
        <v>124458</v>
      </c>
      <c r="G4395" s="19" t="n">
        <f aca="false">IFERROR(VALUE(SUBSTITUTE(TRIM('수출입 실적(국가별)'!G4399),",","")),"")</f>
        <v>-122745</v>
      </c>
    </row>
    <row r="4396" customFormat="false" ht="15" hidden="false" customHeight="true" outlineLevel="0" collapsed="false">
      <c r="A4396" s="11" t="str">
        <f aca="false">TRIM('수출입 실적(국가별)'!A4400)</f>
        <v>2026.07</v>
      </c>
      <c r="B4396" s="17" t="n">
        <f aca="false">IFERROR(VALUE(LEFT(A4396,4)),"")</f>
        <v>2026</v>
      </c>
      <c r="C4396" s="17" t="n">
        <f aca="false">IFERROR(VALUE(RIGHT(A4396,2)),"")</f>
        <v>7</v>
      </c>
      <c r="D4396" s="11" t="str">
        <f aca="false">TRIM('수출입 실적(국가별)'!B4400)</f>
        <v>아루바</v>
      </c>
      <c r="E4396" s="19" t="n">
        <f aca="false">IFERROR(VALUE(SUBSTITUTE(TRIM('수출입 실적(국가별)'!D4400),",","")),"")</f>
        <v>1563</v>
      </c>
      <c r="F4396" s="19" t="n">
        <f aca="false">IFERROR(VALUE(SUBSTITUTE(TRIM('수출입 실적(국가별)'!F4400),",","")),"")</f>
        <v>0</v>
      </c>
      <c r="G4396" s="19" t="n">
        <f aca="false">IFERROR(VALUE(SUBSTITUTE(TRIM('수출입 실적(국가별)'!G4400),",","")),"")</f>
        <v>1563</v>
      </c>
    </row>
    <row r="4397" customFormat="false" ht="15" hidden="false" customHeight="true" outlineLevel="0" collapsed="false">
      <c r="A4397" s="11" t="str">
        <f aca="false">TRIM('수출입 실적(국가별)'!A4401)</f>
        <v>2026.07</v>
      </c>
      <c r="B4397" s="17" t="n">
        <f aca="false">IFERROR(VALUE(LEFT(A4397,4)),"")</f>
        <v>2026</v>
      </c>
      <c r="C4397" s="17" t="n">
        <f aca="false">IFERROR(VALUE(RIGHT(A4397,2)),"")</f>
        <v>7</v>
      </c>
      <c r="D4397" s="11" t="str">
        <f aca="false">TRIM('수출입 실적(국가별)'!B4401)</f>
        <v>바베이도스</v>
      </c>
      <c r="E4397" s="19" t="n">
        <f aca="false">IFERROR(VALUE(SUBSTITUTE(TRIM('수출입 실적(국가별)'!D4401),",","")),"")</f>
        <v>1546</v>
      </c>
      <c r="F4397" s="19" t="n">
        <f aca="false">IFERROR(VALUE(SUBSTITUTE(TRIM('수출입 실적(국가별)'!F4401),",","")),"")</f>
        <v>60</v>
      </c>
      <c r="G4397" s="19" t="n">
        <f aca="false">IFERROR(VALUE(SUBSTITUTE(TRIM('수출입 실적(국가별)'!G4401),",","")),"")</f>
        <v>1486</v>
      </c>
    </row>
    <row r="4398" customFormat="false" ht="15" hidden="false" customHeight="true" outlineLevel="0" collapsed="false">
      <c r="A4398" s="11" t="str">
        <f aca="false">TRIM('수출입 실적(국가별)'!A4402)</f>
        <v>2026.07</v>
      </c>
      <c r="B4398" s="17" t="n">
        <f aca="false">IFERROR(VALUE(LEFT(A4398,4)),"")</f>
        <v>2026</v>
      </c>
      <c r="C4398" s="17" t="n">
        <f aca="false">IFERROR(VALUE(RIGHT(A4398,2)),"")</f>
        <v>7</v>
      </c>
      <c r="D4398" s="11" t="str">
        <f aca="false">TRIM('수출입 실적(국가별)'!B4402)</f>
        <v>북마리아나 군도</v>
      </c>
      <c r="E4398" s="19" t="n">
        <f aca="false">IFERROR(VALUE(SUBSTITUTE(TRIM('수출입 실적(국가별)'!D4402),",","")),"")</f>
        <v>1484</v>
      </c>
      <c r="F4398" s="19" t="n">
        <f aca="false">IFERROR(VALUE(SUBSTITUTE(TRIM('수출입 실적(국가별)'!F4402),",","")),"")</f>
        <v>100</v>
      </c>
      <c r="G4398" s="19" t="n">
        <f aca="false">IFERROR(VALUE(SUBSTITUTE(TRIM('수출입 실적(국가별)'!G4402),",","")),"")</f>
        <v>1384</v>
      </c>
    </row>
    <row r="4399" customFormat="false" ht="15" hidden="false" customHeight="true" outlineLevel="0" collapsed="false">
      <c r="A4399" s="11" t="str">
        <f aca="false">TRIM('수출입 실적(국가별)'!A4403)</f>
        <v>2026.07</v>
      </c>
      <c r="B4399" s="17" t="n">
        <f aca="false">IFERROR(VALUE(LEFT(A4399,4)),"")</f>
        <v>2026</v>
      </c>
      <c r="C4399" s="17" t="n">
        <f aca="false">IFERROR(VALUE(RIGHT(A4399,2)),"")</f>
        <v>7</v>
      </c>
      <c r="D4399" s="11" t="str">
        <f aca="false">TRIM('수출입 실적(국가별)'!B4403)</f>
        <v>마카오</v>
      </c>
      <c r="E4399" s="19" t="n">
        <f aca="false">IFERROR(VALUE(SUBSTITUTE(TRIM('수출입 실적(국가별)'!D4403),",","")),"")</f>
        <v>1476</v>
      </c>
      <c r="F4399" s="19" t="n">
        <f aca="false">IFERROR(VALUE(SUBSTITUTE(TRIM('수출입 실적(국가별)'!F4403),",","")),"")</f>
        <v>454</v>
      </c>
      <c r="G4399" s="19" t="n">
        <f aca="false">IFERROR(VALUE(SUBSTITUTE(TRIM('수출입 실적(국가별)'!G4403),",","")),"")</f>
        <v>1022</v>
      </c>
    </row>
    <row r="4400" customFormat="false" ht="15" hidden="false" customHeight="true" outlineLevel="0" collapsed="false">
      <c r="A4400" s="11" t="str">
        <f aca="false">TRIM('수출입 실적(국가별)'!A4404)</f>
        <v>2026.07</v>
      </c>
      <c r="B4400" s="17" t="n">
        <f aca="false">IFERROR(VALUE(LEFT(A4400,4)),"")</f>
        <v>2026</v>
      </c>
      <c r="C4400" s="17" t="n">
        <f aca="false">IFERROR(VALUE(RIGHT(A4400,2)),"")</f>
        <v>7</v>
      </c>
      <c r="D4400" s="11" t="str">
        <f aca="false">TRIM('수출입 실적(국가별)'!B4404)</f>
        <v>영령 캐이맨 군도</v>
      </c>
      <c r="E4400" s="19" t="n">
        <f aca="false">IFERROR(VALUE(SUBSTITUTE(TRIM('수출입 실적(국가별)'!D4404),",","")),"")</f>
        <v>1448</v>
      </c>
      <c r="F4400" s="19" t="n">
        <f aca="false">IFERROR(VALUE(SUBSTITUTE(TRIM('수출입 실적(국가별)'!F4404),",","")),"")</f>
        <v>0</v>
      </c>
      <c r="G4400" s="19" t="n">
        <f aca="false">IFERROR(VALUE(SUBSTITUTE(TRIM('수출입 실적(국가별)'!G4404),",","")),"")</f>
        <v>1448</v>
      </c>
    </row>
    <row r="4401" customFormat="false" ht="15" hidden="false" customHeight="true" outlineLevel="0" collapsed="false">
      <c r="A4401" s="11" t="str">
        <f aca="false">TRIM('수출입 실적(국가별)'!A4405)</f>
        <v>2026.07</v>
      </c>
      <c r="B4401" s="17" t="n">
        <f aca="false">IFERROR(VALUE(LEFT(A4401,4)),"")</f>
        <v>2026</v>
      </c>
      <c r="C4401" s="17" t="n">
        <f aca="false">IFERROR(VALUE(RIGHT(A4401,2)),"")</f>
        <v>7</v>
      </c>
      <c r="D4401" s="11" t="str">
        <f aca="false">TRIM('수출입 실적(국가별)'!B4405)</f>
        <v>큐라소</v>
      </c>
      <c r="E4401" s="19" t="n">
        <f aca="false">IFERROR(VALUE(SUBSTITUTE(TRIM('수출입 실적(국가별)'!D4405),",","")),"")</f>
        <v>1404</v>
      </c>
      <c r="F4401" s="19" t="n">
        <f aca="false">IFERROR(VALUE(SUBSTITUTE(TRIM('수출입 실적(국가별)'!F4405),",","")),"")</f>
        <v>0</v>
      </c>
      <c r="G4401" s="19" t="n">
        <f aca="false">IFERROR(VALUE(SUBSTITUTE(TRIM('수출입 실적(국가별)'!G4405),",","")),"")</f>
        <v>1404</v>
      </c>
    </row>
    <row r="4402" customFormat="false" ht="15" hidden="false" customHeight="true" outlineLevel="0" collapsed="false">
      <c r="A4402" s="11" t="str">
        <f aca="false">TRIM('수출입 실적(국가별)'!A4406)</f>
        <v>2026.07</v>
      </c>
      <c r="B4402" s="17" t="n">
        <f aca="false">IFERROR(VALUE(LEFT(A4402,4)),"")</f>
        <v>2026</v>
      </c>
      <c r="C4402" s="17" t="n">
        <f aca="false">IFERROR(VALUE(RIGHT(A4402,2)),"")</f>
        <v>7</v>
      </c>
      <c r="D4402" s="11" t="str">
        <f aca="false">TRIM('수출입 실적(국가별)'!B4406)</f>
        <v>우간다</v>
      </c>
      <c r="E4402" s="19" t="n">
        <f aca="false">IFERROR(VALUE(SUBSTITUTE(TRIM('수출입 실적(국가별)'!D4406),",","")),"")</f>
        <v>1179</v>
      </c>
      <c r="F4402" s="19" t="n">
        <f aca="false">IFERROR(VALUE(SUBSTITUTE(TRIM('수출입 실적(국가별)'!F4406),",","")),"")</f>
        <v>3920</v>
      </c>
      <c r="G4402" s="19" t="n">
        <f aca="false">IFERROR(VALUE(SUBSTITUTE(TRIM('수출입 실적(국가별)'!G4406),",","")),"")</f>
        <v>-2741</v>
      </c>
    </row>
    <row r="4403" customFormat="false" ht="15" hidden="false" customHeight="true" outlineLevel="0" collapsed="false">
      <c r="A4403" s="11" t="str">
        <f aca="false">TRIM('수출입 실적(국가별)'!A4407)</f>
        <v>2026.07</v>
      </c>
      <c r="B4403" s="17" t="n">
        <f aca="false">IFERROR(VALUE(LEFT(A4403,4)),"")</f>
        <v>2026</v>
      </c>
      <c r="C4403" s="17" t="n">
        <f aca="false">IFERROR(VALUE(RIGHT(A4403,2)),"")</f>
        <v>7</v>
      </c>
      <c r="D4403" s="11" t="str">
        <f aca="false">TRIM('수출입 실적(국가별)'!B4407)</f>
        <v>세이쉘</v>
      </c>
      <c r="E4403" s="19" t="n">
        <f aca="false">IFERROR(VALUE(SUBSTITUTE(TRIM('수출입 실적(국가별)'!D4407),",","")),"")</f>
        <v>1150</v>
      </c>
      <c r="F4403" s="19" t="n">
        <f aca="false">IFERROR(VALUE(SUBSTITUTE(TRIM('수출입 실적(국가별)'!F4407),",","")),"")</f>
        <v>219</v>
      </c>
      <c r="G4403" s="19" t="n">
        <f aca="false">IFERROR(VALUE(SUBSTITUTE(TRIM('수출입 실적(국가별)'!G4407),",","")),"")</f>
        <v>930</v>
      </c>
    </row>
    <row r="4404" customFormat="false" ht="15" hidden="false" customHeight="true" outlineLevel="0" collapsed="false">
      <c r="A4404" s="11" t="str">
        <f aca="false">TRIM('수출입 실적(국가별)'!A4408)</f>
        <v>2026.07</v>
      </c>
      <c r="B4404" s="17" t="n">
        <f aca="false">IFERROR(VALUE(LEFT(A4404,4)),"")</f>
        <v>2026</v>
      </c>
      <c r="C4404" s="17" t="n">
        <f aca="false">IFERROR(VALUE(RIGHT(A4404,2)),"")</f>
        <v>7</v>
      </c>
      <c r="D4404" s="11" t="str">
        <f aca="false">TRIM('수출입 실적(국가별)'!B4408)</f>
        <v>아메리칸 사모아</v>
      </c>
      <c r="E4404" s="19" t="n">
        <f aca="false">IFERROR(VALUE(SUBSTITUTE(TRIM('수출입 실적(국가별)'!D4408),",","")),"")</f>
        <v>1135</v>
      </c>
      <c r="F4404" s="19" t="n">
        <f aca="false">IFERROR(VALUE(SUBSTITUTE(TRIM('수출입 실적(국가별)'!F4408),",","")),"")</f>
        <v>46</v>
      </c>
      <c r="G4404" s="19" t="n">
        <f aca="false">IFERROR(VALUE(SUBSTITUTE(TRIM('수출입 실적(국가별)'!G4408),",","")),"")</f>
        <v>1089</v>
      </c>
    </row>
    <row r="4405" customFormat="false" ht="15" hidden="false" customHeight="true" outlineLevel="0" collapsed="false">
      <c r="A4405" s="11" t="str">
        <f aca="false">TRIM('수출입 실적(국가별)'!A4409)</f>
        <v>2026.07</v>
      </c>
      <c r="B4405" s="17" t="n">
        <f aca="false">IFERROR(VALUE(LEFT(A4405,4)),"")</f>
        <v>2026</v>
      </c>
      <c r="C4405" s="17" t="n">
        <f aca="false">IFERROR(VALUE(RIGHT(A4405,2)),"")</f>
        <v>7</v>
      </c>
      <c r="D4405" s="11" t="str">
        <f aca="false">TRIM('수출입 실적(국가별)'!B4409)</f>
        <v>그레나다</v>
      </c>
      <c r="E4405" s="19" t="n">
        <f aca="false">IFERROR(VALUE(SUBSTITUTE(TRIM('수출입 실적(국가별)'!D4409),",","")),"")</f>
        <v>1030</v>
      </c>
      <c r="F4405" s="19" t="n">
        <f aca="false">IFERROR(VALUE(SUBSTITUTE(TRIM('수출입 실적(국가별)'!F4409),",","")),"")</f>
        <v>0</v>
      </c>
      <c r="G4405" s="19" t="n">
        <f aca="false">IFERROR(VALUE(SUBSTITUTE(TRIM('수출입 실적(국가별)'!G4409),",","")),"")</f>
        <v>1030</v>
      </c>
    </row>
    <row r="4406" customFormat="false" ht="15" hidden="false" customHeight="true" outlineLevel="0" collapsed="false">
      <c r="A4406" s="11" t="str">
        <f aca="false">TRIM('수출입 실적(국가별)'!A4410)</f>
        <v>2026.07</v>
      </c>
      <c r="B4406" s="17" t="n">
        <f aca="false">IFERROR(VALUE(LEFT(A4406,4)),"")</f>
        <v>2026</v>
      </c>
      <c r="C4406" s="17" t="n">
        <f aca="false">IFERROR(VALUE(RIGHT(A4406,2)),"")</f>
        <v>7</v>
      </c>
      <c r="D4406" s="11" t="str">
        <f aca="false">TRIM('수출입 실적(국가별)'!B4410)</f>
        <v>아이티</v>
      </c>
      <c r="E4406" s="19" t="n">
        <f aca="false">IFERROR(VALUE(SUBSTITUTE(TRIM('수출입 실적(국가별)'!D4410),",","")),"")</f>
        <v>1028</v>
      </c>
      <c r="F4406" s="19" t="n">
        <f aca="false">IFERROR(VALUE(SUBSTITUTE(TRIM('수출입 실적(국가별)'!F4410),",","")),"")</f>
        <v>64</v>
      </c>
      <c r="G4406" s="19" t="n">
        <f aca="false">IFERROR(VALUE(SUBSTITUTE(TRIM('수출입 실적(국가별)'!G4410),",","")),"")</f>
        <v>964</v>
      </c>
    </row>
    <row r="4407" customFormat="false" ht="15" hidden="false" customHeight="true" outlineLevel="0" collapsed="false">
      <c r="A4407" s="11" t="str">
        <f aca="false">TRIM('수출입 실적(국가별)'!A4411)</f>
        <v>2026.07</v>
      </c>
      <c r="B4407" s="17" t="n">
        <f aca="false">IFERROR(VALUE(LEFT(A4407,4)),"")</f>
        <v>2026</v>
      </c>
      <c r="C4407" s="17" t="n">
        <f aca="false">IFERROR(VALUE(RIGHT(A4407,2)),"")</f>
        <v>7</v>
      </c>
      <c r="D4407" s="11" t="str">
        <f aca="false">TRIM('수출입 실적(국가별)'!B4411)</f>
        <v>세인트마틴(생마르탱)</v>
      </c>
      <c r="E4407" s="19" t="n">
        <f aca="false">IFERROR(VALUE(SUBSTITUTE(TRIM('수출입 실적(국가별)'!D4411),",","")),"")</f>
        <v>1009</v>
      </c>
      <c r="F4407" s="19" t="n">
        <f aca="false">IFERROR(VALUE(SUBSTITUTE(TRIM('수출입 실적(국가별)'!F4411),",","")),"")</f>
        <v>0</v>
      </c>
      <c r="G4407" s="19" t="n">
        <f aca="false">IFERROR(VALUE(SUBSTITUTE(TRIM('수출입 실적(국가별)'!G4411),",","")),"")</f>
        <v>1009</v>
      </c>
    </row>
    <row r="4408" customFormat="false" ht="15" hidden="false" customHeight="true" outlineLevel="0" collapsed="false">
      <c r="A4408" s="11" t="str">
        <f aca="false">TRIM('수출입 실적(국가별)'!A4412)</f>
        <v>2026.07</v>
      </c>
      <c r="B4408" s="17" t="n">
        <f aca="false">IFERROR(VALUE(LEFT(A4408,4)),"")</f>
        <v>2026</v>
      </c>
      <c r="C4408" s="17" t="n">
        <f aca="false">IFERROR(VALUE(RIGHT(A4408,2)),"")</f>
        <v>7</v>
      </c>
      <c r="D4408" s="11" t="str">
        <f aca="false">TRIM('수출입 실적(국가별)'!B4412)</f>
        <v>소말리아</v>
      </c>
      <c r="E4408" s="19" t="n">
        <f aca="false">IFERROR(VALUE(SUBSTITUTE(TRIM('수출입 실적(국가별)'!D4412),",","")),"")</f>
        <v>944</v>
      </c>
      <c r="F4408" s="19" t="n">
        <f aca="false">IFERROR(VALUE(SUBSTITUTE(TRIM('수출입 실적(국가별)'!F4412),",","")),"")</f>
        <v>76</v>
      </c>
      <c r="G4408" s="19" t="n">
        <f aca="false">IFERROR(VALUE(SUBSTITUTE(TRIM('수출입 실적(국가별)'!G4412),",","")),"")</f>
        <v>869</v>
      </c>
    </row>
    <row r="4409" customFormat="false" ht="15" hidden="false" customHeight="true" outlineLevel="0" collapsed="false">
      <c r="A4409" s="11" t="str">
        <f aca="false">TRIM('수출입 실적(국가별)'!A4413)</f>
        <v>2026.07</v>
      </c>
      <c r="B4409" s="17" t="n">
        <f aca="false">IFERROR(VALUE(LEFT(A4409,4)),"")</f>
        <v>2026</v>
      </c>
      <c r="C4409" s="17" t="n">
        <f aca="false">IFERROR(VALUE(RIGHT(A4409,2)),"")</f>
        <v>7</v>
      </c>
      <c r="D4409" s="11" t="str">
        <f aca="false">TRIM('수출입 실적(국가별)'!B4413)</f>
        <v>모리타니</v>
      </c>
      <c r="E4409" s="19" t="n">
        <f aca="false">IFERROR(VALUE(SUBSTITUTE(TRIM('수출입 실적(국가별)'!D4413),",","")),"")</f>
        <v>919</v>
      </c>
      <c r="F4409" s="19" t="n">
        <f aca="false">IFERROR(VALUE(SUBSTITUTE(TRIM('수출입 실적(국가별)'!F4413),",","")),"")</f>
        <v>2274</v>
      </c>
      <c r="G4409" s="19" t="n">
        <f aca="false">IFERROR(VALUE(SUBSTITUTE(TRIM('수출입 실적(국가별)'!G4413),",","")),"")</f>
        <v>-1355</v>
      </c>
    </row>
    <row r="4410" customFormat="false" ht="15" hidden="false" customHeight="true" outlineLevel="0" collapsed="false">
      <c r="A4410" s="11" t="str">
        <f aca="false">TRIM('수출입 실적(국가별)'!A4414)</f>
        <v>2026.07</v>
      </c>
      <c r="B4410" s="17" t="n">
        <f aca="false">IFERROR(VALUE(LEFT(A4410,4)),"")</f>
        <v>2026</v>
      </c>
      <c r="C4410" s="17" t="n">
        <f aca="false">IFERROR(VALUE(RIGHT(A4410,2)),"")</f>
        <v>7</v>
      </c>
      <c r="D4410" s="11" t="str">
        <f aca="false">TRIM('수출입 실적(국가별)'!B4414)</f>
        <v>리히텐슈타인</v>
      </c>
      <c r="E4410" s="19" t="n">
        <f aca="false">IFERROR(VALUE(SUBSTITUTE(TRIM('수출입 실적(국가별)'!D4414),",","")),"")</f>
        <v>917</v>
      </c>
      <c r="F4410" s="19" t="n">
        <f aca="false">IFERROR(VALUE(SUBSTITUTE(TRIM('수출입 실적(국가별)'!F4414),",","")),"")</f>
        <v>2960</v>
      </c>
      <c r="G4410" s="19" t="n">
        <f aca="false">IFERROR(VALUE(SUBSTITUTE(TRIM('수출입 실적(국가별)'!G4414),",","")),"")</f>
        <v>-2043</v>
      </c>
    </row>
    <row r="4411" customFormat="false" ht="15" hidden="false" customHeight="true" outlineLevel="0" collapsed="false">
      <c r="A4411" s="11" t="str">
        <f aca="false">TRIM('수출입 실적(국가별)'!A4415)</f>
        <v>2026.07</v>
      </c>
      <c r="B4411" s="17" t="n">
        <f aca="false">IFERROR(VALUE(LEFT(A4411,4)),"")</f>
        <v>2026</v>
      </c>
      <c r="C4411" s="17" t="n">
        <f aca="false">IFERROR(VALUE(RIGHT(A4411,2)),"")</f>
        <v>7</v>
      </c>
      <c r="D4411" s="11" t="str">
        <f aca="false">TRIM('수출입 실적(국가별)'!B4415)</f>
        <v>나미비아</v>
      </c>
      <c r="E4411" s="19" t="n">
        <f aca="false">IFERROR(VALUE(SUBSTITUTE(TRIM('수출입 실적(국가별)'!D4415),",","")),"")</f>
        <v>905</v>
      </c>
      <c r="F4411" s="19" t="n">
        <f aca="false">IFERROR(VALUE(SUBSTITUTE(TRIM('수출입 실적(국가별)'!F4415),",","")),"")</f>
        <v>6063</v>
      </c>
      <c r="G4411" s="19" t="n">
        <f aca="false">IFERROR(VALUE(SUBSTITUTE(TRIM('수출입 실적(국가별)'!G4415),",","")),"")</f>
        <v>-5158</v>
      </c>
    </row>
    <row r="4412" customFormat="false" ht="15" hidden="false" customHeight="true" outlineLevel="0" collapsed="false">
      <c r="A4412" s="11" t="str">
        <f aca="false">TRIM('수출입 실적(국가별)'!A4416)</f>
        <v>2026.07</v>
      </c>
      <c r="B4412" s="17" t="n">
        <f aca="false">IFERROR(VALUE(LEFT(A4412,4)),"")</f>
        <v>2026</v>
      </c>
      <c r="C4412" s="17" t="n">
        <f aca="false">IFERROR(VALUE(RIGHT(A4412,2)),"")</f>
        <v>7</v>
      </c>
      <c r="D4412" s="11" t="str">
        <f aca="false">TRIM('수출입 실적(국가별)'!B4416)</f>
        <v>바누아투</v>
      </c>
      <c r="E4412" s="19" t="n">
        <f aca="false">IFERROR(VALUE(SUBSTITUTE(TRIM('수출입 실적(국가별)'!D4416),",","")),"")</f>
        <v>880</v>
      </c>
      <c r="F4412" s="19" t="n">
        <f aca="false">IFERROR(VALUE(SUBSTITUTE(TRIM('수출입 실적(국가별)'!F4416),",","")),"")</f>
        <v>1179</v>
      </c>
      <c r="G4412" s="19" t="n">
        <f aca="false">IFERROR(VALUE(SUBSTITUTE(TRIM('수출입 실적(국가별)'!G4416),",","")),"")</f>
        <v>-300</v>
      </c>
    </row>
    <row r="4413" customFormat="false" ht="15" hidden="false" customHeight="true" outlineLevel="0" collapsed="false">
      <c r="A4413" s="11" t="str">
        <f aca="false">TRIM('수출입 실적(국가별)'!A4417)</f>
        <v>2026.07</v>
      </c>
      <c r="B4413" s="17" t="n">
        <f aca="false">IFERROR(VALUE(LEFT(A4413,4)),"")</f>
        <v>2026</v>
      </c>
      <c r="C4413" s="17" t="n">
        <f aca="false">IFERROR(VALUE(RIGHT(A4413,2)),"")</f>
        <v>7</v>
      </c>
      <c r="D4413" s="11" t="str">
        <f aca="false">TRIM('수출입 실적(국가별)'!B4417)</f>
        <v>수리남</v>
      </c>
      <c r="E4413" s="19" t="n">
        <f aca="false">IFERROR(VALUE(SUBSTITUTE(TRIM('수출입 실적(국가별)'!D4417),",","")),"")</f>
        <v>868</v>
      </c>
      <c r="F4413" s="19" t="n">
        <f aca="false">IFERROR(VALUE(SUBSTITUTE(TRIM('수출입 실적(국가별)'!F4417),",","")),"")</f>
        <v>465</v>
      </c>
      <c r="G4413" s="19" t="n">
        <f aca="false">IFERROR(VALUE(SUBSTITUTE(TRIM('수출입 실적(국가별)'!G4417),",","")),"")</f>
        <v>403</v>
      </c>
    </row>
    <row r="4414" customFormat="false" ht="15" hidden="false" customHeight="true" outlineLevel="0" collapsed="false">
      <c r="A4414" s="11" t="str">
        <f aca="false">TRIM('수출입 실적(국가별)'!A4418)</f>
        <v>2026.07</v>
      </c>
      <c r="B4414" s="17" t="n">
        <f aca="false">IFERROR(VALUE(LEFT(A4414,4)),"")</f>
        <v>2026</v>
      </c>
      <c r="C4414" s="17" t="n">
        <f aca="false">IFERROR(VALUE(RIGHT(A4414,2)),"")</f>
        <v>7</v>
      </c>
      <c r="D4414" s="11" t="str">
        <f aca="false">TRIM('수출입 실적(국가별)'!B4418)</f>
        <v>마세도니아</v>
      </c>
      <c r="E4414" s="19" t="n">
        <f aca="false">IFERROR(VALUE(SUBSTITUTE(TRIM('수출입 실적(국가별)'!D4418),",","")),"")</f>
        <v>868</v>
      </c>
      <c r="F4414" s="19" t="n">
        <f aca="false">IFERROR(VALUE(SUBSTITUTE(TRIM('수출입 실적(국가별)'!F4418),",","")),"")</f>
        <v>1316</v>
      </c>
      <c r="G4414" s="19" t="n">
        <f aca="false">IFERROR(VALUE(SUBSTITUTE(TRIM('수출입 실적(국가별)'!G4418),",","")),"")</f>
        <v>-448</v>
      </c>
    </row>
    <row r="4415" customFormat="false" ht="15" hidden="false" customHeight="true" outlineLevel="0" collapsed="false">
      <c r="A4415" s="11" t="str">
        <f aca="false">TRIM('수출입 실적(국가별)'!A4419)</f>
        <v>2026.07</v>
      </c>
      <c r="B4415" s="17" t="n">
        <f aca="false">IFERROR(VALUE(LEFT(A4415,4)),"")</f>
        <v>2026</v>
      </c>
      <c r="C4415" s="17" t="n">
        <f aca="false">IFERROR(VALUE(RIGHT(A4415,2)),"")</f>
        <v>7</v>
      </c>
      <c r="D4415" s="11" t="str">
        <f aca="false">TRIM('수출입 실적(국가별)'!B4419)</f>
        <v>팔레스타인 해방기구</v>
      </c>
      <c r="E4415" s="19" t="n">
        <f aca="false">IFERROR(VALUE(SUBSTITUTE(TRIM('수출입 실적(국가별)'!D4419),",","")),"")</f>
        <v>824</v>
      </c>
      <c r="F4415" s="19" t="n">
        <f aca="false">IFERROR(VALUE(SUBSTITUTE(TRIM('수출입 실적(국가별)'!F4419),",","")),"")</f>
        <v>452</v>
      </c>
      <c r="G4415" s="19" t="n">
        <f aca="false">IFERROR(VALUE(SUBSTITUTE(TRIM('수출입 실적(국가별)'!G4419),",","")),"")</f>
        <v>372</v>
      </c>
    </row>
    <row r="4416" customFormat="false" ht="15" hidden="false" customHeight="true" outlineLevel="0" collapsed="false">
      <c r="A4416" s="11" t="str">
        <f aca="false">TRIM('수출입 실적(국가별)'!A4420)</f>
        <v>2026.07</v>
      </c>
      <c r="B4416" s="17" t="n">
        <f aca="false">IFERROR(VALUE(LEFT(A4416,4)),"")</f>
        <v>2026</v>
      </c>
      <c r="C4416" s="17" t="n">
        <f aca="false">IFERROR(VALUE(RIGHT(A4416,2)),"")</f>
        <v>7</v>
      </c>
      <c r="D4416" s="11" t="str">
        <f aca="false">TRIM('수출입 실적(국가별)'!B4420)</f>
        <v>니제르</v>
      </c>
      <c r="E4416" s="19" t="n">
        <f aca="false">IFERROR(VALUE(SUBSTITUTE(TRIM('수출입 실적(국가별)'!D4420),",","")),"")</f>
        <v>823</v>
      </c>
      <c r="F4416" s="19" t="n">
        <f aca="false">IFERROR(VALUE(SUBSTITUTE(TRIM('수출입 실적(국가별)'!F4420),",","")),"")</f>
        <v>0</v>
      </c>
      <c r="G4416" s="19" t="n">
        <f aca="false">IFERROR(VALUE(SUBSTITUTE(TRIM('수출입 실적(국가별)'!G4420),",","")),"")</f>
        <v>823</v>
      </c>
    </row>
    <row r="4417" customFormat="false" ht="15" hidden="false" customHeight="true" outlineLevel="0" collapsed="false">
      <c r="A4417" s="11" t="str">
        <f aca="false">TRIM('수출입 실적(국가별)'!A4421)</f>
        <v>2026.07</v>
      </c>
      <c r="B4417" s="17" t="n">
        <f aca="false">IFERROR(VALUE(LEFT(A4417,4)),"")</f>
        <v>2026</v>
      </c>
      <c r="C4417" s="17" t="n">
        <f aca="false">IFERROR(VALUE(RIGHT(A4417,2)),"")</f>
        <v>7</v>
      </c>
      <c r="D4417" s="11" t="str">
        <f aca="false">TRIM('수출입 실적(국가별)'!B4421)</f>
        <v>르완다</v>
      </c>
      <c r="E4417" s="19" t="n">
        <f aca="false">IFERROR(VALUE(SUBSTITUTE(TRIM('수출입 실적(국가별)'!D4421),",","")),"")</f>
        <v>750</v>
      </c>
      <c r="F4417" s="19" t="n">
        <f aca="false">IFERROR(VALUE(SUBSTITUTE(TRIM('수출입 실적(국가별)'!F4421),",","")),"")</f>
        <v>120</v>
      </c>
      <c r="G4417" s="19" t="n">
        <f aca="false">IFERROR(VALUE(SUBSTITUTE(TRIM('수출입 실적(국가별)'!G4421),",","")),"")</f>
        <v>631</v>
      </c>
    </row>
    <row r="4418" customFormat="false" ht="15" hidden="false" customHeight="true" outlineLevel="0" collapsed="false">
      <c r="A4418" s="11" t="str">
        <f aca="false">TRIM('수출입 실적(국가별)'!A4422)</f>
        <v>2026.07</v>
      </c>
      <c r="B4418" s="17" t="n">
        <f aca="false">IFERROR(VALUE(LEFT(A4418,4)),"")</f>
        <v>2026</v>
      </c>
      <c r="C4418" s="17" t="n">
        <f aca="false">IFERROR(VALUE(RIGHT(A4418,2)),"")</f>
        <v>7</v>
      </c>
      <c r="D4418" s="11" t="str">
        <f aca="false">TRIM('수출입 실적(국가별)'!B4422)</f>
        <v>시에라 리온</v>
      </c>
      <c r="E4418" s="19" t="n">
        <f aca="false">IFERROR(VALUE(SUBSTITUTE(TRIM('수출입 실적(국가별)'!D4422),",","")),"")</f>
        <v>750</v>
      </c>
      <c r="F4418" s="19" t="n">
        <f aca="false">IFERROR(VALUE(SUBSTITUTE(TRIM('수출입 실적(국가별)'!F4422),",","")),"")</f>
        <v>1273</v>
      </c>
      <c r="G4418" s="19" t="n">
        <f aca="false">IFERROR(VALUE(SUBSTITUTE(TRIM('수출입 실적(국가별)'!G4422),",","")),"")</f>
        <v>-524</v>
      </c>
    </row>
    <row r="4419" customFormat="false" ht="15" hidden="false" customHeight="true" outlineLevel="0" collapsed="false">
      <c r="A4419" s="11" t="str">
        <f aca="false">TRIM('수출입 실적(국가별)'!A4423)</f>
        <v>2026.07</v>
      </c>
      <c r="B4419" s="17" t="n">
        <f aca="false">IFERROR(VALUE(LEFT(A4419,4)),"")</f>
        <v>2026</v>
      </c>
      <c r="C4419" s="17" t="n">
        <f aca="false">IFERROR(VALUE(RIGHT(A4419,2)),"")</f>
        <v>7</v>
      </c>
      <c r="D4419" s="11" t="str">
        <f aca="false">TRIM('수출입 실적(국가별)'!B4423)</f>
        <v>부탄</v>
      </c>
      <c r="E4419" s="19" t="n">
        <f aca="false">IFERROR(VALUE(SUBSTITUTE(TRIM('수출입 실적(국가별)'!D4423),",","")),"")</f>
        <v>704</v>
      </c>
      <c r="F4419" s="19" t="n">
        <f aca="false">IFERROR(VALUE(SUBSTITUTE(TRIM('수출입 실적(국가별)'!F4423),",","")),"")</f>
        <v>224</v>
      </c>
      <c r="G4419" s="19" t="n">
        <f aca="false">IFERROR(VALUE(SUBSTITUTE(TRIM('수출입 실적(국가별)'!G4423),",","")),"")</f>
        <v>480</v>
      </c>
    </row>
    <row r="4420" customFormat="false" ht="15" hidden="false" customHeight="true" outlineLevel="0" collapsed="false">
      <c r="A4420" s="11" t="str">
        <f aca="false">TRIM('수출입 실적(국가별)'!A4424)</f>
        <v>2026.07</v>
      </c>
      <c r="B4420" s="17" t="n">
        <f aca="false">IFERROR(VALUE(LEFT(A4420,4)),"")</f>
        <v>2026</v>
      </c>
      <c r="C4420" s="17" t="n">
        <f aca="false">IFERROR(VALUE(RIGHT(A4420,2)),"")</f>
        <v>7</v>
      </c>
      <c r="D4420" s="11" t="str">
        <f aca="false">TRIM('수출입 실적(국가별)'!B4424)</f>
        <v>감비아</v>
      </c>
      <c r="E4420" s="19" t="n">
        <f aca="false">IFERROR(VALUE(SUBSTITUTE(TRIM('수출입 실적(국가별)'!D4424),",","")),"")</f>
        <v>674</v>
      </c>
      <c r="F4420" s="19" t="n">
        <f aca="false">IFERROR(VALUE(SUBSTITUTE(TRIM('수출입 실적(국가별)'!F4424),",","")),"")</f>
        <v>1670</v>
      </c>
      <c r="G4420" s="19" t="n">
        <f aca="false">IFERROR(VALUE(SUBSTITUTE(TRIM('수출입 실적(국가별)'!G4424),",","")),"")</f>
        <v>-996</v>
      </c>
    </row>
    <row r="4421" customFormat="false" ht="15" hidden="false" customHeight="true" outlineLevel="0" collapsed="false">
      <c r="A4421" s="11" t="str">
        <f aca="false">TRIM('수출입 실적(국가별)'!A4425)</f>
        <v>2026.07</v>
      </c>
      <c r="B4421" s="17" t="n">
        <f aca="false">IFERROR(VALUE(LEFT(A4421,4)),"")</f>
        <v>2026</v>
      </c>
      <c r="C4421" s="17" t="n">
        <f aca="false">IFERROR(VALUE(RIGHT(A4421,2)),"")</f>
        <v>7</v>
      </c>
      <c r="D4421" s="11" t="str">
        <f aca="false">TRIM('수출입 실적(국가별)'!B4425)</f>
        <v>마이크로네시아</v>
      </c>
      <c r="E4421" s="19" t="n">
        <f aca="false">IFERROR(VALUE(SUBSTITUTE(TRIM('수출입 실적(국가별)'!D4425),",","")),"")</f>
        <v>635</v>
      </c>
      <c r="F4421" s="19" t="n">
        <f aca="false">IFERROR(VALUE(SUBSTITUTE(TRIM('수출입 실적(국가별)'!F4425),",","")),"")</f>
        <v>117</v>
      </c>
      <c r="G4421" s="19" t="n">
        <f aca="false">IFERROR(VALUE(SUBSTITUTE(TRIM('수출입 실적(국가별)'!G4425),",","")),"")</f>
        <v>519</v>
      </c>
    </row>
    <row r="4422" customFormat="false" ht="15" hidden="false" customHeight="true" outlineLevel="0" collapsed="false">
      <c r="A4422" s="11" t="str">
        <f aca="false">TRIM('수출입 실적(국가별)'!A4426)</f>
        <v>2026.07</v>
      </c>
      <c r="B4422" s="17" t="n">
        <f aca="false">IFERROR(VALUE(LEFT(A4422,4)),"")</f>
        <v>2026</v>
      </c>
      <c r="C4422" s="17" t="n">
        <f aca="false">IFERROR(VALUE(RIGHT(A4422,2)),"")</f>
        <v>7</v>
      </c>
      <c r="D4422" s="11" t="str">
        <f aca="false">TRIM('수출입 실적(국가별)'!B4426)</f>
        <v>쿠바</v>
      </c>
      <c r="E4422" s="19" t="n">
        <f aca="false">IFERROR(VALUE(SUBSTITUTE(TRIM('수출입 실적(국가별)'!D4426),",","")),"")</f>
        <v>531</v>
      </c>
      <c r="F4422" s="19" t="n">
        <f aca="false">IFERROR(VALUE(SUBSTITUTE(TRIM('수출입 실적(국가별)'!F4426),",","")),"")</f>
        <v>110</v>
      </c>
      <c r="G4422" s="19" t="n">
        <f aca="false">IFERROR(VALUE(SUBSTITUTE(TRIM('수출입 실적(국가별)'!G4426),",","")),"")</f>
        <v>421</v>
      </c>
    </row>
    <row r="4423" customFormat="false" ht="15" hidden="false" customHeight="true" outlineLevel="0" collapsed="false">
      <c r="A4423" s="11" t="str">
        <f aca="false">TRIM('수출입 실적(국가별)'!A4427)</f>
        <v>2026.07</v>
      </c>
      <c r="B4423" s="17" t="n">
        <f aca="false">IFERROR(VALUE(LEFT(A4423,4)),"")</f>
        <v>2026</v>
      </c>
      <c r="C4423" s="17" t="n">
        <f aca="false">IFERROR(VALUE(RIGHT(A4423,2)),"")</f>
        <v>7</v>
      </c>
      <c r="D4423" s="11" t="str">
        <f aca="false">TRIM('수출입 실적(국가별)'!B4427)</f>
        <v>적도 기니</v>
      </c>
      <c r="E4423" s="19" t="n">
        <f aca="false">IFERROR(VALUE(SUBSTITUTE(TRIM('수출입 실적(국가별)'!D4427),",","")),"")</f>
        <v>496</v>
      </c>
      <c r="F4423" s="19" t="n">
        <f aca="false">IFERROR(VALUE(SUBSTITUTE(TRIM('수출입 실적(국가별)'!F4427),",","")),"")</f>
        <v>124094</v>
      </c>
      <c r="G4423" s="19" t="n">
        <f aca="false">IFERROR(VALUE(SUBSTITUTE(TRIM('수출입 실적(국가별)'!G4427),",","")),"")</f>
        <v>-123597</v>
      </c>
    </row>
    <row r="4424" customFormat="false" ht="15" hidden="false" customHeight="true" outlineLevel="0" collapsed="false">
      <c r="A4424" s="11" t="str">
        <f aca="false">TRIM('수출입 실적(국가별)'!A4428)</f>
        <v>2026.07</v>
      </c>
      <c r="B4424" s="17" t="n">
        <f aca="false">IFERROR(VALUE(LEFT(A4424,4)),"")</f>
        <v>2026</v>
      </c>
      <c r="C4424" s="17" t="n">
        <f aca="false">IFERROR(VALUE(RIGHT(A4424,2)),"")</f>
        <v>7</v>
      </c>
      <c r="D4424" s="11" t="str">
        <f aca="false">TRIM('수출입 실적(국가별)'!B4428)</f>
        <v>보스니아-헤르체고비나</v>
      </c>
      <c r="E4424" s="19" t="n">
        <f aca="false">IFERROR(VALUE(SUBSTITUTE(TRIM('수출입 실적(국가별)'!D4428),",","")),"")</f>
        <v>495</v>
      </c>
      <c r="F4424" s="19" t="n">
        <f aca="false">IFERROR(VALUE(SUBSTITUTE(TRIM('수출입 실적(국가별)'!F4428),",","")),"")</f>
        <v>1423</v>
      </c>
      <c r="G4424" s="19" t="n">
        <f aca="false">IFERROR(VALUE(SUBSTITUTE(TRIM('수출입 실적(국가별)'!G4428),",","")),"")</f>
        <v>-928</v>
      </c>
    </row>
    <row r="4425" customFormat="false" ht="15" hidden="false" customHeight="true" outlineLevel="0" collapsed="false">
      <c r="A4425" s="11" t="str">
        <f aca="false">TRIM('수출입 실적(국가별)'!A4429)</f>
        <v>2026.07</v>
      </c>
      <c r="B4425" s="17" t="n">
        <f aca="false">IFERROR(VALUE(LEFT(A4425,4)),"")</f>
        <v>2026</v>
      </c>
      <c r="C4425" s="17" t="n">
        <f aca="false">IFERROR(VALUE(RIGHT(A4425,2)),"")</f>
        <v>7</v>
      </c>
      <c r="D4425" s="11" t="str">
        <f aca="false">TRIM('수출입 실적(국가별)'!B4429)</f>
        <v>키리바티</v>
      </c>
      <c r="E4425" s="19" t="n">
        <f aca="false">IFERROR(VALUE(SUBSTITUTE(TRIM('수출입 실적(국가별)'!D4429),",","")),"")</f>
        <v>429</v>
      </c>
      <c r="F4425" s="19" t="n">
        <f aca="false">IFERROR(VALUE(SUBSTITUTE(TRIM('수출입 실적(국가별)'!F4429),",","")),"")</f>
        <v>1272</v>
      </c>
      <c r="G4425" s="19" t="n">
        <f aca="false">IFERROR(VALUE(SUBSTITUTE(TRIM('수출입 실적(국가별)'!G4429),",","")),"")</f>
        <v>-843</v>
      </c>
    </row>
    <row r="4426" customFormat="false" ht="15" hidden="false" customHeight="true" outlineLevel="0" collapsed="false">
      <c r="A4426" s="11" t="str">
        <f aca="false">TRIM('수출입 실적(국가별)'!A4430)</f>
        <v>2026.07</v>
      </c>
      <c r="B4426" s="17" t="n">
        <f aca="false">IFERROR(VALUE(LEFT(A4426,4)),"")</f>
        <v>2026</v>
      </c>
      <c r="C4426" s="17" t="n">
        <f aca="false">IFERROR(VALUE(RIGHT(A4426,2)),"")</f>
        <v>7</v>
      </c>
      <c r="D4426" s="11" t="str">
        <f aca="false">TRIM('수출입 실적(국가별)'!B4430)</f>
        <v>말리</v>
      </c>
      <c r="E4426" s="19" t="n">
        <f aca="false">IFERROR(VALUE(SUBSTITUTE(TRIM('수출입 실적(국가별)'!D4430),",","")),"")</f>
        <v>417</v>
      </c>
      <c r="F4426" s="19" t="n">
        <f aca="false">IFERROR(VALUE(SUBSTITUTE(TRIM('수출입 실적(국가별)'!F4430),",","")),"")</f>
        <v>4</v>
      </c>
      <c r="G4426" s="19" t="n">
        <f aca="false">IFERROR(VALUE(SUBSTITUTE(TRIM('수출입 실적(국가별)'!G4430),",","")),"")</f>
        <v>413</v>
      </c>
    </row>
    <row r="4427" customFormat="false" ht="15" hidden="false" customHeight="true" outlineLevel="0" collapsed="false">
      <c r="A4427" s="11" t="str">
        <f aca="false">TRIM('수출입 실적(국가별)'!A4431)</f>
        <v>2026.07</v>
      </c>
      <c r="B4427" s="17" t="n">
        <f aca="false">IFERROR(VALUE(LEFT(A4427,4)),"")</f>
        <v>2026</v>
      </c>
      <c r="C4427" s="17" t="n">
        <f aca="false">IFERROR(VALUE(RIGHT(A4427,2)),"")</f>
        <v>7</v>
      </c>
      <c r="D4427" s="11" t="str">
        <f aca="false">TRIM('수출입 실적(국가별)'!B4431)</f>
        <v>카보 베르데</v>
      </c>
      <c r="E4427" s="19" t="n">
        <f aca="false">IFERROR(VALUE(SUBSTITUTE(TRIM('수출입 실적(국가별)'!D4431),",","")),"")</f>
        <v>384</v>
      </c>
      <c r="F4427" s="19" t="n">
        <f aca="false">IFERROR(VALUE(SUBSTITUTE(TRIM('수출입 실적(국가별)'!F4431),",","")),"")</f>
        <v>1</v>
      </c>
      <c r="G4427" s="19" t="n">
        <f aca="false">IFERROR(VALUE(SUBSTITUTE(TRIM('수출입 실적(국가별)'!G4431),",","")),"")</f>
        <v>384</v>
      </c>
    </row>
    <row r="4428" customFormat="false" ht="15" hidden="false" customHeight="true" outlineLevel="0" collapsed="false">
      <c r="A4428" s="11" t="str">
        <f aca="false">TRIM('수출입 실적(국가별)'!A4432)</f>
        <v>2026.07</v>
      </c>
      <c r="B4428" s="17" t="n">
        <f aca="false">IFERROR(VALUE(LEFT(A4428,4)),"")</f>
        <v>2026</v>
      </c>
      <c r="C4428" s="17" t="n">
        <f aca="false">IFERROR(VALUE(RIGHT(A4428,2)),"")</f>
        <v>7</v>
      </c>
      <c r="D4428" s="11" t="str">
        <f aca="false">TRIM('수출입 실적(국가별)'!B4432)</f>
        <v>솔로몬 군도</v>
      </c>
      <c r="E4428" s="19" t="n">
        <f aca="false">IFERROR(VALUE(SUBSTITUTE(TRIM('수출입 실적(국가별)'!D4432),",","")),"")</f>
        <v>384</v>
      </c>
      <c r="F4428" s="19" t="n">
        <f aca="false">IFERROR(VALUE(SUBSTITUTE(TRIM('수출입 실적(국가별)'!F4432),",","")),"")</f>
        <v>139</v>
      </c>
      <c r="G4428" s="19" t="n">
        <f aca="false">IFERROR(VALUE(SUBSTITUTE(TRIM('수출입 실적(국가별)'!G4432),",","")),"")</f>
        <v>245</v>
      </c>
    </row>
    <row r="4429" customFormat="false" ht="15" hidden="false" customHeight="true" outlineLevel="0" collapsed="false">
      <c r="A4429" s="11" t="str">
        <f aca="false">TRIM('수출입 실적(국가별)'!A4433)</f>
        <v>2026.07</v>
      </c>
      <c r="B4429" s="17" t="n">
        <f aca="false">IFERROR(VALUE(LEFT(A4429,4)),"")</f>
        <v>2026</v>
      </c>
      <c r="C4429" s="17" t="n">
        <f aca="false">IFERROR(VALUE(RIGHT(A4429,2)),"")</f>
        <v>7</v>
      </c>
      <c r="D4429" s="11" t="str">
        <f aca="false">TRIM('수출입 실적(국가별)'!B4433)</f>
        <v>세인트 루시아</v>
      </c>
      <c r="E4429" s="19" t="n">
        <f aca="false">IFERROR(VALUE(SUBSTITUTE(TRIM('수출입 실적(국가별)'!D4433),",","")),"")</f>
        <v>369</v>
      </c>
      <c r="F4429" s="19" t="n">
        <f aca="false">IFERROR(VALUE(SUBSTITUTE(TRIM('수출입 실적(국가별)'!F4433),",","")),"")</f>
        <v>17</v>
      </c>
      <c r="G4429" s="19" t="n">
        <f aca="false">IFERROR(VALUE(SUBSTITUTE(TRIM('수출입 실적(국가별)'!G4433),",","")),"")</f>
        <v>352</v>
      </c>
    </row>
    <row r="4430" customFormat="false" ht="15" hidden="false" customHeight="true" outlineLevel="0" collapsed="false">
      <c r="A4430" s="11" t="str">
        <f aca="false">TRIM('수출입 실적(국가별)'!A4434)</f>
        <v>2026.07</v>
      </c>
      <c r="B4430" s="17" t="n">
        <f aca="false">IFERROR(VALUE(LEFT(A4430,4)),"")</f>
        <v>2026</v>
      </c>
      <c r="C4430" s="17" t="n">
        <f aca="false">IFERROR(VALUE(RIGHT(A4430,2)),"")</f>
        <v>7</v>
      </c>
      <c r="D4430" s="11" t="str">
        <f aca="false">TRIM('수출입 실적(국가별)'!B4434)</f>
        <v>몬테네그로</v>
      </c>
      <c r="E4430" s="19" t="n">
        <f aca="false">IFERROR(VALUE(SUBSTITUTE(TRIM('수출입 실적(국가별)'!D4434),",","")),"")</f>
        <v>325</v>
      </c>
      <c r="F4430" s="19" t="n">
        <f aca="false">IFERROR(VALUE(SUBSTITUTE(TRIM('수출입 실적(국가별)'!F4434),",","")),"")</f>
        <v>2</v>
      </c>
      <c r="G4430" s="19" t="n">
        <f aca="false">IFERROR(VALUE(SUBSTITUTE(TRIM('수출입 실적(국가별)'!G4434),",","")),"")</f>
        <v>323</v>
      </c>
    </row>
    <row r="4431" customFormat="false" ht="15" hidden="false" customHeight="true" outlineLevel="0" collapsed="false">
      <c r="A4431" s="11" t="str">
        <f aca="false">TRIM('수출입 실적(국가별)'!A4435)</f>
        <v>2026.07</v>
      </c>
      <c r="B4431" s="17" t="n">
        <f aca="false">IFERROR(VALUE(LEFT(A4431,4)),"")</f>
        <v>2026</v>
      </c>
      <c r="C4431" s="17" t="n">
        <f aca="false">IFERROR(VALUE(RIGHT(A4431,2)),"")</f>
        <v>7</v>
      </c>
      <c r="D4431" s="11" t="str">
        <f aca="false">TRIM('수출입 실적(국가별)'!B4435)</f>
        <v>지브랄타</v>
      </c>
      <c r="E4431" s="19" t="n">
        <f aca="false">IFERROR(VALUE(SUBSTITUTE(TRIM('수출입 실적(국가별)'!D4435),",","")),"")</f>
        <v>293</v>
      </c>
      <c r="F4431" s="19" t="n">
        <f aca="false">IFERROR(VALUE(SUBSTITUTE(TRIM('수출입 실적(국가별)'!F4435),",","")),"")</f>
        <v>0</v>
      </c>
      <c r="G4431" s="19" t="n">
        <f aca="false">IFERROR(VALUE(SUBSTITUTE(TRIM('수출입 실적(국가별)'!G4435),",","")),"")</f>
        <v>293</v>
      </c>
    </row>
    <row r="4432" customFormat="false" ht="15" hidden="false" customHeight="true" outlineLevel="0" collapsed="false">
      <c r="A4432" s="11" t="str">
        <f aca="false">TRIM('수출입 실적(국가별)'!A4436)</f>
        <v>2026.07</v>
      </c>
      <c r="B4432" s="17" t="n">
        <f aca="false">IFERROR(VALUE(LEFT(A4432,4)),"")</f>
        <v>2026</v>
      </c>
      <c r="C4432" s="17" t="n">
        <f aca="false">IFERROR(VALUE(RIGHT(A4432,2)),"")</f>
        <v>7</v>
      </c>
      <c r="D4432" s="11" t="str">
        <f aca="false">TRIM('수출입 실적(국가별)'!B4436)</f>
        <v>안티가 바부다</v>
      </c>
      <c r="E4432" s="19" t="n">
        <f aca="false">IFERROR(VALUE(SUBSTITUTE(TRIM('수출입 실적(국가별)'!D4436),",","")),"")</f>
        <v>276</v>
      </c>
      <c r="F4432" s="19" t="n">
        <f aca="false">IFERROR(VALUE(SUBSTITUTE(TRIM('수출입 실적(국가별)'!F4436),",","")),"")</f>
        <v>1</v>
      </c>
      <c r="G4432" s="19" t="n">
        <f aca="false">IFERROR(VALUE(SUBSTITUTE(TRIM('수출입 실적(국가별)'!G4436),",","")),"")</f>
        <v>274</v>
      </c>
    </row>
    <row r="4433" customFormat="false" ht="15" hidden="false" customHeight="true" outlineLevel="0" collapsed="false">
      <c r="A4433" s="11" t="str">
        <f aca="false">TRIM('수출입 실적(국가별)'!A4437)</f>
        <v>2026.07</v>
      </c>
      <c r="B4433" s="17" t="n">
        <f aca="false">IFERROR(VALUE(LEFT(A4433,4)),"")</f>
        <v>2026</v>
      </c>
      <c r="C4433" s="17" t="n">
        <f aca="false">IFERROR(VALUE(RIGHT(A4433,2)),"")</f>
        <v>7</v>
      </c>
      <c r="D4433" s="11" t="str">
        <f aca="false">TRIM('수출입 실적(국가별)'!B4437)</f>
        <v>팔라우</v>
      </c>
      <c r="E4433" s="19" t="n">
        <f aca="false">IFERROR(VALUE(SUBSTITUTE(TRIM('수출입 실적(국가별)'!D4437),",","")),"")</f>
        <v>273</v>
      </c>
      <c r="F4433" s="19" t="n">
        <f aca="false">IFERROR(VALUE(SUBSTITUTE(TRIM('수출입 실적(국가별)'!F4437),",","")),"")</f>
        <v>50</v>
      </c>
      <c r="G4433" s="19" t="n">
        <f aca="false">IFERROR(VALUE(SUBSTITUTE(TRIM('수출입 실적(국가별)'!G4437),",","")),"")</f>
        <v>223</v>
      </c>
    </row>
    <row r="4434" customFormat="false" ht="15" hidden="false" customHeight="true" outlineLevel="0" collapsed="false">
      <c r="A4434" s="11" t="str">
        <f aca="false">TRIM('수출입 실적(국가별)'!A4438)</f>
        <v>2026.07</v>
      </c>
      <c r="B4434" s="17" t="n">
        <f aca="false">IFERROR(VALUE(LEFT(A4434,4)),"")</f>
        <v>2026</v>
      </c>
      <c r="C4434" s="17" t="n">
        <f aca="false">IFERROR(VALUE(RIGHT(A4434,2)),"")</f>
        <v>7</v>
      </c>
      <c r="D4434" s="11" t="str">
        <f aca="false">TRIM('수출입 실적(국가별)'!B4438)</f>
        <v>불령 가이아나</v>
      </c>
      <c r="E4434" s="19" t="n">
        <f aca="false">IFERROR(VALUE(SUBSTITUTE(TRIM('수출입 실적(국가별)'!D4438),",","")),"")</f>
        <v>253</v>
      </c>
      <c r="F4434" s="19" t="n">
        <f aca="false">IFERROR(VALUE(SUBSTITUTE(TRIM('수출입 실적(국가별)'!F4438),",","")),"")</f>
        <v>0</v>
      </c>
      <c r="G4434" s="19" t="n">
        <f aca="false">IFERROR(VALUE(SUBSTITUTE(TRIM('수출입 실적(국가별)'!G4438),",","")),"")</f>
        <v>253</v>
      </c>
    </row>
    <row r="4435" customFormat="false" ht="15" hidden="false" customHeight="true" outlineLevel="0" collapsed="false">
      <c r="A4435" s="11" t="str">
        <f aca="false">TRIM('수출입 실적(국가별)'!A4439)</f>
        <v>2026.07</v>
      </c>
      <c r="B4435" s="17" t="n">
        <f aca="false">IFERROR(VALUE(LEFT(A4435,4)),"")</f>
        <v>2026</v>
      </c>
      <c r="C4435" s="17" t="n">
        <f aca="false">IFERROR(VALUE(RIGHT(A4435,2)),"")</f>
        <v>7</v>
      </c>
      <c r="D4435" s="11" t="str">
        <f aca="false">TRIM('수출입 실적(국가별)'!B4439)</f>
        <v>모나코</v>
      </c>
      <c r="E4435" s="19" t="n">
        <f aca="false">IFERROR(VALUE(SUBSTITUTE(TRIM('수출입 실적(국가별)'!D4439),",","")),"")</f>
        <v>194</v>
      </c>
      <c r="F4435" s="19" t="n">
        <f aca="false">IFERROR(VALUE(SUBSTITUTE(TRIM('수출입 실적(국가별)'!F4439),",","")),"")</f>
        <v>806</v>
      </c>
      <c r="G4435" s="19" t="n">
        <f aca="false">IFERROR(VALUE(SUBSTITUTE(TRIM('수출입 실적(국가별)'!G4439),",","")),"")</f>
        <v>-612</v>
      </c>
    </row>
    <row r="4436" customFormat="false" ht="15" hidden="false" customHeight="true" outlineLevel="0" collapsed="false">
      <c r="A4436" s="11" t="str">
        <f aca="false">TRIM('수출입 실적(국가별)'!A4440)</f>
        <v>2026.07</v>
      </c>
      <c r="B4436" s="17" t="n">
        <f aca="false">IFERROR(VALUE(LEFT(A4436,4)),"")</f>
        <v>2026</v>
      </c>
      <c r="C4436" s="17" t="n">
        <f aca="false">IFERROR(VALUE(RIGHT(A4436,2)),"")</f>
        <v>7</v>
      </c>
      <c r="D4436" s="11" t="str">
        <f aca="false">TRIM('수출입 실적(국가별)'!B4440)</f>
        <v>영령 버진군도</v>
      </c>
      <c r="E4436" s="19" t="n">
        <f aca="false">IFERROR(VALUE(SUBSTITUTE(TRIM('수출입 실적(국가별)'!D4440),",","")),"")</f>
        <v>187</v>
      </c>
      <c r="F4436" s="19" t="n">
        <f aca="false">IFERROR(VALUE(SUBSTITUTE(TRIM('수출입 실적(국가별)'!F4440),",","")),"")</f>
        <v>0</v>
      </c>
      <c r="G4436" s="19" t="n">
        <f aca="false">IFERROR(VALUE(SUBSTITUTE(TRIM('수출입 실적(국가별)'!G4440),",","")),"")</f>
        <v>187</v>
      </c>
    </row>
    <row r="4437" customFormat="false" ht="15" hidden="false" customHeight="true" outlineLevel="0" collapsed="false">
      <c r="A4437" s="11" t="str">
        <f aca="false">TRIM('수출입 실적(국가별)'!A4441)</f>
        <v>2026.07</v>
      </c>
      <c r="B4437" s="17" t="n">
        <f aca="false">IFERROR(VALUE(LEFT(A4437,4)),"")</f>
        <v>2026</v>
      </c>
      <c r="C4437" s="17" t="n">
        <f aca="false">IFERROR(VALUE(RIGHT(A4437,2)),"")</f>
        <v>7</v>
      </c>
      <c r="D4437" s="11" t="str">
        <f aca="false">TRIM('수출입 실적(국가별)'!B4441)</f>
        <v>투르크 &amp; 카이코스 군도</v>
      </c>
      <c r="E4437" s="19" t="n">
        <f aca="false">IFERROR(VALUE(SUBSTITUTE(TRIM('수출입 실적(국가별)'!D4441),",","")),"")</f>
        <v>168</v>
      </c>
      <c r="F4437" s="19" t="n">
        <f aca="false">IFERROR(VALUE(SUBSTITUTE(TRIM('수출입 실적(국가별)'!F4441),",","")),"")</f>
        <v>0</v>
      </c>
      <c r="G4437" s="19" t="n">
        <f aca="false">IFERROR(VALUE(SUBSTITUTE(TRIM('수출입 실적(국가별)'!G4441),",","")),"")</f>
        <v>168</v>
      </c>
    </row>
    <row r="4438" customFormat="false" ht="15" hidden="false" customHeight="true" outlineLevel="0" collapsed="false">
      <c r="A4438" s="11" t="str">
        <f aca="false">TRIM('수출입 실적(국가별)'!A4442)</f>
        <v>2026.07</v>
      </c>
      <c r="B4438" s="17" t="n">
        <f aca="false">IFERROR(VALUE(LEFT(A4438,4)),"")</f>
        <v>2026</v>
      </c>
      <c r="C4438" s="17" t="n">
        <f aca="false">IFERROR(VALUE(RIGHT(A4438,2)),"")</f>
        <v>7</v>
      </c>
      <c r="D4438" s="11" t="str">
        <f aca="false">TRIM('수출입 실적(국가별)'!B4442)</f>
        <v>투발루</v>
      </c>
      <c r="E4438" s="19" t="n">
        <f aca="false">IFERROR(VALUE(SUBSTITUTE(TRIM('수출입 실적(국가별)'!D4442),",","")),"")</f>
        <v>147</v>
      </c>
      <c r="F4438" s="19" t="n">
        <f aca="false">IFERROR(VALUE(SUBSTITUTE(TRIM('수출입 실적(국가별)'!F4442),",","")),"")</f>
        <v>0</v>
      </c>
      <c r="G4438" s="19" t="n">
        <f aca="false">IFERROR(VALUE(SUBSTITUTE(TRIM('수출입 실적(국가별)'!G4442),",","")),"")</f>
        <v>147</v>
      </c>
    </row>
    <row r="4439" customFormat="false" ht="15" hidden="false" customHeight="true" outlineLevel="0" collapsed="false">
      <c r="A4439" s="11" t="str">
        <f aca="false">TRIM('수출입 실적(국가별)'!A4443)</f>
        <v>2026.07</v>
      </c>
      <c r="B4439" s="17" t="n">
        <f aca="false">IFERROR(VALUE(LEFT(A4439,4)),"")</f>
        <v>2026</v>
      </c>
      <c r="C4439" s="17" t="n">
        <f aca="false">IFERROR(VALUE(RIGHT(A4439,2)),"")</f>
        <v>7</v>
      </c>
      <c r="D4439" s="11" t="str">
        <f aca="false">TRIM('수출입 실적(국가별)'!B4443)</f>
        <v>세인트 키츠 네비스</v>
      </c>
      <c r="E4439" s="19" t="n">
        <f aca="false">IFERROR(VALUE(SUBSTITUTE(TRIM('수출입 실적(국가별)'!D4443),",","")),"")</f>
        <v>144</v>
      </c>
      <c r="F4439" s="19" t="n">
        <f aca="false">IFERROR(VALUE(SUBSTITUTE(TRIM('수출입 실적(국가별)'!F4443),",","")),"")</f>
        <v>3</v>
      </c>
      <c r="G4439" s="19" t="n">
        <f aca="false">IFERROR(VALUE(SUBSTITUTE(TRIM('수출입 실적(국가별)'!G4443),",","")),"")</f>
        <v>141</v>
      </c>
    </row>
    <row r="4440" customFormat="false" ht="15" hidden="false" customHeight="true" outlineLevel="0" collapsed="false">
      <c r="A4440" s="11" t="str">
        <f aca="false">TRIM('수출입 실적(국가별)'!A4444)</f>
        <v>2026.07</v>
      </c>
      <c r="B4440" s="17" t="n">
        <f aca="false">IFERROR(VALUE(LEFT(A4440,4)),"")</f>
        <v>2026</v>
      </c>
      <c r="C4440" s="17" t="n">
        <f aca="false">IFERROR(VALUE(RIGHT(A4440,2)),"")</f>
        <v>7</v>
      </c>
      <c r="D4440" s="11" t="str">
        <f aca="false">TRIM('수출입 실적(국가별)'!B4444)</f>
        <v>기네비소</v>
      </c>
      <c r="E4440" s="19" t="n">
        <f aca="false">IFERROR(VALUE(SUBSTITUTE(TRIM('수출입 실적(국가별)'!D4444),",","")),"")</f>
        <v>144</v>
      </c>
      <c r="F4440" s="19" t="n">
        <f aca="false">IFERROR(VALUE(SUBSTITUTE(TRIM('수출입 실적(국가별)'!F4444),",","")),"")</f>
        <v>0</v>
      </c>
      <c r="G4440" s="19" t="n">
        <f aca="false">IFERROR(VALUE(SUBSTITUTE(TRIM('수출입 실적(국가별)'!G4444),",","")),"")</f>
        <v>144</v>
      </c>
    </row>
    <row r="4441" customFormat="false" ht="15" hidden="false" customHeight="true" outlineLevel="0" collapsed="false">
      <c r="A4441" s="11" t="str">
        <f aca="false">TRIM('수출입 실적(국가별)'!A4445)</f>
        <v>2026.07</v>
      </c>
      <c r="B4441" s="17" t="n">
        <f aca="false">IFERROR(VALUE(LEFT(A4441,4)),"")</f>
        <v>2026</v>
      </c>
      <c r="C4441" s="17" t="n">
        <f aca="false">IFERROR(VALUE(RIGHT(A4441,2)),"")</f>
        <v>7</v>
      </c>
      <c r="D4441" s="11" t="str">
        <f aca="false">TRIM('수출입 실적(국가별)'!B4445)</f>
        <v>도미니카</v>
      </c>
      <c r="E4441" s="19" t="n">
        <f aca="false">IFERROR(VALUE(SUBSTITUTE(TRIM('수출입 실적(국가별)'!D4445),",","")),"")</f>
        <v>121</v>
      </c>
      <c r="F4441" s="19" t="n">
        <f aca="false">IFERROR(VALUE(SUBSTITUTE(TRIM('수출입 실적(국가별)'!F4445),",","")),"")</f>
        <v>1</v>
      </c>
      <c r="G4441" s="19" t="n">
        <f aca="false">IFERROR(VALUE(SUBSTITUTE(TRIM('수출입 실적(국가별)'!G4445),",","")),"")</f>
        <v>119</v>
      </c>
    </row>
    <row r="4442" customFormat="false" ht="15" hidden="false" customHeight="true" outlineLevel="0" collapsed="false">
      <c r="A4442" s="11" t="str">
        <f aca="false">TRIM('수출입 실적(국가별)'!A4446)</f>
        <v>2026.07</v>
      </c>
      <c r="B4442" s="17" t="n">
        <f aca="false">IFERROR(VALUE(LEFT(A4442,4)),"")</f>
        <v>2026</v>
      </c>
      <c r="C4442" s="17" t="n">
        <f aca="false">IFERROR(VALUE(RIGHT(A4442,2)),"")</f>
        <v>7</v>
      </c>
      <c r="D4442" s="11" t="str">
        <f aca="false">TRIM('수출입 실적(국가별)'!B4446)</f>
        <v>말라위</v>
      </c>
      <c r="E4442" s="19" t="n">
        <f aca="false">IFERROR(VALUE(SUBSTITUTE(TRIM('수출입 실적(국가별)'!D4446),",","")),"")</f>
        <v>90</v>
      </c>
      <c r="F4442" s="19" t="n">
        <f aca="false">IFERROR(VALUE(SUBSTITUTE(TRIM('수출입 실적(국가별)'!F4446),",","")),"")</f>
        <v>1718</v>
      </c>
      <c r="G4442" s="19" t="n">
        <f aca="false">IFERROR(VALUE(SUBSTITUTE(TRIM('수출입 실적(국가별)'!G4446),",","")),"")</f>
        <v>-1627</v>
      </c>
    </row>
    <row r="4443" customFormat="false" ht="15" hidden="false" customHeight="true" outlineLevel="0" collapsed="false">
      <c r="A4443" s="11" t="str">
        <f aca="false">TRIM('수출입 실적(국가별)'!A4447)</f>
        <v>2026.07</v>
      </c>
      <c r="B4443" s="17" t="n">
        <f aca="false">IFERROR(VALUE(LEFT(A4443,4)),"")</f>
        <v>2026</v>
      </c>
      <c r="C4443" s="17" t="n">
        <f aca="false">IFERROR(VALUE(RIGHT(A4443,2)),"")</f>
        <v>7</v>
      </c>
      <c r="D4443" s="11" t="str">
        <f aca="false">TRIM('수출입 실적(국가별)'!B4447)</f>
        <v>스와질랜드</v>
      </c>
      <c r="E4443" s="19" t="n">
        <f aca="false">IFERROR(VALUE(SUBSTITUTE(TRIM('수출입 실적(국가별)'!D4447),",","")),"")</f>
        <v>72</v>
      </c>
      <c r="F4443" s="19" t="n">
        <f aca="false">IFERROR(VALUE(SUBSTITUTE(TRIM('수출입 실적(국가별)'!F4447),",","")),"")</f>
        <v>31</v>
      </c>
      <c r="G4443" s="19" t="n">
        <f aca="false">IFERROR(VALUE(SUBSTITUTE(TRIM('수출입 실적(국가별)'!G4447),",","")),"")</f>
        <v>41</v>
      </c>
    </row>
    <row r="4444" customFormat="false" ht="15" hidden="false" customHeight="true" outlineLevel="0" collapsed="false">
      <c r="A4444" s="11" t="str">
        <f aca="false">TRIM('수출입 실적(국가별)'!A4448)</f>
        <v>2026.07</v>
      </c>
      <c r="B4444" s="17" t="n">
        <f aca="false">IFERROR(VALUE(LEFT(A4444,4)),"")</f>
        <v>2026</v>
      </c>
      <c r="C4444" s="17" t="n">
        <f aca="false">IFERROR(VALUE(RIGHT(A4444,2)),"")</f>
        <v>7</v>
      </c>
      <c r="D4444" s="11" t="str">
        <f aca="false">TRIM('수출입 실적(국가별)'!B4448)</f>
        <v>네덜란드 열도</v>
      </c>
      <c r="E4444" s="19" t="n">
        <f aca="false">IFERROR(VALUE(SUBSTITUTE(TRIM('수출입 실적(국가별)'!D4448),",","")),"")</f>
        <v>68</v>
      </c>
      <c r="F4444" s="19" t="n">
        <f aca="false">IFERROR(VALUE(SUBSTITUTE(TRIM('수출입 실적(국가별)'!F4448),",","")),"")</f>
        <v>1</v>
      </c>
      <c r="G4444" s="19" t="n">
        <f aca="false">IFERROR(VALUE(SUBSTITUTE(TRIM('수출입 실적(국가별)'!G4448),",","")),"")</f>
        <v>67</v>
      </c>
    </row>
    <row r="4445" customFormat="false" ht="15" hidden="false" customHeight="true" outlineLevel="0" collapsed="false">
      <c r="A4445" s="11" t="str">
        <f aca="false">TRIM('수출입 실적(국가별)'!A4449)</f>
        <v>2026.07</v>
      </c>
      <c r="B4445" s="17" t="n">
        <f aca="false">IFERROR(VALUE(LEFT(A4445,4)),"")</f>
        <v>2026</v>
      </c>
      <c r="C4445" s="17" t="n">
        <f aca="false">IFERROR(VALUE(RIGHT(A4445,2)),"")</f>
        <v>7</v>
      </c>
      <c r="D4445" s="11" t="str">
        <f aca="false">TRIM('수출입 실적(국가별)'!B4449)</f>
        <v>세인트 빈센트 그레나딘</v>
      </c>
      <c r="E4445" s="19" t="n">
        <f aca="false">IFERROR(VALUE(SUBSTITUTE(TRIM('수출입 실적(국가별)'!D4449),",","")),"")</f>
        <v>59</v>
      </c>
      <c r="F4445" s="19" t="n">
        <f aca="false">IFERROR(VALUE(SUBSTITUTE(TRIM('수출입 실적(국가별)'!F4449),",","")),"")</f>
        <v>0</v>
      </c>
      <c r="G4445" s="19" t="n">
        <f aca="false">IFERROR(VALUE(SUBSTITUTE(TRIM('수출입 실적(국가별)'!G4449),",","")),"")</f>
        <v>59</v>
      </c>
    </row>
    <row r="4446" customFormat="false" ht="15" hidden="false" customHeight="true" outlineLevel="0" collapsed="false">
      <c r="A4446" s="11" t="str">
        <f aca="false">TRIM('수출입 실적(국가별)'!A4450)</f>
        <v>2026.07</v>
      </c>
      <c r="B4446" s="17" t="n">
        <f aca="false">IFERROR(VALUE(LEFT(A4446,4)),"")</f>
        <v>2026</v>
      </c>
      <c r="C4446" s="17" t="n">
        <f aca="false">IFERROR(VALUE(RIGHT(A4446,2)),"")</f>
        <v>7</v>
      </c>
      <c r="D4446" s="11" t="str">
        <f aca="false">TRIM('수출입 실적(국가별)'!B4450)</f>
        <v>상토메 프린스페</v>
      </c>
      <c r="E4446" s="19" t="n">
        <f aca="false">IFERROR(VALUE(SUBSTITUTE(TRIM('수출입 실적(국가별)'!D4450),",","")),"")</f>
        <v>53</v>
      </c>
      <c r="F4446" s="19" t="n">
        <f aca="false">IFERROR(VALUE(SUBSTITUTE(TRIM('수출입 실적(국가별)'!F4450),",","")),"")</f>
        <v>0</v>
      </c>
      <c r="G4446" s="19" t="n">
        <f aca="false">IFERROR(VALUE(SUBSTITUTE(TRIM('수출입 실적(국가별)'!G4450),",","")),"")</f>
        <v>53</v>
      </c>
    </row>
    <row r="4447" customFormat="false" ht="15" hidden="false" customHeight="true" outlineLevel="0" collapsed="false">
      <c r="A4447" s="11" t="str">
        <f aca="false">TRIM('수출입 실적(국가별)'!A4451)</f>
        <v>2026.07</v>
      </c>
      <c r="B4447" s="17" t="n">
        <f aca="false">IFERROR(VALUE(LEFT(A4447,4)),"")</f>
        <v>2026</v>
      </c>
      <c r="C4447" s="17" t="n">
        <f aca="false">IFERROR(VALUE(RIGHT(A4447,2)),"")</f>
        <v>7</v>
      </c>
      <c r="D4447" s="11" t="str">
        <f aca="false">TRIM('수출입 실적(국가별)'!B4451)</f>
        <v>부룬디</v>
      </c>
      <c r="E4447" s="19" t="n">
        <f aca="false">IFERROR(VALUE(SUBSTITUTE(TRIM('수출입 실적(국가별)'!D4451),",","")),"")</f>
        <v>39</v>
      </c>
      <c r="F4447" s="19" t="n">
        <f aca="false">IFERROR(VALUE(SUBSTITUTE(TRIM('수출입 실적(국가별)'!F4451),",","")),"")</f>
        <v>0</v>
      </c>
      <c r="G4447" s="19" t="n">
        <f aca="false">IFERROR(VALUE(SUBSTITUTE(TRIM('수출입 실적(국가별)'!G4451),",","")),"")</f>
        <v>39</v>
      </c>
    </row>
    <row r="4448" customFormat="false" ht="15" hidden="false" customHeight="true" outlineLevel="0" collapsed="false">
      <c r="A4448" s="11" t="str">
        <f aca="false">TRIM('수출입 실적(국가별)'!A4452)</f>
        <v>2026.07</v>
      </c>
      <c r="B4448" s="17" t="n">
        <f aca="false">IFERROR(VALUE(LEFT(A4448,4)),"")</f>
        <v>2026</v>
      </c>
      <c r="C4448" s="17" t="n">
        <f aca="false">IFERROR(VALUE(RIGHT(A4448,2)),"")</f>
        <v>7</v>
      </c>
      <c r="D4448" s="11" t="str">
        <f aca="false">TRIM('수출입 실적(국가별)'!B4452)</f>
        <v>메요트</v>
      </c>
      <c r="E4448" s="19" t="n">
        <f aca="false">IFERROR(VALUE(SUBSTITUTE(TRIM('수출입 실적(국가별)'!D4452),",","")),"")</f>
        <v>36</v>
      </c>
      <c r="F4448" s="19" t="n">
        <f aca="false">IFERROR(VALUE(SUBSTITUTE(TRIM('수출입 실적(국가별)'!F4452),",","")),"")</f>
        <v>0</v>
      </c>
      <c r="G4448" s="19" t="n">
        <f aca="false">IFERROR(VALUE(SUBSTITUTE(TRIM('수출입 실적(국가별)'!G4452),",","")),"")</f>
        <v>36</v>
      </c>
    </row>
    <row r="4449" customFormat="false" ht="15" hidden="false" customHeight="true" outlineLevel="0" collapsed="false">
      <c r="A4449" s="11" t="str">
        <f aca="false">TRIM('수출입 실적(국가별)'!A4453)</f>
        <v>2026.07</v>
      </c>
      <c r="B4449" s="17" t="n">
        <f aca="false">IFERROR(VALUE(LEFT(A4449,4)),"")</f>
        <v>2026</v>
      </c>
      <c r="C4449" s="17" t="n">
        <f aca="false">IFERROR(VALUE(RIGHT(A4449,2)),"")</f>
        <v>7</v>
      </c>
      <c r="D4449" s="11" t="str">
        <f aca="false">TRIM('수출입 실적(국가별)'!B4453)</f>
        <v>챠드</v>
      </c>
      <c r="E4449" s="19" t="n">
        <f aca="false">IFERROR(VALUE(SUBSTITUTE(TRIM('수출입 실적(국가별)'!D4453),",","")),"")</f>
        <v>34</v>
      </c>
      <c r="F4449" s="19" t="n">
        <f aca="false">IFERROR(VALUE(SUBSTITUTE(TRIM('수출입 실적(국가별)'!F4453),",","")),"")</f>
        <v>0</v>
      </c>
      <c r="G4449" s="19" t="n">
        <f aca="false">IFERROR(VALUE(SUBSTITUTE(TRIM('수출입 실적(국가별)'!G4453),",","")),"")</f>
        <v>34</v>
      </c>
    </row>
    <row r="4450" customFormat="false" ht="15" hidden="false" customHeight="true" outlineLevel="0" collapsed="false">
      <c r="A4450" s="11" t="str">
        <f aca="false">TRIM('수출입 실적(국가별)'!A4454)</f>
        <v>2026.07</v>
      </c>
      <c r="B4450" s="17" t="n">
        <f aca="false">IFERROR(VALUE(LEFT(A4450,4)),"")</f>
        <v>2026</v>
      </c>
      <c r="C4450" s="17" t="n">
        <f aca="false">IFERROR(VALUE(RIGHT(A4450,2)),"")</f>
        <v>7</v>
      </c>
      <c r="D4450" s="11" t="str">
        <f aca="false">TRIM('수출입 실적(국가별)'!B4454)</f>
        <v>세인트 마틴</v>
      </c>
      <c r="E4450" s="19" t="n">
        <f aca="false">IFERROR(VALUE(SUBSTITUTE(TRIM('수출입 실적(국가별)'!D4454),",","")),"")</f>
        <v>34</v>
      </c>
      <c r="F4450" s="19" t="n">
        <f aca="false">IFERROR(VALUE(SUBSTITUTE(TRIM('수출입 실적(국가별)'!F4454),",","")),"")</f>
        <v>0</v>
      </c>
      <c r="G4450" s="19" t="n">
        <f aca="false">IFERROR(VALUE(SUBSTITUTE(TRIM('수출입 실적(국가별)'!G4454),",","")),"")</f>
        <v>34</v>
      </c>
    </row>
    <row r="4451" customFormat="false" ht="15" hidden="false" customHeight="true" outlineLevel="0" collapsed="false">
      <c r="A4451" s="11" t="str">
        <f aca="false">TRIM('수출입 실적(국가별)'!A4455)</f>
        <v>2026.07</v>
      </c>
      <c r="B4451" s="17" t="n">
        <f aca="false">IFERROR(VALUE(LEFT(A4451,4)),"")</f>
        <v>2026</v>
      </c>
      <c r="C4451" s="17" t="n">
        <f aca="false">IFERROR(VALUE(RIGHT(A4451,2)),"")</f>
        <v>7</v>
      </c>
      <c r="D4451" s="11" t="str">
        <f aca="false">TRIM('수출입 실적(국가별)'!B4455)</f>
        <v>보츠와나</v>
      </c>
      <c r="E4451" s="19" t="n">
        <f aca="false">IFERROR(VALUE(SUBSTITUTE(TRIM('수출입 실적(국가별)'!D4455),",","")),"")</f>
        <v>26</v>
      </c>
      <c r="F4451" s="19" t="n">
        <f aca="false">IFERROR(VALUE(SUBSTITUTE(TRIM('수출입 실적(국가별)'!F4455),",","")),"")</f>
        <v>399</v>
      </c>
      <c r="G4451" s="19" t="n">
        <f aca="false">IFERROR(VALUE(SUBSTITUTE(TRIM('수출입 실적(국가별)'!G4455),",","")),"")</f>
        <v>-373</v>
      </c>
    </row>
    <row r="4452" customFormat="false" ht="15" hidden="false" customHeight="true" outlineLevel="0" collapsed="false">
      <c r="A4452" s="11" t="str">
        <f aca="false">TRIM('수출입 실적(국가별)'!A4456)</f>
        <v>2026.07</v>
      </c>
      <c r="B4452" s="17" t="n">
        <f aca="false">IFERROR(VALUE(LEFT(A4452,4)),"")</f>
        <v>2026</v>
      </c>
      <c r="C4452" s="17" t="n">
        <f aca="false">IFERROR(VALUE(RIGHT(A4452,2)),"")</f>
        <v>7</v>
      </c>
      <c r="D4452" s="11" t="str">
        <f aca="false">TRIM('수출입 실적(국가별)'!B4456)</f>
        <v>통가</v>
      </c>
      <c r="E4452" s="19" t="n">
        <f aca="false">IFERROR(VALUE(SUBSTITUTE(TRIM('수출입 실적(국가별)'!D4456),",","")),"")</f>
        <v>22</v>
      </c>
      <c r="F4452" s="19" t="n">
        <f aca="false">IFERROR(VALUE(SUBSTITUTE(TRIM('수출입 실적(국가별)'!F4456),",","")),"")</f>
        <v>14</v>
      </c>
      <c r="G4452" s="19" t="n">
        <f aca="false">IFERROR(VALUE(SUBSTITUTE(TRIM('수출입 실적(국가별)'!G4456),",","")),"")</f>
        <v>8</v>
      </c>
    </row>
    <row r="4453" customFormat="false" ht="15" hidden="false" customHeight="true" outlineLevel="0" collapsed="false">
      <c r="A4453" s="11" t="str">
        <f aca="false">TRIM('수출입 실적(국가별)'!A4457)</f>
        <v>2026.07</v>
      </c>
      <c r="B4453" s="17" t="n">
        <f aca="false">IFERROR(VALUE(LEFT(A4453,4)),"")</f>
        <v>2026</v>
      </c>
      <c r="C4453" s="17" t="n">
        <f aca="false">IFERROR(VALUE(RIGHT(A4453,2)),"")</f>
        <v>7</v>
      </c>
      <c r="D4453" s="11" t="str">
        <f aca="false">TRIM('수출입 실적(국가별)'!B4457)</f>
        <v>미령 버진군도</v>
      </c>
      <c r="E4453" s="19" t="n">
        <f aca="false">IFERROR(VALUE(SUBSTITUTE(TRIM('수출입 실적(국가별)'!D4457),",","")),"")</f>
        <v>20</v>
      </c>
      <c r="F4453" s="19" t="n">
        <f aca="false">IFERROR(VALUE(SUBSTITUTE(TRIM('수출입 실적(국가별)'!F4457),",","")),"")</f>
        <v>113</v>
      </c>
      <c r="G4453" s="19" t="n">
        <f aca="false">IFERROR(VALUE(SUBSTITUTE(TRIM('수출입 실적(국가별)'!G4457),",","")),"")</f>
        <v>-93</v>
      </c>
    </row>
    <row r="4454" customFormat="false" ht="15" hidden="false" customHeight="true" outlineLevel="0" collapsed="false">
      <c r="A4454" s="11" t="str">
        <f aca="false">TRIM('수출입 실적(국가별)'!A4458)</f>
        <v>2026.07</v>
      </c>
      <c r="B4454" s="17" t="n">
        <f aca="false">IFERROR(VALUE(LEFT(A4454,4)),"")</f>
        <v>2026</v>
      </c>
      <c r="C4454" s="17" t="n">
        <f aca="false">IFERROR(VALUE(RIGHT(A4454,2)),"")</f>
        <v>7</v>
      </c>
      <c r="D4454" s="11" t="str">
        <f aca="false">TRIM('수출입 실적(국가별)'!B4458)</f>
        <v>남수단</v>
      </c>
      <c r="E4454" s="19" t="n">
        <f aca="false">IFERROR(VALUE(SUBSTITUTE(TRIM('수출입 실적(국가별)'!D4458),",","")),"")</f>
        <v>17</v>
      </c>
      <c r="F4454" s="19" t="n">
        <f aca="false">IFERROR(VALUE(SUBSTITUTE(TRIM('수출입 실적(국가별)'!F4458),",","")),"")</f>
        <v>0</v>
      </c>
      <c r="G4454" s="19" t="n">
        <f aca="false">IFERROR(VALUE(SUBSTITUTE(TRIM('수출입 실적(국가별)'!G4458),",","")),"")</f>
        <v>17</v>
      </c>
    </row>
    <row r="4455" customFormat="false" ht="15" hidden="false" customHeight="true" outlineLevel="0" collapsed="false">
      <c r="A4455" s="11" t="str">
        <f aca="false">TRIM('수출입 실적(국가별)'!A4459)</f>
        <v>2026.07</v>
      </c>
      <c r="B4455" s="17" t="n">
        <f aca="false">IFERROR(VALUE(LEFT(A4455,4)),"")</f>
        <v>2026</v>
      </c>
      <c r="C4455" s="17" t="n">
        <f aca="false">IFERROR(VALUE(RIGHT(A4455,2)),"")</f>
        <v>7</v>
      </c>
      <c r="D4455" s="11" t="str">
        <f aca="false">TRIM('수출입 실적(국가별)'!B4459)</f>
        <v>안도라</v>
      </c>
      <c r="E4455" s="19" t="n">
        <f aca="false">IFERROR(VALUE(SUBSTITUTE(TRIM('수출입 실적(국가별)'!D4459),",","")),"")</f>
        <v>14</v>
      </c>
      <c r="F4455" s="19" t="n">
        <f aca="false">IFERROR(VALUE(SUBSTITUTE(TRIM('수출입 실적(국가별)'!F4459),",","")),"")</f>
        <v>10</v>
      </c>
      <c r="G4455" s="19" t="n">
        <f aca="false">IFERROR(VALUE(SUBSTITUTE(TRIM('수출입 실적(국가별)'!G4459),",","")),"")</f>
        <v>4</v>
      </c>
    </row>
    <row r="4456" customFormat="false" ht="15" hidden="false" customHeight="true" outlineLevel="0" collapsed="false">
      <c r="A4456" s="11" t="str">
        <f aca="false">TRIM('수출입 실적(국가별)'!A4460)</f>
        <v>2026.07</v>
      </c>
      <c r="B4456" s="17" t="n">
        <f aca="false">IFERROR(VALUE(LEFT(A4456,4)),"")</f>
        <v>2026</v>
      </c>
      <c r="C4456" s="17" t="n">
        <f aca="false">IFERROR(VALUE(RIGHT(A4456,2)),"")</f>
        <v>7</v>
      </c>
      <c r="D4456" s="11" t="str">
        <f aca="false">TRIM('수출입 실적(국가별)'!B4460)</f>
        <v>산마리노</v>
      </c>
      <c r="E4456" s="19" t="n">
        <f aca="false">IFERROR(VALUE(SUBSTITUTE(TRIM('수출입 실적(국가별)'!D4460),",","")),"")</f>
        <v>13</v>
      </c>
      <c r="F4456" s="19" t="n">
        <f aca="false">IFERROR(VALUE(SUBSTITUTE(TRIM('수출입 실적(국가별)'!F4460),",","")),"")</f>
        <v>38</v>
      </c>
      <c r="G4456" s="19" t="n">
        <f aca="false">IFERROR(VALUE(SUBSTITUTE(TRIM('수출입 실적(국가별)'!G4460),",","")),"")</f>
        <v>-25</v>
      </c>
    </row>
    <row r="4457" customFormat="false" ht="15" hidden="false" customHeight="true" outlineLevel="0" collapsed="false">
      <c r="A4457" s="11" t="str">
        <f aca="false">TRIM('수출입 실적(국가별)'!A4461)</f>
        <v>2026.07</v>
      </c>
      <c r="B4457" s="17" t="n">
        <f aca="false">IFERROR(VALUE(LEFT(A4457,4)),"")</f>
        <v>2026</v>
      </c>
      <c r="C4457" s="17" t="n">
        <f aca="false">IFERROR(VALUE(RIGHT(A4457,2)),"")</f>
        <v>7</v>
      </c>
      <c r="D4457" s="11" t="str">
        <f aca="false">TRIM('수출입 실적(국가별)'!B4461)</f>
        <v>레소토</v>
      </c>
      <c r="E4457" s="19" t="n">
        <f aca="false">IFERROR(VALUE(SUBSTITUTE(TRIM('수출입 실적(국가별)'!D4461),",","")),"")</f>
        <v>9</v>
      </c>
      <c r="F4457" s="19" t="n">
        <f aca="false">IFERROR(VALUE(SUBSTITUTE(TRIM('수출입 실적(국가별)'!F4461),",","")),"")</f>
        <v>0</v>
      </c>
      <c r="G4457" s="19" t="n">
        <f aca="false">IFERROR(VALUE(SUBSTITUTE(TRIM('수출입 실적(국가별)'!G4461),",","")),"")</f>
        <v>9</v>
      </c>
    </row>
    <row r="4458" customFormat="false" ht="15" hidden="false" customHeight="true" outlineLevel="0" collapsed="false">
      <c r="A4458" s="11" t="str">
        <f aca="false">TRIM('수출입 실적(국가별)'!A4462)</f>
        <v>2026.07</v>
      </c>
      <c r="B4458" s="17" t="n">
        <f aca="false">IFERROR(VALUE(LEFT(A4458,4)),"")</f>
        <v>2026</v>
      </c>
      <c r="C4458" s="17" t="n">
        <f aca="false">IFERROR(VALUE(RIGHT(A4458,2)),"")</f>
        <v>7</v>
      </c>
      <c r="D4458" s="11" t="str">
        <f aca="false">TRIM('수출입 실적(국가별)'!B4462)</f>
        <v>나우루</v>
      </c>
      <c r="E4458" s="19" t="n">
        <f aca="false">IFERROR(VALUE(SUBSTITUTE(TRIM('수출입 실적(국가별)'!D4462),",","")),"")</f>
        <v>8</v>
      </c>
      <c r="F4458" s="19" t="n">
        <f aca="false">IFERROR(VALUE(SUBSTITUTE(TRIM('수출입 실적(국가별)'!F4462),",","")),"")</f>
        <v>0</v>
      </c>
      <c r="G4458" s="19" t="n">
        <f aca="false">IFERROR(VALUE(SUBSTITUTE(TRIM('수출입 실적(국가별)'!G4462),",","")),"")</f>
        <v>8</v>
      </c>
    </row>
    <row r="4459" customFormat="false" ht="15" hidden="false" customHeight="true" outlineLevel="0" collapsed="false">
      <c r="A4459" s="11" t="str">
        <f aca="false">TRIM('수출입 실적(국가별)'!A4463)</f>
        <v>2026.07</v>
      </c>
      <c r="B4459" s="17" t="n">
        <f aca="false">IFERROR(VALUE(LEFT(A4459,4)),"")</f>
        <v>2026</v>
      </c>
      <c r="C4459" s="17" t="n">
        <f aca="false">IFERROR(VALUE(RIGHT(A4459,2)),"")</f>
        <v>7</v>
      </c>
      <c r="D4459" s="11" t="str">
        <f aca="false">TRIM('수출입 실적(국가별)'!B4463)</f>
        <v>앙귈라</v>
      </c>
      <c r="E4459" s="19" t="n">
        <f aca="false">IFERROR(VALUE(SUBSTITUTE(TRIM('수출입 실적(국가별)'!D4463),",","")),"")</f>
        <v>6</v>
      </c>
      <c r="F4459" s="19" t="n">
        <f aca="false">IFERROR(VALUE(SUBSTITUTE(TRIM('수출입 실적(국가별)'!F4463),",","")),"")</f>
        <v>0</v>
      </c>
      <c r="G4459" s="19" t="n">
        <f aca="false">IFERROR(VALUE(SUBSTITUTE(TRIM('수출입 실적(국가별)'!G4463),",","")),"")</f>
        <v>6</v>
      </c>
    </row>
    <row r="4460" customFormat="false" ht="15" hidden="false" customHeight="true" outlineLevel="0" collapsed="false">
      <c r="A4460" s="11" t="str">
        <f aca="false">TRIM('수출입 실적(국가별)'!A4464)</f>
        <v>2026.07</v>
      </c>
      <c r="B4460" s="17" t="n">
        <f aca="false">IFERROR(VALUE(LEFT(A4460,4)),"")</f>
        <v>2026</v>
      </c>
      <c r="C4460" s="17" t="n">
        <f aca="false">IFERROR(VALUE(RIGHT(A4460,2)),"")</f>
        <v>7</v>
      </c>
      <c r="D4460" s="11" t="str">
        <f aca="false">TRIM('수출입 실적(국가별)'!B4464)</f>
        <v>그린랜드</v>
      </c>
      <c r="E4460" s="19" t="n">
        <f aca="false">IFERROR(VALUE(SUBSTITUTE(TRIM('수출입 실적(국가별)'!D4464),",","")),"")</f>
        <v>4</v>
      </c>
      <c r="F4460" s="19" t="n">
        <f aca="false">IFERROR(VALUE(SUBSTITUTE(TRIM('수출입 실적(국가별)'!F4464),",","")),"")</f>
        <v>5</v>
      </c>
      <c r="G4460" s="19" t="n">
        <f aca="false">IFERROR(VALUE(SUBSTITUTE(TRIM('수출입 실적(국가별)'!G4464),",","")),"")</f>
        <v>-1</v>
      </c>
    </row>
    <row r="4461" customFormat="false" ht="15" hidden="false" customHeight="true" outlineLevel="0" collapsed="false">
      <c r="A4461" s="11" t="str">
        <f aca="false">TRIM('수출입 실적(국가별)'!A4465)</f>
        <v>2026.07</v>
      </c>
      <c r="B4461" s="17" t="n">
        <f aca="false">IFERROR(VALUE(LEFT(A4461,4)),"")</f>
        <v>2026</v>
      </c>
      <c r="C4461" s="17" t="n">
        <f aca="false">IFERROR(VALUE(RIGHT(A4461,2)),"")</f>
        <v>7</v>
      </c>
      <c r="D4461" s="11" t="str">
        <f aca="false">TRIM('수출입 실적(국가별)'!B4465)</f>
        <v>세인트 바르탤르미</v>
      </c>
      <c r="E4461" s="19" t="n">
        <f aca="false">IFERROR(VALUE(SUBSTITUTE(TRIM('수출입 실적(국가별)'!D4465),",","")),"")</f>
        <v>3</v>
      </c>
      <c r="F4461" s="19" t="n">
        <f aca="false">IFERROR(VALUE(SUBSTITUTE(TRIM('수출입 실적(국가별)'!F4465),",","")),"")</f>
        <v>90</v>
      </c>
      <c r="G4461" s="19" t="n">
        <f aca="false">IFERROR(VALUE(SUBSTITUTE(TRIM('수출입 실적(국가별)'!G4465),",","")),"")</f>
        <v>-87</v>
      </c>
    </row>
    <row r="4462" customFormat="false" ht="15" hidden="false" customHeight="true" outlineLevel="0" collapsed="false">
      <c r="A4462" s="11" t="str">
        <f aca="false">TRIM('수출입 실적(국가별)'!A4466)</f>
        <v>2026.07</v>
      </c>
      <c r="B4462" s="17" t="n">
        <f aca="false">IFERROR(VALUE(LEFT(A4462,4)),"")</f>
        <v>2026</v>
      </c>
      <c r="C4462" s="17" t="n">
        <f aca="false">IFERROR(VALUE(RIGHT(A4462,2)),"")</f>
        <v>7</v>
      </c>
      <c r="D4462" s="11" t="str">
        <f aca="false">TRIM('수출입 실적(국가별)'!B4466)</f>
        <v>코스 군도</v>
      </c>
      <c r="E4462" s="19" t="n">
        <f aca="false">IFERROR(VALUE(SUBSTITUTE(TRIM('수출입 실적(국가별)'!D4466),",","")),"")</f>
        <v>2</v>
      </c>
      <c r="F4462" s="19" t="n">
        <f aca="false">IFERROR(VALUE(SUBSTITUTE(TRIM('수출입 실적(국가별)'!F4466),",","")),"")</f>
        <v>0</v>
      </c>
      <c r="G4462" s="19" t="n">
        <f aca="false">IFERROR(VALUE(SUBSTITUTE(TRIM('수출입 실적(국가별)'!G4466),",","")),"")</f>
        <v>2</v>
      </c>
    </row>
    <row r="4463" customFormat="false" ht="15" hidden="false" customHeight="true" outlineLevel="0" collapsed="false">
      <c r="A4463" s="11" t="str">
        <f aca="false">TRIM('수출입 실적(국가별)'!A4467)</f>
        <v>2026.07</v>
      </c>
      <c r="B4463" s="17" t="n">
        <f aca="false">IFERROR(VALUE(LEFT(A4463,4)),"")</f>
        <v>2026</v>
      </c>
      <c r="C4463" s="17" t="n">
        <f aca="false">IFERROR(VALUE(RIGHT(A4463,2)),"")</f>
        <v>7</v>
      </c>
      <c r="D4463" s="11" t="str">
        <f aca="false">TRIM('수출입 실적(국가별)'!B4467)</f>
        <v>저어지</v>
      </c>
      <c r="E4463" s="19" t="n">
        <f aca="false">IFERROR(VALUE(SUBSTITUTE(TRIM('수출입 실적(국가별)'!D4467),",","")),"")</f>
        <v>1</v>
      </c>
      <c r="F4463" s="19" t="n">
        <f aca="false">IFERROR(VALUE(SUBSTITUTE(TRIM('수출입 실적(국가별)'!F4467),",","")),"")</f>
        <v>4</v>
      </c>
      <c r="G4463" s="19" t="n">
        <f aca="false">IFERROR(VALUE(SUBSTITUTE(TRIM('수출입 실적(국가별)'!G4467),",","")),"")</f>
        <v>-3</v>
      </c>
    </row>
    <row r="4464" customFormat="false" ht="15" hidden="false" customHeight="true" outlineLevel="0" collapsed="false">
      <c r="A4464" s="11" t="str">
        <f aca="false">TRIM('수출입 실적(국가별)'!A4468)</f>
        <v>2026.07</v>
      </c>
      <c r="B4464" s="17" t="n">
        <f aca="false">IFERROR(VALUE(LEFT(A4464,4)),"")</f>
        <v>2026</v>
      </c>
      <c r="C4464" s="17" t="n">
        <f aca="false">IFERROR(VALUE(RIGHT(A4464,2)),"")</f>
        <v>7</v>
      </c>
      <c r="D4464" s="11" t="str">
        <f aca="false">TRIM('수출입 실적(국가별)'!B4468)</f>
        <v>교황청</v>
      </c>
      <c r="E4464" s="19" t="n">
        <f aca="false">IFERROR(VALUE(SUBSTITUTE(TRIM('수출입 실적(국가별)'!D4468),",","")),"")</f>
        <v>0</v>
      </c>
      <c r="F4464" s="19" t="n">
        <f aca="false">IFERROR(VALUE(SUBSTITUTE(TRIM('수출입 실적(국가별)'!F4468),",","")),"")</f>
        <v>0</v>
      </c>
      <c r="G4464" s="19" t="n">
        <f aca="false">IFERROR(VALUE(SUBSTITUTE(TRIM('수출입 실적(국가별)'!G4468),",","")),"")</f>
        <v>0</v>
      </c>
    </row>
    <row r="4465" customFormat="false" ht="15" hidden="false" customHeight="true" outlineLevel="0" collapsed="false">
      <c r="A4465" s="11" t="str">
        <f aca="false">TRIM('수출입 실적(국가별)'!A4469)</f>
        <v>2026.07</v>
      </c>
      <c r="B4465" s="17" t="n">
        <f aca="false">IFERROR(VALUE(LEFT(A4465,4)),"")</f>
        <v>2026</v>
      </c>
      <c r="C4465" s="17" t="n">
        <f aca="false">IFERROR(VALUE(RIGHT(A4465,2)),"")</f>
        <v>7</v>
      </c>
      <c r="D4465" s="11" t="str">
        <f aca="false">TRIM('수출입 실적(국가별)'!B4469)</f>
        <v>파로에 군도</v>
      </c>
      <c r="E4465" s="19" t="n">
        <f aca="false">IFERROR(VALUE(SUBSTITUTE(TRIM('수출입 실적(국가별)'!D4469),",","")),"")</f>
        <v>0</v>
      </c>
      <c r="F4465" s="19" t="n">
        <f aca="false">IFERROR(VALUE(SUBSTITUTE(TRIM('수출입 실적(국가별)'!F4469),",","")),"")</f>
        <v>6</v>
      </c>
      <c r="G4465" s="19" t="n">
        <f aca="false">IFERROR(VALUE(SUBSTITUTE(TRIM('수출입 실적(국가별)'!G4469),",","")),"")</f>
        <v>-6</v>
      </c>
    </row>
    <row r="4466" customFormat="false" ht="15" hidden="false" customHeight="true" outlineLevel="0" collapsed="false">
      <c r="A4466" s="11" t="str">
        <f aca="false">TRIM('수출입 실적(국가별)'!A4470)</f>
        <v>2026.07</v>
      </c>
      <c r="B4466" s="17" t="n">
        <f aca="false">IFERROR(VALUE(LEFT(A4466,4)),"")</f>
        <v>2026</v>
      </c>
      <c r="C4466" s="17" t="n">
        <f aca="false">IFERROR(VALUE(RIGHT(A4466,2)),"")</f>
        <v>7</v>
      </c>
      <c r="D4466" s="11" t="str">
        <f aca="false">TRIM('수출입 실적(국가별)'!B4470)</f>
        <v>맨섬</v>
      </c>
      <c r="E4466" s="19" t="n">
        <f aca="false">IFERROR(VALUE(SUBSTITUTE(TRIM('수출입 실적(국가별)'!D4470),",","")),"")</f>
        <v>0</v>
      </c>
      <c r="F4466" s="19" t="n">
        <f aca="false">IFERROR(VALUE(SUBSTITUTE(TRIM('수출입 실적(국가별)'!F4470),",","")),"")</f>
        <v>0</v>
      </c>
      <c r="G4466" s="19" t="n">
        <f aca="false">IFERROR(VALUE(SUBSTITUTE(TRIM('수출입 실적(국가별)'!G4470),",","")),"")</f>
        <v>0</v>
      </c>
    </row>
    <row r="4467" customFormat="false" ht="15" hidden="false" customHeight="true" outlineLevel="0" collapsed="false">
      <c r="A4467" s="11" t="str">
        <f aca="false">TRIM('수출입 실적(국가별)'!A4471)</f>
        <v>2026.07</v>
      </c>
      <c r="B4467" s="17" t="n">
        <f aca="false">IFERROR(VALUE(LEFT(A4467,4)),"")</f>
        <v>2026</v>
      </c>
      <c r="C4467" s="17" t="n">
        <f aca="false">IFERROR(VALUE(RIGHT(A4467,2)),"")</f>
        <v>7</v>
      </c>
      <c r="D4467" s="11" t="str">
        <f aca="false">TRIM('수출입 실적(국가별)'!B4471)</f>
        <v>건지</v>
      </c>
      <c r="E4467" s="19" t="n">
        <f aca="false">IFERROR(VALUE(SUBSTITUTE(TRIM('수출입 실적(국가별)'!D4471),",","")),"")</f>
        <v>0</v>
      </c>
      <c r="F4467" s="19" t="n">
        <f aca="false">IFERROR(VALUE(SUBSTITUTE(TRIM('수출입 실적(국가별)'!F4471),",","")),"")</f>
        <v>0</v>
      </c>
      <c r="G4467" s="19" t="n">
        <f aca="false">IFERROR(VALUE(SUBSTITUTE(TRIM('수출입 실적(국가별)'!G4471),",","")),"")</f>
        <v>0</v>
      </c>
    </row>
    <row r="4468" customFormat="false" ht="15" hidden="false" customHeight="true" outlineLevel="0" collapsed="false">
      <c r="A4468" s="11" t="str">
        <f aca="false">TRIM('수출입 실적(국가별)'!A4472)</f>
        <v>2026.07</v>
      </c>
      <c r="B4468" s="17" t="n">
        <f aca="false">IFERROR(VALUE(LEFT(A4468,4)),"")</f>
        <v>2026</v>
      </c>
      <c r="C4468" s="17" t="n">
        <f aca="false">IFERROR(VALUE(RIGHT(A4468,2)),"")</f>
        <v>7</v>
      </c>
      <c r="D4468" s="11" t="str">
        <f aca="false">TRIM('수출입 실적(국가별)'!B4472)</f>
        <v>보네르 신트외스타티위스</v>
      </c>
      <c r="E4468" s="19" t="n">
        <f aca="false">IFERROR(VALUE(SUBSTITUTE(TRIM('수출입 실적(국가별)'!D4472),",","")),"")</f>
        <v>0</v>
      </c>
      <c r="F4468" s="19" t="n">
        <f aca="false">IFERROR(VALUE(SUBSTITUTE(TRIM('수출입 실적(국가별)'!F4472),",","")),"")</f>
        <v>3</v>
      </c>
      <c r="G4468" s="19" t="n">
        <f aca="false">IFERROR(VALUE(SUBSTITUTE(TRIM('수출입 실적(국가별)'!G4472),",","")),"")</f>
        <v>-3</v>
      </c>
    </row>
    <row r="4469" customFormat="false" ht="15" hidden="false" customHeight="true" outlineLevel="0" collapsed="false">
      <c r="A4469" s="11" t="str">
        <f aca="false">TRIM('수출입 실적(국가별)'!A4473)</f>
        <v>2026.07</v>
      </c>
      <c r="B4469" s="17" t="n">
        <f aca="false">IFERROR(VALUE(LEFT(A4469,4)),"")</f>
        <v>2026</v>
      </c>
      <c r="C4469" s="17" t="n">
        <f aca="false">IFERROR(VALUE(RIGHT(A4469,2)),"")</f>
        <v>7</v>
      </c>
      <c r="D4469" s="11" t="str">
        <f aca="false">TRIM('수출입 실적(국가별)'!B4473)</f>
        <v>쿡 아일랜드</v>
      </c>
      <c r="E4469" s="19" t="n">
        <f aca="false">IFERROR(VALUE(SUBSTITUTE(TRIM('수출입 실적(국가별)'!D4473),",","")),"")</f>
        <v>0</v>
      </c>
      <c r="F4469" s="19" t="n">
        <f aca="false">IFERROR(VALUE(SUBSTITUTE(TRIM('수출입 실적(국가별)'!F4473),",","")),"")</f>
        <v>1</v>
      </c>
      <c r="G4469" s="19" t="n">
        <f aca="false">IFERROR(VALUE(SUBSTITUTE(TRIM('수출입 실적(국가별)'!G4473),",","")),"")</f>
        <v>-1</v>
      </c>
    </row>
    <row r="4470" customFormat="false" ht="15" hidden="false" customHeight="true" outlineLevel="0" collapsed="false">
      <c r="A4470" s="11" t="str">
        <f aca="false">TRIM('수출입 실적(국가별)'!A4474)</f>
        <v>2026.07</v>
      </c>
      <c r="B4470" s="17" t="n">
        <f aca="false">IFERROR(VALUE(LEFT(A4470,4)),"")</f>
        <v>2026</v>
      </c>
      <c r="C4470" s="17" t="n">
        <f aca="false">IFERROR(VALUE(RIGHT(A4470,2)),"")</f>
        <v>7</v>
      </c>
      <c r="D4470" s="11" t="str">
        <f aca="false">TRIM('수출입 실적(국가별)'!B4474)</f>
        <v>코모로스</v>
      </c>
      <c r="E4470" s="19" t="n">
        <f aca="false">IFERROR(VALUE(SUBSTITUTE(TRIM('수출입 실적(국가별)'!D4474),",","")),"")</f>
        <v>0</v>
      </c>
      <c r="F4470" s="19" t="n">
        <f aca="false">IFERROR(VALUE(SUBSTITUTE(TRIM('수출입 실적(국가별)'!F4474),",","")),"")</f>
        <v>1</v>
      </c>
      <c r="G4470" s="19" t="n">
        <f aca="false">IFERROR(VALUE(SUBSTITUTE(TRIM('수출입 실적(국가별)'!G4474),",","")),"")</f>
        <v>-1</v>
      </c>
    </row>
    <row r="4471" customFormat="false" ht="15" hidden="false" customHeight="true" outlineLevel="0" collapsed="false">
      <c r="A4471" s="11" t="str">
        <f aca="false">TRIM('수출입 실적(국가별)'!A4475)</f>
        <v>2026.07</v>
      </c>
      <c r="B4471" s="17" t="n">
        <f aca="false">IFERROR(VALUE(LEFT(A4471,4)),"")</f>
        <v>2026</v>
      </c>
      <c r="C4471" s="17" t="n">
        <f aca="false">IFERROR(VALUE(RIGHT(A4471,2)),"")</f>
        <v>7</v>
      </c>
      <c r="D4471" s="11" t="str">
        <f aca="false">TRIM('수출입 실적(국가별)'!B4475)</f>
        <v>니우에</v>
      </c>
      <c r="E4471" s="19" t="n">
        <f aca="false">IFERROR(VALUE(SUBSTITUTE(TRIM('수출입 실적(국가별)'!D4475),",","")),"")</f>
        <v>0</v>
      </c>
      <c r="F4471" s="19" t="n">
        <f aca="false">IFERROR(VALUE(SUBSTITUTE(TRIM('수출입 실적(국가별)'!F4475),",","")),"")</f>
        <v>54</v>
      </c>
      <c r="G4471" s="19" t="n">
        <f aca="false">IFERROR(VALUE(SUBSTITUTE(TRIM('수출입 실적(국가별)'!G4475),",","")),"")</f>
        <v>-54</v>
      </c>
    </row>
    <row r="4472" customFormat="false" ht="15" hidden="false" customHeight="true" outlineLevel="0" collapsed="false">
      <c r="A4472" s="11" t="str">
        <f aca="false">TRIM('수출입 실적(국가별)'!A4476)</f>
        <v>2026.07</v>
      </c>
      <c r="B4472" s="17" t="n">
        <f aca="false">IFERROR(VALUE(LEFT(A4472,4)),"")</f>
        <v>2026</v>
      </c>
      <c r="C4472" s="17" t="n">
        <f aca="false">IFERROR(VALUE(RIGHT(A4472,2)),"")</f>
        <v>7</v>
      </c>
      <c r="D4472" s="11" t="str">
        <f aca="false">TRIM('수출입 실적(국가별)'!B4476)</f>
        <v>국제통화기금</v>
      </c>
      <c r="E4472" s="19" t="n">
        <f aca="false">IFERROR(VALUE(SUBSTITUTE(TRIM('수출입 실적(국가별)'!D4476),",","")),"")</f>
        <v>0</v>
      </c>
      <c r="F4472" s="19" t="n">
        <f aca="false">IFERROR(VALUE(SUBSTITUTE(TRIM('수출입 실적(국가별)'!F4476),",","")),"")</f>
        <v>0</v>
      </c>
      <c r="G4472" s="19" t="n">
        <f aca="false">IFERROR(VALUE(SUBSTITUTE(TRIM('수출입 실적(국가별)'!G4476),",","")),"")</f>
        <v>0</v>
      </c>
    </row>
    <row r="4473" customFormat="false" ht="15" hidden="false" customHeight="true" outlineLevel="0" collapsed="false">
      <c r="A4473" s="11" t="str">
        <f aca="false">TRIM('수출입 실적(국가별)'!A4477)</f>
        <v>2026.07</v>
      </c>
      <c r="B4473" s="17" t="n">
        <f aca="false">IFERROR(VALUE(LEFT(A4473,4)),"")</f>
        <v>2026</v>
      </c>
      <c r="C4473" s="17" t="n">
        <f aca="false">IFERROR(VALUE(RIGHT(A4473,2)),"")</f>
        <v>7</v>
      </c>
      <c r="D4473" s="11" t="str">
        <f aca="false">TRIM('수출입 실적(국가별)'!B4477)</f>
        <v>스발비드 군도</v>
      </c>
      <c r="E4473" s="19" t="n">
        <f aca="false">IFERROR(VALUE(SUBSTITUTE(TRIM('수출입 실적(국가별)'!D4477),",","")),"")</f>
        <v>0</v>
      </c>
      <c r="F4473" s="19" t="n">
        <f aca="false">IFERROR(VALUE(SUBSTITUTE(TRIM('수출입 실적(국가별)'!F4477),",","")),"")</f>
        <v>0</v>
      </c>
      <c r="G4473" s="19" t="n">
        <f aca="false">IFERROR(VALUE(SUBSTITUTE(TRIM('수출입 실적(국가별)'!G4477),",","")),"")</f>
        <v>0</v>
      </c>
    </row>
    <row r="4474" customFormat="false" ht="15" hidden="false" customHeight="true" outlineLevel="0" collapsed="false">
      <c r="A4474" s="11" t="str">
        <f aca="false">TRIM('수출입 실적(국가별)'!A4478)</f>
        <v>2026.07</v>
      </c>
      <c r="B4474" s="17" t="n">
        <f aca="false">IFERROR(VALUE(LEFT(A4474,4)),"")</f>
        <v>2026</v>
      </c>
      <c r="C4474" s="17" t="n">
        <f aca="false">IFERROR(VALUE(RIGHT(A4474,2)),"")</f>
        <v>7</v>
      </c>
      <c r="D4474" s="11" t="str">
        <f aca="false">TRIM('수출입 실적(국가별)'!B4478)</f>
        <v>토켈라우</v>
      </c>
      <c r="E4474" s="19" t="n">
        <f aca="false">IFERROR(VALUE(SUBSTITUTE(TRIM('수출입 실적(국가별)'!D4478),",","")),"")</f>
        <v>0</v>
      </c>
      <c r="F4474" s="19" t="n">
        <f aca="false">IFERROR(VALUE(SUBSTITUTE(TRIM('수출입 실적(국가별)'!F4478),",","")),"")</f>
        <v>96</v>
      </c>
      <c r="G4474" s="19" t="n">
        <f aca="false">IFERROR(VALUE(SUBSTITUTE(TRIM('수출입 실적(국가별)'!G4478),",","")),"")</f>
        <v>-96</v>
      </c>
    </row>
    <row r="4475" customFormat="false" ht="15" hidden="false" customHeight="true" outlineLevel="0" collapsed="false">
      <c r="A4475" s="11" t="str">
        <f aca="false">TRIM('수출입 실적(국가별)'!A4479)</f>
        <v>2026.07</v>
      </c>
      <c r="B4475" s="17" t="n">
        <f aca="false">IFERROR(VALUE(LEFT(A4475,4)),"")</f>
        <v>2026</v>
      </c>
      <c r="C4475" s="17" t="n">
        <f aca="false">IFERROR(VALUE(RIGHT(A4475,2)),"")</f>
        <v>7</v>
      </c>
      <c r="D4475" s="11" t="str">
        <f aca="false">TRIM('수출입 실적(국가별)'!B4479)</f>
        <v>티모르</v>
      </c>
      <c r="E4475" s="19" t="n">
        <f aca="false">IFERROR(VALUE(SUBSTITUTE(TRIM('수출입 실적(국가별)'!D4479),",","")),"")</f>
        <v>0</v>
      </c>
      <c r="F4475" s="19" t="n">
        <f aca="false">IFERROR(VALUE(SUBSTITUTE(TRIM('수출입 실적(국가별)'!F4479),",","")),"")</f>
        <v>0</v>
      </c>
      <c r="G4475" s="19" t="n">
        <f aca="false">IFERROR(VALUE(SUBSTITUTE(TRIM('수출입 실적(국가별)'!G4479),",","")),"")</f>
        <v>0</v>
      </c>
    </row>
    <row r="4476" customFormat="false" ht="15" hidden="false" customHeight="true" outlineLevel="0" collapsed="false">
      <c r="A4476" s="11" t="str">
        <f aca="false">TRIM('수출입 실적(국가별)'!A4480)</f>
        <v>2026.07</v>
      </c>
      <c r="B4476" s="17" t="n">
        <f aca="false">IFERROR(VALUE(LEFT(A4476,4)),"")</f>
        <v>2026</v>
      </c>
      <c r="C4476" s="17" t="n">
        <f aca="false">IFERROR(VALUE(RIGHT(A4476,2)),"")</f>
        <v>7</v>
      </c>
      <c r="D4476" s="11" t="str">
        <f aca="false">TRIM('수출입 실적(국가별)'!B4480)</f>
        <v>마이너 아우틀링 합중국 군도</v>
      </c>
      <c r="E4476" s="19" t="n">
        <f aca="false">IFERROR(VALUE(SUBSTITUTE(TRIM('수출입 실적(국가별)'!D4480),",","")),"")</f>
        <v>0</v>
      </c>
      <c r="F4476" s="19" t="n">
        <f aca="false">IFERROR(VALUE(SUBSTITUTE(TRIM('수출입 실적(국가별)'!F4480),",","")),"")</f>
        <v>0</v>
      </c>
      <c r="G4476" s="19" t="n">
        <f aca="false">IFERROR(VALUE(SUBSTITUTE(TRIM('수출입 실적(국가별)'!G4480),",","")),"")</f>
        <v>0</v>
      </c>
    </row>
    <row r="4477" customFormat="false" ht="15" hidden="false" customHeight="true" outlineLevel="0" collapsed="false">
      <c r="A4477" s="11" t="str">
        <f aca="false">TRIM('수출입 실적(국가별)'!A4481)</f>
        <v>2026.07</v>
      </c>
      <c r="B4477" s="17" t="n">
        <f aca="false">IFERROR(VALUE(LEFT(A4477,4)),"")</f>
        <v>2026</v>
      </c>
      <c r="C4477" s="17" t="n">
        <f aca="false">IFERROR(VALUE(RIGHT(A4477,2)),"")</f>
        <v>7</v>
      </c>
      <c r="D4477" s="11" t="str">
        <f aca="false">TRIM('수출입 실적(국가별)'!B4481)</f>
        <v>세인트 헬레나</v>
      </c>
      <c r="E4477" s="19" t="n">
        <f aca="false">IFERROR(VALUE(SUBSTITUTE(TRIM('수출입 실적(국가별)'!D4481),",","")),"")</f>
        <v>0</v>
      </c>
      <c r="F4477" s="19" t="n">
        <f aca="false">IFERROR(VALUE(SUBSTITUTE(TRIM('수출입 실적(국가별)'!F4481),",","")),"")</f>
        <v>13</v>
      </c>
      <c r="G4477" s="19" t="n">
        <f aca="false">IFERROR(VALUE(SUBSTITUTE(TRIM('수출입 실적(국가별)'!G4481),",","")),"")</f>
        <v>-13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21645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21646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2" t="s">
        <v>21647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5" t="s">
        <v>21648</v>
      </c>
      <c r="B4" s="21" t="n">
        <v>1</v>
      </c>
      <c r="C4" s="5" t="s">
        <v>21649</v>
      </c>
      <c r="D4" s="22" t="n">
        <v>50</v>
      </c>
      <c r="E4" s="5" t="s">
        <v>21650</v>
      </c>
      <c r="F4" s="22" t="n">
        <v>500</v>
      </c>
      <c r="G4" s="2" t="s">
        <v>21651</v>
      </c>
      <c r="H4" s="2"/>
      <c r="I4" s="2"/>
      <c r="J4" s="2"/>
    </row>
    <row r="6" customFormat="false" ht="14.9" hidden="false" customHeight="false" outlineLevel="0" collapsed="false">
      <c r="A6" s="23" t="s">
        <v>21652</v>
      </c>
      <c r="B6" s="23"/>
      <c r="C6" s="23"/>
      <c r="D6" s="23"/>
      <c r="E6" s="23"/>
      <c r="F6" s="23"/>
      <c r="G6" s="23"/>
      <c r="H6" s="23"/>
      <c r="I6" s="23"/>
      <c r="J6" s="23"/>
    </row>
    <row r="7" customFormat="false" ht="15" hidden="false" customHeight="false" outlineLevel="0" collapsed="false">
      <c r="A7" s="4" t="s">
        <v>21653</v>
      </c>
      <c r="B7" s="4" t="s">
        <v>21654</v>
      </c>
      <c r="C7" s="4" t="s">
        <v>21655</v>
      </c>
      <c r="D7" s="4" t="s">
        <v>21656</v>
      </c>
      <c r="E7" s="4" t="s">
        <v>21657</v>
      </c>
    </row>
    <row r="8" customFormat="false" ht="15" hidden="false" customHeight="false" outlineLevel="0" collapsed="false">
      <c r="A8" s="5" t="s">
        <v>47</v>
      </c>
      <c r="B8" s="24" t="n">
        <f aca="false">IFERROR(VALUE(SUBSTITUTE(TRIM('수출입 총괄'!B6),",","")),"")</f>
        <v>425</v>
      </c>
      <c r="C8" s="24" t="n">
        <f aca="false">SUM(데이터_총괄!D3:D21)</f>
        <v>425</v>
      </c>
      <c r="D8" s="24" t="n">
        <f aca="false">B8-C8</f>
        <v>0</v>
      </c>
      <c r="E8" s="7" t="str">
        <f aca="false">IF(ABS(D8)&lt;=$B$4,"일치(반올림오차 이내)","불일치")</f>
        <v>일치(반올림오차 이내)</v>
      </c>
    </row>
    <row r="9" customFormat="false" ht="15" hidden="false" customHeight="false" outlineLevel="0" collapsed="false">
      <c r="A9" s="5" t="s">
        <v>48</v>
      </c>
      <c r="B9" s="25" t="n">
        <f aca="false">IFERROR(VALUE(SUBSTITUTE(TRIM('수출입 총괄'!C6),",","")),"")</f>
        <v>21702845</v>
      </c>
      <c r="C9" s="25" t="n">
        <f aca="false">SUM(데이터_총괄!E3:E21)</f>
        <v>21702845</v>
      </c>
      <c r="D9" s="24" t="n">
        <f aca="false">B9-C9</f>
        <v>0</v>
      </c>
      <c r="E9" s="7" t="str">
        <f aca="false">IF(ABS(D9)&lt;=$D$4,"일치(반올림오차 이내)","불일치")</f>
        <v>일치(반올림오차 이내)</v>
      </c>
    </row>
    <row r="10" customFormat="false" ht="15" hidden="false" customHeight="false" outlineLevel="0" collapsed="false">
      <c r="A10" s="5" t="s">
        <v>21658</v>
      </c>
      <c r="B10" s="24" t="n">
        <f aca="false">IFERROR(VALUE(SUBSTITUTE(TRIM('수출입 총괄'!D6),",","")),"")</f>
        <v>308412746.2</v>
      </c>
      <c r="C10" s="24" t="n">
        <f aca="false">SUM(데이터_총괄!F3:F21)</f>
        <v>308412746.4</v>
      </c>
      <c r="D10" s="24" t="n">
        <f aca="false">B10-C10</f>
        <v>-0.199999988079071</v>
      </c>
      <c r="E10" s="7" t="str">
        <f aca="false">IF(ABS(D10)&lt;=$B$4,"일치(반올림오차 이내)","불일치")</f>
        <v>일치(반올림오차 이내)</v>
      </c>
    </row>
    <row r="11" customFormat="false" ht="15" hidden="false" customHeight="false" outlineLevel="0" collapsed="false">
      <c r="A11" s="5" t="s">
        <v>21659</v>
      </c>
      <c r="B11" s="25" t="n">
        <f aca="false">IFERROR(VALUE(SUBSTITUTE(TRIM('수출입 총괄'!E6),",","")),"")</f>
        <v>1304392880</v>
      </c>
      <c r="C11" s="25" t="n">
        <f aca="false">SUM(데이터_총괄!G3:G21)</f>
        <v>1304392880</v>
      </c>
      <c r="D11" s="24" t="n">
        <f aca="false">B11-C11</f>
        <v>0</v>
      </c>
      <c r="E11" s="7" t="str">
        <f aca="false">IF(ABS(D11)&lt;=$D$4,"일치(반올림오차 이내)","불일치")</f>
        <v>일치(반올림오차 이내)</v>
      </c>
    </row>
    <row r="12" customFormat="false" ht="15" hidden="false" customHeight="false" outlineLevel="0" collapsed="false">
      <c r="A12" s="5" t="s">
        <v>51</v>
      </c>
      <c r="B12" s="25" t="n">
        <f aca="false">IFERROR(VALUE(SUBSTITUTE(TRIM('수출입 총괄'!F6),",","")),"")</f>
        <v>88995973</v>
      </c>
      <c r="C12" s="25" t="n">
        <f aca="false">SUM(데이터_총괄!H3:H21)</f>
        <v>88995973</v>
      </c>
      <c r="D12" s="24" t="n">
        <f aca="false">B12-C12</f>
        <v>0</v>
      </c>
      <c r="E12" s="7" t="str">
        <f aca="false">IF(ABS(D12)&lt;=$D$4,"일치(반올림오차 이내)","불일치")</f>
        <v>일치(반올림오차 이내)</v>
      </c>
    </row>
    <row r="13" customFormat="false" ht="15" hidden="false" customHeight="false" outlineLevel="0" collapsed="false">
      <c r="A13" s="5" t="s">
        <v>21660</v>
      </c>
      <c r="B13" s="24" t="n">
        <f aca="false">IFERROR(VALUE(SUBSTITUTE(TRIM('수출입 총괄'!G6),",","")),"")</f>
        <v>858381643.6</v>
      </c>
      <c r="C13" s="24" t="n">
        <f aca="false">SUM(데이터_총괄!I3:I21)</f>
        <v>858381643.7</v>
      </c>
      <c r="D13" s="24" t="n">
        <f aca="false">B13-C13</f>
        <v>-0.100000023841858</v>
      </c>
      <c r="E13" s="7" t="str">
        <f aca="false">IF(ABS(D13)&lt;=$B$4,"일치(반올림오차 이내)","불일치")</f>
        <v>일치(반올림오차 이내)</v>
      </c>
    </row>
    <row r="14" customFormat="false" ht="15" hidden="false" customHeight="false" outlineLevel="0" collapsed="false">
      <c r="A14" s="5" t="s">
        <v>21661</v>
      </c>
      <c r="B14" s="25" t="n">
        <f aca="false">IFERROR(VALUE(SUBSTITUTE(TRIM('수출입 총괄'!H6),",","")),"")</f>
        <v>1059198512</v>
      </c>
      <c r="C14" s="25" t="n">
        <f aca="false">SUM(데이터_총괄!J3:J21)</f>
        <v>1059198513</v>
      </c>
      <c r="D14" s="24" t="n">
        <f aca="false">B14-C14</f>
        <v>-1</v>
      </c>
      <c r="E14" s="7" t="str">
        <f aca="false">IF(ABS(D14)&lt;=$D$4,"일치(반올림오차 이내)","불일치")</f>
        <v>일치(반올림오차 이내)</v>
      </c>
    </row>
    <row r="15" customFormat="false" ht="15" hidden="false" customHeight="false" outlineLevel="0" collapsed="false">
      <c r="A15" s="5" t="s">
        <v>21662</v>
      </c>
      <c r="B15" s="25" t="n">
        <f aca="false">IFERROR(VALUE(SUBSTITUTE(TRIM('수출입 총괄'!I6),",","")),"")</f>
        <v>245194368</v>
      </c>
      <c r="C15" s="25" t="n">
        <f aca="false">SUM(데이터_총괄!K3:K21)</f>
        <v>245194366</v>
      </c>
      <c r="D15" s="24" t="n">
        <f aca="false">B15-C15</f>
        <v>2</v>
      </c>
      <c r="E15" s="7" t="str">
        <f aca="false">IF(ABS(D15)&lt;=$D$4,"일치(반올림오차 이내)","불일치")</f>
        <v>일치(반올림오차 이내)</v>
      </c>
    </row>
    <row r="17" customFormat="false" ht="14.9" hidden="false" customHeight="false" outlineLevel="0" collapsed="false">
      <c r="A17" s="23" t="s">
        <v>21663</v>
      </c>
      <c r="B17" s="23"/>
      <c r="C17" s="23"/>
      <c r="D17" s="23"/>
      <c r="E17" s="23"/>
      <c r="F17" s="23"/>
      <c r="G17" s="23"/>
      <c r="H17" s="23"/>
      <c r="I17" s="23"/>
      <c r="J17" s="23"/>
    </row>
    <row r="18" customFormat="false" ht="15" hidden="false" customHeight="false" outlineLevel="0" collapsed="false">
      <c r="A18" s="4" t="s">
        <v>46</v>
      </c>
      <c r="B18" s="4" t="s">
        <v>21664</v>
      </c>
      <c r="C18" s="4" t="s">
        <v>53</v>
      </c>
      <c r="D18" s="4" t="s">
        <v>21665</v>
      </c>
      <c r="E18" s="4" t="s">
        <v>21666</v>
      </c>
      <c r="F18" s="4" t="s">
        <v>21656</v>
      </c>
      <c r="G18" s="4" t="s">
        <v>21657</v>
      </c>
    </row>
    <row r="19" customFormat="false" ht="15" hidden="false" customHeight="false" outlineLevel="0" collapsed="false">
      <c r="A19" s="7" t="str">
        <f aca="false">데이터_총괄!A3</f>
        <v>2025.01</v>
      </c>
      <c r="B19" s="25" t="n">
        <f aca="false">데이터_총괄!G3</f>
        <v>49176984</v>
      </c>
      <c r="C19" s="25" t="n">
        <f aca="false">데이터_총괄!J3</f>
        <v>51172292</v>
      </c>
      <c r="D19" s="25" t="n">
        <f aca="false">B19-C19</f>
        <v>-1995308</v>
      </c>
      <c r="E19" s="25" t="n">
        <f aca="false">데이터_총괄!K3</f>
        <v>-1995308</v>
      </c>
      <c r="F19" s="25" t="n">
        <f aca="false">D19-E19</f>
        <v>0</v>
      </c>
      <c r="G19" s="7" t="str">
        <f aca="false">IF(ABS(F19)&lt;=$D$4,"일치","불일치")</f>
        <v>일치</v>
      </c>
    </row>
    <row r="20" customFormat="false" ht="15" hidden="false" customHeight="false" outlineLevel="0" collapsed="false">
      <c r="A20" s="7" t="str">
        <f aca="false">데이터_총괄!A4</f>
        <v>2025.02</v>
      </c>
      <c r="B20" s="25" t="n">
        <f aca="false">데이터_총괄!G4</f>
        <v>52292301</v>
      </c>
      <c r="C20" s="25" t="n">
        <f aca="false">데이터_총괄!J4</f>
        <v>48328741</v>
      </c>
      <c r="D20" s="25" t="n">
        <f aca="false">B20-C20</f>
        <v>3963560</v>
      </c>
      <c r="E20" s="25" t="n">
        <f aca="false">데이터_총괄!K4</f>
        <v>3963560</v>
      </c>
      <c r="F20" s="25" t="n">
        <f aca="false">D20-E20</f>
        <v>0</v>
      </c>
      <c r="G20" s="7" t="str">
        <f aca="false">IF(ABS(F20)&lt;=$D$4,"일치","불일치")</f>
        <v>일치</v>
      </c>
    </row>
    <row r="21" customFormat="false" ht="15" hidden="false" customHeight="false" outlineLevel="0" collapsed="false">
      <c r="A21" s="7" t="str">
        <f aca="false">데이터_총괄!A5</f>
        <v>2025.03</v>
      </c>
      <c r="B21" s="25" t="n">
        <f aca="false">데이터_총괄!G5</f>
        <v>58064562</v>
      </c>
      <c r="C21" s="25" t="n">
        <f aca="false">데이터_총괄!J5</f>
        <v>53341032</v>
      </c>
      <c r="D21" s="25" t="n">
        <f aca="false">B21-C21</f>
        <v>4723530</v>
      </c>
      <c r="E21" s="25" t="n">
        <f aca="false">데이터_총괄!K5</f>
        <v>4723530</v>
      </c>
      <c r="F21" s="25" t="n">
        <f aca="false">D21-E21</f>
        <v>0</v>
      </c>
      <c r="G21" s="7" t="str">
        <f aca="false">IF(ABS(F21)&lt;=$D$4,"일치","불일치")</f>
        <v>일치</v>
      </c>
    </row>
    <row r="22" customFormat="false" ht="15" hidden="false" customHeight="false" outlineLevel="0" collapsed="false">
      <c r="A22" s="7" t="str">
        <f aca="false">데이터_총괄!A6</f>
        <v>2025.04</v>
      </c>
      <c r="B22" s="25" t="n">
        <f aca="false">데이터_총괄!G6</f>
        <v>58035745</v>
      </c>
      <c r="C22" s="25" t="n">
        <f aca="false">데이터_총괄!J6</f>
        <v>53232716</v>
      </c>
      <c r="D22" s="25" t="n">
        <f aca="false">B22-C22</f>
        <v>4803029</v>
      </c>
      <c r="E22" s="25" t="n">
        <f aca="false">데이터_총괄!K6</f>
        <v>4803029</v>
      </c>
      <c r="F22" s="25" t="n">
        <f aca="false">D22-E22</f>
        <v>0</v>
      </c>
      <c r="G22" s="7" t="str">
        <f aca="false">IF(ABS(F22)&lt;=$D$4,"일치","불일치")</f>
        <v>일치</v>
      </c>
    </row>
    <row r="23" customFormat="false" ht="15" hidden="false" customHeight="false" outlineLevel="0" collapsed="false">
      <c r="A23" s="7" t="str">
        <f aca="false">데이터_총괄!A7</f>
        <v>2025.05</v>
      </c>
      <c r="B23" s="25" t="n">
        <f aca="false">데이터_총괄!G7</f>
        <v>57261063</v>
      </c>
      <c r="C23" s="25" t="n">
        <f aca="false">데이터_총괄!J7</f>
        <v>50345116</v>
      </c>
      <c r="D23" s="25" t="n">
        <f aca="false">B23-C23</f>
        <v>6915947</v>
      </c>
      <c r="E23" s="25" t="n">
        <f aca="false">데이터_총괄!K7</f>
        <v>6915946</v>
      </c>
      <c r="F23" s="25" t="n">
        <f aca="false">D23-E23</f>
        <v>1</v>
      </c>
      <c r="G23" s="7" t="str">
        <f aca="false">IF(ABS(F23)&lt;=$D$4,"일치","불일치")</f>
        <v>일치</v>
      </c>
    </row>
    <row r="24" customFormat="false" ht="15" hidden="false" customHeight="false" outlineLevel="0" collapsed="false">
      <c r="A24" s="7" t="str">
        <f aca="false">데이터_총괄!A8</f>
        <v>2025.06</v>
      </c>
      <c r="B24" s="25" t="n">
        <f aca="false">데이터_총괄!G8</f>
        <v>59833797</v>
      </c>
      <c r="C24" s="25" t="n">
        <f aca="false">데이터_총괄!J8</f>
        <v>50825746</v>
      </c>
      <c r="D24" s="25" t="n">
        <f aca="false">B24-C24</f>
        <v>9008051</v>
      </c>
      <c r="E24" s="25" t="n">
        <f aca="false">데이터_총괄!K8</f>
        <v>9008051</v>
      </c>
      <c r="F24" s="25" t="n">
        <f aca="false">D24-E24</f>
        <v>0</v>
      </c>
      <c r="G24" s="7" t="str">
        <f aca="false">IF(ABS(F24)&lt;=$D$4,"일치","불일치")</f>
        <v>일치</v>
      </c>
    </row>
    <row r="25" customFormat="false" ht="15" hidden="false" customHeight="false" outlineLevel="0" collapsed="false">
      <c r="A25" s="7" t="str">
        <f aca="false">데이터_총괄!A9</f>
        <v>2025.07</v>
      </c>
      <c r="B25" s="25" t="n">
        <f aca="false">데이터_총괄!G9</f>
        <v>60724322</v>
      </c>
      <c r="C25" s="25" t="n">
        <f aca="false">데이터_총괄!J9</f>
        <v>54210371</v>
      </c>
      <c r="D25" s="25" t="n">
        <f aca="false">B25-C25</f>
        <v>6513951</v>
      </c>
      <c r="E25" s="25" t="n">
        <f aca="false">데이터_총괄!K9</f>
        <v>6513951</v>
      </c>
      <c r="F25" s="25" t="n">
        <f aca="false">D25-E25</f>
        <v>0</v>
      </c>
      <c r="G25" s="7" t="str">
        <f aca="false">IF(ABS(F25)&lt;=$D$4,"일치","불일치")</f>
        <v>일치</v>
      </c>
    </row>
    <row r="26" customFormat="false" ht="15" hidden="false" customHeight="false" outlineLevel="0" collapsed="false">
      <c r="A26" s="7" t="str">
        <f aca="false">데이터_총괄!A10</f>
        <v>2025.08</v>
      </c>
      <c r="B26" s="25" t="n">
        <f aca="false">데이터_총괄!G10</f>
        <v>58259332</v>
      </c>
      <c r="C26" s="25" t="n">
        <f aca="false">데이터_총괄!J10</f>
        <v>51856624</v>
      </c>
      <c r="D26" s="25" t="n">
        <f aca="false">B26-C26</f>
        <v>6402708</v>
      </c>
      <c r="E26" s="25" t="n">
        <f aca="false">데이터_총괄!K10</f>
        <v>6402708</v>
      </c>
      <c r="F26" s="25" t="n">
        <f aca="false">D26-E26</f>
        <v>0</v>
      </c>
      <c r="G26" s="7" t="str">
        <f aca="false">IF(ABS(F26)&lt;=$D$4,"일치","불일치")</f>
        <v>일치</v>
      </c>
    </row>
    <row r="27" customFormat="false" ht="15" hidden="false" customHeight="false" outlineLevel="0" collapsed="false">
      <c r="A27" s="7" t="str">
        <f aca="false">데이터_총괄!A11</f>
        <v>2025.09</v>
      </c>
      <c r="B27" s="25" t="n">
        <f aca="false">데이터_총괄!G11</f>
        <v>65904118</v>
      </c>
      <c r="C27" s="25" t="n">
        <f aca="false">데이터_총괄!J11</f>
        <v>56419614</v>
      </c>
      <c r="D27" s="25" t="n">
        <f aca="false">B27-C27</f>
        <v>9484504</v>
      </c>
      <c r="E27" s="25" t="n">
        <f aca="false">데이터_총괄!K11</f>
        <v>9484504</v>
      </c>
      <c r="F27" s="25" t="n">
        <f aca="false">D27-E27</f>
        <v>0</v>
      </c>
      <c r="G27" s="7" t="str">
        <f aca="false">IF(ABS(F27)&lt;=$D$4,"일치","불일치")</f>
        <v>일치</v>
      </c>
    </row>
    <row r="28" customFormat="false" ht="15" hidden="false" customHeight="false" outlineLevel="0" collapsed="false">
      <c r="A28" s="7" t="str">
        <f aca="false">데이터_총괄!A12</f>
        <v>2025.10</v>
      </c>
      <c r="B28" s="25" t="n">
        <f aca="false">데이터_총괄!G12</f>
        <v>59511578</v>
      </c>
      <c r="C28" s="25" t="n">
        <f aca="false">데이터_총괄!J12</f>
        <v>53510827</v>
      </c>
      <c r="D28" s="25" t="n">
        <f aca="false">B28-C28</f>
        <v>6000751</v>
      </c>
      <c r="E28" s="25" t="n">
        <f aca="false">데이터_총괄!K12</f>
        <v>6000751</v>
      </c>
      <c r="F28" s="25" t="n">
        <f aca="false">D28-E28</f>
        <v>0</v>
      </c>
      <c r="G28" s="7" t="str">
        <f aca="false">IF(ABS(F28)&lt;=$D$4,"일치","불일치")</f>
        <v>일치</v>
      </c>
    </row>
    <row r="29" customFormat="false" ht="15" hidden="false" customHeight="false" outlineLevel="0" collapsed="false">
      <c r="A29" s="7" t="str">
        <f aca="false">데이터_총괄!A13</f>
        <v>2025.11</v>
      </c>
      <c r="B29" s="25" t="n">
        <f aca="false">데이터_총괄!G13</f>
        <v>60752618</v>
      </c>
      <c r="C29" s="25" t="n">
        <f aca="false">데이터_총괄!J13</f>
        <v>51284605</v>
      </c>
      <c r="D29" s="25" t="n">
        <f aca="false">B29-C29</f>
        <v>9468013</v>
      </c>
      <c r="E29" s="25" t="n">
        <f aca="false">데이터_총괄!K13</f>
        <v>9468013</v>
      </c>
      <c r="F29" s="25" t="n">
        <f aca="false">D29-E29</f>
        <v>0</v>
      </c>
      <c r="G29" s="7" t="str">
        <f aca="false">IF(ABS(F29)&lt;=$D$4,"일치","불일치")</f>
        <v>일치</v>
      </c>
    </row>
    <row r="30" customFormat="false" ht="15" hidden="false" customHeight="false" outlineLevel="0" collapsed="false">
      <c r="A30" s="7" t="str">
        <f aca="false">데이터_총괄!A14</f>
        <v>2025.12</v>
      </c>
      <c r="B30" s="25" t="n">
        <f aca="false">데이터_총괄!G14</f>
        <v>69513624</v>
      </c>
      <c r="C30" s="25" t="n">
        <f aca="false">데이터_총괄!J14</f>
        <v>57367684</v>
      </c>
      <c r="D30" s="25" t="n">
        <f aca="false">B30-C30</f>
        <v>12145940</v>
      </c>
      <c r="E30" s="25" t="n">
        <f aca="false">데이터_총괄!K14</f>
        <v>12145941</v>
      </c>
      <c r="F30" s="25" t="n">
        <f aca="false">D30-E30</f>
        <v>-1</v>
      </c>
      <c r="G30" s="7" t="str">
        <f aca="false">IF(ABS(F30)&lt;=$D$4,"일치","불일치")</f>
        <v>일치</v>
      </c>
    </row>
    <row r="31" customFormat="false" ht="15" hidden="false" customHeight="false" outlineLevel="0" collapsed="false">
      <c r="A31" s="7" t="str">
        <f aca="false">데이터_총괄!A15</f>
        <v>2026.01</v>
      </c>
      <c r="B31" s="25" t="n">
        <f aca="false">데이터_총괄!G15</f>
        <v>65843937</v>
      </c>
      <c r="C31" s="25" t="n">
        <f aca="false">데이터_총괄!J15</f>
        <v>57143469</v>
      </c>
      <c r="D31" s="25" t="n">
        <f aca="false">B31-C31</f>
        <v>8700468</v>
      </c>
      <c r="E31" s="25" t="n">
        <f aca="false">데이터_총괄!K15</f>
        <v>8700468</v>
      </c>
      <c r="F31" s="25" t="n">
        <f aca="false">D31-E31</f>
        <v>0</v>
      </c>
      <c r="G31" s="7" t="str">
        <f aca="false">IF(ABS(F31)&lt;=$D$4,"일치","불일치")</f>
        <v>일치</v>
      </c>
    </row>
    <row r="32" customFormat="false" ht="15" hidden="false" customHeight="false" outlineLevel="0" collapsed="false">
      <c r="A32" s="7" t="str">
        <f aca="false">데이터_총괄!A16</f>
        <v>2026.02</v>
      </c>
      <c r="B32" s="25" t="n">
        <f aca="false">데이터_총괄!G16</f>
        <v>67642547</v>
      </c>
      <c r="C32" s="25" t="n">
        <f aca="false">데이터_총괄!J16</f>
        <v>51933913</v>
      </c>
      <c r="D32" s="25" t="n">
        <f aca="false">B32-C32</f>
        <v>15708634</v>
      </c>
      <c r="E32" s="25" t="n">
        <f aca="false">데이터_총괄!K16</f>
        <v>15708634</v>
      </c>
      <c r="F32" s="25" t="n">
        <f aca="false">D32-E32</f>
        <v>0</v>
      </c>
      <c r="G32" s="7" t="str">
        <f aca="false">IF(ABS(F32)&lt;=$D$4,"일치","불일치")</f>
        <v>일치</v>
      </c>
    </row>
    <row r="33" customFormat="false" ht="15" hidden="false" customHeight="false" outlineLevel="0" collapsed="false">
      <c r="A33" s="7" t="str">
        <f aca="false">데이터_총괄!A17</f>
        <v>2026.03</v>
      </c>
      <c r="B33" s="25" t="n">
        <f aca="false">데이터_총괄!G17</f>
        <v>87333128</v>
      </c>
      <c r="C33" s="25" t="n">
        <f aca="false">데이터_총괄!J17</f>
        <v>60753446</v>
      </c>
      <c r="D33" s="25" t="n">
        <f aca="false">B33-C33</f>
        <v>26579682</v>
      </c>
      <c r="E33" s="25" t="n">
        <f aca="false">데이터_총괄!K17</f>
        <v>26579682</v>
      </c>
      <c r="F33" s="25" t="n">
        <f aca="false">D33-E33</f>
        <v>0</v>
      </c>
      <c r="G33" s="7" t="str">
        <f aca="false">IF(ABS(F33)&lt;=$D$4,"일치","불일치")</f>
        <v>일치</v>
      </c>
    </row>
    <row r="34" customFormat="false" ht="15" hidden="false" customHeight="false" outlineLevel="0" collapsed="false">
      <c r="A34" s="7" t="str">
        <f aca="false">데이터_총괄!A18</f>
        <v>2026.04</v>
      </c>
      <c r="B34" s="25" t="n">
        <f aca="false">데이터_총괄!G18</f>
        <v>85751883</v>
      </c>
      <c r="C34" s="25" t="n">
        <f aca="false">데이터_총괄!J18</f>
        <v>62104908</v>
      </c>
      <c r="D34" s="25" t="n">
        <f aca="false">B34-C34</f>
        <v>23646975</v>
      </c>
      <c r="E34" s="25" t="n">
        <f aca="false">데이터_총괄!K18</f>
        <v>23646975</v>
      </c>
      <c r="F34" s="25" t="n">
        <f aca="false">D34-E34</f>
        <v>0</v>
      </c>
      <c r="G34" s="7" t="str">
        <f aca="false">IF(ABS(F34)&lt;=$D$4,"일치","불일치")</f>
        <v>일치</v>
      </c>
    </row>
    <row r="35" customFormat="false" ht="15" hidden="false" customHeight="false" outlineLevel="0" collapsed="false">
      <c r="A35" s="7" t="str">
        <f aca="false">데이터_총괄!A19</f>
        <v>2026.05</v>
      </c>
      <c r="B35" s="25" t="n">
        <f aca="false">데이터_총괄!G19</f>
        <v>87576083</v>
      </c>
      <c r="C35" s="25" t="n">
        <f aca="false">데이터_총괄!J19</f>
        <v>60748350</v>
      </c>
      <c r="D35" s="25" t="n">
        <f aca="false">B35-C35</f>
        <v>26827733</v>
      </c>
      <c r="E35" s="25" t="n">
        <f aca="false">데이터_총괄!K19</f>
        <v>26827733</v>
      </c>
      <c r="F35" s="25" t="n">
        <f aca="false">D35-E35</f>
        <v>0</v>
      </c>
      <c r="G35" s="7" t="str">
        <f aca="false">IF(ABS(F35)&lt;=$D$4,"일치","불일치")</f>
        <v>일치</v>
      </c>
    </row>
    <row r="36" customFormat="false" ht="15" hidden="false" customHeight="false" outlineLevel="0" collapsed="false">
      <c r="A36" s="7" t="str">
        <f aca="false">데이터_총괄!A20</f>
        <v>2026.06</v>
      </c>
      <c r="B36" s="25" t="n">
        <f aca="false">데이터_총괄!G20</f>
        <v>101956159</v>
      </c>
      <c r="C36" s="25" t="n">
        <f aca="false">데이터_총괄!J20</f>
        <v>66051586</v>
      </c>
      <c r="D36" s="25" t="n">
        <f aca="false">B36-C36</f>
        <v>35904573</v>
      </c>
      <c r="E36" s="25" t="n">
        <f aca="false">데이터_총괄!K20</f>
        <v>35904573</v>
      </c>
      <c r="F36" s="25" t="n">
        <f aca="false">D36-E36</f>
        <v>0</v>
      </c>
      <c r="G36" s="7" t="str">
        <f aca="false">IF(ABS(F36)&lt;=$D$4,"일치","불일치")</f>
        <v>일치</v>
      </c>
    </row>
    <row r="37" customFormat="false" ht="15" hidden="false" customHeight="false" outlineLevel="0" collapsed="false">
      <c r="A37" s="7" t="str">
        <f aca="false">데이터_총괄!A21</f>
        <v>2026.07</v>
      </c>
      <c r="B37" s="25" t="n">
        <f aca="false">데이터_총괄!G21</f>
        <v>98959099</v>
      </c>
      <c r="C37" s="25" t="n">
        <f aca="false">데이터_총괄!J21</f>
        <v>68567473</v>
      </c>
      <c r="D37" s="25" t="n">
        <f aca="false">B37-C37</f>
        <v>30391626</v>
      </c>
      <c r="E37" s="25" t="n">
        <f aca="false">데이터_총괄!K21</f>
        <v>30391625</v>
      </c>
      <c r="F37" s="25" t="n">
        <f aca="false">D37-E37</f>
        <v>1</v>
      </c>
      <c r="G37" s="7" t="str">
        <f aca="false">IF(ABS(F37)&lt;=$D$4,"일치","불일치")</f>
        <v>일치</v>
      </c>
    </row>
    <row r="39" customFormat="false" ht="14.9" hidden="false" customHeight="false" outlineLevel="0" collapsed="false">
      <c r="A39" s="23" t="s">
        <v>21667</v>
      </c>
      <c r="B39" s="23"/>
      <c r="C39" s="23"/>
      <c r="D39" s="23"/>
      <c r="E39" s="23"/>
      <c r="F39" s="23"/>
      <c r="G39" s="23"/>
      <c r="H39" s="23"/>
      <c r="I39" s="23"/>
      <c r="J39" s="23"/>
    </row>
    <row r="40" customFormat="false" ht="15" hidden="false" customHeight="false" outlineLevel="0" collapsed="false">
      <c r="A40" s="4" t="s">
        <v>46</v>
      </c>
      <c r="B40" s="4" t="s">
        <v>21668</v>
      </c>
      <c r="C40" s="4" t="s">
        <v>21669</v>
      </c>
      <c r="D40" s="4" t="s">
        <v>21656</v>
      </c>
      <c r="E40" s="4" t="s">
        <v>21657</v>
      </c>
      <c r="F40" s="4" t="s">
        <v>21670</v>
      </c>
      <c r="G40" s="4" t="s">
        <v>21671</v>
      </c>
      <c r="H40" s="4" t="s">
        <v>21656</v>
      </c>
      <c r="I40" s="4" t="s">
        <v>21657</v>
      </c>
    </row>
    <row r="41" customFormat="false" ht="15" hidden="false" customHeight="false" outlineLevel="0" collapsed="false">
      <c r="A41" s="7" t="str">
        <f aca="false">데이터_총괄!A3</f>
        <v>2025.01</v>
      </c>
      <c r="B41" s="25" t="n">
        <f aca="false">데이터_성질별!F3+데이터_성질별!F4+데이터_성질별!F5+데이터_성질별!F17</f>
        <v>49176984</v>
      </c>
      <c r="C41" s="25" t="n">
        <f aca="false">데이터_총괄!G3</f>
        <v>49176984</v>
      </c>
      <c r="D41" s="24" t="n">
        <f aca="false">B41-C41</f>
        <v>0</v>
      </c>
      <c r="E41" s="7" t="str">
        <f aca="false">IF(ABS(D41)&lt;=$D$4,"일치","불일치")</f>
        <v>일치</v>
      </c>
      <c r="F41" s="24" t="n">
        <f aca="false">데이터_성질별!E3+데이터_성질별!E4+데이터_성질별!E5+데이터_성질별!E17</f>
        <v>14986301.7</v>
      </c>
      <c r="G41" s="24" t="n">
        <f aca="false">데이터_총괄!F3</f>
        <v>14986301.7</v>
      </c>
      <c r="H41" s="24" t="n">
        <f aca="false">F41-G41</f>
        <v>0</v>
      </c>
      <c r="I41" s="7" t="str">
        <f aca="false">IF(ABS(H41)&lt;=$B$4,"일치","불일치")</f>
        <v>일치</v>
      </c>
    </row>
    <row r="42" customFormat="false" ht="15" hidden="false" customHeight="false" outlineLevel="0" collapsed="false">
      <c r="A42" s="7" t="str">
        <f aca="false">데이터_총괄!A4</f>
        <v>2025.02</v>
      </c>
      <c r="B42" s="25" t="n">
        <f aca="false">데이터_성질별!F24+데이터_성질별!F25+데이터_성질별!F26+데이터_성질별!F38</f>
        <v>52292301</v>
      </c>
      <c r="C42" s="25" t="n">
        <f aca="false">데이터_총괄!G4</f>
        <v>52292301</v>
      </c>
      <c r="D42" s="24" t="n">
        <f aca="false">B42-C42</f>
        <v>0</v>
      </c>
      <c r="E42" s="7" t="str">
        <f aca="false">IF(ABS(D42)&lt;=$D$4,"일치","불일치")</f>
        <v>일치</v>
      </c>
      <c r="F42" s="24" t="n">
        <f aca="false">데이터_성질별!E24+데이터_성질별!E25+데이터_성질별!E26+데이터_성질별!E38</f>
        <v>16151895</v>
      </c>
      <c r="G42" s="24" t="n">
        <f aca="false">데이터_총괄!F4</f>
        <v>16151895.1</v>
      </c>
      <c r="H42" s="24" t="n">
        <f aca="false">F42-G42</f>
        <v>-0.099999999627471</v>
      </c>
      <c r="I42" s="7" t="str">
        <f aca="false">IF(ABS(H42)&lt;=$B$4,"일치","불일치")</f>
        <v>일치</v>
      </c>
    </row>
    <row r="43" customFormat="false" ht="15" hidden="false" customHeight="false" outlineLevel="0" collapsed="false">
      <c r="A43" s="7" t="str">
        <f aca="false">데이터_총괄!A5</f>
        <v>2025.03</v>
      </c>
      <c r="B43" s="25" t="n">
        <f aca="false">데이터_성질별!F45+데이터_성질별!F46+데이터_성질별!F47+데이터_성질별!F59</f>
        <v>58064561</v>
      </c>
      <c r="C43" s="25" t="n">
        <f aca="false">데이터_총괄!G5</f>
        <v>58064562</v>
      </c>
      <c r="D43" s="24" t="n">
        <f aca="false">B43-C43</f>
        <v>-1</v>
      </c>
      <c r="E43" s="7" t="str">
        <f aca="false">IF(ABS(D43)&lt;=$D$4,"일치","불일치")</f>
        <v>일치</v>
      </c>
      <c r="F43" s="24" t="n">
        <f aca="false">데이터_성질별!E45+데이터_성질별!E46+데이터_성질별!E47+데이터_성질별!E59</f>
        <v>15702059.5</v>
      </c>
      <c r="G43" s="24" t="n">
        <f aca="false">데이터_총괄!F5</f>
        <v>15702059.6</v>
      </c>
      <c r="H43" s="24" t="n">
        <f aca="false">F43-G43</f>
        <v>-0.099999999627471</v>
      </c>
      <c r="I43" s="7" t="str">
        <f aca="false">IF(ABS(H43)&lt;=$B$4,"일치","불일치")</f>
        <v>일치</v>
      </c>
    </row>
    <row r="44" customFormat="false" ht="15" hidden="false" customHeight="false" outlineLevel="0" collapsed="false">
      <c r="A44" s="7" t="str">
        <f aca="false">데이터_총괄!A6</f>
        <v>2025.04</v>
      </c>
      <c r="B44" s="25" t="n">
        <f aca="false">데이터_성질별!F66+데이터_성질별!F67+데이터_성질별!F68+데이터_성질별!F80</f>
        <v>58035745</v>
      </c>
      <c r="C44" s="25" t="n">
        <f aca="false">데이터_총괄!G6</f>
        <v>58035745</v>
      </c>
      <c r="D44" s="24" t="n">
        <f aca="false">B44-C44</f>
        <v>0</v>
      </c>
      <c r="E44" s="7" t="str">
        <f aca="false">IF(ABS(D44)&lt;=$D$4,"일치","불일치")</f>
        <v>일치</v>
      </c>
      <c r="F44" s="24" t="n">
        <f aca="false">데이터_성질별!E66+데이터_성질별!E67+데이터_성질별!E68+데이터_성질별!E80</f>
        <v>17527804.9</v>
      </c>
      <c r="G44" s="24" t="n">
        <f aca="false">데이터_총괄!F6</f>
        <v>17527804.9</v>
      </c>
      <c r="H44" s="24" t="n">
        <f aca="false">F44-G44</f>
        <v>0</v>
      </c>
      <c r="I44" s="7" t="str">
        <f aca="false">IF(ABS(H44)&lt;=$B$4,"일치","불일치")</f>
        <v>일치</v>
      </c>
    </row>
    <row r="45" customFormat="false" ht="15" hidden="false" customHeight="false" outlineLevel="0" collapsed="false">
      <c r="A45" s="7" t="str">
        <f aca="false">데이터_총괄!A7</f>
        <v>2025.05</v>
      </c>
      <c r="B45" s="25" t="n">
        <f aca="false">데이터_성질별!F87+데이터_성질별!F88+데이터_성질별!F89+데이터_성질별!F101</f>
        <v>57261063</v>
      </c>
      <c r="C45" s="25" t="n">
        <f aca="false">데이터_총괄!G7</f>
        <v>57261063</v>
      </c>
      <c r="D45" s="24" t="n">
        <f aca="false">B45-C45</f>
        <v>0</v>
      </c>
      <c r="E45" s="7" t="str">
        <f aca="false">IF(ABS(D45)&lt;=$D$4,"일치","불일치")</f>
        <v>일치</v>
      </c>
      <c r="F45" s="24" t="n">
        <f aca="false">데이터_성질별!E87+데이터_성질별!E88+데이터_성질별!E89+데이터_성질별!E101</f>
        <v>16573462.9</v>
      </c>
      <c r="G45" s="24" t="n">
        <f aca="false">데이터_총괄!F7</f>
        <v>16573462.9</v>
      </c>
      <c r="H45" s="24" t="n">
        <f aca="false">F45-G45</f>
        <v>0</v>
      </c>
      <c r="I45" s="7" t="str">
        <f aca="false">IF(ABS(H45)&lt;=$B$4,"일치","불일치")</f>
        <v>일치</v>
      </c>
    </row>
    <row r="46" customFormat="false" ht="15" hidden="false" customHeight="false" outlineLevel="0" collapsed="false">
      <c r="A46" s="7" t="str">
        <f aca="false">데이터_총괄!A8</f>
        <v>2025.06</v>
      </c>
      <c r="B46" s="25" t="n">
        <f aca="false">데이터_성질별!F108+데이터_성질별!F109+데이터_성질별!F110+데이터_성질별!F122</f>
        <v>59833797</v>
      </c>
      <c r="C46" s="25" t="n">
        <f aca="false">데이터_총괄!G8</f>
        <v>59833797</v>
      </c>
      <c r="D46" s="24" t="n">
        <f aca="false">B46-C46</f>
        <v>0</v>
      </c>
      <c r="E46" s="7" t="str">
        <f aca="false">IF(ABS(D46)&lt;=$D$4,"일치","불일치")</f>
        <v>일치</v>
      </c>
      <c r="F46" s="24" t="n">
        <f aca="false">데이터_성질별!E108+데이터_성질별!E109+데이터_성질별!E110+데이터_성질별!E122</f>
        <v>16221157.1</v>
      </c>
      <c r="G46" s="24" t="n">
        <f aca="false">데이터_총괄!F8</f>
        <v>16221157</v>
      </c>
      <c r="H46" s="24" t="n">
        <f aca="false">F46-G46</f>
        <v>0.099999999627471</v>
      </c>
      <c r="I46" s="7" t="str">
        <f aca="false">IF(ABS(H46)&lt;=$B$4,"일치","불일치")</f>
        <v>일치</v>
      </c>
    </row>
    <row r="47" customFormat="false" ht="15" hidden="false" customHeight="false" outlineLevel="0" collapsed="false">
      <c r="A47" s="7" t="str">
        <f aca="false">데이터_총괄!A9</f>
        <v>2025.07</v>
      </c>
      <c r="B47" s="25" t="n">
        <f aca="false">데이터_성질별!F129+데이터_성질별!F130+데이터_성질별!F131+데이터_성질별!F143</f>
        <v>60724322</v>
      </c>
      <c r="C47" s="25" t="n">
        <f aca="false">데이터_총괄!G9</f>
        <v>60724322</v>
      </c>
      <c r="D47" s="24" t="n">
        <f aca="false">B47-C47</f>
        <v>0</v>
      </c>
      <c r="E47" s="7" t="str">
        <f aca="false">IF(ABS(D47)&lt;=$D$4,"일치","불일치")</f>
        <v>일치</v>
      </c>
      <c r="F47" s="24" t="n">
        <f aca="false">데이터_성질별!E129+데이터_성질별!E130+데이터_성질별!E131+데이터_성질별!E143</f>
        <v>17580838.3</v>
      </c>
      <c r="G47" s="24" t="n">
        <f aca="false">데이터_총괄!F9</f>
        <v>17580838.3</v>
      </c>
      <c r="H47" s="24" t="n">
        <f aca="false">F47-G47</f>
        <v>0</v>
      </c>
      <c r="I47" s="7" t="str">
        <f aca="false">IF(ABS(H47)&lt;=$B$4,"일치","불일치")</f>
        <v>일치</v>
      </c>
    </row>
    <row r="48" customFormat="false" ht="15" hidden="false" customHeight="false" outlineLevel="0" collapsed="false">
      <c r="A48" s="7" t="str">
        <f aca="false">데이터_총괄!A10</f>
        <v>2025.08</v>
      </c>
      <c r="B48" s="25" t="n">
        <f aca="false">데이터_성질별!F150+데이터_성질별!F151+데이터_성질별!F152+데이터_성질별!F164</f>
        <v>58259333</v>
      </c>
      <c r="C48" s="25" t="n">
        <f aca="false">데이터_총괄!G10</f>
        <v>58259332</v>
      </c>
      <c r="D48" s="24" t="n">
        <f aca="false">B48-C48</f>
        <v>1</v>
      </c>
      <c r="E48" s="7" t="str">
        <f aca="false">IF(ABS(D48)&lt;=$D$4,"일치","불일치")</f>
        <v>일치</v>
      </c>
      <c r="F48" s="24" t="n">
        <f aca="false">데이터_성질별!E150+데이터_성질별!E151+데이터_성질별!E152+데이터_성질별!E164</f>
        <v>17118673.9</v>
      </c>
      <c r="G48" s="24" t="n">
        <f aca="false">데이터_총괄!F10</f>
        <v>17118673.9</v>
      </c>
      <c r="H48" s="24" t="n">
        <f aca="false">F48-G48</f>
        <v>0</v>
      </c>
      <c r="I48" s="7" t="str">
        <f aca="false">IF(ABS(H48)&lt;=$B$4,"일치","불일치")</f>
        <v>일치</v>
      </c>
    </row>
    <row r="49" customFormat="false" ht="15" hidden="false" customHeight="false" outlineLevel="0" collapsed="false">
      <c r="A49" s="7" t="str">
        <f aca="false">데이터_총괄!A11</f>
        <v>2025.09</v>
      </c>
      <c r="B49" s="25" t="n">
        <f aca="false">데이터_성질별!F171+데이터_성질별!F172+데이터_성질별!F173+데이터_성질별!F185</f>
        <v>65904118</v>
      </c>
      <c r="C49" s="25" t="n">
        <f aca="false">데이터_총괄!G11</f>
        <v>65904118</v>
      </c>
      <c r="D49" s="24" t="n">
        <f aca="false">B49-C49</f>
        <v>0</v>
      </c>
      <c r="E49" s="7" t="str">
        <f aca="false">IF(ABS(D49)&lt;=$D$4,"일치","불일치")</f>
        <v>일치</v>
      </c>
      <c r="F49" s="24" t="n">
        <f aca="false">데이터_성질별!E171+데이터_성질별!E172+데이터_성질별!E173+데이터_성질별!E185</f>
        <v>18076703.2</v>
      </c>
      <c r="G49" s="24" t="n">
        <f aca="false">데이터_총괄!F11</f>
        <v>18076703.2</v>
      </c>
      <c r="H49" s="24" t="n">
        <f aca="false">F49-G49</f>
        <v>0</v>
      </c>
      <c r="I49" s="7" t="str">
        <f aca="false">IF(ABS(H49)&lt;=$B$4,"일치","불일치")</f>
        <v>일치</v>
      </c>
    </row>
    <row r="50" customFormat="false" ht="15" hidden="false" customHeight="false" outlineLevel="0" collapsed="false">
      <c r="A50" s="7" t="str">
        <f aca="false">데이터_총괄!A12</f>
        <v>2025.10</v>
      </c>
      <c r="B50" s="25" t="n">
        <f aca="false">데이터_성질별!F192+데이터_성질별!F193+데이터_성질별!F194+데이터_성질별!F206</f>
        <v>59511578</v>
      </c>
      <c r="C50" s="25" t="n">
        <f aca="false">데이터_총괄!G12</f>
        <v>59511578</v>
      </c>
      <c r="D50" s="24" t="n">
        <f aca="false">B50-C50</f>
        <v>0</v>
      </c>
      <c r="E50" s="7" t="str">
        <f aca="false">IF(ABS(D50)&lt;=$D$4,"일치","불일치")</f>
        <v>일치</v>
      </c>
      <c r="F50" s="24" t="n">
        <f aca="false">데이터_성질별!E192+데이터_성질별!E193+데이터_성질별!E194+데이터_성질별!E206</f>
        <v>16017318</v>
      </c>
      <c r="G50" s="24" t="n">
        <f aca="false">데이터_총괄!F12</f>
        <v>16017317.9</v>
      </c>
      <c r="H50" s="24" t="n">
        <f aca="false">F50-G50</f>
        <v>0.099999999627471</v>
      </c>
      <c r="I50" s="7" t="str">
        <f aca="false">IF(ABS(H50)&lt;=$B$4,"일치","불일치")</f>
        <v>일치</v>
      </c>
    </row>
    <row r="51" customFormat="false" ht="15" hidden="false" customHeight="false" outlineLevel="0" collapsed="false">
      <c r="A51" s="7" t="str">
        <f aca="false">데이터_총괄!A13</f>
        <v>2025.11</v>
      </c>
      <c r="B51" s="25" t="n">
        <f aca="false">데이터_성질별!F213+데이터_성질별!F214+데이터_성질별!F215+데이터_성질별!F227</f>
        <v>60752617</v>
      </c>
      <c r="C51" s="25" t="n">
        <f aca="false">데이터_총괄!G13</f>
        <v>60752618</v>
      </c>
      <c r="D51" s="24" t="n">
        <f aca="false">B51-C51</f>
        <v>-1</v>
      </c>
      <c r="E51" s="7" t="str">
        <f aca="false">IF(ABS(D51)&lt;=$D$4,"일치","불일치")</f>
        <v>일치</v>
      </c>
      <c r="F51" s="24" t="n">
        <f aca="false">데이터_성질별!E213+데이터_성질별!E214+데이터_성질별!E215+데이터_성질별!E227</f>
        <v>14605096.4</v>
      </c>
      <c r="G51" s="24" t="n">
        <f aca="false">데이터_총괄!F13</f>
        <v>14605096.4</v>
      </c>
      <c r="H51" s="24" t="n">
        <f aca="false">F51-G51</f>
        <v>0</v>
      </c>
      <c r="I51" s="7" t="str">
        <f aca="false">IF(ABS(H51)&lt;=$B$4,"일치","불일치")</f>
        <v>일치</v>
      </c>
    </row>
    <row r="52" customFormat="false" ht="15" hidden="false" customHeight="false" outlineLevel="0" collapsed="false">
      <c r="A52" s="7" t="str">
        <f aca="false">데이터_총괄!A14</f>
        <v>2025.12</v>
      </c>
      <c r="B52" s="25" t="n">
        <f aca="false">데이터_성질별!F234+데이터_성질별!F235+데이터_성질별!F236+데이터_성질별!F248</f>
        <v>69513623</v>
      </c>
      <c r="C52" s="25" t="n">
        <f aca="false">데이터_총괄!G14</f>
        <v>69513624</v>
      </c>
      <c r="D52" s="24" t="n">
        <f aca="false">B52-C52</f>
        <v>-1</v>
      </c>
      <c r="E52" s="7" t="str">
        <f aca="false">IF(ABS(D52)&lt;=$D$4,"일치","불일치")</f>
        <v>일치</v>
      </c>
      <c r="F52" s="24" t="n">
        <f aca="false">데이터_성질별!E234+데이터_성질별!E235+데이터_성질별!E236+데이터_성질별!E248</f>
        <v>17977895.6</v>
      </c>
      <c r="G52" s="24" t="n">
        <f aca="false">데이터_총괄!F14</f>
        <v>17977895.8</v>
      </c>
      <c r="H52" s="24" t="n">
        <f aca="false">F52-G52</f>
        <v>-0.199999999254942</v>
      </c>
      <c r="I52" s="7" t="str">
        <f aca="false">IF(ABS(H52)&lt;=$B$4,"일치","불일치")</f>
        <v>일치</v>
      </c>
    </row>
    <row r="53" customFormat="false" ht="15" hidden="false" customHeight="false" outlineLevel="0" collapsed="false">
      <c r="A53" s="7" t="str">
        <f aca="false">데이터_총괄!A15</f>
        <v>2026.01</v>
      </c>
      <c r="B53" s="25" t="n">
        <f aca="false">데이터_성질별!F255+데이터_성질별!F256+데이터_성질별!F257+데이터_성질별!F269</f>
        <v>65843937</v>
      </c>
      <c r="C53" s="25" t="n">
        <f aca="false">데이터_총괄!G15</f>
        <v>65843937</v>
      </c>
      <c r="D53" s="24" t="n">
        <f aca="false">B53-C53</f>
        <v>0</v>
      </c>
      <c r="E53" s="7" t="str">
        <f aca="false">IF(ABS(D53)&lt;=$D$4,"일치","불일치")</f>
        <v>일치</v>
      </c>
      <c r="F53" s="24" t="n">
        <f aca="false">데이터_성질별!E255+데이터_성질별!E256+데이터_성질별!E257+데이터_성질별!E269</f>
        <v>16739947.8</v>
      </c>
      <c r="G53" s="24" t="n">
        <f aca="false">데이터_총괄!F15</f>
        <v>16739947.8</v>
      </c>
      <c r="H53" s="24" t="n">
        <f aca="false">F53-G53</f>
        <v>0</v>
      </c>
      <c r="I53" s="7" t="str">
        <f aca="false">IF(ABS(H53)&lt;=$B$4,"일치","불일치")</f>
        <v>일치</v>
      </c>
    </row>
    <row r="54" customFormat="false" ht="15" hidden="false" customHeight="false" outlineLevel="0" collapsed="false">
      <c r="A54" s="7" t="str">
        <f aca="false">데이터_총괄!A16</f>
        <v>2026.02</v>
      </c>
      <c r="B54" s="25" t="n">
        <f aca="false">데이터_성질별!F276+데이터_성질별!F277+데이터_성질별!F278+데이터_성질별!F290</f>
        <v>67642547</v>
      </c>
      <c r="C54" s="25" t="n">
        <f aca="false">데이터_총괄!G16</f>
        <v>67642547</v>
      </c>
      <c r="D54" s="24" t="n">
        <f aca="false">B54-C54</f>
        <v>0</v>
      </c>
      <c r="E54" s="7" t="str">
        <f aca="false">IF(ABS(D54)&lt;=$D$4,"일치","불일치")</f>
        <v>일치</v>
      </c>
      <c r="F54" s="24" t="n">
        <f aca="false">데이터_성질별!E276+데이터_성질별!E277+데이터_성질별!E278+데이터_성질별!E290</f>
        <v>15601517.9</v>
      </c>
      <c r="G54" s="24" t="n">
        <f aca="false">데이터_총괄!F16</f>
        <v>15601517.8</v>
      </c>
      <c r="H54" s="24" t="n">
        <f aca="false">F54-G54</f>
        <v>0.099999999627471</v>
      </c>
      <c r="I54" s="7" t="str">
        <f aca="false">IF(ABS(H54)&lt;=$B$4,"일치","불일치")</f>
        <v>일치</v>
      </c>
    </row>
    <row r="55" customFormat="false" ht="15" hidden="false" customHeight="false" outlineLevel="0" collapsed="false">
      <c r="A55" s="7" t="str">
        <f aca="false">데이터_총괄!A17</f>
        <v>2026.03</v>
      </c>
      <c r="B55" s="25" t="n">
        <f aca="false">데이터_성질별!F297+데이터_성질별!F298+데이터_성질별!F299+데이터_성질별!F311</f>
        <v>87333128</v>
      </c>
      <c r="C55" s="25" t="n">
        <f aca="false">데이터_총괄!G17</f>
        <v>87333128</v>
      </c>
      <c r="D55" s="24" t="n">
        <f aca="false">B55-C55</f>
        <v>0</v>
      </c>
      <c r="E55" s="7" t="str">
        <f aca="false">IF(ABS(D55)&lt;=$D$4,"일치","불일치")</f>
        <v>일치</v>
      </c>
      <c r="F55" s="24" t="n">
        <f aca="false">데이터_성질별!E297+데이터_성질별!E298+데이터_성질별!E299+데이터_성질별!E311</f>
        <v>16180252</v>
      </c>
      <c r="G55" s="24" t="n">
        <f aca="false">데이터_총괄!F17</f>
        <v>16180252</v>
      </c>
      <c r="H55" s="24" t="n">
        <f aca="false">F55-G55</f>
        <v>0</v>
      </c>
      <c r="I55" s="7" t="str">
        <f aca="false">IF(ABS(H55)&lt;=$B$4,"일치","불일치")</f>
        <v>일치</v>
      </c>
    </row>
    <row r="56" customFormat="false" ht="15" hidden="false" customHeight="false" outlineLevel="0" collapsed="false">
      <c r="A56" s="7" t="str">
        <f aca="false">데이터_총괄!A18</f>
        <v>2026.04</v>
      </c>
      <c r="B56" s="25" t="n">
        <f aca="false">데이터_성질별!F318+데이터_성질별!F319+데이터_성질별!F320+데이터_성질별!F332</f>
        <v>85751883</v>
      </c>
      <c r="C56" s="25" t="n">
        <f aca="false">데이터_총괄!G18</f>
        <v>85751883</v>
      </c>
      <c r="D56" s="24" t="n">
        <f aca="false">B56-C56</f>
        <v>0</v>
      </c>
      <c r="E56" s="7" t="str">
        <f aca="false">IF(ABS(D56)&lt;=$D$4,"일치","불일치")</f>
        <v>일치</v>
      </c>
      <c r="F56" s="24" t="n">
        <f aca="false">데이터_성질별!E318+데이터_성질별!E319+데이터_성질별!E320+데이터_성질별!E332</f>
        <v>14413704.2</v>
      </c>
      <c r="G56" s="24" t="n">
        <f aca="false">데이터_총괄!F18</f>
        <v>14413704.2</v>
      </c>
      <c r="H56" s="24" t="n">
        <f aca="false">F56-G56</f>
        <v>0</v>
      </c>
      <c r="I56" s="7" t="str">
        <f aca="false">IF(ABS(H56)&lt;=$B$4,"일치","불일치")</f>
        <v>일치</v>
      </c>
    </row>
    <row r="57" customFormat="false" ht="15" hidden="false" customHeight="false" outlineLevel="0" collapsed="false">
      <c r="A57" s="7" t="str">
        <f aca="false">데이터_총괄!A19</f>
        <v>2026.05</v>
      </c>
      <c r="B57" s="25" t="n">
        <f aca="false">데이터_성질별!F339+데이터_성질별!F340+데이터_성질별!F341+데이터_성질별!F353</f>
        <v>87576084</v>
      </c>
      <c r="C57" s="25" t="n">
        <f aca="false">데이터_총괄!G19</f>
        <v>87576083</v>
      </c>
      <c r="D57" s="24" t="n">
        <f aca="false">B57-C57</f>
        <v>1</v>
      </c>
      <c r="E57" s="7" t="str">
        <f aca="false">IF(ABS(D57)&lt;=$D$4,"일치","불일치")</f>
        <v>일치</v>
      </c>
      <c r="F57" s="24" t="n">
        <f aca="false">데이터_성질별!E339+데이터_성질별!E340+데이터_성질별!E341+데이터_성질별!E353</f>
        <v>13589511.4</v>
      </c>
      <c r="G57" s="24" t="n">
        <f aca="false">데이터_총괄!F19</f>
        <v>13589511.3</v>
      </c>
      <c r="H57" s="24" t="n">
        <f aca="false">F57-G57</f>
        <v>0.099999999627471</v>
      </c>
      <c r="I57" s="7" t="str">
        <f aca="false">IF(ABS(H57)&lt;=$B$4,"일치","불일치")</f>
        <v>일치</v>
      </c>
    </row>
    <row r="58" customFormat="false" ht="15" hidden="false" customHeight="false" outlineLevel="0" collapsed="false">
      <c r="A58" s="7" t="str">
        <f aca="false">데이터_총괄!A20</f>
        <v>2026.06</v>
      </c>
      <c r="B58" s="25" t="n">
        <f aca="false">데이터_성질별!F360+데이터_성질별!F361+데이터_성질별!F362+데이터_성질별!F374</f>
        <v>101956158</v>
      </c>
      <c r="C58" s="25" t="n">
        <f aca="false">데이터_총괄!G20</f>
        <v>101956159</v>
      </c>
      <c r="D58" s="24" t="n">
        <f aca="false">B58-C58</f>
        <v>-1</v>
      </c>
      <c r="E58" s="7" t="str">
        <f aca="false">IF(ABS(D58)&lt;=$D$4,"일치","불일치")</f>
        <v>일치</v>
      </c>
      <c r="F58" s="24" t="n">
        <f aca="false">데이터_성질별!E360+데이터_성질별!E361+데이터_성질별!E362+데이터_성질별!E374</f>
        <v>15687925.8</v>
      </c>
      <c r="G58" s="24" t="n">
        <f aca="false">데이터_총괄!F20</f>
        <v>15687925.9</v>
      </c>
      <c r="H58" s="24" t="n">
        <f aca="false">F58-G58</f>
        <v>-0.099999999627471</v>
      </c>
      <c r="I58" s="7" t="str">
        <f aca="false">IF(ABS(H58)&lt;=$B$4,"일치","불일치")</f>
        <v>일치</v>
      </c>
    </row>
    <row r="59" customFormat="false" ht="15" hidden="false" customHeight="false" outlineLevel="0" collapsed="false">
      <c r="A59" s="7" t="str">
        <f aca="false">데이터_총괄!A21</f>
        <v>2026.07</v>
      </c>
      <c r="B59" s="25" t="n">
        <f aca="false">데이터_성질별!F381+데이터_성질별!F382+데이터_성질별!F383+데이터_성질별!F395</f>
        <v>98959100</v>
      </c>
      <c r="C59" s="25" t="n">
        <f aca="false">데이터_총괄!G21</f>
        <v>98959099</v>
      </c>
      <c r="D59" s="24" t="n">
        <f aca="false">B59-C59</f>
        <v>1</v>
      </c>
      <c r="E59" s="7" t="str">
        <f aca="false">IF(ABS(D59)&lt;=$D$4,"일치","불일치")</f>
        <v>일치</v>
      </c>
      <c r="F59" s="24" t="n">
        <f aca="false">데이터_성질별!E381+데이터_성질별!E382+데이터_성질별!E383+데이터_성질별!E395</f>
        <v>17660680.7</v>
      </c>
      <c r="G59" s="24" t="n">
        <f aca="false">데이터_총괄!F21</f>
        <v>17660680.7</v>
      </c>
      <c r="H59" s="24" t="n">
        <f aca="false">F59-G59</f>
        <v>0</v>
      </c>
      <c r="I59" s="7" t="str">
        <f aca="false">IF(ABS(H59)&lt;=$B$4,"일치","불일치")</f>
        <v>일치</v>
      </c>
    </row>
    <row r="60" customFormat="false" ht="15" hidden="false" customHeight="false" outlineLevel="0" collapsed="false">
      <c r="A60" s="26" t="s">
        <v>21672</v>
      </c>
      <c r="B60" s="27" t="n">
        <f aca="false">SUM(B41:B59)</f>
        <v>1304392879</v>
      </c>
      <c r="C60" s="27" t="n">
        <f aca="false">SUM(C41:C59)</f>
        <v>1304392880</v>
      </c>
      <c r="D60" s="24" t="n">
        <f aca="false">B60-C60</f>
        <v>-1</v>
      </c>
      <c r="E60" s="7" t="str">
        <f aca="false">IF(ABS(D60)&lt;=$D$4,"일치","불일치")</f>
        <v>일치</v>
      </c>
      <c r="F60" s="28" t="n">
        <f aca="false">SUM(F41:F59)</f>
        <v>308412746.3</v>
      </c>
      <c r="G60" s="28" t="n">
        <f aca="false">SUM(G41:G59)</f>
        <v>308412746.4</v>
      </c>
      <c r="H60" s="24" t="n">
        <f aca="false">F60-G60</f>
        <v>-0.0999999642372131</v>
      </c>
      <c r="I60" s="7" t="str">
        <f aca="false">IF(ABS(H60)&lt;=$B$4,"일치","불일치")</f>
        <v>일치</v>
      </c>
    </row>
    <row r="62" customFormat="false" ht="14.9" hidden="false" customHeight="false" outlineLevel="0" collapsed="false">
      <c r="A62" s="23" t="s">
        <v>21673</v>
      </c>
      <c r="B62" s="23"/>
      <c r="C62" s="23"/>
      <c r="D62" s="23"/>
      <c r="E62" s="23"/>
      <c r="F62" s="23"/>
      <c r="G62" s="23"/>
      <c r="H62" s="23"/>
      <c r="I62" s="23"/>
      <c r="J62" s="23"/>
    </row>
    <row r="63" customFormat="false" ht="15" hidden="false" customHeight="false" outlineLevel="0" collapsed="false">
      <c r="A63" s="4" t="s">
        <v>46</v>
      </c>
      <c r="B63" s="29" t="s">
        <v>21674</v>
      </c>
      <c r="C63" s="4" t="s">
        <v>21675</v>
      </c>
      <c r="D63" s="4" t="s">
        <v>21656</v>
      </c>
      <c r="E63" s="4" t="s">
        <v>21657</v>
      </c>
      <c r="F63" s="29" t="s">
        <v>21676</v>
      </c>
      <c r="G63" s="4" t="s">
        <v>21675</v>
      </c>
      <c r="H63" s="4" t="s">
        <v>21656</v>
      </c>
      <c r="I63" s="4" t="s">
        <v>21657</v>
      </c>
    </row>
    <row r="64" customFormat="false" ht="15" hidden="false" customHeight="false" outlineLevel="0" collapsed="false">
      <c r="A64" s="7" t="str">
        <f aca="false">데이터_성질별!A3</f>
        <v>2025.01</v>
      </c>
      <c r="B64" s="25" t="n">
        <f aca="false">데이터_성질별!F5</f>
        <v>2443890</v>
      </c>
      <c r="C64" s="25" t="n">
        <f aca="false">SUM(데이터_성질별!F6:F16)</f>
        <v>2443890</v>
      </c>
      <c r="D64" s="24" t="n">
        <f aca="false">B64-C64</f>
        <v>0</v>
      </c>
      <c r="E64" s="7" t="str">
        <f aca="false">IF(ABS(D64)&lt;=$D$4,"일치","불일치")</f>
        <v>일치</v>
      </c>
      <c r="F64" s="25" t="n">
        <f aca="false">데이터_성질별!F17</f>
        <v>41670482</v>
      </c>
      <c r="G64" s="25" t="n">
        <f aca="false">SUM(데이터_성질별!F18:F23)</f>
        <v>41670482</v>
      </c>
      <c r="H64" s="24" t="n">
        <f aca="false">F64-G64</f>
        <v>0</v>
      </c>
      <c r="I64" s="7" t="str">
        <f aca="false">IF(ABS(H64)&lt;=$D$4,"일치","불일치")</f>
        <v>일치</v>
      </c>
    </row>
    <row r="65" customFormat="false" ht="15" hidden="false" customHeight="false" outlineLevel="0" collapsed="false">
      <c r="A65" s="7" t="str">
        <f aca="false">데이터_성질별!A24</f>
        <v>2025.02</v>
      </c>
      <c r="B65" s="25" t="n">
        <f aca="false">데이터_성질별!F26</f>
        <v>2843243</v>
      </c>
      <c r="C65" s="25" t="n">
        <f aca="false">SUM(데이터_성질별!F27:F37)</f>
        <v>2843242</v>
      </c>
      <c r="D65" s="24" t="n">
        <f aca="false">B65-C65</f>
        <v>1</v>
      </c>
      <c r="E65" s="7" t="str">
        <f aca="false">IF(ABS(D65)&lt;=$D$4,"일치","불일치")</f>
        <v>일치</v>
      </c>
      <c r="F65" s="25" t="n">
        <f aca="false">데이터_성질별!F38</f>
        <v>43812695</v>
      </c>
      <c r="G65" s="25" t="n">
        <f aca="false">SUM(데이터_성질별!F39:F44)</f>
        <v>43812695</v>
      </c>
      <c r="H65" s="24" t="n">
        <f aca="false">F65-G65</f>
        <v>0</v>
      </c>
      <c r="I65" s="7" t="str">
        <f aca="false">IF(ABS(H65)&lt;=$D$4,"일치","불일치")</f>
        <v>일치</v>
      </c>
    </row>
    <row r="66" customFormat="false" ht="15" hidden="false" customHeight="false" outlineLevel="0" collapsed="false">
      <c r="A66" s="7" t="str">
        <f aca="false">데이터_성질별!A45</f>
        <v>2025.03</v>
      </c>
      <c r="B66" s="25" t="n">
        <f aca="false">데이터_성질별!F47</f>
        <v>2767033</v>
      </c>
      <c r="C66" s="25" t="n">
        <f aca="false">SUM(데이터_성질별!F48:F58)</f>
        <v>2767032</v>
      </c>
      <c r="D66" s="24" t="n">
        <f aca="false">B66-C66</f>
        <v>1</v>
      </c>
      <c r="E66" s="7" t="str">
        <f aca="false">IF(ABS(D66)&lt;=$D$4,"일치","불일치")</f>
        <v>일치</v>
      </c>
      <c r="F66" s="25" t="n">
        <f aca="false">데이터_성질별!F59</f>
        <v>50208489</v>
      </c>
      <c r="G66" s="25" t="n">
        <f aca="false">SUM(데이터_성질별!F60:F65)</f>
        <v>50208490</v>
      </c>
      <c r="H66" s="24" t="n">
        <f aca="false">F66-G66</f>
        <v>-1</v>
      </c>
      <c r="I66" s="7" t="str">
        <f aca="false">IF(ABS(H66)&lt;=$D$4,"일치","불일치")</f>
        <v>일치</v>
      </c>
    </row>
    <row r="67" customFormat="false" ht="15" hidden="false" customHeight="false" outlineLevel="0" collapsed="false">
      <c r="A67" s="7" t="str">
        <f aca="false">데이터_성질별!A66</f>
        <v>2025.04</v>
      </c>
      <c r="B67" s="25" t="n">
        <f aca="false">데이터_성질별!F68</f>
        <v>3148358</v>
      </c>
      <c r="C67" s="25" t="n">
        <f aca="false">SUM(데이터_성질별!F69:F79)</f>
        <v>3148359</v>
      </c>
      <c r="D67" s="24" t="n">
        <f aca="false">B67-C67</f>
        <v>-1</v>
      </c>
      <c r="E67" s="7" t="str">
        <f aca="false">IF(ABS(D67)&lt;=$D$4,"일치","불일치")</f>
        <v>일치</v>
      </c>
      <c r="F67" s="25" t="n">
        <f aca="false">데이터_성질별!F80</f>
        <v>49234895</v>
      </c>
      <c r="G67" s="25" t="n">
        <f aca="false">SUM(데이터_성질별!F81:F86)</f>
        <v>49234894</v>
      </c>
      <c r="H67" s="24" t="n">
        <f aca="false">F67-G67</f>
        <v>1</v>
      </c>
      <c r="I67" s="7" t="str">
        <f aca="false">IF(ABS(H67)&lt;=$D$4,"일치","불일치")</f>
        <v>일치</v>
      </c>
    </row>
    <row r="68" customFormat="false" ht="15" hidden="false" customHeight="false" outlineLevel="0" collapsed="false">
      <c r="A68" s="7" t="str">
        <f aca="false">데이터_성질별!A87</f>
        <v>2025.05</v>
      </c>
      <c r="B68" s="25" t="n">
        <f aca="false">데이터_성질별!F89</f>
        <v>3029705</v>
      </c>
      <c r="C68" s="25" t="n">
        <f aca="false">SUM(데이터_성질별!F90:F100)</f>
        <v>3029707</v>
      </c>
      <c r="D68" s="24" t="n">
        <f aca="false">B68-C68</f>
        <v>-2</v>
      </c>
      <c r="E68" s="7" t="str">
        <f aca="false">IF(ABS(D68)&lt;=$D$4,"일치","불일치")</f>
        <v>일치</v>
      </c>
      <c r="F68" s="25" t="n">
        <f aca="false">데이터_성질별!F101</f>
        <v>48790323</v>
      </c>
      <c r="G68" s="25" t="n">
        <f aca="false">SUM(데이터_성질별!F102:F107)</f>
        <v>48790322</v>
      </c>
      <c r="H68" s="24" t="n">
        <f aca="false">F68-G68</f>
        <v>1</v>
      </c>
      <c r="I68" s="7" t="str">
        <f aca="false">IF(ABS(H68)&lt;=$D$4,"일치","불일치")</f>
        <v>일치</v>
      </c>
    </row>
    <row r="69" customFormat="false" ht="15" hidden="false" customHeight="false" outlineLevel="0" collapsed="false">
      <c r="A69" s="7" t="str">
        <f aca="false">데이터_성질별!A108</f>
        <v>2025.06</v>
      </c>
      <c r="B69" s="25" t="n">
        <f aca="false">데이터_성질별!F110</f>
        <v>2963407</v>
      </c>
      <c r="C69" s="25" t="n">
        <f aca="false">SUM(데이터_성질별!F111:F121)</f>
        <v>2963406</v>
      </c>
      <c r="D69" s="24" t="n">
        <f aca="false">B69-C69</f>
        <v>1</v>
      </c>
      <c r="E69" s="7" t="str">
        <f aca="false">IF(ABS(D69)&lt;=$D$4,"일치","불일치")</f>
        <v>일치</v>
      </c>
      <c r="F69" s="25" t="n">
        <f aca="false">데이터_성질별!F122</f>
        <v>51243762</v>
      </c>
      <c r="G69" s="25" t="n">
        <f aca="false">SUM(데이터_성질별!F123:F128)</f>
        <v>51243762</v>
      </c>
      <c r="H69" s="24" t="n">
        <f aca="false">F69-G69</f>
        <v>0</v>
      </c>
      <c r="I69" s="7" t="str">
        <f aca="false">IF(ABS(H69)&lt;=$D$4,"일치","불일치")</f>
        <v>일치</v>
      </c>
    </row>
    <row r="70" customFormat="false" ht="15" hidden="false" customHeight="false" outlineLevel="0" collapsed="false">
      <c r="A70" s="7" t="str">
        <f aca="false">데이터_성질별!A129</f>
        <v>2025.07</v>
      </c>
      <c r="B70" s="25" t="n">
        <f aca="false">데이터_성질별!F131</f>
        <v>3056603</v>
      </c>
      <c r="C70" s="25" t="n">
        <f aca="false">SUM(데이터_성질별!F132:F142)</f>
        <v>3056603</v>
      </c>
      <c r="D70" s="24" t="n">
        <f aca="false">B70-C70</f>
        <v>0</v>
      </c>
      <c r="E70" s="7" t="str">
        <f aca="false">IF(ABS(D70)&lt;=$D$4,"일치","불일치")</f>
        <v>일치</v>
      </c>
      <c r="F70" s="25" t="n">
        <f aca="false">데이터_성질별!F143</f>
        <v>51374607</v>
      </c>
      <c r="G70" s="25" t="n">
        <f aca="false">SUM(데이터_성질별!F144:F149)</f>
        <v>51374608</v>
      </c>
      <c r="H70" s="24" t="n">
        <f aca="false">F70-G70</f>
        <v>-1</v>
      </c>
      <c r="I70" s="7" t="str">
        <f aca="false">IF(ABS(H70)&lt;=$D$4,"일치","불일치")</f>
        <v>일치</v>
      </c>
    </row>
    <row r="71" customFormat="false" ht="15" hidden="false" customHeight="false" outlineLevel="0" collapsed="false">
      <c r="A71" s="7" t="str">
        <f aca="false">데이터_성질별!A150</f>
        <v>2025.08</v>
      </c>
      <c r="B71" s="25" t="n">
        <f aca="false">데이터_성질별!F152</f>
        <v>2683825</v>
      </c>
      <c r="C71" s="25" t="n">
        <f aca="false">SUM(데이터_성질별!F153:F163)</f>
        <v>2683825</v>
      </c>
      <c r="D71" s="24" t="n">
        <f aca="false">B71-C71</f>
        <v>0</v>
      </c>
      <c r="E71" s="7" t="str">
        <f aca="false">IF(ABS(D71)&lt;=$D$4,"일치","불일치")</f>
        <v>일치</v>
      </c>
      <c r="F71" s="25" t="n">
        <f aca="false">데이터_성질별!F164</f>
        <v>49624221</v>
      </c>
      <c r="G71" s="25" t="n">
        <f aca="false">SUM(데이터_성질별!F165:F170)</f>
        <v>49624220</v>
      </c>
      <c r="H71" s="24" t="n">
        <f aca="false">F71-G71</f>
        <v>1</v>
      </c>
      <c r="I71" s="7" t="str">
        <f aca="false">IF(ABS(H71)&lt;=$D$4,"일치","불일치")</f>
        <v>일치</v>
      </c>
    </row>
    <row r="72" customFormat="false" ht="15" hidden="false" customHeight="false" outlineLevel="0" collapsed="false">
      <c r="A72" s="7" t="str">
        <f aca="false">데이터_성질별!A171</f>
        <v>2025.09</v>
      </c>
      <c r="B72" s="25" t="n">
        <f aca="false">데이터_성질별!F173</f>
        <v>3031835</v>
      </c>
      <c r="C72" s="25" t="n">
        <f aca="false">SUM(데이터_성질별!F174:F184)</f>
        <v>3031836</v>
      </c>
      <c r="D72" s="24" t="n">
        <f aca="false">B72-C72</f>
        <v>-1</v>
      </c>
      <c r="E72" s="7" t="str">
        <f aca="false">IF(ABS(D72)&lt;=$D$4,"일치","불일치")</f>
        <v>일치</v>
      </c>
      <c r="F72" s="25" t="n">
        <f aca="false">데이터_성질별!F185</f>
        <v>56633281</v>
      </c>
      <c r="G72" s="25" t="n">
        <f aca="false">SUM(데이터_성질별!F186:F191)</f>
        <v>56633279</v>
      </c>
      <c r="H72" s="24" t="n">
        <f aca="false">F72-G72</f>
        <v>2</v>
      </c>
      <c r="I72" s="7" t="str">
        <f aca="false">IF(ABS(H72)&lt;=$D$4,"일치","불일치")</f>
        <v>일치</v>
      </c>
    </row>
    <row r="73" customFormat="false" ht="15" hidden="false" customHeight="false" outlineLevel="0" collapsed="false">
      <c r="A73" s="7" t="str">
        <f aca="false">데이터_성질별!A192</f>
        <v>2025.10</v>
      </c>
      <c r="B73" s="25" t="n">
        <f aca="false">데이터_성질별!F194</f>
        <v>2949713</v>
      </c>
      <c r="C73" s="25" t="n">
        <f aca="false">SUM(데이터_성질별!F195:F205)</f>
        <v>2949713</v>
      </c>
      <c r="D73" s="24" t="n">
        <f aca="false">B73-C73</f>
        <v>0</v>
      </c>
      <c r="E73" s="7" t="str">
        <f aca="false">IF(ABS(D73)&lt;=$D$4,"일치","불일치")</f>
        <v>일치</v>
      </c>
      <c r="F73" s="25" t="n">
        <f aca="false">데이터_성질별!F206</f>
        <v>50942462</v>
      </c>
      <c r="G73" s="25" t="n">
        <f aca="false">SUM(데이터_성질별!F207:F212)</f>
        <v>50942462</v>
      </c>
      <c r="H73" s="24" t="n">
        <f aca="false">F73-G73</f>
        <v>0</v>
      </c>
      <c r="I73" s="7" t="str">
        <f aca="false">IF(ABS(H73)&lt;=$D$4,"일치","불일치")</f>
        <v>일치</v>
      </c>
    </row>
    <row r="74" customFormat="false" ht="15" hidden="false" customHeight="false" outlineLevel="0" collapsed="false">
      <c r="A74" s="7" t="str">
        <f aca="false">데이터_성질별!A213</f>
        <v>2025.11</v>
      </c>
      <c r="B74" s="25" t="n">
        <f aca="false">데이터_성질별!F215</f>
        <v>3211353</v>
      </c>
      <c r="C74" s="25" t="n">
        <f aca="false">SUM(데이터_성질별!F216:F226)</f>
        <v>3211354</v>
      </c>
      <c r="D74" s="24" t="n">
        <f aca="false">B74-C74</f>
        <v>-1</v>
      </c>
      <c r="E74" s="7" t="str">
        <f aca="false">IF(ABS(D74)&lt;=$D$4,"일치","불일치")</f>
        <v>일치</v>
      </c>
      <c r="F74" s="25" t="n">
        <f aca="false">데이터_성질별!F227</f>
        <v>52323214</v>
      </c>
      <c r="G74" s="25" t="n">
        <f aca="false">SUM(데이터_성질별!F228:F233)</f>
        <v>52323215</v>
      </c>
      <c r="H74" s="24" t="n">
        <f aca="false">F74-G74</f>
        <v>-1</v>
      </c>
      <c r="I74" s="7" t="str">
        <f aca="false">IF(ABS(H74)&lt;=$D$4,"일치","불일치")</f>
        <v>일치</v>
      </c>
    </row>
    <row r="75" customFormat="false" ht="15" hidden="false" customHeight="false" outlineLevel="0" collapsed="false">
      <c r="A75" s="7" t="str">
        <f aca="false">데이터_성질별!A234</f>
        <v>2025.12</v>
      </c>
      <c r="B75" s="25" t="n">
        <f aca="false">데이터_성질별!F236</f>
        <v>3167101</v>
      </c>
      <c r="C75" s="25" t="n">
        <f aca="false">SUM(데이터_성질별!F237:F247)</f>
        <v>3167101</v>
      </c>
      <c r="D75" s="24" t="n">
        <f aca="false">B75-C75</f>
        <v>0</v>
      </c>
      <c r="E75" s="7" t="str">
        <f aca="false">IF(ABS(D75)&lt;=$D$4,"일치","불일치")</f>
        <v>일치</v>
      </c>
      <c r="F75" s="25" t="n">
        <f aca="false">데이터_성질별!F248</f>
        <v>60006340</v>
      </c>
      <c r="G75" s="25" t="n">
        <f aca="false">SUM(데이터_성질별!F249:F254)</f>
        <v>60006341</v>
      </c>
      <c r="H75" s="24" t="n">
        <f aca="false">F75-G75</f>
        <v>-1</v>
      </c>
      <c r="I75" s="7" t="str">
        <f aca="false">IF(ABS(H75)&lt;=$D$4,"일치","불일치")</f>
        <v>일치</v>
      </c>
    </row>
    <row r="76" customFormat="false" ht="15" hidden="false" customHeight="false" outlineLevel="0" collapsed="false">
      <c r="A76" s="7" t="str">
        <f aca="false">데이터_성질별!A255</f>
        <v>2026.01</v>
      </c>
      <c r="B76" s="25" t="n">
        <f aca="false">데이터_성질별!F257</f>
        <v>3082056</v>
      </c>
      <c r="C76" s="25" t="n">
        <f aca="false">SUM(데이터_성질별!F258:F268)</f>
        <v>3082056</v>
      </c>
      <c r="D76" s="24" t="n">
        <f aca="false">B76-C76</f>
        <v>0</v>
      </c>
      <c r="E76" s="7" t="str">
        <f aca="false">IF(ABS(D76)&lt;=$D$4,"일치","불일치")</f>
        <v>일치</v>
      </c>
      <c r="F76" s="25" t="n">
        <f aca="false">데이터_성질별!F269</f>
        <v>57089106</v>
      </c>
      <c r="G76" s="25" t="n">
        <f aca="false">SUM(데이터_성질별!F270:F275)</f>
        <v>57089105</v>
      </c>
      <c r="H76" s="24" t="n">
        <f aca="false">F76-G76</f>
        <v>1</v>
      </c>
      <c r="I76" s="7" t="str">
        <f aca="false">IF(ABS(H76)&lt;=$D$4,"일치","불일치")</f>
        <v>일치</v>
      </c>
    </row>
    <row r="77" customFormat="false" ht="15" hidden="false" customHeight="false" outlineLevel="0" collapsed="false">
      <c r="A77" s="7" t="str">
        <f aca="false">데이터_성질별!A276</f>
        <v>2026.02</v>
      </c>
      <c r="B77" s="25" t="n">
        <f aca="false">데이터_성질별!F278</f>
        <v>3096567</v>
      </c>
      <c r="C77" s="25" t="n">
        <f aca="false">SUM(데이터_성질별!F279:F289)</f>
        <v>3096566</v>
      </c>
      <c r="D77" s="24" t="n">
        <f aca="false">B77-C77</f>
        <v>1</v>
      </c>
      <c r="E77" s="7" t="str">
        <f aca="false">IF(ABS(D77)&lt;=$D$4,"일치","불일치")</f>
        <v>일치</v>
      </c>
      <c r="F77" s="25" t="n">
        <f aca="false">데이터_성질별!F290</f>
        <v>58704727</v>
      </c>
      <c r="G77" s="25" t="n">
        <f aca="false">SUM(데이터_성질별!F291:F296)</f>
        <v>58704727</v>
      </c>
      <c r="H77" s="24" t="n">
        <f aca="false">F77-G77</f>
        <v>0</v>
      </c>
      <c r="I77" s="7" t="str">
        <f aca="false">IF(ABS(H77)&lt;=$D$4,"일치","불일치")</f>
        <v>일치</v>
      </c>
    </row>
    <row r="78" customFormat="false" ht="15" hidden="false" customHeight="false" outlineLevel="0" collapsed="false">
      <c r="A78" s="7" t="str">
        <f aca="false">데이터_성질별!A297</f>
        <v>2026.03</v>
      </c>
      <c r="B78" s="25" t="n">
        <f aca="false">데이터_성질별!F299</f>
        <v>4111292</v>
      </c>
      <c r="C78" s="25" t="n">
        <f aca="false">SUM(데이터_성질별!F300:F310)</f>
        <v>4111293</v>
      </c>
      <c r="D78" s="24" t="n">
        <f aca="false">B78-C78</f>
        <v>-1</v>
      </c>
      <c r="E78" s="7" t="str">
        <f aca="false">IF(ABS(D78)&lt;=$D$4,"일치","불일치")</f>
        <v>일치</v>
      </c>
      <c r="F78" s="25" t="n">
        <f aca="false">데이터_성질별!F311</f>
        <v>74771554</v>
      </c>
      <c r="G78" s="25" t="n">
        <f aca="false">SUM(데이터_성질별!F312:F317)</f>
        <v>74771555</v>
      </c>
      <c r="H78" s="24" t="n">
        <f aca="false">F78-G78</f>
        <v>-1</v>
      </c>
      <c r="I78" s="7" t="str">
        <f aca="false">IF(ABS(H78)&lt;=$D$4,"일치","불일치")</f>
        <v>일치</v>
      </c>
    </row>
    <row r="79" customFormat="false" ht="15" hidden="false" customHeight="false" outlineLevel="0" collapsed="false">
      <c r="A79" s="7" t="str">
        <f aca="false">데이터_성질별!A318</f>
        <v>2026.04</v>
      </c>
      <c r="B79" s="25" t="n">
        <f aca="false">데이터_성질별!F320</f>
        <v>3895477</v>
      </c>
      <c r="C79" s="25" t="n">
        <f aca="false">SUM(데이터_성질별!F321:F331)</f>
        <v>3895476</v>
      </c>
      <c r="D79" s="24" t="n">
        <f aca="false">B79-C79</f>
        <v>1</v>
      </c>
      <c r="E79" s="7" t="str">
        <f aca="false">IF(ABS(D79)&lt;=$D$4,"일치","불일치")</f>
        <v>일치</v>
      </c>
      <c r="F79" s="25" t="n">
        <f aca="false">데이터_성질별!F332</f>
        <v>74317921</v>
      </c>
      <c r="G79" s="25" t="n">
        <f aca="false">SUM(데이터_성질별!F333:F338)</f>
        <v>74317921</v>
      </c>
      <c r="H79" s="24" t="n">
        <f aca="false">F79-G79</f>
        <v>0</v>
      </c>
      <c r="I79" s="7" t="str">
        <f aca="false">IF(ABS(H79)&lt;=$D$4,"일치","불일치")</f>
        <v>일치</v>
      </c>
    </row>
    <row r="80" customFormat="false" ht="15" hidden="false" customHeight="false" outlineLevel="0" collapsed="false">
      <c r="A80" s="7" t="str">
        <f aca="false">데이터_성질별!A339</f>
        <v>2026.05</v>
      </c>
      <c r="B80" s="25" t="n">
        <f aca="false">데이터_성질별!F341</f>
        <v>3869333</v>
      </c>
      <c r="C80" s="25" t="n">
        <f aca="false">SUM(데이터_성질별!F342:F352)</f>
        <v>3869331</v>
      </c>
      <c r="D80" s="24" t="n">
        <f aca="false">B80-C80</f>
        <v>2</v>
      </c>
      <c r="E80" s="7" t="str">
        <f aca="false">IF(ABS(D80)&lt;=$D$4,"일치","불일치")</f>
        <v>일치</v>
      </c>
      <c r="F80" s="25" t="n">
        <f aca="false">데이터_성질별!F353</f>
        <v>76244252</v>
      </c>
      <c r="G80" s="25" t="n">
        <f aca="false">SUM(데이터_성질별!F354:F359)</f>
        <v>76244252</v>
      </c>
      <c r="H80" s="24" t="n">
        <f aca="false">F80-G80</f>
        <v>0</v>
      </c>
      <c r="I80" s="7" t="str">
        <f aca="false">IF(ABS(H80)&lt;=$D$4,"일치","불일치")</f>
        <v>일치</v>
      </c>
    </row>
    <row r="81" customFormat="false" ht="15" hidden="false" customHeight="false" outlineLevel="0" collapsed="false">
      <c r="A81" s="7" t="str">
        <f aca="false">데이터_성질별!A360</f>
        <v>2026.06</v>
      </c>
      <c r="B81" s="25" t="n">
        <f aca="false">데이터_성질별!F362</f>
        <v>4060373</v>
      </c>
      <c r="C81" s="25" t="n">
        <f aca="false">SUM(데이터_성질별!F363:F373)</f>
        <v>4060371</v>
      </c>
      <c r="D81" s="24" t="n">
        <f aca="false">B81-C81</f>
        <v>2</v>
      </c>
      <c r="E81" s="7" t="str">
        <f aca="false">IF(ABS(D81)&lt;=$D$4,"일치","불일치")</f>
        <v>일치</v>
      </c>
      <c r="F81" s="25" t="n">
        <f aca="false">데이터_성질별!F374</f>
        <v>90134786</v>
      </c>
      <c r="G81" s="25" t="n">
        <f aca="false">SUM(데이터_성질별!F375:F380)</f>
        <v>90134786</v>
      </c>
      <c r="H81" s="24" t="n">
        <f aca="false">F81-G81</f>
        <v>0</v>
      </c>
      <c r="I81" s="7" t="str">
        <f aca="false">IF(ABS(H81)&lt;=$D$4,"일치","불일치")</f>
        <v>일치</v>
      </c>
    </row>
    <row r="82" customFormat="false" ht="15" hidden="false" customHeight="false" outlineLevel="0" collapsed="false">
      <c r="A82" s="7" t="str">
        <f aca="false">데이터_성질별!A381</f>
        <v>2026.07</v>
      </c>
      <c r="B82" s="25" t="n">
        <f aca="false">데이터_성질별!F383</f>
        <v>3778039</v>
      </c>
      <c r="C82" s="25" t="n">
        <f aca="false">SUM(데이터_성질별!F384:F394)</f>
        <v>3778037</v>
      </c>
      <c r="D82" s="24" t="n">
        <f aca="false">B82-C82</f>
        <v>2</v>
      </c>
      <c r="E82" s="7" t="str">
        <f aca="false">IF(ABS(D82)&lt;=$D$4,"일치","불일치")</f>
        <v>일치</v>
      </c>
      <c r="F82" s="25" t="n">
        <f aca="false">데이터_성질별!F395</f>
        <v>87202818</v>
      </c>
      <c r="G82" s="25" t="n">
        <f aca="false">SUM(데이터_성질별!F396:F401)</f>
        <v>87202817</v>
      </c>
      <c r="H82" s="24" t="n">
        <f aca="false">F82-G82</f>
        <v>1</v>
      </c>
      <c r="I82" s="7" t="str">
        <f aca="false">IF(ABS(H82)&lt;=$D$4,"일치","불일치")</f>
        <v>일치</v>
      </c>
    </row>
    <row r="84" customFormat="false" ht="14.9" hidden="false" customHeight="false" outlineLevel="0" collapsed="false">
      <c r="A84" s="23" t="s">
        <v>21677</v>
      </c>
      <c r="B84" s="23"/>
      <c r="C84" s="23"/>
      <c r="D84" s="23"/>
      <c r="E84" s="23"/>
      <c r="F84" s="23"/>
      <c r="G84" s="23"/>
      <c r="H84" s="23"/>
      <c r="I84" s="23"/>
      <c r="J84" s="23"/>
    </row>
    <row r="85" customFormat="false" ht="15" hidden="false" customHeight="false" outlineLevel="0" collapsed="false">
      <c r="A85" s="4" t="s">
        <v>46</v>
      </c>
      <c r="B85" s="4" t="s">
        <v>21678</v>
      </c>
      <c r="C85" s="4" t="s">
        <v>21669</v>
      </c>
      <c r="D85" s="4" t="s">
        <v>21656</v>
      </c>
      <c r="E85" s="4" t="s">
        <v>21657</v>
      </c>
      <c r="F85" s="4" t="s">
        <v>21679</v>
      </c>
      <c r="G85" s="4" t="s">
        <v>21680</v>
      </c>
      <c r="H85" s="4" t="s">
        <v>21656</v>
      </c>
      <c r="I85" s="4" t="s">
        <v>21657</v>
      </c>
    </row>
    <row r="86" customFormat="false" ht="15" hidden="false" customHeight="false" outlineLevel="0" collapsed="false">
      <c r="A86" s="7" t="str">
        <f aca="false">데이터_신성질별!A3</f>
        <v>2025.01</v>
      </c>
      <c r="B86" s="25" t="n">
        <f aca="false">데이터_신성질별!F3+데이터_신성질별!F8+데이터_신성질별!F15</f>
        <v>49176983</v>
      </c>
      <c r="C86" s="25" t="n">
        <f aca="false">데이터_총괄!G3</f>
        <v>49176984</v>
      </c>
      <c r="D86" s="24" t="n">
        <f aca="false">B86-C86</f>
        <v>-1</v>
      </c>
      <c r="E86" s="7" t="str">
        <f aca="false">IF(ABS(D86)&lt;=$D$4,"일치","불일치")</f>
        <v>일치</v>
      </c>
      <c r="F86" s="25" t="n">
        <f aca="false">데이터_신성질별!H3+데이터_신성질별!H8+데이터_신성질별!H15</f>
        <v>51172292</v>
      </c>
      <c r="G86" s="25" t="n">
        <f aca="false">데이터_총괄!J3</f>
        <v>51172292</v>
      </c>
      <c r="H86" s="24" t="n">
        <f aca="false">F86-G86</f>
        <v>0</v>
      </c>
      <c r="I86" s="7" t="str">
        <f aca="false">IF(ABS(H86)&lt;=$D$4,"일치","불일치")</f>
        <v>일치</v>
      </c>
    </row>
    <row r="87" customFormat="false" ht="15" hidden="false" customHeight="false" outlineLevel="0" collapsed="false">
      <c r="A87" s="7" t="str">
        <f aca="false">데이터_신성질별!A20</f>
        <v>2025.02</v>
      </c>
      <c r="B87" s="25" t="n">
        <f aca="false">데이터_신성질별!F20+데이터_신성질별!F25+데이터_신성질별!F32</f>
        <v>52292302</v>
      </c>
      <c r="C87" s="25" t="n">
        <f aca="false">데이터_총괄!G4</f>
        <v>52292301</v>
      </c>
      <c r="D87" s="24" t="n">
        <f aca="false">B87-C87</f>
        <v>1</v>
      </c>
      <c r="E87" s="7" t="str">
        <f aca="false">IF(ABS(D87)&lt;=$D$4,"일치","불일치")</f>
        <v>일치</v>
      </c>
      <c r="F87" s="25" t="n">
        <f aca="false">데이터_신성질별!H20+데이터_신성질별!H25+데이터_신성질별!H32</f>
        <v>48328742</v>
      </c>
      <c r="G87" s="25" t="n">
        <f aca="false">데이터_총괄!J4</f>
        <v>48328741</v>
      </c>
      <c r="H87" s="24" t="n">
        <f aca="false">F87-G87</f>
        <v>1</v>
      </c>
      <c r="I87" s="7" t="str">
        <f aca="false">IF(ABS(H87)&lt;=$D$4,"일치","불일치")</f>
        <v>일치</v>
      </c>
    </row>
    <row r="88" customFormat="false" ht="15" hidden="false" customHeight="false" outlineLevel="0" collapsed="false">
      <c r="A88" s="7" t="str">
        <f aca="false">데이터_신성질별!A37</f>
        <v>2025.03</v>
      </c>
      <c r="B88" s="25" t="n">
        <f aca="false">데이터_신성질별!F37+데이터_신성질별!F42+데이터_신성질별!F49</f>
        <v>58064562</v>
      </c>
      <c r="C88" s="25" t="n">
        <f aca="false">데이터_총괄!G5</f>
        <v>58064562</v>
      </c>
      <c r="D88" s="24" t="n">
        <f aca="false">B88-C88</f>
        <v>0</v>
      </c>
      <c r="E88" s="7" t="str">
        <f aca="false">IF(ABS(D88)&lt;=$D$4,"일치","불일치")</f>
        <v>일치</v>
      </c>
      <c r="F88" s="25" t="n">
        <f aca="false">데이터_신성질별!H37+데이터_신성질별!H42+데이터_신성질별!H49</f>
        <v>53341032</v>
      </c>
      <c r="G88" s="25" t="n">
        <f aca="false">데이터_총괄!J5</f>
        <v>53341032</v>
      </c>
      <c r="H88" s="24" t="n">
        <f aca="false">F88-G88</f>
        <v>0</v>
      </c>
      <c r="I88" s="7" t="str">
        <f aca="false">IF(ABS(H88)&lt;=$D$4,"일치","불일치")</f>
        <v>일치</v>
      </c>
    </row>
    <row r="89" customFormat="false" ht="15" hidden="false" customHeight="false" outlineLevel="0" collapsed="false">
      <c r="A89" s="7" t="str">
        <f aca="false">데이터_신성질별!A54</f>
        <v>2025.04</v>
      </c>
      <c r="B89" s="25" t="n">
        <f aca="false">데이터_신성질별!F54+데이터_신성질별!F59+데이터_신성질별!F66</f>
        <v>58035746</v>
      </c>
      <c r="C89" s="25" t="n">
        <f aca="false">데이터_총괄!G6</f>
        <v>58035745</v>
      </c>
      <c r="D89" s="24" t="n">
        <f aca="false">B89-C89</f>
        <v>1</v>
      </c>
      <c r="E89" s="7" t="str">
        <f aca="false">IF(ABS(D89)&lt;=$D$4,"일치","불일치")</f>
        <v>일치</v>
      </c>
      <c r="F89" s="25" t="n">
        <f aca="false">데이터_신성질별!H54+데이터_신성질별!H59+데이터_신성질별!H66</f>
        <v>53232716</v>
      </c>
      <c r="G89" s="25" t="n">
        <f aca="false">데이터_총괄!J6</f>
        <v>53232716</v>
      </c>
      <c r="H89" s="24" t="n">
        <f aca="false">F89-G89</f>
        <v>0</v>
      </c>
      <c r="I89" s="7" t="str">
        <f aca="false">IF(ABS(H89)&lt;=$D$4,"일치","불일치")</f>
        <v>일치</v>
      </c>
    </row>
    <row r="90" customFormat="false" ht="15" hidden="false" customHeight="false" outlineLevel="0" collapsed="false">
      <c r="A90" s="7" t="str">
        <f aca="false">데이터_신성질별!A71</f>
        <v>2025.05</v>
      </c>
      <c r="B90" s="25" t="n">
        <f aca="false">데이터_신성질별!F71+데이터_신성질별!F76+데이터_신성질별!F83</f>
        <v>57261063</v>
      </c>
      <c r="C90" s="25" t="n">
        <f aca="false">데이터_총괄!G7</f>
        <v>57261063</v>
      </c>
      <c r="D90" s="24" t="n">
        <f aca="false">B90-C90</f>
        <v>0</v>
      </c>
      <c r="E90" s="7" t="str">
        <f aca="false">IF(ABS(D90)&lt;=$D$4,"일치","불일치")</f>
        <v>일치</v>
      </c>
      <c r="F90" s="25" t="n">
        <f aca="false">데이터_신성질별!H71+데이터_신성질별!H76+데이터_신성질별!H83</f>
        <v>50345116</v>
      </c>
      <c r="G90" s="25" t="n">
        <f aca="false">데이터_총괄!J7</f>
        <v>50345116</v>
      </c>
      <c r="H90" s="24" t="n">
        <f aca="false">F90-G90</f>
        <v>0</v>
      </c>
      <c r="I90" s="7" t="str">
        <f aca="false">IF(ABS(H90)&lt;=$D$4,"일치","불일치")</f>
        <v>일치</v>
      </c>
    </row>
    <row r="91" customFormat="false" ht="15" hidden="false" customHeight="false" outlineLevel="0" collapsed="false">
      <c r="A91" s="7" t="str">
        <f aca="false">데이터_신성질별!A88</f>
        <v>2025.06</v>
      </c>
      <c r="B91" s="25" t="n">
        <f aca="false">데이터_신성질별!F88+데이터_신성질별!F93+데이터_신성질별!F100</f>
        <v>59833797</v>
      </c>
      <c r="C91" s="25" t="n">
        <f aca="false">데이터_총괄!G8</f>
        <v>59833797</v>
      </c>
      <c r="D91" s="24" t="n">
        <f aca="false">B91-C91</f>
        <v>0</v>
      </c>
      <c r="E91" s="7" t="str">
        <f aca="false">IF(ABS(D91)&lt;=$D$4,"일치","불일치")</f>
        <v>일치</v>
      </c>
      <c r="F91" s="25" t="n">
        <f aca="false">데이터_신성질별!H88+데이터_신성질별!H93+데이터_신성질별!H100</f>
        <v>50825746</v>
      </c>
      <c r="G91" s="25" t="n">
        <f aca="false">데이터_총괄!J8</f>
        <v>50825746</v>
      </c>
      <c r="H91" s="24" t="n">
        <f aca="false">F91-G91</f>
        <v>0</v>
      </c>
      <c r="I91" s="7" t="str">
        <f aca="false">IF(ABS(H91)&lt;=$D$4,"일치","불일치")</f>
        <v>일치</v>
      </c>
    </row>
    <row r="92" customFormat="false" ht="15" hidden="false" customHeight="false" outlineLevel="0" collapsed="false">
      <c r="A92" s="7" t="str">
        <f aca="false">데이터_신성질별!A105</f>
        <v>2025.07</v>
      </c>
      <c r="B92" s="25" t="n">
        <f aca="false">데이터_신성질별!F105+데이터_신성질별!F110+데이터_신성질별!F117</f>
        <v>60724323</v>
      </c>
      <c r="C92" s="25" t="n">
        <f aca="false">데이터_총괄!G9</f>
        <v>60724322</v>
      </c>
      <c r="D92" s="24" t="n">
        <f aca="false">B92-C92</f>
        <v>1</v>
      </c>
      <c r="E92" s="7" t="str">
        <f aca="false">IF(ABS(D92)&lt;=$D$4,"일치","불일치")</f>
        <v>일치</v>
      </c>
      <c r="F92" s="25" t="n">
        <f aca="false">데이터_신성질별!H105+데이터_신성질별!H110+데이터_신성질별!H117</f>
        <v>54210371</v>
      </c>
      <c r="G92" s="25" t="n">
        <f aca="false">데이터_총괄!J9</f>
        <v>54210371</v>
      </c>
      <c r="H92" s="24" t="n">
        <f aca="false">F92-G92</f>
        <v>0</v>
      </c>
      <c r="I92" s="7" t="str">
        <f aca="false">IF(ABS(H92)&lt;=$D$4,"일치","불일치")</f>
        <v>일치</v>
      </c>
    </row>
    <row r="93" customFormat="false" ht="15" hidden="false" customHeight="false" outlineLevel="0" collapsed="false">
      <c r="A93" s="7" t="str">
        <f aca="false">데이터_신성질별!A122</f>
        <v>2025.08</v>
      </c>
      <c r="B93" s="25" t="n">
        <f aca="false">데이터_신성질별!F122+데이터_신성질별!F127+데이터_신성질별!F134</f>
        <v>58259332</v>
      </c>
      <c r="C93" s="25" t="n">
        <f aca="false">데이터_총괄!G10</f>
        <v>58259332</v>
      </c>
      <c r="D93" s="24" t="n">
        <f aca="false">B93-C93</f>
        <v>0</v>
      </c>
      <c r="E93" s="7" t="str">
        <f aca="false">IF(ABS(D93)&lt;=$D$4,"일치","불일치")</f>
        <v>일치</v>
      </c>
      <c r="F93" s="25" t="n">
        <f aca="false">데이터_신성질별!H122+데이터_신성질별!H127+데이터_신성질별!H134</f>
        <v>51856623</v>
      </c>
      <c r="G93" s="25" t="n">
        <f aca="false">데이터_총괄!J10</f>
        <v>51856624</v>
      </c>
      <c r="H93" s="24" t="n">
        <f aca="false">F93-G93</f>
        <v>-1</v>
      </c>
      <c r="I93" s="7" t="str">
        <f aca="false">IF(ABS(H93)&lt;=$D$4,"일치","불일치")</f>
        <v>일치</v>
      </c>
    </row>
    <row r="94" customFormat="false" ht="15" hidden="false" customHeight="false" outlineLevel="0" collapsed="false">
      <c r="A94" s="7" t="str">
        <f aca="false">데이터_신성질별!A139</f>
        <v>2025.09</v>
      </c>
      <c r="B94" s="25" t="n">
        <f aca="false">데이터_신성질별!F139+데이터_신성질별!F144+데이터_신성질별!F151</f>
        <v>65904118</v>
      </c>
      <c r="C94" s="25" t="n">
        <f aca="false">데이터_총괄!G11</f>
        <v>65904118</v>
      </c>
      <c r="D94" s="24" t="n">
        <f aca="false">B94-C94</f>
        <v>0</v>
      </c>
      <c r="E94" s="7" t="str">
        <f aca="false">IF(ABS(D94)&lt;=$D$4,"일치","불일치")</f>
        <v>일치</v>
      </c>
      <c r="F94" s="25" t="n">
        <f aca="false">데이터_신성질별!H139+데이터_신성질별!H144+데이터_신성질별!H151</f>
        <v>56419613</v>
      </c>
      <c r="G94" s="25" t="n">
        <f aca="false">데이터_총괄!J11</f>
        <v>56419614</v>
      </c>
      <c r="H94" s="24" t="n">
        <f aca="false">F94-G94</f>
        <v>-1</v>
      </c>
      <c r="I94" s="7" t="str">
        <f aca="false">IF(ABS(H94)&lt;=$D$4,"일치","불일치")</f>
        <v>일치</v>
      </c>
    </row>
    <row r="95" customFormat="false" ht="15" hidden="false" customHeight="false" outlineLevel="0" collapsed="false">
      <c r="A95" s="7" t="str">
        <f aca="false">데이터_신성질별!A156</f>
        <v>2025.10</v>
      </c>
      <c r="B95" s="25" t="n">
        <f aca="false">데이터_신성질별!F156+데이터_신성질별!F161+데이터_신성질별!F168</f>
        <v>59511578</v>
      </c>
      <c r="C95" s="25" t="n">
        <f aca="false">데이터_총괄!G12</f>
        <v>59511578</v>
      </c>
      <c r="D95" s="24" t="n">
        <f aca="false">B95-C95</f>
        <v>0</v>
      </c>
      <c r="E95" s="7" t="str">
        <f aca="false">IF(ABS(D95)&lt;=$D$4,"일치","불일치")</f>
        <v>일치</v>
      </c>
      <c r="F95" s="25" t="n">
        <f aca="false">데이터_신성질별!H156+데이터_신성질별!H161+데이터_신성질별!H168</f>
        <v>53510828</v>
      </c>
      <c r="G95" s="25" t="n">
        <f aca="false">데이터_총괄!J12</f>
        <v>53510827</v>
      </c>
      <c r="H95" s="24" t="n">
        <f aca="false">F95-G95</f>
        <v>1</v>
      </c>
      <c r="I95" s="7" t="str">
        <f aca="false">IF(ABS(H95)&lt;=$D$4,"일치","불일치")</f>
        <v>일치</v>
      </c>
    </row>
    <row r="96" customFormat="false" ht="15" hidden="false" customHeight="false" outlineLevel="0" collapsed="false">
      <c r="A96" s="7" t="str">
        <f aca="false">데이터_신성질별!A173</f>
        <v>2025.11</v>
      </c>
      <c r="B96" s="25" t="n">
        <f aca="false">데이터_신성질별!F173+데이터_신성질별!F178+데이터_신성질별!F185</f>
        <v>60752619</v>
      </c>
      <c r="C96" s="25" t="n">
        <f aca="false">데이터_총괄!G13</f>
        <v>60752618</v>
      </c>
      <c r="D96" s="24" t="n">
        <f aca="false">B96-C96</f>
        <v>1</v>
      </c>
      <c r="E96" s="7" t="str">
        <f aca="false">IF(ABS(D96)&lt;=$D$4,"일치","불일치")</f>
        <v>일치</v>
      </c>
      <c r="F96" s="25" t="n">
        <f aca="false">데이터_신성질별!H173+데이터_신성질별!H178+데이터_신성질별!H185</f>
        <v>51284605</v>
      </c>
      <c r="G96" s="25" t="n">
        <f aca="false">데이터_총괄!J13</f>
        <v>51284605</v>
      </c>
      <c r="H96" s="24" t="n">
        <f aca="false">F96-G96</f>
        <v>0</v>
      </c>
      <c r="I96" s="7" t="str">
        <f aca="false">IF(ABS(H96)&lt;=$D$4,"일치","불일치")</f>
        <v>일치</v>
      </c>
    </row>
    <row r="97" customFormat="false" ht="15" hidden="false" customHeight="false" outlineLevel="0" collapsed="false">
      <c r="A97" s="7" t="str">
        <f aca="false">데이터_신성질별!A190</f>
        <v>2025.12</v>
      </c>
      <c r="B97" s="25" t="n">
        <f aca="false">데이터_신성질별!F190+데이터_신성질별!F195+데이터_신성질별!F202</f>
        <v>69513625</v>
      </c>
      <c r="C97" s="25" t="n">
        <f aca="false">데이터_총괄!G14</f>
        <v>69513624</v>
      </c>
      <c r="D97" s="24" t="n">
        <f aca="false">B97-C97</f>
        <v>1</v>
      </c>
      <c r="E97" s="7" t="str">
        <f aca="false">IF(ABS(D97)&lt;=$D$4,"일치","불일치")</f>
        <v>일치</v>
      </c>
      <c r="F97" s="25" t="n">
        <f aca="false">데이터_신성질별!H190+데이터_신성질별!H195+데이터_신성질별!H202</f>
        <v>57367683</v>
      </c>
      <c r="G97" s="25" t="n">
        <f aca="false">데이터_총괄!J14</f>
        <v>57367684</v>
      </c>
      <c r="H97" s="24" t="n">
        <f aca="false">F97-G97</f>
        <v>-1</v>
      </c>
      <c r="I97" s="7" t="str">
        <f aca="false">IF(ABS(H97)&lt;=$D$4,"일치","불일치")</f>
        <v>일치</v>
      </c>
    </row>
    <row r="98" customFormat="false" ht="15" hidden="false" customHeight="false" outlineLevel="0" collapsed="false">
      <c r="A98" s="7" t="str">
        <f aca="false">데이터_신성질별!A207</f>
        <v>2026.01</v>
      </c>
      <c r="B98" s="25" t="n">
        <f aca="false">데이터_신성질별!F207+데이터_신성질별!F212+데이터_신성질별!F219</f>
        <v>65843937</v>
      </c>
      <c r="C98" s="25" t="n">
        <f aca="false">데이터_총괄!G15</f>
        <v>65843937</v>
      </c>
      <c r="D98" s="24" t="n">
        <f aca="false">B98-C98</f>
        <v>0</v>
      </c>
      <c r="E98" s="7" t="str">
        <f aca="false">IF(ABS(D98)&lt;=$D$4,"일치","불일치")</f>
        <v>일치</v>
      </c>
      <c r="F98" s="25" t="n">
        <f aca="false">데이터_신성질별!H207+데이터_신성질별!H212+데이터_신성질별!H219</f>
        <v>57143469</v>
      </c>
      <c r="G98" s="25" t="n">
        <f aca="false">데이터_총괄!J15</f>
        <v>57143469</v>
      </c>
      <c r="H98" s="24" t="n">
        <f aca="false">F98-G98</f>
        <v>0</v>
      </c>
      <c r="I98" s="7" t="str">
        <f aca="false">IF(ABS(H98)&lt;=$D$4,"일치","불일치")</f>
        <v>일치</v>
      </c>
    </row>
    <row r="99" customFormat="false" ht="15" hidden="false" customHeight="false" outlineLevel="0" collapsed="false">
      <c r="A99" s="7" t="str">
        <f aca="false">데이터_신성질별!A224</f>
        <v>2026.02</v>
      </c>
      <c r="B99" s="25" t="n">
        <f aca="false">데이터_신성질별!F224+데이터_신성질별!F229+데이터_신성질별!F236</f>
        <v>67642547</v>
      </c>
      <c r="C99" s="25" t="n">
        <f aca="false">데이터_총괄!G16</f>
        <v>67642547</v>
      </c>
      <c r="D99" s="24" t="n">
        <f aca="false">B99-C99</f>
        <v>0</v>
      </c>
      <c r="E99" s="7" t="str">
        <f aca="false">IF(ABS(D99)&lt;=$D$4,"일치","불일치")</f>
        <v>일치</v>
      </c>
      <c r="F99" s="25" t="n">
        <f aca="false">데이터_신성질별!H224+데이터_신성질별!H229+데이터_신성질별!H236</f>
        <v>51933912</v>
      </c>
      <c r="G99" s="25" t="n">
        <f aca="false">데이터_총괄!J16</f>
        <v>51933913</v>
      </c>
      <c r="H99" s="24" t="n">
        <f aca="false">F99-G99</f>
        <v>-1</v>
      </c>
      <c r="I99" s="7" t="str">
        <f aca="false">IF(ABS(H99)&lt;=$D$4,"일치","불일치")</f>
        <v>일치</v>
      </c>
    </row>
    <row r="100" customFormat="false" ht="15" hidden="false" customHeight="false" outlineLevel="0" collapsed="false">
      <c r="A100" s="7" t="str">
        <f aca="false">데이터_신성질별!A241</f>
        <v>2026.03</v>
      </c>
      <c r="B100" s="25" t="n">
        <f aca="false">데이터_신성질별!F241+데이터_신성질별!F246+데이터_신성질별!F253</f>
        <v>87333128</v>
      </c>
      <c r="C100" s="25" t="n">
        <f aca="false">데이터_총괄!G17</f>
        <v>87333128</v>
      </c>
      <c r="D100" s="24" t="n">
        <f aca="false">B100-C100</f>
        <v>0</v>
      </c>
      <c r="E100" s="7" t="str">
        <f aca="false">IF(ABS(D100)&lt;=$D$4,"일치","불일치")</f>
        <v>일치</v>
      </c>
      <c r="F100" s="25" t="n">
        <f aca="false">데이터_신성질별!H241+데이터_신성질별!H246+데이터_신성질별!H253</f>
        <v>60753446</v>
      </c>
      <c r="G100" s="25" t="n">
        <f aca="false">데이터_총괄!J17</f>
        <v>60753446</v>
      </c>
      <c r="H100" s="24" t="n">
        <f aca="false">F100-G100</f>
        <v>0</v>
      </c>
      <c r="I100" s="7" t="str">
        <f aca="false">IF(ABS(H100)&lt;=$D$4,"일치","불일치")</f>
        <v>일치</v>
      </c>
    </row>
    <row r="101" customFormat="false" ht="15" hidden="false" customHeight="false" outlineLevel="0" collapsed="false">
      <c r="A101" s="7" t="str">
        <f aca="false">데이터_신성질별!A258</f>
        <v>2026.04</v>
      </c>
      <c r="B101" s="25" t="n">
        <f aca="false">데이터_신성질별!F258+데이터_신성질별!F263+데이터_신성질별!F270</f>
        <v>85751883</v>
      </c>
      <c r="C101" s="25" t="n">
        <f aca="false">데이터_총괄!G18</f>
        <v>85751883</v>
      </c>
      <c r="D101" s="24" t="n">
        <f aca="false">B101-C101</f>
        <v>0</v>
      </c>
      <c r="E101" s="7" t="str">
        <f aca="false">IF(ABS(D101)&lt;=$D$4,"일치","불일치")</f>
        <v>일치</v>
      </c>
      <c r="F101" s="25" t="n">
        <f aca="false">데이터_신성질별!H258+데이터_신성질별!H263+데이터_신성질별!H270</f>
        <v>62104908</v>
      </c>
      <c r="G101" s="25" t="n">
        <f aca="false">데이터_총괄!J18</f>
        <v>62104908</v>
      </c>
      <c r="H101" s="24" t="n">
        <f aca="false">F101-G101</f>
        <v>0</v>
      </c>
      <c r="I101" s="7" t="str">
        <f aca="false">IF(ABS(H101)&lt;=$D$4,"일치","불일치")</f>
        <v>일치</v>
      </c>
    </row>
    <row r="102" customFormat="false" ht="15" hidden="false" customHeight="false" outlineLevel="0" collapsed="false">
      <c r="A102" s="7" t="str">
        <f aca="false">데이터_신성질별!A275</f>
        <v>2026.05</v>
      </c>
      <c r="B102" s="25" t="n">
        <f aca="false">데이터_신성질별!F275+데이터_신성질별!F280+데이터_신성질별!F287</f>
        <v>87576083</v>
      </c>
      <c r="C102" s="25" t="n">
        <f aca="false">데이터_총괄!G19</f>
        <v>87576083</v>
      </c>
      <c r="D102" s="24" t="n">
        <f aca="false">B102-C102</f>
        <v>0</v>
      </c>
      <c r="E102" s="7" t="str">
        <f aca="false">IF(ABS(D102)&lt;=$D$4,"일치","불일치")</f>
        <v>일치</v>
      </c>
      <c r="F102" s="25" t="n">
        <f aca="false">데이터_신성질별!H275+데이터_신성질별!H280+데이터_신성질별!H287</f>
        <v>60748349</v>
      </c>
      <c r="G102" s="25" t="n">
        <f aca="false">데이터_총괄!J19</f>
        <v>60748350</v>
      </c>
      <c r="H102" s="24" t="n">
        <f aca="false">F102-G102</f>
        <v>-1</v>
      </c>
      <c r="I102" s="7" t="str">
        <f aca="false">IF(ABS(H102)&lt;=$D$4,"일치","불일치")</f>
        <v>일치</v>
      </c>
    </row>
    <row r="103" customFormat="false" ht="15" hidden="false" customHeight="false" outlineLevel="0" collapsed="false">
      <c r="A103" s="7" t="str">
        <f aca="false">데이터_신성질별!A292</f>
        <v>2026.06</v>
      </c>
      <c r="B103" s="25" t="n">
        <f aca="false">데이터_신성질별!F292+데이터_신성질별!F297+데이터_신성질별!F304</f>
        <v>101956159</v>
      </c>
      <c r="C103" s="25" t="n">
        <f aca="false">데이터_총괄!G20</f>
        <v>101956159</v>
      </c>
      <c r="D103" s="24" t="n">
        <f aca="false">B103-C103</f>
        <v>0</v>
      </c>
      <c r="E103" s="7" t="str">
        <f aca="false">IF(ABS(D103)&lt;=$D$4,"일치","불일치")</f>
        <v>일치</v>
      </c>
      <c r="F103" s="25" t="n">
        <f aca="false">데이터_신성질별!H292+데이터_신성질별!H297+데이터_신성질별!H304</f>
        <v>66051586</v>
      </c>
      <c r="G103" s="25" t="n">
        <f aca="false">데이터_총괄!J20</f>
        <v>66051586</v>
      </c>
      <c r="H103" s="24" t="n">
        <f aca="false">F103-G103</f>
        <v>0</v>
      </c>
      <c r="I103" s="7" t="str">
        <f aca="false">IF(ABS(H103)&lt;=$D$4,"일치","불일치")</f>
        <v>일치</v>
      </c>
    </row>
    <row r="104" customFormat="false" ht="15" hidden="false" customHeight="false" outlineLevel="0" collapsed="false">
      <c r="A104" s="7" t="str">
        <f aca="false">데이터_신성질별!A309</f>
        <v>2026.07</v>
      </c>
      <c r="B104" s="25" t="n">
        <f aca="false">데이터_신성질별!F309+데이터_신성질별!F314+데이터_신성질별!F321</f>
        <v>98959099</v>
      </c>
      <c r="C104" s="25" t="n">
        <f aca="false">데이터_총괄!G21</f>
        <v>98959099</v>
      </c>
      <c r="D104" s="24" t="n">
        <f aca="false">B104-C104</f>
        <v>0</v>
      </c>
      <c r="E104" s="7" t="str">
        <f aca="false">IF(ABS(D104)&lt;=$D$4,"일치","불일치")</f>
        <v>일치</v>
      </c>
      <c r="F104" s="25" t="n">
        <f aca="false">데이터_신성질별!H309+데이터_신성질별!H314+데이터_신성질별!H321</f>
        <v>68567473</v>
      </c>
      <c r="G104" s="25" t="n">
        <f aca="false">데이터_총괄!J21</f>
        <v>68567473</v>
      </c>
      <c r="H104" s="24" t="n">
        <f aca="false">F104-G104</f>
        <v>0</v>
      </c>
      <c r="I104" s="7" t="str">
        <f aca="false">IF(ABS(H104)&lt;=$D$4,"일치","불일치")</f>
        <v>일치</v>
      </c>
    </row>
    <row r="105" customFormat="false" ht="15" hidden="false" customHeight="false" outlineLevel="0" collapsed="false">
      <c r="A105" s="26" t="s">
        <v>21672</v>
      </c>
      <c r="B105" s="27" t="n">
        <f aca="false">SUM(B86:B104)</f>
        <v>1304392884</v>
      </c>
      <c r="C105" s="27" t="n">
        <f aca="false">SUM(C86:C104)</f>
        <v>1304392880</v>
      </c>
      <c r="D105" s="24" t="n">
        <f aca="false">B105-C105</f>
        <v>4</v>
      </c>
      <c r="E105" s="7" t="str">
        <f aca="false">IF(ABS(D105)&lt;=$D$4,"일치","불일치")</f>
        <v>일치</v>
      </c>
      <c r="F105" s="27" t="n">
        <f aca="false">SUM(F86:F104)</f>
        <v>1059198510</v>
      </c>
      <c r="G105" s="27" t="n">
        <f aca="false">SUM(G86:G104)</f>
        <v>1059198513</v>
      </c>
      <c r="H105" s="24" t="n">
        <f aca="false">F105-G105</f>
        <v>-3</v>
      </c>
      <c r="I105" s="7" t="str">
        <f aca="false">IF(ABS(H105)&lt;=$D$4,"일치","불일치")</f>
        <v>일치</v>
      </c>
    </row>
    <row r="107" customFormat="false" ht="14.9" hidden="false" customHeight="false" outlineLevel="0" collapsed="false">
      <c r="A107" s="23" t="s">
        <v>21681</v>
      </c>
      <c r="B107" s="23"/>
      <c r="C107" s="23"/>
      <c r="D107" s="23"/>
      <c r="E107" s="23"/>
      <c r="F107" s="23"/>
      <c r="G107" s="23"/>
      <c r="H107" s="23"/>
      <c r="I107" s="23"/>
      <c r="J107" s="23"/>
    </row>
    <row r="108" customFormat="false" ht="15" hidden="false" customHeight="false" outlineLevel="0" collapsed="false">
      <c r="A108" s="4" t="s">
        <v>46</v>
      </c>
      <c r="B108" s="29" t="s">
        <v>21682</v>
      </c>
      <c r="C108" s="29" t="s">
        <v>21683</v>
      </c>
      <c r="D108" s="29" t="s">
        <v>21684</v>
      </c>
      <c r="E108" s="4" t="s">
        <v>21657</v>
      </c>
    </row>
    <row r="109" customFormat="false" ht="15" hidden="false" customHeight="false" outlineLevel="0" collapsed="false">
      <c r="A109" s="7" t="str">
        <f aca="false">데이터_신성질별!A3</f>
        <v>2025.01</v>
      </c>
      <c r="B109" s="24" t="n">
        <f aca="false">데이터_신성질별!F3-SUM(데이터_신성질별!F4:F7)</f>
        <v>0</v>
      </c>
      <c r="C109" s="24" t="n">
        <f aca="false">데이터_신성질별!F8-SUM(데이터_신성질별!F9:F14)</f>
        <v>1</v>
      </c>
      <c r="D109" s="24" t="n">
        <f aca="false">데이터_신성질별!F15-SUM(데이터_신성질별!F16:F19)</f>
        <v>-1</v>
      </c>
      <c r="E109" s="7" t="str">
        <f aca="false">IF(MAX(ABS(B109),ABS(C109),ABS(D109))&lt;=$D$4,"일치","불일치")</f>
        <v>일치</v>
      </c>
    </row>
    <row r="110" customFormat="false" ht="15" hidden="false" customHeight="false" outlineLevel="0" collapsed="false">
      <c r="A110" s="7" t="str">
        <f aca="false">데이터_신성질별!A20</f>
        <v>2025.02</v>
      </c>
      <c r="B110" s="24" t="n">
        <f aca="false">데이터_신성질별!F20-SUM(데이터_신성질별!F21:F24)</f>
        <v>1</v>
      </c>
      <c r="C110" s="24" t="n">
        <f aca="false">데이터_신성질별!F25-SUM(데이터_신성질별!F26:F31)</f>
        <v>0</v>
      </c>
      <c r="D110" s="24" t="n">
        <f aca="false">데이터_신성질별!F32-SUM(데이터_신성질별!F33:F36)</f>
        <v>1</v>
      </c>
      <c r="E110" s="7" t="str">
        <f aca="false">IF(MAX(ABS(B110),ABS(C110),ABS(D110))&lt;=$D$4,"일치","불일치")</f>
        <v>일치</v>
      </c>
    </row>
    <row r="111" customFormat="false" ht="15" hidden="false" customHeight="false" outlineLevel="0" collapsed="false">
      <c r="A111" s="7" t="str">
        <f aca="false">데이터_신성질별!A37</f>
        <v>2025.03</v>
      </c>
      <c r="B111" s="24" t="n">
        <f aca="false">데이터_신성질별!F37-SUM(데이터_신성질별!F38:F41)</f>
        <v>0</v>
      </c>
      <c r="C111" s="24" t="n">
        <f aca="false">데이터_신성질별!F42-SUM(데이터_신성질별!F43:F48)</f>
        <v>-1</v>
      </c>
      <c r="D111" s="24" t="n">
        <f aca="false">데이터_신성질별!F49-SUM(데이터_신성질별!F50:F53)</f>
        <v>0</v>
      </c>
      <c r="E111" s="7" t="str">
        <f aca="false">IF(MAX(ABS(B111),ABS(C111),ABS(D111))&lt;=$D$4,"일치","불일치")</f>
        <v>일치</v>
      </c>
    </row>
    <row r="112" customFormat="false" ht="15" hidden="false" customHeight="false" outlineLevel="0" collapsed="false">
      <c r="A112" s="7" t="str">
        <f aca="false">데이터_신성질별!A54</f>
        <v>2025.04</v>
      </c>
      <c r="B112" s="24" t="n">
        <f aca="false">데이터_신성질별!F54-SUM(데이터_신성질별!F55:F58)</f>
        <v>1</v>
      </c>
      <c r="C112" s="24" t="n">
        <f aca="false">데이터_신성질별!F59-SUM(데이터_신성질별!F60:F65)</f>
        <v>1</v>
      </c>
      <c r="D112" s="24" t="n">
        <f aca="false">데이터_신성질별!F66-SUM(데이터_신성질별!F67:F70)</f>
        <v>0</v>
      </c>
      <c r="E112" s="7" t="str">
        <f aca="false">IF(MAX(ABS(B112),ABS(C112),ABS(D112))&lt;=$D$4,"일치","불일치")</f>
        <v>일치</v>
      </c>
    </row>
    <row r="113" customFormat="false" ht="15" hidden="false" customHeight="false" outlineLevel="0" collapsed="false">
      <c r="A113" s="7" t="str">
        <f aca="false">데이터_신성질별!A71</f>
        <v>2025.05</v>
      </c>
      <c r="B113" s="24" t="n">
        <f aca="false">데이터_신성질별!F71-SUM(데이터_신성질별!F72:F75)</f>
        <v>1</v>
      </c>
      <c r="C113" s="24" t="n">
        <f aca="false">데이터_신성질별!F76-SUM(데이터_신성질별!F77:F82)</f>
        <v>0</v>
      </c>
      <c r="D113" s="24" t="n">
        <f aca="false">데이터_신성질별!F83-SUM(데이터_신성질별!F84:F87)</f>
        <v>0</v>
      </c>
      <c r="E113" s="7" t="str">
        <f aca="false">IF(MAX(ABS(B113),ABS(C113),ABS(D113))&lt;=$D$4,"일치","불일치")</f>
        <v>일치</v>
      </c>
    </row>
    <row r="114" customFormat="false" ht="15" hidden="false" customHeight="false" outlineLevel="0" collapsed="false">
      <c r="A114" s="7" t="str">
        <f aca="false">데이터_신성질별!A88</f>
        <v>2025.06</v>
      </c>
      <c r="B114" s="24" t="n">
        <f aca="false">데이터_신성질별!F88-SUM(데이터_신성질별!F89:F92)</f>
        <v>0</v>
      </c>
      <c r="C114" s="24" t="n">
        <f aca="false">데이터_신성질별!F93-SUM(데이터_신성질별!F94:F99)</f>
        <v>0</v>
      </c>
      <c r="D114" s="24" t="n">
        <f aca="false">데이터_신성질별!F100-SUM(데이터_신성질별!F101:F104)</f>
        <v>0</v>
      </c>
      <c r="E114" s="7" t="str">
        <f aca="false">IF(MAX(ABS(B114),ABS(C114),ABS(D114))&lt;=$D$4,"일치","불일치")</f>
        <v>일치</v>
      </c>
    </row>
    <row r="115" customFormat="false" ht="15" hidden="false" customHeight="false" outlineLevel="0" collapsed="false">
      <c r="A115" s="7" t="str">
        <f aca="false">데이터_신성질별!A105</f>
        <v>2025.07</v>
      </c>
      <c r="B115" s="24" t="n">
        <f aca="false">데이터_신성질별!F105-SUM(데이터_신성질별!F106:F109)</f>
        <v>0</v>
      </c>
      <c r="C115" s="24" t="n">
        <f aca="false">데이터_신성질별!F110-SUM(데이터_신성질별!F111:F116)</f>
        <v>-1</v>
      </c>
      <c r="D115" s="24" t="n">
        <f aca="false">데이터_신성질별!F117-SUM(데이터_신성질별!F118:F121)</f>
        <v>1</v>
      </c>
      <c r="E115" s="7" t="str">
        <f aca="false">IF(MAX(ABS(B115),ABS(C115),ABS(D115))&lt;=$D$4,"일치","불일치")</f>
        <v>일치</v>
      </c>
    </row>
    <row r="116" customFormat="false" ht="15" hidden="false" customHeight="false" outlineLevel="0" collapsed="false">
      <c r="A116" s="7" t="str">
        <f aca="false">데이터_신성질별!A122</f>
        <v>2025.08</v>
      </c>
      <c r="B116" s="24" t="n">
        <f aca="false">데이터_신성질별!F122-SUM(데이터_신성질별!F123:F126)</f>
        <v>-1</v>
      </c>
      <c r="C116" s="24" t="n">
        <f aca="false">데이터_신성질별!F127-SUM(데이터_신성질별!F128:F133)</f>
        <v>0</v>
      </c>
      <c r="D116" s="24" t="n">
        <f aca="false">데이터_신성질별!F134-SUM(데이터_신성질별!F135:F138)</f>
        <v>1</v>
      </c>
      <c r="E116" s="7" t="str">
        <f aca="false">IF(MAX(ABS(B116),ABS(C116),ABS(D116))&lt;=$D$4,"일치","불일치")</f>
        <v>일치</v>
      </c>
    </row>
    <row r="117" customFormat="false" ht="15" hidden="false" customHeight="false" outlineLevel="0" collapsed="false">
      <c r="A117" s="7" t="str">
        <f aca="false">데이터_신성질별!A139</f>
        <v>2025.09</v>
      </c>
      <c r="B117" s="24" t="n">
        <f aca="false">데이터_신성질별!F139-SUM(데이터_신성질별!F140:F143)</f>
        <v>0</v>
      </c>
      <c r="C117" s="24" t="n">
        <f aca="false">데이터_신성질별!F144-SUM(데이터_신성질별!F145:F150)</f>
        <v>0</v>
      </c>
      <c r="D117" s="24" t="n">
        <f aca="false">데이터_신성질별!F151-SUM(데이터_신성질별!F152:F155)</f>
        <v>0</v>
      </c>
      <c r="E117" s="7" t="str">
        <f aca="false">IF(MAX(ABS(B117),ABS(C117),ABS(D117))&lt;=$D$4,"일치","불일치")</f>
        <v>일치</v>
      </c>
    </row>
    <row r="118" customFormat="false" ht="15" hidden="false" customHeight="false" outlineLevel="0" collapsed="false">
      <c r="A118" s="7" t="str">
        <f aca="false">데이터_신성질별!A156</f>
        <v>2025.10</v>
      </c>
      <c r="B118" s="24" t="n">
        <f aca="false">데이터_신성질별!F156-SUM(데이터_신성질별!F157:F160)</f>
        <v>0</v>
      </c>
      <c r="C118" s="24" t="n">
        <f aca="false">데이터_신성질별!F161-SUM(데이터_신성질별!F162:F167)</f>
        <v>0</v>
      </c>
      <c r="D118" s="24" t="n">
        <f aca="false">데이터_신성질별!F168-SUM(데이터_신성질별!F169:F172)</f>
        <v>0</v>
      </c>
      <c r="E118" s="7" t="str">
        <f aca="false">IF(MAX(ABS(B118),ABS(C118),ABS(D118))&lt;=$D$4,"일치","불일치")</f>
        <v>일치</v>
      </c>
    </row>
    <row r="119" customFormat="false" ht="15" hidden="false" customHeight="false" outlineLevel="0" collapsed="false">
      <c r="A119" s="7" t="str">
        <f aca="false">데이터_신성질별!A173</f>
        <v>2025.11</v>
      </c>
      <c r="B119" s="24" t="n">
        <f aca="false">데이터_신성질별!F173-SUM(데이터_신성질별!F174:F177)</f>
        <v>0</v>
      </c>
      <c r="C119" s="24" t="n">
        <f aca="false">데이터_신성질별!F178-SUM(데이터_신성질별!F179:F184)</f>
        <v>0</v>
      </c>
      <c r="D119" s="24" t="n">
        <f aca="false">데이터_신성질별!F185-SUM(데이터_신성질별!F186:F189)</f>
        <v>0</v>
      </c>
      <c r="E119" s="7" t="str">
        <f aca="false">IF(MAX(ABS(B119),ABS(C119),ABS(D119))&lt;=$D$4,"일치","불일치")</f>
        <v>일치</v>
      </c>
    </row>
    <row r="120" customFormat="false" ht="15" hidden="false" customHeight="false" outlineLevel="0" collapsed="false">
      <c r="A120" s="7" t="str">
        <f aca="false">데이터_신성질별!A190</f>
        <v>2025.12</v>
      </c>
      <c r="B120" s="24" t="n">
        <f aca="false">데이터_신성질별!F190-SUM(데이터_신성질별!F191:F194)</f>
        <v>-1</v>
      </c>
      <c r="C120" s="24" t="n">
        <f aca="false">데이터_신성질별!F195-SUM(데이터_신성질별!F196:F201)</f>
        <v>0</v>
      </c>
      <c r="D120" s="24" t="n">
        <f aca="false">데이터_신성질별!F202-SUM(데이터_신성질별!F203:F206)</f>
        <v>0</v>
      </c>
      <c r="E120" s="7" t="str">
        <f aca="false">IF(MAX(ABS(B120),ABS(C120),ABS(D120))&lt;=$D$4,"일치","불일치")</f>
        <v>일치</v>
      </c>
    </row>
    <row r="121" customFormat="false" ht="15" hidden="false" customHeight="false" outlineLevel="0" collapsed="false">
      <c r="A121" s="7" t="str">
        <f aca="false">데이터_신성질별!A207</f>
        <v>2026.01</v>
      </c>
      <c r="B121" s="24" t="n">
        <f aca="false">데이터_신성질별!F207-SUM(데이터_신성질별!F208:F211)</f>
        <v>0</v>
      </c>
      <c r="C121" s="24" t="n">
        <f aca="false">데이터_신성질별!F212-SUM(데이터_신성질별!F213:F218)</f>
        <v>0</v>
      </c>
      <c r="D121" s="24" t="n">
        <f aca="false">데이터_신성질별!F219-SUM(데이터_신성질별!F220:F223)</f>
        <v>0</v>
      </c>
      <c r="E121" s="7" t="str">
        <f aca="false">IF(MAX(ABS(B121),ABS(C121),ABS(D121))&lt;=$D$4,"일치","불일치")</f>
        <v>일치</v>
      </c>
    </row>
    <row r="122" customFormat="false" ht="15" hidden="false" customHeight="false" outlineLevel="0" collapsed="false">
      <c r="A122" s="7" t="str">
        <f aca="false">데이터_신성질별!A224</f>
        <v>2026.02</v>
      </c>
      <c r="B122" s="24" t="n">
        <f aca="false">데이터_신성질별!F224-SUM(데이터_신성질별!F225:F228)</f>
        <v>-1</v>
      </c>
      <c r="C122" s="24" t="n">
        <f aca="false">데이터_신성질별!F229-SUM(데이터_신성질별!F230:F235)</f>
        <v>0</v>
      </c>
      <c r="D122" s="24" t="n">
        <f aca="false">데이터_신성질별!F236-SUM(데이터_신성질별!F237:F240)</f>
        <v>0</v>
      </c>
      <c r="E122" s="7" t="str">
        <f aca="false">IF(MAX(ABS(B122),ABS(C122),ABS(D122))&lt;=$D$4,"일치","불일치")</f>
        <v>일치</v>
      </c>
    </row>
    <row r="123" customFormat="false" ht="15" hidden="false" customHeight="false" outlineLevel="0" collapsed="false">
      <c r="A123" s="7" t="str">
        <f aca="false">데이터_신성질별!A241</f>
        <v>2026.03</v>
      </c>
      <c r="B123" s="24" t="n">
        <f aca="false">데이터_신성질별!F241-SUM(데이터_신성질별!F242:F245)</f>
        <v>1</v>
      </c>
      <c r="C123" s="24" t="n">
        <f aca="false">데이터_신성질별!F246-SUM(데이터_신성질별!F247:F252)</f>
        <v>-1</v>
      </c>
      <c r="D123" s="24" t="n">
        <f aca="false">데이터_신성질별!F253-SUM(데이터_신성질별!F254:F257)</f>
        <v>1</v>
      </c>
      <c r="E123" s="7" t="str">
        <f aca="false">IF(MAX(ABS(B123),ABS(C123),ABS(D123))&lt;=$D$4,"일치","불일치")</f>
        <v>일치</v>
      </c>
    </row>
    <row r="124" customFormat="false" ht="15" hidden="false" customHeight="false" outlineLevel="0" collapsed="false">
      <c r="A124" s="7" t="str">
        <f aca="false">데이터_신성질별!A258</f>
        <v>2026.04</v>
      </c>
      <c r="B124" s="24" t="n">
        <f aca="false">데이터_신성질별!F258-SUM(데이터_신성질별!F259:F262)</f>
        <v>1</v>
      </c>
      <c r="C124" s="24" t="n">
        <f aca="false">데이터_신성질별!F263-SUM(데이터_신성질별!F264:F269)</f>
        <v>0</v>
      </c>
      <c r="D124" s="24" t="n">
        <f aca="false">데이터_신성질별!F270-SUM(데이터_신성질별!F271:F274)</f>
        <v>0</v>
      </c>
      <c r="E124" s="7" t="str">
        <f aca="false">IF(MAX(ABS(B124),ABS(C124),ABS(D124))&lt;=$D$4,"일치","불일치")</f>
        <v>일치</v>
      </c>
    </row>
    <row r="125" customFormat="false" ht="15" hidden="false" customHeight="false" outlineLevel="0" collapsed="false">
      <c r="A125" s="7" t="str">
        <f aca="false">데이터_신성질별!A275</f>
        <v>2026.05</v>
      </c>
      <c r="B125" s="24" t="n">
        <f aca="false">데이터_신성질별!F275-SUM(데이터_신성질별!F276:F279)</f>
        <v>0</v>
      </c>
      <c r="C125" s="24" t="n">
        <f aca="false">데이터_신성질별!F280-SUM(데이터_신성질별!F281:F286)</f>
        <v>-1</v>
      </c>
      <c r="D125" s="24" t="n">
        <f aca="false">데이터_신성질별!F287-SUM(데이터_신성질별!F288:F291)</f>
        <v>0</v>
      </c>
      <c r="E125" s="7" t="str">
        <f aca="false">IF(MAX(ABS(B125),ABS(C125),ABS(D125))&lt;=$D$4,"일치","불일치")</f>
        <v>일치</v>
      </c>
    </row>
    <row r="126" customFormat="false" ht="15" hidden="false" customHeight="false" outlineLevel="0" collapsed="false">
      <c r="A126" s="7" t="str">
        <f aca="false">데이터_신성질별!A292</f>
        <v>2026.06</v>
      </c>
      <c r="B126" s="24" t="n">
        <f aca="false">데이터_신성질별!F292-SUM(데이터_신성질별!F293:F296)</f>
        <v>0</v>
      </c>
      <c r="C126" s="24" t="n">
        <f aca="false">데이터_신성질별!F297-SUM(데이터_신성질별!F298:F303)</f>
        <v>1</v>
      </c>
      <c r="D126" s="24" t="n">
        <f aca="false">데이터_신성질별!F304-SUM(데이터_신성질별!F305:F308)</f>
        <v>0</v>
      </c>
      <c r="E126" s="7" t="str">
        <f aca="false">IF(MAX(ABS(B126),ABS(C126),ABS(D126))&lt;=$D$4,"일치","불일치")</f>
        <v>일치</v>
      </c>
    </row>
    <row r="127" customFormat="false" ht="15" hidden="false" customHeight="false" outlineLevel="0" collapsed="false">
      <c r="A127" s="7" t="str">
        <f aca="false">데이터_신성질별!A309</f>
        <v>2026.07</v>
      </c>
      <c r="B127" s="24" t="n">
        <f aca="false">데이터_신성질별!F309-SUM(데이터_신성질별!F310:F313)</f>
        <v>-1</v>
      </c>
      <c r="C127" s="24" t="n">
        <f aca="false">데이터_신성질별!F314-SUM(데이터_신성질별!F315:F320)</f>
        <v>0</v>
      </c>
      <c r="D127" s="24" t="n">
        <f aca="false">데이터_신성질별!F321-SUM(데이터_신성질별!F322:F325)</f>
        <v>1</v>
      </c>
      <c r="E127" s="7" t="str">
        <f aca="false">IF(MAX(ABS(B127),ABS(C127),ABS(D127))&lt;=$D$4,"일치","불일치")</f>
        <v>일치</v>
      </c>
    </row>
    <row r="129" customFormat="false" ht="14.9" hidden="false" customHeight="false" outlineLevel="0" collapsed="false">
      <c r="A129" s="23" t="s">
        <v>21685</v>
      </c>
      <c r="B129" s="23"/>
      <c r="C129" s="23"/>
      <c r="D129" s="23"/>
      <c r="E129" s="23"/>
      <c r="F129" s="23"/>
      <c r="G129" s="23"/>
      <c r="H129" s="23"/>
      <c r="I129" s="23"/>
      <c r="J129" s="23"/>
    </row>
    <row r="130" customFormat="false" ht="15" hidden="false" customHeight="false" outlineLevel="0" collapsed="false">
      <c r="A130" s="4" t="s">
        <v>46</v>
      </c>
      <c r="B130" s="4" t="s">
        <v>21686</v>
      </c>
      <c r="C130" s="4" t="s">
        <v>21669</v>
      </c>
      <c r="D130" s="4" t="s">
        <v>21656</v>
      </c>
      <c r="E130" s="4" t="s">
        <v>21687</v>
      </c>
      <c r="F130" s="4" t="s">
        <v>21688</v>
      </c>
      <c r="G130" s="4" t="s">
        <v>21680</v>
      </c>
      <c r="H130" s="4" t="s">
        <v>21656</v>
      </c>
      <c r="I130" s="4" t="s">
        <v>21687</v>
      </c>
    </row>
    <row r="131" customFormat="false" ht="15" hidden="false" customHeight="false" outlineLevel="0" collapsed="false">
      <c r="A131" s="7" t="str">
        <f aca="false">데이터_총괄!A3</f>
        <v>2025.01</v>
      </c>
      <c r="B131" s="25" t="n">
        <f aca="false">SUMIFS(데이터_품목별!F$3:F$1828,데이터_품목별!A$3:A$1828,$A131)</f>
        <v>49151632</v>
      </c>
      <c r="C131" s="25" t="n">
        <f aca="false">데이터_총괄!G3</f>
        <v>49176984</v>
      </c>
      <c r="D131" s="30" t="n">
        <f aca="false">B131-C131</f>
        <v>-25352</v>
      </c>
      <c r="E131" s="31" t="n">
        <f aca="false">D131/C131</f>
        <v>-0.000515525718291305</v>
      </c>
      <c r="F131" s="25" t="n">
        <f aca="false">SUMIFS(데이터_품목별!G$3:G$1828,데이터_품목별!A$3:A$1828,$A131)</f>
        <v>51151125</v>
      </c>
      <c r="G131" s="25" t="n">
        <f aca="false">데이터_총괄!J3</f>
        <v>51172292</v>
      </c>
      <c r="H131" s="30" t="n">
        <f aca="false">F131-G131</f>
        <v>-21167</v>
      </c>
      <c r="I131" s="31" t="n">
        <f aca="false">H131/G131</f>
        <v>-0.000413641820069345</v>
      </c>
    </row>
    <row r="132" customFormat="false" ht="15" hidden="false" customHeight="false" outlineLevel="0" collapsed="false">
      <c r="A132" s="7" t="str">
        <f aca="false">데이터_총괄!A4</f>
        <v>2025.02</v>
      </c>
      <c r="B132" s="25" t="n">
        <f aca="false">SUMIFS(데이터_품목별!F$3:F$1828,데이터_품목별!A$3:A$1828,$A132)</f>
        <v>52264192</v>
      </c>
      <c r="C132" s="25" t="n">
        <f aca="false">데이터_총괄!G4</f>
        <v>52292301</v>
      </c>
      <c r="D132" s="30" t="n">
        <f aca="false">B132-C132</f>
        <v>-28109</v>
      </c>
      <c r="E132" s="31" t="n">
        <f aca="false">D132/C132</f>
        <v>-0.000537536108805004</v>
      </c>
      <c r="F132" s="25" t="n">
        <f aca="false">SUMIFS(데이터_품목별!G$3:G$1828,데이터_품목별!A$3:A$1828,$A132)</f>
        <v>48311065</v>
      </c>
      <c r="G132" s="25" t="n">
        <f aca="false">데이터_총괄!J4</f>
        <v>48328741</v>
      </c>
      <c r="H132" s="30" t="n">
        <f aca="false">F132-G132</f>
        <v>-17676</v>
      </c>
      <c r="I132" s="31" t="n">
        <f aca="false">H132/G132</f>
        <v>-0.000365745095656434</v>
      </c>
    </row>
    <row r="133" customFormat="false" ht="15" hidden="false" customHeight="false" outlineLevel="0" collapsed="false">
      <c r="A133" s="7" t="str">
        <f aca="false">데이터_총괄!A5</f>
        <v>2025.03</v>
      </c>
      <c r="B133" s="25" t="n">
        <f aca="false">SUMIFS(데이터_품목별!F$3:F$1828,데이터_품목별!A$3:A$1828,$A133)</f>
        <v>58046300</v>
      </c>
      <c r="C133" s="25" t="n">
        <f aca="false">데이터_총괄!G5</f>
        <v>58064562</v>
      </c>
      <c r="D133" s="30" t="n">
        <f aca="false">B133-C133</f>
        <v>-18262</v>
      </c>
      <c r="E133" s="31" t="n">
        <f aca="false">D133/C133</f>
        <v>-0.000314511973757763</v>
      </c>
      <c r="F133" s="25" t="n">
        <f aca="false">SUMIFS(데이터_품목별!G$3:G$1828,데이터_품목별!A$3:A$1828,$A133)</f>
        <v>53325548</v>
      </c>
      <c r="G133" s="25" t="n">
        <f aca="false">데이터_총괄!J5</f>
        <v>53341032</v>
      </c>
      <c r="H133" s="30" t="n">
        <f aca="false">F133-G133</f>
        <v>-15484</v>
      </c>
      <c r="I133" s="31" t="n">
        <f aca="false">H133/G133</f>
        <v>-0.000290283097634856</v>
      </c>
    </row>
    <row r="134" customFormat="false" ht="15" hidden="false" customHeight="false" outlineLevel="0" collapsed="false">
      <c r="A134" s="7" t="str">
        <f aca="false">데이터_총괄!A6</f>
        <v>2025.04</v>
      </c>
      <c r="B134" s="25" t="n">
        <f aca="false">SUMIFS(데이터_품목별!F$3:F$1828,데이터_품목별!A$3:A$1828,$A134)</f>
        <v>58006836</v>
      </c>
      <c r="C134" s="25" t="n">
        <f aca="false">데이터_총괄!G6</f>
        <v>58035745</v>
      </c>
      <c r="D134" s="30" t="n">
        <f aca="false">B134-C134</f>
        <v>-28909</v>
      </c>
      <c r="E134" s="31" t="n">
        <f aca="false">D134/C134</f>
        <v>-0.000498124044069737</v>
      </c>
      <c r="F134" s="25" t="n">
        <f aca="false">SUMIFS(데이터_품목별!G$3:G$1828,데이터_품목별!A$3:A$1828,$A134)</f>
        <v>53207980</v>
      </c>
      <c r="G134" s="25" t="n">
        <f aca="false">데이터_총괄!J6</f>
        <v>53232716</v>
      </c>
      <c r="H134" s="30" t="n">
        <f aca="false">F134-G134</f>
        <v>-24736</v>
      </c>
      <c r="I134" s="31" t="n">
        <f aca="false">H134/G134</f>
        <v>-0.000464676647345967</v>
      </c>
    </row>
    <row r="135" customFormat="false" ht="15" hidden="false" customHeight="false" outlineLevel="0" collapsed="false">
      <c r="A135" s="7" t="str">
        <f aca="false">데이터_총괄!A7</f>
        <v>2025.05</v>
      </c>
      <c r="B135" s="25" t="n">
        <f aca="false">SUMIFS(데이터_품목별!F$3:F$1828,데이터_품목별!A$3:A$1828,$A135)</f>
        <v>57230275</v>
      </c>
      <c r="C135" s="25" t="n">
        <f aca="false">데이터_총괄!G7</f>
        <v>57261063</v>
      </c>
      <c r="D135" s="30" t="n">
        <f aca="false">B135-C135</f>
        <v>-30788</v>
      </c>
      <c r="E135" s="31" t="n">
        <f aca="false">D135/C135</f>
        <v>-0.000537677758444687</v>
      </c>
      <c r="F135" s="25" t="n">
        <f aca="false">SUMIFS(데이터_품목별!G$3:G$1828,데이터_품목별!A$3:A$1828,$A135)</f>
        <v>50341103</v>
      </c>
      <c r="G135" s="25" t="n">
        <f aca="false">데이터_총괄!J7</f>
        <v>50345116</v>
      </c>
      <c r="H135" s="30" t="n">
        <f aca="false">F135-G135</f>
        <v>-4013</v>
      </c>
      <c r="I135" s="31" t="n">
        <f aca="false">H135/G135</f>
        <v>-7.97098173336218E-005</v>
      </c>
    </row>
    <row r="136" customFormat="false" ht="15" hidden="false" customHeight="false" outlineLevel="0" collapsed="false">
      <c r="A136" s="7" t="str">
        <f aca="false">데이터_총괄!A8</f>
        <v>2025.06</v>
      </c>
      <c r="B136" s="25" t="n">
        <f aca="false">SUMIFS(데이터_품목별!F$3:F$1828,데이터_품목별!A$3:A$1828,$A136)</f>
        <v>59808074</v>
      </c>
      <c r="C136" s="25" t="n">
        <f aca="false">데이터_총괄!G8</f>
        <v>59833797</v>
      </c>
      <c r="D136" s="30" t="n">
        <f aca="false">B136-C136</f>
        <v>-25723</v>
      </c>
      <c r="E136" s="31" t="n">
        <f aca="false">D136/C136</f>
        <v>-0.000429907532025755</v>
      </c>
      <c r="F136" s="25" t="n">
        <f aca="false">SUMIFS(데이터_품목별!G$3:G$1828,데이터_품목별!A$3:A$1828,$A136)</f>
        <v>50809592</v>
      </c>
      <c r="G136" s="25" t="n">
        <f aca="false">데이터_총괄!J8</f>
        <v>50825746</v>
      </c>
      <c r="H136" s="30" t="n">
        <f aca="false">F136-G136</f>
        <v>-16154</v>
      </c>
      <c r="I136" s="31" t="n">
        <f aca="false">H136/G136</f>
        <v>-0.000317831045706639</v>
      </c>
    </row>
    <row r="137" customFormat="false" ht="15" hidden="false" customHeight="false" outlineLevel="0" collapsed="false">
      <c r="A137" s="7" t="str">
        <f aca="false">데이터_총괄!A9</f>
        <v>2025.07</v>
      </c>
      <c r="B137" s="25" t="n">
        <f aca="false">SUMIFS(데이터_품목별!F$3:F$1828,데이터_품목별!A$3:A$1828,$A137)</f>
        <v>60696282</v>
      </c>
      <c r="C137" s="25" t="n">
        <f aca="false">데이터_총괄!G9</f>
        <v>60724322</v>
      </c>
      <c r="D137" s="30" t="n">
        <f aca="false">B137-C137</f>
        <v>-28040</v>
      </c>
      <c r="E137" s="31" t="n">
        <f aca="false">D137/C137</f>
        <v>-0.000461758963731205</v>
      </c>
      <c r="F137" s="25" t="n">
        <f aca="false">SUMIFS(데이터_품목별!G$3:G$1828,데이터_품목별!A$3:A$1828,$A137)</f>
        <v>54188358</v>
      </c>
      <c r="G137" s="25" t="n">
        <f aca="false">데이터_총괄!J9</f>
        <v>54210371</v>
      </c>
      <c r="H137" s="30" t="n">
        <f aca="false">F137-G137</f>
        <v>-22013</v>
      </c>
      <c r="I137" s="31" t="n">
        <f aca="false">H137/G137</f>
        <v>-0.000406066211943099</v>
      </c>
    </row>
    <row r="138" customFormat="false" ht="15" hidden="false" customHeight="false" outlineLevel="0" collapsed="false">
      <c r="A138" s="7" t="str">
        <f aca="false">데이터_총괄!A10</f>
        <v>2025.08</v>
      </c>
      <c r="B138" s="25" t="n">
        <f aca="false">SUMIFS(데이터_품목별!F$3:F$1828,데이터_품목별!A$3:A$1828,$A138)</f>
        <v>58239859</v>
      </c>
      <c r="C138" s="25" t="n">
        <f aca="false">데이터_총괄!G10</f>
        <v>58259332</v>
      </c>
      <c r="D138" s="30" t="n">
        <f aca="false">B138-C138</f>
        <v>-19473</v>
      </c>
      <c r="E138" s="31" t="n">
        <f aca="false">D138/C138</f>
        <v>-0.000334246880825891</v>
      </c>
      <c r="F138" s="25" t="n">
        <f aca="false">SUMIFS(데이터_품목별!G$3:G$1828,데이터_품목별!A$3:A$1828,$A138)</f>
        <v>51837357</v>
      </c>
      <c r="G138" s="25" t="n">
        <f aca="false">데이터_총괄!J10</f>
        <v>51856624</v>
      </c>
      <c r="H138" s="30" t="n">
        <f aca="false">F138-G138</f>
        <v>-19267</v>
      </c>
      <c r="I138" s="31" t="n">
        <f aca="false">H138/G138</f>
        <v>-0.000371543662387278</v>
      </c>
    </row>
    <row r="139" customFormat="false" ht="15" hidden="false" customHeight="false" outlineLevel="0" collapsed="false">
      <c r="A139" s="7" t="str">
        <f aca="false">데이터_총괄!A11</f>
        <v>2025.09</v>
      </c>
      <c r="B139" s="25" t="n">
        <f aca="false">SUMIFS(데이터_품목별!F$3:F$1828,데이터_품목별!A$3:A$1828,$A139)</f>
        <v>65872929</v>
      </c>
      <c r="C139" s="25" t="n">
        <f aca="false">데이터_총괄!G11</f>
        <v>65904118</v>
      </c>
      <c r="D139" s="30" t="n">
        <f aca="false">B139-C139</f>
        <v>-31189</v>
      </c>
      <c r="E139" s="31" t="n">
        <f aca="false">D139/C139</f>
        <v>-0.000473248120853389</v>
      </c>
      <c r="F139" s="25" t="n">
        <f aca="false">SUMIFS(데이터_품목별!G$3:G$1828,데이터_품목별!A$3:A$1828,$A139)</f>
        <v>56401948</v>
      </c>
      <c r="G139" s="25" t="n">
        <f aca="false">데이터_총괄!J11</f>
        <v>56419614</v>
      </c>
      <c r="H139" s="30" t="n">
        <f aca="false">F139-G139</f>
        <v>-17666</v>
      </c>
      <c r="I139" s="31" t="n">
        <f aca="false">H139/G139</f>
        <v>-0.000313118058553183</v>
      </c>
    </row>
    <row r="140" customFormat="false" ht="15" hidden="false" customHeight="false" outlineLevel="0" collapsed="false">
      <c r="A140" s="7" t="str">
        <f aca="false">데이터_총괄!A12</f>
        <v>2025.10</v>
      </c>
      <c r="B140" s="25" t="n">
        <f aca="false">SUMIFS(데이터_품목별!F$3:F$1828,데이터_품목별!A$3:A$1828,$A140)</f>
        <v>59493188</v>
      </c>
      <c r="C140" s="25" t="n">
        <f aca="false">데이터_총괄!G12</f>
        <v>59511578</v>
      </c>
      <c r="D140" s="30" t="n">
        <f aca="false">B140-C140</f>
        <v>-18390</v>
      </c>
      <c r="E140" s="31" t="n">
        <f aca="false">D140/C140</f>
        <v>-0.00030901549947138</v>
      </c>
      <c r="F140" s="25" t="n">
        <f aca="false">SUMIFS(데이터_품목별!G$3:G$1828,데이터_품목별!A$3:A$1828,$A140)</f>
        <v>53496031</v>
      </c>
      <c r="G140" s="25" t="n">
        <f aca="false">데이터_총괄!J12</f>
        <v>53510827</v>
      </c>
      <c r="H140" s="30" t="n">
        <f aca="false">F140-G140</f>
        <v>-14796</v>
      </c>
      <c r="I140" s="31" t="n">
        <f aca="false">H140/G140</f>
        <v>-0.000276504790329628</v>
      </c>
    </row>
    <row r="141" customFormat="false" ht="15" hidden="false" customHeight="false" outlineLevel="0" collapsed="false">
      <c r="A141" s="7" t="str">
        <f aca="false">데이터_총괄!A13</f>
        <v>2025.11</v>
      </c>
      <c r="B141" s="25" t="n">
        <f aca="false">SUMIFS(데이터_품목별!F$3:F$1828,데이터_품목별!A$3:A$1828,$A141)</f>
        <v>60732252</v>
      </c>
      <c r="C141" s="25" t="n">
        <f aca="false">데이터_총괄!G13</f>
        <v>60752618</v>
      </c>
      <c r="D141" s="30" t="n">
        <f aca="false">B141-C141</f>
        <v>-20366</v>
      </c>
      <c r="E141" s="31" t="n">
        <f aca="false">D141/C141</f>
        <v>-0.000335228351805349</v>
      </c>
      <c r="F141" s="25" t="n">
        <f aca="false">SUMIFS(데이터_품목별!G$3:G$1828,데이터_품목별!A$3:A$1828,$A141)</f>
        <v>51281451</v>
      </c>
      <c r="G141" s="25" t="n">
        <f aca="false">데이터_총괄!J13</f>
        <v>51284605</v>
      </c>
      <c r="H141" s="30" t="n">
        <f aca="false">F141-G141</f>
        <v>-3154</v>
      </c>
      <c r="I141" s="31" t="n">
        <f aca="false">H141/G141</f>
        <v>-6.14999374568645E-005</v>
      </c>
    </row>
    <row r="142" customFormat="false" ht="15" hidden="false" customHeight="false" outlineLevel="0" collapsed="false">
      <c r="A142" s="7" t="str">
        <f aca="false">데이터_총괄!A14</f>
        <v>2025.12</v>
      </c>
      <c r="B142" s="25" t="n">
        <f aca="false">SUMIFS(데이터_품목별!F$3:F$1828,데이터_품목별!A$3:A$1828,$A142)</f>
        <v>69491184</v>
      </c>
      <c r="C142" s="25" t="n">
        <f aca="false">데이터_총괄!G14</f>
        <v>69513624</v>
      </c>
      <c r="D142" s="30" t="n">
        <f aca="false">B142-C142</f>
        <v>-22440</v>
      </c>
      <c r="E142" s="31" t="n">
        <f aca="false">D142/C142</f>
        <v>-0.000322814416926386</v>
      </c>
      <c r="F142" s="25" t="n">
        <f aca="false">SUMIFS(데이터_품목별!G$3:G$1828,데이터_품목별!A$3:A$1828,$A142)</f>
        <v>57349387</v>
      </c>
      <c r="G142" s="25" t="n">
        <f aca="false">데이터_총괄!J14</f>
        <v>57367684</v>
      </c>
      <c r="H142" s="30" t="n">
        <f aca="false">F142-G142</f>
        <v>-18297</v>
      </c>
      <c r="I142" s="31" t="n">
        <f aca="false">H142/G142</f>
        <v>-0.000318942629791365</v>
      </c>
    </row>
    <row r="143" customFormat="false" ht="15" hidden="false" customHeight="false" outlineLevel="0" collapsed="false">
      <c r="A143" s="7" t="str">
        <f aca="false">데이터_총괄!A15</f>
        <v>2026.01</v>
      </c>
      <c r="B143" s="25" t="n">
        <f aca="false">SUMIFS(데이터_품목별!F$3:F$1828,데이터_품목별!A$3:A$1828,$A143)</f>
        <v>65822300</v>
      </c>
      <c r="C143" s="25" t="n">
        <f aca="false">데이터_총괄!G15</f>
        <v>65843937</v>
      </c>
      <c r="D143" s="30" t="n">
        <f aca="false">B143-C143</f>
        <v>-21637</v>
      </c>
      <c r="E143" s="31" t="n">
        <f aca="false">D143/C143</f>
        <v>-0.000328610362408919</v>
      </c>
      <c r="F143" s="25" t="n">
        <f aca="false">SUMIFS(데이터_품목별!G$3:G$1828,데이터_품목별!A$3:A$1828,$A143)</f>
        <v>57115531</v>
      </c>
      <c r="G143" s="25" t="n">
        <f aca="false">데이터_총괄!J15</f>
        <v>57143469</v>
      </c>
      <c r="H143" s="30" t="n">
        <f aca="false">F143-G143</f>
        <v>-27938</v>
      </c>
      <c r="I143" s="31" t="n">
        <f aca="false">H143/G143</f>
        <v>-0.000488909764998691</v>
      </c>
    </row>
    <row r="144" customFormat="false" ht="15" hidden="false" customHeight="false" outlineLevel="0" collapsed="false">
      <c r="A144" s="7" t="str">
        <f aca="false">데이터_총괄!A16</f>
        <v>2026.02</v>
      </c>
      <c r="B144" s="25" t="n">
        <f aca="false">SUMIFS(데이터_품목별!F$3:F$1828,데이터_품목별!A$3:A$1828,$A144)</f>
        <v>67615218</v>
      </c>
      <c r="C144" s="25" t="n">
        <f aca="false">데이터_총괄!G16</f>
        <v>67642547</v>
      </c>
      <c r="D144" s="30" t="n">
        <f aca="false">B144-C144</f>
        <v>-27329</v>
      </c>
      <c r="E144" s="31" t="n">
        <f aca="false">D144/C144</f>
        <v>-0.000404020859829539</v>
      </c>
      <c r="F144" s="25" t="n">
        <f aca="false">SUMIFS(데이터_품목별!G$3:G$1828,데이터_품목별!A$3:A$1828,$A144)</f>
        <v>51924254</v>
      </c>
      <c r="G144" s="25" t="n">
        <f aca="false">데이터_총괄!J16</f>
        <v>51933913</v>
      </c>
      <c r="H144" s="30" t="n">
        <f aca="false">F144-G144</f>
        <v>-9659</v>
      </c>
      <c r="I144" s="31" t="n">
        <f aca="false">H144/G144</f>
        <v>-0.000185986370793974</v>
      </c>
    </row>
    <row r="145" customFormat="false" ht="15" hidden="false" customHeight="false" outlineLevel="0" collapsed="false">
      <c r="A145" s="7" t="str">
        <f aca="false">데이터_총괄!A17</f>
        <v>2026.03</v>
      </c>
      <c r="B145" s="25" t="n">
        <f aca="false">SUMIFS(데이터_품목별!F$3:F$1828,데이터_품목별!A$3:A$1828,$A145)</f>
        <v>87300103</v>
      </c>
      <c r="C145" s="25" t="n">
        <f aca="false">데이터_총괄!G17</f>
        <v>87333128</v>
      </c>
      <c r="D145" s="30" t="n">
        <f aca="false">B145-C145</f>
        <v>-33025</v>
      </c>
      <c r="E145" s="31" t="n">
        <f aca="false">D145/C145</f>
        <v>-0.000378149744046726</v>
      </c>
      <c r="F145" s="25" t="n">
        <f aca="false">SUMIFS(데이터_품목별!G$3:G$1828,데이터_품목별!A$3:A$1828,$A145)</f>
        <v>60736928</v>
      </c>
      <c r="G145" s="25" t="n">
        <f aca="false">데이터_총괄!J17</f>
        <v>60753446</v>
      </c>
      <c r="H145" s="30" t="n">
        <f aca="false">F145-G145</f>
        <v>-16518</v>
      </c>
      <c r="I145" s="31" t="n">
        <f aca="false">H145/G145</f>
        <v>-0.000271885812041016</v>
      </c>
    </row>
    <row r="146" customFormat="false" ht="15" hidden="false" customHeight="false" outlineLevel="0" collapsed="false">
      <c r="A146" s="7" t="str">
        <f aca="false">데이터_총괄!A18</f>
        <v>2026.04</v>
      </c>
      <c r="B146" s="25" t="n">
        <f aca="false">SUMIFS(데이터_품목별!F$3:F$1828,데이터_품목별!A$3:A$1828,$A146)</f>
        <v>85719817</v>
      </c>
      <c r="C146" s="25" t="n">
        <f aca="false">데이터_총괄!G18</f>
        <v>85751883</v>
      </c>
      <c r="D146" s="30" t="n">
        <f aca="false">B146-C146</f>
        <v>-32066</v>
      </c>
      <c r="E146" s="31" t="n">
        <f aca="false">D146/C146</f>
        <v>-0.000373939310463888</v>
      </c>
      <c r="F146" s="25" t="n">
        <f aca="false">SUMIFS(데이터_품목별!G$3:G$1828,데이터_품목별!A$3:A$1828,$A146)</f>
        <v>62089709</v>
      </c>
      <c r="G146" s="25" t="n">
        <f aca="false">데이터_총괄!J18</f>
        <v>62104908</v>
      </c>
      <c r="H146" s="30" t="n">
        <f aca="false">F146-G146</f>
        <v>-15199</v>
      </c>
      <c r="I146" s="31" t="n">
        <f aca="false">H146/G146</f>
        <v>-0.000244731060546777</v>
      </c>
    </row>
    <row r="147" customFormat="false" ht="15" hidden="false" customHeight="false" outlineLevel="0" collapsed="false">
      <c r="A147" s="7" t="str">
        <f aca="false">데이터_총괄!A19</f>
        <v>2026.05</v>
      </c>
      <c r="B147" s="25" t="n">
        <f aca="false">SUMIFS(데이터_품목별!F$3:F$1828,데이터_품목별!A$3:A$1828,$A147)</f>
        <v>87553913</v>
      </c>
      <c r="C147" s="25" t="n">
        <f aca="false">데이터_총괄!G19</f>
        <v>87576083</v>
      </c>
      <c r="D147" s="30" t="n">
        <f aca="false">B147-C147</f>
        <v>-22170</v>
      </c>
      <c r="E147" s="31" t="n">
        <f aca="false">D147/C147</f>
        <v>-0.000253151308445709</v>
      </c>
      <c r="F147" s="25" t="n">
        <f aca="false">SUMIFS(데이터_품목별!G$3:G$1828,데이터_품목별!A$3:A$1828,$A147)</f>
        <v>60733192</v>
      </c>
      <c r="G147" s="25" t="n">
        <f aca="false">데이터_총괄!J19</f>
        <v>60748350</v>
      </c>
      <c r="H147" s="30" t="n">
        <f aca="false">F147-G147</f>
        <v>-15158</v>
      </c>
      <c r="I147" s="31" t="n">
        <f aca="false">H147/G147</f>
        <v>-0.000249521180410661</v>
      </c>
    </row>
    <row r="148" customFormat="false" ht="15" hidden="false" customHeight="false" outlineLevel="0" collapsed="false">
      <c r="A148" s="7" t="str">
        <f aca="false">데이터_총괄!A20</f>
        <v>2026.06</v>
      </c>
      <c r="B148" s="25" t="n">
        <f aca="false">SUMIFS(데이터_품목별!F$3:F$1828,데이터_품목별!A$3:A$1828,$A148)</f>
        <v>101924264</v>
      </c>
      <c r="C148" s="25" t="n">
        <f aca="false">데이터_총괄!G20</f>
        <v>101956159</v>
      </c>
      <c r="D148" s="30" t="n">
        <f aca="false">B148-C148</f>
        <v>-31895</v>
      </c>
      <c r="E148" s="31" t="n">
        <f aca="false">D148/C148</f>
        <v>-0.000312830537290052</v>
      </c>
      <c r="F148" s="25" t="n">
        <f aca="false">SUMIFS(데이터_품목별!G$3:G$1828,데이터_품목별!A$3:A$1828,$A148)</f>
        <v>65993641</v>
      </c>
      <c r="G148" s="25" t="n">
        <f aca="false">데이터_총괄!J20</f>
        <v>66051586</v>
      </c>
      <c r="H148" s="30" t="n">
        <f aca="false">F148-G148</f>
        <v>-57945</v>
      </c>
      <c r="I148" s="31" t="n">
        <f aca="false">H148/G148</f>
        <v>-0.00087726886679148</v>
      </c>
    </row>
    <row r="149" customFormat="false" ht="15" hidden="false" customHeight="false" outlineLevel="0" collapsed="false">
      <c r="A149" s="7" t="str">
        <f aca="false">데이터_총괄!A21</f>
        <v>2026.07</v>
      </c>
      <c r="B149" s="25" t="n">
        <f aca="false">SUMIFS(데이터_품목별!F$3:F$1828,데이터_품목별!A$3:A$1828,$A149)</f>
        <v>98924803</v>
      </c>
      <c r="C149" s="25" t="n">
        <f aca="false">데이터_총괄!G21</f>
        <v>98959099</v>
      </c>
      <c r="D149" s="30" t="n">
        <f aca="false">B149-C149</f>
        <v>-34296</v>
      </c>
      <c r="E149" s="31" t="n">
        <f aca="false">D149/C149</f>
        <v>-0.000346567423779798</v>
      </c>
      <c r="F149" s="25" t="n">
        <f aca="false">SUMIFS(데이터_품목별!G$3:G$1828,데이터_품목별!A$3:A$1828,$A149)</f>
        <v>68520026</v>
      </c>
      <c r="G149" s="25" t="n">
        <f aca="false">데이터_총괄!J21</f>
        <v>68567473</v>
      </c>
      <c r="H149" s="30" t="n">
        <f aca="false">F149-G149</f>
        <v>-47447</v>
      </c>
      <c r="I149" s="31" t="n">
        <f aca="false">H149/G149</f>
        <v>-0.000691975333552106</v>
      </c>
    </row>
    <row r="150" customFormat="false" ht="15" hidden="false" customHeight="false" outlineLevel="0" collapsed="false">
      <c r="A150" s="26" t="s">
        <v>21672</v>
      </c>
      <c r="B150" s="27" t="n">
        <f aca="false">SUM(B131:B149)</f>
        <v>1303893421</v>
      </c>
      <c r="C150" s="27" t="n">
        <f aca="false">SUM(C131:C149)</f>
        <v>1304392880</v>
      </c>
      <c r="D150" s="32" t="n">
        <f aca="false">B150-C150</f>
        <v>-499459</v>
      </c>
      <c r="E150" s="33" t="n">
        <f aca="false">D150/C150</f>
        <v>-0.000382905340605662</v>
      </c>
      <c r="F150" s="27" t="n">
        <f aca="false">SUM(F131:F149)</f>
        <v>1058814226</v>
      </c>
      <c r="G150" s="27" t="n">
        <f aca="false">SUM(G131:G149)</f>
        <v>1059198513</v>
      </c>
      <c r="H150" s="32" t="n">
        <f aca="false">F150-G150</f>
        <v>-384287</v>
      </c>
      <c r="I150" s="33" t="n">
        <f aca="false">H150/G150</f>
        <v>-0.00036280923290911</v>
      </c>
    </row>
    <row r="151" customFormat="false" ht="25.35" hidden="false" customHeight="true" outlineLevel="0" collapsed="false">
      <c r="A151" s="34" t="s">
        <v>21689</v>
      </c>
      <c r="B151" s="34"/>
      <c r="C151" s="34"/>
      <c r="D151" s="34"/>
      <c r="E151" s="34"/>
      <c r="F151" s="34"/>
      <c r="G151" s="34"/>
      <c r="H151" s="34"/>
      <c r="I151" s="34"/>
      <c r="J151" s="34"/>
    </row>
    <row r="153" customFormat="false" ht="14.9" hidden="false" customHeight="false" outlineLevel="0" collapsed="false">
      <c r="A153" s="23" t="s">
        <v>21690</v>
      </c>
      <c r="B153" s="23"/>
      <c r="C153" s="23"/>
      <c r="D153" s="23"/>
      <c r="E153" s="23"/>
      <c r="F153" s="23"/>
      <c r="G153" s="23"/>
      <c r="H153" s="23"/>
      <c r="I153" s="23"/>
      <c r="J153" s="23"/>
    </row>
    <row r="154" customFormat="false" ht="15" hidden="false" customHeight="false" outlineLevel="0" collapsed="false">
      <c r="A154" s="4" t="s">
        <v>46</v>
      </c>
      <c r="B154" s="4" t="s">
        <v>21691</v>
      </c>
      <c r="C154" s="4" t="s">
        <v>21669</v>
      </c>
      <c r="D154" s="4" t="s">
        <v>21656</v>
      </c>
      <c r="E154" s="4" t="s">
        <v>21657</v>
      </c>
      <c r="F154" s="4" t="s">
        <v>21692</v>
      </c>
      <c r="G154" s="4" t="s">
        <v>21680</v>
      </c>
      <c r="H154" s="4" t="s">
        <v>21656</v>
      </c>
      <c r="I154" s="4" t="s">
        <v>21657</v>
      </c>
    </row>
    <row r="155" customFormat="false" ht="15" hidden="false" customHeight="false" outlineLevel="0" collapsed="false">
      <c r="A155" s="7" t="str">
        <f aca="false">데이터_총괄!A3</f>
        <v>2025.01</v>
      </c>
      <c r="B155" s="25" t="n">
        <f aca="false">SUMIFS(데이터_국가별!E$3:E$4477,데이터_국가별!A$3:A$4477,$A155)</f>
        <v>49176984</v>
      </c>
      <c r="C155" s="25" t="n">
        <f aca="false">데이터_총괄!G3</f>
        <v>49176984</v>
      </c>
      <c r="D155" s="25" t="n">
        <f aca="false">B155-C155</f>
        <v>0</v>
      </c>
      <c r="E155" s="7" t="str">
        <f aca="false">IF(ABS(D155)&lt;=$F$4,"일치(반올림오차)","불일치")</f>
        <v>일치(반올림오차)</v>
      </c>
      <c r="F155" s="25" t="n">
        <f aca="false">SUMIFS(데이터_국가별!F$3:F$4477,데이터_국가별!A$3:A$4477,$A155)</f>
        <v>51172286</v>
      </c>
      <c r="G155" s="25" t="n">
        <f aca="false">데이터_총괄!J3</f>
        <v>51172292</v>
      </c>
      <c r="H155" s="25" t="n">
        <f aca="false">F155-G155</f>
        <v>-6</v>
      </c>
      <c r="I155" s="7" t="str">
        <f aca="false">IF(ABS(H155)&lt;=$F$4,"일치(반올림오차)","불일치")</f>
        <v>일치(반올림오차)</v>
      </c>
    </row>
    <row r="156" customFormat="false" ht="15" hidden="false" customHeight="false" outlineLevel="0" collapsed="false">
      <c r="A156" s="7" t="str">
        <f aca="false">데이터_총괄!A4</f>
        <v>2025.02</v>
      </c>
      <c r="B156" s="25" t="n">
        <f aca="false">SUMIFS(데이터_국가별!E$3:E$4477,데이터_국가별!A$3:A$4477,$A156)</f>
        <v>52292310</v>
      </c>
      <c r="C156" s="25" t="n">
        <f aca="false">데이터_총괄!G4</f>
        <v>52292301</v>
      </c>
      <c r="D156" s="25" t="n">
        <f aca="false">B156-C156</f>
        <v>9</v>
      </c>
      <c r="E156" s="7" t="str">
        <f aca="false">IF(ABS(D156)&lt;=$F$4,"일치(반올림오차)","불일치")</f>
        <v>일치(반올림오차)</v>
      </c>
      <c r="F156" s="25" t="n">
        <f aca="false">SUMIFS(데이터_국가별!F$3:F$4477,데이터_국가별!A$3:A$4477,$A156)</f>
        <v>48328741</v>
      </c>
      <c r="G156" s="25" t="n">
        <f aca="false">데이터_총괄!J4</f>
        <v>48328741</v>
      </c>
      <c r="H156" s="25" t="n">
        <f aca="false">F156-G156</f>
        <v>0</v>
      </c>
      <c r="I156" s="7" t="str">
        <f aca="false">IF(ABS(H156)&lt;=$F$4,"일치(반올림오차)","불일치")</f>
        <v>일치(반올림오차)</v>
      </c>
    </row>
    <row r="157" customFormat="false" ht="15" hidden="false" customHeight="false" outlineLevel="0" collapsed="false">
      <c r="A157" s="7" t="str">
        <f aca="false">데이터_총괄!A5</f>
        <v>2025.03</v>
      </c>
      <c r="B157" s="25" t="n">
        <f aca="false">SUMIFS(데이터_국가별!E$3:E$4477,데이터_국가별!A$3:A$4477,$A157)</f>
        <v>58064561</v>
      </c>
      <c r="C157" s="25" t="n">
        <f aca="false">데이터_총괄!G5</f>
        <v>58064562</v>
      </c>
      <c r="D157" s="25" t="n">
        <f aca="false">B157-C157</f>
        <v>-1</v>
      </c>
      <c r="E157" s="7" t="str">
        <f aca="false">IF(ABS(D157)&lt;=$F$4,"일치(반올림오차)","불일치")</f>
        <v>일치(반올림오차)</v>
      </c>
      <c r="F157" s="25" t="n">
        <f aca="false">SUMIFS(데이터_국가별!F$3:F$4477,데이터_국가별!A$3:A$4477,$A157)</f>
        <v>53341028</v>
      </c>
      <c r="G157" s="25" t="n">
        <f aca="false">데이터_총괄!J5</f>
        <v>53341032</v>
      </c>
      <c r="H157" s="25" t="n">
        <f aca="false">F157-G157</f>
        <v>-4</v>
      </c>
      <c r="I157" s="7" t="str">
        <f aca="false">IF(ABS(H157)&lt;=$F$4,"일치(반올림오차)","불일치")</f>
        <v>일치(반올림오차)</v>
      </c>
    </row>
    <row r="158" customFormat="false" ht="15" hidden="false" customHeight="false" outlineLevel="0" collapsed="false">
      <c r="A158" s="7" t="str">
        <f aca="false">데이터_총괄!A6</f>
        <v>2025.04</v>
      </c>
      <c r="B158" s="25" t="n">
        <f aca="false">SUMIFS(데이터_국가별!E$3:E$4477,데이터_국가별!A$3:A$4477,$A158)</f>
        <v>58035744</v>
      </c>
      <c r="C158" s="25" t="n">
        <f aca="false">데이터_총괄!G6</f>
        <v>58035745</v>
      </c>
      <c r="D158" s="25" t="n">
        <f aca="false">B158-C158</f>
        <v>-1</v>
      </c>
      <c r="E158" s="7" t="str">
        <f aca="false">IF(ABS(D158)&lt;=$F$4,"일치(반올림오차)","불일치")</f>
        <v>일치(반올림오차)</v>
      </c>
      <c r="F158" s="25" t="n">
        <f aca="false">SUMIFS(데이터_국가별!F$3:F$4477,데이터_국가별!A$3:A$4477,$A158)</f>
        <v>53232717</v>
      </c>
      <c r="G158" s="25" t="n">
        <f aca="false">데이터_총괄!J6</f>
        <v>53232716</v>
      </c>
      <c r="H158" s="25" t="n">
        <f aca="false">F158-G158</f>
        <v>1</v>
      </c>
      <c r="I158" s="7" t="str">
        <f aca="false">IF(ABS(H158)&lt;=$F$4,"일치(반올림오차)","불일치")</f>
        <v>일치(반올림오차)</v>
      </c>
    </row>
    <row r="159" customFormat="false" ht="15" hidden="false" customHeight="false" outlineLevel="0" collapsed="false">
      <c r="A159" s="7" t="str">
        <f aca="false">데이터_총괄!A7</f>
        <v>2025.05</v>
      </c>
      <c r="B159" s="25" t="n">
        <f aca="false">SUMIFS(데이터_국가별!E$3:E$4477,데이터_국가별!A$3:A$4477,$A159)</f>
        <v>57261067</v>
      </c>
      <c r="C159" s="25" t="n">
        <f aca="false">데이터_총괄!G7</f>
        <v>57261063</v>
      </c>
      <c r="D159" s="25" t="n">
        <f aca="false">B159-C159</f>
        <v>4</v>
      </c>
      <c r="E159" s="7" t="str">
        <f aca="false">IF(ABS(D159)&lt;=$F$4,"일치(반올림오차)","불일치")</f>
        <v>일치(반올림오차)</v>
      </c>
      <c r="F159" s="25" t="n">
        <f aca="false">SUMIFS(데이터_국가별!F$3:F$4477,데이터_국가별!A$3:A$4477,$A159)</f>
        <v>50345108</v>
      </c>
      <c r="G159" s="25" t="n">
        <f aca="false">데이터_총괄!J7</f>
        <v>50345116</v>
      </c>
      <c r="H159" s="25" t="n">
        <f aca="false">F159-G159</f>
        <v>-8</v>
      </c>
      <c r="I159" s="7" t="str">
        <f aca="false">IF(ABS(H159)&lt;=$F$4,"일치(반올림오차)","불일치")</f>
        <v>일치(반올림오차)</v>
      </c>
    </row>
    <row r="160" customFormat="false" ht="15" hidden="false" customHeight="false" outlineLevel="0" collapsed="false">
      <c r="A160" s="7" t="str">
        <f aca="false">데이터_총괄!A8</f>
        <v>2025.06</v>
      </c>
      <c r="B160" s="25" t="n">
        <f aca="false">SUMIFS(데이터_국가별!E$3:E$4477,데이터_국가별!A$3:A$4477,$A160)</f>
        <v>59833804</v>
      </c>
      <c r="C160" s="25" t="n">
        <f aca="false">데이터_총괄!G8</f>
        <v>59833797</v>
      </c>
      <c r="D160" s="25" t="n">
        <f aca="false">B160-C160</f>
        <v>7</v>
      </c>
      <c r="E160" s="7" t="str">
        <f aca="false">IF(ABS(D160)&lt;=$F$4,"일치(반올림오차)","불일치")</f>
        <v>일치(반올림오차)</v>
      </c>
      <c r="F160" s="25" t="n">
        <f aca="false">SUMIFS(데이터_국가별!F$3:F$4477,데이터_국가별!A$3:A$4477,$A160)</f>
        <v>50825745</v>
      </c>
      <c r="G160" s="25" t="n">
        <f aca="false">데이터_총괄!J8</f>
        <v>50825746</v>
      </c>
      <c r="H160" s="25" t="n">
        <f aca="false">F160-G160</f>
        <v>-1</v>
      </c>
      <c r="I160" s="7" t="str">
        <f aca="false">IF(ABS(H160)&lt;=$F$4,"일치(반올림오차)","불일치")</f>
        <v>일치(반올림오차)</v>
      </c>
    </row>
    <row r="161" customFormat="false" ht="15" hidden="false" customHeight="false" outlineLevel="0" collapsed="false">
      <c r="A161" s="7" t="str">
        <f aca="false">데이터_총괄!A9</f>
        <v>2025.07</v>
      </c>
      <c r="B161" s="25" t="n">
        <f aca="false">SUMIFS(데이터_국가별!E$3:E$4477,데이터_국가별!A$3:A$4477,$A161)</f>
        <v>60724321</v>
      </c>
      <c r="C161" s="25" t="n">
        <f aca="false">데이터_총괄!G9</f>
        <v>60724322</v>
      </c>
      <c r="D161" s="25" t="n">
        <f aca="false">B161-C161</f>
        <v>-1</v>
      </c>
      <c r="E161" s="7" t="str">
        <f aca="false">IF(ABS(D161)&lt;=$F$4,"일치(반올림오차)","불일치")</f>
        <v>일치(반올림오차)</v>
      </c>
      <c r="F161" s="25" t="n">
        <f aca="false">SUMIFS(데이터_국가별!F$3:F$4477,데이터_국가별!A$3:A$4477,$A161)</f>
        <v>54210365</v>
      </c>
      <c r="G161" s="25" t="n">
        <f aca="false">데이터_총괄!J9</f>
        <v>54210371</v>
      </c>
      <c r="H161" s="25" t="n">
        <f aca="false">F161-G161</f>
        <v>-6</v>
      </c>
      <c r="I161" s="7" t="str">
        <f aca="false">IF(ABS(H161)&lt;=$F$4,"일치(반올림오차)","불일치")</f>
        <v>일치(반올림오차)</v>
      </c>
    </row>
    <row r="162" customFormat="false" ht="15" hidden="false" customHeight="false" outlineLevel="0" collapsed="false">
      <c r="A162" s="7" t="str">
        <f aca="false">데이터_총괄!A10</f>
        <v>2025.08</v>
      </c>
      <c r="B162" s="25" t="n">
        <f aca="false">SUMIFS(데이터_국가별!E$3:E$4477,데이터_국가별!A$3:A$4477,$A162)</f>
        <v>58259341</v>
      </c>
      <c r="C162" s="25" t="n">
        <f aca="false">데이터_총괄!G10</f>
        <v>58259332</v>
      </c>
      <c r="D162" s="25" t="n">
        <f aca="false">B162-C162</f>
        <v>9</v>
      </c>
      <c r="E162" s="7" t="str">
        <f aca="false">IF(ABS(D162)&lt;=$F$4,"일치(반올림오차)","불일치")</f>
        <v>일치(반올림오차)</v>
      </c>
      <c r="F162" s="25" t="n">
        <f aca="false">SUMIFS(데이터_국가별!F$3:F$4477,데이터_국가별!A$3:A$4477,$A162)</f>
        <v>51856618</v>
      </c>
      <c r="G162" s="25" t="n">
        <f aca="false">데이터_총괄!J10</f>
        <v>51856624</v>
      </c>
      <c r="H162" s="25" t="n">
        <f aca="false">F162-G162</f>
        <v>-6</v>
      </c>
      <c r="I162" s="7" t="str">
        <f aca="false">IF(ABS(H162)&lt;=$F$4,"일치(반올림오차)","불일치")</f>
        <v>일치(반올림오차)</v>
      </c>
    </row>
    <row r="163" customFormat="false" ht="15" hidden="false" customHeight="false" outlineLevel="0" collapsed="false">
      <c r="A163" s="7" t="str">
        <f aca="false">데이터_총괄!A11</f>
        <v>2025.09</v>
      </c>
      <c r="B163" s="25" t="n">
        <f aca="false">SUMIFS(데이터_국가별!E$3:E$4477,데이터_국가별!A$3:A$4477,$A163)</f>
        <v>65904122</v>
      </c>
      <c r="C163" s="25" t="n">
        <f aca="false">데이터_총괄!G11</f>
        <v>65904118</v>
      </c>
      <c r="D163" s="25" t="n">
        <f aca="false">B163-C163</f>
        <v>4</v>
      </c>
      <c r="E163" s="7" t="str">
        <f aca="false">IF(ABS(D163)&lt;=$F$4,"일치(반올림오차)","불일치")</f>
        <v>일치(반올림오차)</v>
      </c>
      <c r="F163" s="25" t="n">
        <f aca="false">SUMIFS(데이터_국가별!F$3:F$4477,데이터_국가별!A$3:A$4477,$A163)</f>
        <v>56419616</v>
      </c>
      <c r="G163" s="25" t="n">
        <f aca="false">데이터_총괄!J11</f>
        <v>56419614</v>
      </c>
      <c r="H163" s="25" t="n">
        <f aca="false">F163-G163</f>
        <v>2</v>
      </c>
      <c r="I163" s="7" t="str">
        <f aca="false">IF(ABS(H163)&lt;=$F$4,"일치(반올림오차)","불일치")</f>
        <v>일치(반올림오차)</v>
      </c>
    </row>
    <row r="164" customFormat="false" ht="15" hidden="false" customHeight="false" outlineLevel="0" collapsed="false">
      <c r="A164" s="7" t="str">
        <f aca="false">데이터_총괄!A12</f>
        <v>2025.10</v>
      </c>
      <c r="B164" s="25" t="n">
        <f aca="false">SUMIFS(데이터_국가별!E$3:E$4477,데이터_국가별!A$3:A$4477,$A164)</f>
        <v>59511579</v>
      </c>
      <c r="C164" s="25" t="n">
        <f aca="false">데이터_총괄!G12</f>
        <v>59511578</v>
      </c>
      <c r="D164" s="25" t="n">
        <f aca="false">B164-C164</f>
        <v>1</v>
      </c>
      <c r="E164" s="7" t="str">
        <f aca="false">IF(ABS(D164)&lt;=$F$4,"일치(반올림오차)","불일치")</f>
        <v>일치(반올림오차)</v>
      </c>
      <c r="F164" s="25" t="n">
        <f aca="false">SUMIFS(데이터_국가별!F$3:F$4477,데이터_국가별!A$3:A$4477,$A164)</f>
        <v>53510833</v>
      </c>
      <c r="G164" s="25" t="n">
        <f aca="false">데이터_총괄!J12</f>
        <v>53510827</v>
      </c>
      <c r="H164" s="25" t="n">
        <f aca="false">F164-G164</f>
        <v>6</v>
      </c>
      <c r="I164" s="7" t="str">
        <f aca="false">IF(ABS(H164)&lt;=$F$4,"일치(반올림오차)","불일치")</f>
        <v>일치(반올림오차)</v>
      </c>
    </row>
    <row r="165" customFormat="false" ht="15" hidden="false" customHeight="false" outlineLevel="0" collapsed="false">
      <c r="A165" s="7" t="str">
        <f aca="false">데이터_총괄!A13</f>
        <v>2025.11</v>
      </c>
      <c r="B165" s="25" t="n">
        <f aca="false">SUMIFS(데이터_국가별!E$3:E$4477,데이터_국가별!A$3:A$4477,$A165)</f>
        <v>60752616</v>
      </c>
      <c r="C165" s="25" t="n">
        <f aca="false">데이터_총괄!G13</f>
        <v>60752618</v>
      </c>
      <c r="D165" s="25" t="n">
        <f aca="false">B165-C165</f>
        <v>-2</v>
      </c>
      <c r="E165" s="7" t="str">
        <f aca="false">IF(ABS(D165)&lt;=$F$4,"일치(반올림오차)","불일치")</f>
        <v>일치(반올림오차)</v>
      </c>
      <c r="F165" s="25" t="n">
        <f aca="false">SUMIFS(데이터_국가별!F$3:F$4477,데이터_국가별!A$3:A$4477,$A165)</f>
        <v>51284610</v>
      </c>
      <c r="G165" s="25" t="n">
        <f aca="false">데이터_총괄!J13</f>
        <v>51284605</v>
      </c>
      <c r="H165" s="25" t="n">
        <f aca="false">F165-G165</f>
        <v>5</v>
      </c>
      <c r="I165" s="7" t="str">
        <f aca="false">IF(ABS(H165)&lt;=$F$4,"일치(반올림오차)","불일치")</f>
        <v>일치(반올림오차)</v>
      </c>
    </row>
    <row r="166" customFormat="false" ht="15" hidden="false" customHeight="false" outlineLevel="0" collapsed="false">
      <c r="A166" s="7" t="str">
        <f aca="false">데이터_총괄!A14</f>
        <v>2025.12</v>
      </c>
      <c r="B166" s="25" t="n">
        <f aca="false">SUMIFS(데이터_국가별!E$3:E$4477,데이터_국가별!A$3:A$4477,$A166)</f>
        <v>69513627</v>
      </c>
      <c r="C166" s="25" t="n">
        <f aca="false">데이터_총괄!G14</f>
        <v>69513624</v>
      </c>
      <c r="D166" s="25" t="n">
        <f aca="false">B166-C166</f>
        <v>3</v>
      </c>
      <c r="E166" s="7" t="str">
        <f aca="false">IF(ABS(D166)&lt;=$F$4,"일치(반올림오차)","불일치")</f>
        <v>일치(반올림오차)</v>
      </c>
      <c r="F166" s="25" t="n">
        <f aca="false">SUMIFS(데이터_국가별!F$3:F$4477,데이터_국가별!A$3:A$4477,$A166)</f>
        <v>57367678</v>
      </c>
      <c r="G166" s="25" t="n">
        <f aca="false">데이터_총괄!J14</f>
        <v>57367684</v>
      </c>
      <c r="H166" s="25" t="n">
        <f aca="false">F166-G166</f>
        <v>-6</v>
      </c>
      <c r="I166" s="7" t="str">
        <f aca="false">IF(ABS(H166)&lt;=$F$4,"일치(반올림오차)","불일치")</f>
        <v>일치(반올림오차)</v>
      </c>
    </row>
    <row r="167" customFormat="false" ht="15" hidden="false" customHeight="false" outlineLevel="0" collapsed="false">
      <c r="A167" s="7" t="str">
        <f aca="false">데이터_총괄!A15</f>
        <v>2026.01</v>
      </c>
      <c r="B167" s="25" t="n">
        <f aca="false">SUMIFS(데이터_국가별!E$3:E$4477,데이터_국가별!A$3:A$4477,$A167)</f>
        <v>65843938</v>
      </c>
      <c r="C167" s="25" t="n">
        <f aca="false">데이터_총괄!G15</f>
        <v>65843937</v>
      </c>
      <c r="D167" s="25" t="n">
        <f aca="false">B167-C167</f>
        <v>1</v>
      </c>
      <c r="E167" s="7" t="str">
        <f aca="false">IF(ABS(D167)&lt;=$F$4,"일치(반올림오차)","불일치")</f>
        <v>일치(반올림오차)</v>
      </c>
      <c r="F167" s="25" t="n">
        <f aca="false">SUMIFS(데이터_국가별!F$3:F$4477,데이터_국가별!A$3:A$4477,$A167)</f>
        <v>57143470</v>
      </c>
      <c r="G167" s="25" t="n">
        <f aca="false">데이터_총괄!J15</f>
        <v>57143469</v>
      </c>
      <c r="H167" s="25" t="n">
        <f aca="false">F167-G167</f>
        <v>1</v>
      </c>
      <c r="I167" s="7" t="str">
        <f aca="false">IF(ABS(H167)&lt;=$F$4,"일치(반올림오차)","불일치")</f>
        <v>일치(반올림오차)</v>
      </c>
    </row>
    <row r="168" customFormat="false" ht="15" hidden="false" customHeight="false" outlineLevel="0" collapsed="false">
      <c r="A168" s="7" t="str">
        <f aca="false">데이터_총괄!A16</f>
        <v>2026.02</v>
      </c>
      <c r="B168" s="25" t="n">
        <f aca="false">SUMIFS(데이터_국가별!E$3:E$4477,데이터_국가별!A$3:A$4477,$A168)</f>
        <v>67642541</v>
      </c>
      <c r="C168" s="25" t="n">
        <f aca="false">데이터_총괄!G16</f>
        <v>67642547</v>
      </c>
      <c r="D168" s="25" t="n">
        <f aca="false">B168-C168</f>
        <v>-6</v>
      </c>
      <c r="E168" s="7" t="str">
        <f aca="false">IF(ABS(D168)&lt;=$F$4,"일치(반올림오차)","불일치")</f>
        <v>일치(반올림오차)</v>
      </c>
      <c r="F168" s="25" t="n">
        <f aca="false">SUMIFS(데이터_국가별!F$3:F$4477,데이터_국가별!A$3:A$4477,$A168)</f>
        <v>51933905</v>
      </c>
      <c r="G168" s="25" t="n">
        <f aca="false">데이터_총괄!J16</f>
        <v>51933913</v>
      </c>
      <c r="H168" s="25" t="n">
        <f aca="false">F168-G168</f>
        <v>-8</v>
      </c>
      <c r="I168" s="7" t="str">
        <f aca="false">IF(ABS(H168)&lt;=$F$4,"일치(반올림오차)","불일치")</f>
        <v>일치(반올림오차)</v>
      </c>
    </row>
    <row r="169" customFormat="false" ht="15" hidden="false" customHeight="false" outlineLevel="0" collapsed="false">
      <c r="A169" s="7" t="str">
        <f aca="false">데이터_총괄!A17</f>
        <v>2026.03</v>
      </c>
      <c r="B169" s="25" t="n">
        <f aca="false">SUMIFS(데이터_국가별!E$3:E$4477,데이터_국가별!A$3:A$4477,$A169)</f>
        <v>87333135</v>
      </c>
      <c r="C169" s="25" t="n">
        <f aca="false">데이터_총괄!G17</f>
        <v>87333128</v>
      </c>
      <c r="D169" s="25" t="n">
        <f aca="false">B169-C169</f>
        <v>7</v>
      </c>
      <c r="E169" s="7" t="str">
        <f aca="false">IF(ABS(D169)&lt;=$F$4,"일치(반올림오차)","불일치")</f>
        <v>일치(반올림오차)</v>
      </c>
      <c r="F169" s="25" t="n">
        <f aca="false">SUMIFS(데이터_국가별!F$3:F$4477,데이터_국가별!A$3:A$4477,$A169)</f>
        <v>60753450</v>
      </c>
      <c r="G169" s="25" t="n">
        <f aca="false">데이터_총괄!J17</f>
        <v>60753446</v>
      </c>
      <c r="H169" s="25" t="n">
        <f aca="false">F169-G169</f>
        <v>4</v>
      </c>
      <c r="I169" s="7" t="str">
        <f aca="false">IF(ABS(H169)&lt;=$F$4,"일치(반올림오차)","불일치")</f>
        <v>일치(반올림오차)</v>
      </c>
    </row>
    <row r="170" customFormat="false" ht="15" hidden="false" customHeight="false" outlineLevel="0" collapsed="false">
      <c r="A170" s="7" t="str">
        <f aca="false">데이터_총괄!A18</f>
        <v>2026.04</v>
      </c>
      <c r="B170" s="25" t="n">
        <f aca="false">SUMIFS(데이터_국가별!E$3:E$4477,데이터_국가별!A$3:A$4477,$A170)</f>
        <v>85751875</v>
      </c>
      <c r="C170" s="25" t="n">
        <f aca="false">데이터_총괄!G18</f>
        <v>85751883</v>
      </c>
      <c r="D170" s="25" t="n">
        <f aca="false">B170-C170</f>
        <v>-8</v>
      </c>
      <c r="E170" s="7" t="str">
        <f aca="false">IF(ABS(D170)&lt;=$F$4,"일치(반올림오차)","불일치")</f>
        <v>일치(반올림오차)</v>
      </c>
      <c r="F170" s="25" t="n">
        <f aca="false">SUMIFS(데이터_국가별!F$3:F$4477,데이터_국가별!A$3:A$4477,$A170)</f>
        <v>62104910</v>
      </c>
      <c r="G170" s="25" t="n">
        <f aca="false">데이터_총괄!J18</f>
        <v>62104908</v>
      </c>
      <c r="H170" s="25" t="n">
        <f aca="false">F170-G170</f>
        <v>2</v>
      </c>
      <c r="I170" s="7" t="str">
        <f aca="false">IF(ABS(H170)&lt;=$F$4,"일치(반올림오차)","불일치")</f>
        <v>일치(반올림오차)</v>
      </c>
    </row>
    <row r="171" customFormat="false" ht="15" hidden="false" customHeight="false" outlineLevel="0" collapsed="false">
      <c r="A171" s="7" t="str">
        <f aca="false">데이터_총괄!A19</f>
        <v>2026.05</v>
      </c>
      <c r="B171" s="25" t="n">
        <f aca="false">SUMIFS(데이터_국가별!E$3:E$4477,데이터_국가별!A$3:A$4477,$A171)</f>
        <v>87576086</v>
      </c>
      <c r="C171" s="25" t="n">
        <f aca="false">데이터_총괄!G19</f>
        <v>87576083</v>
      </c>
      <c r="D171" s="25" t="n">
        <f aca="false">B171-C171</f>
        <v>3</v>
      </c>
      <c r="E171" s="7" t="str">
        <f aca="false">IF(ABS(D171)&lt;=$F$4,"일치(반올림오차)","불일치")</f>
        <v>일치(반올림오차)</v>
      </c>
      <c r="F171" s="25" t="n">
        <f aca="false">SUMIFS(데이터_국가별!F$3:F$4477,데이터_국가별!A$3:A$4477,$A171)</f>
        <v>60748348</v>
      </c>
      <c r="G171" s="25" t="n">
        <f aca="false">데이터_총괄!J19</f>
        <v>60748350</v>
      </c>
      <c r="H171" s="25" t="n">
        <f aca="false">F171-G171</f>
        <v>-2</v>
      </c>
      <c r="I171" s="7" t="str">
        <f aca="false">IF(ABS(H171)&lt;=$F$4,"일치(반올림오차)","불일치")</f>
        <v>일치(반올림오차)</v>
      </c>
    </row>
    <row r="172" customFormat="false" ht="15" hidden="false" customHeight="false" outlineLevel="0" collapsed="false">
      <c r="A172" s="7" t="str">
        <f aca="false">데이터_총괄!A20</f>
        <v>2026.06</v>
      </c>
      <c r="B172" s="25" t="n">
        <f aca="false">SUMIFS(데이터_국가별!E$3:E$4477,데이터_국가별!A$3:A$4477,$A172)</f>
        <v>101956160</v>
      </c>
      <c r="C172" s="25" t="n">
        <f aca="false">데이터_총괄!G20</f>
        <v>101956159</v>
      </c>
      <c r="D172" s="25" t="n">
        <f aca="false">B172-C172</f>
        <v>1</v>
      </c>
      <c r="E172" s="7" t="str">
        <f aca="false">IF(ABS(D172)&lt;=$F$4,"일치(반올림오차)","불일치")</f>
        <v>일치(반올림오차)</v>
      </c>
      <c r="F172" s="25" t="n">
        <f aca="false">SUMIFS(데이터_국가별!F$3:F$4477,데이터_국가별!A$3:A$4477,$A172)</f>
        <v>66051586</v>
      </c>
      <c r="G172" s="25" t="n">
        <f aca="false">데이터_총괄!J20</f>
        <v>66051586</v>
      </c>
      <c r="H172" s="25" t="n">
        <f aca="false">F172-G172</f>
        <v>0</v>
      </c>
      <c r="I172" s="7" t="str">
        <f aca="false">IF(ABS(H172)&lt;=$F$4,"일치(반올림오차)","불일치")</f>
        <v>일치(반올림오차)</v>
      </c>
    </row>
    <row r="173" customFormat="false" ht="15" hidden="false" customHeight="false" outlineLevel="0" collapsed="false">
      <c r="A173" s="7" t="str">
        <f aca="false">데이터_총괄!A21</f>
        <v>2026.07</v>
      </c>
      <c r="B173" s="25" t="n">
        <f aca="false">SUMIFS(데이터_국가별!E$3:E$4477,데이터_국가별!A$3:A$4477,$A173)</f>
        <v>98959096</v>
      </c>
      <c r="C173" s="25" t="n">
        <f aca="false">데이터_총괄!G21</f>
        <v>98959099</v>
      </c>
      <c r="D173" s="25" t="n">
        <f aca="false">B173-C173</f>
        <v>-3</v>
      </c>
      <c r="E173" s="7" t="str">
        <f aca="false">IF(ABS(D173)&lt;=$F$4,"일치(반올림오차)","불일치")</f>
        <v>일치(반올림오차)</v>
      </c>
      <c r="F173" s="25" t="n">
        <f aca="false">SUMIFS(데이터_국가별!F$3:F$4477,데이터_국가별!A$3:A$4477,$A173)</f>
        <v>68567476</v>
      </c>
      <c r="G173" s="25" t="n">
        <f aca="false">데이터_총괄!J21</f>
        <v>68567473</v>
      </c>
      <c r="H173" s="25" t="n">
        <f aca="false">F173-G173</f>
        <v>3</v>
      </c>
      <c r="I173" s="7" t="str">
        <f aca="false">IF(ABS(H173)&lt;=$F$4,"일치(반올림오차)","불일치")</f>
        <v>일치(반올림오차)</v>
      </c>
    </row>
    <row r="174" customFormat="false" ht="15" hidden="false" customHeight="false" outlineLevel="0" collapsed="false">
      <c r="A174" s="26" t="s">
        <v>21672</v>
      </c>
      <c r="B174" s="27" t="n">
        <f aca="false">SUM(B155:B173)</f>
        <v>1304392907</v>
      </c>
      <c r="C174" s="27" t="n">
        <f aca="false">SUM(C155:C173)</f>
        <v>1304392880</v>
      </c>
      <c r="D174" s="27" t="n">
        <f aca="false">B174-C174</f>
        <v>27</v>
      </c>
      <c r="E174" s="7" t="str">
        <f aca="false">IF(ABS(D174)&lt;=$F$4,"일치(반올림오차)","불일치")</f>
        <v>일치(반올림오차)</v>
      </c>
      <c r="F174" s="27" t="n">
        <f aca="false">SUM(F155:F173)</f>
        <v>1059198490</v>
      </c>
      <c r="G174" s="27" t="n">
        <f aca="false">SUM(G155:G173)</f>
        <v>1059198513</v>
      </c>
      <c r="H174" s="27" t="n">
        <f aca="false">F174-G174</f>
        <v>-23</v>
      </c>
      <c r="I174" s="7" t="str">
        <f aca="false">IF(ABS(H174)&lt;=$F$4,"일치(반올림오차)","불일치")</f>
        <v>일치(반올림오차)</v>
      </c>
    </row>
    <row r="176" customFormat="false" ht="14.9" hidden="false" customHeight="false" outlineLevel="0" collapsed="false">
      <c r="A176" s="23" t="s">
        <v>21693</v>
      </c>
      <c r="B176" s="23"/>
      <c r="C176" s="23"/>
      <c r="D176" s="23"/>
      <c r="E176" s="23"/>
      <c r="F176" s="23"/>
      <c r="G176" s="23"/>
      <c r="H176" s="23"/>
      <c r="I176" s="23"/>
      <c r="J176" s="23"/>
    </row>
    <row r="177" customFormat="false" ht="15" hidden="false" customHeight="false" outlineLevel="0" collapsed="false">
      <c r="A177" s="4" t="s">
        <v>21694</v>
      </c>
      <c r="B177" s="4" t="s">
        <v>21695</v>
      </c>
      <c r="C177" s="4" t="s">
        <v>21696</v>
      </c>
      <c r="D177" s="4" t="s">
        <v>21697</v>
      </c>
      <c r="E177" s="4" t="s">
        <v>5</v>
      </c>
    </row>
    <row r="178" customFormat="false" ht="15" hidden="false" customHeight="false" outlineLevel="0" collapsed="false">
      <c r="A178" s="5" t="s">
        <v>6</v>
      </c>
      <c r="B178" s="25" t="n">
        <f aca="false">SUM(데이터_총괄!G3:G21)</f>
        <v>1304392880</v>
      </c>
      <c r="C178" s="25" t="n">
        <f aca="false">SUM(데이터_총괄!J3:J21)</f>
        <v>1059198513</v>
      </c>
      <c r="D178" s="24" t="n">
        <f aca="false">SUM(데이터_총괄!F3:F21)</f>
        <v>308412746.4</v>
      </c>
      <c r="E178" s="8" t="s">
        <v>21698</v>
      </c>
    </row>
    <row r="179" customFormat="false" ht="15" hidden="false" customHeight="false" outlineLevel="0" collapsed="false">
      <c r="A179" s="5" t="s">
        <v>21699</v>
      </c>
      <c r="B179" s="25" t="n">
        <f aca="false">SUMIFS(데이터_성질별!$F$3:$F$401,데이터_성질별!$D$3:$D$401,"1. 식료 및 직접소비재")+SUMIFS(데이터_성질별!$F$3:$F$401,데이터_성질별!$D$3:$D$401,"2. 원료 및 연료")+SUMIFS(데이터_성질별!$F$3:$F$401,데이터_성질별!$D$3:$D$401,"3. 경공업품")+SUMIFS(데이터_성질별!$F$3:$F$401,데이터_성질별!$D$3:$D$401,"4. 중화학 공업품")</f>
        <v>1304392879</v>
      </c>
      <c r="C179" s="35" t="s">
        <v>21700</v>
      </c>
      <c r="D179" s="24" t="n">
        <f aca="false">SUMIFS(데이터_성질별!$E$3:$E$401,데이터_성질별!$D$3:$D$401,"1. 식료 및 직접소비재")+SUMIFS(데이터_성질별!$E$3:$E$401,데이터_성질별!$D$3:$D$401,"2. 원료 및 연료")+SUMIFS(데이터_성질별!$E$3:$E$401,데이터_성질별!$D$3:$D$401,"3. 경공업품")+SUMIFS(데이터_성질별!$E$3:$E$401,데이터_성질별!$D$3:$D$401,"4. 중화학 공업품")</f>
        <v>308412746.3</v>
      </c>
      <c r="E179" s="8" t="s">
        <v>21701</v>
      </c>
    </row>
    <row r="180" customFormat="false" ht="15" hidden="false" customHeight="false" outlineLevel="0" collapsed="false">
      <c r="A180" s="5" t="s">
        <v>21702</v>
      </c>
      <c r="B180" s="25" t="n">
        <f aca="false">SUMIFS(데이터_신성질별!$F$3:$F$325,데이터_신성질별!$D$3:$D$325,"1.소비재")+SUMIFS(데이터_신성질별!$F$3:$F$325,데이터_신성질별!$D$3:$D$325,"2.원자재")+SUMIFS(데이터_신성질별!$F$3:$F$325,데이터_신성질별!$D$3:$D$325,"3.자본재")</f>
        <v>1304392884</v>
      </c>
      <c r="C180" s="25" t="n">
        <f aca="false">SUMIFS(데이터_신성질별!$H$3:$H$325,데이터_신성질별!$D$3:$D$325,"1.소비재")+SUMIFS(데이터_신성질별!$H$3:$H$325,데이터_신성질별!$D$3:$D$325,"2.원자재")+SUMIFS(데이터_신성질별!$H$3:$H$325,데이터_신성질별!$D$3:$D$325,"3.자본재")</f>
        <v>1059198510</v>
      </c>
      <c r="D180" s="24" t="n">
        <f aca="false">SUMIFS(데이터_신성질별!$E$3:$E$325,데이터_신성질별!$D$3:$D$325,"1.소비재")+SUMIFS(데이터_신성질별!$E$3:$E$325,데이터_신성질별!$D$3:$D$325,"2.원자재")+SUMIFS(데이터_신성질별!$E$3:$E$325,데이터_신성질별!$D$3:$D$325,"3.자본재")</f>
        <v>308412745.9</v>
      </c>
      <c r="E180" s="8" t="s">
        <v>21703</v>
      </c>
    </row>
    <row r="181" customFormat="false" ht="15" hidden="false" customHeight="false" outlineLevel="0" collapsed="false">
      <c r="A181" s="5" t="s">
        <v>21704</v>
      </c>
      <c r="B181" s="30" t="n">
        <f aca="false">SUM(데이터_품목별!F3:F1828)</f>
        <v>1303893421</v>
      </c>
      <c r="C181" s="30" t="n">
        <f aca="false">SUM(데이터_품목별!G3:G1828)</f>
        <v>1058814226</v>
      </c>
      <c r="D181" s="35" t="s">
        <v>21700</v>
      </c>
      <c r="E181" s="36" t="s">
        <v>21705</v>
      </c>
    </row>
    <row r="182" customFormat="false" ht="15" hidden="false" customHeight="false" outlineLevel="0" collapsed="false">
      <c r="A182" s="5" t="s">
        <v>21706</v>
      </c>
      <c r="B182" s="25" t="n">
        <f aca="false">SUM(데이터_국가별!E3:E4477)</f>
        <v>1304392907</v>
      </c>
      <c r="C182" s="25" t="n">
        <f aca="false">SUM(데이터_국가별!F3:F4477)</f>
        <v>1059198490</v>
      </c>
      <c r="D182" s="35" t="s">
        <v>21700</v>
      </c>
      <c r="E182" s="8" t="s">
        <v>21707</v>
      </c>
    </row>
    <row r="183" customFormat="false" ht="15" hidden="false" customHeight="false" outlineLevel="0" collapsed="false">
      <c r="A183" s="5" t="s">
        <v>21708</v>
      </c>
      <c r="B183" s="27" t="n">
        <f aca="false">MAX(ABS(B179-B178),ABS(B180-B178),ABS(B182-B178))</f>
        <v>27</v>
      </c>
      <c r="C183" s="27" t="n">
        <f aca="false">MAX(ABS(C180-C178),ABS(C182-C178))</f>
        <v>23</v>
      </c>
      <c r="D183" s="28" t="n">
        <f aca="false">MAX(ABS(D179-D178),ABS(D180-D178))</f>
        <v>0.5</v>
      </c>
      <c r="E183" s="7" t="s">
        <v>21709</v>
      </c>
    </row>
    <row r="184" customFormat="false" ht="15" hidden="false" customHeight="false" outlineLevel="0" collapsed="false">
      <c r="A184" s="5" t="s">
        <v>21657</v>
      </c>
      <c r="B184" s="37" t="str">
        <f aca="false">IF(B183&lt;=$F$4,"총괄·성질별·신성질별·국가별 일치","불일치")</f>
        <v>총괄·성질별·신성질별·국가별 일치</v>
      </c>
      <c r="C184" s="37" t="str">
        <f aca="false">IF(C183&lt;=$F$4,"일치","불일치")</f>
        <v>일치</v>
      </c>
      <c r="D184" s="37" t="str">
        <f aca="false">IF(D183&lt;=$B$4,"일치","불일치")</f>
        <v>일치</v>
      </c>
    </row>
    <row r="186" customFormat="false" ht="15" hidden="false" customHeight="false" outlineLevel="0" collapsed="false">
      <c r="A186" s="3" t="s">
        <v>21710</v>
      </c>
      <c r="B186" s="3"/>
      <c r="C186" s="3"/>
      <c r="D186" s="3"/>
      <c r="E186" s="3"/>
      <c r="F186" s="3"/>
      <c r="G186" s="3"/>
      <c r="H186" s="3"/>
      <c r="I186" s="3"/>
      <c r="J186" s="3"/>
    </row>
    <row r="187" customFormat="false" ht="14.9" hidden="false" customHeight="false" outlineLevel="0" collapsed="false">
      <c r="A187" s="38" t="str">
        <f aca="false">IF(COUNTIF(E1:E186,"불일치")+COUNTIF(I1:I186,"불일치")+COUNTIF(G1:G186,"불일치")=0,"검증 결과 : 품목별 시트의 체계적 차이(검증 7)를 제외하면 모든 항목이 허용오차 이내에서 일치합니다.","검증 결과 : 불일치 항목이 있습니다. 각 표의 판정열을 확인하세요.")</f>
        <v>검증 결과 : 품목별 시트의 체계적 차이(검증 7)를 제외하면 모든 항목이 허용오차 이내에서 일치합니다.</v>
      </c>
      <c r="B187" s="38"/>
      <c r="C187" s="38"/>
      <c r="D187" s="38"/>
      <c r="E187" s="38"/>
      <c r="F187" s="38"/>
      <c r="G187" s="38"/>
      <c r="H187" s="38"/>
      <c r="I187" s="38"/>
      <c r="J187" s="38"/>
    </row>
  </sheetData>
  <mergeCells count="16">
    <mergeCell ref="A1:J1"/>
    <mergeCell ref="A2:J2"/>
    <mergeCell ref="A3:J3"/>
    <mergeCell ref="G4:J4"/>
    <mergeCell ref="A6:J6"/>
    <mergeCell ref="A17:J17"/>
    <mergeCell ref="A39:J39"/>
    <mergeCell ref="A62:J62"/>
    <mergeCell ref="A84:J84"/>
    <mergeCell ref="A107:J107"/>
    <mergeCell ref="A129:J129"/>
    <mergeCell ref="A151:J151"/>
    <mergeCell ref="A153:J153"/>
    <mergeCell ref="A176:J176"/>
    <mergeCell ref="A186:J186"/>
    <mergeCell ref="A187:J1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5"/>
    <col collapsed="false" customWidth="true" hidden="false" outlineLevel="0" max="11" min="8" style="0" width="10"/>
    <col collapsed="false" customWidth="true" hidden="false" outlineLevel="0" max="13" min="12" style="0" width="14"/>
    <col collapsed="false" customWidth="true" hidden="false" outlineLevel="0" max="14" min="14" style="0" width="10"/>
    <col collapsed="false" customWidth="true" hidden="false" outlineLevel="0" max="17" min="15" style="0" width="12"/>
    <col collapsed="false" customWidth="true" hidden="false" outlineLevel="0" max="18" min="18" style="0" width="15"/>
    <col collapsed="false" customWidth="true" hidden="false" outlineLevel="0" max="19" min="19" style="0" width="16"/>
  </cols>
  <sheetData>
    <row r="1" customFormat="false" ht="21.75" hidden="false" customHeight="true" outlineLevel="0" collapsed="false">
      <c r="A1" s="1" t="s">
        <v>21711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true" outlineLevel="0" collapsed="false">
      <c r="A2" s="2" t="s">
        <v>21712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true" outlineLevel="0" collapsed="false">
      <c r="A3" s="2" t="s">
        <v>21713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3.75" hidden="false" customHeight="true" outlineLevel="0" collapsed="false">
      <c r="A5" s="4" t="s">
        <v>46</v>
      </c>
      <c r="B5" s="4" t="s">
        <v>47</v>
      </c>
      <c r="C5" s="4" t="s">
        <v>48</v>
      </c>
      <c r="D5" s="4" t="s">
        <v>21697</v>
      </c>
      <c r="E5" s="4" t="s">
        <v>21695</v>
      </c>
      <c r="F5" s="4" t="s">
        <v>21696</v>
      </c>
      <c r="G5" s="4" t="s">
        <v>21714</v>
      </c>
      <c r="H5" s="4" t="s">
        <v>21715</v>
      </c>
      <c r="I5" s="4" t="s">
        <v>21716</v>
      </c>
      <c r="J5" s="4" t="s">
        <v>21717</v>
      </c>
      <c r="K5" s="4" t="s">
        <v>21718</v>
      </c>
      <c r="L5" s="4" t="s">
        <v>21719</v>
      </c>
      <c r="M5" s="4" t="s">
        <v>21720</v>
      </c>
      <c r="N5" s="4" t="s">
        <v>21721</v>
      </c>
      <c r="O5" s="4" t="s">
        <v>21722</v>
      </c>
      <c r="P5" s="4" t="s">
        <v>21723</v>
      </c>
      <c r="Q5" s="4" t="s">
        <v>21724</v>
      </c>
      <c r="R5" s="4" t="s">
        <v>21725</v>
      </c>
      <c r="S5" s="4" t="s">
        <v>21726</v>
      </c>
    </row>
    <row r="6" customFormat="false" ht="15" hidden="false" customHeight="false" outlineLevel="0" collapsed="false">
      <c r="A6" s="39" t="str">
        <f aca="false">데이터_총괄!A3</f>
        <v>2025.01</v>
      </c>
      <c r="B6" s="24" t="n">
        <f aca="false">데이터_총괄!D3</f>
        <v>20</v>
      </c>
      <c r="C6" s="25" t="n">
        <f aca="false">데이터_총괄!E3</f>
        <v>924441</v>
      </c>
      <c r="D6" s="24" t="n">
        <f aca="false">데이터_총괄!F3</f>
        <v>14986301.7</v>
      </c>
      <c r="E6" s="25" t="n">
        <f aca="false">데이터_총괄!G3</f>
        <v>49176984</v>
      </c>
      <c r="F6" s="25" t="n">
        <f aca="false">데이터_총괄!J3</f>
        <v>51172292</v>
      </c>
      <c r="G6" s="25" t="n">
        <f aca="false">데이터_총괄!K3</f>
        <v>-1995308</v>
      </c>
      <c r="H6" s="40"/>
      <c r="I6" s="40"/>
      <c r="J6" s="40"/>
      <c r="K6" s="40"/>
      <c r="L6" s="25"/>
      <c r="M6" s="25" t="n">
        <f aca="false">E6/B6</f>
        <v>2458849.2</v>
      </c>
      <c r="N6" s="40"/>
      <c r="O6" s="41" t="n">
        <f aca="false">E6/D6</f>
        <v>3.28146229699887</v>
      </c>
      <c r="P6" s="41" t="n">
        <f aca="false">F6/데이터_총괄!I3</f>
        <v>1.06770570956981</v>
      </c>
      <c r="Q6" s="42" t="n">
        <f aca="false">O6/P6</f>
        <v>3.07337711842057</v>
      </c>
      <c r="R6" s="25"/>
      <c r="S6" s="25"/>
    </row>
    <row r="7" customFormat="false" ht="15" hidden="false" customHeight="false" outlineLevel="0" collapsed="false">
      <c r="A7" s="39" t="str">
        <f aca="false">데이터_총괄!A4</f>
        <v>2025.02</v>
      </c>
      <c r="B7" s="24" t="n">
        <f aca="false">데이터_총괄!D4</f>
        <v>22</v>
      </c>
      <c r="C7" s="25" t="n">
        <f aca="false">데이터_총괄!E4</f>
        <v>1014431</v>
      </c>
      <c r="D7" s="24" t="n">
        <f aca="false">데이터_총괄!F4</f>
        <v>16151895.1</v>
      </c>
      <c r="E7" s="25" t="n">
        <f aca="false">데이터_총괄!G4</f>
        <v>52292301</v>
      </c>
      <c r="F7" s="25" t="n">
        <f aca="false">데이터_총괄!J4</f>
        <v>48328741</v>
      </c>
      <c r="G7" s="25" t="n">
        <f aca="false">데이터_총괄!K4</f>
        <v>3963560</v>
      </c>
      <c r="H7" s="40" t="n">
        <f aca="false">E7/E6-1</f>
        <v>0.0633490862310711</v>
      </c>
      <c r="I7" s="40" t="n">
        <f aca="false">F7/F6-1</f>
        <v>-0.0555681774035058</v>
      </c>
      <c r="J7" s="40"/>
      <c r="K7" s="40"/>
      <c r="L7" s="25"/>
      <c r="M7" s="25" t="n">
        <f aca="false">E7/B7</f>
        <v>2376922.77272727</v>
      </c>
      <c r="N7" s="40" t="n">
        <f aca="false">M7/M6-1</f>
        <v>-0.0333190125172081</v>
      </c>
      <c r="O7" s="41" t="n">
        <f aca="false">E7/D7</f>
        <v>3.23753347060804</v>
      </c>
      <c r="P7" s="41" t="n">
        <f aca="false">F7/데이터_총괄!I4</f>
        <v>1.16356103782381</v>
      </c>
      <c r="Q7" s="42" t="n">
        <f aca="false">O7/P7</f>
        <v>2.7824354420316</v>
      </c>
      <c r="R7" s="25"/>
      <c r="S7" s="25"/>
    </row>
    <row r="8" customFormat="false" ht="15" hidden="false" customHeight="false" outlineLevel="0" collapsed="false">
      <c r="A8" s="39" t="str">
        <f aca="false">데이터_총괄!A5</f>
        <v>2025.03</v>
      </c>
      <c r="B8" s="24" t="n">
        <f aca="false">데이터_총괄!D5</f>
        <v>22</v>
      </c>
      <c r="C8" s="25" t="n">
        <f aca="false">데이터_총괄!E5</f>
        <v>1236266</v>
      </c>
      <c r="D8" s="24" t="n">
        <f aca="false">데이터_총괄!F5</f>
        <v>15702059.6</v>
      </c>
      <c r="E8" s="25" t="n">
        <f aca="false">데이터_총괄!G5</f>
        <v>58064562</v>
      </c>
      <c r="F8" s="25" t="n">
        <f aca="false">데이터_총괄!J5</f>
        <v>53341032</v>
      </c>
      <c r="G8" s="25" t="n">
        <f aca="false">데이터_총괄!K5</f>
        <v>4723530</v>
      </c>
      <c r="H8" s="40" t="n">
        <f aca="false">E8/E7-1</f>
        <v>0.110384528689988</v>
      </c>
      <c r="I8" s="40" t="n">
        <f aca="false">F8/F7-1</f>
        <v>0.103712426524829</v>
      </c>
      <c r="J8" s="40"/>
      <c r="K8" s="40"/>
      <c r="L8" s="25"/>
      <c r="M8" s="25" t="n">
        <f aca="false">E8/B8</f>
        <v>2639298.27272727</v>
      </c>
      <c r="N8" s="40" t="n">
        <f aca="false">M8/M7-1</f>
        <v>0.110384528689988</v>
      </c>
      <c r="O8" s="41" t="n">
        <f aca="false">E8/D8</f>
        <v>3.69789463797475</v>
      </c>
      <c r="P8" s="41" t="n">
        <f aca="false">F8/데이터_총괄!I5</f>
        <v>1.27122761887282</v>
      </c>
      <c r="Q8" s="42" t="n">
        <f aca="false">O8/P8</f>
        <v>2.90891621852397</v>
      </c>
      <c r="R8" s="25"/>
      <c r="S8" s="25"/>
    </row>
    <row r="9" customFormat="false" ht="15" hidden="false" customHeight="false" outlineLevel="0" collapsed="false">
      <c r="A9" s="39" t="str">
        <f aca="false">데이터_총괄!A6</f>
        <v>2025.04</v>
      </c>
      <c r="B9" s="24" t="n">
        <f aca="false">데이터_총괄!D6</f>
        <v>24</v>
      </c>
      <c r="C9" s="25" t="n">
        <f aca="false">데이터_총괄!E6</f>
        <v>1088160</v>
      </c>
      <c r="D9" s="24" t="n">
        <f aca="false">데이터_총괄!F6</f>
        <v>17527804.9</v>
      </c>
      <c r="E9" s="25" t="n">
        <f aca="false">데이터_총괄!G6</f>
        <v>58035745</v>
      </c>
      <c r="F9" s="25" t="n">
        <f aca="false">데이터_총괄!J6</f>
        <v>53232716</v>
      </c>
      <c r="G9" s="25" t="n">
        <f aca="false">데이터_총괄!K6</f>
        <v>4803029</v>
      </c>
      <c r="H9" s="40" t="n">
        <f aca="false">E9/E8-1</f>
        <v>-0.000496292385706809</v>
      </c>
      <c r="I9" s="40" t="n">
        <f aca="false">F9/F8-1</f>
        <v>-0.00203063187828834</v>
      </c>
      <c r="J9" s="40"/>
      <c r="K9" s="40"/>
      <c r="L9" s="25"/>
      <c r="M9" s="25" t="n">
        <f aca="false">E9/B9</f>
        <v>2418156.04166667</v>
      </c>
      <c r="N9" s="40" t="n">
        <f aca="false">M9/M8-1</f>
        <v>-0.0837882680202313</v>
      </c>
      <c r="O9" s="41" t="n">
        <f aca="false">E9/D9</f>
        <v>3.31106749140048</v>
      </c>
      <c r="P9" s="41" t="n">
        <f aca="false">F9/데이터_총괄!I6</f>
        <v>1.17624127116845</v>
      </c>
      <c r="Q9" s="42" t="n">
        <f aca="false">O9/P9</f>
        <v>2.81495605753687</v>
      </c>
      <c r="R9" s="25"/>
      <c r="S9" s="25"/>
    </row>
    <row r="10" customFormat="false" ht="15" hidden="false" customHeight="false" outlineLevel="0" collapsed="false">
      <c r="A10" s="39" t="str">
        <f aca="false">데이터_총괄!A7</f>
        <v>2025.05</v>
      </c>
      <c r="B10" s="24" t="n">
        <f aca="false">데이터_총괄!D7</f>
        <v>21.5</v>
      </c>
      <c r="C10" s="25" t="n">
        <f aca="false">데이터_총괄!E7</f>
        <v>1034785</v>
      </c>
      <c r="D10" s="24" t="n">
        <f aca="false">데이터_총괄!F7</f>
        <v>16573462.9</v>
      </c>
      <c r="E10" s="25" t="n">
        <f aca="false">데이터_총괄!G7</f>
        <v>57261063</v>
      </c>
      <c r="F10" s="25" t="n">
        <f aca="false">데이터_총괄!J7</f>
        <v>50345116</v>
      </c>
      <c r="G10" s="25" t="n">
        <f aca="false">데이터_총괄!K7</f>
        <v>6915946</v>
      </c>
      <c r="H10" s="40" t="n">
        <f aca="false">E10/E9-1</f>
        <v>-0.0133483597048681</v>
      </c>
      <c r="I10" s="40" t="n">
        <f aca="false">F10/F9-1</f>
        <v>-0.0542448369532751</v>
      </c>
      <c r="J10" s="40"/>
      <c r="K10" s="40"/>
      <c r="L10" s="25"/>
      <c r="M10" s="25" t="n">
        <f aca="false">E10/B10</f>
        <v>2663305.25581395</v>
      </c>
      <c r="N10" s="40" t="n">
        <f aca="false">M10/M9-1</f>
        <v>0.101378575213171</v>
      </c>
      <c r="O10" s="41" t="n">
        <f aca="false">E10/D10</f>
        <v>3.45498483602965</v>
      </c>
      <c r="P10" s="41" t="n">
        <f aca="false">F10/데이터_총괄!I7</f>
        <v>1.1699874891919</v>
      </c>
      <c r="Q10" s="42" t="n">
        <f aca="false">O10/P10</f>
        <v>2.9530100688649</v>
      </c>
      <c r="R10" s="25"/>
      <c r="S10" s="25"/>
    </row>
    <row r="11" customFormat="false" ht="15" hidden="false" customHeight="false" outlineLevel="0" collapsed="false">
      <c r="A11" s="39" t="str">
        <f aca="false">데이터_총괄!A8</f>
        <v>2025.06</v>
      </c>
      <c r="B11" s="24" t="n">
        <f aca="false">데이터_총괄!D8</f>
        <v>21</v>
      </c>
      <c r="C11" s="25" t="n">
        <f aca="false">데이터_총괄!E8</f>
        <v>1328545</v>
      </c>
      <c r="D11" s="24" t="n">
        <f aca="false">데이터_총괄!F8</f>
        <v>16221157</v>
      </c>
      <c r="E11" s="25" t="n">
        <f aca="false">데이터_총괄!G8</f>
        <v>59833797</v>
      </c>
      <c r="F11" s="25" t="n">
        <f aca="false">데이터_총괄!J8</f>
        <v>50825746</v>
      </c>
      <c r="G11" s="25" t="n">
        <f aca="false">데이터_총괄!K8</f>
        <v>9008051</v>
      </c>
      <c r="H11" s="40" t="n">
        <f aca="false">E11/E10-1</f>
        <v>0.0449299028905559</v>
      </c>
      <c r="I11" s="40" t="n">
        <f aca="false">F11/F10-1</f>
        <v>0.00954670558311954</v>
      </c>
      <c r="J11" s="40"/>
      <c r="K11" s="40"/>
      <c r="L11" s="25"/>
      <c r="M11" s="25" t="n">
        <f aca="false">E11/B11</f>
        <v>2849228.42857143</v>
      </c>
      <c r="N11" s="40" t="n">
        <f aca="false">M11/M10-1</f>
        <v>0.0698091862927119</v>
      </c>
      <c r="O11" s="41" t="n">
        <f aca="false">E11/D11</f>
        <v>3.68862695799073</v>
      </c>
      <c r="P11" s="41" t="n">
        <f aca="false">F11/데이터_총괄!I8</f>
        <v>1.18949384340714</v>
      </c>
      <c r="Q11" s="42" t="n">
        <f aca="false">O11/P11</f>
        <v>3.1010055061951</v>
      </c>
      <c r="R11" s="25"/>
      <c r="S11" s="25"/>
    </row>
    <row r="12" customFormat="false" ht="15" hidden="false" customHeight="false" outlineLevel="0" collapsed="false">
      <c r="A12" s="39" t="str">
        <f aca="false">데이터_총괄!A9</f>
        <v>2025.07</v>
      </c>
      <c r="B12" s="24" t="n">
        <f aca="false">데이터_총괄!D9</f>
        <v>25</v>
      </c>
      <c r="C12" s="25" t="n">
        <f aca="false">데이터_총괄!E9</f>
        <v>1177196</v>
      </c>
      <c r="D12" s="24" t="n">
        <f aca="false">데이터_총괄!F9</f>
        <v>17580838.3</v>
      </c>
      <c r="E12" s="25" t="n">
        <f aca="false">데이터_총괄!G9</f>
        <v>60724322</v>
      </c>
      <c r="F12" s="25" t="n">
        <f aca="false">데이터_총괄!J9</f>
        <v>54210371</v>
      </c>
      <c r="G12" s="25" t="n">
        <f aca="false">데이터_총괄!K9</f>
        <v>6513951</v>
      </c>
      <c r="H12" s="40" t="n">
        <f aca="false">E12/E11-1</f>
        <v>0.0148833108485493</v>
      </c>
      <c r="I12" s="40" t="n">
        <f aca="false">F12/F11-1</f>
        <v>0.0665927264500947</v>
      </c>
      <c r="J12" s="40"/>
      <c r="K12" s="40"/>
      <c r="L12" s="25"/>
      <c r="M12" s="25" t="n">
        <f aca="false">E12/B12</f>
        <v>2428972.88</v>
      </c>
      <c r="N12" s="40" t="n">
        <f aca="false">M12/M11-1</f>
        <v>-0.147498018887219</v>
      </c>
      <c r="O12" s="41" t="n">
        <f aca="false">E12/D12</f>
        <v>3.4540060584028</v>
      </c>
      <c r="P12" s="41" t="n">
        <f aca="false">F12/데이터_총괄!I9</f>
        <v>1.14030552574688</v>
      </c>
      <c r="Q12" s="42" t="n">
        <f aca="false">O12/P12</f>
        <v>3.02901808367587</v>
      </c>
      <c r="R12" s="25"/>
      <c r="S12" s="25"/>
    </row>
    <row r="13" customFormat="false" ht="15" hidden="false" customHeight="false" outlineLevel="0" collapsed="false">
      <c r="A13" s="39" t="str">
        <f aca="false">데이터_총괄!A10</f>
        <v>2025.08</v>
      </c>
      <c r="B13" s="24" t="n">
        <f aca="false">데이터_총괄!D10</f>
        <v>22.5</v>
      </c>
      <c r="C13" s="25" t="n">
        <f aca="false">데이터_총괄!E10</f>
        <v>1058881</v>
      </c>
      <c r="D13" s="24" t="n">
        <f aca="false">데이터_총괄!F10</f>
        <v>17118673.9</v>
      </c>
      <c r="E13" s="25" t="n">
        <f aca="false">데이터_총괄!G10</f>
        <v>58259332</v>
      </c>
      <c r="F13" s="25" t="n">
        <f aca="false">데이터_총괄!J10</f>
        <v>51856624</v>
      </c>
      <c r="G13" s="25" t="n">
        <f aca="false">데이터_총괄!K10</f>
        <v>6402708</v>
      </c>
      <c r="H13" s="40" t="n">
        <f aca="false">E13/E12-1</f>
        <v>-0.0405931251072675</v>
      </c>
      <c r="I13" s="40" t="n">
        <f aca="false">F13/F12-1</f>
        <v>-0.043418758377433</v>
      </c>
      <c r="J13" s="40"/>
      <c r="K13" s="40"/>
      <c r="L13" s="25"/>
      <c r="M13" s="25" t="n">
        <f aca="false">E13/B13</f>
        <v>2589303.64444444</v>
      </c>
      <c r="N13" s="40" t="n">
        <f aca="false">M13/M12-1</f>
        <v>0.0660076387697026</v>
      </c>
      <c r="O13" s="41" t="n">
        <f aca="false">E13/D13</f>
        <v>3.40326197813722</v>
      </c>
      <c r="P13" s="41" t="n">
        <f aca="false">F13/데이터_총괄!I10</f>
        <v>1.06608915438261</v>
      </c>
      <c r="Q13" s="42" t="n">
        <f aca="false">O13/P13</f>
        <v>3.19228646511099</v>
      </c>
      <c r="R13" s="25"/>
      <c r="S13" s="25"/>
    </row>
    <row r="14" customFormat="false" ht="15" hidden="false" customHeight="false" outlineLevel="0" collapsed="false">
      <c r="A14" s="39" t="str">
        <f aca="false">데이터_총괄!A11</f>
        <v>2025.09</v>
      </c>
      <c r="B14" s="24" t="n">
        <f aca="false">데이터_총괄!D11</f>
        <v>24</v>
      </c>
      <c r="C14" s="25" t="n">
        <f aca="false">데이터_총괄!E11</f>
        <v>1451822</v>
      </c>
      <c r="D14" s="24" t="n">
        <f aca="false">데이터_총괄!F11</f>
        <v>18076703.2</v>
      </c>
      <c r="E14" s="25" t="n">
        <f aca="false">데이터_총괄!G11</f>
        <v>65904118</v>
      </c>
      <c r="F14" s="25" t="n">
        <f aca="false">데이터_총괄!J11</f>
        <v>56419614</v>
      </c>
      <c r="G14" s="25" t="n">
        <f aca="false">데이터_총괄!K11</f>
        <v>9484504</v>
      </c>
      <c r="H14" s="40" t="n">
        <f aca="false">E14/E13-1</f>
        <v>0.131219939150693</v>
      </c>
      <c r="I14" s="40" t="n">
        <f aca="false">F14/F13-1</f>
        <v>0.0879924231087623</v>
      </c>
      <c r="J14" s="40"/>
      <c r="K14" s="40"/>
      <c r="L14" s="25"/>
      <c r="M14" s="25" t="n">
        <f aca="false">E14/B14</f>
        <v>2746004.91666667</v>
      </c>
      <c r="N14" s="40" t="n">
        <f aca="false">M14/M13-1</f>
        <v>0.0605186929537744</v>
      </c>
      <c r="O14" s="41" t="n">
        <f aca="false">E14/D14</f>
        <v>3.64580406453761</v>
      </c>
      <c r="P14" s="41" t="n">
        <f aca="false">F14/데이터_총괄!I11</f>
        <v>1.19335019266815</v>
      </c>
      <c r="Q14" s="42" t="n">
        <f aca="false">O14/P14</f>
        <v>3.05509990859107</v>
      </c>
      <c r="R14" s="25"/>
      <c r="S14" s="25"/>
    </row>
    <row r="15" customFormat="false" ht="15" hidden="false" customHeight="false" outlineLevel="0" collapsed="false">
      <c r="A15" s="39" t="str">
        <f aca="false">데이터_총괄!A12</f>
        <v>2025.10</v>
      </c>
      <c r="B15" s="24" t="n">
        <f aca="false">데이터_총괄!D12</f>
        <v>20</v>
      </c>
      <c r="C15" s="25" t="n">
        <f aca="false">데이터_총괄!E12</f>
        <v>1040165</v>
      </c>
      <c r="D15" s="24" t="n">
        <f aca="false">데이터_총괄!F12</f>
        <v>16017317.9</v>
      </c>
      <c r="E15" s="25" t="n">
        <f aca="false">데이터_총괄!G12</f>
        <v>59511578</v>
      </c>
      <c r="F15" s="25" t="n">
        <f aca="false">데이터_총괄!J12</f>
        <v>53510827</v>
      </c>
      <c r="G15" s="25" t="n">
        <f aca="false">데이터_총괄!K12</f>
        <v>6000751</v>
      </c>
      <c r="H15" s="40" t="n">
        <f aca="false">E15/E14-1</f>
        <v>-0.0969975806367669</v>
      </c>
      <c r="I15" s="40" t="n">
        <f aca="false">F15/F14-1</f>
        <v>-0.0515563080598176</v>
      </c>
      <c r="J15" s="40"/>
      <c r="K15" s="40"/>
      <c r="L15" s="25"/>
      <c r="M15" s="25" t="n">
        <f aca="false">E15/B15</f>
        <v>2975578.9</v>
      </c>
      <c r="N15" s="40" t="n">
        <f aca="false">M15/M14-1</f>
        <v>0.0836029032358798</v>
      </c>
      <c r="O15" s="41" t="n">
        <f aca="false">E15/D15</f>
        <v>3.71545213571618</v>
      </c>
      <c r="P15" s="41" t="n">
        <f aca="false">F15/데이터_총괄!I12</f>
        <v>1.12474665110652</v>
      </c>
      <c r="Q15" s="42" t="n">
        <f aca="false">O15/P15</f>
        <v>3.30336803586919</v>
      </c>
      <c r="R15" s="25"/>
      <c r="S15" s="25"/>
    </row>
    <row r="16" customFormat="false" ht="15" hidden="false" customHeight="false" outlineLevel="0" collapsed="false">
      <c r="A16" s="39" t="str">
        <f aca="false">데이터_총괄!A13</f>
        <v>2025.11</v>
      </c>
      <c r="B16" s="24" t="n">
        <f aca="false">데이터_총괄!D13</f>
        <v>22.5</v>
      </c>
      <c r="C16" s="25" t="n">
        <f aca="false">데이터_총괄!E13</f>
        <v>1152460</v>
      </c>
      <c r="D16" s="24" t="n">
        <f aca="false">데이터_총괄!F13</f>
        <v>14605096.4</v>
      </c>
      <c r="E16" s="25" t="n">
        <f aca="false">데이터_총괄!G13</f>
        <v>60752618</v>
      </c>
      <c r="F16" s="25" t="n">
        <f aca="false">데이터_총괄!J13</f>
        <v>51284605</v>
      </c>
      <c r="G16" s="25" t="n">
        <f aca="false">데이터_총괄!K13</f>
        <v>9468013</v>
      </c>
      <c r="H16" s="40" t="n">
        <f aca="false">E16/E15-1</f>
        <v>0.0208537572302316</v>
      </c>
      <c r="I16" s="40" t="n">
        <f aca="false">F16/F15-1</f>
        <v>-0.0416032067678566</v>
      </c>
      <c r="J16" s="40"/>
      <c r="K16" s="40"/>
      <c r="L16" s="25"/>
      <c r="M16" s="25" t="n">
        <f aca="false">E16/B16</f>
        <v>2700116.35555556</v>
      </c>
      <c r="N16" s="40" t="n">
        <f aca="false">M16/M15-1</f>
        <v>-0.0925744380175717</v>
      </c>
      <c r="O16" s="41" t="n">
        <f aca="false">E16/D16</f>
        <v>4.15968620378295</v>
      </c>
      <c r="P16" s="41" t="n">
        <f aca="false">F16/데이터_총괄!I13</f>
        <v>1.17752070608676</v>
      </c>
      <c r="Q16" s="42" t="n">
        <f aca="false">O16/P16</f>
        <v>3.53258009161197</v>
      </c>
      <c r="R16" s="25"/>
      <c r="S16" s="25"/>
    </row>
    <row r="17" customFormat="false" ht="15" hidden="false" customHeight="false" outlineLevel="0" collapsed="false">
      <c r="A17" s="39" t="str">
        <f aca="false">데이터_총괄!A14</f>
        <v>2025.12</v>
      </c>
      <c r="B17" s="24" t="n">
        <f aca="false">데이터_총괄!D14</f>
        <v>24</v>
      </c>
      <c r="C17" s="25" t="n">
        <f aca="false">데이터_총괄!E14</f>
        <v>1275309</v>
      </c>
      <c r="D17" s="24" t="n">
        <f aca="false">데이터_총괄!F14</f>
        <v>17977895.8</v>
      </c>
      <c r="E17" s="25" t="n">
        <f aca="false">데이터_총괄!G14</f>
        <v>69513624</v>
      </c>
      <c r="F17" s="25" t="n">
        <f aca="false">데이터_총괄!J14</f>
        <v>57367684</v>
      </c>
      <c r="G17" s="25" t="n">
        <f aca="false">데이터_총괄!K14</f>
        <v>12145941</v>
      </c>
      <c r="H17" s="40" t="n">
        <f aca="false">E17/E16-1</f>
        <v>0.144207875947009</v>
      </c>
      <c r="I17" s="40" t="n">
        <f aca="false">F17/F16-1</f>
        <v>0.118614133812671</v>
      </c>
      <c r="J17" s="40"/>
      <c r="K17" s="40"/>
      <c r="L17" s="25"/>
      <c r="M17" s="25" t="n">
        <f aca="false">E17/B17</f>
        <v>2896401</v>
      </c>
      <c r="N17" s="40" t="n">
        <f aca="false">M17/M16-1</f>
        <v>0.0726948837003205</v>
      </c>
      <c r="O17" s="41" t="n">
        <f aca="false">E17/D17</f>
        <v>3.8666162477146</v>
      </c>
      <c r="P17" s="41" t="n">
        <f aca="false">F17/데이터_총괄!I14</f>
        <v>1.20747618444904</v>
      </c>
      <c r="Q17" s="42" t="n">
        <f aca="false">O17/P17</f>
        <v>3.20222982242826</v>
      </c>
      <c r="R17" s="25" t="n">
        <f aca="false">SUM(E6:E17)</f>
        <v>709330044</v>
      </c>
      <c r="S17" s="25" t="n">
        <f aca="false">SUM(G6:G17)</f>
        <v>77434676</v>
      </c>
    </row>
    <row r="18" customFormat="false" ht="15" hidden="false" customHeight="false" outlineLevel="0" collapsed="false">
      <c r="A18" s="39" t="str">
        <f aca="false">데이터_총괄!A15</f>
        <v>2026.01</v>
      </c>
      <c r="B18" s="24" t="n">
        <f aca="false">데이터_총괄!D15</f>
        <v>23.5</v>
      </c>
      <c r="C18" s="25" t="n">
        <f aca="false">데이터_총괄!E15</f>
        <v>1027989</v>
      </c>
      <c r="D18" s="24" t="n">
        <f aca="false">데이터_총괄!F15</f>
        <v>16739947.8</v>
      </c>
      <c r="E18" s="25" t="n">
        <f aca="false">데이터_총괄!G15</f>
        <v>65843937</v>
      </c>
      <c r="F18" s="25" t="n">
        <f aca="false">데이터_총괄!J15</f>
        <v>57143469</v>
      </c>
      <c r="G18" s="25" t="n">
        <f aca="false">데이터_총괄!K15</f>
        <v>8700468</v>
      </c>
      <c r="H18" s="40" t="n">
        <f aca="false">E18/E17-1</f>
        <v>-0.052790903262359</v>
      </c>
      <c r="I18" s="40" t="n">
        <f aca="false">F18/F17-1</f>
        <v>-0.00390838507616942</v>
      </c>
      <c r="J18" s="40" t="n">
        <f aca="false">E18/E6-1</f>
        <v>0.338917754695977</v>
      </c>
      <c r="K18" s="40" t="n">
        <f aca="false">F18/F6-1</f>
        <v>0.116687698882043</v>
      </c>
      <c r="L18" s="25" t="n">
        <f aca="false">G18-G6</f>
        <v>10695776</v>
      </c>
      <c r="M18" s="25" t="n">
        <f aca="false">E18/B18</f>
        <v>2801869.65957447</v>
      </c>
      <c r="N18" s="40" t="n">
        <f aca="false">M18/M17-1</f>
        <v>-0.032637518225388</v>
      </c>
      <c r="O18" s="41" t="n">
        <f aca="false">E18/D18</f>
        <v>3.93334183515196</v>
      </c>
      <c r="P18" s="41" t="n">
        <f aca="false">F18/데이터_총괄!I15</f>
        <v>1.14252396529967</v>
      </c>
      <c r="Q18" s="42" t="n">
        <f aca="false">O18/P18</f>
        <v>3.44267775085164</v>
      </c>
      <c r="R18" s="25" t="n">
        <f aca="false">SUM(E7:E18)</f>
        <v>725996997</v>
      </c>
      <c r="S18" s="25" t="n">
        <f aca="false">SUM(G7:G18)</f>
        <v>88130452</v>
      </c>
    </row>
    <row r="19" customFormat="false" ht="15" hidden="false" customHeight="false" outlineLevel="0" collapsed="false">
      <c r="A19" s="39" t="str">
        <f aca="false">데이터_총괄!A16</f>
        <v>2026.02</v>
      </c>
      <c r="B19" s="24" t="n">
        <f aca="false">데이터_총괄!D16</f>
        <v>19</v>
      </c>
      <c r="C19" s="25" t="n">
        <f aca="false">데이터_총괄!E16</f>
        <v>970132</v>
      </c>
      <c r="D19" s="24" t="n">
        <f aca="false">데이터_총괄!F16</f>
        <v>15601517.8</v>
      </c>
      <c r="E19" s="25" t="n">
        <f aca="false">데이터_총괄!G16</f>
        <v>67642547</v>
      </c>
      <c r="F19" s="25" t="n">
        <f aca="false">데이터_총괄!J16</f>
        <v>51933913</v>
      </c>
      <c r="G19" s="25" t="n">
        <f aca="false">데이터_총괄!K16</f>
        <v>15708634</v>
      </c>
      <c r="H19" s="40" t="n">
        <f aca="false">E19/E18-1</f>
        <v>0.0273162584430515</v>
      </c>
      <c r="I19" s="40" t="n">
        <f aca="false">F19/F18-1</f>
        <v>-0.091166253837337</v>
      </c>
      <c r="J19" s="40" t="n">
        <f aca="false">E19/E7-1</f>
        <v>0.293546960192094</v>
      </c>
      <c r="K19" s="40" t="n">
        <f aca="false">F19/F7-1</f>
        <v>0.0745968532472219</v>
      </c>
      <c r="L19" s="25" t="n">
        <f aca="false">G19-G7</f>
        <v>11745074</v>
      </c>
      <c r="M19" s="25" t="n">
        <f aca="false">E19/B19</f>
        <v>3560134.05263158</v>
      </c>
      <c r="N19" s="40" t="n">
        <f aca="false">M19/M18-1</f>
        <v>0.270628003863774</v>
      </c>
      <c r="O19" s="41" t="n">
        <f aca="false">E19/D19</f>
        <v>4.33563886970023</v>
      </c>
      <c r="P19" s="41" t="n">
        <f aca="false">F19/데이터_총괄!I16</f>
        <v>1.19930648959583</v>
      </c>
      <c r="Q19" s="42" t="n">
        <f aca="false">O19/P19</f>
        <v>3.61512166182087</v>
      </c>
      <c r="R19" s="25" t="n">
        <f aca="false">SUM(E8:E19)</f>
        <v>741347243</v>
      </c>
      <c r="S19" s="25" t="n">
        <f aca="false">SUM(G8:G19)</f>
        <v>99875526</v>
      </c>
    </row>
    <row r="20" customFormat="false" ht="15" hidden="false" customHeight="false" outlineLevel="0" collapsed="false">
      <c r="A20" s="39" t="str">
        <f aca="false">데이터_총괄!A17</f>
        <v>2026.03</v>
      </c>
      <c r="B20" s="24" t="n">
        <f aca="false">데이터_총괄!D17</f>
        <v>23</v>
      </c>
      <c r="C20" s="25" t="n">
        <f aca="false">데이터_총괄!E17</f>
        <v>1439801</v>
      </c>
      <c r="D20" s="24" t="n">
        <f aca="false">데이터_총괄!F17</f>
        <v>16180252</v>
      </c>
      <c r="E20" s="25" t="n">
        <f aca="false">데이터_총괄!G17</f>
        <v>87333128</v>
      </c>
      <c r="F20" s="25" t="n">
        <f aca="false">데이터_총괄!J17</f>
        <v>60753446</v>
      </c>
      <c r="G20" s="25" t="n">
        <f aca="false">데이터_총괄!K17</f>
        <v>26579682</v>
      </c>
      <c r="H20" s="40" t="n">
        <f aca="false">E20/E19-1</f>
        <v>0.29109756910839</v>
      </c>
      <c r="I20" s="40" t="n">
        <f aca="false">F20/F19-1</f>
        <v>0.169822231573423</v>
      </c>
      <c r="J20" s="40" t="n">
        <f aca="false">E20/E8-1</f>
        <v>0.504069349562992</v>
      </c>
      <c r="K20" s="40" t="n">
        <f aca="false">F20/F8-1</f>
        <v>0.138962703233788</v>
      </c>
      <c r="L20" s="25" t="n">
        <f aca="false">G20-G8</f>
        <v>21856152</v>
      </c>
      <c r="M20" s="25" t="n">
        <f aca="false">E20/B20</f>
        <v>3797092.52173913</v>
      </c>
      <c r="N20" s="40" t="n">
        <f aca="false">M20/M19-1</f>
        <v>0.0665588614373653</v>
      </c>
      <c r="O20" s="41" t="n">
        <f aca="false">E20/D20</f>
        <v>5.3975134627075</v>
      </c>
      <c r="P20" s="41" t="n">
        <f aca="false">F20/데이터_총괄!I17</f>
        <v>1.38184635867779</v>
      </c>
      <c r="Q20" s="42" t="n">
        <f aca="false">O20/P20</f>
        <v>3.90601562092045</v>
      </c>
      <c r="R20" s="25" t="n">
        <f aca="false">SUM(E9:E20)</f>
        <v>770615809</v>
      </c>
      <c r="S20" s="25" t="n">
        <f aca="false">SUM(G9:G20)</f>
        <v>121731678</v>
      </c>
    </row>
    <row r="21" customFormat="false" ht="15" hidden="false" customHeight="false" outlineLevel="0" collapsed="false">
      <c r="A21" s="39" t="str">
        <f aca="false">데이터_총괄!A18</f>
        <v>2026.04</v>
      </c>
      <c r="B21" s="24" t="n">
        <f aca="false">데이터_총괄!D18</f>
        <v>24</v>
      </c>
      <c r="C21" s="25" t="n">
        <f aca="false">데이터_총괄!E18</f>
        <v>1130727</v>
      </c>
      <c r="D21" s="24" t="n">
        <f aca="false">데이터_총괄!F18</f>
        <v>14413704.2</v>
      </c>
      <c r="E21" s="25" t="n">
        <f aca="false">데이터_총괄!G18</f>
        <v>85751883</v>
      </c>
      <c r="F21" s="25" t="n">
        <f aca="false">데이터_총괄!J18</f>
        <v>62104908</v>
      </c>
      <c r="G21" s="25" t="n">
        <f aca="false">데이터_총괄!K18</f>
        <v>23646975</v>
      </c>
      <c r="H21" s="40" t="n">
        <f aca="false">E21/E20-1</f>
        <v>-0.0181059013482261</v>
      </c>
      <c r="I21" s="40" t="n">
        <f aca="false">F21/F20-1</f>
        <v>0.0222450262327507</v>
      </c>
      <c r="J21" s="40" t="n">
        <f aca="false">E21/E9-1</f>
        <v>0.477570125101349</v>
      </c>
      <c r="K21" s="40" t="n">
        <f aca="false">F21/F9-1</f>
        <v>0.166668031741984</v>
      </c>
      <c r="L21" s="25" t="n">
        <f aca="false">G21-G9</f>
        <v>18843946</v>
      </c>
      <c r="M21" s="25" t="n">
        <f aca="false">E21/B21</f>
        <v>3572995.125</v>
      </c>
      <c r="N21" s="40" t="n">
        <f aca="false">M21/M20-1</f>
        <v>-0.0590181554587166</v>
      </c>
      <c r="O21" s="41" t="n">
        <f aca="false">E21/D21</f>
        <v>5.94933001330775</v>
      </c>
      <c r="P21" s="41" t="n">
        <f aca="false">F21/데이터_총괄!I18</f>
        <v>1.47874177743768</v>
      </c>
      <c r="Q21" s="42" t="n">
        <f aca="false">O21/P21</f>
        <v>4.02323793381735</v>
      </c>
      <c r="R21" s="25" t="n">
        <f aca="false">SUM(E10:E21)</f>
        <v>798331947</v>
      </c>
      <c r="S21" s="25" t="n">
        <f aca="false">SUM(G10:G21)</f>
        <v>140575624</v>
      </c>
    </row>
    <row r="22" customFormat="false" ht="15" hidden="false" customHeight="false" outlineLevel="0" collapsed="false">
      <c r="A22" s="39" t="str">
        <f aca="false">데이터_총괄!A19</f>
        <v>2026.05</v>
      </c>
      <c r="B22" s="24" t="n">
        <f aca="false">데이터_총괄!D19</f>
        <v>20.5</v>
      </c>
      <c r="C22" s="25" t="n">
        <f aca="false">데이터_총괄!E19</f>
        <v>993936</v>
      </c>
      <c r="D22" s="24" t="n">
        <f aca="false">데이터_총괄!F19</f>
        <v>13589511.3</v>
      </c>
      <c r="E22" s="25" t="n">
        <f aca="false">데이터_총괄!G19</f>
        <v>87576083</v>
      </c>
      <c r="F22" s="25" t="n">
        <f aca="false">데이터_총괄!J19</f>
        <v>60748350</v>
      </c>
      <c r="G22" s="25" t="n">
        <f aca="false">데이터_총괄!K19</f>
        <v>26827733</v>
      </c>
      <c r="H22" s="40" t="n">
        <f aca="false">E22/E21-1</f>
        <v>0.0212730022499914</v>
      </c>
      <c r="I22" s="40" t="n">
        <f aca="false">F22/F21-1</f>
        <v>-0.0218430079632354</v>
      </c>
      <c r="J22" s="40" t="n">
        <f aca="false">E22/E10-1</f>
        <v>0.529417695232099</v>
      </c>
      <c r="K22" s="40" t="n">
        <f aca="false">F22/F10-1</f>
        <v>0.206638395668807</v>
      </c>
      <c r="L22" s="25" t="n">
        <f aca="false">G22-G10</f>
        <v>19911787</v>
      </c>
      <c r="M22" s="25" t="n">
        <f aca="false">E22/B22</f>
        <v>4272004.04878049</v>
      </c>
      <c r="N22" s="40" t="n">
        <f aca="false">M22/M21-1</f>
        <v>0.195636685560965</v>
      </c>
      <c r="O22" s="41" t="n">
        <f aca="false">E22/D22</f>
        <v>6.44438795970537</v>
      </c>
      <c r="P22" s="41" t="n">
        <f aca="false">F22/데이터_총괄!I19</f>
        <v>1.52912533912799</v>
      </c>
      <c r="Q22" s="42" t="n">
        <f aca="false">O22/P22</f>
        <v>4.21442755201504</v>
      </c>
      <c r="R22" s="25" t="n">
        <f aca="false">SUM(E11:E22)</f>
        <v>828646967</v>
      </c>
      <c r="S22" s="25" t="n">
        <f aca="false">SUM(G11:G22)</f>
        <v>160487411</v>
      </c>
    </row>
    <row r="23" customFormat="false" ht="15" hidden="false" customHeight="false" outlineLevel="0" collapsed="false">
      <c r="A23" s="39" t="str">
        <f aca="false">데이터_총괄!A20</f>
        <v>2026.06</v>
      </c>
      <c r="B23" s="24" t="n">
        <f aca="false">데이터_총괄!D20</f>
        <v>22.5</v>
      </c>
      <c r="C23" s="25" t="n">
        <f aca="false">데이터_총괄!E20</f>
        <v>1245865</v>
      </c>
      <c r="D23" s="24" t="n">
        <f aca="false">데이터_총괄!F20</f>
        <v>15687925.9</v>
      </c>
      <c r="E23" s="25" t="n">
        <f aca="false">데이터_총괄!G20</f>
        <v>101956159</v>
      </c>
      <c r="F23" s="25" t="n">
        <f aca="false">데이터_총괄!J20</f>
        <v>66051586</v>
      </c>
      <c r="G23" s="25" t="n">
        <f aca="false">데이터_총괄!K20</f>
        <v>35904573</v>
      </c>
      <c r="H23" s="40" t="n">
        <f aca="false">E23/E22-1</f>
        <v>0.164200949704499</v>
      </c>
      <c r="I23" s="40" t="n">
        <f aca="false">F23/F22-1</f>
        <v>0.0872984369122782</v>
      </c>
      <c r="J23" s="40" t="n">
        <f aca="false">E23/E11-1</f>
        <v>0.70398945264998</v>
      </c>
      <c r="K23" s="40" t="n">
        <f aca="false">F23/F11-1</f>
        <v>0.299569434750648</v>
      </c>
      <c r="L23" s="25" t="n">
        <f aca="false">G23-G11</f>
        <v>26896522</v>
      </c>
      <c r="M23" s="25" t="n">
        <f aca="false">E23/B23</f>
        <v>4531384.84444444</v>
      </c>
      <c r="N23" s="40" t="n">
        <f aca="false">M23/M22-1</f>
        <v>0.0607164208418765</v>
      </c>
      <c r="O23" s="41" t="n">
        <f aca="false">E23/D23</f>
        <v>6.49902094450867</v>
      </c>
      <c r="P23" s="41" t="n">
        <f aca="false">F23/데이터_총괄!I20</f>
        <v>1.51185634742235</v>
      </c>
      <c r="Q23" s="42" t="n">
        <f aca="false">O23/P23</f>
        <v>4.29870268798303</v>
      </c>
      <c r="R23" s="25" t="n">
        <f aca="false">SUM(E12:E23)</f>
        <v>870769329</v>
      </c>
      <c r="S23" s="25" t="n">
        <f aca="false">SUM(G12:G23)</f>
        <v>187383933</v>
      </c>
    </row>
    <row r="24" customFormat="false" ht="15" hidden="false" customHeight="false" outlineLevel="0" collapsed="false">
      <c r="A24" s="39" t="str">
        <f aca="false">데이터_총괄!A21</f>
        <v>2026.07</v>
      </c>
      <c r="B24" s="24" t="n">
        <f aca="false">데이터_총괄!D21</f>
        <v>24</v>
      </c>
      <c r="C24" s="25" t="n">
        <f aca="false">데이터_총괄!E21</f>
        <v>1111934</v>
      </c>
      <c r="D24" s="24" t="n">
        <f aca="false">데이터_총괄!F21</f>
        <v>17660680.7</v>
      </c>
      <c r="E24" s="25" t="n">
        <f aca="false">데이터_총괄!G21</f>
        <v>98959099</v>
      </c>
      <c r="F24" s="25" t="n">
        <f aca="false">데이터_총괄!J21</f>
        <v>68567473</v>
      </c>
      <c r="G24" s="25" t="n">
        <f aca="false">데이터_총괄!K21</f>
        <v>30391625</v>
      </c>
      <c r="H24" s="40" t="n">
        <f aca="false">E24/E23-1</f>
        <v>-0.0293955757984175</v>
      </c>
      <c r="I24" s="40" t="n">
        <f aca="false">F24/F23-1</f>
        <v>0.0380897288370941</v>
      </c>
      <c r="J24" s="40" t="n">
        <f aca="false">E24/E12-1</f>
        <v>0.629645185663827</v>
      </c>
      <c r="K24" s="40" t="n">
        <f aca="false">F24/F12-1</f>
        <v>0.26484050441197</v>
      </c>
      <c r="L24" s="25" t="n">
        <f aca="false">G24-G12</f>
        <v>23877674</v>
      </c>
      <c r="M24" s="25" t="n">
        <f aca="false">E24/B24</f>
        <v>4123295.79166667</v>
      </c>
      <c r="N24" s="40" t="n">
        <f aca="false">M24/M23-1</f>
        <v>-0.0900583523110163</v>
      </c>
      <c r="O24" s="41" t="n">
        <f aca="false">E24/D24</f>
        <v>5.6033570099028</v>
      </c>
      <c r="P24" s="41" t="n">
        <f aca="false">F24/데이터_총괄!I21</f>
        <v>1.34067020127308</v>
      </c>
      <c r="Q24" s="42" t="n">
        <f aca="false">O24/P24</f>
        <v>4.17951932144231</v>
      </c>
      <c r="R24" s="25" t="n">
        <f aca="false">SUM(E13:E24)</f>
        <v>909004106</v>
      </c>
      <c r="S24" s="25" t="n">
        <f aca="false">SUM(G13:G24)</f>
        <v>211261607</v>
      </c>
    </row>
    <row r="26" customFormat="false" ht="15" hidden="false" customHeight="false" outlineLevel="0" collapsed="false">
      <c r="A26" s="39" t="s">
        <v>21727</v>
      </c>
      <c r="B26" s="28" t="n">
        <f aca="false">SUM(B6:B17)</f>
        <v>268.5</v>
      </c>
      <c r="C26" s="27" t="n">
        <f aca="false">SUM(C6:C17)</f>
        <v>13782461</v>
      </c>
      <c r="D26" s="28" t="n">
        <f aca="false">SUM(D6:D17)</f>
        <v>198539206.7</v>
      </c>
      <c r="E26" s="27" t="n">
        <f aca="false">SUM(E6:E17)</f>
        <v>709330044</v>
      </c>
      <c r="F26" s="27" t="n">
        <f aca="false">SUM(F6:F17)</f>
        <v>631895368</v>
      </c>
      <c r="G26" s="27" t="n">
        <f aca="false">SUM(G6:G17)</f>
        <v>77434676</v>
      </c>
      <c r="M26" s="27" t="n">
        <f aca="false">E26/B26</f>
        <v>2641825.11731844</v>
      </c>
      <c r="O26" s="43" t="n">
        <f aca="false">E26/D26</f>
        <v>3.57274543295533</v>
      </c>
      <c r="P26" s="43" t="n">
        <f aca="false">F26/SUM(데이터_총괄!I3:I14)</f>
        <v>1.16042347758429</v>
      </c>
      <c r="Q26" s="44" t="n">
        <f aca="false">O26/P26</f>
        <v>3.07882898094487</v>
      </c>
    </row>
    <row r="27" customFormat="false" ht="15" hidden="false" customHeight="false" outlineLevel="0" collapsed="false">
      <c r="A27" s="39" t="s">
        <v>21728</v>
      </c>
      <c r="B27" s="28" t="n">
        <f aca="false">SUM(B6:B12)</f>
        <v>155.5</v>
      </c>
      <c r="C27" s="27" t="n">
        <f aca="false">SUM(C6:C12)</f>
        <v>7803824</v>
      </c>
      <c r="D27" s="28" t="n">
        <f aca="false">SUM(D6:D12)</f>
        <v>114743519.5</v>
      </c>
      <c r="E27" s="27" t="n">
        <f aca="false">SUM(E6:E12)</f>
        <v>395388774</v>
      </c>
      <c r="F27" s="27" t="n">
        <f aca="false">SUM(F6:F12)</f>
        <v>361456014</v>
      </c>
      <c r="G27" s="27" t="n">
        <f aca="false">SUM(G6:G12)</f>
        <v>33932759</v>
      </c>
      <c r="M27" s="27" t="n">
        <f aca="false">E27/B27</f>
        <v>2542693.08038585</v>
      </c>
      <c r="O27" s="43" t="n">
        <f aca="false">E27/D27</f>
        <v>3.44584840802273</v>
      </c>
      <c r="P27" s="43" t="n">
        <f aca="false">F27/SUM(데이터_총괄!I3:I9)</f>
        <v>1.16606614931166</v>
      </c>
      <c r="Q27" s="44" t="n">
        <f aca="false">O27/P27</f>
        <v>2.95510542867303</v>
      </c>
    </row>
    <row r="28" customFormat="false" ht="15" hidden="false" customHeight="false" outlineLevel="0" collapsed="false">
      <c r="A28" s="39" t="s">
        <v>21729</v>
      </c>
      <c r="B28" s="28" t="n">
        <f aca="false">SUM(B18:B24)</f>
        <v>156.5</v>
      </c>
      <c r="C28" s="27" t="n">
        <f aca="false">SUM(C18:C24)</f>
        <v>7920384</v>
      </c>
      <c r="D28" s="28" t="n">
        <f aca="false">SUM(D18:D24)</f>
        <v>109873539.7</v>
      </c>
      <c r="E28" s="27" t="n">
        <f aca="false">SUM(E18:E24)</f>
        <v>595062836</v>
      </c>
      <c r="F28" s="27" t="n">
        <f aca="false">SUM(F18:F24)</f>
        <v>427303145</v>
      </c>
      <c r="G28" s="27" t="n">
        <f aca="false">SUM(G18:G24)</f>
        <v>167759690</v>
      </c>
      <c r="M28" s="27" t="n">
        <f aca="false">E28/B28</f>
        <v>3802318.44089457</v>
      </c>
      <c r="O28" s="43" t="n">
        <f aca="false">E28/D28</f>
        <v>5.41588846254309</v>
      </c>
      <c r="P28" s="43" t="n">
        <f aca="false">F28/SUM(데이터_총괄!I15:I21)</f>
        <v>1.36151858172179</v>
      </c>
      <c r="Q28" s="44" t="n">
        <f aca="false">O28/P28</f>
        <v>3.97782926744496</v>
      </c>
    </row>
    <row r="29" customFormat="false" ht="15" hidden="false" customHeight="false" outlineLevel="0" collapsed="false">
      <c r="A29" s="45" t="s">
        <v>21730</v>
      </c>
      <c r="B29" s="46" t="n">
        <f aca="false">B28/B27-1</f>
        <v>0.00643086816720251</v>
      </c>
      <c r="C29" s="46" t="n">
        <f aca="false">C28/C27-1</f>
        <v>0.0149362671428777</v>
      </c>
      <c r="D29" s="46" t="n">
        <f aca="false">D28/D27-1</f>
        <v>-0.0424423080381459</v>
      </c>
      <c r="E29" s="46" t="n">
        <f aca="false">E28/E27-1</f>
        <v>0.505006907454586</v>
      </c>
      <c r="F29" s="46" t="n">
        <f aca="false">F28/F27-1</f>
        <v>0.182171905984666</v>
      </c>
      <c r="G29" s="27" t="n">
        <f aca="false">G28-G27</f>
        <v>133826931</v>
      </c>
      <c r="M29" s="46" t="n">
        <f aca="false">M28/M27-1</f>
        <v>0.495390249898965</v>
      </c>
      <c r="O29" s="46" t="n">
        <f aca="false">O28/O27-1</f>
        <v>0.571714080611803</v>
      </c>
      <c r="P29" s="46" t="n">
        <f aca="false">P28/P27-1</f>
        <v>0.167616933675257</v>
      </c>
      <c r="Q29" s="46" t="n">
        <f aca="false">Q28/Q27-1</f>
        <v>0.346087090108044</v>
      </c>
    </row>
    <row r="30" customFormat="false" ht="15" hidden="false" customHeight="true" outlineLevel="0" collapsed="false">
      <c r="A30" s="2" t="s">
        <v>21731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</sheetData>
  <mergeCells count="4">
    <mergeCell ref="A1:S1"/>
    <mergeCell ref="A2:S2"/>
    <mergeCell ref="A3:S3"/>
    <mergeCell ref="A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8" min="6" style="0" width="11"/>
    <col collapsed="false" customWidth="true" hidden="false" outlineLevel="0" max="10" min="9" style="0" width="16"/>
    <col collapsed="false" customWidth="true" hidden="false" outlineLevel="0" max="11" min="11" style="0" width="11"/>
    <col collapsed="false" customWidth="true" hidden="false" outlineLevel="0" max="14" min="12" style="0" width="16"/>
  </cols>
  <sheetData>
    <row r="1" customFormat="false" ht="21.75" hidden="false" customHeight="true" outlineLevel="0" collapsed="false">
      <c r="A1" s="1" t="s">
        <v>21732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21733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2" t="s">
        <v>21734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4.9" hidden="false" customHeight="false" outlineLevel="0" collapsed="false">
      <c r="A5" s="23" t="s">
        <v>21735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customFormat="false" ht="15" hidden="false" customHeight="false" outlineLevel="0" collapsed="false">
      <c r="A6" s="4"/>
      <c r="B6" s="4" t="s">
        <v>21736</v>
      </c>
      <c r="C6" s="29" t="s">
        <v>21728</v>
      </c>
      <c r="D6" s="29" t="s">
        <v>21729</v>
      </c>
      <c r="E6" s="4" t="s">
        <v>21737</v>
      </c>
      <c r="F6" s="4" t="s">
        <v>21738</v>
      </c>
      <c r="G6" s="29" t="s">
        <v>21739</v>
      </c>
      <c r="H6" s="29" t="s">
        <v>21740</v>
      </c>
    </row>
    <row r="7" customFormat="false" ht="15" hidden="false" customHeight="false" outlineLevel="0" collapsed="false">
      <c r="A7" s="7" t="s">
        <v>21741</v>
      </c>
      <c r="B7" s="5" t="s">
        <v>21659</v>
      </c>
      <c r="C7" s="25" t="n">
        <f aca="false">분석2_월별추이!E27</f>
        <v>395388774</v>
      </c>
      <c r="D7" s="25" t="n">
        <f aca="false">분석2_월별추이!E28</f>
        <v>595062836</v>
      </c>
      <c r="E7" s="25" t="n">
        <f aca="false">D7-C7</f>
        <v>199674062</v>
      </c>
      <c r="F7" s="40" t="n">
        <f aca="false">IFERROR(D7/C7-1,"-")</f>
        <v>0.505006907454586</v>
      </c>
      <c r="G7" s="25" t="n">
        <f aca="false">분석2_월별추이!E26</f>
        <v>709330044</v>
      </c>
      <c r="H7" s="25" t="n">
        <f aca="false">IF(OR($B7="순상품교역조건",LEFT($B7,3)="수출단",LEFT($B7,3)="수입단",LEFT($B7,3)="일평균"),D7,D7/7*12)</f>
        <v>1020107718.85714</v>
      </c>
    </row>
    <row r="8" customFormat="false" ht="15" hidden="false" customHeight="false" outlineLevel="0" collapsed="false">
      <c r="A8" s="7" t="s">
        <v>21741</v>
      </c>
      <c r="B8" s="5" t="s">
        <v>21661</v>
      </c>
      <c r="C8" s="25" t="n">
        <f aca="false">분석2_월별추이!F27</f>
        <v>361456014</v>
      </c>
      <c r="D8" s="25" t="n">
        <f aca="false">분석2_월별추이!F28</f>
        <v>427303145</v>
      </c>
      <c r="E8" s="25" t="n">
        <f aca="false">D8-C8</f>
        <v>65847131</v>
      </c>
      <c r="F8" s="40" t="n">
        <f aca="false">IFERROR(D8/C8-1,"-")</f>
        <v>0.182171905984666</v>
      </c>
      <c r="G8" s="25" t="n">
        <f aca="false">분석2_월별추이!F26</f>
        <v>631895368</v>
      </c>
      <c r="H8" s="25" t="n">
        <f aca="false">IF(OR($B8="순상품교역조건",LEFT($B8,3)="수출단",LEFT($B8,3)="수입단",LEFT($B8,3)="일평균"),D8,D8/7*12)</f>
        <v>732519677.142857</v>
      </c>
    </row>
    <row r="9" customFormat="false" ht="15" hidden="false" customHeight="false" outlineLevel="0" collapsed="false">
      <c r="A9" s="7" t="s">
        <v>21741</v>
      </c>
      <c r="B9" s="5" t="s">
        <v>21662</v>
      </c>
      <c r="C9" s="25" t="n">
        <f aca="false">분석2_월별추이!G27</f>
        <v>33932759</v>
      </c>
      <c r="D9" s="25" t="n">
        <f aca="false">분석2_월별추이!G28</f>
        <v>167759690</v>
      </c>
      <c r="E9" s="25" t="n">
        <f aca="false">D9-C9</f>
        <v>133826931</v>
      </c>
      <c r="F9" s="40" t="n">
        <f aca="false">IFERROR(D9/C9-1,"-")</f>
        <v>3.94388593630126</v>
      </c>
      <c r="G9" s="25" t="n">
        <f aca="false">분석2_월별추이!G26</f>
        <v>77434676</v>
      </c>
      <c r="H9" s="25" t="n">
        <f aca="false">IF(OR($B9="순상품교역조건",LEFT($B9,3)="수출단",LEFT($B9,3)="수입단",LEFT($B9,3)="일평균"),D9,D9/7*12)</f>
        <v>287588040</v>
      </c>
    </row>
    <row r="10" customFormat="false" ht="15" hidden="false" customHeight="false" outlineLevel="0" collapsed="false">
      <c r="A10" s="7" t="s">
        <v>21741</v>
      </c>
      <c r="B10" s="5" t="s">
        <v>21658</v>
      </c>
      <c r="C10" s="24" t="n">
        <f aca="false">분석2_월별추이!D27</f>
        <v>114743519.5</v>
      </c>
      <c r="D10" s="24" t="n">
        <f aca="false">분석2_월별추이!D28</f>
        <v>109873539.7</v>
      </c>
      <c r="E10" s="24" t="n">
        <f aca="false">D10-C10</f>
        <v>-4869979.8</v>
      </c>
      <c r="F10" s="40" t="n">
        <f aca="false">IFERROR(D10/C10-1,"-")</f>
        <v>-0.0424423080381459</v>
      </c>
      <c r="G10" s="24" t="n">
        <f aca="false">분석2_월별추이!D26</f>
        <v>198539206.7</v>
      </c>
      <c r="H10" s="24" t="n">
        <f aca="false">IF(OR($B10="순상품교역조건",LEFT($B10,3)="수출단",LEFT($B10,3)="수입단",LEFT($B10,3)="일평균"),D10,D10/7*12)</f>
        <v>188354639.485714</v>
      </c>
    </row>
    <row r="11" customFormat="false" ht="15" hidden="false" customHeight="false" outlineLevel="0" collapsed="false">
      <c r="A11" s="7" t="s">
        <v>21741</v>
      </c>
      <c r="B11" s="5" t="s">
        <v>48</v>
      </c>
      <c r="C11" s="25" t="n">
        <f aca="false">분석2_월별추이!C27</f>
        <v>7803824</v>
      </c>
      <c r="D11" s="25" t="n">
        <f aca="false">분석2_월별추이!C28</f>
        <v>7920384</v>
      </c>
      <c r="E11" s="25" t="n">
        <f aca="false">D11-C11</f>
        <v>116560</v>
      </c>
      <c r="F11" s="40" t="n">
        <f aca="false">IFERROR(D11/C11-1,"-")</f>
        <v>0.0149362671428777</v>
      </c>
      <c r="G11" s="25" t="n">
        <f aca="false">분석2_월별추이!C26</f>
        <v>13782461</v>
      </c>
      <c r="H11" s="25" t="n">
        <f aca="false">IF(OR($B11="순상품교역조건",LEFT($B11,3)="수출단",LEFT($B11,3)="수입단",LEFT($B11,3)="일평균"),D11,D11/7*12)</f>
        <v>13577801.1428571</v>
      </c>
    </row>
    <row r="12" customFormat="false" ht="15" hidden="false" customHeight="false" outlineLevel="0" collapsed="false">
      <c r="A12" s="7" t="s">
        <v>21741</v>
      </c>
      <c r="B12" s="5" t="s">
        <v>47</v>
      </c>
      <c r="C12" s="24" t="n">
        <f aca="false">분석2_월별추이!B27</f>
        <v>155.5</v>
      </c>
      <c r="D12" s="24" t="n">
        <f aca="false">분석2_월별추이!B28</f>
        <v>156.5</v>
      </c>
      <c r="E12" s="24" t="n">
        <f aca="false">D12-C12</f>
        <v>1</v>
      </c>
      <c r="F12" s="40" t="n">
        <f aca="false">IFERROR(D12/C12-1,"-")</f>
        <v>0.00643086816720251</v>
      </c>
      <c r="G12" s="24" t="n">
        <f aca="false">분석2_월별추이!B26</f>
        <v>268.5</v>
      </c>
      <c r="H12" s="24" t="n">
        <f aca="false">IF(OR($B12="순상품교역조건",LEFT($B12,3)="수출단",LEFT($B12,3)="수입단",LEFT($B12,3)="일평균"),D12,D12/7*12)</f>
        <v>268.285714285714</v>
      </c>
    </row>
    <row r="13" customFormat="false" ht="15" hidden="false" customHeight="false" outlineLevel="0" collapsed="false">
      <c r="A13" s="7" t="s">
        <v>21741</v>
      </c>
      <c r="B13" s="5" t="s">
        <v>21742</v>
      </c>
      <c r="C13" s="25" t="n">
        <f aca="false">분석2_월별추이!M27</f>
        <v>2542693.08038585</v>
      </c>
      <c r="D13" s="25" t="n">
        <f aca="false">분석2_월별추이!M28</f>
        <v>3802318.44089457</v>
      </c>
      <c r="E13" s="25" t="n">
        <f aca="false">D13-C13</f>
        <v>1259625.36050872</v>
      </c>
      <c r="F13" s="40" t="n">
        <f aca="false">IFERROR(D13/C13-1,"-")</f>
        <v>0.495390249898965</v>
      </c>
      <c r="G13" s="25" t="n">
        <f aca="false">분석2_월별추이!M26</f>
        <v>2641825.11731844</v>
      </c>
      <c r="H13" s="25" t="n">
        <f aca="false">IF(OR($B13="순상품교역조건",LEFT($B13,3)="수출단",LEFT($B13,3)="수입단",LEFT($B13,3)="일평균"),D13,D13/7*12)</f>
        <v>3802318.44089457</v>
      </c>
    </row>
    <row r="14" customFormat="false" ht="15" hidden="false" customHeight="false" outlineLevel="0" collapsed="false">
      <c r="A14" s="7" t="s">
        <v>21741</v>
      </c>
      <c r="B14" s="5" t="s">
        <v>21743</v>
      </c>
      <c r="C14" s="41" t="n">
        <f aca="false">분석2_월별추이!O27</f>
        <v>3.44584840802273</v>
      </c>
      <c r="D14" s="41" t="n">
        <f aca="false">분석2_월별추이!O28</f>
        <v>5.41588846254309</v>
      </c>
      <c r="E14" s="41" t="n">
        <f aca="false">D14-C14</f>
        <v>1.97004005452036</v>
      </c>
      <c r="F14" s="40" t="n">
        <f aca="false">IFERROR(D14/C14-1,"-")</f>
        <v>0.571714080611803</v>
      </c>
      <c r="G14" s="41" t="n">
        <f aca="false">분석2_월별추이!O26</f>
        <v>3.57274543295533</v>
      </c>
      <c r="H14" s="41" t="n">
        <f aca="false">IF(OR($B14="순상품교역조건",LEFT($B14,3)="수출단",LEFT($B14,3)="수입단",LEFT($B14,3)="일평균"),D14,D14/7*12)</f>
        <v>5.41588846254309</v>
      </c>
    </row>
    <row r="15" customFormat="false" ht="15" hidden="false" customHeight="false" outlineLevel="0" collapsed="false">
      <c r="A15" s="7" t="s">
        <v>21741</v>
      </c>
      <c r="B15" s="5" t="s">
        <v>21744</v>
      </c>
      <c r="C15" s="41" t="n">
        <f aca="false">분석2_월별추이!P27</f>
        <v>1.16606614931166</v>
      </c>
      <c r="D15" s="41" t="n">
        <f aca="false">분석2_월별추이!P28</f>
        <v>1.36151858172179</v>
      </c>
      <c r="E15" s="41" t="n">
        <f aca="false">D15-C15</f>
        <v>0.195452432410134</v>
      </c>
      <c r="F15" s="40" t="n">
        <f aca="false">IFERROR(D15/C15-1,"-")</f>
        <v>0.167616933675257</v>
      </c>
      <c r="G15" s="41" t="n">
        <f aca="false">분석2_월별추이!P26</f>
        <v>1.16042347758429</v>
      </c>
      <c r="H15" s="41" t="n">
        <f aca="false">IF(OR($B15="순상품교역조건",LEFT($B15,3)="수출단",LEFT($B15,3)="수입단",LEFT($B15,3)="일평균"),D15,D15/7*12)</f>
        <v>1.36151858172179</v>
      </c>
    </row>
    <row r="16" customFormat="false" ht="15" hidden="false" customHeight="false" outlineLevel="0" collapsed="false">
      <c r="A16" s="7" t="s">
        <v>21741</v>
      </c>
      <c r="B16" s="5" t="s">
        <v>21724</v>
      </c>
      <c r="C16" s="42" t="n">
        <f aca="false">분석2_월별추이!Q27</f>
        <v>2.95510542867303</v>
      </c>
      <c r="D16" s="42" t="n">
        <f aca="false">분석2_월별추이!Q28</f>
        <v>3.97782926744496</v>
      </c>
      <c r="E16" s="42" t="n">
        <f aca="false">D16-C16</f>
        <v>1.02272383877193</v>
      </c>
      <c r="F16" s="40" t="n">
        <f aca="false">IFERROR(D16/C16-1,"-")</f>
        <v>0.346087090108044</v>
      </c>
      <c r="G16" s="42" t="n">
        <f aca="false">분석2_월별추이!Q26</f>
        <v>3.07882898094487</v>
      </c>
      <c r="H16" s="42" t="n">
        <f aca="false">IF(OR($B16="순상품교역조건",LEFT($B16,3)="수출단",LEFT($B16,3)="수입단",LEFT($B16,3)="일평균"),D16,D16/7*12)</f>
        <v>3.97782926744496</v>
      </c>
    </row>
    <row r="17" customFormat="false" ht="15" hidden="false" customHeight="true" outlineLevel="0" collapsed="false">
      <c r="A17" s="47" t="s">
        <v>21745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9" customFormat="false" ht="14.9" hidden="false" customHeight="false" outlineLevel="0" collapsed="false">
      <c r="A19" s="23" t="s">
        <v>21746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customFormat="false" ht="15" hidden="false" customHeight="false" outlineLevel="0" collapsed="false">
      <c r="A20" s="4" t="s">
        <v>21694</v>
      </c>
      <c r="B20" s="4" t="s">
        <v>21653</v>
      </c>
      <c r="C20" s="29" t="s">
        <v>21728</v>
      </c>
      <c r="D20" s="29" t="s">
        <v>21729</v>
      </c>
      <c r="E20" s="4" t="s">
        <v>21747</v>
      </c>
      <c r="F20" s="4" t="s">
        <v>21738</v>
      </c>
      <c r="G20" s="4" t="s">
        <v>21748</v>
      </c>
      <c r="H20" s="29" t="s">
        <v>21749</v>
      </c>
      <c r="I20" s="29" t="s">
        <v>21739</v>
      </c>
      <c r="J20" s="29" t="s">
        <v>21750</v>
      </c>
      <c r="K20" s="4" t="s">
        <v>21751</v>
      </c>
      <c r="L20" s="4" t="s">
        <v>21752</v>
      </c>
    </row>
    <row r="21" customFormat="false" ht="15" hidden="false" customHeight="false" outlineLevel="0" collapsed="false">
      <c r="A21" s="48" t="s">
        <v>21753</v>
      </c>
      <c r="B21" s="49" t="s">
        <v>21754</v>
      </c>
      <c r="C21" s="27" t="n">
        <f aca="false">SUMIFS(데이터_성질별!$F$3:$F$401,데이터_성질별!$D$3:$D$401,$B21,데이터_성질별!$B$3:$B$401,2025,데이터_성질별!$C$3:$C$401,"&lt;=7")</f>
        <v>7049859</v>
      </c>
      <c r="D21" s="27" t="n">
        <f aca="false">SUMIFS(데이터_성질별!$F$3:$F$401,데이터_성질별!$D$3:$D$401,$B21,데이터_성질별!$B$3:$B$401,2026,데이터_성질별!$C$3:$C$401,"&lt;=7")</f>
        <v>7616565</v>
      </c>
      <c r="E21" s="25" t="n">
        <f aca="false">D21-C21</f>
        <v>566706</v>
      </c>
      <c r="F21" s="46" t="n">
        <f aca="false">IFERROR(D21/C21-1,"-")</f>
        <v>0.080385437495984</v>
      </c>
      <c r="G21" s="31" t="n">
        <f aca="false">IFERROR(E21/(분석2_월별추이!E28-분석2_월별추이!E27),"-")</f>
        <v>0.00283815531333259</v>
      </c>
      <c r="H21" s="31" t="n">
        <f aca="false">IFERROR(D21/분석2_월별추이!E28,"-")</f>
        <v>0.0127995978562506</v>
      </c>
      <c r="I21" s="25" t="n">
        <f aca="false">SUMIFS(데이터_성질별!$F$3:$F$401,데이터_성질별!$D$3:$D$401,$B21,데이터_성질별!$B$3:$B$401,2025)</f>
        <v>12304295</v>
      </c>
      <c r="J21" s="25" t="n">
        <f aca="false">SUMIFS(데이터_성질별!$F$3:$F$401,데이터_성질별!$D$3:$D$401,$B21,데이터_성질별!$A$3:$A$401,"2026.07")</f>
        <v>1081841</v>
      </c>
      <c r="K21" s="40" t="n">
        <f aca="false">IFERROR(J21/SUMIFS(데이터_성질별!$F$3:$F$401,데이터_성질별!$D$3:$D$401,$B21,데이터_성질별!$A$3:$A$401,"2026.06")-1,"-")</f>
        <v>-0.0613752959661837</v>
      </c>
      <c r="L21" s="40" t="n">
        <f aca="false">IFERROR(J21/SUMIFS(데이터_성질별!$F$3:$F$401,데이터_성질별!$D$3:$D$401,$B21,데이터_성질별!$A$3:$A$401,"2025.07")-1,"-")</f>
        <v>0.0259473863895001</v>
      </c>
    </row>
    <row r="22" customFormat="false" ht="15" hidden="false" customHeight="false" outlineLevel="0" collapsed="false">
      <c r="A22" s="48" t="s">
        <v>21753</v>
      </c>
      <c r="B22" s="49" t="s">
        <v>21755</v>
      </c>
      <c r="C22" s="27" t="n">
        <f aca="false">SUMIFS(데이터_성질별!$F$3:$F$401,데이터_성질별!$D$3:$D$401,$B22,데이터_성질별!$B$3:$B$401,2025,데이터_성질별!$C$3:$C$401,"&lt;=7")</f>
        <v>31751422</v>
      </c>
      <c r="D22" s="27" t="n">
        <f aca="false">SUMIFS(데이터_성질별!$F$3:$F$401,데이터_성질별!$D$3:$D$401,$B22,데이터_성질별!$B$3:$B$401,2026,데이터_성질별!$C$3:$C$401,"&lt;=7")</f>
        <v>43087971</v>
      </c>
      <c r="E22" s="25" t="n">
        <f aca="false">D22-C22</f>
        <v>11336549</v>
      </c>
      <c r="F22" s="46" t="n">
        <f aca="false">IFERROR(D22/C22-1,"-")</f>
        <v>0.357040670493435</v>
      </c>
      <c r="G22" s="31" t="n">
        <f aca="false">IFERROR(E22/(분석2_월별추이!E28-분석2_월별추이!E27),"-")</f>
        <v>0.0567752710915452</v>
      </c>
      <c r="H22" s="31" t="n">
        <f aca="false">IFERROR(D22/분석2_월별추이!E28,"-")</f>
        <v>0.0724091110942778</v>
      </c>
      <c r="I22" s="25" t="n">
        <f aca="false">SUMIFS(데이터_성질별!$F$3:$F$401,데이터_성질별!$D$3:$D$401,$B22,데이터_성질별!$B$3:$B$401,2025)</f>
        <v>55864910</v>
      </c>
      <c r="J22" s="25" t="n">
        <f aca="false">SUMIFS(데이터_성질별!$F$3:$F$401,데이터_성질별!$D$3:$D$401,$B22,데이터_성질별!$A$3:$A$401,"2026.07")</f>
        <v>6896402</v>
      </c>
      <c r="K22" s="40" t="n">
        <f aca="false">IFERROR(J22/SUMIFS(데이터_성질별!$F$3:$F$401,데이터_성질별!$D$3:$D$401,$B22,데이터_성질별!$A$3:$A$401,"2026.06")-1,"-")</f>
        <v>0.0435783571801904</v>
      </c>
      <c r="L22" s="40" t="n">
        <f aca="false">IFERROR(J22/SUMIFS(데이터_성질별!$F$3:$F$401,데이터_성질별!$D$3:$D$401,$B22,데이터_성질별!$A$3:$A$401,"2025.07")-1,"-")</f>
        <v>0.316450936045899</v>
      </c>
    </row>
    <row r="23" customFormat="false" ht="15" hidden="false" customHeight="false" outlineLevel="0" collapsed="false">
      <c r="A23" s="48" t="s">
        <v>21753</v>
      </c>
      <c r="B23" s="49" t="s">
        <v>21756</v>
      </c>
      <c r="C23" s="27" t="n">
        <f aca="false">SUMIFS(데이터_성질별!$F$3:$F$401,데이터_성질별!$D$3:$D$401,$B23,데이터_성질별!$B$3:$B$401,2025,데이터_성질별!$C$3:$C$401,"&lt;=7")</f>
        <v>20252239</v>
      </c>
      <c r="D23" s="27" t="n">
        <f aca="false">SUMIFS(데이터_성질별!$F$3:$F$401,데이터_성질별!$D$3:$D$401,$B23,데이터_성질별!$B$3:$B$401,2026,데이터_성질별!$C$3:$C$401,"&lt;=7")</f>
        <v>25893137</v>
      </c>
      <c r="E23" s="25" t="n">
        <f aca="false">D23-C23</f>
        <v>5640898</v>
      </c>
      <c r="F23" s="46" t="n">
        <f aca="false">IFERROR(D23/C23-1,"-")</f>
        <v>0.278532067491402</v>
      </c>
      <c r="G23" s="31" t="n">
        <f aca="false">IFERROR(E23/(분석2_월별추이!E28-분석2_월별추이!E27),"-")</f>
        <v>0.0282505296055929</v>
      </c>
      <c r="H23" s="31" t="n">
        <f aca="false">IFERROR(D23/분석2_월별추이!E28,"-")</f>
        <v>0.0435132820158172</v>
      </c>
      <c r="I23" s="25" t="n">
        <f aca="false">SUMIFS(데이터_성질별!$F$3:$F$401,데이터_성질별!$D$3:$D$401,$B23,데이터_성질별!$B$3:$B$401,2025)</f>
        <v>35296066</v>
      </c>
      <c r="J23" s="25" t="n">
        <f aca="false">SUMIFS(데이터_성질별!$F$3:$F$401,데이터_성질별!$D$3:$D$401,$B23,데이터_성질별!$A$3:$A$401,"2026.07")</f>
        <v>3778039</v>
      </c>
      <c r="K23" s="40" t="n">
        <f aca="false">IFERROR(J23/SUMIFS(데이터_성질별!$F$3:$F$401,데이터_성질별!$D$3:$D$401,$B23,데이터_성질별!$A$3:$A$401,"2026.06")-1,"-")</f>
        <v>-0.0695340058659636</v>
      </c>
      <c r="L23" s="40" t="n">
        <f aca="false">IFERROR(J23/SUMIFS(데이터_성질별!$F$3:$F$401,데이터_성질별!$D$3:$D$401,$B23,데이터_성질별!$A$3:$A$401,"2025.07")-1,"-")</f>
        <v>0.236025417759519</v>
      </c>
    </row>
    <row r="24" customFormat="false" ht="15" hidden="false" customHeight="false" outlineLevel="0" collapsed="false">
      <c r="A24" s="7" t="s">
        <v>21757</v>
      </c>
      <c r="B24" s="8" t="s">
        <v>21758</v>
      </c>
      <c r="C24" s="25" t="n">
        <f aca="false">SUMIFS(데이터_성질별!$F$3:$F$401,데이터_성질별!$D$3:$D$401,$B24,데이터_성질별!$B$3:$B$401,2025,데이터_성질별!$C$3:$C$401,"&lt;=7")</f>
        <v>574639</v>
      </c>
      <c r="D24" s="25" t="n">
        <f aca="false">SUMIFS(데이터_성질별!$F$3:$F$401,데이터_성질별!$D$3:$D$401,$B24,데이터_성질별!$B$3:$B$401,2026,데이터_성질별!$C$3:$C$401,"&lt;=7")</f>
        <v>570206</v>
      </c>
      <c r="E24" s="25" t="n">
        <f aca="false">D24-C24</f>
        <v>-4433</v>
      </c>
      <c r="F24" s="40" t="n">
        <f aca="false">IFERROR(D24/C24-1,"-")</f>
        <v>-0.00771440852430827</v>
      </c>
      <c r="G24" s="31" t="n">
        <f aca="false">IFERROR(E24/(분석2_월별추이!E28-분석2_월별추이!E27),"-")</f>
        <v>-2.22011810427335E-005</v>
      </c>
      <c r="H24" s="31" t="n">
        <f aca="false">IFERROR(D24/분석2_월별추이!E28,"-")</f>
        <v>0.000958228216423181</v>
      </c>
      <c r="I24" s="25" t="n">
        <f aca="false">SUMIFS(데이터_성질별!$F$3:$F$401,데이터_성질별!$D$3:$D$401,$B24,데이터_성질별!$B$3:$B$401,2025)</f>
        <v>959081</v>
      </c>
      <c r="J24" s="25" t="n">
        <f aca="false">SUMIFS(데이터_성질별!$F$3:$F$401,데이터_성질별!$D$3:$D$401,$B24,데이터_성질별!$A$3:$A$401,"2026.07")</f>
        <v>77156</v>
      </c>
      <c r="K24" s="40" t="n">
        <f aca="false">IFERROR(J24/SUMIFS(데이터_성질별!$F$3:$F$401,데이터_성질별!$D$3:$D$401,$B24,데이터_성질별!$A$3:$A$401,"2026.06")-1,"-")</f>
        <v>-0.0255620106087395</v>
      </c>
      <c r="L24" s="40" t="n">
        <f aca="false">IFERROR(J24/SUMIFS(데이터_성질별!$F$3:$F$401,데이터_성질별!$D$3:$D$401,$B24,데이터_성질별!$A$3:$A$401,"2025.07")-1,"-")</f>
        <v>-0.0117454177500544</v>
      </c>
    </row>
    <row r="25" customFormat="false" ht="15" hidden="false" customHeight="false" outlineLevel="0" collapsed="false">
      <c r="A25" s="7" t="s">
        <v>21757</v>
      </c>
      <c r="B25" s="8" t="s">
        <v>21759</v>
      </c>
      <c r="C25" s="25" t="n">
        <f aca="false">SUMIFS(데이터_성질별!$F$3:$F$401,데이터_성질별!$D$3:$D$401,$B25,데이터_성질별!$B$3:$B$401,2025,데이터_성질별!$C$3:$C$401,"&lt;=7")</f>
        <v>446706</v>
      </c>
      <c r="D25" s="25" t="n">
        <f aca="false">SUMIFS(데이터_성질별!$F$3:$F$401,데이터_성질별!$D$3:$D$401,$B25,데이터_성질별!$B$3:$B$401,2026,데이터_성질별!$C$3:$C$401,"&lt;=7")</f>
        <v>450881</v>
      </c>
      <c r="E25" s="25" t="n">
        <f aca="false">D25-C25</f>
        <v>4175</v>
      </c>
      <c r="F25" s="40" t="n">
        <f aca="false">IFERROR(D25/C25-1,"-")</f>
        <v>0.00934619190250419</v>
      </c>
      <c r="G25" s="31" t="n">
        <f aca="false">IFERROR(E25/(분석2_월별추이!E28-분석2_월별추이!E27),"-")</f>
        <v>2.09090753109435E-005</v>
      </c>
      <c r="H25" s="31" t="n">
        <f aca="false">IFERROR(D25/분석2_월별추이!E28,"-")</f>
        <v>0.000757703174728257</v>
      </c>
      <c r="I25" s="25" t="n">
        <f aca="false">SUMIFS(데이터_성질별!$F$3:$F$401,데이터_성질별!$D$3:$D$401,$B25,데이터_성질별!$B$3:$B$401,2025)</f>
        <v>736456</v>
      </c>
      <c r="J25" s="25" t="n">
        <f aca="false">SUMIFS(데이터_성질별!$F$3:$F$401,데이터_성질별!$D$3:$D$401,$B25,데이터_성질별!$A$3:$A$401,"2026.07")</f>
        <v>66017</v>
      </c>
      <c r="K25" s="40" t="n">
        <f aca="false">IFERROR(J25/SUMIFS(데이터_성질별!$F$3:$F$401,데이터_성질별!$D$3:$D$401,$B25,데이터_성질별!$A$3:$A$401,"2026.06")-1,"-")</f>
        <v>0.00827796869033981</v>
      </c>
      <c r="L25" s="40" t="n">
        <f aca="false">IFERROR(J25/SUMIFS(데이터_성질별!$F$3:$F$401,데이터_성질별!$D$3:$D$401,$B25,데이터_성질별!$A$3:$A$401,"2025.07")-1,"-")</f>
        <v>0.0710959681998864</v>
      </c>
    </row>
    <row r="26" customFormat="false" ht="15" hidden="false" customHeight="false" outlineLevel="0" collapsed="false">
      <c r="A26" s="7" t="s">
        <v>21757</v>
      </c>
      <c r="B26" s="8" t="s">
        <v>21760</v>
      </c>
      <c r="C26" s="25" t="n">
        <f aca="false">SUMIFS(데이터_성질별!$F$3:$F$401,데이터_성질별!$D$3:$D$401,$B26,데이터_성질별!$B$3:$B$401,2025,데이터_성질별!$C$3:$C$401,"&lt;=7")</f>
        <v>1985539</v>
      </c>
      <c r="D26" s="25" t="n">
        <f aca="false">SUMIFS(데이터_성질별!$F$3:$F$401,데이터_성질별!$D$3:$D$401,$B26,데이터_성질별!$B$3:$B$401,2026,데이터_성질별!$C$3:$C$401,"&lt;=7")</f>
        <v>1915840</v>
      </c>
      <c r="E26" s="25" t="n">
        <f aca="false">D26-C26</f>
        <v>-69699</v>
      </c>
      <c r="F26" s="40" t="n">
        <f aca="false">IFERROR(D26/C26-1,"-")</f>
        <v>-0.0351033145156051</v>
      </c>
      <c r="G26" s="31" t="n">
        <f aca="false">IFERROR(E26/(분석2_월별추이!E28-분석2_월별추이!E27),"-")</f>
        <v>-0.000349063865891605</v>
      </c>
      <c r="H26" s="31" t="n">
        <f aca="false">IFERROR(D26/분석2_월별추이!E28,"-")</f>
        <v>0.00321955915257326</v>
      </c>
      <c r="I26" s="25" t="n">
        <f aca="false">SUMIFS(데이터_성질별!$F$3:$F$401,데이터_성질별!$D$3:$D$401,$B26,데이터_성질별!$B$3:$B$401,2025)</f>
        <v>3346282</v>
      </c>
      <c r="J26" s="25" t="n">
        <f aca="false">SUMIFS(데이터_성질별!$F$3:$F$401,데이터_성질별!$D$3:$D$401,$B26,데이터_성질별!$A$3:$A$401,"2026.07")</f>
        <v>298501</v>
      </c>
      <c r="K26" s="40" t="n">
        <f aca="false">IFERROR(J26/SUMIFS(데이터_성질별!$F$3:$F$401,데이터_성질별!$D$3:$D$401,$B26,데이터_성질별!$A$3:$A$401,"2026.06")-1,"-")</f>
        <v>0.0571908214185788</v>
      </c>
      <c r="L26" s="40" t="n">
        <f aca="false">IFERROR(J26/SUMIFS(데이터_성질별!$F$3:$F$401,데이터_성질별!$D$3:$D$401,$B26,데이터_성질별!$A$3:$A$401,"2025.07")-1,"-")</f>
        <v>0.0101522499077837</v>
      </c>
    </row>
    <row r="27" customFormat="false" ht="15" hidden="false" customHeight="false" outlineLevel="0" collapsed="false">
      <c r="A27" s="7" t="s">
        <v>21757</v>
      </c>
      <c r="B27" s="8" t="s">
        <v>21761</v>
      </c>
      <c r="C27" s="25" t="n">
        <f aca="false">SUMIFS(데이터_성질별!$F$3:$F$401,데이터_성질별!$D$3:$D$401,$B27,데이터_성질별!$B$3:$B$401,2025,데이터_성질별!$C$3:$C$401,"&lt;=7")</f>
        <v>1281135</v>
      </c>
      <c r="D27" s="25" t="n">
        <f aca="false">SUMIFS(데이터_성질별!$F$3:$F$401,데이터_성질별!$D$3:$D$401,$B27,데이터_성질별!$B$3:$B$401,2026,데이터_성질별!$C$3:$C$401,"&lt;=7")</f>
        <v>1199510</v>
      </c>
      <c r="E27" s="25" t="n">
        <f aca="false">D27-C27</f>
        <v>-81625</v>
      </c>
      <c r="F27" s="40" t="n">
        <f aca="false">IFERROR(D27/C27-1,"-")</f>
        <v>-0.0637130357066196</v>
      </c>
      <c r="G27" s="31" t="n">
        <f aca="false">IFERROR(E27/(분석2_월별추이!E28-분석2_월별추이!E27),"-")</f>
        <v>-0.000408791202935512</v>
      </c>
      <c r="H27" s="31" t="n">
        <f aca="false">IFERROR(D27/분석2_월별추이!E28,"-")</f>
        <v>0.00201577031438072</v>
      </c>
      <c r="I27" s="25" t="n">
        <f aca="false">SUMIFS(데이터_성질별!$F$3:$F$401,데이터_성질별!$D$3:$D$401,$B27,데이터_성질별!$B$3:$B$401,2025)</f>
        <v>2122831</v>
      </c>
      <c r="J27" s="25" t="n">
        <f aca="false">SUMIFS(데이터_성질별!$F$3:$F$401,데이터_성질별!$D$3:$D$401,$B27,데이터_성질별!$A$3:$A$401,"2026.07")</f>
        <v>184656</v>
      </c>
      <c r="K27" s="40" t="n">
        <f aca="false">IFERROR(J27/SUMIFS(데이터_성질별!$F$3:$F$401,데이터_성질별!$D$3:$D$401,$B27,데이터_성질별!$A$3:$A$401,"2026.06")-1,"-")</f>
        <v>0.0141420576556588</v>
      </c>
      <c r="L27" s="40" t="n">
        <f aca="false">IFERROR(J27/SUMIFS(데이터_성질별!$F$3:$F$401,데이터_성질별!$D$3:$D$401,$B27,데이터_성질별!$A$3:$A$401,"2025.07")-1,"-")</f>
        <v>0.0222150872162221</v>
      </c>
    </row>
    <row r="28" customFormat="false" ht="15" hidden="false" customHeight="false" outlineLevel="0" collapsed="false">
      <c r="A28" s="7" t="s">
        <v>21757</v>
      </c>
      <c r="B28" s="8" t="s">
        <v>21762</v>
      </c>
      <c r="C28" s="25" t="n">
        <f aca="false">SUMIFS(데이터_성질별!$F$3:$F$401,데이터_성질별!$D$3:$D$401,$B28,데이터_성질별!$B$3:$B$401,2025,데이터_성질별!$C$3:$C$401,"&lt;=7")</f>
        <v>1071657</v>
      </c>
      <c r="D28" s="25" t="n">
        <f aca="false">SUMIFS(데이터_성질별!$F$3:$F$401,데이터_성질별!$D$3:$D$401,$B28,데이터_성질별!$B$3:$B$401,2026,데이터_성질별!$C$3:$C$401,"&lt;=7")</f>
        <v>1187522</v>
      </c>
      <c r="E28" s="25" t="n">
        <f aca="false">D28-C28</f>
        <v>115865</v>
      </c>
      <c r="F28" s="40" t="n">
        <f aca="false">IFERROR(D28/C28-1,"-")</f>
        <v>0.108117615990937</v>
      </c>
      <c r="G28" s="31" t="n">
        <f aca="false">IFERROR(E28/(분석2_월별추이!E28-분석2_월별추이!E27),"-")</f>
        <v>0.000580270661294004</v>
      </c>
      <c r="H28" s="31" t="n">
        <f aca="false">IFERROR(D28/분석2_월별추이!E28,"-")</f>
        <v>0.00199562454274997</v>
      </c>
      <c r="I28" s="25" t="n">
        <f aca="false">SUMIFS(데이터_성질별!$F$3:$F$401,데이터_성질별!$D$3:$D$401,$B28,데이터_성질별!$B$3:$B$401,2025)</f>
        <v>1930350</v>
      </c>
      <c r="J28" s="25" t="n">
        <f aca="false">SUMIFS(데이터_성질별!$F$3:$F$401,데이터_성질별!$D$3:$D$401,$B28,데이터_성질별!$A$3:$A$401,"2026.07")</f>
        <v>162057</v>
      </c>
      <c r="K28" s="40" t="n">
        <f aca="false">IFERROR(J28/SUMIFS(데이터_성질별!$F$3:$F$401,데이터_성질별!$D$3:$D$401,$B28,데이터_성질별!$A$3:$A$401,"2026.06")-1,"-")</f>
        <v>-0.155720068560592</v>
      </c>
      <c r="L28" s="40" t="n">
        <f aca="false">IFERROR(J28/SUMIFS(데이터_성질별!$F$3:$F$401,데이터_성질별!$D$3:$D$401,$B28,데이터_성질별!$A$3:$A$401,"2025.07")-1,"-")</f>
        <v>0.0258784951477822</v>
      </c>
    </row>
    <row r="29" customFormat="false" ht="15" hidden="false" customHeight="false" outlineLevel="0" collapsed="false">
      <c r="A29" s="7" t="s">
        <v>21757</v>
      </c>
      <c r="B29" s="8" t="s">
        <v>21763</v>
      </c>
      <c r="C29" s="25" t="n">
        <f aca="false">SUMIFS(데이터_성질별!$F$3:$F$401,데이터_성질별!$D$3:$D$401,$B29,데이터_성질별!$B$3:$B$401,2025,데이터_성질별!$C$3:$C$401,"&lt;=7")</f>
        <v>681202</v>
      </c>
      <c r="D29" s="25" t="n">
        <f aca="false">SUMIFS(데이터_성질별!$F$3:$F$401,데이터_성질별!$D$3:$D$401,$B29,데이터_성질별!$B$3:$B$401,2026,데이터_성질별!$C$3:$C$401,"&lt;=7")</f>
        <v>677482</v>
      </c>
      <c r="E29" s="25" t="n">
        <f aca="false">D29-C29</f>
        <v>-3720</v>
      </c>
      <c r="F29" s="40" t="n">
        <f aca="false">IFERROR(D29/C29-1,"-")</f>
        <v>-0.00546093522919777</v>
      </c>
      <c r="G29" s="31" t="n">
        <f aca="false">IFERROR(E29/(분석2_월별추이!E28-분석2_월별추이!E27),"-")</f>
        <v>-1.8630361714182E-005</v>
      </c>
      <c r="H29" s="31" t="n">
        <f aca="false">IFERROR(D29/분석2_월별추이!E28,"-")</f>
        <v>0.00113850497630472</v>
      </c>
      <c r="I29" s="25" t="n">
        <f aca="false">SUMIFS(데이터_성질별!$F$3:$F$401,데이터_성질별!$D$3:$D$401,$B29,데이터_성질별!$B$3:$B$401,2025)</f>
        <v>1168384</v>
      </c>
      <c r="J29" s="25" t="n">
        <f aca="false">SUMIFS(데이터_성질별!$F$3:$F$401,데이터_성질별!$D$3:$D$401,$B29,데이터_성질별!$A$3:$A$401,"2026.07")</f>
        <v>111673</v>
      </c>
      <c r="K29" s="40" t="n">
        <f aca="false">IFERROR(J29/SUMIFS(데이터_성질별!$F$3:$F$401,데이터_성질별!$D$3:$D$401,$B29,데이터_성질별!$A$3:$A$401,"2026.06")-1,"-")</f>
        <v>0.173405484921719</v>
      </c>
      <c r="L29" s="40" t="n">
        <f aca="false">IFERROR(J29/SUMIFS(데이터_성질별!$F$3:$F$401,데이터_성질별!$D$3:$D$401,$B29,데이터_성질별!$A$3:$A$401,"2025.07")-1,"-")</f>
        <v>0.0384804947226485</v>
      </c>
    </row>
    <row r="30" customFormat="false" ht="15" hidden="false" customHeight="false" outlineLevel="0" collapsed="false">
      <c r="A30" s="7" t="s">
        <v>21757</v>
      </c>
      <c r="B30" s="8" t="s">
        <v>21764</v>
      </c>
      <c r="C30" s="25" t="n">
        <f aca="false">SUMIFS(데이터_성질별!$F$3:$F$401,데이터_성질별!$D$3:$D$401,$B30,데이터_성질별!$B$3:$B$401,2025,데이터_성질별!$C$3:$C$401,"&lt;=7")</f>
        <v>2992340</v>
      </c>
      <c r="D30" s="25" t="n">
        <f aca="false">SUMIFS(데이터_성질별!$F$3:$F$401,데이터_성질별!$D$3:$D$401,$B30,데이터_성질별!$B$3:$B$401,2026,데이터_성질별!$C$3:$C$401,"&lt;=7")</f>
        <v>3018446</v>
      </c>
      <c r="E30" s="25" t="n">
        <f aca="false">D30-C30</f>
        <v>26106</v>
      </c>
      <c r="F30" s="40" t="n">
        <f aca="false">IFERROR(D30/C30-1,"-")</f>
        <v>0.00872427598468084</v>
      </c>
      <c r="G30" s="31" t="n">
        <f aca="false">IFERROR(E30/(분석2_월별추이!E28-분석2_월별추이!E27),"-")</f>
        <v>0.000130743070674848</v>
      </c>
      <c r="H30" s="31" t="n">
        <f aca="false">IFERROR(D30/분석2_월별추이!E28,"-")</f>
        <v>0.00507248279911065</v>
      </c>
      <c r="I30" s="25" t="n">
        <f aca="false">SUMIFS(데이터_성질별!$F$3:$F$401,데이터_성질별!$D$3:$D$401,$B30,데이터_성질별!$B$3:$B$401,2025)</f>
        <v>4752247</v>
      </c>
      <c r="J30" s="25" t="n">
        <f aca="false">SUMIFS(데이터_성질별!$F$3:$F$401,데이터_성질별!$D$3:$D$401,$B30,데이터_성질별!$A$3:$A$401,"2026.07")</f>
        <v>485169</v>
      </c>
      <c r="K30" s="40" t="n">
        <f aca="false">IFERROR(J30/SUMIFS(데이터_성질별!$F$3:$F$401,데이터_성질별!$D$3:$D$401,$B30,데이터_성질별!$A$3:$A$401,"2026.06")-1,"-")</f>
        <v>8.86367665307031E-005</v>
      </c>
      <c r="L30" s="40" t="n">
        <f aca="false">IFERROR(J30/SUMIFS(데이터_성질별!$F$3:$F$401,데이터_성질별!$D$3:$D$401,$B30,데이터_성질별!$A$3:$A$401,"2025.07")-1,"-")</f>
        <v>0.13098806931824</v>
      </c>
    </row>
    <row r="31" customFormat="false" ht="15" hidden="false" customHeight="false" outlineLevel="0" collapsed="false">
      <c r="A31" s="7" t="s">
        <v>21757</v>
      </c>
      <c r="B31" s="8" t="s">
        <v>21765</v>
      </c>
      <c r="C31" s="25" t="n">
        <f aca="false">SUMIFS(데이터_성질별!$F$3:$F$401,데이터_성질별!$D$3:$D$401,$B31,데이터_성질별!$B$3:$B$401,2025,데이터_성질별!$C$3:$C$401,"&lt;=7")</f>
        <v>2793764</v>
      </c>
      <c r="D31" s="25" t="n">
        <f aca="false">SUMIFS(데이터_성질별!$F$3:$F$401,데이터_성질별!$D$3:$D$401,$B31,데이터_성질별!$B$3:$B$401,2026,데이터_성질별!$C$3:$C$401,"&lt;=7")</f>
        <v>8269994</v>
      </c>
      <c r="E31" s="25" t="n">
        <f aca="false">D31-C31</f>
        <v>5476230</v>
      </c>
      <c r="F31" s="40" t="n">
        <f aca="false">IFERROR(D31/C31-1,"-")</f>
        <v>1.96016198934484</v>
      </c>
      <c r="G31" s="31" t="n">
        <f aca="false">IFERROR(E31/(분석2_월별추이!E28-분석2_월별추이!E27),"-")</f>
        <v>0.0274258456263588</v>
      </c>
      <c r="H31" s="31" t="n">
        <f aca="false">IFERROR(D31/분석2_월별추이!E28,"-")</f>
        <v>0.0138976818911944</v>
      </c>
      <c r="I31" s="25" t="n">
        <f aca="false">SUMIFS(데이터_성질별!$F$3:$F$401,데이터_성질별!$D$3:$D$401,$B31,데이터_성질별!$B$3:$B$401,2025)</f>
        <v>5313959</v>
      </c>
      <c r="J31" s="25" t="n">
        <f aca="false">SUMIFS(데이터_성질별!$F$3:$F$401,데이터_성질별!$D$3:$D$401,$B31,데이터_성질별!$A$3:$A$401,"2026.07")</f>
        <v>1011215</v>
      </c>
      <c r="K31" s="40" t="n">
        <f aca="false">IFERROR(J31/SUMIFS(데이터_성질별!$F$3:$F$401,데이터_성질별!$D$3:$D$401,$B31,데이터_성질별!$A$3:$A$401,"2026.06")-1,"-")</f>
        <v>-0.268818145072947</v>
      </c>
      <c r="L31" s="40" t="n">
        <f aca="false">IFERROR(J31/SUMIFS(데이터_성질별!$F$3:$F$401,데이터_성질별!$D$3:$D$401,$B31,데이터_성질별!$A$3:$A$401,"2025.07")-1,"-")</f>
        <v>1.13790238353975</v>
      </c>
    </row>
    <row r="32" customFormat="false" ht="15" hidden="false" customHeight="false" outlineLevel="0" collapsed="false">
      <c r="A32" s="7" t="s">
        <v>21757</v>
      </c>
      <c r="B32" s="8" t="s">
        <v>21766</v>
      </c>
      <c r="C32" s="25" t="n">
        <f aca="false">SUMIFS(데이터_성질별!$F$3:$F$401,데이터_성질별!$D$3:$D$401,$B32,데이터_성질별!$B$3:$B$401,2025,데이터_성질별!$C$3:$C$401,"&lt;=7")</f>
        <v>1437647</v>
      </c>
      <c r="D32" s="25" t="n">
        <f aca="false">SUMIFS(데이터_성질별!$F$3:$F$401,데이터_성질별!$D$3:$D$401,$B32,데이터_성질별!$B$3:$B$401,2026,데이터_성질별!$C$3:$C$401,"&lt;=7")</f>
        <v>1302260</v>
      </c>
      <c r="E32" s="25" t="n">
        <f aca="false">D32-C32</f>
        <v>-135387</v>
      </c>
      <c r="F32" s="40" t="n">
        <f aca="false">IFERROR(D32/C32-1,"-")</f>
        <v>-0.0941726306944611</v>
      </c>
      <c r="G32" s="31" t="n">
        <f aca="false">IFERROR(E32/(분석2_월별추이!E28-분석2_월별추이!E27),"-")</f>
        <v>-0.000678039994999451</v>
      </c>
      <c r="H32" s="31" t="n">
        <f aca="false">IFERROR(D32/분석2_월별추이!E28,"-")</f>
        <v>0.00218844115480941</v>
      </c>
      <c r="I32" s="25" t="n">
        <f aca="false">SUMIFS(데이터_성질별!$F$3:$F$401,데이터_성질별!$D$3:$D$401,$B32,데이터_성질별!$B$3:$B$401,2025)</f>
        <v>2463266</v>
      </c>
      <c r="J32" s="25" t="n">
        <f aca="false">SUMIFS(데이터_성질별!$F$3:$F$401,데이터_성질별!$D$3:$D$401,$B32,데이터_성질별!$A$3:$A$401,"2026.07")</f>
        <v>199569</v>
      </c>
      <c r="K32" s="40" t="n">
        <f aca="false">IFERROR(J32/SUMIFS(데이터_성질별!$F$3:$F$401,데이터_성질별!$D$3:$D$401,$B32,데이터_성질별!$A$3:$A$401,"2026.06")-1,"-")</f>
        <v>-0.0255800554665834</v>
      </c>
      <c r="L32" s="40" t="n">
        <f aca="false">IFERROR(J32/SUMIFS(데이터_성질별!$F$3:$F$401,데이터_성질별!$D$3:$D$401,$B32,데이터_성질별!$A$3:$A$401,"2025.07")-1,"-")</f>
        <v>-0.0924721696740396</v>
      </c>
    </row>
    <row r="33" customFormat="false" ht="15" hidden="false" customHeight="false" outlineLevel="0" collapsed="false">
      <c r="A33" s="7" t="s">
        <v>21757</v>
      </c>
      <c r="B33" s="8" t="s">
        <v>21767</v>
      </c>
      <c r="C33" s="25" t="n">
        <f aca="false">SUMIFS(데이터_성질별!$F$3:$F$401,데이터_성질별!$D$3:$D$401,$B33,데이터_성질별!$B$3:$B$401,2025,데이터_성질별!$C$3:$C$401,"&lt;=7")</f>
        <v>356219</v>
      </c>
      <c r="D33" s="25" t="n">
        <f aca="false">SUMIFS(데이터_성질별!$F$3:$F$401,데이터_성질별!$D$3:$D$401,$B33,데이터_성질별!$B$3:$B$401,2026,데이터_성질별!$C$3:$C$401,"&lt;=7")</f>
        <v>439188</v>
      </c>
      <c r="E33" s="25" t="n">
        <f aca="false">D33-C33</f>
        <v>82969</v>
      </c>
      <c r="F33" s="40" t="n">
        <f aca="false">IFERROR(D33/C33-1,"-")</f>
        <v>0.232915706349184</v>
      </c>
      <c r="G33" s="31" t="n">
        <f aca="false">IFERROR(E33/(분석2_월별추이!E28-분석2_월별추이!E27),"-")</f>
        <v>0.000415522172329023</v>
      </c>
      <c r="H33" s="31" t="n">
        <f aca="false">IFERROR(D33/분석2_월별추이!E28,"-")</f>
        <v>0.000738053149062732</v>
      </c>
      <c r="I33" s="25" t="n">
        <f aca="false">SUMIFS(데이터_성질별!$F$3:$F$401,데이터_성질별!$D$3:$D$401,$B33,데이터_성질별!$B$3:$B$401,2025)</f>
        <v>637084</v>
      </c>
      <c r="J33" s="25" t="n">
        <f aca="false">SUMIFS(데이터_성질별!$F$3:$F$401,데이터_성질별!$D$3:$D$401,$B33,데이터_성질별!$A$3:$A$401,"2026.07")</f>
        <v>68493</v>
      </c>
      <c r="K33" s="40" t="n">
        <f aca="false">IFERROR(J33/SUMIFS(데이터_성질별!$F$3:$F$401,데이터_성질별!$D$3:$D$401,$B33,데이터_성질별!$A$3:$A$401,"2026.06")-1,"-")</f>
        <v>-0.0408486206413667</v>
      </c>
      <c r="L33" s="40" t="n">
        <f aca="false">IFERROR(J33/SUMIFS(데이터_성질별!$F$3:$F$401,데이터_성질별!$D$3:$D$401,$B33,데이터_성질별!$A$3:$A$401,"2025.07")-1,"-")</f>
        <v>0.213962886159409</v>
      </c>
    </row>
    <row r="34" customFormat="false" ht="15" hidden="false" customHeight="false" outlineLevel="0" collapsed="false">
      <c r="A34" s="7" t="s">
        <v>21757</v>
      </c>
      <c r="B34" s="8" t="s">
        <v>21768</v>
      </c>
      <c r="C34" s="25" t="n">
        <f aca="false">SUMIFS(데이터_성질별!$F$3:$F$401,데이터_성질별!$D$3:$D$401,$B34,데이터_성질별!$B$3:$B$401,2025,데이터_성질별!$C$3:$C$401,"&lt;=7")</f>
        <v>6631391</v>
      </c>
      <c r="D34" s="25" t="n">
        <f aca="false">SUMIFS(데이터_성질별!$F$3:$F$401,데이터_성질별!$D$3:$D$401,$B34,데이터_성질별!$B$3:$B$401,2026,데이터_성질별!$C$3:$C$401,"&lt;=7")</f>
        <v>6861801</v>
      </c>
      <c r="E34" s="25" t="n">
        <f aca="false">D34-C34</f>
        <v>230410</v>
      </c>
      <c r="F34" s="40" t="n">
        <f aca="false">IFERROR(D34/C34-1,"-")</f>
        <v>0.0347453498066996</v>
      </c>
      <c r="G34" s="31" t="n">
        <f aca="false">IFERROR(E34/(분석2_월별추이!E28-분석2_월별추이!E27),"-")</f>
        <v>0.00115393054907652</v>
      </c>
      <c r="H34" s="31" t="n">
        <f aca="false">IFERROR(D34/분석2_월별추이!E28,"-")</f>
        <v>0.0115312208810163</v>
      </c>
      <c r="I34" s="25" t="n">
        <f aca="false">SUMIFS(데이터_성질별!$F$3:$F$401,데이터_성질별!$D$3:$D$401,$B34,데이터_성질별!$B$3:$B$401,2025)</f>
        <v>11866128</v>
      </c>
      <c r="J34" s="25" t="n">
        <f aca="false">SUMIFS(데이터_성질별!$F$3:$F$401,데이터_성질별!$D$3:$D$401,$B34,데이터_성질별!$A$3:$A$401,"2026.07")</f>
        <v>1113531</v>
      </c>
      <c r="K34" s="40" t="n">
        <f aca="false">IFERROR(J34/SUMIFS(데이터_성질별!$F$3:$F$401,데이터_성질별!$D$3:$D$401,$B34,데이터_성질별!$A$3:$A$401,"2026.06")-1,"-")</f>
        <v>0.0918747560877555</v>
      </c>
      <c r="L34" s="40" t="n">
        <f aca="false">IFERROR(J34/SUMIFS(데이터_성질별!$F$3:$F$401,데이터_성질별!$D$3:$D$401,$B34,데이터_성질별!$A$3:$A$401,"2025.07")-1,"-")</f>
        <v>0.116937659862581</v>
      </c>
    </row>
    <row r="35" customFormat="false" ht="15" hidden="false" customHeight="false" outlineLevel="0" collapsed="false">
      <c r="A35" s="48" t="s">
        <v>21753</v>
      </c>
      <c r="B35" s="49" t="s">
        <v>21769</v>
      </c>
      <c r="C35" s="27" t="n">
        <f aca="false">SUMIFS(데이터_성질별!$F$3:$F$401,데이터_성질별!$D$3:$D$401,$B35,데이터_성질별!$B$3:$B$401,2025,데이터_성질별!$C$3:$C$401,"&lt;=7")</f>
        <v>336335253</v>
      </c>
      <c r="D35" s="27" t="n">
        <f aca="false">SUMIFS(데이터_성질별!$F$3:$F$401,데이터_성질별!$D$3:$D$401,$B35,데이터_성질별!$B$3:$B$401,2026,데이터_성질별!$C$3:$C$401,"&lt;=7")</f>
        <v>518465164</v>
      </c>
      <c r="E35" s="25" t="n">
        <f aca="false">D35-C35</f>
        <v>182129911</v>
      </c>
      <c r="F35" s="46" t="n">
        <f aca="false">IFERROR(D35/C35-1,"-")</f>
        <v>0.541512997449601</v>
      </c>
      <c r="G35" s="31" t="n">
        <f aca="false">IFERROR(E35/(분석2_월별추이!E28-분석2_월별추이!E27),"-")</f>
        <v>0.912136054005853</v>
      </c>
      <c r="H35" s="31" t="n">
        <f aca="false">IFERROR(D35/분석2_월별추이!E28,"-")</f>
        <v>0.871278010714149</v>
      </c>
      <c r="I35" s="25" t="n">
        <f aca="false">SUMIFS(데이터_성질별!$F$3:$F$401,데이터_성질별!$D$3:$D$401,$B35,데이터_성질별!$B$3:$B$401,2025)</f>
        <v>605864771</v>
      </c>
      <c r="J35" s="25" t="n">
        <f aca="false">SUMIFS(데이터_성질별!$F$3:$F$401,데이터_성질별!$D$3:$D$401,$B35,데이터_성질별!$A$3:$A$401,"2026.07")</f>
        <v>87202818</v>
      </c>
      <c r="K35" s="40" t="n">
        <f aca="false">IFERROR(J35/SUMIFS(데이터_성질별!$F$3:$F$401,데이터_성질별!$D$3:$D$401,$B35,데이터_성질별!$A$3:$A$401,"2026.06")-1,"-")</f>
        <v>-0.0325287065084949</v>
      </c>
      <c r="L35" s="40" t="n">
        <f aca="false">IFERROR(J35/SUMIFS(데이터_성질별!$F$3:$F$401,데이터_성질별!$D$3:$D$401,$B35,데이터_성질별!$A$3:$A$401,"2025.07")-1,"-")</f>
        <v>0.697391436979752</v>
      </c>
    </row>
    <row r="36" customFormat="false" ht="15" hidden="false" customHeight="false" outlineLevel="0" collapsed="false">
      <c r="A36" s="7" t="s">
        <v>21757</v>
      </c>
      <c r="B36" s="8" t="s">
        <v>21770</v>
      </c>
      <c r="C36" s="25" t="n">
        <f aca="false">SUMIFS(데이터_성질별!$F$3:$F$401,데이터_성질별!$D$3:$D$401,$B36,데이터_성질별!$B$3:$B$401,2025,데이터_성질별!$C$3:$C$401,"&lt;=7")</f>
        <v>46214562</v>
      </c>
      <c r="D36" s="25" t="n">
        <f aca="false">SUMIFS(데이터_성질별!$F$3:$F$401,데이터_성질별!$D$3:$D$401,$B36,데이터_성질별!$B$3:$B$401,2026,데이터_성질별!$C$3:$C$401,"&lt;=7")</f>
        <v>50789098</v>
      </c>
      <c r="E36" s="25" t="n">
        <f aca="false">D36-C36</f>
        <v>4574536</v>
      </c>
      <c r="F36" s="40" t="n">
        <f aca="false">IFERROR(D36/C36-1,"-")</f>
        <v>0.0989847312628431</v>
      </c>
      <c r="G36" s="31" t="n">
        <f aca="false">IFERROR(E36/(분석2_월별추이!E28-분석2_월별추이!E27),"-")</f>
        <v>0.0229100162243406</v>
      </c>
      <c r="H36" s="31" t="n">
        <f aca="false">IFERROR(D36/분석2_월별추이!E28,"-")</f>
        <v>0.0853508149515827</v>
      </c>
      <c r="I36" s="25" t="n">
        <f aca="false">SUMIFS(데이터_성질별!$F$3:$F$401,데이터_성질별!$D$3:$D$401,$B36,데이터_성질별!$B$3:$B$401,2025)</f>
        <v>78338765</v>
      </c>
      <c r="J36" s="25" t="n">
        <f aca="false">SUMIFS(데이터_성질별!$F$3:$F$401,데이터_성질별!$D$3:$D$401,$B36,데이터_성질별!$A$3:$A$401,"2026.07")</f>
        <v>7980842</v>
      </c>
      <c r="K36" s="40" t="n">
        <f aca="false">IFERROR(J36/SUMIFS(데이터_성질별!$F$3:$F$401,데이터_성질별!$D$3:$D$401,$B36,데이터_성질별!$A$3:$A$401,"2026.06")-1,"-")</f>
        <v>0.0140792204561147</v>
      </c>
      <c r="L36" s="40" t="n">
        <f aca="false">IFERROR(J36/SUMIFS(데이터_성질별!$F$3:$F$401,데이터_성질별!$D$3:$D$401,$B36,데이터_성질별!$A$3:$A$401,"2025.07")-1,"-")</f>
        <v>0.191225030758872</v>
      </c>
    </row>
    <row r="37" customFormat="false" ht="15" hidden="false" customHeight="false" outlineLevel="0" collapsed="false">
      <c r="A37" s="7" t="s">
        <v>21757</v>
      </c>
      <c r="B37" s="8" t="s">
        <v>21771</v>
      </c>
      <c r="C37" s="25" t="n">
        <f aca="false">SUMIFS(데이터_성질별!$F$3:$F$401,데이터_성질별!$D$3:$D$401,$B37,데이터_성질별!$B$3:$B$401,2025,데이터_성질별!$C$3:$C$401,"&lt;=7")</f>
        <v>27417172</v>
      </c>
      <c r="D37" s="25" t="n">
        <f aca="false">SUMIFS(데이터_성질별!$F$3:$F$401,데이터_성질별!$D$3:$D$401,$B37,데이터_성질별!$B$3:$B$401,2026,데이터_성질별!$C$3:$C$401,"&lt;=7")</f>
        <v>29235558</v>
      </c>
      <c r="E37" s="25" t="n">
        <f aca="false">D37-C37</f>
        <v>1818386</v>
      </c>
      <c r="F37" s="40" t="n">
        <f aca="false">IFERROR(D37/C37-1,"-")</f>
        <v>0.0663228869848429</v>
      </c>
      <c r="G37" s="31" t="n">
        <f aca="false">IFERROR(E37/(분석2_월별추이!E28-분석2_월별추이!E27),"-")</f>
        <v>0.00910677121397971</v>
      </c>
      <c r="H37" s="31" t="n">
        <f aca="false">IFERROR(D37/분석2_월별추이!E28,"-")</f>
        <v>0.0491302031169024</v>
      </c>
      <c r="I37" s="25" t="n">
        <f aca="false">SUMIFS(데이터_성질별!$F$3:$F$401,데이터_성질별!$D$3:$D$401,$B37,데이터_성질별!$B$3:$B$401,2025)</f>
        <v>45987214</v>
      </c>
      <c r="J37" s="25" t="n">
        <f aca="false">SUMIFS(데이터_성질별!$F$3:$F$401,데이터_성질별!$D$3:$D$401,$B37,데이터_성질별!$A$3:$A$401,"2026.07")</f>
        <v>4661963</v>
      </c>
      <c r="K37" s="40" t="n">
        <f aca="false">IFERROR(J37/SUMIFS(데이터_성질별!$F$3:$F$401,데이터_성질별!$D$3:$D$401,$B37,데이터_성질별!$A$3:$A$401,"2026.06")-1,"-")</f>
        <v>0.0713988921895734</v>
      </c>
      <c r="L37" s="40" t="n">
        <f aca="false">IFERROR(J37/SUMIFS(데이터_성질별!$F$3:$F$401,데이터_성질별!$D$3:$D$401,$B37,데이터_성질별!$A$3:$A$401,"2025.07")-1,"-")</f>
        <v>0.112986714719808</v>
      </c>
    </row>
    <row r="38" customFormat="false" ht="15" hidden="false" customHeight="false" outlineLevel="0" collapsed="false">
      <c r="A38" s="7" t="s">
        <v>21757</v>
      </c>
      <c r="B38" s="8" t="s">
        <v>21772</v>
      </c>
      <c r="C38" s="25" t="n">
        <f aca="false">SUMIFS(데이터_성질별!$F$3:$F$401,데이터_성질별!$D$3:$D$401,$B38,데이터_성질별!$B$3:$B$401,2025,데이터_성질별!$C$3:$C$401,"&lt;=7")</f>
        <v>41256048</v>
      </c>
      <c r="D38" s="25" t="n">
        <f aca="false">SUMIFS(데이터_성질별!$F$3:$F$401,데이터_성질별!$D$3:$D$401,$B38,데이터_성질별!$B$3:$B$401,2026,데이터_성질별!$C$3:$C$401,"&lt;=7")</f>
        <v>41623938</v>
      </c>
      <c r="E38" s="25" t="n">
        <f aca="false">D38-C38</f>
        <v>367890</v>
      </c>
      <c r="F38" s="40" t="n">
        <f aca="false">IFERROR(D38/C38-1,"-")</f>
        <v>0.0089172380253193</v>
      </c>
      <c r="G38" s="31" t="n">
        <f aca="false">IFERROR(E38/(분석2_월별추이!E28-분석2_월별추이!E27),"-")</f>
        <v>0.00184245262662108</v>
      </c>
      <c r="H38" s="31" t="n">
        <f aca="false">IFERROR(D38/분석2_월별추이!E28,"-")</f>
        <v>0.0699488112546151</v>
      </c>
      <c r="I38" s="25" t="n">
        <f aca="false">SUMIFS(데이터_성질별!$F$3:$F$401,데이터_성질별!$D$3:$D$401,$B38,데이터_성질별!$B$3:$B$401,2025)</f>
        <v>69926045</v>
      </c>
      <c r="J38" s="25" t="n">
        <f aca="false">SUMIFS(데이터_성질별!$F$3:$F$401,데이터_성질별!$D$3:$D$401,$B38,데이터_성질별!$A$3:$A$401,"2026.07")</f>
        <v>6861427</v>
      </c>
      <c r="K38" s="40" t="n">
        <f aca="false">IFERROR(J38/SUMIFS(데이터_성질별!$F$3:$F$401,데이터_성질별!$D$3:$D$401,$B38,데이터_성질별!$A$3:$A$401,"2026.06")-1,"-")</f>
        <v>0.0479761770937448</v>
      </c>
      <c r="L38" s="40" t="n">
        <f aca="false">IFERROR(J38/SUMIFS(데이터_성질별!$F$3:$F$401,데이터_성질별!$D$3:$D$401,$B38,데이터_성질별!$A$3:$A$401,"2025.07")-1,"-")</f>
        <v>0.0841352580368908</v>
      </c>
    </row>
    <row r="39" customFormat="false" ht="15" hidden="false" customHeight="false" outlineLevel="0" collapsed="false">
      <c r="A39" s="7" t="s">
        <v>21757</v>
      </c>
      <c r="B39" s="8" t="s">
        <v>21773</v>
      </c>
      <c r="C39" s="25" t="n">
        <f aca="false">SUMIFS(데이터_성질별!$F$3:$F$401,데이터_성질별!$D$3:$D$401,$B39,데이터_성질별!$B$3:$B$401,2025,데이터_성질별!$C$3:$C$401,"&lt;=7")</f>
        <v>136055620</v>
      </c>
      <c r="D39" s="25" t="n">
        <f aca="false">SUMIFS(데이터_성질별!$F$3:$F$401,데이터_성질별!$D$3:$D$401,$B39,데이터_성질별!$B$3:$B$401,2026,데이터_성질별!$C$3:$C$401,"&lt;=7")</f>
        <v>306073009</v>
      </c>
      <c r="E39" s="25" t="n">
        <f aca="false">D39-C39</f>
        <v>170017389</v>
      </c>
      <c r="F39" s="40" t="n">
        <f aca="false">IFERROR(D39/C39-1,"-")</f>
        <v>1.24961680377481</v>
      </c>
      <c r="G39" s="31" t="n">
        <f aca="false">IFERROR(E39/(분석2_월별추이!E28-분석2_월별추이!E27),"-")</f>
        <v>0.851474584615803</v>
      </c>
      <c r="H39" s="31" t="n">
        <f aca="false">IFERROR(D39/분석2_월별추이!E28,"-")</f>
        <v>0.514354099236673</v>
      </c>
      <c r="I39" s="25" t="n">
        <f aca="false">SUMIFS(데이터_성질별!$F$3:$F$401,데이터_성질별!$D$3:$D$401,$B39,데이터_성질별!$B$3:$B$401,2025)</f>
        <v>261590376</v>
      </c>
      <c r="J39" s="25" t="n">
        <f aca="false">SUMIFS(데이터_성질별!$F$3:$F$401,데이터_성질별!$D$3:$D$401,$B39,데이터_성질별!$A$3:$A$401,"2026.07")</f>
        <v>53312084</v>
      </c>
      <c r="K39" s="40" t="n">
        <f aca="false">IFERROR(J39/SUMIFS(데이터_성질별!$F$3:$F$401,데이터_성질별!$D$3:$D$401,$B39,데이터_성질별!$A$3:$A$401,"2026.06")-1,"-")</f>
        <v>-0.0667893627598569</v>
      </c>
      <c r="L39" s="40" t="n">
        <f aca="false">IFERROR(J39/SUMIFS(데이터_성질별!$F$3:$F$401,데이터_성질별!$D$3:$D$401,$B39,데이터_성질별!$A$3:$A$401,"2025.07")-1,"-")</f>
        <v>1.41729779885776</v>
      </c>
    </row>
    <row r="40" customFormat="false" ht="15" hidden="false" customHeight="false" outlineLevel="0" collapsed="false">
      <c r="A40" s="7" t="s">
        <v>21757</v>
      </c>
      <c r="B40" s="8" t="s">
        <v>21774</v>
      </c>
      <c r="C40" s="25" t="n">
        <f aca="false">SUMIFS(데이터_성질별!$F$3:$F$401,데이터_성질별!$D$3:$D$401,$B40,데이터_성질별!$B$3:$B$401,2025,데이터_성질별!$C$3:$C$401,"&lt;=7")</f>
        <v>72148590</v>
      </c>
      <c r="D40" s="25" t="n">
        <f aca="false">SUMIFS(데이터_성질별!$F$3:$F$401,데이터_성질별!$D$3:$D$401,$B40,데이터_성질별!$B$3:$B$401,2026,데이터_성질별!$C$3:$C$401,"&lt;=7")</f>
        <v>75156811</v>
      </c>
      <c r="E40" s="25" t="n">
        <f aca="false">D40-C40</f>
        <v>3008221</v>
      </c>
      <c r="F40" s="40" t="n">
        <f aca="false">IFERROR(D40/C40-1,"-")</f>
        <v>0.0416947995795898</v>
      </c>
      <c r="G40" s="31" t="n">
        <f aca="false">IFERROR(E40/(분석2_월별추이!E28-분석2_월별추이!E27),"-")</f>
        <v>0.0150656573511286</v>
      </c>
      <c r="H40" s="31" t="n">
        <f aca="false">IFERROR(D40/분석2_월별추이!E28,"-")</f>
        <v>0.126300629871633</v>
      </c>
      <c r="I40" s="25" t="n">
        <f aca="false">SUMIFS(데이터_성질별!$F$3:$F$401,데이터_성질별!$D$3:$D$401,$B40,데이터_성질별!$B$3:$B$401,2025)</f>
        <v>126971120</v>
      </c>
      <c r="J40" s="25" t="n">
        <f aca="false">SUMIFS(데이터_성질별!$F$3:$F$401,데이터_성질별!$D$3:$D$401,$B40,데이터_성질별!$A$3:$A$401,"2026.07")</f>
        <v>11661068</v>
      </c>
      <c r="K40" s="40" t="n">
        <f aca="false">IFERROR(J40/SUMIFS(데이터_성질별!$F$3:$F$401,데이터_성질별!$D$3:$D$401,$B40,데이터_성질별!$A$3:$A$401,"2026.06")-1,"-")</f>
        <v>0.0175309055431245</v>
      </c>
      <c r="L40" s="40" t="n">
        <f aca="false">IFERROR(J40/SUMIFS(데이터_성질별!$F$3:$F$401,데이터_성질별!$D$3:$D$401,$B40,데이터_성질별!$A$3:$A$401,"2025.07")-1,"-")</f>
        <v>0.160545812629623</v>
      </c>
    </row>
    <row r="41" customFormat="false" ht="15" hidden="false" customHeight="false" outlineLevel="0" collapsed="false">
      <c r="A41" s="7" t="s">
        <v>21757</v>
      </c>
      <c r="B41" s="8" t="s">
        <v>21775</v>
      </c>
      <c r="C41" s="25" t="n">
        <f aca="false">SUMIFS(데이터_성질별!$F$3:$F$401,데이터_성질별!$D$3:$D$401,$B41,데이터_성질별!$B$3:$B$401,2025,데이터_성질별!$C$3:$C$401,"&lt;=7")</f>
        <v>13243261</v>
      </c>
      <c r="D41" s="25" t="n">
        <f aca="false">SUMIFS(데이터_성질별!$F$3:$F$401,데이터_성질별!$D$3:$D$401,$B41,데이터_성질별!$B$3:$B$401,2026,데이터_성질별!$C$3:$C$401,"&lt;=7")</f>
        <v>15586749</v>
      </c>
      <c r="E41" s="25" t="n">
        <f aca="false">D41-C41</f>
        <v>2343488</v>
      </c>
      <c r="F41" s="40" t="n">
        <f aca="false">IFERROR(D41/C41-1,"-")</f>
        <v>0.176957019875996</v>
      </c>
      <c r="G41" s="31" t="n">
        <f aca="false">IFERROR(E41/(분석2_월별추이!E28-분석2_월별추이!E27),"-")</f>
        <v>0.0117365669658185</v>
      </c>
      <c r="H41" s="31" t="n">
        <f aca="false">IFERROR(D41/분석2_월별추이!E28,"-")</f>
        <v>0.0261934506022487</v>
      </c>
      <c r="I41" s="25" t="n">
        <f aca="false">SUMIFS(데이터_성질별!$F$3:$F$401,데이터_성질별!$D$3:$D$401,$B41,데이터_성질별!$B$3:$B$401,2025)</f>
        <v>23051250</v>
      </c>
      <c r="J41" s="25" t="n">
        <f aca="false">SUMIFS(데이터_성질별!$F$3:$F$401,데이터_성질별!$D$3:$D$401,$B41,데이터_성질별!$A$3:$A$401,"2026.07")</f>
        <v>2725433</v>
      </c>
      <c r="K41" s="40" t="n">
        <f aca="false">IFERROR(J41/SUMIFS(데이터_성질별!$F$3:$F$401,데이터_성질별!$D$3:$D$401,$B41,데이터_성질별!$A$3:$A$401,"2026.06")-1,"-")</f>
        <v>-0.0190599660450714</v>
      </c>
      <c r="L41" s="40" t="n">
        <f aca="false">IFERROR(J41/SUMIFS(데이터_성질별!$F$3:$F$401,데이터_성질별!$D$3:$D$401,$B41,데이터_성질별!$A$3:$A$401,"2025.07")-1,"-")</f>
        <v>0.326277683777067</v>
      </c>
    </row>
    <row r="43" customFormat="false" ht="14.9" hidden="false" customHeight="false" outlineLevel="0" collapsed="false">
      <c r="A43" s="23" t="s">
        <v>21776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customFormat="false" ht="15" hidden="false" customHeight="false" outlineLevel="0" collapsed="false">
      <c r="A44" s="4" t="s">
        <v>21694</v>
      </c>
      <c r="B44" s="4" t="s">
        <v>21653</v>
      </c>
      <c r="C44" s="29" t="s">
        <v>21728</v>
      </c>
      <c r="D44" s="29" t="s">
        <v>21729</v>
      </c>
      <c r="E44" s="4" t="s">
        <v>21747</v>
      </c>
      <c r="F44" s="4" t="s">
        <v>21738</v>
      </c>
      <c r="G44" s="4" t="s">
        <v>21748</v>
      </c>
      <c r="H44" s="29" t="s">
        <v>21749</v>
      </c>
      <c r="I44" s="29" t="s">
        <v>21739</v>
      </c>
      <c r="J44" s="29" t="s">
        <v>21750</v>
      </c>
      <c r="K44" s="4" t="s">
        <v>21751</v>
      </c>
      <c r="L44" s="4" t="s">
        <v>21752</v>
      </c>
    </row>
    <row r="45" customFormat="false" ht="15" hidden="false" customHeight="false" outlineLevel="0" collapsed="false">
      <c r="A45" s="48" t="s">
        <v>21753</v>
      </c>
      <c r="B45" s="49" t="s">
        <v>21777</v>
      </c>
      <c r="C45" s="27" t="n">
        <f aca="false">SUMIFS(데이터_신성질별!$F$3:$F$325,데이터_신성질별!$D$3:$D$325,$B45,데이터_신성질별!$B$3:$B$325,2025,데이터_신성질별!$C$3:$C$325,"&lt;=7")</f>
        <v>56908099</v>
      </c>
      <c r="D45" s="27" t="n">
        <f aca="false">SUMIFS(데이터_신성질별!$F$3:$F$325,데이터_신성질별!$D$3:$D$325,$B45,데이터_신성질별!$B$3:$B$325,2026,데이터_신성질별!$C$3:$C$325,"&lt;=7")</f>
        <v>56695222</v>
      </c>
      <c r="E45" s="25" t="n">
        <f aca="false">D45-C45</f>
        <v>-212877</v>
      </c>
      <c r="F45" s="46" t="n">
        <f aca="false">IFERROR(D45/C45-1,"-")</f>
        <v>-0.00374071535933751</v>
      </c>
      <c r="G45" s="31" t="n">
        <f aca="false">IFERROR(E45/(분석2_월별추이!E28-분석2_월별추이!E27),"-")</f>
        <v>-0.00106612244909406</v>
      </c>
      <c r="H45" s="31" t="n">
        <f aca="false">IFERROR(D45/분석2_월별추이!E28,"-")</f>
        <v>0.0952760256061429</v>
      </c>
      <c r="I45" s="25" t="n">
        <f aca="false">SUMIFS(데이터_신성질별!$F$3:$F$325,데이터_신성질별!$D$3:$D$325,$B45,데이터_신성질별!$B$3:$B$325,2025)</f>
        <v>96749572</v>
      </c>
      <c r="J45" s="25" t="n">
        <f aca="false">SUMIFS(데이터_신성질별!$F$3:$F$325,데이터_신성질별!$D$3:$D$325,$B45,데이터_신성질별!$A$3:$A$325,"2026.07")</f>
        <v>8749031</v>
      </c>
      <c r="K45" s="40" t="n">
        <f aca="false">IFERROR(J45/SUMIFS(데이터_신성질별!$F$3:$F$325,데이터_신성질별!$D$3:$D$325,$B45,데이터_신성질별!$A$3:$A$325,"2026.06")-1,"-")</f>
        <v>-0.00153164890375435</v>
      </c>
      <c r="L45" s="40" t="n">
        <f aca="false">IFERROR(J45/SUMIFS(데이터_신성질별!$F$3:$F$325,데이터_신성질별!$D$3:$D$325,$B45,데이터_신성질별!$A$3:$A$325,"2025.07")-1,"-")</f>
        <v>0.0907952616091547</v>
      </c>
    </row>
    <row r="46" customFormat="false" ht="15" hidden="false" customHeight="false" outlineLevel="0" collapsed="false">
      <c r="A46" s="7" t="s">
        <v>21757</v>
      </c>
      <c r="B46" s="8" t="s">
        <v>21778</v>
      </c>
      <c r="C46" s="25" t="n">
        <f aca="false">SUMIFS(데이터_신성질별!$F$3:$F$325,데이터_신성질별!$D$3:$D$325,$B46,데이터_신성질별!$B$3:$B$325,2025,데이터_신성질별!$C$3:$C$325,"&lt;=7")</f>
        <v>6542723</v>
      </c>
      <c r="D46" s="25" t="n">
        <f aca="false">SUMIFS(데이터_신성질별!$F$3:$F$325,데이터_신성질별!$D$3:$D$325,$B46,데이터_신성질별!$B$3:$B$325,2026,데이터_신성질별!$C$3:$C$325,"&lt;=7")</f>
        <v>7164857</v>
      </c>
      <c r="E46" s="25" t="n">
        <f aca="false">D46-C46</f>
        <v>622134</v>
      </c>
      <c r="F46" s="40" t="n">
        <f aca="false">IFERROR(D46/C46-1,"-")</f>
        <v>0.0950879320429736</v>
      </c>
      <c r="G46" s="31" t="n">
        <f aca="false">IFERROR(E46/(분석2_월별추이!E28-분석2_월별추이!E27),"-")</f>
        <v>0.0031157477028739</v>
      </c>
      <c r="H46" s="31" t="n">
        <f aca="false">IFERROR(D46/분석2_월별추이!E28,"-")</f>
        <v>0.0120405049123249</v>
      </c>
      <c r="I46" s="25" t="n">
        <f aca="false">SUMIFS(데이터_신성질별!$F$3:$F$325,데이터_신성질별!$D$3:$D$325,$B46,데이터_신성질별!$B$3:$B$325,2025)</f>
        <v>11477907</v>
      </c>
      <c r="J46" s="25" t="n">
        <f aca="false">SUMIFS(데이터_신성질별!$F$3:$F$325,데이터_신성질별!$D$3:$D$325,$B46,데이터_신성질별!$A$3:$A$325,"2026.07")</f>
        <v>1020785</v>
      </c>
      <c r="K46" s="40" t="n">
        <f aca="false">IFERROR(J46/SUMIFS(데이터_신성질별!$F$3:$F$325,데이터_신성질별!$D$3:$D$325,$B46,데이터_신성질별!$A$3:$A$325,"2026.06")-1,"-")</f>
        <v>-0.0461789599385539</v>
      </c>
      <c r="L46" s="40" t="n">
        <f aca="false">IFERROR(J46/SUMIFS(데이터_신성질별!$F$3:$F$325,데이터_신성질별!$D$3:$D$325,$B46,데이터_신성질별!$A$3:$A$325,"2025.07")-1,"-")</f>
        <v>0.0432919369559508</v>
      </c>
    </row>
    <row r="47" customFormat="false" ht="15" hidden="false" customHeight="false" outlineLevel="0" collapsed="false">
      <c r="A47" s="7" t="s">
        <v>21757</v>
      </c>
      <c r="B47" s="8" t="s">
        <v>21779</v>
      </c>
      <c r="C47" s="25" t="n">
        <f aca="false">SUMIFS(데이터_신성질별!$F$3:$F$325,데이터_신성질별!$D$3:$D$325,$B47,데이터_신성질별!$B$3:$B$325,2025,데이터_신성질별!$C$3:$C$325,"&lt;=7")</f>
        <v>38836614</v>
      </c>
      <c r="D47" s="25" t="n">
        <f aca="false">SUMIFS(데이터_신성질별!$F$3:$F$325,데이터_신성질별!$D$3:$D$325,$B47,데이터_신성질별!$B$3:$B$325,2026,데이터_신성질별!$C$3:$C$325,"&lt;=7")</f>
        <v>36025795</v>
      </c>
      <c r="E47" s="25" t="n">
        <f aca="false">D47-C47</f>
        <v>-2810819</v>
      </c>
      <c r="F47" s="40" t="n">
        <f aca="false">IFERROR(D47/C47-1,"-")</f>
        <v>-0.0723754908190503</v>
      </c>
      <c r="G47" s="31" t="n">
        <f aca="false">IFERROR(E47/(분석2_월별추이!E28-분석2_월별추이!E27),"-")</f>
        <v>-0.0140770362051331</v>
      </c>
      <c r="H47" s="31" t="n">
        <f aca="false">IFERROR(D47/분석2_월별추이!E28,"-")</f>
        <v>0.0605411610682405</v>
      </c>
      <c r="I47" s="25" t="n">
        <f aca="false">SUMIFS(데이터_신성질별!$F$3:$F$325,데이터_신성질별!$D$3:$D$325,$B47,데이터_신성질별!$B$3:$B$325,2025)</f>
        <v>65550753</v>
      </c>
      <c r="J47" s="25" t="n">
        <f aca="false">SUMIFS(데이터_신성질별!$F$3:$F$325,데이터_신성질별!$D$3:$D$325,$B47,데이터_신성질별!$A$3:$A$325,"2026.07")</f>
        <v>5560337</v>
      </c>
      <c r="K47" s="40" t="n">
        <f aca="false">IFERROR(J47/SUMIFS(데이터_신성질별!$F$3:$F$325,데이터_신성질별!$D$3:$D$325,$B47,데이터_신성질별!$A$3:$A$325,"2026.06")-1,"-")</f>
        <v>0.00683811694295389</v>
      </c>
      <c r="L47" s="40" t="n">
        <f aca="false">IFERROR(J47/SUMIFS(데이터_신성질별!$F$3:$F$325,데이터_신성질별!$D$3:$D$325,$B47,데이터_신성질별!$A$3:$A$325,"2025.07")-1,"-")</f>
        <v>0.0443553665812639</v>
      </c>
    </row>
    <row r="48" customFormat="false" ht="15" hidden="false" customHeight="false" outlineLevel="0" collapsed="false">
      <c r="A48" s="7" t="s">
        <v>21757</v>
      </c>
      <c r="B48" s="8" t="s">
        <v>21780</v>
      </c>
      <c r="C48" s="25" t="n">
        <f aca="false">SUMIFS(데이터_신성질별!$F$3:$F$325,데이터_신성질별!$D$3:$D$325,$B48,데이터_신성질별!$B$3:$B$325,2025,데이터_신성질별!$C$3:$C$325,"&lt;=7")</f>
        <v>11506662</v>
      </c>
      <c r="D48" s="25" t="n">
        <f aca="false">SUMIFS(데이터_신성질별!$F$3:$F$325,데이터_신성질별!$D$3:$D$325,$B48,데이터_신성질별!$B$3:$B$325,2026,데이터_신성질별!$C$3:$C$325,"&lt;=7")</f>
        <v>13482151</v>
      </c>
      <c r="E48" s="25" t="n">
        <f aca="false">D48-C48</f>
        <v>1975489</v>
      </c>
      <c r="F48" s="40" t="n">
        <f aca="false">IFERROR(D48/C48-1,"-")</f>
        <v>0.171682195931366</v>
      </c>
      <c r="G48" s="31" t="n">
        <f aca="false">IFERROR(E48/(분석2_월별추이!E28-분석2_월별추이!E27),"-")</f>
        <v>0.00989356844956657</v>
      </c>
      <c r="H48" s="31" t="n">
        <f aca="false">IFERROR(D48/분석2_월별추이!E28,"-")</f>
        <v>0.0226566846127154</v>
      </c>
      <c r="I48" s="25" t="n">
        <f aca="false">SUMIFS(데이터_신성질별!$F$3:$F$325,데이터_신성질별!$D$3:$D$325,$B48,데이터_신성질별!$B$3:$B$325,2025)</f>
        <v>19687421</v>
      </c>
      <c r="J48" s="25" t="n">
        <f aca="false">SUMIFS(데이터_신성질별!$F$3:$F$325,데이터_신성질별!$D$3:$D$325,$B48,데이터_신성질별!$A$3:$A$325,"2026.07")</f>
        <v>2163797</v>
      </c>
      <c r="K48" s="40" t="n">
        <f aca="false">IFERROR(J48/SUMIFS(데이터_신성질별!$F$3:$F$325,데이터_신성질별!$D$3:$D$325,$B48,데이터_신성질별!$A$3:$A$325,"2026.06")-1,"-")</f>
        <v>-0.00111946051697376</v>
      </c>
      <c r="L48" s="40" t="n">
        <f aca="false">IFERROR(J48/SUMIFS(데이터_신성질별!$F$3:$F$325,데이터_신성질별!$D$3:$D$325,$B48,데이터_신성질별!$A$3:$A$325,"2025.07")-1,"-")</f>
        <v>0.262664004164148</v>
      </c>
    </row>
    <row r="49" customFormat="false" ht="15" hidden="false" customHeight="false" outlineLevel="0" collapsed="false">
      <c r="A49" s="7" t="s">
        <v>21757</v>
      </c>
      <c r="B49" s="8" t="s">
        <v>21781</v>
      </c>
      <c r="C49" s="25" t="n">
        <f aca="false">SUMIFS(데이터_신성질별!$F$3:$F$325,데이터_신성질별!$D$3:$D$325,$B49,데이터_신성질별!$B$3:$B$325,2025,데이터_신성질별!$C$3:$C$325,"&lt;=7")</f>
        <v>22097</v>
      </c>
      <c r="D49" s="25" t="n">
        <f aca="false">SUMIFS(데이터_신성질별!$F$3:$F$325,데이터_신성질별!$D$3:$D$325,$B49,데이터_신성질별!$B$3:$B$325,2026,데이터_신성질별!$C$3:$C$325,"&lt;=7")</f>
        <v>22419</v>
      </c>
      <c r="E49" s="25" t="n">
        <f aca="false">D49-C49</f>
        <v>322</v>
      </c>
      <c r="F49" s="40" t="n">
        <f aca="false">IFERROR(D49/C49-1,"-")</f>
        <v>0.0145721138616102</v>
      </c>
      <c r="G49" s="31" t="n">
        <f aca="false">IFERROR(E49/(분석2_월별추이!E28-분석2_월별추이!E27),"-")</f>
        <v>1.61262808386199E-006</v>
      </c>
      <c r="H49" s="31" t="n">
        <f aca="false">IFERROR(D49/분석2_월별추이!E28,"-")</f>
        <v>3.7675012862003E-005</v>
      </c>
      <c r="I49" s="25" t="n">
        <f aca="false">SUMIFS(데이터_신성질별!$F$3:$F$325,데이터_신성질별!$D$3:$D$325,$B49,데이터_신성질별!$B$3:$B$325,2025)</f>
        <v>33490</v>
      </c>
      <c r="J49" s="25" t="n">
        <f aca="false">SUMIFS(데이터_신성질별!$F$3:$F$325,데이터_신성질별!$D$3:$D$325,$B49,데이터_신성질별!$A$3:$A$325,"2026.07")</f>
        <v>4113</v>
      </c>
      <c r="K49" s="40" t="n">
        <f aca="false">IFERROR(J49/SUMIFS(데이터_신성질별!$F$3:$F$325,데이터_신성질별!$D$3:$D$325,$B49,데이터_신성질별!$A$3:$A$325,"2026.06")-1,"-")</f>
        <v>0.191828455520139</v>
      </c>
      <c r="L49" s="40" t="n">
        <f aca="false">IFERROR(J49/SUMIFS(데이터_신성질별!$F$3:$F$325,데이터_신성질별!$D$3:$D$325,$B49,데이터_신성질별!$A$3:$A$325,"2025.07")-1,"-")</f>
        <v>-0.0855935971542908</v>
      </c>
    </row>
    <row r="50" customFormat="false" ht="15" hidden="false" customHeight="false" outlineLevel="0" collapsed="false">
      <c r="A50" s="48" t="s">
        <v>21753</v>
      </c>
      <c r="B50" s="49" t="s">
        <v>21782</v>
      </c>
      <c r="C50" s="27" t="n">
        <f aca="false">SUMIFS(데이터_신성질별!$F$3:$F$325,데이터_신성질별!$D$3:$D$325,$B50,데이터_신성질별!$B$3:$B$325,2025,데이터_신성질별!$C$3:$C$325,"&lt;=7")</f>
        <v>111511442</v>
      </c>
      <c r="D50" s="27" t="n">
        <f aca="false">SUMIFS(데이터_신성질별!$F$3:$F$325,데이터_신성질별!$D$3:$D$325,$B50,데이터_신성질별!$B$3:$B$325,2026,데이터_신성질별!$C$3:$C$325,"&lt;=7")</f>
        <v>134709052</v>
      </c>
      <c r="E50" s="25" t="n">
        <f aca="false">D50-C50</f>
        <v>23197610</v>
      </c>
      <c r="F50" s="46" t="n">
        <f aca="false">IFERROR(D50/C50-1,"-")</f>
        <v>0.208028966211378</v>
      </c>
      <c r="G50" s="31" t="n">
        <f aca="false">IFERROR(E50/(분석2_월별추이!E28-분석2_월별추이!E27),"-")</f>
        <v>0.116177383119496</v>
      </c>
      <c r="H50" s="31" t="n">
        <f aca="false">IFERROR(D50/분석2_월별추이!E28,"-")</f>
        <v>0.226377861043233</v>
      </c>
      <c r="I50" s="25" t="n">
        <f aca="false">SUMIFS(데이터_신성질별!$F$3:$F$325,데이터_신성질별!$D$3:$D$325,$B50,데이터_신성질별!$B$3:$B$325,2025)</f>
        <v>191313475</v>
      </c>
      <c r="J50" s="25" t="n">
        <f aca="false">SUMIFS(데이터_신성질별!$F$3:$F$325,데이터_신성질별!$D$3:$D$325,$B50,데이터_신성질별!$A$3:$A$325,"2026.07")</f>
        <v>20962899</v>
      </c>
      <c r="K50" s="40" t="n">
        <f aca="false">IFERROR(J50/SUMIFS(데이터_신성질별!$F$3:$F$325,데이터_신성질별!$D$3:$D$325,$B50,데이터_신성질별!$A$3:$A$325,"2026.06")-1,"-")</f>
        <v>0.0108687113770511</v>
      </c>
      <c r="L50" s="40" t="n">
        <f aca="false">IFERROR(J50/SUMIFS(데이터_신성질별!$F$3:$F$325,데이터_신성질별!$D$3:$D$325,$B50,데이터_신성질별!$A$3:$A$325,"2025.07")-1,"-")</f>
        <v>0.227979330154931</v>
      </c>
    </row>
    <row r="51" customFormat="false" ht="15" hidden="false" customHeight="false" outlineLevel="0" collapsed="false">
      <c r="A51" s="7" t="s">
        <v>21757</v>
      </c>
      <c r="B51" s="8" t="s">
        <v>21783</v>
      </c>
      <c r="C51" s="25" t="n">
        <f aca="false">SUMIFS(데이터_신성질별!$F$3:$F$325,데이터_신성질별!$D$3:$D$325,$B51,데이터_신성질별!$B$3:$B$325,2025,데이터_신성질별!$C$3:$C$325,"&lt;=7")</f>
        <v>3118852</v>
      </c>
      <c r="D51" s="25" t="n">
        <f aca="false">SUMIFS(데이터_신성질별!$F$3:$F$325,데이터_신성질별!$D$3:$D$325,$B51,데이터_신성질별!$B$3:$B$325,2026,데이터_신성질별!$C$3:$C$325,"&lt;=7")</f>
        <v>3142565</v>
      </c>
      <c r="E51" s="25" t="n">
        <f aca="false">D51-C51</f>
        <v>23713</v>
      </c>
      <c r="F51" s="40" t="n">
        <f aca="false">IFERROR(D51/C51-1,"-")</f>
        <v>0.00760311807036684</v>
      </c>
      <c r="G51" s="31" t="n">
        <f aca="false">IFERROR(E51/(분석2_월별추이!E28-분석2_월별추이!E27),"-")</f>
        <v>0.000118758539604408</v>
      </c>
      <c r="H51" s="31" t="n">
        <f aca="false">IFERROR(D51/분석2_월별추이!E28,"-")</f>
        <v>0.00528106413286411</v>
      </c>
      <c r="I51" s="25" t="n">
        <f aca="false">SUMIFS(데이터_신성질별!$F$3:$F$325,데이터_신성질별!$D$3:$D$325,$B51,데이터_신성질별!$B$3:$B$325,2025)</f>
        <v>5243773</v>
      </c>
      <c r="J51" s="25" t="n">
        <f aca="false">SUMIFS(데이터_신성질별!$F$3:$F$325,데이터_신성질별!$D$3:$D$325,$B51,데이터_신성질별!$A$3:$A$325,"2026.07")</f>
        <v>483744</v>
      </c>
      <c r="K51" s="40" t="n">
        <f aca="false">IFERROR(J51/SUMIFS(데이터_신성질별!$F$3:$F$325,데이터_신성질별!$D$3:$D$325,$B51,데이터_신성질별!$A$3:$A$325,"2026.06")-1,"-")</f>
        <v>0.00975218756262097</v>
      </c>
      <c r="L51" s="40" t="n">
        <f aca="false">IFERROR(J51/SUMIFS(데이터_신성질별!$F$3:$F$325,데이터_신성질별!$D$3:$D$325,$B51,데이터_신성질별!$A$3:$A$325,"2025.07")-1,"-")</f>
        <v>0.0369135069439235</v>
      </c>
    </row>
    <row r="52" customFormat="false" ht="15" hidden="false" customHeight="false" outlineLevel="0" collapsed="false">
      <c r="A52" s="7" t="s">
        <v>21757</v>
      </c>
      <c r="B52" s="8" t="s">
        <v>21784</v>
      </c>
      <c r="C52" s="25" t="n">
        <f aca="false">SUMIFS(데이터_신성질별!$F$3:$F$325,데이터_신성질별!$D$3:$D$325,$B52,데이터_신성질별!$B$3:$B$325,2025,데이터_신성질별!$C$3:$C$325,"&lt;=7")</f>
        <v>4055603</v>
      </c>
      <c r="D52" s="25" t="n">
        <f aca="false">SUMIFS(데이터_신성질별!$F$3:$F$325,데이터_신성질별!$D$3:$D$325,$B52,데이터_신성질별!$B$3:$B$325,2026,데이터_신성질별!$C$3:$C$325,"&lt;=7")</f>
        <v>3920154</v>
      </c>
      <c r="E52" s="25" t="n">
        <f aca="false">D52-C52</f>
        <v>-135449</v>
      </c>
      <c r="F52" s="40" t="n">
        <f aca="false">IFERROR(D52/C52-1,"-")</f>
        <v>-0.0333979928508782</v>
      </c>
      <c r="G52" s="31" t="n">
        <f aca="false">IFERROR(E52/(분석2_월별추이!E28-분석2_월별추이!E27),"-")</f>
        <v>-0.00067835050102802</v>
      </c>
      <c r="H52" s="31" t="n">
        <f aca="false">IFERROR(D52/분석2_월별추이!E28,"-")</f>
        <v>0.0065877984018481</v>
      </c>
      <c r="I52" s="25" t="n">
        <f aca="false">SUMIFS(데이터_신성질별!$F$3:$F$325,데이터_신성질별!$D$3:$D$325,$B52,데이터_신성질별!$B$3:$B$325,2025)</f>
        <v>6791210</v>
      </c>
      <c r="J52" s="25" t="n">
        <f aca="false">SUMIFS(데이터_신성질별!$F$3:$F$325,데이터_신성질별!$D$3:$D$325,$B52,데이터_신성질별!$A$3:$A$325,"2026.07")</f>
        <v>593803</v>
      </c>
      <c r="K52" s="40" t="n">
        <f aca="false">IFERROR(J52/SUMIFS(데이터_신성질별!$F$3:$F$325,데이터_신성질별!$D$3:$D$325,$B52,데이터_신성질별!$A$3:$A$325,"2026.06")-1,"-")</f>
        <v>0.0273728247592486</v>
      </c>
      <c r="L52" s="40" t="n">
        <f aca="false">IFERROR(J52/SUMIFS(데이터_신성질별!$F$3:$F$325,데이터_신성질별!$D$3:$D$325,$B52,데이터_신성질별!$A$3:$A$325,"2025.07")-1,"-")</f>
        <v>0.0194637970284961</v>
      </c>
    </row>
    <row r="53" customFormat="false" ht="15" hidden="false" customHeight="false" outlineLevel="0" collapsed="false">
      <c r="A53" s="7" t="s">
        <v>21757</v>
      </c>
      <c r="B53" s="8" t="s">
        <v>21785</v>
      </c>
      <c r="C53" s="25" t="n">
        <f aca="false">SUMIFS(데이터_신성질별!$F$3:$F$325,데이터_신성질별!$D$3:$D$325,$B53,데이터_신성질별!$B$3:$B$325,2025,데이터_신성질별!$C$3:$C$325,"&lt;=7")</f>
        <v>31632529</v>
      </c>
      <c r="D53" s="25" t="n">
        <f aca="false">SUMIFS(데이터_신성질별!$F$3:$F$325,데이터_신성질별!$D$3:$D$325,$B53,데이터_신성질별!$B$3:$B$325,2026,데이터_신성질별!$C$3:$C$325,"&lt;=7")</f>
        <v>47529382</v>
      </c>
      <c r="E53" s="25" t="n">
        <f aca="false">D53-C53</f>
        <v>15896853</v>
      </c>
      <c r="F53" s="40" t="n">
        <f aca="false">IFERROR(D53/C53-1,"-")</f>
        <v>0.502547646443318</v>
      </c>
      <c r="G53" s="31" t="n">
        <f aca="false">IFERROR(E53/(분석2_월별추이!E28-분석2_월별추이!E27),"-")</f>
        <v>0.0796140111578438</v>
      </c>
      <c r="H53" s="31" t="n">
        <f aca="false">IFERROR(D53/분석2_월별추이!E28,"-")</f>
        <v>0.0798728791727131</v>
      </c>
      <c r="I53" s="25" t="n">
        <f aca="false">SUMIFS(데이터_신성질별!$F$3:$F$325,데이터_신성질별!$D$3:$D$325,$B53,데이터_신성질별!$B$3:$B$325,2025)</f>
        <v>56189692</v>
      </c>
      <c r="J53" s="25" t="n">
        <f aca="false">SUMIFS(데이터_신성질별!$F$3:$F$325,데이터_신성질별!$D$3:$D$325,$B53,데이터_신성질별!$A$3:$A$325,"2026.07")</f>
        <v>7297526</v>
      </c>
      <c r="K53" s="40" t="n">
        <f aca="false">IFERROR(J53/SUMIFS(데이터_신성질별!$F$3:$F$325,데이터_신성질별!$D$3:$D$325,$B53,데이터_신성질별!$A$3:$A$325,"2026.06")-1,"-")</f>
        <v>-0.00475207879580541</v>
      </c>
      <c r="L53" s="40" t="n">
        <f aca="false">IFERROR(J53/SUMIFS(데이터_신성질별!$F$3:$F$325,데이터_신성질별!$D$3:$D$325,$B53,데이터_신성질별!$A$3:$A$325,"2025.07")-1,"-")</f>
        <v>0.403821767306719</v>
      </c>
    </row>
    <row r="54" customFormat="false" ht="15" hidden="false" customHeight="false" outlineLevel="0" collapsed="false">
      <c r="A54" s="7" t="s">
        <v>21757</v>
      </c>
      <c r="B54" s="8" t="s">
        <v>21786</v>
      </c>
      <c r="C54" s="25" t="n">
        <f aca="false">SUMIFS(데이터_신성질별!$F$3:$F$325,데이터_신성질별!$D$3:$D$325,$B54,데이터_신성질별!$B$3:$B$325,2025,데이터_신성질별!$C$3:$C$325,"&lt;=7")</f>
        <v>23400008</v>
      </c>
      <c r="D54" s="25" t="n">
        <f aca="false">SUMIFS(데이터_신성질별!$F$3:$F$325,데이터_신성질별!$D$3:$D$325,$B54,데이터_신성질별!$B$3:$B$325,2026,데이터_신성질별!$C$3:$C$325,"&lt;=7")</f>
        <v>26300119</v>
      </c>
      <c r="E54" s="25" t="n">
        <f aca="false">D54-C54</f>
        <v>2900111</v>
      </c>
      <c r="F54" s="40" t="n">
        <f aca="false">IFERROR(D54/C54-1,"-")</f>
        <v>0.123936325149974</v>
      </c>
      <c r="G54" s="31" t="n">
        <f aca="false">IFERROR(E54/(분석2_월별추이!E28-분석2_월별추이!E27),"-")</f>
        <v>0.0145242249842145</v>
      </c>
      <c r="H54" s="31" t="n">
        <f aca="false">IFERROR(D54/분석2_월별추이!E28,"-")</f>
        <v>0.0441972131494362</v>
      </c>
      <c r="I54" s="25" t="n">
        <f aca="false">SUMIFS(데이터_신성질별!$F$3:$F$325,데이터_신성질별!$D$3:$D$325,$B54,데이터_신성질별!$B$3:$B$325,2025)</f>
        <v>39900945</v>
      </c>
      <c r="J54" s="25" t="n">
        <f aca="false">SUMIFS(데이터_신성질별!$F$3:$F$325,데이터_신성질별!$D$3:$D$325,$B54,데이터_신성질별!$A$3:$A$325,"2026.07")</f>
        <v>4137091</v>
      </c>
      <c r="K54" s="40" t="n">
        <f aca="false">IFERROR(J54/SUMIFS(데이터_신성질별!$F$3:$F$325,데이터_신성질별!$D$3:$D$325,$B54,데이터_신성질별!$A$3:$A$325,"2026.06")-1,"-")</f>
        <v>0.0249449819554688</v>
      </c>
      <c r="L54" s="40" t="n">
        <f aca="false">IFERROR(J54/SUMIFS(데이터_신성질별!$F$3:$F$325,데이터_신성질별!$D$3:$D$325,$B54,데이터_신성질별!$A$3:$A$325,"2025.07")-1,"-")</f>
        <v>0.12417957347875</v>
      </c>
    </row>
    <row r="55" customFormat="false" ht="15" hidden="false" customHeight="false" outlineLevel="0" collapsed="false">
      <c r="A55" s="7" t="s">
        <v>21757</v>
      </c>
      <c r="B55" s="8" t="s">
        <v>21787</v>
      </c>
      <c r="C55" s="25" t="n">
        <f aca="false">SUMIFS(데이터_신성질별!$F$3:$F$325,데이터_신성질별!$D$3:$D$325,$B55,데이터_신성질별!$B$3:$B$325,2025,데이터_신성질별!$C$3:$C$325,"&lt;=7")</f>
        <v>49233678</v>
      </c>
      <c r="D55" s="25" t="n">
        <f aca="false">SUMIFS(데이터_신성질별!$F$3:$F$325,데이터_신성질별!$D$3:$D$325,$B55,데이터_신성질별!$B$3:$B$325,2026,데이터_신성질별!$C$3:$C$325,"&lt;=7")</f>
        <v>53732678</v>
      </c>
      <c r="E55" s="25" t="n">
        <f aca="false">D55-C55</f>
        <v>4499000</v>
      </c>
      <c r="F55" s="40" t="n">
        <f aca="false">IFERROR(D55/C55-1,"-")</f>
        <v>0.0913805383380051</v>
      </c>
      <c r="G55" s="31" t="n">
        <f aca="false">IFERROR(E55/(분석2_월별추이!E28-분석2_월별추이!E27),"-")</f>
        <v>0.0225317197183077</v>
      </c>
      <c r="H55" s="31" t="n">
        <f aca="false">IFERROR(D55/분석2_월별추이!E28,"-")</f>
        <v>0.0902974858271942</v>
      </c>
      <c r="I55" s="25" t="n">
        <f aca="false">SUMIFS(데이터_신성질별!$F$3:$F$325,데이터_신성질별!$D$3:$D$325,$B55,데이터_신성질별!$B$3:$B$325,2025)</f>
        <v>83079306</v>
      </c>
      <c r="J55" s="25" t="n">
        <f aca="false">SUMIFS(데이터_신성질별!$F$3:$F$325,데이터_신성질별!$D$3:$D$325,$B55,데이터_신성질별!$A$3:$A$325,"2026.07")</f>
        <v>8437709</v>
      </c>
      <c r="K55" s="40" t="n">
        <f aca="false">IFERROR(J55/SUMIFS(데이터_신성질별!$F$3:$F$325,데이터_신성질별!$D$3:$D$325,$B55,데이터_신성질별!$A$3:$A$325,"2026.06")-1,"-")</f>
        <v>0.0166563648040177</v>
      </c>
      <c r="L55" s="40" t="n">
        <f aca="false">IFERROR(J55/SUMIFS(데이터_신성질별!$F$3:$F$325,데이터_신성질별!$D$3:$D$325,$B55,데이터_신성질별!$A$3:$A$325,"2025.07")-1,"-")</f>
        <v>0.18270475038154</v>
      </c>
    </row>
    <row r="56" customFormat="false" ht="15" hidden="false" customHeight="false" outlineLevel="0" collapsed="false">
      <c r="A56" s="7" t="s">
        <v>21757</v>
      </c>
      <c r="B56" s="8" t="s">
        <v>21788</v>
      </c>
      <c r="C56" s="25" t="n">
        <f aca="false">SUMIFS(데이터_신성질별!$F$3:$F$325,데이터_신성질별!$D$3:$D$325,$B56,데이터_신성질별!$B$3:$B$325,2025,데이터_신성질별!$C$3:$C$325,"&lt;=7")</f>
        <v>70772</v>
      </c>
      <c r="D56" s="25" t="n">
        <f aca="false">SUMIFS(데이터_신성질별!$F$3:$F$325,데이터_신성질별!$D$3:$D$325,$B56,데이터_신성질별!$B$3:$B$325,2026,데이터_신성질별!$C$3:$C$325,"&lt;=7")</f>
        <v>84155</v>
      </c>
      <c r="E56" s="25" t="n">
        <f aca="false">D56-C56</f>
        <v>13383</v>
      </c>
      <c r="F56" s="40" t="n">
        <f aca="false">IFERROR(D56/C56-1,"-")</f>
        <v>0.189100209122252</v>
      </c>
      <c r="G56" s="31" t="n">
        <f aca="false">IFERROR(E56/(분석2_월별추이!E28-분석2_월별추이!E27),"-")</f>
        <v>6.7024228715295E-005</v>
      </c>
      <c r="H56" s="31" t="n">
        <f aca="false">IFERROR(D56/분석2_월별추이!E28,"-")</f>
        <v>0.00014142203967179</v>
      </c>
      <c r="I56" s="25" t="n">
        <f aca="false">SUMIFS(데이터_신성질별!$F$3:$F$325,데이터_신성질별!$D$3:$D$325,$B56,데이터_신성질별!$B$3:$B$325,2025)</f>
        <v>108549</v>
      </c>
      <c r="J56" s="25" t="n">
        <f aca="false">SUMIFS(데이터_신성질별!$F$3:$F$325,데이터_신성질별!$D$3:$D$325,$B56,데이터_신성질별!$A$3:$A$325,"2026.07")</f>
        <v>13026</v>
      </c>
      <c r="K56" s="40" t="n">
        <f aca="false">IFERROR(J56/SUMIFS(데이터_신성질별!$F$3:$F$325,데이터_신성질별!$D$3:$D$325,$B56,데이터_신성질별!$A$3:$A$325,"2026.06")-1,"-")</f>
        <v>0.0667431004831709</v>
      </c>
      <c r="L56" s="40" t="n">
        <f aca="false">IFERROR(J56/SUMIFS(데이터_신성질별!$F$3:$F$325,데이터_신성질별!$D$3:$D$325,$B56,데이터_신성질별!$A$3:$A$325,"2025.07")-1,"-")</f>
        <v>0.387220447284345</v>
      </c>
    </row>
    <row r="57" customFormat="false" ht="15" hidden="false" customHeight="false" outlineLevel="0" collapsed="false">
      <c r="A57" s="48" t="s">
        <v>21753</v>
      </c>
      <c r="B57" s="49" t="s">
        <v>21789</v>
      </c>
      <c r="C57" s="27" t="n">
        <f aca="false">SUMIFS(데이터_신성질별!$F$3:$F$325,데이터_신성질별!$D$3:$D$325,$B57,데이터_신성질별!$B$3:$B$325,2025,데이터_신성질별!$C$3:$C$325,"&lt;=7")</f>
        <v>226969235</v>
      </c>
      <c r="D57" s="27" t="n">
        <f aca="false">SUMIFS(데이터_신성질별!$F$3:$F$325,데이터_신성질별!$D$3:$D$325,$B57,데이터_신성질별!$B$3:$B$325,2026,데이터_신성질별!$C$3:$C$325,"&lt;=7")</f>
        <v>403658562</v>
      </c>
      <c r="E57" s="25" t="n">
        <f aca="false">D57-C57</f>
        <v>176689327</v>
      </c>
      <c r="F57" s="46" t="n">
        <f aca="false">IFERROR(D57/C57-1,"-")</f>
        <v>0.778472584621436</v>
      </c>
      <c r="G57" s="31" t="n">
        <f aca="false">IFERROR(E57/(분석2_월별추이!E28-분석2_월별추이!E27),"-")</f>
        <v>0.884888729313275</v>
      </c>
      <c r="H57" s="31" t="n">
        <f aca="false">IFERROR(D57/분석2_월별추이!E28,"-")</f>
        <v>0.678346113350624</v>
      </c>
      <c r="I57" s="25" t="n">
        <f aca="false">SUMIFS(데이터_신성질별!$F$3:$F$325,데이터_신성질별!$D$3:$D$325,$B57,데이터_신성질별!$B$3:$B$325,2025)</f>
        <v>421267001</v>
      </c>
      <c r="J57" s="25" t="n">
        <f aca="false">SUMIFS(데이터_신성질별!$F$3:$F$325,데이터_신성질별!$D$3:$D$325,$B57,데이터_신성질별!$A$3:$A$325,"2026.07")</f>
        <v>69247169</v>
      </c>
      <c r="K57" s="40" t="n">
        <f aca="false">IFERROR(J57/SUMIFS(데이터_신성질별!$F$3:$F$325,데이터_신성질별!$D$3:$D$325,$B57,데이터_신성질별!$A$3:$A$325,"2026.06")-1,"-")</f>
        <v>-0.0442892269892494</v>
      </c>
      <c r="L57" s="40" t="n">
        <f aca="false">IFERROR(J57/SUMIFS(데이터_신성질별!$F$3:$F$325,데이터_신성질별!$D$3:$D$325,$B57,데이터_신성질별!$A$3:$A$325,"2025.07")-1,"-")</f>
        <v>0.943371651640726</v>
      </c>
    </row>
    <row r="58" customFormat="false" ht="15" hidden="false" customHeight="false" outlineLevel="0" collapsed="false">
      <c r="A58" s="7" t="s">
        <v>21757</v>
      </c>
      <c r="B58" s="8" t="s">
        <v>21790</v>
      </c>
      <c r="C58" s="25" t="n">
        <f aca="false">SUMIFS(데이터_신성질별!$F$3:$F$325,데이터_신성질별!$D$3:$D$325,$B58,데이터_신성질별!$B$3:$B$325,2025,데이터_신성질별!$C$3:$C$325,"&lt;=7")</f>
        <v>44031680</v>
      </c>
      <c r="D58" s="25" t="n">
        <f aca="false">SUMIFS(데이터_신성질별!$F$3:$F$325,데이터_신성질별!$D$3:$D$325,$B58,데이터_신성질별!$B$3:$B$325,2026,데이터_신성질별!$C$3:$C$325,"&lt;=7")</f>
        <v>49702683</v>
      </c>
      <c r="E58" s="25" t="n">
        <f aca="false">D58-C58</f>
        <v>5671003</v>
      </c>
      <c r="F58" s="40" t="n">
        <f aca="false">IFERROR(D58/C58-1,"-")</f>
        <v>0.128793700353927</v>
      </c>
      <c r="G58" s="31" t="n">
        <f aca="false">IFERROR(E58/(분석2_월별추이!E28-분석2_월별추이!E27),"-")</f>
        <v>0.0284013003151105</v>
      </c>
      <c r="H58" s="31" t="n">
        <f aca="false">IFERROR(D58/분석2_월별추이!E28,"-")</f>
        <v>0.0835251001963094</v>
      </c>
      <c r="I58" s="25" t="n">
        <f aca="false">SUMIFS(데이터_신성질별!$F$3:$F$325,데이터_신성질별!$D$3:$D$325,$B58,데이터_신성질별!$B$3:$B$325,2025)</f>
        <v>80172642</v>
      </c>
      <c r="J58" s="25" t="n">
        <f aca="false">SUMIFS(데이터_신성질별!$F$3:$F$325,데이터_신성질별!$D$3:$D$325,$B58,데이터_신성질별!$A$3:$A$325,"2026.07")</f>
        <v>8015260</v>
      </c>
      <c r="K58" s="40" t="n">
        <f aca="false">IFERROR(J58/SUMIFS(데이터_신성질별!$F$3:$F$325,데이터_신성질별!$D$3:$D$325,$B58,데이터_신성질별!$A$3:$A$325,"2026.06")-1,"-")</f>
        <v>0.0298934380762446</v>
      </c>
      <c r="L58" s="40" t="n">
        <f aca="false">IFERROR(J58/SUMIFS(데이터_신성질별!$F$3:$F$325,데이터_신성질별!$D$3:$D$325,$B58,데이터_신성질별!$A$3:$A$325,"2025.07")-1,"-")</f>
        <v>0.256443669649585</v>
      </c>
    </row>
    <row r="59" customFormat="false" ht="15" hidden="false" customHeight="false" outlineLevel="0" collapsed="false">
      <c r="A59" s="7" t="s">
        <v>21757</v>
      </c>
      <c r="B59" s="8" t="s">
        <v>21791</v>
      </c>
      <c r="C59" s="25" t="n">
        <f aca="false">SUMIFS(데이터_신성질별!$F$3:$F$325,데이터_신성질별!$D$3:$D$325,$B59,데이터_신성질별!$B$3:$B$325,2025,데이터_신성질별!$C$3:$C$325,"&lt;=7")</f>
        <v>61358103</v>
      </c>
      <c r="D59" s="25" t="n">
        <f aca="false">SUMIFS(데이터_신성질별!$F$3:$F$325,데이터_신성질별!$D$3:$D$325,$B59,데이터_신성질별!$B$3:$B$325,2026,데이터_신성질별!$C$3:$C$325,"&lt;=7")</f>
        <v>63145805</v>
      </c>
      <c r="E59" s="25" t="n">
        <f aca="false">D59-C59</f>
        <v>1787702</v>
      </c>
      <c r="F59" s="40" t="n">
        <f aca="false">IFERROR(D59/C59-1,"-")</f>
        <v>0.029135548731029</v>
      </c>
      <c r="G59" s="31" t="n">
        <f aca="false">IFERROR(E59/(분석2_월별추이!E28-분석2_월별추이!E27),"-")</f>
        <v>0.00895310077880822</v>
      </c>
      <c r="H59" s="31" t="n">
        <f aca="false">IFERROR(D59/분석2_월별추이!E28,"-")</f>
        <v>0.106116196777579</v>
      </c>
      <c r="I59" s="25" t="n">
        <f aca="false">SUMIFS(데이터_신성질별!$F$3:$F$325,데이터_신성질별!$D$3:$D$325,$B59,데이터_신성질별!$B$3:$B$325,2025)</f>
        <v>103975451</v>
      </c>
      <c r="J59" s="25" t="n">
        <f aca="false">SUMIFS(데이터_신성질별!$F$3:$F$325,데이터_신성질별!$D$3:$D$325,$B59,데이터_신성질별!$A$3:$A$325,"2026.07")</f>
        <v>10437690</v>
      </c>
      <c r="K59" s="40" t="n">
        <f aca="false">IFERROR(J59/SUMIFS(데이터_신성질별!$F$3:$F$325,데이터_신성질별!$D$3:$D$325,$B59,데이터_신성질별!$A$3:$A$325,"2026.06")-1,"-")</f>
        <v>0.0563315283338632</v>
      </c>
      <c r="L59" s="40" t="n">
        <f aca="false">IFERROR(J59/SUMIFS(데이터_신성질별!$F$3:$F$325,데이터_신성질별!$D$3:$D$325,$B59,데이터_신성질별!$A$3:$A$325,"2025.07")-1,"-")</f>
        <v>0.110072875821825</v>
      </c>
    </row>
    <row r="60" customFormat="false" ht="15" hidden="false" customHeight="false" outlineLevel="0" collapsed="false">
      <c r="A60" s="7" t="s">
        <v>21757</v>
      </c>
      <c r="B60" s="8" t="s">
        <v>21792</v>
      </c>
      <c r="C60" s="25" t="n">
        <f aca="false">SUMIFS(데이터_신성질별!$F$3:$F$325,데이터_신성질별!$D$3:$D$325,$B60,데이터_신성질별!$B$3:$B$325,2025,데이터_신성질별!$C$3:$C$325,"&lt;=7")</f>
        <v>23460946</v>
      </c>
      <c r="D60" s="25" t="n">
        <f aca="false">SUMIFS(데이터_신성질별!$F$3:$F$325,데이터_신성질별!$D$3:$D$325,$B60,데이터_신성질별!$B$3:$B$325,2026,데이터_신성질별!$C$3:$C$325,"&lt;=7")</f>
        <v>46473644</v>
      </c>
      <c r="E60" s="25" t="n">
        <f aca="false">D60-C60</f>
        <v>23012698</v>
      </c>
      <c r="F60" s="40" t="n">
        <f aca="false">IFERROR(D60/C60-1,"-")</f>
        <v>0.980893865064094</v>
      </c>
      <c r="G60" s="31" t="n">
        <f aca="false">IFERROR(E60/(분석2_월별추이!E28-분석2_월별추이!E27),"-")</f>
        <v>0.115251313913772</v>
      </c>
      <c r="H60" s="31" t="n">
        <f aca="false">IFERROR(D60/분석2_월별추이!E28,"-")</f>
        <v>0.0780987169563384</v>
      </c>
      <c r="I60" s="25" t="n">
        <f aca="false">SUMIFS(데이터_신성질별!$F$3:$F$325,데이터_신성질별!$D$3:$D$325,$B60,데이터_신성질별!$B$3:$B$325,2025)</f>
        <v>45890973</v>
      </c>
      <c r="J60" s="25" t="n">
        <f aca="false">SUMIFS(데이터_신성질별!$F$3:$F$325,데이터_신성질별!$D$3:$D$325,$B60,데이터_신성질별!$A$3:$A$325,"2026.07")</f>
        <v>8032683</v>
      </c>
      <c r="K60" s="40" t="n">
        <f aca="false">IFERROR(J60/SUMIFS(데이터_신성질별!$F$3:$F$325,데이터_신성질별!$D$3:$D$325,$B60,데이터_신성질별!$A$3:$A$325,"2026.06")-1,"-")</f>
        <v>-0.0351614820014421</v>
      </c>
      <c r="L60" s="40" t="n">
        <f aca="false">IFERROR(J60/SUMIFS(데이터_신성질별!$F$3:$F$325,데이터_신성질별!$D$3:$D$325,$B60,데이터_신성질별!$A$3:$A$325,"2025.07")-1,"-")</f>
        <v>1.27237463609594</v>
      </c>
    </row>
    <row r="61" customFormat="false" ht="15" hidden="false" customHeight="false" outlineLevel="0" collapsed="false">
      <c r="A61" s="7" t="s">
        <v>21757</v>
      </c>
      <c r="B61" s="8" t="s">
        <v>21793</v>
      </c>
      <c r="C61" s="25" t="n">
        <f aca="false">SUMIFS(데이터_신성질별!$F$3:$F$325,데이터_신성질별!$D$3:$D$325,$B61,데이터_신성질별!$B$3:$B$325,2025,데이터_신성질별!$C$3:$C$325,"&lt;=7")</f>
        <v>98118505</v>
      </c>
      <c r="D61" s="25" t="n">
        <f aca="false">SUMIFS(데이터_신성질별!$F$3:$F$325,데이터_신성질별!$D$3:$D$325,$B61,데이터_신성질별!$B$3:$B$325,2026,데이터_신성질별!$C$3:$C$325,"&lt;=7")</f>
        <v>244336428</v>
      </c>
      <c r="E61" s="25" t="n">
        <f aca="false">D61-C61</f>
        <v>146217923</v>
      </c>
      <c r="F61" s="40" t="n">
        <f aca="false">IFERROR(D61/C61-1,"-")</f>
        <v>1.49021759962608</v>
      </c>
      <c r="G61" s="31" t="n">
        <f aca="false">IFERROR(E61/(분석2_월별추이!E28-분석2_월별추이!E27),"-")</f>
        <v>0.732283009297422</v>
      </c>
      <c r="H61" s="31" t="n">
        <f aca="false">IFERROR(D61/분석2_월별추이!E28,"-")</f>
        <v>0.410606096059408</v>
      </c>
      <c r="I61" s="25" t="n">
        <f aca="false">SUMIFS(데이터_신성질별!$F$3:$F$325,데이터_신성질별!$D$3:$D$325,$B61,데이터_신성질별!$B$3:$B$325,2025)</f>
        <v>191227933</v>
      </c>
      <c r="J61" s="25" t="n">
        <f aca="false">SUMIFS(데이터_신성질별!$F$3:$F$325,데이터_신성질별!$D$3:$D$325,$B61,데이터_신성질별!$A$3:$A$325,"2026.07")</f>
        <v>42761535</v>
      </c>
      <c r="K61" s="40" t="n">
        <f aca="false">IFERROR(J61/SUMIFS(데이터_신성질별!$F$3:$F$325,데이터_신성질별!$D$3:$D$325,$B61,데이터_신성질별!$A$3:$A$325,"2026.06")-1,"-")</f>
        <v>-0.0797459131080626</v>
      </c>
      <c r="L61" s="40" t="n">
        <f aca="false">IFERROR(J61/SUMIFS(데이터_신성질별!$F$3:$F$325,데이터_신성질별!$D$3:$D$325,$B61,데이터_신성질별!$A$3:$A$325,"2025.07")-1,"-")</f>
        <v>1.62091011575536</v>
      </c>
    </row>
    <row r="63" customFormat="false" ht="14.9" hidden="false" customHeight="false" outlineLevel="0" collapsed="false">
      <c r="A63" s="23" t="s">
        <v>21794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customFormat="false" ht="23.85" hidden="false" customHeight="false" outlineLevel="0" collapsed="false">
      <c r="A64" s="4" t="s">
        <v>21694</v>
      </c>
      <c r="B64" s="4" t="s">
        <v>21653</v>
      </c>
      <c r="C64" s="4" t="s">
        <v>21795</v>
      </c>
      <c r="D64" s="4" t="s">
        <v>21796</v>
      </c>
      <c r="E64" s="4" t="s">
        <v>21747</v>
      </c>
      <c r="F64" s="4" t="s">
        <v>21738</v>
      </c>
      <c r="G64" s="4" t="s">
        <v>21797</v>
      </c>
      <c r="H64" s="4" t="s">
        <v>21798</v>
      </c>
      <c r="I64" s="4" t="s">
        <v>21799</v>
      </c>
      <c r="J64" s="4" t="s">
        <v>21800</v>
      </c>
    </row>
    <row r="65" customFormat="false" ht="15" hidden="false" customHeight="false" outlineLevel="0" collapsed="false">
      <c r="A65" s="48" t="s">
        <v>21753</v>
      </c>
      <c r="B65" s="49" t="s">
        <v>21777</v>
      </c>
      <c r="C65" s="27" t="n">
        <f aca="false">SUMIFS(데이터_신성질별!$H$3:$H$325,데이터_신성질별!$D$3:$D$325,$B65,데이터_신성질별!$B$3:$B$325,2025,데이터_신성질별!$C$3:$C$325,"&lt;=7")</f>
        <v>50476493</v>
      </c>
      <c r="D65" s="27" t="n">
        <f aca="false">SUMIFS(데이터_신성질별!$H$3:$H$325,데이터_신성질별!$D$3:$D$325,$B65,데이터_신성질별!$B$3:$B$325,2026,데이터_신성질별!$C$3:$C$325,"&lt;=7")</f>
        <v>53715614</v>
      </c>
      <c r="E65" s="25" t="n">
        <f aca="false">D65-C65</f>
        <v>3239121</v>
      </c>
      <c r="F65" s="40" t="n">
        <f aca="false">IFERROR(D65/C65-1,"-")</f>
        <v>0.0641708804928267</v>
      </c>
      <c r="G65" s="25" t="n">
        <f aca="false">SUMIFS(데이터_신성질별!$F$3:$F$325,데이터_신성질별!$D$3:$D$325,$B65,데이터_신성질별!$B$3:$B$325,2026,데이터_신성질별!$C$3:$C$325,"&lt;=7")</f>
        <v>56695222</v>
      </c>
      <c r="H65" s="25" t="n">
        <f aca="false">SUMIFS(데이터_신성질별!$F$3:$F$325,데이터_신성질별!$D$3:$D$325,$B65,데이터_신성질별!$B$3:$B$325,2025,데이터_신성질별!$C$3:$C$325,"&lt;=7")-C65</f>
        <v>6431606</v>
      </c>
      <c r="I65" s="27" t="n">
        <f aca="false">G65-D65</f>
        <v>2979608</v>
      </c>
      <c r="J65" s="25" t="n">
        <f aca="false">I65-H65</f>
        <v>-3451998</v>
      </c>
    </row>
    <row r="66" customFormat="false" ht="15" hidden="false" customHeight="false" outlineLevel="0" collapsed="false">
      <c r="A66" s="7" t="s">
        <v>21757</v>
      </c>
      <c r="B66" s="8" t="s">
        <v>21778</v>
      </c>
      <c r="C66" s="25" t="n">
        <f aca="false">SUMIFS(데이터_신성질별!$H$3:$H$325,데이터_신성질별!$D$3:$D$325,$B66,데이터_신성질별!$B$3:$B$325,2025,데이터_신성질별!$C$3:$C$325,"&lt;=7")</f>
        <v>19440349</v>
      </c>
      <c r="D66" s="25" t="n">
        <f aca="false">SUMIFS(데이터_신성질별!$H$3:$H$325,데이터_신성질별!$D$3:$D$325,$B66,데이터_신성질별!$B$3:$B$325,2026,데이터_신성질별!$C$3:$C$325,"&lt;=7")</f>
        <v>19974930</v>
      </c>
      <c r="E66" s="25" t="n">
        <f aca="false">D66-C66</f>
        <v>534581</v>
      </c>
      <c r="F66" s="40" t="n">
        <f aca="false">IFERROR(D66/C66-1,"-")</f>
        <v>0.0274985289615943</v>
      </c>
      <c r="G66" s="25" t="n">
        <f aca="false">SUMIFS(데이터_신성질별!$F$3:$F$325,데이터_신성질별!$D$3:$D$325,$B66,데이터_신성질별!$B$3:$B$325,2026,데이터_신성질별!$C$3:$C$325,"&lt;=7")</f>
        <v>7164857</v>
      </c>
      <c r="H66" s="25" t="n">
        <f aca="false">SUMIFS(데이터_신성질별!$F$3:$F$325,데이터_신성질별!$D$3:$D$325,$B66,데이터_신성질별!$B$3:$B$325,2025,데이터_신성질별!$C$3:$C$325,"&lt;=7")-C66</f>
        <v>-12897626</v>
      </c>
      <c r="I66" s="25" t="n">
        <f aca="false">G66-D66</f>
        <v>-12810073</v>
      </c>
      <c r="J66" s="25" t="n">
        <f aca="false">I66-H66</f>
        <v>87553</v>
      </c>
    </row>
    <row r="67" customFormat="false" ht="15" hidden="false" customHeight="false" outlineLevel="0" collapsed="false">
      <c r="A67" s="7" t="s">
        <v>21757</v>
      </c>
      <c r="B67" s="8" t="s">
        <v>21779</v>
      </c>
      <c r="C67" s="25" t="n">
        <f aca="false">SUMIFS(데이터_신성질별!$H$3:$H$325,데이터_신성질별!$D$3:$D$325,$B67,데이터_신성질별!$B$3:$B$325,2025,데이터_신성질별!$C$3:$C$325,"&lt;=7")</f>
        <v>15547172</v>
      </c>
      <c r="D67" s="25" t="n">
        <f aca="false">SUMIFS(데이터_신성질별!$H$3:$H$325,데이터_신성질별!$D$3:$D$325,$B67,데이터_신성질별!$B$3:$B$325,2026,데이터_신성질별!$C$3:$C$325,"&lt;=7")</f>
        <v>17759637</v>
      </c>
      <c r="E67" s="25" t="n">
        <f aca="false">D67-C67</f>
        <v>2212465</v>
      </c>
      <c r="F67" s="40" t="n">
        <f aca="false">IFERROR(D67/C67-1,"-")</f>
        <v>0.142306587976257</v>
      </c>
      <c r="G67" s="25" t="n">
        <f aca="false">SUMIFS(데이터_신성질별!$F$3:$F$325,데이터_신성질별!$D$3:$D$325,$B67,데이터_신성질별!$B$3:$B$325,2026,데이터_신성질별!$C$3:$C$325,"&lt;=7")</f>
        <v>36025795</v>
      </c>
      <c r="H67" s="25" t="n">
        <f aca="false">SUMIFS(데이터_신성질별!$F$3:$F$325,데이터_신성질별!$D$3:$D$325,$B67,데이터_신성질별!$B$3:$B$325,2025,데이터_신성질별!$C$3:$C$325,"&lt;=7")-C67</f>
        <v>23289442</v>
      </c>
      <c r="I67" s="25" t="n">
        <f aca="false">G67-D67</f>
        <v>18266158</v>
      </c>
      <c r="J67" s="25" t="n">
        <f aca="false">I67-H67</f>
        <v>-5023284</v>
      </c>
    </row>
    <row r="68" customFormat="false" ht="15" hidden="false" customHeight="false" outlineLevel="0" collapsed="false">
      <c r="A68" s="7" t="s">
        <v>21757</v>
      </c>
      <c r="B68" s="8" t="s">
        <v>21780</v>
      </c>
      <c r="C68" s="25" t="n">
        <f aca="false">SUMIFS(데이터_신성질별!$H$3:$H$325,데이터_신성질별!$D$3:$D$325,$B68,데이터_신성질별!$B$3:$B$325,2025,데이터_신성질별!$C$3:$C$325,"&lt;=7")</f>
        <v>15488971</v>
      </c>
      <c r="D68" s="25" t="n">
        <f aca="false">SUMIFS(데이터_신성질별!$H$3:$H$325,데이터_신성질별!$D$3:$D$325,$B68,데이터_신성질별!$B$3:$B$325,2026,데이터_신성질별!$C$3:$C$325,"&lt;=7")</f>
        <v>15981048</v>
      </c>
      <c r="E68" s="25" t="n">
        <f aca="false">D68-C68</f>
        <v>492077</v>
      </c>
      <c r="F68" s="40" t="n">
        <f aca="false">IFERROR(D68/C68-1,"-")</f>
        <v>0.0317695087685295</v>
      </c>
      <c r="G68" s="25" t="n">
        <f aca="false">SUMIFS(데이터_신성질별!$F$3:$F$325,데이터_신성질별!$D$3:$D$325,$B68,데이터_신성질별!$B$3:$B$325,2026,데이터_신성질별!$C$3:$C$325,"&lt;=7")</f>
        <v>13482151</v>
      </c>
      <c r="H68" s="25" t="n">
        <f aca="false">SUMIFS(데이터_신성질별!$F$3:$F$325,데이터_신성질별!$D$3:$D$325,$B68,데이터_신성질별!$B$3:$B$325,2025,데이터_신성질별!$C$3:$C$325,"&lt;=7")-C68</f>
        <v>-3982309</v>
      </c>
      <c r="I68" s="25" t="n">
        <f aca="false">G68-D68</f>
        <v>-2498897</v>
      </c>
      <c r="J68" s="25" t="n">
        <f aca="false">I68-H68</f>
        <v>1483412</v>
      </c>
    </row>
    <row r="69" customFormat="false" ht="15" hidden="false" customHeight="false" outlineLevel="0" collapsed="false">
      <c r="A69" s="7" t="s">
        <v>21757</v>
      </c>
      <c r="B69" s="8" t="s">
        <v>21781</v>
      </c>
      <c r="C69" s="25" t="n">
        <f aca="false">SUMIFS(데이터_신성질별!$H$3:$H$325,데이터_신성질별!$D$3:$D$325,$B69,데이터_신성질별!$B$3:$B$325,2025,데이터_신성질별!$C$3:$C$325,"&lt;=7")</f>
        <v>0</v>
      </c>
      <c r="D69" s="25" t="n">
        <f aca="false">SUMIFS(데이터_신성질별!$H$3:$H$325,데이터_신성질별!$D$3:$D$325,$B69,데이터_신성질별!$B$3:$B$325,2026,데이터_신성질별!$C$3:$C$325,"&lt;=7")</f>
        <v>0</v>
      </c>
      <c r="E69" s="25" t="n">
        <f aca="false">D69-C69</f>
        <v>0</v>
      </c>
      <c r="F69" s="40" t="str">
        <f aca="false">IFERROR(D69/C69-1,"-")</f>
        <v>-</v>
      </c>
      <c r="G69" s="25" t="n">
        <f aca="false">SUMIFS(데이터_신성질별!$F$3:$F$325,데이터_신성질별!$D$3:$D$325,$B69,데이터_신성질별!$B$3:$B$325,2026,데이터_신성질별!$C$3:$C$325,"&lt;=7")</f>
        <v>22419</v>
      </c>
      <c r="H69" s="25" t="n">
        <f aca="false">SUMIFS(데이터_신성질별!$F$3:$F$325,데이터_신성질별!$D$3:$D$325,$B69,데이터_신성질별!$B$3:$B$325,2025,데이터_신성질별!$C$3:$C$325,"&lt;=7")-C69</f>
        <v>22097</v>
      </c>
      <c r="I69" s="25" t="n">
        <f aca="false">G69-D69</f>
        <v>22419</v>
      </c>
      <c r="J69" s="25" t="n">
        <f aca="false">I69-H69</f>
        <v>322</v>
      </c>
    </row>
    <row r="70" customFormat="false" ht="15" hidden="false" customHeight="false" outlineLevel="0" collapsed="false">
      <c r="A70" s="48" t="s">
        <v>21753</v>
      </c>
      <c r="B70" s="49" t="s">
        <v>21782</v>
      </c>
      <c r="C70" s="27" t="n">
        <f aca="false">SUMIFS(데이터_신성질별!$H$3:$H$325,데이터_신성질별!$D$3:$D$325,$B70,데이터_신성질별!$B$3:$B$325,2025,데이터_신성질별!$C$3:$C$325,"&lt;=7")</f>
        <v>166857436</v>
      </c>
      <c r="D70" s="27" t="n">
        <f aca="false">SUMIFS(데이터_신성질별!$H$3:$H$325,데이터_신성질별!$D$3:$D$325,$B70,데이터_신성질별!$B$3:$B$325,2026,데이터_신성질별!$C$3:$C$325,"&lt;=7")</f>
        <v>192903631</v>
      </c>
      <c r="E70" s="25" t="n">
        <f aca="false">D70-C70</f>
        <v>26046195</v>
      </c>
      <c r="F70" s="40" t="n">
        <f aca="false">IFERROR(D70/C70-1,"-")</f>
        <v>0.156098497162572</v>
      </c>
      <c r="G70" s="25" t="n">
        <f aca="false">SUMIFS(데이터_신성질별!$F$3:$F$325,데이터_신성질별!$D$3:$D$325,$B70,데이터_신성질별!$B$3:$B$325,2026,데이터_신성질별!$C$3:$C$325,"&lt;=7")</f>
        <v>134709052</v>
      </c>
      <c r="H70" s="25" t="n">
        <f aca="false">SUMIFS(데이터_신성질별!$F$3:$F$325,데이터_신성질별!$D$3:$D$325,$B70,데이터_신성질별!$B$3:$B$325,2025,데이터_신성질별!$C$3:$C$325,"&lt;=7")-C70</f>
        <v>-55345994</v>
      </c>
      <c r="I70" s="27" t="n">
        <f aca="false">G70-D70</f>
        <v>-58194579</v>
      </c>
      <c r="J70" s="25" t="n">
        <f aca="false">I70-H70</f>
        <v>-2848585</v>
      </c>
    </row>
    <row r="71" customFormat="false" ht="15" hidden="false" customHeight="false" outlineLevel="0" collapsed="false">
      <c r="A71" s="7" t="s">
        <v>21757</v>
      </c>
      <c r="B71" s="8" t="s">
        <v>21783</v>
      </c>
      <c r="C71" s="25" t="n">
        <f aca="false">SUMIFS(데이터_신성질별!$H$3:$H$325,데이터_신성질별!$D$3:$D$325,$B71,데이터_신성질별!$B$3:$B$325,2025,데이터_신성질별!$C$3:$C$325,"&lt;=7")</f>
        <v>10202413</v>
      </c>
      <c r="D71" s="25" t="n">
        <f aca="false">SUMIFS(데이터_신성질별!$H$3:$H$325,데이터_신성질별!$D$3:$D$325,$B71,데이터_신성질별!$B$3:$B$325,2026,데이터_신성질별!$C$3:$C$325,"&lt;=7")</f>
        <v>10300472</v>
      </c>
      <c r="E71" s="25" t="n">
        <f aca="false">D71-C71</f>
        <v>98059</v>
      </c>
      <c r="F71" s="40" t="n">
        <f aca="false">IFERROR(D71/C71-1,"-")</f>
        <v>0.00961135370622612</v>
      </c>
      <c r="G71" s="25" t="n">
        <f aca="false">SUMIFS(데이터_신성질별!$F$3:$F$325,데이터_신성질별!$D$3:$D$325,$B71,데이터_신성질별!$B$3:$B$325,2026,데이터_신성질별!$C$3:$C$325,"&lt;=7")</f>
        <v>3142565</v>
      </c>
      <c r="H71" s="25" t="n">
        <f aca="false">SUMIFS(데이터_신성질별!$F$3:$F$325,데이터_신성질별!$D$3:$D$325,$B71,데이터_신성질별!$B$3:$B$325,2025,데이터_신성질별!$C$3:$C$325,"&lt;=7")-C71</f>
        <v>-7083561</v>
      </c>
      <c r="I71" s="25" t="n">
        <f aca="false">G71-D71</f>
        <v>-7157907</v>
      </c>
      <c r="J71" s="25" t="n">
        <f aca="false">I71-H71</f>
        <v>-74346</v>
      </c>
    </row>
    <row r="72" customFormat="false" ht="15" hidden="false" customHeight="false" outlineLevel="0" collapsed="false">
      <c r="A72" s="7" t="s">
        <v>21757</v>
      </c>
      <c r="B72" s="8" t="s">
        <v>21784</v>
      </c>
      <c r="C72" s="25" t="n">
        <f aca="false">SUMIFS(데이터_신성질별!$H$3:$H$325,데이터_신성질별!$D$3:$D$325,$B72,데이터_신성질별!$B$3:$B$325,2025,데이터_신성질별!$C$3:$C$325,"&lt;=7")</f>
        <v>2300046</v>
      </c>
      <c r="D72" s="25" t="n">
        <f aca="false">SUMIFS(데이터_신성질별!$H$3:$H$325,데이터_신성질별!$D$3:$D$325,$B72,데이터_신성질별!$B$3:$B$325,2026,데이터_신성질별!$C$3:$C$325,"&lt;=7")</f>
        <v>2270132</v>
      </c>
      <c r="E72" s="25" t="n">
        <f aca="false">D72-C72</f>
        <v>-29914</v>
      </c>
      <c r="F72" s="40" t="n">
        <f aca="false">IFERROR(D72/C72-1,"-")</f>
        <v>-0.013005826839985</v>
      </c>
      <c r="G72" s="25" t="n">
        <f aca="false">SUMIFS(데이터_신성질별!$F$3:$F$325,데이터_신성질별!$D$3:$D$325,$B72,데이터_신성질별!$B$3:$B$325,2026,데이터_신성질별!$C$3:$C$325,"&lt;=7")</f>
        <v>3920154</v>
      </c>
      <c r="H72" s="25" t="n">
        <f aca="false">SUMIFS(데이터_신성질별!$F$3:$F$325,데이터_신성질별!$D$3:$D$325,$B72,데이터_신성질별!$B$3:$B$325,2025,데이터_신성질별!$C$3:$C$325,"&lt;=7")-C72</f>
        <v>1755557</v>
      </c>
      <c r="I72" s="25" t="n">
        <f aca="false">G72-D72</f>
        <v>1650022</v>
      </c>
      <c r="J72" s="25" t="n">
        <f aca="false">I72-H72</f>
        <v>-105535</v>
      </c>
    </row>
    <row r="73" customFormat="false" ht="15" hidden="false" customHeight="false" outlineLevel="0" collapsed="false">
      <c r="A73" s="7" t="s">
        <v>21757</v>
      </c>
      <c r="B73" s="8" t="s">
        <v>21785</v>
      </c>
      <c r="C73" s="25" t="n">
        <f aca="false">SUMIFS(데이터_신성질별!$H$3:$H$325,데이터_신성질별!$D$3:$D$325,$B73,데이터_신성질별!$B$3:$B$325,2025,데이터_신성질별!$C$3:$C$325,"&lt;=7")</f>
        <v>102255708</v>
      </c>
      <c r="D73" s="25" t="n">
        <f aca="false">SUMIFS(데이터_신성질별!$H$3:$H$325,데이터_신성질별!$D$3:$D$325,$B73,데이터_신성질별!$B$3:$B$325,2026,데이터_신성질별!$C$3:$C$325,"&lt;=7")</f>
        <v>118437695</v>
      </c>
      <c r="E73" s="25" t="n">
        <f aca="false">D73-C73</f>
        <v>16181987</v>
      </c>
      <c r="F73" s="40" t="n">
        <f aca="false">IFERROR(D73/C73-1,"-")</f>
        <v>0.158250207411404</v>
      </c>
      <c r="G73" s="25" t="n">
        <f aca="false">SUMIFS(데이터_신성질별!$F$3:$F$325,데이터_신성질별!$D$3:$D$325,$B73,데이터_신성질별!$B$3:$B$325,2026,데이터_신성질별!$C$3:$C$325,"&lt;=7")</f>
        <v>47529382</v>
      </c>
      <c r="H73" s="25" t="n">
        <f aca="false">SUMIFS(데이터_신성질별!$F$3:$F$325,데이터_신성질별!$D$3:$D$325,$B73,데이터_신성질별!$B$3:$B$325,2025,데이터_신성질별!$C$3:$C$325,"&lt;=7")-C73</f>
        <v>-70623179</v>
      </c>
      <c r="I73" s="25" t="n">
        <f aca="false">G73-D73</f>
        <v>-70908313</v>
      </c>
      <c r="J73" s="25" t="n">
        <f aca="false">I73-H73</f>
        <v>-285134</v>
      </c>
    </row>
    <row r="74" customFormat="false" ht="15" hidden="false" customHeight="false" outlineLevel="0" collapsed="false">
      <c r="A74" s="7" t="s">
        <v>21757</v>
      </c>
      <c r="B74" s="8" t="s">
        <v>21786</v>
      </c>
      <c r="C74" s="25" t="n">
        <f aca="false">SUMIFS(데이터_신성질별!$H$3:$H$325,데이터_신성질별!$D$3:$D$325,$B74,데이터_신성질별!$B$3:$B$325,2025,데이터_신성질별!$C$3:$C$325,"&lt;=7")</f>
        <v>19297682</v>
      </c>
      <c r="D74" s="25" t="n">
        <f aca="false">SUMIFS(데이터_신성질별!$H$3:$H$325,데이터_신성질별!$D$3:$D$325,$B74,데이터_신성질별!$B$3:$B$325,2026,데이터_신성질별!$C$3:$C$325,"&lt;=7")</f>
        <v>23547109</v>
      </c>
      <c r="E74" s="25" t="n">
        <f aca="false">D74-C74</f>
        <v>4249427</v>
      </c>
      <c r="F74" s="40" t="n">
        <f aca="false">IFERROR(D74/C74-1,"-")</f>
        <v>0.220204012067356</v>
      </c>
      <c r="G74" s="25" t="n">
        <f aca="false">SUMIFS(데이터_신성질별!$F$3:$F$325,데이터_신성질별!$D$3:$D$325,$B74,데이터_신성질별!$B$3:$B$325,2026,데이터_신성질별!$C$3:$C$325,"&lt;=7")</f>
        <v>26300119</v>
      </c>
      <c r="H74" s="25" t="n">
        <f aca="false">SUMIFS(데이터_신성질별!$F$3:$F$325,데이터_신성질별!$D$3:$D$325,$B74,데이터_신성질별!$B$3:$B$325,2025,데이터_신성질별!$C$3:$C$325,"&lt;=7")-C74</f>
        <v>4102326</v>
      </c>
      <c r="I74" s="25" t="n">
        <f aca="false">G74-D74</f>
        <v>2753010</v>
      </c>
      <c r="J74" s="25" t="n">
        <f aca="false">I74-H74</f>
        <v>-1349316</v>
      </c>
    </row>
    <row r="75" customFormat="false" ht="15" hidden="false" customHeight="false" outlineLevel="0" collapsed="false">
      <c r="A75" s="7" t="s">
        <v>21757</v>
      </c>
      <c r="B75" s="8" t="s">
        <v>21787</v>
      </c>
      <c r="C75" s="25" t="n">
        <f aca="false">SUMIFS(데이터_신성질별!$H$3:$H$325,데이터_신성질별!$D$3:$D$325,$B75,데이터_신성질별!$B$3:$B$325,2025,데이터_신성질별!$C$3:$C$325,"&lt;=7")</f>
        <v>32750727</v>
      </c>
      <c r="D75" s="25" t="n">
        <f aca="false">SUMIFS(데이터_신성질별!$H$3:$H$325,데이터_신성질별!$D$3:$D$325,$B75,데이터_신성질별!$B$3:$B$325,2026,데이터_신성질별!$C$3:$C$325,"&lt;=7")</f>
        <v>38301181</v>
      </c>
      <c r="E75" s="25" t="n">
        <f aca="false">D75-C75</f>
        <v>5550454</v>
      </c>
      <c r="F75" s="40" t="n">
        <f aca="false">IFERROR(D75/C75-1,"-")</f>
        <v>0.169475749347488</v>
      </c>
      <c r="G75" s="25" t="n">
        <f aca="false">SUMIFS(데이터_신성질별!$F$3:$F$325,데이터_신성질별!$D$3:$D$325,$B75,데이터_신성질별!$B$3:$B$325,2026,데이터_신성질별!$C$3:$C$325,"&lt;=7")</f>
        <v>53732678</v>
      </c>
      <c r="H75" s="25" t="n">
        <f aca="false">SUMIFS(데이터_신성질별!$F$3:$F$325,데이터_신성질별!$D$3:$D$325,$B75,데이터_신성질별!$B$3:$B$325,2025,데이터_신성질별!$C$3:$C$325,"&lt;=7")-C75</f>
        <v>16482951</v>
      </c>
      <c r="I75" s="25" t="n">
        <f aca="false">G75-D75</f>
        <v>15431497</v>
      </c>
      <c r="J75" s="25" t="n">
        <f aca="false">I75-H75</f>
        <v>-1051454</v>
      </c>
    </row>
    <row r="76" customFormat="false" ht="15" hidden="false" customHeight="false" outlineLevel="0" collapsed="false">
      <c r="A76" s="7" t="s">
        <v>21757</v>
      </c>
      <c r="B76" s="8" t="s">
        <v>21788</v>
      </c>
      <c r="C76" s="25" t="n">
        <f aca="false">SUMIFS(데이터_신성질별!$H$3:$H$325,데이터_신성질별!$D$3:$D$325,$B76,데이터_신성질별!$B$3:$B$325,2025,데이터_신성질별!$C$3:$C$325,"&lt;=7")</f>
        <v>50860</v>
      </c>
      <c r="D76" s="25" t="n">
        <f aca="false">SUMIFS(데이터_신성질별!$H$3:$H$325,데이터_신성질별!$D$3:$D$325,$B76,데이터_신성질별!$B$3:$B$325,2026,데이터_신성질별!$C$3:$C$325,"&lt;=7")</f>
        <v>47046</v>
      </c>
      <c r="E76" s="25" t="n">
        <f aca="false">D76-C76</f>
        <v>-3814</v>
      </c>
      <c r="F76" s="40" t="n">
        <f aca="false">IFERROR(D76/C76-1,"-")</f>
        <v>-0.074990169091624</v>
      </c>
      <c r="G76" s="25" t="n">
        <f aca="false">SUMIFS(데이터_신성질별!$F$3:$F$325,데이터_신성질별!$D$3:$D$325,$B76,데이터_신성질별!$B$3:$B$325,2026,데이터_신성질별!$C$3:$C$325,"&lt;=7")</f>
        <v>84155</v>
      </c>
      <c r="H76" s="25" t="n">
        <f aca="false">SUMIFS(데이터_신성질별!$F$3:$F$325,데이터_신성질별!$D$3:$D$325,$B76,데이터_신성질별!$B$3:$B$325,2025,데이터_신성질별!$C$3:$C$325,"&lt;=7")-C76</f>
        <v>19912</v>
      </c>
      <c r="I76" s="25" t="n">
        <f aca="false">G76-D76</f>
        <v>37109</v>
      </c>
      <c r="J76" s="25" t="n">
        <f aca="false">I76-H76</f>
        <v>17197</v>
      </c>
    </row>
    <row r="77" customFormat="false" ht="15" hidden="false" customHeight="false" outlineLevel="0" collapsed="false">
      <c r="A77" s="48" t="s">
        <v>21753</v>
      </c>
      <c r="B77" s="49" t="s">
        <v>21789</v>
      </c>
      <c r="C77" s="27" t="n">
        <f aca="false">SUMIFS(데이터_신성질별!$H$3:$H$325,데이터_신성질별!$D$3:$D$325,$B77,데이터_신성질별!$B$3:$B$325,2025,데이터_신성질별!$C$3:$C$325,"&lt;=7")</f>
        <v>144122086</v>
      </c>
      <c r="D77" s="27" t="n">
        <f aca="false">SUMIFS(데이터_신성질별!$H$3:$H$325,데이터_신성질별!$D$3:$D$325,$B77,데이터_신성질별!$B$3:$B$325,2026,데이터_신성질별!$C$3:$C$325,"&lt;=7")</f>
        <v>180683898</v>
      </c>
      <c r="E77" s="25" t="n">
        <f aca="false">D77-C77</f>
        <v>36561812</v>
      </c>
      <c r="F77" s="40" t="n">
        <f aca="false">IFERROR(D77/C77-1,"-")</f>
        <v>0.253686391966322</v>
      </c>
      <c r="G77" s="25" t="n">
        <f aca="false">SUMIFS(데이터_신성질별!$F$3:$F$325,데이터_신성질별!$D$3:$D$325,$B77,데이터_신성질별!$B$3:$B$325,2026,데이터_신성질별!$C$3:$C$325,"&lt;=7")</f>
        <v>403658562</v>
      </c>
      <c r="H77" s="25" t="n">
        <f aca="false">SUMIFS(데이터_신성질별!$F$3:$F$325,데이터_신성질별!$D$3:$D$325,$B77,데이터_신성질별!$B$3:$B$325,2025,데이터_신성질별!$C$3:$C$325,"&lt;=7")-C77</f>
        <v>82847149</v>
      </c>
      <c r="I77" s="27" t="n">
        <f aca="false">G77-D77</f>
        <v>222974664</v>
      </c>
      <c r="J77" s="25" t="n">
        <f aca="false">I77-H77</f>
        <v>140127515</v>
      </c>
    </row>
    <row r="78" customFormat="false" ht="15" hidden="false" customHeight="false" outlineLevel="0" collapsed="false">
      <c r="A78" s="7" t="s">
        <v>21757</v>
      </c>
      <c r="B78" s="8" t="s">
        <v>21790</v>
      </c>
      <c r="C78" s="25" t="n">
        <f aca="false">SUMIFS(데이터_신성질별!$H$3:$H$325,데이터_신성질별!$D$3:$D$325,$B78,데이터_신성질별!$B$3:$B$325,2025,데이터_신성질별!$C$3:$C$325,"&lt;=7")</f>
        <v>15438970</v>
      </c>
      <c r="D78" s="25" t="n">
        <f aca="false">SUMIFS(데이터_신성질별!$H$3:$H$325,데이터_신성질별!$D$3:$D$325,$B78,데이터_신성질별!$B$3:$B$325,2026,데이터_신성질별!$C$3:$C$325,"&lt;=7")</f>
        <v>16793037</v>
      </c>
      <c r="E78" s="25" t="n">
        <f aca="false">D78-C78</f>
        <v>1354067</v>
      </c>
      <c r="F78" s="40" t="n">
        <f aca="false">IFERROR(D78/C78-1,"-")</f>
        <v>0.0877044906493114</v>
      </c>
      <c r="G78" s="25" t="n">
        <f aca="false">SUMIFS(데이터_신성질별!$F$3:$F$325,데이터_신성질별!$D$3:$D$325,$B78,데이터_신성질별!$B$3:$B$325,2026,데이터_신성질별!$C$3:$C$325,"&lt;=7")</f>
        <v>49702683</v>
      </c>
      <c r="H78" s="25" t="n">
        <f aca="false">SUMIFS(데이터_신성질별!$F$3:$F$325,데이터_신성질별!$D$3:$D$325,$B78,데이터_신성질별!$B$3:$B$325,2025,데이터_신성질별!$C$3:$C$325,"&lt;=7")-C78</f>
        <v>28592710</v>
      </c>
      <c r="I78" s="25" t="n">
        <f aca="false">G78-D78</f>
        <v>32909646</v>
      </c>
      <c r="J78" s="25" t="n">
        <f aca="false">I78-H78</f>
        <v>4316936</v>
      </c>
    </row>
    <row r="79" customFormat="false" ht="15" hidden="false" customHeight="false" outlineLevel="0" collapsed="false">
      <c r="A79" s="7" t="s">
        <v>21757</v>
      </c>
      <c r="B79" s="8" t="s">
        <v>21791</v>
      </c>
      <c r="C79" s="25" t="n">
        <f aca="false">SUMIFS(데이터_신성질별!$H$3:$H$325,데이터_신성질별!$D$3:$D$325,$B79,데이터_신성질별!$B$3:$B$325,2025,데이터_신성질별!$C$3:$C$325,"&lt;=7")</f>
        <v>61643545</v>
      </c>
      <c r="D79" s="25" t="n">
        <f aca="false">SUMIFS(데이터_신성질별!$H$3:$H$325,데이터_신성질별!$D$3:$D$325,$B79,데이터_신성질별!$B$3:$B$325,2026,데이터_신성질별!$C$3:$C$325,"&lt;=7")</f>
        <v>71367943</v>
      </c>
      <c r="E79" s="25" t="n">
        <f aca="false">D79-C79</f>
        <v>9724398</v>
      </c>
      <c r="F79" s="40" t="n">
        <f aca="false">IFERROR(D79/C79-1,"-")</f>
        <v>0.157752089046793</v>
      </c>
      <c r="G79" s="25" t="n">
        <f aca="false">SUMIFS(데이터_신성질별!$F$3:$F$325,데이터_신성질별!$D$3:$D$325,$B79,데이터_신성질별!$B$3:$B$325,2026,데이터_신성질별!$C$3:$C$325,"&lt;=7")</f>
        <v>63145805</v>
      </c>
      <c r="H79" s="25" t="n">
        <f aca="false">SUMIFS(데이터_신성질별!$F$3:$F$325,데이터_신성질별!$D$3:$D$325,$B79,데이터_신성질별!$B$3:$B$325,2025,데이터_신성질별!$C$3:$C$325,"&lt;=7")-C79</f>
        <v>-285442</v>
      </c>
      <c r="I79" s="25" t="n">
        <f aca="false">G79-D79</f>
        <v>-8222138</v>
      </c>
      <c r="J79" s="25" t="n">
        <f aca="false">I79-H79</f>
        <v>-7936696</v>
      </c>
    </row>
    <row r="80" customFormat="false" ht="15" hidden="false" customHeight="false" outlineLevel="0" collapsed="false">
      <c r="A80" s="7" t="s">
        <v>21757</v>
      </c>
      <c r="B80" s="8" t="s">
        <v>21792</v>
      </c>
      <c r="C80" s="25" t="n">
        <f aca="false">SUMIFS(데이터_신성질별!$H$3:$H$325,데이터_신성질별!$D$3:$D$325,$B80,데이터_신성질별!$B$3:$B$325,2025,데이터_신성질별!$C$3:$C$325,"&lt;=7")</f>
        <v>17400430</v>
      </c>
      <c r="D80" s="25" t="n">
        <f aca="false">SUMIFS(데이터_신성질별!$H$3:$H$325,데이터_신성질별!$D$3:$D$325,$B80,데이터_신성질별!$B$3:$B$325,2026,데이터_신성질별!$C$3:$C$325,"&lt;=7")</f>
        <v>22727645</v>
      </c>
      <c r="E80" s="25" t="n">
        <f aca="false">D80-C80</f>
        <v>5327215</v>
      </c>
      <c r="F80" s="40" t="n">
        <f aca="false">IFERROR(D80/C80-1,"-")</f>
        <v>0.306154215729151</v>
      </c>
      <c r="G80" s="25" t="n">
        <f aca="false">SUMIFS(데이터_신성질별!$F$3:$F$325,데이터_신성질별!$D$3:$D$325,$B80,데이터_신성질별!$B$3:$B$325,2026,데이터_신성질별!$C$3:$C$325,"&lt;=7")</f>
        <v>46473644</v>
      </c>
      <c r="H80" s="25" t="n">
        <f aca="false">SUMIFS(데이터_신성질별!$F$3:$F$325,데이터_신성질별!$D$3:$D$325,$B80,데이터_신성질별!$B$3:$B$325,2025,데이터_신성질별!$C$3:$C$325,"&lt;=7")-C80</f>
        <v>6060516</v>
      </c>
      <c r="I80" s="25" t="n">
        <f aca="false">G80-D80</f>
        <v>23745999</v>
      </c>
      <c r="J80" s="25" t="n">
        <f aca="false">I80-H80</f>
        <v>17685483</v>
      </c>
    </row>
    <row r="81" customFormat="false" ht="15" hidden="false" customHeight="false" outlineLevel="0" collapsed="false">
      <c r="A81" s="7" t="s">
        <v>21757</v>
      </c>
      <c r="B81" s="8" t="s">
        <v>21793</v>
      </c>
      <c r="C81" s="25" t="n">
        <f aca="false">SUMIFS(데이터_신성질별!$H$3:$H$325,데이터_신성질별!$D$3:$D$325,$B81,데이터_신성질별!$B$3:$B$325,2025,데이터_신성질별!$C$3:$C$325,"&lt;=7")</f>
        <v>49639141</v>
      </c>
      <c r="D81" s="25" t="n">
        <f aca="false">SUMIFS(데이터_신성질별!$H$3:$H$325,데이터_신성질별!$D$3:$D$325,$B81,데이터_신성질별!$B$3:$B$325,2026,데이터_신성질별!$C$3:$C$325,"&lt;=7")</f>
        <v>69795278</v>
      </c>
      <c r="E81" s="25" t="n">
        <f aca="false">D81-C81</f>
        <v>20156137</v>
      </c>
      <c r="F81" s="40" t="n">
        <f aca="false">IFERROR(D81/C81-1,"-")</f>
        <v>0.406053299753918</v>
      </c>
      <c r="G81" s="25" t="n">
        <f aca="false">SUMIFS(데이터_신성질별!$F$3:$F$325,데이터_신성질별!$D$3:$D$325,$B81,데이터_신성질별!$B$3:$B$325,2026,데이터_신성질별!$C$3:$C$325,"&lt;=7")</f>
        <v>244336428</v>
      </c>
      <c r="H81" s="25" t="n">
        <f aca="false">SUMIFS(데이터_신성질별!$F$3:$F$325,데이터_신성질별!$D$3:$D$325,$B81,데이터_신성질별!$B$3:$B$325,2025,데이터_신성질별!$C$3:$C$325,"&lt;=7")-C81</f>
        <v>48479364</v>
      </c>
      <c r="I81" s="25" t="n">
        <f aca="false">G81-D81</f>
        <v>174541150</v>
      </c>
      <c r="J81" s="25" t="n">
        <f aca="false">I81-H81</f>
        <v>126061786</v>
      </c>
    </row>
  </sheetData>
  <mergeCells count="8">
    <mergeCell ref="A1:N1"/>
    <mergeCell ref="A2:N2"/>
    <mergeCell ref="A3:N3"/>
    <mergeCell ref="A5:N5"/>
    <mergeCell ref="A17:N17"/>
    <mergeCell ref="A19:N19"/>
    <mergeCell ref="A43:N43"/>
    <mergeCell ref="A63:N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8" min="6" style="0" width="10"/>
    <col collapsed="false" customWidth="true" hidden="false" outlineLevel="0" max="10" min="9" style="0" width="15"/>
    <col collapsed="false" customWidth="true" hidden="false" outlineLevel="0" max="11" min="11" style="0" width="10"/>
    <col collapsed="false" customWidth="true" hidden="false" outlineLevel="0" max="14" min="12" style="0" width="15"/>
  </cols>
  <sheetData>
    <row r="1" customFormat="false" ht="21.75" hidden="false" customHeight="true" outlineLevel="0" collapsed="false">
      <c r="A1" s="1" t="s">
        <v>21801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21802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4" t="s">
        <v>21803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customFormat="false" ht="30" hidden="false" customHeight="true" outlineLevel="0" collapsed="false">
      <c r="A5" s="29" t="s">
        <v>21804</v>
      </c>
      <c r="B5" s="4" t="s">
        <v>231</v>
      </c>
      <c r="C5" s="4" t="s">
        <v>21805</v>
      </c>
      <c r="D5" s="4" t="s">
        <v>21797</v>
      </c>
      <c r="E5" s="4" t="s">
        <v>21747</v>
      </c>
      <c r="F5" s="4" t="s">
        <v>21738</v>
      </c>
      <c r="G5" s="4" t="s">
        <v>21748</v>
      </c>
      <c r="H5" s="29" t="s">
        <v>21749</v>
      </c>
      <c r="I5" s="4" t="s">
        <v>21795</v>
      </c>
      <c r="J5" s="4" t="s">
        <v>21796</v>
      </c>
      <c r="K5" s="4" t="s">
        <v>21806</v>
      </c>
      <c r="L5" s="4" t="s">
        <v>21798</v>
      </c>
      <c r="M5" s="4" t="s">
        <v>21799</v>
      </c>
      <c r="N5" s="4" t="s">
        <v>21800</v>
      </c>
    </row>
    <row r="6" customFormat="false" ht="15" hidden="false" customHeight="false" outlineLevel="0" collapsed="false">
      <c r="A6" s="50" t="s">
        <v>820</v>
      </c>
      <c r="B6" s="6" t="str">
        <f aca="false">IFERROR(INDEX(데이터_품목별!$E$3:$E$1828,MATCH($A6,데이터_품목별!$D$3:$D$1828,0)),"")</f>
        <v>전기기기와 그 부분품, 녹음기ㆍ음성 재생기ㆍ텔레비전의 영상과 음성의 기록기ㆍ재생기와 이들의 부분품ㆍ부속품</v>
      </c>
      <c r="C6" s="25" t="n">
        <f aca="false">SUMIFS(데이터_품목별!$F$3:$F$1828,데이터_품목별!$D$3:$D$1828,$A6,데이터_품목별!$B$3:$B$1828,2025,데이터_품목별!$C$3:$C$1828,"&lt;=7")</f>
        <v>123133332</v>
      </c>
      <c r="D6" s="25" t="n">
        <f aca="false">SUMIFS(데이터_품목별!$F$3:$F$1828,데이터_품목별!$D$3:$D$1828,$A6,데이터_품목별!$B$3:$B$1828,2026,데이터_품목별!$C$3:$C$1828,"&lt;=7")</f>
        <v>256874326</v>
      </c>
      <c r="E6" s="25" t="n">
        <f aca="false">D6-C6</f>
        <v>133740994</v>
      </c>
      <c r="F6" s="40" t="n">
        <f aca="false">IFERROR(D6/C6-1,"-")</f>
        <v>1.08614777028855</v>
      </c>
      <c r="G6" s="31" t="n">
        <f aca="false">IFERROR(E6/(분석2_월별추이!E28-분석2_월별추이!E27),"-")</f>
        <v>0.66979653070813</v>
      </c>
      <c r="H6" s="31" t="n">
        <f aca="false">IFERROR(D6/분석2_월별추이!E28,"-")</f>
        <v>0.431675968418233</v>
      </c>
      <c r="I6" s="25" t="n">
        <f aca="false">SUMIFS(데이터_품목별!$G$3:$G$1828,데이터_품목별!$D$3:$D$1828,$A6,데이터_품목별!$B$3:$B$1828,2025,데이터_품목별!$C$3:$C$1828,"&lt;=7")</f>
        <v>71500667</v>
      </c>
      <c r="J6" s="25" t="n">
        <f aca="false">SUMIFS(데이터_품목별!$G$3:$G$1828,데이터_품목별!$D$3:$D$1828,$A6,데이터_품목별!$B$3:$B$1828,2026,데이터_품목별!$C$3:$C$1828,"&lt;=7")</f>
        <v>93199476</v>
      </c>
      <c r="K6" s="40" t="n">
        <f aca="false">IFERROR(J6/I6-1,"-")</f>
        <v>0.303477015116516</v>
      </c>
      <c r="L6" s="25" t="n">
        <f aca="false">C6-I6</f>
        <v>51632665</v>
      </c>
      <c r="M6" s="25" t="n">
        <f aca="false">D6-J6</f>
        <v>163674850</v>
      </c>
      <c r="N6" s="25" t="n">
        <f aca="false">M6-L6</f>
        <v>112042185</v>
      </c>
    </row>
    <row r="7" customFormat="false" ht="15" hidden="false" customHeight="false" outlineLevel="0" collapsed="false">
      <c r="A7" s="50" t="s">
        <v>813</v>
      </c>
      <c r="B7" s="6" t="str">
        <f aca="false">IFERROR(INDEX(데이터_품목별!$E$3:$E$1828,MATCH($A7,데이터_품목별!$D$3:$D$1828,0)),"")</f>
        <v>원자로ㆍ보일러ㆍ기계류와 이들의 부분품</v>
      </c>
      <c r="C7" s="25" t="n">
        <f aca="false">SUMIFS(데이터_품목별!$F$3:$F$1828,데이터_품목별!$D$3:$D$1828,$A7,데이터_품목별!$B$3:$B$1828,2025,데이터_품목별!$C$3:$C$1828,"&lt;=7")</f>
        <v>47933360</v>
      </c>
      <c r="D7" s="25" t="n">
        <f aca="false">SUMIFS(데이터_품목별!$F$3:$F$1828,데이터_품목별!$D$3:$D$1828,$A7,데이터_품목별!$B$3:$B$1828,2026,데이터_품목별!$C$3:$C$1828,"&lt;=7")</f>
        <v>84132427</v>
      </c>
      <c r="E7" s="25" t="n">
        <f aca="false">D7-C7</f>
        <v>36199067</v>
      </c>
      <c r="F7" s="40" t="n">
        <f aca="false">IFERROR(D7/C7-1,"-")</f>
        <v>0.755195692519782</v>
      </c>
      <c r="G7" s="31" t="n">
        <f aca="false">IFERROR(E7/(분석2_월별추이!E28-분석2_월별추이!E27),"-")</f>
        <v>0.181290782775782</v>
      </c>
      <c r="H7" s="31" t="n">
        <f aca="false">IFERROR(D7/분석2_월별추이!E28,"-")</f>
        <v>0.141384105862729</v>
      </c>
      <c r="I7" s="25" t="n">
        <f aca="false">SUMIFS(데이터_품목별!$G$3:$G$1828,데이터_품목별!$D$3:$D$1828,$A7,데이터_품목별!$B$3:$B$1828,2025,데이터_품목별!$C$3:$C$1828,"&lt;=7")</f>
        <v>42621087</v>
      </c>
      <c r="J7" s="25" t="n">
        <f aca="false">SUMIFS(데이터_품목별!$G$3:$G$1828,데이터_품목별!$D$3:$D$1828,$A7,데이터_품목별!$B$3:$B$1828,2026,데이터_품목별!$C$3:$C$1828,"&lt;=7")</f>
        <v>54345038</v>
      </c>
      <c r="K7" s="40" t="n">
        <f aca="false">IFERROR(J7/I7-1,"-")</f>
        <v>0.27507395576279</v>
      </c>
      <c r="L7" s="25" t="n">
        <f aca="false">C7-I7</f>
        <v>5312273</v>
      </c>
      <c r="M7" s="25" t="n">
        <f aca="false">D7-J7</f>
        <v>29787389</v>
      </c>
      <c r="N7" s="25" t="n">
        <f aca="false">M7-L7</f>
        <v>24475116</v>
      </c>
    </row>
    <row r="8" customFormat="false" ht="15" hidden="false" customHeight="false" outlineLevel="0" collapsed="false">
      <c r="A8" s="50" t="s">
        <v>834</v>
      </c>
      <c r="B8" s="6" t="str">
        <f aca="false">IFERROR(INDEX(데이터_품목별!$E$3:$E$1828,MATCH($A8,데이터_품목별!$D$3:$D$1828,0)),"")</f>
        <v>철도용이나 궤도용 외의 차량과 그 부분품ㆍ부속품</v>
      </c>
      <c r="C8" s="25" t="n">
        <f aca="false">SUMIFS(데이터_품목별!$F$3:$F$1828,데이터_품목별!$D$3:$D$1828,$A8,데이터_품목별!$B$3:$B$1828,2025,데이터_품목별!$C$3:$C$1828,"&lt;=7")</f>
        <v>54458680</v>
      </c>
      <c r="D8" s="25" t="n">
        <f aca="false">SUMIFS(데이터_품목별!$F$3:$F$1828,데이터_품목별!$D$3:$D$1828,$A8,데이터_품목별!$B$3:$B$1828,2026,데이터_품목별!$C$3:$C$1828,"&lt;=7")</f>
        <v>53904877</v>
      </c>
      <c r="E8" s="25" t="n">
        <f aca="false">D8-C8</f>
        <v>-553803</v>
      </c>
      <c r="F8" s="40" t="n">
        <f aca="false">IFERROR(D8/C8-1,"-")</f>
        <v>-0.010169232893636</v>
      </c>
      <c r="G8" s="31" t="n">
        <f aca="false">IFERROR(E8/(분석2_월별추이!E28-분석2_월별추이!E27),"-")</f>
        <v>-0.00277353500225783</v>
      </c>
      <c r="H8" s="31" t="n">
        <f aca="false">IFERROR(D8/분석2_월별추이!E28,"-")</f>
        <v>0.0905868653508047</v>
      </c>
      <c r="I8" s="25" t="n">
        <f aca="false">SUMIFS(데이터_품목별!$G$3:$G$1828,데이터_품목별!$D$3:$D$1828,$A8,데이터_품목별!$B$3:$B$1828,2025,데이터_품목별!$C$3:$C$1828,"&lt;=7")</f>
        <v>11761906</v>
      </c>
      <c r="J8" s="25" t="n">
        <f aca="false">SUMIFS(데이터_품목별!$G$3:$G$1828,데이터_품목별!$D$3:$D$1828,$A8,데이터_품목별!$B$3:$B$1828,2026,데이터_품목별!$C$3:$C$1828,"&lt;=7")</f>
        <v>12779650</v>
      </c>
      <c r="K8" s="40" t="n">
        <f aca="false">IFERROR(J8/I8-1,"-")</f>
        <v>0.0865288329969649</v>
      </c>
      <c r="L8" s="25" t="n">
        <f aca="false">C8-I8</f>
        <v>42696774</v>
      </c>
      <c r="M8" s="25" t="n">
        <f aca="false">D8-J8</f>
        <v>41125227</v>
      </c>
      <c r="N8" s="25" t="n">
        <f aca="false">M8-L8</f>
        <v>-1571547</v>
      </c>
    </row>
    <row r="9" customFormat="false" ht="15" hidden="false" customHeight="false" outlineLevel="0" collapsed="false">
      <c r="A9" s="50" t="s">
        <v>421</v>
      </c>
      <c r="B9" s="6" t="str">
        <f aca="false">IFERROR(INDEX(데이터_품목별!$E$3:$E$1828,MATCH($A9,데이터_품목별!$D$3:$D$1828,0)),"")</f>
        <v>광물성 연료ㆍ광물유(鑛物油)와 이들의 증류물, 역청(瀝靑)물질, 광물성 왁스</v>
      </c>
      <c r="C9" s="25" t="n">
        <f aca="false">SUMIFS(데이터_품목별!$F$3:$F$1828,데이터_품목별!$D$3:$D$1828,$A9,데이터_품목별!$B$3:$B$1828,2025,데이터_품목별!$C$3:$C$1828,"&lt;=7")</f>
        <v>27058366</v>
      </c>
      <c r="D9" s="25" t="n">
        <f aca="false">SUMIFS(데이터_품목별!$F$3:$F$1828,데이터_품목별!$D$3:$D$1828,$A9,데이터_품목별!$B$3:$B$1828,2026,데이터_품목별!$C$3:$C$1828,"&lt;=7")</f>
        <v>36341661</v>
      </c>
      <c r="E9" s="25" t="n">
        <f aca="false">D9-C9</f>
        <v>9283295</v>
      </c>
      <c r="F9" s="40" t="n">
        <f aca="false">IFERROR(D9/C9-1,"-")</f>
        <v>0.343084094582799</v>
      </c>
      <c r="G9" s="31" t="n">
        <f aca="false">IFERROR(E9/(분석2_월별추이!E28-분석2_월별추이!E27),"-")</f>
        <v>0.0464922429434024</v>
      </c>
      <c r="H9" s="31" t="n">
        <f aca="false">IFERROR(D9/분석2_월별추이!E28,"-")</f>
        <v>0.0610719722379033</v>
      </c>
      <c r="I9" s="25" t="n">
        <f aca="false">SUMIFS(데이터_품목별!$G$3:$G$1828,데이터_품목별!$D$3:$D$1828,$A9,데이터_품목별!$B$3:$B$1828,2025,데이터_품목별!$C$3:$C$1828,"&lt;=7")</f>
        <v>82629572</v>
      </c>
      <c r="J9" s="25" t="n">
        <f aca="false">SUMIFS(데이터_품목별!$G$3:$G$1828,데이터_품목별!$D$3:$D$1828,$A9,데이터_품목별!$B$3:$B$1828,2026,데이터_품목별!$C$3:$C$1828,"&lt;=7")</f>
        <v>92079148</v>
      </c>
      <c r="K9" s="40" t="n">
        <f aca="false">IFERROR(J9/I9-1,"-")</f>
        <v>0.114360703695766</v>
      </c>
      <c r="L9" s="25" t="n">
        <f aca="false">C9-I9</f>
        <v>-55571206</v>
      </c>
      <c r="M9" s="25" t="n">
        <f aca="false">D9-J9</f>
        <v>-55737487</v>
      </c>
      <c r="N9" s="25" t="n">
        <f aca="false">M9-L9</f>
        <v>-166281</v>
      </c>
    </row>
    <row r="10" customFormat="false" ht="15" hidden="false" customHeight="false" outlineLevel="0" collapsed="false">
      <c r="A10" s="50" t="s">
        <v>505</v>
      </c>
      <c r="B10" s="6" t="str">
        <f aca="false">IFERROR(INDEX(데이터_품목별!$E$3:$E$1828,MATCH($A10,데이터_품목별!$D$3:$D$1828,0)),"")</f>
        <v>플라스틱과 그 제품</v>
      </c>
      <c r="C10" s="25" t="n">
        <f aca="false">SUMIFS(데이터_품목별!$F$3:$F$1828,데이터_품목별!$D$3:$D$1828,$A10,데이터_품목별!$B$3:$B$1828,2025,데이터_품목별!$C$3:$C$1828,"&lt;=7")</f>
        <v>20192146</v>
      </c>
      <c r="D10" s="25" t="n">
        <f aca="false">SUMIFS(데이터_품목별!$F$3:$F$1828,데이터_품목별!$D$3:$D$1828,$A10,데이터_품목별!$B$3:$B$1828,2026,데이터_품목별!$C$3:$C$1828,"&lt;=7")</f>
        <v>21280970</v>
      </c>
      <c r="E10" s="25" t="n">
        <f aca="false">D10-C10</f>
        <v>1088824</v>
      </c>
      <c r="F10" s="40" t="n">
        <f aca="false">IFERROR(D10/C10-1,"-")</f>
        <v>0.0539231441769488</v>
      </c>
      <c r="G10" s="31" t="n">
        <f aca="false">IFERROR(E10/(분석2_월별추이!E28-분석2_월별추이!E27),"-")</f>
        <v>0.00545300671050604</v>
      </c>
      <c r="H10" s="31" t="n">
        <f aca="false">IFERROR(D10/분석2_월별추이!E28,"-")</f>
        <v>0.035762559367764</v>
      </c>
      <c r="I10" s="25" t="n">
        <f aca="false">SUMIFS(데이터_품목별!$G$3:$G$1828,데이터_품목별!$D$3:$D$1828,$A10,데이터_품목별!$B$3:$B$1828,2025,데이터_품목별!$C$3:$C$1828,"&lt;=7")</f>
        <v>7672298</v>
      </c>
      <c r="J10" s="25" t="n">
        <f aca="false">SUMIFS(데이터_품목별!$G$3:$G$1828,데이터_품목별!$D$3:$D$1828,$A10,데이터_품목별!$B$3:$B$1828,2026,데이터_품목별!$C$3:$C$1828,"&lt;=7")</f>
        <v>8528405</v>
      </c>
      <c r="K10" s="40" t="n">
        <f aca="false">IFERROR(J10/I10-1,"-")</f>
        <v>0.111584169436589</v>
      </c>
      <c r="L10" s="25" t="n">
        <f aca="false">C10-I10</f>
        <v>12519848</v>
      </c>
      <c r="M10" s="25" t="n">
        <f aca="false">D10-J10</f>
        <v>12752565</v>
      </c>
      <c r="N10" s="25" t="n">
        <f aca="false">M10-L10</f>
        <v>232717</v>
      </c>
    </row>
    <row r="11" customFormat="false" ht="15" hidden="false" customHeight="false" outlineLevel="0" collapsed="false">
      <c r="A11" s="50" t="s">
        <v>848</v>
      </c>
      <c r="B11" s="6" t="str">
        <f aca="false">IFERROR(INDEX(데이터_품목별!$E$3:$E$1828,MATCH($A11,데이터_품목별!$D$3:$D$1828,0)),"")</f>
        <v>선박과 수상 구조물</v>
      </c>
      <c r="C11" s="25" t="n">
        <f aca="false">SUMIFS(데이터_품목별!$F$3:$F$1828,데이터_품목별!$D$3:$D$1828,$A11,데이터_품목별!$B$3:$B$1828,2025,데이터_품목별!$C$3:$C$1828,"&lt;=7")</f>
        <v>15098526</v>
      </c>
      <c r="D11" s="25" t="n">
        <f aca="false">SUMIFS(데이터_품목별!$F$3:$F$1828,데이터_품목별!$D$3:$D$1828,$A11,데이터_품목별!$B$3:$B$1828,2026,데이터_품목별!$C$3:$C$1828,"&lt;=7")</f>
        <v>18683732</v>
      </c>
      <c r="E11" s="25" t="n">
        <f aca="false">D11-C11</f>
        <v>3585206</v>
      </c>
      <c r="F11" s="40" t="n">
        <f aca="false">IFERROR(D11/C11-1,"-")</f>
        <v>0.237454040215581</v>
      </c>
      <c r="G11" s="31" t="n">
        <f aca="false">IFERROR(E11/(분석2_월별추이!E28-분석2_월별추이!E27),"-")</f>
        <v>0.017955291559101</v>
      </c>
      <c r="H11" s="31" t="n">
        <f aca="false">IFERROR(D11/분석2_월별추이!E28,"-")</f>
        <v>0.0313979144212595</v>
      </c>
      <c r="I11" s="25" t="n">
        <f aca="false">SUMIFS(데이터_품목별!$G$3:$G$1828,데이터_품목별!$D$3:$D$1828,$A11,데이터_품목별!$B$3:$B$1828,2025,데이터_품목별!$C$3:$C$1828,"&lt;=7")</f>
        <v>2291493</v>
      </c>
      <c r="J11" s="25" t="n">
        <f aca="false">SUMIFS(데이터_품목별!$G$3:$G$1828,데이터_품목별!$D$3:$D$1828,$A11,데이터_품목별!$B$3:$B$1828,2026,데이터_품목별!$C$3:$C$1828,"&lt;=7")</f>
        <v>2626578</v>
      </c>
      <c r="K11" s="40" t="n">
        <f aca="false">IFERROR(J11/I11-1,"-")</f>
        <v>0.146229990665474</v>
      </c>
      <c r="L11" s="25" t="n">
        <f aca="false">C11-I11</f>
        <v>12807033</v>
      </c>
      <c r="M11" s="25" t="n">
        <f aca="false">D11-J11</f>
        <v>16057154</v>
      </c>
      <c r="N11" s="25" t="n">
        <f aca="false">M11-L11</f>
        <v>3250121</v>
      </c>
    </row>
    <row r="12" customFormat="false" ht="15" hidden="false" customHeight="false" outlineLevel="0" collapsed="false">
      <c r="A12" s="50" t="s">
        <v>736</v>
      </c>
      <c r="B12" s="6" t="str">
        <f aca="false">IFERROR(INDEX(데이터_품목별!$E$3:$E$1828,MATCH($A12,데이터_품목별!$D$3:$D$1828,0)),"")</f>
        <v>철강</v>
      </c>
      <c r="C12" s="25" t="n">
        <f aca="false">SUMIFS(데이터_품목별!$F$3:$F$1828,데이터_품목별!$D$3:$D$1828,$A12,데이터_품목별!$B$3:$B$1828,2025,데이터_품목별!$C$3:$C$1828,"&lt;=7")</f>
        <v>13629424</v>
      </c>
      <c r="D12" s="25" t="n">
        <f aca="false">SUMIFS(데이터_품목별!$F$3:$F$1828,데이터_품목별!$D$3:$D$1828,$A12,데이터_품목별!$B$3:$B$1828,2026,데이터_품목별!$C$3:$C$1828,"&lt;=7")</f>
        <v>13606238</v>
      </c>
      <c r="E12" s="25" t="n">
        <f aca="false">D12-C12</f>
        <v>-23186</v>
      </c>
      <c r="F12" s="40" t="n">
        <f aca="false">IFERROR(D12/C12-1,"-")</f>
        <v>-0.00170117240464451</v>
      </c>
      <c r="G12" s="31" t="n">
        <f aca="false">IFERROR(E12/(분석2_월별추이!E28-분석2_월별추이!E27),"-")</f>
        <v>-0.000116119238361565</v>
      </c>
      <c r="H12" s="31" t="n">
        <f aca="false">IFERROR(D12/분석2_월별추이!E28,"-")</f>
        <v>0.0228652121706354</v>
      </c>
      <c r="I12" s="25" t="n">
        <f aca="false">SUMIFS(데이터_품목별!$G$3:$G$1828,데이터_품목별!$D$3:$D$1828,$A12,데이터_품목별!$B$3:$B$1828,2025,데이터_품목별!$C$3:$C$1828,"&lt;=7")</f>
        <v>6920084</v>
      </c>
      <c r="J12" s="25" t="n">
        <f aca="false">SUMIFS(데이터_품목별!$G$3:$G$1828,데이터_품목별!$D$3:$D$1828,$A12,데이터_품목별!$B$3:$B$1828,2026,데이터_품목별!$C$3:$C$1828,"&lt;=7")</f>
        <v>6986916</v>
      </c>
      <c r="K12" s="40" t="n">
        <f aca="false">IFERROR(J12/I12-1,"-")</f>
        <v>0.00965768623617858</v>
      </c>
      <c r="L12" s="25" t="n">
        <f aca="false">C12-I12</f>
        <v>6709340</v>
      </c>
      <c r="M12" s="25" t="n">
        <f aca="false">D12-J12</f>
        <v>6619322</v>
      </c>
      <c r="N12" s="25" t="n">
        <f aca="false">M12-L12</f>
        <v>-90018</v>
      </c>
    </row>
    <row r="13" customFormat="false" ht="15" hidden="false" customHeight="false" outlineLevel="0" collapsed="false">
      <c r="A13" s="50" t="s">
        <v>435</v>
      </c>
      <c r="B13" s="6" t="str">
        <f aca="false">IFERROR(INDEX(데이터_품목별!$E$3:$E$1828,MATCH($A13,데이터_품목별!$D$3:$D$1828,0)),"")</f>
        <v>유기화학품</v>
      </c>
      <c r="C13" s="25" t="n">
        <f aca="false">SUMIFS(데이터_품목별!$F$3:$F$1828,데이터_품목별!$D$3:$D$1828,$A13,데이터_품목별!$B$3:$B$1828,2025,데이터_품목별!$C$3:$C$1828,"&lt;=7")</f>
        <v>11177478</v>
      </c>
      <c r="D13" s="25" t="n">
        <f aca="false">SUMIFS(데이터_품목별!$F$3:$F$1828,데이터_품목별!$D$3:$D$1828,$A13,데이터_품목별!$B$3:$B$1828,2026,데이터_품목별!$C$3:$C$1828,"&lt;=7")</f>
        <v>11991274</v>
      </c>
      <c r="E13" s="25" t="n">
        <f aca="false">D13-C13</f>
        <v>813796</v>
      </c>
      <c r="F13" s="40" t="n">
        <f aca="false">IFERROR(D13/C13-1,"-")</f>
        <v>0.0728067637440217</v>
      </c>
      <c r="G13" s="31" t="n">
        <f aca="false">IFERROR(E13/(분석2_월별추이!E28-분석2_월별추이!E27),"-")</f>
        <v>0.00407562200041786</v>
      </c>
      <c r="H13" s="31" t="n">
        <f aca="false">IFERROR(D13/분석2_월별추이!E28,"-")</f>
        <v>0.0201512735707125</v>
      </c>
      <c r="I13" s="25" t="n">
        <f aca="false">SUMIFS(데이터_품목별!$G$3:$G$1828,데이터_품목별!$D$3:$D$1828,$A13,데이터_품목별!$B$3:$B$1828,2025,데이터_품목별!$C$3:$C$1828,"&lt;=7")</f>
        <v>8153953</v>
      </c>
      <c r="J13" s="25" t="n">
        <f aca="false">SUMIFS(데이터_품목별!$G$3:$G$1828,데이터_품목별!$D$3:$D$1828,$A13,데이터_품목별!$B$3:$B$1828,2026,데이터_품목별!$C$3:$C$1828,"&lt;=7")</f>
        <v>9336858</v>
      </c>
      <c r="K13" s="40" t="n">
        <f aca="false">IFERROR(J13/I13-1,"-")</f>
        <v>0.145071353734808</v>
      </c>
      <c r="L13" s="25" t="n">
        <f aca="false">C13-I13</f>
        <v>3023525</v>
      </c>
      <c r="M13" s="25" t="n">
        <f aca="false">D13-J13</f>
        <v>2654416</v>
      </c>
      <c r="N13" s="25" t="n">
        <f aca="false">M13-L13</f>
        <v>-369109</v>
      </c>
    </row>
    <row r="14" customFormat="false" ht="15" hidden="false" customHeight="false" outlineLevel="0" collapsed="false">
      <c r="A14" s="50" t="s">
        <v>855</v>
      </c>
      <c r="B14" s="6" t="str">
        <f aca="false">IFERROR(INDEX(데이터_품목별!$E$3:$E$1828,MATCH($A14,데이터_품목별!$D$3:$D$1828,0)),"")</f>
        <v>광학기기ㆍ사진용 기기ㆍ영화용 기기ㆍ측정기기ㆍ검사기기ㆍ정밀기기ㆍ의료용 기기, 이들의 부분품과 부속품</v>
      </c>
      <c r="C14" s="25" t="n">
        <f aca="false">SUMIFS(데이터_품목별!$F$3:$F$1828,데이터_품목별!$D$3:$D$1828,$A14,데이터_품목별!$B$3:$B$1828,2025,데이터_품목별!$C$3:$C$1828,"&lt;=7")</f>
        <v>9617579</v>
      </c>
      <c r="D14" s="25" t="n">
        <f aca="false">SUMIFS(데이터_품목별!$F$3:$F$1828,데이터_품목별!$D$3:$D$1828,$A14,데이터_품목별!$B$3:$B$1828,2026,데이터_품목별!$C$3:$C$1828,"&lt;=7")</f>
        <v>10160383</v>
      </c>
      <c r="E14" s="25" t="n">
        <f aca="false">D14-C14</f>
        <v>542804</v>
      </c>
      <c r="F14" s="40" t="n">
        <f aca="false">IFERROR(D14/C14-1,"-")</f>
        <v>0.0564387357774758</v>
      </c>
      <c r="G14" s="31" t="n">
        <f aca="false">IFERROR(E14/(분석2_월별추이!E28-분석2_월별추이!E27),"-")</f>
        <v>0.00271845023115721</v>
      </c>
      <c r="H14" s="31" t="n">
        <f aca="false">IFERROR(D14/분석2_월별추이!E28,"-")</f>
        <v>0.0170744707706801</v>
      </c>
      <c r="I14" s="25" t="n">
        <f aca="false">SUMIFS(데이터_품목별!$G$3:$G$1828,데이터_품목별!$D$3:$D$1828,$A14,데이터_품목별!$B$3:$B$1828,2025,데이터_품목별!$C$3:$C$1828,"&lt;=7")</f>
        <v>13995642</v>
      </c>
      <c r="J14" s="25" t="n">
        <f aca="false">SUMIFS(데이터_품목별!$G$3:$G$1828,데이터_품목별!$D$3:$D$1828,$A14,데이터_품목별!$B$3:$B$1828,2026,데이터_품목별!$C$3:$C$1828,"&lt;=7")</f>
        <v>15884953</v>
      </c>
      <c r="K14" s="40" t="n">
        <f aca="false">IFERROR(J14/I14-1,"-")</f>
        <v>0.134992807046651</v>
      </c>
      <c r="L14" s="25" t="n">
        <f aca="false">C14-I14</f>
        <v>-4378063</v>
      </c>
      <c r="M14" s="25" t="n">
        <f aca="false">D14-J14</f>
        <v>-5724570</v>
      </c>
      <c r="N14" s="25" t="n">
        <f aca="false">M14-L14</f>
        <v>-1346507</v>
      </c>
    </row>
    <row r="15" customFormat="false" ht="15" hidden="false" customHeight="false" outlineLevel="0" collapsed="false">
      <c r="A15" s="50" t="s">
        <v>729</v>
      </c>
      <c r="B15" s="6" t="str">
        <f aca="false">IFERROR(INDEX(데이터_품목별!$E$3:$E$1828,MATCH($A15,데이터_품목별!$D$3:$D$1828,0)),"")</f>
        <v>천연진주ㆍ양식진주ㆍ귀석ㆍ반귀석ㆍ귀금속ㆍ귀금속을 입힌 금속과 이들의 제품, 모조 신변장식용품, 주화</v>
      </c>
      <c r="C15" s="25" t="n">
        <f aca="false">SUMIFS(데이터_품목별!$F$3:$F$1828,데이터_품목별!$D$3:$D$1828,$A15,데이터_품목별!$B$3:$B$1828,2025,데이터_품목별!$C$3:$C$1828,"&lt;=7")</f>
        <v>3905567</v>
      </c>
      <c r="D15" s="25" t="n">
        <f aca="false">SUMIFS(데이터_품목별!$F$3:$F$1828,데이터_품목별!$D$3:$D$1828,$A15,데이터_품목별!$B$3:$B$1828,2026,데이터_품목별!$C$3:$C$1828,"&lt;=7")</f>
        <v>9955056</v>
      </c>
      <c r="E15" s="25" t="n">
        <f aca="false">D15-C15</f>
        <v>6049489</v>
      </c>
      <c r="F15" s="40" t="n">
        <f aca="false">IFERROR(D15/C15-1,"-")</f>
        <v>1.5489400130634</v>
      </c>
      <c r="G15" s="31" t="n">
        <f aca="false">IFERROR(E15/(분석2_월별추이!E28-분석2_월별추이!E27),"-")</f>
        <v>0.0302968194236465</v>
      </c>
      <c r="H15" s="31" t="n">
        <f aca="false">IFERROR(D15/분석2_월별추이!E28,"-")</f>
        <v>0.0167294198154227</v>
      </c>
      <c r="I15" s="25" t="n">
        <f aca="false">SUMIFS(데이터_품목별!$G$3:$G$1828,데이터_품목별!$D$3:$D$1828,$A15,데이터_품목별!$B$3:$B$1828,2025,데이터_품목별!$C$3:$C$1828,"&lt;=7")</f>
        <v>5340933</v>
      </c>
      <c r="J15" s="25" t="n">
        <f aca="false">SUMIFS(데이터_품목별!$G$3:$G$1828,데이터_품목별!$D$3:$D$1828,$A15,데이터_품목별!$B$3:$B$1828,2026,데이터_품목별!$C$3:$C$1828,"&lt;=7")</f>
        <v>9158780</v>
      </c>
      <c r="K15" s="40" t="n">
        <f aca="false">IFERROR(J15/I15-1,"-")</f>
        <v>0.714827727664811</v>
      </c>
      <c r="L15" s="25" t="n">
        <f aca="false">C15-I15</f>
        <v>-1435366</v>
      </c>
      <c r="M15" s="25" t="n">
        <f aca="false">D15-J15</f>
        <v>796276</v>
      </c>
      <c r="N15" s="25" t="n">
        <f aca="false">M15-L15</f>
        <v>2231642</v>
      </c>
    </row>
    <row r="16" customFormat="false" ht="15" hidden="false" customHeight="false" outlineLevel="0" collapsed="false">
      <c r="A16" s="50" t="s">
        <v>463</v>
      </c>
      <c r="B16" s="6" t="str">
        <f aca="false">IFERROR(INDEX(데이터_품목별!$E$3:$E$1828,MATCH($A16,데이터_품목별!$D$3:$D$1828,0)),"")</f>
        <v>정유(essential oil)와 레지노이드(resinoid), 조제향료와 화장품ㆍ화장용품</v>
      </c>
      <c r="C16" s="25" t="n">
        <f aca="false">SUMIFS(데이터_품목별!$F$3:$F$1828,데이터_품목별!$D$3:$D$1828,$A16,데이터_품목별!$B$3:$B$1828,2025,데이터_품목별!$C$3:$C$1828,"&lt;=7")</f>
        <v>6274023</v>
      </c>
      <c r="D16" s="25" t="n">
        <f aca="false">SUMIFS(데이터_품목별!$F$3:$F$1828,데이터_품목별!$D$3:$D$1828,$A16,데이터_품목별!$B$3:$B$1828,2026,데이터_품목별!$C$3:$C$1828,"&lt;=7")</f>
        <v>8052590</v>
      </c>
      <c r="E16" s="25" t="n">
        <f aca="false">D16-C16</f>
        <v>1778567</v>
      </c>
      <c r="F16" s="40" t="n">
        <f aca="false">IFERROR(D16/C16-1,"-")</f>
        <v>0.283481109329692</v>
      </c>
      <c r="G16" s="31" t="n">
        <f aca="false">IFERROR(E16/(분석2_월별추이!E28-분석2_월별추이!E27),"-")</f>
        <v>0.0089073512212117</v>
      </c>
      <c r="H16" s="31" t="n">
        <f aca="false">IFERROR(D16/분석2_월별추이!E28,"-")</f>
        <v>0.0135323356002693</v>
      </c>
      <c r="I16" s="25" t="n">
        <f aca="false">SUMIFS(데이터_품목별!$G$3:$G$1828,데이터_품목별!$D$3:$D$1828,$A16,데이터_품목별!$B$3:$B$1828,2025,데이터_품목별!$C$3:$C$1828,"&lt;=7")</f>
        <v>1221129</v>
      </c>
      <c r="J16" s="25" t="n">
        <f aca="false">SUMIFS(데이터_품목별!$G$3:$G$1828,데이터_품목별!$D$3:$D$1828,$A16,데이터_품목별!$B$3:$B$1828,2026,데이터_품목별!$C$3:$C$1828,"&lt;=7")</f>
        <v>1322191</v>
      </c>
      <c r="K16" s="40" t="n">
        <f aca="false">IFERROR(J16/I16-1,"-")</f>
        <v>0.0827611169663483</v>
      </c>
      <c r="L16" s="25" t="n">
        <f aca="false">C16-I16</f>
        <v>5052894</v>
      </c>
      <c r="M16" s="25" t="n">
        <f aca="false">D16-J16</f>
        <v>6730399</v>
      </c>
      <c r="N16" s="25" t="n">
        <f aca="false">M16-L16</f>
        <v>1677505</v>
      </c>
    </row>
    <row r="17" customFormat="false" ht="15" hidden="false" customHeight="false" outlineLevel="0" collapsed="false">
      <c r="A17" s="50" t="s">
        <v>428</v>
      </c>
      <c r="B17" s="6" t="str">
        <f aca="false">IFERROR(INDEX(데이터_품목별!$E$3:$E$1828,MATCH($A17,데이터_품목별!$D$3:$D$1828,0)),"")</f>
        <v>무기화학품, 귀금속ㆍ희토류(稀土類)금속ㆍ방사성원소ㆍ동위원소의 유기화합물이나 무기화합물</v>
      </c>
      <c r="C17" s="25" t="n">
        <f aca="false">SUMIFS(데이터_품목별!$F$3:$F$1828,데이터_품목별!$D$3:$D$1828,$A17,데이터_품목별!$B$3:$B$1828,2025,데이터_품목별!$C$3:$C$1828,"&lt;=7")</f>
        <v>5207207</v>
      </c>
      <c r="D17" s="25" t="n">
        <f aca="false">SUMIFS(데이터_품목별!$F$3:$F$1828,데이터_품목별!$D$3:$D$1828,$A17,데이터_품목별!$B$3:$B$1828,2026,데이터_품목별!$C$3:$C$1828,"&lt;=7")</f>
        <v>6390207</v>
      </c>
      <c r="E17" s="25" t="n">
        <f aca="false">D17-C17</f>
        <v>1183000</v>
      </c>
      <c r="F17" s="40" t="n">
        <f aca="false">IFERROR(D17/C17-1,"-")</f>
        <v>0.227185130147505</v>
      </c>
      <c r="G17" s="31" t="n">
        <f aca="false">IFERROR(E17/(분석2_월별추이!E28-분석2_월별추이!E27),"-")</f>
        <v>0.00592465535157992</v>
      </c>
      <c r="H17" s="31" t="n">
        <f aca="false">IFERROR(D17/분석2_월별추이!E28,"-")</f>
        <v>0.0107387096175504</v>
      </c>
      <c r="I17" s="25" t="n">
        <f aca="false">SUMIFS(데이터_품목별!$G$3:$G$1828,데이터_품목별!$D$3:$D$1828,$A17,데이터_품목별!$B$3:$B$1828,2025,데이터_품목별!$C$3:$C$1828,"&lt;=7")</f>
        <v>5979503</v>
      </c>
      <c r="J17" s="25" t="n">
        <f aca="false">SUMIFS(데이터_품목별!$G$3:$G$1828,데이터_품목별!$D$3:$D$1828,$A17,데이터_품목별!$B$3:$B$1828,2026,데이터_품목별!$C$3:$C$1828,"&lt;=7")</f>
        <v>7416490</v>
      </c>
      <c r="K17" s="40" t="n">
        <f aca="false">IFERROR(J17/I17-1,"-")</f>
        <v>0.240318802415519</v>
      </c>
      <c r="L17" s="25" t="n">
        <f aca="false">C17-I17</f>
        <v>-772296</v>
      </c>
      <c r="M17" s="25" t="n">
        <f aca="false">D17-J17</f>
        <v>-1026283</v>
      </c>
      <c r="N17" s="25" t="n">
        <f aca="false">M17-L17</f>
        <v>-253987</v>
      </c>
    </row>
    <row r="18" customFormat="false" ht="15" hidden="false" customHeight="false" outlineLevel="0" collapsed="false">
      <c r="A18" s="50" t="s">
        <v>442</v>
      </c>
      <c r="B18" s="6" t="str">
        <f aca="false">IFERROR(INDEX(데이터_품목별!$E$3:$E$1828,MATCH($A18,데이터_품목별!$D$3:$D$1828,0)),"")</f>
        <v>의료용품</v>
      </c>
      <c r="C18" s="25" t="n">
        <f aca="false">SUMIFS(데이터_품목별!$F$3:$F$1828,데이터_품목별!$D$3:$D$1828,$A18,데이터_품목별!$B$3:$B$1828,2025,데이터_품목별!$C$3:$C$1828,"&lt;=7")</f>
        <v>5193033</v>
      </c>
      <c r="D18" s="25" t="n">
        <f aca="false">SUMIFS(데이터_품목별!$F$3:$F$1828,데이터_품목별!$D$3:$D$1828,$A18,데이터_품목별!$B$3:$B$1828,2026,데이터_품목별!$C$3:$C$1828,"&lt;=7")</f>
        <v>6137646</v>
      </c>
      <c r="E18" s="25" t="n">
        <f aca="false">D18-C18</f>
        <v>944613</v>
      </c>
      <c r="F18" s="40" t="n">
        <f aca="false">IFERROR(D18/C18-1,"-")</f>
        <v>0.181900057249781</v>
      </c>
      <c r="G18" s="31" t="n">
        <f aca="false">IFERROR(E18/(분석2_월별추이!E28-분석2_월별추이!E27),"-")</f>
        <v>0.00473077469621467</v>
      </c>
      <c r="H18" s="31" t="n">
        <f aca="false">IFERROR(D18/분석2_월별추이!E28,"-")</f>
        <v>0.0103142821710345</v>
      </c>
      <c r="I18" s="25" t="n">
        <f aca="false">SUMIFS(데이터_품목별!$G$3:$G$1828,데이터_품목별!$D$3:$D$1828,$A18,데이터_품목별!$B$3:$B$1828,2025,데이터_품목별!$C$3:$C$1828,"&lt;=7")</f>
        <v>5383636</v>
      </c>
      <c r="J18" s="25" t="n">
        <f aca="false">SUMIFS(데이터_품목별!$G$3:$G$1828,데이터_품목별!$D$3:$D$1828,$A18,데이터_품목별!$B$3:$B$1828,2026,데이터_품목별!$C$3:$C$1828,"&lt;=7")</f>
        <v>6854550</v>
      </c>
      <c r="K18" s="40" t="n">
        <f aca="false">IFERROR(J18/I18-1,"-")</f>
        <v>0.273219437569702</v>
      </c>
      <c r="L18" s="25" t="n">
        <f aca="false">C18-I18</f>
        <v>-190603</v>
      </c>
      <c r="M18" s="25" t="n">
        <f aca="false">D18-J18</f>
        <v>-716904</v>
      </c>
      <c r="N18" s="25" t="n">
        <f aca="false">M18-L18</f>
        <v>-526301</v>
      </c>
    </row>
    <row r="19" customFormat="false" ht="15" hidden="false" customHeight="false" outlineLevel="0" collapsed="false">
      <c r="A19" s="50" t="s">
        <v>743</v>
      </c>
      <c r="B19" s="6" t="str">
        <f aca="false">IFERROR(INDEX(데이터_품목별!$E$3:$E$1828,MATCH($A19,데이터_품목별!$D$3:$D$1828,0)),"")</f>
        <v>철강의 제품</v>
      </c>
      <c r="C19" s="25" t="n">
        <f aca="false">SUMIFS(데이터_품목별!$F$3:$F$1828,데이터_품목별!$D$3:$D$1828,$A19,데이터_품목별!$B$3:$B$1828,2025,데이터_품목별!$C$3:$C$1828,"&lt;=7")</f>
        <v>5495991</v>
      </c>
      <c r="D19" s="25" t="n">
        <f aca="false">SUMIFS(데이터_품목별!$F$3:$F$1828,데이터_품목별!$D$3:$D$1828,$A19,데이터_품목별!$B$3:$B$1828,2026,데이터_품목별!$C$3:$C$1828,"&lt;=7")</f>
        <v>5266471</v>
      </c>
      <c r="E19" s="25" t="n">
        <f aca="false">D19-C19</f>
        <v>-229520</v>
      </c>
      <c r="F19" s="40" t="n">
        <f aca="false">IFERROR(D19/C19-1,"-")</f>
        <v>-0.0417613493180756</v>
      </c>
      <c r="G19" s="31" t="n">
        <f aca="false">IFERROR(E19/(분석2_월별추이!E28-분석2_월별추이!E27),"-")</f>
        <v>-0.00114947328511802</v>
      </c>
      <c r="H19" s="31" t="n">
        <f aca="false">IFERROR(D19/분석2_월별추이!E28,"-")</f>
        <v>0.00885027711594478</v>
      </c>
      <c r="I19" s="25" t="n">
        <f aca="false">SUMIFS(데이터_품목별!$G$3:$G$1828,데이터_품목별!$D$3:$D$1828,$A19,데이터_품목별!$B$3:$B$1828,2025,데이터_품목별!$C$3:$C$1828,"&lt;=7")</f>
        <v>4881334</v>
      </c>
      <c r="J19" s="25" t="n">
        <f aca="false">SUMIFS(데이터_품목별!$G$3:$G$1828,데이터_품목별!$D$3:$D$1828,$A19,데이터_품목별!$B$3:$B$1828,2026,데이터_품목별!$C$3:$C$1828,"&lt;=7")</f>
        <v>4498008</v>
      </c>
      <c r="K19" s="40" t="n">
        <f aca="false">IFERROR(J19/I19-1,"-")</f>
        <v>-0.0785289431126819</v>
      </c>
      <c r="L19" s="25" t="n">
        <f aca="false">C19-I19</f>
        <v>614657</v>
      </c>
      <c r="M19" s="25" t="n">
        <f aca="false">D19-J19</f>
        <v>768463</v>
      </c>
      <c r="N19" s="25" t="n">
        <f aca="false">M19-L19</f>
        <v>153806</v>
      </c>
    </row>
    <row r="20" customFormat="false" ht="15" hidden="false" customHeight="false" outlineLevel="0" collapsed="false">
      <c r="A20" s="50" t="s">
        <v>750</v>
      </c>
      <c r="B20" s="6" t="str">
        <f aca="false">IFERROR(INDEX(데이터_품목별!$E$3:$E$1828,MATCH($A20,데이터_품목별!$D$3:$D$1828,0)),"")</f>
        <v>구리와 그 제품</v>
      </c>
      <c r="C20" s="25" t="n">
        <f aca="false">SUMIFS(데이터_품목별!$F$3:$F$1828,데이터_품목별!$D$3:$D$1828,$A20,데이터_품목별!$B$3:$B$1828,2025,데이터_품목별!$C$3:$C$1828,"&lt;=7")</f>
        <v>3590462</v>
      </c>
      <c r="D20" s="25" t="n">
        <f aca="false">SUMIFS(데이터_품목별!$F$3:$F$1828,데이터_품목별!$D$3:$D$1828,$A20,데이터_품목별!$B$3:$B$1828,2026,데이터_품목별!$C$3:$C$1828,"&lt;=7")</f>
        <v>5175032</v>
      </c>
      <c r="E20" s="25" t="n">
        <f aca="false">D20-C20</f>
        <v>1584570</v>
      </c>
      <c r="F20" s="40" t="n">
        <f aca="false">IFERROR(D20/C20-1,"-")</f>
        <v>0.441327606308046</v>
      </c>
      <c r="G20" s="31" t="n">
        <f aca="false">IFERROR(E20/(분석2_월별추이!E28-분석2_월별추이!E27),"-")</f>
        <v>0.00793578286597886</v>
      </c>
      <c r="H20" s="31" t="n">
        <f aca="false">IFERROR(D20/분석2_월별추이!E28,"-")</f>
        <v>0.00869661435216902</v>
      </c>
      <c r="I20" s="25" t="n">
        <f aca="false">SUMIFS(데이터_품목별!$G$3:$G$1828,데이터_품목별!$D$3:$D$1828,$A20,데이터_품목별!$B$3:$B$1828,2025,데이터_품목별!$C$3:$C$1828,"&lt;=7")</f>
        <v>4519204</v>
      </c>
      <c r="J20" s="25" t="n">
        <f aca="false">SUMIFS(데이터_품목별!$G$3:$G$1828,데이터_품목별!$D$3:$D$1828,$A20,데이터_품목별!$B$3:$B$1828,2026,데이터_품목별!$C$3:$C$1828,"&lt;=7")</f>
        <v>7006441</v>
      </c>
      <c r="K20" s="40" t="n">
        <f aca="false">IFERROR(J20/I20-1,"-")</f>
        <v>0.550370596237745</v>
      </c>
      <c r="L20" s="25" t="n">
        <f aca="false">C20-I20</f>
        <v>-928742</v>
      </c>
      <c r="M20" s="25" t="n">
        <f aca="false">D20-J20</f>
        <v>-1831409</v>
      </c>
      <c r="N20" s="25" t="n">
        <f aca="false">M20-L20</f>
        <v>-902667</v>
      </c>
    </row>
    <row r="21" customFormat="false" ht="15" hidden="false" customHeight="false" outlineLevel="0" collapsed="false">
      <c r="A21" s="50" t="s">
        <v>512</v>
      </c>
      <c r="B21" s="6" t="str">
        <f aca="false">IFERROR(INDEX(데이터_품목별!$E$3:$E$1828,MATCH($A21,데이터_품목별!$D$3:$D$1828,0)),"")</f>
        <v>고무와 그 제품</v>
      </c>
      <c r="C21" s="25" t="n">
        <f aca="false">SUMIFS(데이터_품목별!$F$3:$F$1828,데이터_품목별!$D$3:$D$1828,$A21,데이터_품목별!$B$3:$B$1828,2025,데이터_품목별!$C$3:$C$1828,"&lt;=7")</f>
        <v>4638238</v>
      </c>
      <c r="D21" s="25" t="n">
        <f aca="false">SUMIFS(데이터_품목별!$F$3:$F$1828,데이터_품목별!$D$3:$D$1828,$A21,데이터_품목별!$B$3:$B$1828,2026,데이터_품목별!$C$3:$C$1828,"&lt;=7")</f>
        <v>4819436</v>
      </c>
      <c r="E21" s="25" t="n">
        <f aca="false">D21-C21</f>
        <v>181198</v>
      </c>
      <c r="F21" s="40" t="n">
        <f aca="false">IFERROR(D21/C21-1,"-")</f>
        <v>0.0390661281288283</v>
      </c>
      <c r="G21" s="31" t="n">
        <f aca="false">IFERROR(E21/(분석2_월별추이!E28-분석2_월별추이!E27),"-")</f>
        <v>0.000907468892980201</v>
      </c>
      <c r="H21" s="31" t="n">
        <f aca="false">IFERROR(D21/분석2_월별추이!E28,"-")</f>
        <v>0.00809903712420717</v>
      </c>
      <c r="I21" s="25" t="n">
        <f aca="false">SUMIFS(데이터_품목별!$G$3:$G$1828,데이터_품목별!$D$3:$D$1828,$A21,데이터_품목별!$B$3:$B$1828,2025,데이터_품목별!$C$3:$C$1828,"&lt;=7")</f>
        <v>1855513</v>
      </c>
      <c r="J21" s="25" t="n">
        <f aca="false">SUMIFS(데이터_품목별!$G$3:$G$1828,데이터_품목별!$D$3:$D$1828,$A21,데이터_품목별!$B$3:$B$1828,2026,데이터_품목별!$C$3:$C$1828,"&lt;=7")</f>
        <v>1906017</v>
      </c>
      <c r="K21" s="40" t="n">
        <f aca="false">IFERROR(J21/I21-1,"-")</f>
        <v>0.0272183487800948</v>
      </c>
      <c r="L21" s="25" t="n">
        <f aca="false">C21-I21</f>
        <v>2782725</v>
      </c>
      <c r="M21" s="25" t="n">
        <f aca="false">D21-J21</f>
        <v>2913419</v>
      </c>
      <c r="N21" s="25" t="n">
        <f aca="false">M21-L21</f>
        <v>130694</v>
      </c>
    </row>
    <row r="22" customFormat="false" ht="15" hidden="false" customHeight="false" outlineLevel="0" collapsed="false">
      <c r="A22" s="50" t="s">
        <v>498</v>
      </c>
      <c r="B22" s="6" t="str">
        <f aca="false">IFERROR(INDEX(데이터_품목별!$E$3:$E$1828,MATCH($A22,데이터_품목별!$D$3:$D$1828,0)),"")</f>
        <v>각종 화학공업 생산품</v>
      </c>
      <c r="C22" s="25" t="n">
        <f aca="false">SUMIFS(데이터_품목별!$F$3:$F$1828,데이터_품목별!$D$3:$D$1828,$A22,데이터_품목별!$B$3:$B$1828,2025,데이터_품목별!$C$3:$C$1828,"&lt;=7")</f>
        <v>4302276</v>
      </c>
      <c r="D22" s="25" t="n">
        <f aca="false">SUMIFS(데이터_품목별!$F$3:$F$1828,데이터_품목별!$D$3:$D$1828,$A22,데이터_품목별!$B$3:$B$1828,2026,데이터_품목별!$C$3:$C$1828,"&lt;=7")</f>
        <v>4762354</v>
      </c>
      <c r="E22" s="25" t="n">
        <f aca="false">D22-C22</f>
        <v>460078</v>
      </c>
      <c r="F22" s="40" t="n">
        <f aca="false">IFERROR(D22/C22-1,"-")</f>
        <v>0.106938281040082</v>
      </c>
      <c r="G22" s="31" t="n">
        <f aca="false">IFERROR(E22/(분석2_월별추이!E28-분석2_월별추이!E27),"-")</f>
        <v>0.00230414504213372</v>
      </c>
      <c r="H22" s="31" t="n">
        <f aca="false">IFERROR(D22/분석2_월별추이!E28,"-")</f>
        <v>0.00800311112018429</v>
      </c>
      <c r="I22" s="25" t="n">
        <f aca="false">SUMIFS(데이터_품목별!$G$3:$G$1828,데이터_품목별!$D$3:$D$1828,$A22,데이터_품목별!$B$3:$B$1828,2025,데이터_품목별!$C$3:$C$1828,"&lt;=7")</f>
        <v>5595448</v>
      </c>
      <c r="J22" s="25" t="n">
        <f aca="false">SUMIFS(데이터_품목별!$G$3:$G$1828,데이터_품목별!$D$3:$D$1828,$A22,데이터_품목별!$B$3:$B$1828,2026,데이터_품목별!$C$3:$C$1828,"&lt;=7")</f>
        <v>6195826</v>
      </c>
      <c r="K22" s="40" t="n">
        <f aca="false">IFERROR(J22/I22-1,"-")</f>
        <v>0.107297574742898</v>
      </c>
      <c r="L22" s="25" t="n">
        <f aca="false">C22-I22</f>
        <v>-1293172</v>
      </c>
      <c r="M22" s="25" t="n">
        <f aca="false">D22-J22</f>
        <v>-1433472</v>
      </c>
      <c r="N22" s="25" t="n">
        <f aca="false">M22-L22</f>
        <v>-140300</v>
      </c>
    </row>
    <row r="23" customFormat="false" ht="15" hidden="false" customHeight="false" outlineLevel="0" collapsed="false">
      <c r="A23" s="50" t="s">
        <v>764</v>
      </c>
      <c r="B23" s="6" t="str">
        <f aca="false">IFERROR(INDEX(데이터_품목별!$E$3:$E$1828,MATCH($A23,데이터_품목별!$D$3:$D$1828,0)),"")</f>
        <v>알루미늄과 그 제품</v>
      </c>
      <c r="C23" s="25" t="n">
        <f aca="false">SUMIFS(데이터_품목별!$F$3:$F$1828,데이터_품목별!$D$3:$D$1828,$A23,데이터_품목별!$B$3:$B$1828,2025,데이터_품목별!$C$3:$C$1828,"&lt;=7")</f>
        <v>3127826</v>
      </c>
      <c r="D23" s="25" t="n">
        <f aca="false">SUMIFS(데이터_품목별!$F$3:$F$1828,데이터_품목별!$D$3:$D$1828,$A23,데이터_품목별!$B$3:$B$1828,2026,데이터_품목별!$C$3:$C$1828,"&lt;=7")</f>
        <v>4014026</v>
      </c>
      <c r="E23" s="25" t="n">
        <f aca="false">D23-C23</f>
        <v>886200</v>
      </c>
      <c r="F23" s="40" t="n">
        <f aca="false">IFERROR(D23/C23-1,"-")</f>
        <v>0.283327781021067</v>
      </c>
      <c r="G23" s="31" t="n">
        <f aca="false">IFERROR(E23/(분석2_월별추이!E28-분석2_월별추이!E27),"-")</f>
        <v>0.00443823294384626</v>
      </c>
      <c r="H23" s="31" t="n">
        <f aca="false">IFERROR(D23/분석2_월별추이!E28,"-")</f>
        <v>0.00674554980946584</v>
      </c>
      <c r="I23" s="25" t="n">
        <f aca="false">SUMIFS(데이터_품목별!$G$3:$G$1828,데이터_품목별!$D$3:$D$1828,$A23,데이터_품목별!$B$3:$B$1828,2025,데이터_품목별!$C$3:$C$1828,"&lt;=7")</f>
        <v>5392963</v>
      </c>
      <c r="J23" s="25" t="n">
        <f aca="false">SUMIFS(데이터_품목별!$G$3:$G$1828,데이터_품목별!$D$3:$D$1828,$A23,데이터_품목별!$B$3:$B$1828,2026,데이터_품목별!$C$3:$C$1828,"&lt;=7")</f>
        <v>6769623</v>
      </c>
      <c r="K23" s="40" t="n">
        <f aca="false">IFERROR(J23/I23-1,"-")</f>
        <v>0.255269691262484</v>
      </c>
      <c r="L23" s="25" t="n">
        <f aca="false">C23-I23</f>
        <v>-2265137</v>
      </c>
      <c r="M23" s="25" t="n">
        <f aca="false">D23-J23</f>
        <v>-2755597</v>
      </c>
      <c r="N23" s="25" t="n">
        <f aca="false">M23-L23</f>
        <v>-490460</v>
      </c>
    </row>
    <row r="24" customFormat="false" ht="15" hidden="false" customHeight="false" outlineLevel="0" collapsed="false">
      <c r="A24" s="50" t="s">
        <v>876</v>
      </c>
      <c r="B24" s="6" t="str">
        <f aca="false">IFERROR(INDEX(데이터_품목별!$E$3:$E$1828,MATCH($A24,데이터_품목별!$D$3:$D$1828,0)),"")</f>
        <v>무기ㆍ총포탄과 이들의 부분품과 부속품</v>
      </c>
      <c r="C24" s="25" t="n">
        <f aca="false">SUMIFS(데이터_품목별!$F$3:$F$1828,데이터_품목별!$D$3:$D$1828,$A24,데이터_품목별!$B$3:$B$1828,2025,데이터_품목별!$C$3:$C$1828,"&lt;=7")</f>
        <v>1791410</v>
      </c>
      <c r="D24" s="25" t="n">
        <f aca="false">SUMIFS(데이터_품목별!$F$3:$F$1828,데이터_품목별!$D$3:$D$1828,$A24,데이터_품목별!$B$3:$B$1828,2026,데이터_품목별!$C$3:$C$1828,"&lt;=7")</f>
        <v>1857628</v>
      </c>
      <c r="E24" s="25" t="n">
        <f aca="false">D24-C24</f>
        <v>66218</v>
      </c>
      <c r="F24" s="40" t="n">
        <f aca="false">IFERROR(D24/C24-1,"-")</f>
        <v>0.0369641790544879</v>
      </c>
      <c r="G24" s="31" t="n">
        <f aca="false">IFERROR(E24/(분석2_월별추이!E28-분석2_월별추이!E27),"-")</f>
        <v>0.000331630454835942</v>
      </c>
      <c r="H24" s="31" t="n">
        <f aca="false">IFERROR(D24/분석2_월별추이!E28,"-")</f>
        <v>0.00312173418942937</v>
      </c>
      <c r="I24" s="25" t="n">
        <f aca="false">SUMIFS(데이터_품목별!$G$3:$G$1828,데이터_품목별!$D$3:$D$1828,$A24,데이터_품목별!$B$3:$B$1828,2025,데이터_품목별!$C$3:$C$1828,"&lt;=7")</f>
        <v>175029</v>
      </c>
      <c r="J24" s="25" t="n">
        <f aca="false">SUMIFS(데이터_품목별!$G$3:$G$1828,데이터_품목별!$D$3:$D$1828,$A24,데이터_품목별!$B$3:$B$1828,2026,데이터_품목별!$C$3:$C$1828,"&lt;=7")</f>
        <v>216411</v>
      </c>
      <c r="K24" s="40" t="n">
        <f aca="false">IFERROR(J24/I24-1,"-")</f>
        <v>0.236429391700804</v>
      </c>
      <c r="L24" s="25" t="n">
        <f aca="false">C24-I24</f>
        <v>1616381</v>
      </c>
      <c r="M24" s="25" t="n">
        <f aca="false">D24-J24</f>
        <v>1641217</v>
      </c>
      <c r="N24" s="25" t="n">
        <f aca="false">M24-L24</f>
        <v>24836</v>
      </c>
    </row>
    <row r="25" customFormat="false" ht="15" hidden="false" customHeight="false" outlineLevel="0" collapsed="false">
      <c r="A25" s="50" t="s">
        <v>365</v>
      </c>
      <c r="B25" s="6" t="str">
        <f aca="false">IFERROR(INDEX(데이터_품목별!$E$3:$E$1828,MATCH($A25,데이터_품목별!$D$3:$D$1828,0)),"")</f>
        <v>곡물ㆍ고운 가루ㆍ전분ㆍ밀크의 조제품과 베이커리 제품</v>
      </c>
      <c r="C25" s="25" t="n">
        <f aca="false">SUMIFS(데이터_품목별!$F$3:$F$1828,데이터_품목별!$D$3:$D$1828,$A25,데이터_품목별!$B$3:$B$1828,2025,데이터_품목별!$C$3:$C$1828,"&lt;=7")</f>
        <v>1537469</v>
      </c>
      <c r="D25" s="25" t="n">
        <f aca="false">SUMIFS(데이터_품목별!$F$3:$F$1828,데이터_품목별!$D$3:$D$1828,$A25,데이터_품목별!$B$3:$B$1828,2026,데이터_품목별!$C$3:$C$1828,"&lt;=7")</f>
        <v>1819905</v>
      </c>
      <c r="E25" s="25" t="n">
        <f aca="false">D25-C25</f>
        <v>282436</v>
      </c>
      <c r="F25" s="40" t="n">
        <f aca="false">IFERROR(D25/C25-1,"-")</f>
        <v>0.18370191529065</v>
      </c>
      <c r="G25" s="31" t="n">
        <f aca="false">IFERROR(E25/(분석2_월별추이!E28-분석2_월별추이!E27),"-")</f>
        <v>0.00141448517234051</v>
      </c>
      <c r="H25" s="31" t="n">
        <f aca="false">IFERROR(D25/분석2_월별추이!E28,"-")</f>
        <v>0.00305834088418857</v>
      </c>
      <c r="I25" s="25" t="n">
        <f aca="false">SUMIFS(데이터_품목별!$G$3:$G$1828,데이터_품목별!$D$3:$D$1828,$A25,데이터_품목별!$B$3:$B$1828,2025,데이터_품목별!$C$3:$C$1828,"&lt;=7")</f>
        <v>635472</v>
      </c>
      <c r="J25" s="25" t="n">
        <f aca="false">SUMIFS(데이터_품목별!$G$3:$G$1828,데이터_품목별!$D$3:$D$1828,$A25,데이터_품목별!$B$3:$B$1828,2026,데이터_품목별!$C$3:$C$1828,"&lt;=7")</f>
        <v>702361</v>
      </c>
      <c r="K25" s="40" t="n">
        <f aca="false">IFERROR(J25/I25-1,"-")</f>
        <v>0.105258768285621</v>
      </c>
      <c r="L25" s="25" t="n">
        <f aca="false">C25-I25</f>
        <v>901997</v>
      </c>
      <c r="M25" s="25" t="n">
        <f aca="false">D25-J25</f>
        <v>1117544</v>
      </c>
      <c r="N25" s="25" t="n">
        <f aca="false">M25-L25</f>
        <v>215547</v>
      </c>
    </row>
    <row r="26" customFormat="false" ht="15" hidden="false" customHeight="false" outlineLevel="0" collapsed="false">
      <c r="A26" s="50" t="s">
        <v>456</v>
      </c>
      <c r="B26" s="6" t="str">
        <f aca="false">IFERROR(INDEX(데이터_품목별!$E$3:$E$1828,MATCH($A26,데이터_품목별!$D$3:$D$1828,0)),"")</f>
        <v>유연용ㆍ염색용 추출물(extract), 탄닌과 이들의 유도체, 염료ㆍ안료와 그 밖의 착색제, 페인트ㆍ바니시(varnish), 퍼티(putty)와 그 밖의 매스틱(mastic), 잉크</v>
      </c>
      <c r="C26" s="25" t="n">
        <f aca="false">SUMIFS(데이터_품목별!$F$3:$F$1828,데이터_품목별!$D$3:$D$1828,$A26,데이터_품목별!$B$3:$B$1828,2025,데이터_품목별!$C$3:$C$1828,"&lt;=7")</f>
        <v>1535249</v>
      </c>
      <c r="D26" s="25" t="n">
        <f aca="false">SUMIFS(데이터_품목별!$F$3:$F$1828,데이터_품목별!$D$3:$D$1828,$A26,데이터_품목별!$B$3:$B$1828,2026,데이터_품목별!$C$3:$C$1828,"&lt;=7")</f>
        <v>1679004</v>
      </c>
      <c r="E26" s="25" t="n">
        <f aca="false">D26-C26</f>
        <v>143755</v>
      </c>
      <c r="F26" s="40" t="n">
        <f aca="false">IFERROR(D26/C26-1,"-")</f>
        <v>0.0936362765909635</v>
      </c>
      <c r="G26" s="31" t="n">
        <f aca="false">IFERROR(E26/(분석2_월별추이!E28-분석2_월별추이!E27),"-")</f>
        <v>0.000719948292532858</v>
      </c>
      <c r="H26" s="31" t="n">
        <f aca="false">IFERROR(D26/분석2_월별추이!E28,"-")</f>
        <v>0.00282155748674582</v>
      </c>
      <c r="I26" s="25" t="n">
        <f aca="false">SUMIFS(데이터_품목별!$G$3:$G$1828,데이터_품목별!$D$3:$D$1828,$A26,데이터_품목별!$B$3:$B$1828,2025,데이터_품목별!$C$3:$C$1828,"&lt;=7")</f>
        <v>1349754</v>
      </c>
      <c r="J26" s="25" t="n">
        <f aca="false">SUMIFS(데이터_품목별!$G$3:$G$1828,데이터_품목별!$D$3:$D$1828,$A26,데이터_품목별!$B$3:$B$1828,2026,데이터_품목별!$C$3:$C$1828,"&lt;=7")</f>
        <v>1479783</v>
      </c>
      <c r="K26" s="40" t="n">
        <f aca="false">IFERROR(J26/I26-1,"-")</f>
        <v>0.0963353322160927</v>
      </c>
      <c r="L26" s="25" t="n">
        <f aca="false">C26-I26</f>
        <v>185495</v>
      </c>
      <c r="M26" s="25" t="n">
        <f aca="false">D26-J26</f>
        <v>199221</v>
      </c>
      <c r="N26" s="25" t="n">
        <f aca="false">M26-L26</f>
        <v>13726</v>
      </c>
    </row>
    <row r="27" customFormat="false" ht="15" hidden="false" customHeight="false" outlineLevel="0" collapsed="false">
      <c r="A27" s="50" t="s">
        <v>568</v>
      </c>
      <c r="B27" s="6" t="str">
        <f aca="false">IFERROR(INDEX(데이터_품목별!$E$3:$E$1828,MATCH($A27,데이터_품목별!$D$3:$D$1828,0)),"")</f>
        <v>종이와 판지, 제지용 펄프ㆍ종이ㆍ판지의 제품</v>
      </c>
      <c r="C27" s="25" t="n">
        <f aca="false">SUMIFS(데이터_품목별!$F$3:$F$1828,데이터_품목별!$D$3:$D$1828,$A27,데이터_품목별!$B$3:$B$1828,2025,데이터_품목별!$C$3:$C$1828,"&lt;=7")</f>
        <v>1543269</v>
      </c>
      <c r="D27" s="25" t="n">
        <f aca="false">SUMIFS(데이터_품목별!$F$3:$F$1828,데이터_품목별!$D$3:$D$1828,$A27,데이터_품목별!$B$3:$B$1828,2026,데이터_품목별!$C$3:$C$1828,"&lt;=7")</f>
        <v>1597594</v>
      </c>
      <c r="E27" s="25" t="n">
        <f aca="false">D27-C27</f>
        <v>54325</v>
      </c>
      <c r="F27" s="40" t="n">
        <f aca="false">IFERROR(D27/C27-1,"-")</f>
        <v>0.0352012513696576</v>
      </c>
      <c r="G27" s="31" t="n">
        <f aca="false">IFERROR(E27/(분석2_월별추이!E28-분석2_월별추이!E27),"-")</f>
        <v>0.000272068387129822</v>
      </c>
      <c r="H27" s="31" t="n">
        <f aca="false">IFERROR(D27/분석2_월별추이!E28,"-")</f>
        <v>0.00268474840529278</v>
      </c>
      <c r="I27" s="25" t="n">
        <f aca="false">SUMIFS(데이터_품목별!$G$3:$G$1828,데이터_품목별!$D$3:$D$1828,$A27,데이터_품목별!$B$3:$B$1828,2025,데이터_품목별!$C$3:$C$1828,"&lt;=7")</f>
        <v>1288993</v>
      </c>
      <c r="J27" s="25" t="n">
        <f aca="false">SUMIFS(데이터_품목별!$G$3:$G$1828,데이터_품목별!$D$3:$D$1828,$A27,데이터_품목별!$B$3:$B$1828,2026,데이터_품목별!$C$3:$C$1828,"&lt;=7")</f>
        <v>1371250</v>
      </c>
      <c r="K27" s="40" t="n">
        <f aca="false">IFERROR(J27/I27-1,"-")</f>
        <v>0.0638149315007917</v>
      </c>
      <c r="L27" s="25" t="n">
        <f aca="false">C27-I27</f>
        <v>254276</v>
      </c>
      <c r="M27" s="25" t="n">
        <f aca="false">D27-J27</f>
        <v>226344</v>
      </c>
      <c r="N27" s="25" t="n">
        <f aca="false">M27-L27</f>
        <v>-27932</v>
      </c>
    </row>
    <row r="28" customFormat="false" ht="15" hidden="false" customHeight="false" outlineLevel="0" collapsed="false">
      <c r="A28" s="50" t="s">
        <v>841</v>
      </c>
      <c r="B28" s="6" t="str">
        <f aca="false">IFERROR(INDEX(데이터_품목별!$E$3:$E$1828,MATCH($A28,데이터_품목별!$D$3:$D$1828,0)),"")</f>
        <v>항공기와 우주선, 이들의 부분품</v>
      </c>
      <c r="C28" s="25" t="n">
        <f aca="false">SUMIFS(데이터_품목별!$F$3:$F$1828,데이터_품목별!$D$3:$D$1828,$A28,데이터_품목별!$B$3:$B$1828,2025,데이터_품목별!$C$3:$C$1828,"&lt;=7")</f>
        <v>1647522</v>
      </c>
      <c r="D28" s="25" t="n">
        <f aca="false">SUMIFS(데이터_품목별!$F$3:$F$1828,데이터_품목별!$D$3:$D$1828,$A28,데이터_품목별!$B$3:$B$1828,2026,데이터_품목별!$C$3:$C$1828,"&lt;=7")</f>
        <v>1590344</v>
      </c>
      <c r="E28" s="25" t="n">
        <f aca="false">D28-C28</f>
        <v>-57178</v>
      </c>
      <c r="F28" s="40" t="n">
        <f aca="false">IFERROR(D28/C28-1,"-")</f>
        <v>-0.034705454616084</v>
      </c>
      <c r="G28" s="31" t="n">
        <f aca="false">IFERROR(E28/(분석2_월별추이!E28-분석2_월별추이!E27),"-")</f>
        <v>-0.000286356672605779</v>
      </c>
      <c r="H28" s="31" t="n">
        <f aca="false">IFERROR(D28/분석2_월별추이!E28,"-")</f>
        <v>0.00267256481801193</v>
      </c>
      <c r="I28" s="25" t="n">
        <f aca="false">SUMIFS(데이터_품목별!$G$3:$G$1828,데이터_품목별!$D$3:$D$1828,$A28,데이터_품목별!$B$3:$B$1828,2025,데이터_품목별!$C$3:$C$1828,"&lt;=7")</f>
        <v>2107637</v>
      </c>
      <c r="J28" s="25" t="n">
        <f aca="false">SUMIFS(데이터_품목별!$G$3:$G$1828,데이터_품목별!$D$3:$D$1828,$A28,데이터_품목별!$B$3:$B$1828,2026,데이터_품목별!$C$3:$C$1828,"&lt;=7")</f>
        <v>2921555</v>
      </c>
      <c r="K28" s="40" t="n">
        <f aca="false">IFERROR(J28/I28-1,"-")</f>
        <v>0.386175608038766</v>
      </c>
      <c r="L28" s="25" t="n">
        <f aca="false">C28-I28</f>
        <v>-460115</v>
      </c>
      <c r="M28" s="25" t="n">
        <f aca="false">D28-J28</f>
        <v>-1331211</v>
      </c>
      <c r="N28" s="25" t="n">
        <f aca="false">M28-L28</f>
        <v>-871096</v>
      </c>
    </row>
    <row r="29" customFormat="false" ht="15" hidden="false" customHeight="false" outlineLevel="0" collapsed="false">
      <c r="A29" s="50" t="s">
        <v>799</v>
      </c>
      <c r="B29" s="6" t="str">
        <f aca="false">IFERROR(INDEX(데이터_품목별!$E$3:$E$1828,MATCH($A29,데이터_품목별!$D$3:$D$1828,0)),"")</f>
        <v>비금속(卑金屬)으로 만든 공구ㆍ도구ㆍ칼붙이ㆍ스푼ㆍ포크, 이들의 부분품</v>
      </c>
      <c r="C29" s="25" t="n">
        <f aca="false">SUMIFS(데이터_품목별!$F$3:$F$1828,데이터_품목별!$D$3:$D$1828,$A29,데이터_품목별!$B$3:$B$1828,2025,데이터_품목별!$C$3:$C$1828,"&lt;=7")</f>
        <v>1110121</v>
      </c>
      <c r="D29" s="25" t="n">
        <f aca="false">SUMIFS(데이터_품목별!$F$3:$F$1828,데이터_품목별!$D$3:$D$1828,$A29,데이터_품목별!$B$3:$B$1828,2026,데이터_품목별!$C$3:$C$1828,"&lt;=7")</f>
        <v>1344235</v>
      </c>
      <c r="E29" s="25" t="n">
        <f aca="false">D29-C29</f>
        <v>234114</v>
      </c>
      <c r="F29" s="40" t="n">
        <f aca="false">IFERROR(D29/C29-1,"-")</f>
        <v>0.210890524546423</v>
      </c>
      <c r="G29" s="31" t="n">
        <f aca="false">IFERROR(E29/(분석2_월별추이!E28-분석2_월별추이!E27),"-")</f>
        <v>0.00117248078020269</v>
      </c>
      <c r="H29" s="31" t="n">
        <f aca="false">IFERROR(D29/분석2_월별추이!E28,"-")</f>
        <v>0.00225897992392857</v>
      </c>
      <c r="I29" s="25" t="n">
        <f aca="false">SUMIFS(데이터_품목별!$G$3:$G$1828,데이터_품목별!$D$3:$D$1828,$A29,데이터_품목별!$B$3:$B$1828,2025,데이터_품목별!$C$3:$C$1828,"&lt;=7")</f>
        <v>587439</v>
      </c>
      <c r="J29" s="25" t="n">
        <f aca="false">SUMIFS(데이터_품목별!$G$3:$G$1828,데이터_품목별!$D$3:$D$1828,$A29,데이터_품목별!$B$3:$B$1828,2026,데이터_품목별!$C$3:$C$1828,"&lt;=7")</f>
        <v>653461</v>
      </c>
      <c r="K29" s="40" t="n">
        <f aca="false">IFERROR(J29/I29-1,"-")</f>
        <v>0.11238954172263</v>
      </c>
      <c r="L29" s="25" t="n">
        <f aca="false">C29-I29</f>
        <v>522682</v>
      </c>
      <c r="M29" s="25" t="n">
        <f aca="false">D29-J29</f>
        <v>690774</v>
      </c>
      <c r="N29" s="25" t="n">
        <f aca="false">M29-L29</f>
        <v>168092</v>
      </c>
    </row>
    <row r="30" customFormat="false" ht="15" hidden="false" customHeight="false" outlineLevel="0" collapsed="false">
      <c r="A30" s="50" t="s">
        <v>253</v>
      </c>
      <c r="B30" s="6" t="str">
        <f aca="false">IFERROR(INDEX(데이터_품목별!$E$3:$E$1828,MATCH($A30,데이터_품목별!$D$3:$D$1828,0)),"")</f>
        <v>어류ㆍ갑각류ㆍ연체동물과 그 밖의 수생(水生) 무척추동물</v>
      </c>
      <c r="C30" s="25" t="n">
        <f aca="false">SUMIFS(데이터_품목별!$F$3:$F$1828,데이터_품목별!$D$3:$D$1828,$A30,데이터_품목별!$B$3:$B$1828,2025,데이터_품목별!$C$3:$C$1828,"&lt;=7")</f>
        <v>943482</v>
      </c>
      <c r="D30" s="25" t="n">
        <f aca="false">SUMIFS(데이터_품목별!$F$3:$F$1828,데이터_품목별!$D$3:$D$1828,$A30,데이터_품목별!$B$3:$B$1828,2026,데이터_품목별!$C$3:$C$1828,"&lt;=7")</f>
        <v>1271236</v>
      </c>
      <c r="E30" s="25" t="n">
        <f aca="false">D30-C30</f>
        <v>327754</v>
      </c>
      <c r="F30" s="40" t="n">
        <f aca="false">IFERROR(D30/C30-1,"-")</f>
        <v>0.347387655514361</v>
      </c>
      <c r="G30" s="31" t="n">
        <f aca="false">IFERROR(E30/(분석2_월별추이!E28-분석2_월별추이!E27),"-")</f>
        <v>0.00164144504657796</v>
      </c>
      <c r="H30" s="31" t="n">
        <f aca="false">IFERROR(D30/분석2_월별추이!E28,"-")</f>
        <v>0.00213630548421612</v>
      </c>
      <c r="I30" s="25" t="n">
        <f aca="false">SUMIFS(데이터_품목별!$G$3:$G$1828,데이터_품목별!$D$3:$D$1828,$A30,데이터_품목별!$B$3:$B$1828,2025,데이터_품목별!$C$3:$C$1828,"&lt;=7")</f>
        <v>2909646</v>
      </c>
      <c r="J30" s="25" t="n">
        <f aca="false">SUMIFS(데이터_품목별!$G$3:$G$1828,데이터_품목별!$D$3:$D$1828,$A30,데이터_품목별!$B$3:$B$1828,2026,데이터_품목별!$C$3:$C$1828,"&lt;=7")</f>
        <v>2972250</v>
      </c>
      <c r="K30" s="40" t="n">
        <f aca="false">IFERROR(J30/I30-1,"-")</f>
        <v>0.0215160194745341</v>
      </c>
      <c r="L30" s="25" t="n">
        <f aca="false">C30-I30</f>
        <v>-1966164</v>
      </c>
      <c r="M30" s="25" t="n">
        <f aca="false">D30-J30</f>
        <v>-1701014</v>
      </c>
      <c r="N30" s="25" t="n">
        <f aca="false">M30-L30</f>
        <v>265150</v>
      </c>
    </row>
    <row r="31" customFormat="false" ht="15" hidden="false" customHeight="false" outlineLevel="0" collapsed="false">
      <c r="A31" s="50" t="s">
        <v>470</v>
      </c>
      <c r="B31" s="6" t="str">
        <f aca="false">IFERROR(INDEX(데이터_품목별!$E$3:$E$1828,MATCH($A31,데이터_품목별!$D$3:$D$1828,0)),"")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C31" s="25" t="n">
        <f aca="false">SUMIFS(데이터_품목별!$F$3:$F$1828,데이터_품목별!$D$3:$D$1828,$A31,데이터_품목별!$B$3:$B$1828,2025,데이터_품목별!$C$3:$C$1828,"&lt;=7")</f>
        <v>1085222</v>
      </c>
      <c r="D31" s="25" t="n">
        <f aca="false">SUMIFS(데이터_품목별!$F$3:$F$1828,데이터_품목별!$D$3:$D$1828,$A31,데이터_품목별!$B$3:$B$1828,2026,데이터_품목별!$C$3:$C$1828,"&lt;=7")</f>
        <v>1210923</v>
      </c>
      <c r="E31" s="25" t="n">
        <f aca="false">D31-C31</f>
        <v>125701</v>
      </c>
      <c r="F31" s="40" t="n">
        <f aca="false">IFERROR(D31/C31-1,"-")</f>
        <v>0.11582975649222</v>
      </c>
      <c r="G31" s="31" t="n">
        <f aca="false">IFERROR(E31/(분석2_월별추이!E28-분석2_월별추이!E27),"-")</f>
        <v>0.000629530940278062</v>
      </c>
      <c r="H31" s="31" t="n">
        <f aca="false">IFERROR(D31/분석2_월별추이!E28,"-")</f>
        <v>0.00203494980150298</v>
      </c>
      <c r="I31" s="25" t="n">
        <f aca="false">SUMIFS(데이터_품목별!$G$3:$G$1828,데이터_품목별!$D$3:$D$1828,$A31,데이터_품목별!$B$3:$B$1828,2025,데이터_품목별!$C$3:$C$1828,"&lt;=7")</f>
        <v>672519</v>
      </c>
      <c r="J31" s="25" t="n">
        <f aca="false">SUMIFS(데이터_품목별!$G$3:$G$1828,데이터_품목별!$D$3:$D$1828,$A31,데이터_품목별!$B$3:$B$1828,2026,데이터_품목별!$C$3:$C$1828,"&lt;=7")</f>
        <v>717385</v>
      </c>
      <c r="K31" s="40" t="n">
        <f aca="false">IFERROR(J31/I31-1,"-")</f>
        <v>0.0667133567973544</v>
      </c>
      <c r="L31" s="25" t="n">
        <f aca="false">C31-I31</f>
        <v>412703</v>
      </c>
      <c r="M31" s="25" t="n">
        <f aca="false">D31-J31</f>
        <v>493538</v>
      </c>
      <c r="N31" s="25" t="n">
        <f aca="false">M31-L31</f>
        <v>80835</v>
      </c>
    </row>
    <row r="32" customFormat="false" ht="15" hidden="false" customHeight="false" outlineLevel="0" collapsed="false">
      <c r="A32" s="50" t="s">
        <v>379</v>
      </c>
      <c r="B32" s="6" t="str">
        <f aca="false">IFERROR(INDEX(데이터_품목별!$E$3:$E$1828,MATCH($A32,데이터_품목별!$D$3:$D$1828,0)),"")</f>
        <v>각종 조제 식료품</v>
      </c>
      <c r="C32" s="25" t="n">
        <f aca="false">SUMIFS(데이터_품목별!$F$3:$F$1828,데이터_품목별!$D$3:$D$1828,$A32,데이터_품목별!$B$3:$B$1828,2025,데이터_품목별!$C$3:$C$1828,"&lt;=7")</f>
        <v>1094190</v>
      </c>
      <c r="D32" s="25" t="n">
        <f aca="false">SUMIFS(데이터_품목별!$F$3:$F$1828,데이터_품목별!$D$3:$D$1828,$A32,데이터_품목별!$B$3:$B$1828,2026,데이터_품목별!$C$3:$C$1828,"&lt;=7")</f>
        <v>1103103</v>
      </c>
      <c r="E32" s="25" t="n">
        <f aca="false">D32-C32</f>
        <v>8913</v>
      </c>
      <c r="F32" s="40" t="n">
        <f aca="false">IFERROR(D32/C32-1,"-")</f>
        <v>0.00814575165190679</v>
      </c>
      <c r="G32" s="31" t="n">
        <f aca="false">IFERROR(E32/(분석2_월별추이!E28-분석2_월별추이!E27),"-")</f>
        <v>4.46377456877699E-005</v>
      </c>
      <c r="H32" s="31" t="n">
        <f aca="false">IFERROR(D32/분석2_월별추이!E28,"-")</f>
        <v>0.00185375885245168</v>
      </c>
      <c r="I32" s="25" t="n">
        <f aca="false">SUMIFS(데이터_품목별!$G$3:$G$1828,데이터_품목별!$D$3:$D$1828,$A32,데이터_품목별!$B$3:$B$1828,2025,데이터_품목별!$C$3:$C$1828,"&lt;=7")</f>
        <v>1656705</v>
      </c>
      <c r="J32" s="25" t="n">
        <f aca="false">SUMIFS(데이터_품목별!$G$3:$G$1828,데이터_품목별!$D$3:$D$1828,$A32,데이터_품목별!$B$3:$B$1828,2026,데이터_품목별!$C$3:$C$1828,"&lt;=7")</f>
        <v>1655356</v>
      </c>
      <c r="K32" s="40" t="n">
        <f aca="false">IFERROR(J32/I32-1,"-")</f>
        <v>-0.000814266873100489</v>
      </c>
      <c r="L32" s="25" t="n">
        <f aca="false">C32-I32</f>
        <v>-562515</v>
      </c>
      <c r="M32" s="25" t="n">
        <f aca="false">D32-J32</f>
        <v>-552253</v>
      </c>
      <c r="N32" s="25" t="n">
        <f aca="false">M32-L32</f>
        <v>10262</v>
      </c>
    </row>
    <row r="33" customFormat="false" ht="15" hidden="false" customHeight="false" outlineLevel="0" collapsed="false">
      <c r="A33" s="50" t="s">
        <v>722</v>
      </c>
      <c r="B33" s="6" t="str">
        <f aca="false">IFERROR(INDEX(데이터_품목별!$E$3:$E$1828,MATCH($A33,데이터_품목별!$D$3:$D$1828,0)),"")</f>
        <v>유리와 유리제품</v>
      </c>
      <c r="C33" s="25" t="n">
        <f aca="false">SUMIFS(데이터_품목별!$F$3:$F$1828,데이터_품목별!$D$3:$D$1828,$A33,데이터_품목별!$B$3:$B$1828,2025,데이터_품목별!$C$3:$C$1828,"&lt;=7")</f>
        <v>1165960</v>
      </c>
      <c r="D33" s="25" t="n">
        <f aca="false">SUMIFS(데이터_품목별!$F$3:$F$1828,데이터_품목별!$D$3:$D$1828,$A33,데이터_품목별!$B$3:$B$1828,2026,데이터_품목별!$C$3:$C$1828,"&lt;=7")</f>
        <v>1030706</v>
      </c>
      <c r="E33" s="25" t="n">
        <f aca="false">D33-C33</f>
        <v>-135254</v>
      </c>
      <c r="F33" s="40" t="n">
        <f aca="false">IFERROR(D33/C33-1,"-")</f>
        <v>-0.116002264228618</v>
      </c>
      <c r="G33" s="31" t="n">
        <f aca="false">IFERROR(E33/(분석2_월별추이!E28-분석2_월별추이!E27),"-")</f>
        <v>-0.000677373909486551</v>
      </c>
      <c r="H33" s="31" t="n">
        <f aca="false">IFERROR(D33/분석2_월별추이!E28,"-")</f>
        <v>0.00173209607060724</v>
      </c>
      <c r="I33" s="25" t="n">
        <f aca="false">SUMIFS(데이터_품목별!$G$3:$G$1828,데이터_품목별!$D$3:$D$1828,$A33,데이터_품목별!$B$3:$B$1828,2025,데이터_품목별!$C$3:$C$1828,"&lt;=7")</f>
        <v>1538589</v>
      </c>
      <c r="J33" s="25" t="n">
        <f aca="false">SUMIFS(데이터_품목별!$G$3:$G$1828,데이터_품목별!$D$3:$D$1828,$A33,데이터_품목별!$B$3:$B$1828,2026,데이터_품목별!$C$3:$C$1828,"&lt;=7")</f>
        <v>1739769</v>
      </c>
      <c r="K33" s="40" t="n">
        <f aca="false">IFERROR(J33/I33-1,"-")</f>
        <v>0.130756166851576</v>
      </c>
      <c r="L33" s="25" t="n">
        <f aca="false">C33-I33</f>
        <v>-372629</v>
      </c>
      <c r="M33" s="25" t="n">
        <f aca="false">D33-J33</f>
        <v>-709063</v>
      </c>
      <c r="N33" s="25" t="n">
        <f aca="false">M33-L33</f>
        <v>-336434</v>
      </c>
    </row>
    <row r="34" customFormat="false" ht="15" hidden="false" customHeight="false" outlineLevel="0" collapsed="false">
      <c r="A34" s="50" t="s">
        <v>610</v>
      </c>
      <c r="B34" s="6" t="str">
        <f aca="false">IFERROR(INDEX(데이터_품목별!$E$3:$E$1828,MATCH($A34,데이터_품목별!$D$3:$D$1828,0)),"")</f>
        <v>인조필라멘트, 인조방직용 섬유재료의 스트립(strip)과 이와 유사한 것</v>
      </c>
      <c r="C34" s="25" t="n">
        <f aca="false">SUMIFS(데이터_품목별!$F$3:$F$1828,데이터_품목별!$D$3:$D$1828,$A34,데이터_품목별!$B$3:$B$1828,2025,데이터_품목별!$C$3:$C$1828,"&lt;=7")</f>
        <v>1042839</v>
      </c>
      <c r="D34" s="25" t="n">
        <f aca="false">SUMIFS(데이터_품목별!$F$3:$F$1828,데이터_품목별!$D$3:$D$1828,$A34,데이터_품목별!$B$3:$B$1828,2026,데이터_품목별!$C$3:$C$1828,"&lt;=7")</f>
        <v>993617</v>
      </c>
      <c r="E34" s="25" t="n">
        <f aca="false">D34-C34</f>
        <v>-49222</v>
      </c>
      <c r="F34" s="40" t="n">
        <f aca="false">IFERROR(D34/C34-1,"-")</f>
        <v>-0.0471999992328633</v>
      </c>
      <c r="G34" s="31" t="n">
        <f aca="false">IFERROR(E34/(분석2_월별추이!E28-분석2_월별추이!E27),"-")</f>
        <v>-0.000246511737713835</v>
      </c>
      <c r="H34" s="31" t="n">
        <f aca="false">IFERROR(D34/분석2_월별추이!E28,"-")</f>
        <v>0.00166976819906797</v>
      </c>
      <c r="I34" s="25" t="n">
        <f aca="false">SUMIFS(데이터_품목별!$G$3:$G$1828,데이터_품목별!$D$3:$D$1828,$A34,데이터_품목별!$B$3:$B$1828,2025,데이터_품목별!$C$3:$C$1828,"&lt;=7")</f>
        <v>605280</v>
      </c>
      <c r="J34" s="25" t="n">
        <f aca="false">SUMIFS(데이터_품목별!$G$3:$G$1828,데이터_품목별!$D$3:$D$1828,$A34,데이터_품목별!$B$3:$B$1828,2026,데이터_품목별!$C$3:$C$1828,"&lt;=7")</f>
        <v>568388</v>
      </c>
      <c r="K34" s="40" t="n">
        <f aca="false">IFERROR(J34/I34-1,"-")</f>
        <v>-0.0609503039915411</v>
      </c>
      <c r="L34" s="25" t="n">
        <f aca="false">C34-I34</f>
        <v>437559</v>
      </c>
      <c r="M34" s="25" t="n">
        <f aca="false">D34-J34</f>
        <v>425229</v>
      </c>
      <c r="N34" s="25" t="n">
        <f aca="false">M34-L34</f>
        <v>-12330</v>
      </c>
    </row>
    <row r="35" customFormat="false" ht="15" hidden="false" customHeight="false" outlineLevel="0" collapsed="false">
      <c r="A35" s="50" t="s">
        <v>806</v>
      </c>
      <c r="B35" s="6" t="str">
        <f aca="false">IFERROR(INDEX(데이터_품목별!$E$3:$E$1828,MATCH($A35,데이터_품목별!$D$3:$D$1828,0)),"")</f>
        <v>비금속(卑金屬)으로 만든 각종 제품</v>
      </c>
      <c r="C35" s="25" t="n">
        <f aca="false">SUMIFS(데이터_품목별!$F$3:$F$1828,데이터_품목별!$D$3:$D$1828,$A35,데이터_품목별!$B$3:$B$1828,2025,데이터_품목별!$C$3:$C$1828,"&lt;=7")</f>
        <v>985593</v>
      </c>
      <c r="D35" s="25" t="n">
        <f aca="false">SUMIFS(데이터_품목별!$F$3:$F$1828,데이터_품목별!$D$3:$D$1828,$A35,데이터_품목별!$B$3:$B$1828,2026,데이터_품목별!$C$3:$C$1828,"&lt;=7")</f>
        <v>961525</v>
      </c>
      <c r="E35" s="25" t="n">
        <f aca="false">D35-C35</f>
        <v>-24068</v>
      </c>
      <c r="F35" s="40" t="n">
        <f aca="false">IFERROR(D35/C35-1,"-")</f>
        <v>-0.0244198162933381</v>
      </c>
      <c r="G35" s="31" t="n">
        <f aca="false">IFERROR(E35/(분석2_월별추이!E28-분석2_월별추이!E27),"-")</f>
        <v>-0.000120536437026057</v>
      </c>
      <c r="H35" s="31" t="n">
        <f aca="false">IFERROR(D35/분석2_월별추이!E28,"-")</f>
        <v>0.00161583776003111</v>
      </c>
      <c r="I35" s="25" t="n">
        <f aca="false">SUMIFS(데이터_품목별!$G$3:$G$1828,데이터_품목별!$D$3:$D$1828,$A35,데이터_품목별!$B$3:$B$1828,2025,데이터_품목별!$C$3:$C$1828,"&lt;=7")</f>
        <v>548203</v>
      </c>
      <c r="J35" s="25" t="n">
        <f aca="false">SUMIFS(데이터_품목별!$G$3:$G$1828,데이터_품목별!$D$3:$D$1828,$A35,데이터_품목별!$B$3:$B$1828,2026,데이터_품목별!$C$3:$C$1828,"&lt;=7")</f>
        <v>576742</v>
      </c>
      <c r="K35" s="40" t="n">
        <f aca="false">IFERROR(J35/I35-1,"-")</f>
        <v>0.0520591824561341</v>
      </c>
      <c r="L35" s="25" t="n">
        <f aca="false">C35-I35</f>
        <v>437390</v>
      </c>
      <c r="M35" s="25" t="n">
        <f aca="false">D35-J35</f>
        <v>384783</v>
      </c>
      <c r="N35" s="25" t="n">
        <f aca="false">M35-L35</f>
        <v>-52607</v>
      </c>
    </row>
    <row r="36" customFormat="false" ht="15" hidden="false" customHeight="false" outlineLevel="0" collapsed="false">
      <c r="A36" s="50" t="s">
        <v>778</v>
      </c>
      <c r="B36" s="6" t="str">
        <f aca="false">IFERROR(INDEX(데이터_품목별!$E$3:$E$1828,MATCH($A36,데이터_품목별!$D$3:$D$1828,0)),"")</f>
        <v>아연과 그 제품</v>
      </c>
      <c r="C36" s="25" t="n">
        <f aca="false">SUMIFS(데이터_품목별!$F$3:$F$1828,데이터_품목별!$D$3:$D$1828,$A36,데이터_품목별!$B$3:$B$1828,2025,데이터_품목별!$C$3:$C$1828,"&lt;=7")</f>
        <v>697217</v>
      </c>
      <c r="D36" s="25" t="n">
        <f aca="false">SUMIFS(데이터_품목별!$F$3:$F$1828,데이터_품목별!$D$3:$D$1828,$A36,데이터_품목별!$B$3:$B$1828,2026,데이터_품목별!$C$3:$C$1828,"&lt;=7")</f>
        <v>914119</v>
      </c>
      <c r="E36" s="25" t="n">
        <f aca="false">D36-C36</f>
        <v>216902</v>
      </c>
      <c r="F36" s="40" t="n">
        <f aca="false">IFERROR(D36/C36-1,"-")</f>
        <v>0.311096832119699</v>
      </c>
      <c r="G36" s="31" t="n">
        <f aca="false">IFERROR(E36/(분석2_월별추이!E28-분석2_월별추이!E27),"-")</f>
        <v>0.00108628030014234</v>
      </c>
      <c r="H36" s="31" t="n">
        <f aca="false">IFERROR(D36/분석2_월별추이!E28,"-")</f>
        <v>0.00153617222366749</v>
      </c>
      <c r="I36" s="25" t="n">
        <f aca="false">SUMIFS(데이터_품목별!$G$3:$G$1828,데이터_품목별!$D$3:$D$1828,$A36,데이터_품목별!$B$3:$B$1828,2025,데이터_품목별!$C$3:$C$1828,"&lt;=7")</f>
        <v>57348</v>
      </c>
      <c r="J36" s="25" t="n">
        <f aca="false">SUMIFS(데이터_품목별!$G$3:$G$1828,데이터_품목별!$D$3:$D$1828,$A36,데이터_품목별!$B$3:$B$1828,2026,데이터_품목별!$C$3:$C$1828,"&lt;=7")</f>
        <v>67200</v>
      </c>
      <c r="K36" s="40" t="n">
        <f aca="false">IFERROR(J36/I36-1,"-")</f>
        <v>0.171793262188742</v>
      </c>
      <c r="L36" s="25" t="n">
        <f aca="false">C36-I36</f>
        <v>639869</v>
      </c>
      <c r="M36" s="25" t="n">
        <f aca="false">D36-J36</f>
        <v>846919</v>
      </c>
      <c r="N36" s="25" t="n">
        <f aca="false">M36-L36</f>
        <v>207050</v>
      </c>
    </row>
    <row r="37" customFormat="false" ht="15" hidden="false" customHeight="false" outlineLevel="0" collapsed="false">
      <c r="A37" s="50" t="s">
        <v>652</v>
      </c>
      <c r="B37" s="6" t="str">
        <f aca="false">IFERROR(INDEX(데이터_품목별!$E$3:$E$1828,MATCH($A37,데이터_품목별!$D$3:$D$1828,0)),"")</f>
        <v>메리야스 편물과 뜨개질 편물</v>
      </c>
      <c r="C37" s="25" t="n">
        <f aca="false">SUMIFS(데이터_품목별!$F$3:$F$1828,데이터_품목별!$D$3:$D$1828,$A37,데이터_품목별!$B$3:$B$1828,2025,데이터_품목별!$C$3:$C$1828,"&lt;=7")</f>
        <v>893874</v>
      </c>
      <c r="D37" s="25" t="n">
        <f aca="false">SUMIFS(데이터_품목별!$F$3:$F$1828,데이터_품목별!$D$3:$D$1828,$A37,데이터_품목별!$B$3:$B$1828,2026,데이터_품목별!$C$3:$C$1828,"&lt;=7")</f>
        <v>823089</v>
      </c>
      <c r="E37" s="25" t="n">
        <f aca="false">D37-C37</f>
        <v>-70785</v>
      </c>
      <c r="F37" s="40" t="n">
        <f aca="false">IFERROR(D37/C37-1,"-")</f>
        <v>-0.0791890132166279</v>
      </c>
      <c r="G37" s="31" t="n">
        <f aca="false">IFERROR(E37/(분석2_월별추이!E28-분석2_월별추이!E27),"-")</f>
        <v>-0.000354502729553326</v>
      </c>
      <c r="H37" s="31" t="n">
        <f aca="false">IFERROR(D37/분석2_월별추이!E28,"-")</f>
        <v>0.00138319678226385</v>
      </c>
      <c r="I37" s="25" t="n">
        <f aca="false">SUMIFS(데이터_품목별!$G$3:$G$1828,데이터_품목별!$D$3:$D$1828,$A37,데이터_품목별!$B$3:$B$1828,2025,데이터_품목별!$C$3:$C$1828,"&lt;=7")</f>
        <v>61554</v>
      </c>
      <c r="J37" s="25" t="n">
        <f aca="false">SUMIFS(데이터_품목별!$G$3:$G$1828,데이터_품목별!$D$3:$D$1828,$A37,데이터_품목별!$B$3:$B$1828,2026,데이터_품목별!$C$3:$C$1828,"&lt;=7")</f>
        <v>64293</v>
      </c>
      <c r="K37" s="40" t="n">
        <f aca="false">IFERROR(J37/I37-1,"-")</f>
        <v>0.0444975143776196</v>
      </c>
      <c r="L37" s="25" t="n">
        <f aca="false">C37-I37</f>
        <v>832320</v>
      </c>
      <c r="M37" s="25" t="n">
        <f aca="false">D37-J37</f>
        <v>758796</v>
      </c>
      <c r="N37" s="25" t="n">
        <f aca="false">M37-L37</f>
        <v>-73524</v>
      </c>
    </row>
    <row r="38" customFormat="false" ht="15" hidden="false" customHeight="false" outlineLevel="0" collapsed="false">
      <c r="A38" s="50" t="s">
        <v>883</v>
      </c>
      <c r="B38" s="6" t="str">
        <f aca="false">IFERROR(INDEX(데이터_품목별!$E$3:$E$1828,MATCH($A38,데이터_품목별!$D$3:$D$1828,0)),"")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C38" s="25" t="n">
        <f aca="false">SUMIFS(데이터_품목별!$F$3:$F$1828,데이터_품목별!$D$3:$D$1828,$A38,데이터_품목별!$B$3:$B$1828,2025,데이터_품목별!$C$3:$C$1828,"&lt;=7")</f>
        <v>789870</v>
      </c>
      <c r="D38" s="25" t="n">
        <f aca="false">SUMIFS(데이터_품목별!$F$3:$F$1828,데이터_품목별!$D$3:$D$1828,$A38,데이터_품목별!$B$3:$B$1828,2026,데이터_품목별!$C$3:$C$1828,"&lt;=7")</f>
        <v>747589</v>
      </c>
      <c r="E38" s="25" t="n">
        <f aca="false">D38-C38</f>
        <v>-42281</v>
      </c>
      <c r="F38" s="40" t="n">
        <f aca="false">IFERROR(D38/C38-1,"-")</f>
        <v>-0.0535290617443377</v>
      </c>
      <c r="G38" s="31" t="n">
        <f aca="false">IFERROR(E38/(분석2_월별추이!E28-분석2_월별추이!E27),"-")</f>
        <v>-0.000211750086999282</v>
      </c>
      <c r="H38" s="31" t="n">
        <f aca="false">IFERROR(D38/분석2_월별추이!E28,"-")</f>
        <v>0.0012563194250632</v>
      </c>
      <c r="I38" s="25" t="n">
        <f aca="false">SUMIFS(데이터_품목별!$G$3:$G$1828,데이터_품목별!$D$3:$D$1828,$A38,데이터_품목별!$B$3:$B$1828,2025,데이터_품목별!$C$3:$C$1828,"&lt;=7")</f>
        <v>2238038</v>
      </c>
      <c r="J38" s="25" t="n">
        <f aca="false">SUMIFS(데이터_품목별!$G$3:$G$1828,데이터_품목별!$D$3:$D$1828,$A38,데이터_품목별!$B$3:$B$1828,2026,데이터_품목별!$C$3:$C$1828,"&lt;=7")</f>
        <v>2296126</v>
      </c>
      <c r="K38" s="40" t="n">
        <f aca="false">IFERROR(J38/I38-1,"-")</f>
        <v>0.0259548765481195</v>
      </c>
      <c r="L38" s="25" t="n">
        <f aca="false">C38-I38</f>
        <v>-1448168</v>
      </c>
      <c r="M38" s="25" t="n">
        <f aca="false">D38-J38</f>
        <v>-1548537</v>
      </c>
      <c r="N38" s="25" t="n">
        <f aca="false">M38-L38</f>
        <v>-100369</v>
      </c>
    </row>
    <row r="39" customFormat="false" ht="15" hidden="false" customHeight="false" outlineLevel="0" collapsed="false">
      <c r="A39" s="50" t="s">
        <v>617</v>
      </c>
      <c r="B39" s="6" t="str">
        <f aca="false">IFERROR(INDEX(데이터_품목별!$E$3:$E$1828,MATCH($A39,데이터_품목별!$D$3:$D$1828,0)),"")</f>
        <v>인조스테이플섬유</v>
      </c>
      <c r="C39" s="25" t="n">
        <f aca="false">SUMIFS(데이터_품목별!$F$3:$F$1828,데이터_품목별!$D$3:$D$1828,$A39,데이터_품목별!$B$3:$B$1828,2025,데이터_품목별!$C$3:$C$1828,"&lt;=7")</f>
        <v>681705</v>
      </c>
      <c r="D39" s="25" t="n">
        <f aca="false">SUMIFS(데이터_품목별!$F$3:$F$1828,데이터_품목별!$D$3:$D$1828,$A39,데이터_품목별!$B$3:$B$1828,2026,데이터_품목별!$C$3:$C$1828,"&lt;=7")</f>
        <v>672252</v>
      </c>
      <c r="E39" s="25" t="n">
        <f aca="false">D39-C39</f>
        <v>-9453</v>
      </c>
      <c r="F39" s="40" t="n">
        <f aca="false">IFERROR(D39/C39-1,"-")</f>
        <v>-0.0138667018725108</v>
      </c>
      <c r="G39" s="31" t="n">
        <f aca="false">IFERROR(E39/(분석2_월별추이!E28-분석2_월별추이!E27),"-")</f>
        <v>-4.7342153033377E-005</v>
      </c>
      <c r="H39" s="31" t="n">
        <f aca="false">IFERROR(D39/분석2_월별추이!E28,"-")</f>
        <v>0.00112971598851453</v>
      </c>
      <c r="I39" s="25" t="n">
        <f aca="false">SUMIFS(데이터_품목별!$G$3:$G$1828,데이터_품목별!$D$3:$D$1828,$A39,데이터_품목별!$B$3:$B$1828,2025,데이터_품목별!$C$3:$C$1828,"&lt;=7")</f>
        <v>332506</v>
      </c>
      <c r="J39" s="25" t="n">
        <f aca="false">SUMIFS(데이터_품목별!$G$3:$G$1828,데이터_품목별!$D$3:$D$1828,$A39,데이터_품목별!$B$3:$B$1828,2026,데이터_품목별!$C$3:$C$1828,"&lt;=7")</f>
        <v>325940</v>
      </c>
      <c r="K39" s="40" t="n">
        <f aca="false">IFERROR(J39/I39-1,"-")</f>
        <v>-0.0197470120839924</v>
      </c>
      <c r="L39" s="25" t="n">
        <f aca="false">C39-I39</f>
        <v>349199</v>
      </c>
      <c r="M39" s="25" t="n">
        <f aca="false">D39-J39</f>
        <v>346312</v>
      </c>
      <c r="N39" s="25" t="n">
        <f aca="false">M39-L39</f>
        <v>-2887</v>
      </c>
    </row>
    <row r="40" customFormat="false" ht="15" hidden="false" customHeight="false" outlineLevel="0" collapsed="false">
      <c r="A40" s="50" t="s">
        <v>645</v>
      </c>
      <c r="B40" s="6" t="str">
        <f aca="false">IFERROR(INDEX(데이터_품목별!$E$3:$E$1828,MATCH($A40,데이터_품목별!$D$3:$D$1828,0)),"")</f>
        <v>침투ㆍ도포ㆍ피복하거나 적층한 방직용 섬유의 직물, 공업용인 방직용 섬유제품</v>
      </c>
      <c r="C40" s="25" t="n">
        <f aca="false">SUMIFS(데이터_품목별!$F$3:$F$1828,데이터_품목별!$D$3:$D$1828,$A40,데이터_품목별!$B$3:$B$1828,2025,데이터_품목별!$C$3:$C$1828,"&lt;=7")</f>
        <v>665394</v>
      </c>
      <c r="D40" s="25" t="n">
        <f aca="false">SUMIFS(데이터_품목별!$F$3:$F$1828,데이터_품목별!$D$3:$D$1828,$A40,데이터_품목별!$B$3:$B$1828,2026,데이터_품목별!$C$3:$C$1828,"&lt;=7")</f>
        <v>671341</v>
      </c>
      <c r="E40" s="25" t="n">
        <f aca="false">D40-C40</f>
        <v>5947</v>
      </c>
      <c r="F40" s="40" t="n">
        <f aca="false">IFERROR(D40/C40-1,"-")</f>
        <v>0.00893756180548677</v>
      </c>
      <c r="G40" s="31" t="n">
        <f aca="false">IFERROR(E40/(분석2_월별추이!E28-분석2_월별추이!E27),"-")</f>
        <v>2.97835379339356E-005</v>
      </c>
      <c r="H40" s="31" t="n">
        <f aca="false">IFERROR(D40/분석2_월별추이!E28,"-")</f>
        <v>0.00112818505775414</v>
      </c>
      <c r="I40" s="25" t="n">
        <f aca="false">SUMIFS(데이터_품목별!$G$3:$G$1828,데이터_품목별!$D$3:$D$1828,$A40,데이터_품목별!$B$3:$B$1828,2025,데이터_품목별!$C$3:$C$1828,"&lt;=7")</f>
        <v>260099</v>
      </c>
      <c r="J40" s="25" t="n">
        <f aca="false">SUMIFS(데이터_품목별!$G$3:$G$1828,데이터_품목별!$D$3:$D$1828,$A40,데이터_품목별!$B$3:$B$1828,2026,데이터_품목별!$C$3:$C$1828,"&lt;=7")</f>
        <v>259820</v>
      </c>
      <c r="K40" s="40" t="n">
        <f aca="false">IFERROR(J40/I40-1,"-")</f>
        <v>-0.0010726684839234</v>
      </c>
      <c r="L40" s="25" t="n">
        <f aca="false">C40-I40</f>
        <v>405295</v>
      </c>
      <c r="M40" s="25" t="n">
        <f aca="false">D40-J40</f>
        <v>411521</v>
      </c>
      <c r="N40" s="25" t="n">
        <f aca="false">M40-L40</f>
        <v>6226</v>
      </c>
    </row>
    <row r="41" customFormat="false" ht="15" hidden="false" customHeight="false" outlineLevel="0" collapsed="false">
      <c r="A41" s="50" t="s">
        <v>386</v>
      </c>
      <c r="B41" s="6" t="str">
        <f aca="false">IFERROR(INDEX(데이터_품목별!$E$3:$E$1828,MATCH($A41,데이터_품목별!$D$3:$D$1828,0)),"")</f>
        <v>음료ㆍ주류ㆍ식초</v>
      </c>
      <c r="C41" s="25" t="n">
        <f aca="false">SUMIFS(데이터_품목별!$F$3:$F$1828,데이터_품목별!$D$3:$D$1828,$A41,데이터_품목별!$B$3:$B$1828,2025,데이터_품목별!$C$3:$C$1828,"&lt;=7")</f>
        <v>652424</v>
      </c>
      <c r="D41" s="25" t="n">
        <f aca="false">SUMIFS(데이터_품목별!$F$3:$F$1828,데이터_품목별!$D$3:$D$1828,$A41,데이터_품목별!$B$3:$B$1828,2026,데이터_품목별!$C$3:$C$1828,"&lt;=7")</f>
        <v>663743</v>
      </c>
      <c r="E41" s="25" t="n">
        <f aca="false">D41-C41</f>
        <v>11319</v>
      </c>
      <c r="F41" s="40" t="n">
        <f aca="false">IFERROR(D41/C41-1,"-")</f>
        <v>0.0173491471803613</v>
      </c>
      <c r="G41" s="31" t="n">
        <f aca="false">IFERROR(E41/(분석2_월별추이!E28-분석2_월별추이!E27),"-")</f>
        <v>5.66873828609747E-005</v>
      </c>
      <c r="H41" s="31" t="n">
        <f aca="false">IFERROR(D41/분석2_월별추이!E28,"-")</f>
        <v>0.0011154166582838</v>
      </c>
      <c r="I41" s="25" t="n">
        <f aca="false">SUMIFS(데이터_품목별!$G$3:$G$1828,데이터_품목별!$D$3:$D$1828,$A41,데이터_품목별!$B$3:$B$1828,2025,데이터_품목별!$C$3:$C$1828,"&lt;=7")</f>
        <v>864707</v>
      </c>
      <c r="J41" s="25" t="n">
        <f aca="false">SUMIFS(데이터_품목별!$G$3:$G$1828,데이터_품목별!$D$3:$D$1828,$A41,데이터_품목별!$B$3:$B$1828,2026,데이터_품목별!$C$3:$C$1828,"&lt;=7")</f>
        <v>867937</v>
      </c>
      <c r="K41" s="40" t="n">
        <f aca="false">IFERROR(J41/I41-1,"-")</f>
        <v>0.00373536932163154</v>
      </c>
      <c r="L41" s="25" t="n">
        <f aca="false">C41-I41</f>
        <v>-212283</v>
      </c>
      <c r="M41" s="25" t="n">
        <f aca="false">D41-J41</f>
        <v>-204194</v>
      </c>
      <c r="N41" s="25" t="n">
        <f aca="false">M41-L41</f>
        <v>8089</v>
      </c>
    </row>
    <row r="42" customFormat="false" ht="15" hidden="false" customHeight="false" outlineLevel="0" collapsed="false">
      <c r="A42" s="50" t="s">
        <v>491</v>
      </c>
      <c r="B42" s="6" t="str">
        <f aca="false">IFERROR(INDEX(데이터_품목별!$E$3:$E$1828,MATCH($A42,데이터_품목별!$D$3:$D$1828,0)),"")</f>
        <v>사진용이나 영화용 재료</v>
      </c>
      <c r="C42" s="25" t="n">
        <f aca="false">SUMIFS(데이터_품목별!$F$3:$F$1828,데이터_품목별!$D$3:$D$1828,$A42,데이터_품목별!$B$3:$B$1828,2025,데이터_품목별!$C$3:$C$1828,"&lt;=7")</f>
        <v>665067</v>
      </c>
      <c r="D42" s="25" t="n">
        <f aca="false">SUMIFS(데이터_품목별!$F$3:$F$1828,데이터_품목별!$D$3:$D$1828,$A42,데이터_품목별!$B$3:$B$1828,2026,데이터_품목별!$C$3:$C$1828,"&lt;=7")</f>
        <v>658267</v>
      </c>
      <c r="E42" s="25" t="n">
        <f aca="false">D42-C42</f>
        <v>-6800</v>
      </c>
      <c r="F42" s="40" t="n">
        <f aca="false">IFERROR(D42/C42-1,"-")</f>
        <v>-0.0102245337687782</v>
      </c>
      <c r="G42" s="31" t="n">
        <f aca="false">IFERROR(E42/(분석2_월별추이!E28-분석2_월별추이!E27),"-")</f>
        <v>-3.40554999076445E-005</v>
      </c>
      <c r="H42" s="31" t="n">
        <f aca="false">IFERROR(D42/분석2_월별추이!E28,"-")</f>
        <v>0.00110621426877346</v>
      </c>
      <c r="I42" s="25" t="n">
        <f aca="false">SUMIFS(데이터_품목별!$G$3:$G$1828,데이터_품목별!$D$3:$D$1828,$A42,데이터_품목별!$B$3:$B$1828,2025,데이터_품목별!$C$3:$C$1828,"&lt;=7")</f>
        <v>628755</v>
      </c>
      <c r="J42" s="25" t="n">
        <f aca="false">SUMIFS(데이터_품목별!$G$3:$G$1828,데이터_품목별!$D$3:$D$1828,$A42,데이터_품목별!$B$3:$B$1828,2026,데이터_품목별!$C$3:$C$1828,"&lt;=7")</f>
        <v>705974</v>
      </c>
      <c r="K42" s="40" t="n">
        <f aca="false">IFERROR(J42/I42-1,"-")</f>
        <v>0.122812542246185</v>
      </c>
      <c r="L42" s="25" t="n">
        <f aca="false">C42-I42</f>
        <v>36312</v>
      </c>
      <c r="M42" s="25" t="n">
        <f aca="false">D42-J42</f>
        <v>-47707</v>
      </c>
      <c r="N42" s="25" t="n">
        <f aca="false">M42-L42</f>
        <v>-84019</v>
      </c>
    </row>
    <row r="43" customFormat="false" ht="15" hidden="false" customHeight="false" outlineLevel="0" collapsed="false">
      <c r="A43" s="50" t="s">
        <v>372</v>
      </c>
      <c r="B43" s="6" t="str">
        <f aca="false">IFERROR(INDEX(데이터_품목별!$E$3:$E$1828,MATCH($A43,데이터_품목별!$D$3:$D$1828,0)),"")</f>
        <v>채소ㆍ과실ㆍ견과류나 식물의그 밖의 부분의 조제품</v>
      </c>
      <c r="C43" s="25" t="n">
        <f aca="false">SUMIFS(데이터_품목별!$F$3:$F$1828,데이터_품목별!$D$3:$D$1828,$A43,데이터_품목별!$B$3:$B$1828,2025,데이터_품목별!$C$3:$C$1828,"&lt;=7")</f>
        <v>589723</v>
      </c>
      <c r="D43" s="25" t="n">
        <f aca="false">SUMIFS(데이터_품목별!$F$3:$F$1828,데이터_품목별!$D$3:$D$1828,$A43,데이터_품목별!$B$3:$B$1828,2026,데이터_품목별!$C$3:$C$1828,"&lt;=7")</f>
        <v>632464</v>
      </c>
      <c r="E43" s="25" t="n">
        <f aca="false">D43-C43</f>
        <v>42741</v>
      </c>
      <c r="F43" s="40" t="n">
        <f aca="false">IFERROR(D43/C43-1,"-")</f>
        <v>0.0724763999369196</v>
      </c>
      <c r="G43" s="31" t="n">
        <f aca="false">IFERROR(E43/(분석2_월별추이!E28-분석2_월별추이!E27),"-")</f>
        <v>0.000214053841404799</v>
      </c>
      <c r="H43" s="31" t="n">
        <f aca="false">IFERROR(D43/분석2_월별추이!E28,"-")</f>
        <v>0.00106285246151719</v>
      </c>
      <c r="I43" s="25" t="n">
        <f aca="false">SUMIFS(데이터_품목별!$G$3:$G$1828,데이터_품목별!$D$3:$D$1828,$A43,데이터_품목별!$B$3:$B$1828,2025,데이터_품목별!$C$3:$C$1828,"&lt;=7")</f>
        <v>976892</v>
      </c>
      <c r="J43" s="25" t="n">
        <f aca="false">SUMIFS(데이터_품목별!$G$3:$G$1828,데이터_품목별!$D$3:$D$1828,$A43,데이터_품목별!$B$3:$B$1828,2026,데이터_품목별!$C$3:$C$1828,"&lt;=7")</f>
        <v>997866</v>
      </c>
      <c r="K43" s="40" t="n">
        <f aca="false">IFERROR(J43/I43-1,"-")</f>
        <v>0.0214701318057677</v>
      </c>
      <c r="L43" s="25" t="n">
        <f aca="false">C43-I43</f>
        <v>-387169</v>
      </c>
      <c r="M43" s="25" t="n">
        <f aca="false">D43-J43</f>
        <v>-365402</v>
      </c>
      <c r="N43" s="25" t="n">
        <f aca="false">M43-L43</f>
        <v>21767</v>
      </c>
    </row>
    <row r="44" customFormat="false" ht="15" hidden="false" customHeight="false" outlineLevel="0" collapsed="false">
      <c r="A44" s="50" t="s">
        <v>708</v>
      </c>
      <c r="B44" s="6" t="str">
        <f aca="false">IFERROR(INDEX(데이터_품목별!$E$3:$E$1828,MATCH($A44,데이터_품목별!$D$3:$D$1828,0)),"")</f>
        <v>돌ㆍ플라스터(plaster)ㆍ시멘트ㆍ석면ㆍ운모나 이와 유사한 재료의 제품</v>
      </c>
      <c r="C44" s="25" t="n">
        <f aca="false">SUMIFS(데이터_품목별!$F$3:$F$1828,데이터_품목별!$D$3:$D$1828,$A44,데이터_품목별!$B$3:$B$1828,2025,데이터_품목별!$C$3:$C$1828,"&lt;=7")</f>
        <v>528026</v>
      </c>
      <c r="D44" s="25" t="n">
        <f aca="false">SUMIFS(데이터_품목별!$F$3:$F$1828,데이터_품목별!$D$3:$D$1828,$A44,데이터_품목별!$B$3:$B$1828,2026,데이터_품목별!$C$3:$C$1828,"&lt;=7")</f>
        <v>620657</v>
      </c>
      <c r="E44" s="25" t="n">
        <f aca="false">D44-C44</f>
        <v>92631</v>
      </c>
      <c r="F44" s="40" t="n">
        <f aca="false">IFERROR(D44/C44-1,"-")</f>
        <v>0.17542886145758</v>
      </c>
      <c r="G44" s="31" t="n">
        <f aca="false">IFERROR(E44/(분석2_월별추이!E28-분석2_월별추이!E27),"-")</f>
        <v>0.000463911031168385</v>
      </c>
      <c r="H44" s="31" t="n">
        <f aca="false">IFERROR(D44/분석2_월별추이!E28,"-")</f>
        <v>0.00104301085944477</v>
      </c>
      <c r="I44" s="25" t="n">
        <f aca="false">SUMIFS(데이터_품목별!$G$3:$G$1828,데이터_품목별!$D$3:$D$1828,$A44,데이터_품목별!$B$3:$B$1828,2025,데이터_품목별!$C$3:$C$1828,"&lt;=7")</f>
        <v>734880</v>
      </c>
      <c r="J44" s="25" t="n">
        <f aca="false">SUMIFS(데이터_품목별!$G$3:$G$1828,데이터_품목별!$D$3:$D$1828,$A44,데이터_품목별!$B$3:$B$1828,2026,데이터_품목별!$C$3:$C$1828,"&lt;=7")</f>
        <v>710530</v>
      </c>
      <c r="K44" s="40" t="n">
        <f aca="false">IFERROR(J44/I44-1,"-")</f>
        <v>-0.0331346614413237</v>
      </c>
      <c r="L44" s="25" t="n">
        <f aca="false">C44-I44</f>
        <v>-206854</v>
      </c>
      <c r="M44" s="25" t="n">
        <f aca="false">D44-J44</f>
        <v>-89873</v>
      </c>
      <c r="N44" s="25" t="n">
        <f aca="false">M44-L44</f>
        <v>116981</v>
      </c>
    </row>
    <row r="45" customFormat="false" ht="15" hidden="false" customHeight="false" outlineLevel="0" collapsed="false">
      <c r="A45" s="50" t="s">
        <v>477</v>
      </c>
      <c r="B45" s="6" t="str">
        <f aca="false">IFERROR(INDEX(데이터_품목별!$E$3:$E$1828,MATCH($A45,데이터_품목별!$D$3:$D$1828,0)),"")</f>
        <v>단백질계 물질, 변성전분, 글루(glue), 효소</v>
      </c>
      <c r="C45" s="25" t="n">
        <f aca="false">SUMIFS(데이터_품목별!$F$3:$F$1828,데이터_품목별!$D$3:$D$1828,$A45,데이터_품목별!$B$3:$B$1828,2025,데이터_품목별!$C$3:$C$1828,"&lt;=7")</f>
        <v>592840</v>
      </c>
      <c r="D45" s="25" t="n">
        <f aca="false">SUMIFS(데이터_품목별!$F$3:$F$1828,데이터_품목별!$D$3:$D$1828,$A45,데이터_품목별!$B$3:$B$1828,2026,데이터_품목별!$C$3:$C$1828,"&lt;=7")</f>
        <v>605101</v>
      </c>
      <c r="E45" s="25" t="n">
        <f aca="false">D45-C45</f>
        <v>12261</v>
      </c>
      <c r="F45" s="40" t="n">
        <f aca="false">IFERROR(D45/C45-1,"-")</f>
        <v>0.0206818028473112</v>
      </c>
      <c r="G45" s="31" t="n">
        <f aca="false">IFERROR(E45/(분석2_월별추이!E28-분석2_월별추이!E27),"-")</f>
        <v>6.14050712305337E-005</v>
      </c>
      <c r="H45" s="31" t="n">
        <f aca="false">IFERROR(D45/분석2_월별추이!E28,"-")</f>
        <v>0.00101686908237704</v>
      </c>
      <c r="I45" s="25" t="n">
        <f aca="false">SUMIFS(데이터_품목별!$G$3:$G$1828,데이터_품목별!$D$3:$D$1828,$A45,데이터_품목별!$B$3:$B$1828,2025,데이터_품목별!$C$3:$C$1828,"&lt;=7")</f>
        <v>599053</v>
      </c>
      <c r="J45" s="25" t="n">
        <f aca="false">SUMIFS(데이터_품목별!$G$3:$G$1828,데이터_품목별!$D$3:$D$1828,$A45,데이터_품목별!$B$3:$B$1828,2026,데이터_품목별!$C$3:$C$1828,"&lt;=7")</f>
        <v>633019</v>
      </c>
      <c r="K45" s="40" t="n">
        <f aca="false">IFERROR(J45/I45-1,"-")</f>
        <v>0.0566994906961487</v>
      </c>
      <c r="L45" s="25" t="n">
        <f aca="false">C45-I45</f>
        <v>-6213</v>
      </c>
      <c r="M45" s="25" t="n">
        <f aca="false">D45-J45</f>
        <v>-27918</v>
      </c>
      <c r="N45" s="25" t="n">
        <f aca="false">M45-L45</f>
        <v>-21705</v>
      </c>
    </row>
    <row r="46" customFormat="false" ht="15" hidden="false" customHeight="false" outlineLevel="0" collapsed="false">
      <c r="A46" s="50" t="s">
        <v>400</v>
      </c>
      <c r="B46" s="6" t="str">
        <f aca="false">IFERROR(INDEX(데이터_품목별!$E$3:$E$1828,MATCH($A46,데이터_품목별!$D$3:$D$1828,0)),"")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C46" s="25" t="n">
        <f aca="false">SUMIFS(데이터_품목별!$F$3:$F$1828,데이터_품목별!$D$3:$D$1828,$A46,데이터_품목별!$B$3:$B$1828,2025,데이터_품목별!$C$3:$C$1828,"&lt;=7")</f>
        <v>633022</v>
      </c>
      <c r="D46" s="25" t="n">
        <f aca="false">SUMIFS(데이터_품목별!$F$3:$F$1828,데이터_품목별!$D$3:$D$1828,$A46,데이터_품목별!$B$3:$B$1828,2026,데이터_품목별!$C$3:$C$1828,"&lt;=7")</f>
        <v>602190</v>
      </c>
      <c r="E46" s="25" t="n">
        <f aca="false">D46-C46</f>
        <v>-30832</v>
      </c>
      <c r="F46" s="40" t="n">
        <f aca="false">IFERROR(D46/C46-1,"-")</f>
        <v>-0.0487060481310286</v>
      </c>
      <c r="G46" s="31" t="n">
        <f aca="false">IFERROR(E46/(분석2_월별추이!E28-분석2_월별추이!E27),"-")</f>
        <v>-0.000154411643110661</v>
      </c>
      <c r="H46" s="31" t="n">
        <f aca="false">IFERROR(D46/분석2_월별추이!E28,"-")</f>
        <v>0.00101197716202193</v>
      </c>
      <c r="I46" s="25" t="n">
        <f aca="false">SUMIFS(데이터_품목별!$G$3:$G$1828,데이터_품목별!$D$3:$D$1828,$A46,데이터_품목별!$B$3:$B$1828,2025,데이터_품목별!$C$3:$C$1828,"&lt;=7")</f>
        <v>343374</v>
      </c>
      <c r="J46" s="25" t="n">
        <f aca="false">SUMIFS(데이터_품목별!$G$3:$G$1828,데이터_품목별!$D$3:$D$1828,$A46,데이터_품목별!$B$3:$B$1828,2026,데이터_품목별!$C$3:$C$1828,"&lt;=7")</f>
        <v>383187</v>
      </c>
      <c r="K46" s="40" t="n">
        <f aca="false">IFERROR(J46/I46-1,"-")</f>
        <v>0.115946460710479</v>
      </c>
      <c r="L46" s="25" t="n">
        <f aca="false">C46-I46</f>
        <v>289648</v>
      </c>
      <c r="M46" s="25" t="n">
        <f aca="false">D46-J46</f>
        <v>219003</v>
      </c>
      <c r="N46" s="25" t="n">
        <f aca="false">M46-L46</f>
        <v>-70645</v>
      </c>
    </row>
    <row r="47" customFormat="false" ht="15" hidden="false" customHeight="false" outlineLevel="0" collapsed="false">
      <c r="A47" s="50" t="s">
        <v>659</v>
      </c>
      <c r="B47" s="6" t="str">
        <f aca="false">IFERROR(INDEX(데이터_품목별!$E$3:$E$1828,MATCH($A47,데이터_품목별!$D$3:$D$1828,0)),"")</f>
        <v>의류와 그 부속품(메리야스 편물이나 뜨개질 편물로 한정한다)</v>
      </c>
      <c r="C47" s="25" t="n">
        <f aca="false">SUMIFS(데이터_품목별!$F$3:$F$1828,데이터_품목별!$D$3:$D$1828,$A47,데이터_품목별!$B$3:$B$1828,2025,데이터_품목별!$C$3:$C$1828,"&lt;=7")</f>
        <v>486648</v>
      </c>
      <c r="D47" s="25" t="n">
        <f aca="false">SUMIFS(데이터_품목별!$F$3:$F$1828,데이터_품목별!$D$3:$D$1828,$A47,데이터_품목별!$B$3:$B$1828,2026,데이터_품목별!$C$3:$C$1828,"&lt;=7")</f>
        <v>540634</v>
      </c>
      <c r="E47" s="25" t="n">
        <f aca="false">D47-C47</f>
        <v>53986</v>
      </c>
      <c r="F47" s="40" t="n">
        <f aca="false">IFERROR(D47/C47-1,"-")</f>
        <v>0.110934392004077</v>
      </c>
      <c r="G47" s="31" t="n">
        <f aca="false">IFERROR(E47/(분석2_월별추이!E28-분석2_월별추이!E27),"-")</f>
        <v>0.00027037062029619</v>
      </c>
      <c r="H47" s="31" t="n">
        <f aca="false">IFERROR(D47/분석2_월별추이!E28,"-")</f>
        <v>0.000908532624275666</v>
      </c>
      <c r="I47" s="25" t="n">
        <f aca="false">SUMIFS(데이터_품목별!$G$3:$G$1828,데이터_품목별!$D$3:$D$1828,$A47,데이터_품목별!$B$3:$B$1828,2025,데이터_품목별!$C$3:$C$1828,"&lt;=7")</f>
        <v>2784440</v>
      </c>
      <c r="J47" s="25" t="n">
        <f aca="false">SUMIFS(데이터_품목별!$G$3:$G$1828,데이터_품목별!$D$3:$D$1828,$A47,데이터_품목별!$B$3:$B$1828,2026,데이터_품목별!$C$3:$C$1828,"&lt;=7")</f>
        <v>2885804</v>
      </c>
      <c r="K47" s="40" t="n">
        <f aca="false">IFERROR(J47/I47-1,"-")</f>
        <v>0.0364037292956574</v>
      </c>
      <c r="L47" s="25" t="n">
        <f aca="false">C47-I47</f>
        <v>-2297792</v>
      </c>
      <c r="M47" s="25" t="n">
        <f aca="false">D47-J47</f>
        <v>-2345170</v>
      </c>
      <c r="N47" s="25" t="n">
        <f aca="false">M47-L47</f>
        <v>-47378</v>
      </c>
    </row>
    <row r="48" customFormat="false" ht="15" hidden="false" customHeight="false" outlineLevel="0" collapsed="false">
      <c r="A48" s="50" t="s">
        <v>666</v>
      </c>
      <c r="B48" s="6" t="str">
        <f aca="false">IFERROR(INDEX(데이터_품목별!$E$3:$E$1828,MATCH($A48,데이터_품목별!$D$3:$D$1828,0)),"")</f>
        <v>의류와 그 부속품(메리야스 편물이나 뜨개질편물은 제외한다)</v>
      </c>
      <c r="C48" s="25" t="n">
        <f aca="false">SUMIFS(데이터_품목별!$F$3:$F$1828,데이터_품목별!$D$3:$D$1828,$A48,데이터_품목별!$B$3:$B$1828,2025,데이터_품목별!$C$3:$C$1828,"&lt;=7")</f>
        <v>492325</v>
      </c>
      <c r="D48" s="25" t="n">
        <f aca="false">SUMIFS(데이터_품목별!$F$3:$F$1828,데이터_품목별!$D$3:$D$1828,$A48,데이터_품목별!$B$3:$B$1828,2026,데이터_품목별!$C$3:$C$1828,"&lt;=7")</f>
        <v>537333</v>
      </c>
      <c r="E48" s="25" t="n">
        <f aca="false">D48-C48</f>
        <v>45008</v>
      </c>
      <c r="F48" s="40" t="n">
        <f aca="false">IFERROR(D48/C48-1,"-")</f>
        <v>0.091419286040725</v>
      </c>
      <c r="G48" s="31" t="n">
        <f aca="false">IFERROR(E48/(분석2_월별추이!E28-분석2_월별추이!E27),"-")</f>
        <v>0.000225407344094598</v>
      </c>
      <c r="H48" s="31" t="n">
        <f aca="false">IFERROR(D48/분석2_월별추이!E28,"-")</f>
        <v>0.000902985310949582</v>
      </c>
      <c r="I48" s="25" t="n">
        <f aca="false">SUMIFS(데이터_품목별!$G$3:$G$1828,데이터_품목별!$D$3:$D$1828,$A48,데이터_품목별!$B$3:$B$1828,2025,데이터_품목별!$C$3:$C$1828,"&lt;=7")</f>
        <v>3744795</v>
      </c>
      <c r="J48" s="25" t="n">
        <f aca="false">SUMIFS(데이터_품목별!$G$3:$G$1828,데이터_품목별!$D$3:$D$1828,$A48,데이터_품목별!$B$3:$B$1828,2026,데이터_품목별!$C$3:$C$1828,"&lt;=7")</f>
        <v>3731244</v>
      </c>
      <c r="K48" s="40" t="n">
        <f aca="false">IFERROR(J48/I48-1,"-")</f>
        <v>-0.00361862264823576</v>
      </c>
      <c r="L48" s="25" t="n">
        <f aca="false">C48-I48</f>
        <v>-3252470</v>
      </c>
      <c r="M48" s="25" t="n">
        <f aca="false">D48-J48</f>
        <v>-3193911</v>
      </c>
      <c r="N48" s="25" t="n">
        <f aca="false">M48-L48</f>
        <v>58559</v>
      </c>
    </row>
    <row r="49" customFormat="false" ht="15" hidden="false" customHeight="false" outlineLevel="0" collapsed="false">
      <c r="A49" s="50" t="s">
        <v>771</v>
      </c>
      <c r="B49" s="6" t="str">
        <f aca="false">IFERROR(INDEX(데이터_품목별!$E$3:$E$1828,MATCH($A49,데이터_품목별!$D$3:$D$1828,0)),"")</f>
        <v>납과 그 제품</v>
      </c>
      <c r="C49" s="25" t="n">
        <f aca="false">SUMIFS(데이터_품목별!$F$3:$F$1828,데이터_품목별!$D$3:$D$1828,$A49,데이터_품목별!$B$3:$B$1828,2025,데이터_품목별!$C$3:$C$1828,"&lt;=7")</f>
        <v>406911</v>
      </c>
      <c r="D49" s="25" t="n">
        <f aca="false">SUMIFS(데이터_품목별!$F$3:$F$1828,데이터_품목별!$D$3:$D$1828,$A49,데이터_품목별!$B$3:$B$1828,2026,데이터_품목별!$C$3:$C$1828,"&lt;=7")</f>
        <v>499571</v>
      </c>
      <c r="E49" s="25" t="n">
        <f aca="false">D49-C49</f>
        <v>92660</v>
      </c>
      <c r="F49" s="40" t="n">
        <f aca="false">IFERROR(D49/C49-1,"-")</f>
        <v>0.22771564297844</v>
      </c>
      <c r="G49" s="31" t="n">
        <f aca="false">IFERROR(E49/(분석2_월별추이!E28-분석2_월별추이!E27),"-")</f>
        <v>0.000464056267859167</v>
      </c>
      <c r="H49" s="31" t="n">
        <f aca="false">IFERROR(D49/분석2_월별추이!E28,"-")</f>
        <v>0.000839526466411692</v>
      </c>
      <c r="I49" s="25" t="n">
        <f aca="false">SUMIFS(데이터_품목별!$G$3:$G$1828,데이터_품목별!$D$3:$D$1828,$A49,데이터_품목별!$B$3:$B$1828,2025,데이터_품목별!$C$3:$C$1828,"&lt;=7")</f>
        <v>226526</v>
      </c>
      <c r="J49" s="25" t="n">
        <f aca="false">SUMIFS(데이터_품목별!$G$3:$G$1828,데이터_품목별!$D$3:$D$1828,$A49,데이터_품목별!$B$3:$B$1828,2026,데이터_품목별!$C$3:$C$1828,"&lt;=7")</f>
        <v>236346</v>
      </c>
      <c r="K49" s="40" t="n">
        <f aca="false">IFERROR(J49/I49-1,"-")</f>
        <v>0.0433504321799705</v>
      </c>
      <c r="L49" s="25" t="n">
        <f aca="false">C49-I49</f>
        <v>180385</v>
      </c>
      <c r="M49" s="25" t="n">
        <f aca="false">D49-J49</f>
        <v>263225</v>
      </c>
      <c r="N49" s="25" t="n">
        <f aca="false">M49-L49</f>
        <v>82840</v>
      </c>
    </row>
    <row r="50" customFormat="false" ht="15" hidden="false" customHeight="false" outlineLevel="0" collapsed="false">
      <c r="A50" s="50" t="s">
        <v>407</v>
      </c>
      <c r="B50" s="6" t="str">
        <f aca="false">IFERROR(INDEX(데이터_품목별!$E$3:$E$1828,MATCH($A50,데이터_품목별!$D$3:$D$1828,0)),"")</f>
        <v>소금, 황, 토석류(土石類), 석고ㆍ석회ㆍ시멘트</v>
      </c>
      <c r="C50" s="25" t="n">
        <f aca="false">SUMIFS(데이터_품목별!$F$3:$F$1828,데이터_품목별!$D$3:$D$1828,$A50,데이터_품목별!$B$3:$B$1828,2025,데이터_품목별!$C$3:$C$1828,"&lt;=7")</f>
        <v>273660</v>
      </c>
      <c r="D50" s="25" t="n">
        <f aca="false">SUMIFS(데이터_품목별!$F$3:$F$1828,데이터_품목별!$D$3:$D$1828,$A50,데이터_품목별!$B$3:$B$1828,2026,데이터_품목별!$C$3:$C$1828,"&lt;=7")</f>
        <v>487110</v>
      </c>
      <c r="E50" s="25" t="n">
        <f aca="false">D50-C50</f>
        <v>213450</v>
      </c>
      <c r="F50" s="40" t="n">
        <f aca="false">IFERROR(D50/C50-1,"-")</f>
        <v>0.779982459986845</v>
      </c>
      <c r="G50" s="31" t="n">
        <f aca="false">IFERROR(E50/(분석2_월별추이!E28-분석2_월별추이!E27),"-")</f>
        <v>0.00106899212577746</v>
      </c>
      <c r="H50" s="31" t="n">
        <f aca="false">IFERROR(D50/분석2_월별추이!E28,"-")</f>
        <v>0.000818585820741795</v>
      </c>
      <c r="I50" s="25" t="n">
        <f aca="false">SUMIFS(데이터_품목별!$G$3:$G$1828,데이터_품목별!$D$3:$D$1828,$A50,데이터_품목별!$B$3:$B$1828,2025,데이터_품목별!$C$3:$C$1828,"&lt;=7")</f>
        <v>563359</v>
      </c>
      <c r="J50" s="25" t="n">
        <f aca="false">SUMIFS(데이터_품목별!$G$3:$G$1828,데이터_품목별!$D$3:$D$1828,$A50,데이터_품목별!$B$3:$B$1828,2026,데이터_품목별!$C$3:$C$1828,"&lt;=7")</f>
        <v>549779</v>
      </c>
      <c r="K50" s="40" t="n">
        <f aca="false">IFERROR(J50/I50-1,"-")</f>
        <v>-0.0241054105818848</v>
      </c>
      <c r="L50" s="25" t="n">
        <f aca="false">C50-I50</f>
        <v>-289699</v>
      </c>
      <c r="M50" s="25" t="n">
        <f aca="false">D50-J50</f>
        <v>-62669</v>
      </c>
      <c r="N50" s="25" t="n">
        <f aca="false">M50-L50</f>
        <v>227030</v>
      </c>
    </row>
    <row r="51" customFormat="false" ht="15" hidden="false" customHeight="false" outlineLevel="0" collapsed="false">
      <c r="A51" s="50" t="s">
        <v>827</v>
      </c>
      <c r="B51" s="6" t="str">
        <f aca="false">IFERROR(INDEX(데이터_품목별!$E$3:$E$1828,MATCH($A51,데이터_품목별!$D$3:$D$1828,0)),"")</f>
        <v>철도용이나 궤도용 기관차ㆍ차량과 이들의 부분품, 철도용이나 궤도용 장비품과 그 부분품, 기계식(전기기계식을 포함한다) 각종 교통신호용 기기</v>
      </c>
      <c r="C51" s="25" t="n">
        <f aca="false">SUMIFS(데이터_품목별!$F$3:$F$1828,데이터_품목별!$D$3:$D$1828,$A51,데이터_품목별!$B$3:$B$1828,2025,데이터_품목별!$C$3:$C$1828,"&lt;=7")</f>
        <v>231528</v>
      </c>
      <c r="D51" s="25" t="n">
        <f aca="false">SUMIFS(데이터_품목별!$F$3:$F$1828,데이터_품목별!$D$3:$D$1828,$A51,데이터_품목별!$B$3:$B$1828,2026,데이터_품목별!$C$3:$C$1828,"&lt;=7")</f>
        <v>475577</v>
      </c>
      <c r="E51" s="25" t="n">
        <f aca="false">D51-C51</f>
        <v>244049</v>
      </c>
      <c r="F51" s="40" t="n">
        <f aca="false">IFERROR(D51/C51-1,"-")</f>
        <v>1.05407985211292</v>
      </c>
      <c r="G51" s="31" t="n">
        <f aca="false">IFERROR(E51/(분석2_월별추이!E28-분석2_월별추이!E27),"-")</f>
        <v>0.00122223686720011</v>
      </c>
      <c r="H51" s="31" t="n">
        <f aca="false">IFERROR(D51/분석2_월별추이!E28,"-")</f>
        <v>0.000799204674243848</v>
      </c>
      <c r="I51" s="25" t="n">
        <f aca="false">SUMIFS(데이터_품목별!$G$3:$G$1828,데이터_품목별!$D$3:$D$1828,$A51,데이터_품목별!$B$3:$B$1828,2025,데이터_품목별!$C$3:$C$1828,"&lt;=7")</f>
        <v>273301</v>
      </c>
      <c r="J51" s="25" t="n">
        <f aca="false">SUMIFS(데이터_품목별!$G$3:$G$1828,데이터_품목별!$D$3:$D$1828,$A51,데이터_품목별!$B$3:$B$1828,2026,데이터_품목별!$C$3:$C$1828,"&lt;=7")</f>
        <v>364722</v>
      </c>
      <c r="K51" s="40" t="n">
        <f aca="false">IFERROR(J51/I51-1,"-")</f>
        <v>0.334506642858972</v>
      </c>
      <c r="L51" s="25" t="n">
        <f aca="false">C51-I51</f>
        <v>-41773</v>
      </c>
      <c r="M51" s="25" t="n">
        <f aca="false">D51-J51</f>
        <v>110855</v>
      </c>
      <c r="N51" s="25" t="n">
        <f aca="false">M51-L51</f>
        <v>152628</v>
      </c>
    </row>
    <row r="52" customFormat="false" ht="15" hidden="false" customHeight="false" outlineLevel="0" collapsed="false">
      <c r="A52" s="50" t="s">
        <v>624</v>
      </c>
      <c r="B52" s="6" t="str">
        <f aca="false">IFERROR(INDEX(데이터_품목별!$E$3:$E$1828,MATCH($A52,데이터_품목별!$D$3:$D$1828,0)),"")</f>
        <v>워딩(wadding)ㆍ펠트(felt)ㆍ부직포, 특수사, 끈ㆍ배의 밧줄(cordage)ㆍ로프ㆍ케이블과 이들의 제품</v>
      </c>
      <c r="C52" s="25" t="n">
        <f aca="false">SUMIFS(데이터_품목별!$F$3:$F$1828,데이터_품목별!$D$3:$D$1828,$A52,데이터_품목별!$B$3:$B$1828,2025,데이터_품목별!$C$3:$C$1828,"&lt;=7")</f>
        <v>456555</v>
      </c>
      <c r="D52" s="25" t="n">
        <f aca="false">SUMIFS(데이터_품목별!$F$3:$F$1828,데이터_품목별!$D$3:$D$1828,$A52,데이터_품목별!$B$3:$B$1828,2026,데이터_품목별!$C$3:$C$1828,"&lt;=7")</f>
        <v>446550</v>
      </c>
      <c r="E52" s="25" t="n">
        <f aca="false">D52-C52</f>
        <v>-10005</v>
      </c>
      <c r="F52" s="40" t="n">
        <f aca="false">IFERROR(D52/C52-1,"-")</f>
        <v>-0.0219141176857115</v>
      </c>
      <c r="G52" s="31" t="n">
        <f aca="false">IFERROR(E52/(분석2_월별추이!E28-분석2_월별추이!E27),"-")</f>
        <v>-5.01066583199975E-005</v>
      </c>
      <c r="H52" s="31" t="n">
        <f aca="false">IFERROR(D52/분석2_월별추이!E28,"-")</f>
        <v>0.000750424951760893</v>
      </c>
      <c r="I52" s="25" t="n">
        <f aca="false">SUMIFS(데이터_품목별!$G$3:$G$1828,데이터_품목별!$D$3:$D$1828,$A52,데이터_품목별!$B$3:$B$1828,2025,데이터_품목별!$C$3:$C$1828,"&lt;=7")</f>
        <v>396208</v>
      </c>
      <c r="J52" s="25" t="n">
        <f aca="false">SUMIFS(데이터_품목별!$G$3:$G$1828,데이터_품목별!$D$3:$D$1828,$A52,데이터_품목별!$B$3:$B$1828,2026,데이터_품목별!$C$3:$C$1828,"&lt;=7")</f>
        <v>429674</v>
      </c>
      <c r="K52" s="40" t="n">
        <f aca="false">IFERROR(J52/I52-1,"-")</f>
        <v>0.084465735169406</v>
      </c>
      <c r="L52" s="25" t="n">
        <f aca="false">C52-I52</f>
        <v>60347</v>
      </c>
      <c r="M52" s="25" t="n">
        <f aca="false">D52-J52</f>
        <v>16876</v>
      </c>
      <c r="N52" s="25" t="n">
        <f aca="false">M52-L52</f>
        <v>-43471</v>
      </c>
    </row>
    <row r="53" customFormat="false" ht="15" hidden="false" customHeight="false" outlineLevel="0" collapsed="false">
      <c r="A53" s="50" t="s">
        <v>890</v>
      </c>
      <c r="B53" s="6" t="str">
        <f aca="false">IFERROR(INDEX(데이터_품목별!$E$3:$E$1828,MATCH($A53,데이터_품목별!$D$3:$D$1828,0)),"")</f>
        <v>완구ㆍ게임용구ㆍ운동용구와 이들의 부분품과 부속품</v>
      </c>
      <c r="C53" s="25" t="n">
        <f aca="false">SUMIFS(데이터_품목별!$F$3:$F$1828,데이터_품목별!$D$3:$D$1828,$A53,데이터_품목별!$B$3:$B$1828,2025,데이터_품목별!$C$3:$C$1828,"&lt;=7")</f>
        <v>346642</v>
      </c>
      <c r="D53" s="25" t="n">
        <f aca="false">SUMIFS(데이터_품목별!$F$3:$F$1828,데이터_품목별!$D$3:$D$1828,$A53,데이터_품목별!$B$3:$B$1828,2026,데이터_품목별!$C$3:$C$1828,"&lt;=7")</f>
        <v>444542</v>
      </c>
      <c r="E53" s="25" t="n">
        <f aca="false">D53-C53</f>
        <v>97900</v>
      </c>
      <c r="F53" s="40" t="n">
        <f aca="false">IFERROR(D53/C53-1,"-")</f>
        <v>0.282423941703544</v>
      </c>
      <c r="G53" s="31" t="n">
        <f aca="false">IFERROR(E53/(분석2_월별추이!E28-분석2_월별추이!E27),"-")</f>
        <v>0.000490299035435058</v>
      </c>
      <c r="H53" s="31" t="n">
        <f aca="false">IFERROR(D53/분석2_월별추이!E28,"-")</f>
        <v>0.000747050518207795</v>
      </c>
      <c r="I53" s="25" t="n">
        <f aca="false">SUMIFS(데이터_품목별!$G$3:$G$1828,데이터_품목별!$D$3:$D$1828,$A53,데이터_품목별!$B$3:$B$1828,2025,데이터_품목별!$C$3:$C$1828,"&lt;=7")</f>
        <v>1485939</v>
      </c>
      <c r="J53" s="25" t="n">
        <f aca="false">SUMIFS(데이터_품목별!$G$3:$G$1828,데이터_품목별!$D$3:$D$1828,$A53,데이터_품목별!$B$3:$B$1828,2026,데이터_품목별!$C$3:$C$1828,"&lt;=7")</f>
        <v>1580822</v>
      </c>
      <c r="K53" s="40" t="n">
        <f aca="false">IFERROR(J53/I53-1,"-")</f>
        <v>0.0638538997899645</v>
      </c>
      <c r="L53" s="25" t="n">
        <f aca="false">C53-I53</f>
        <v>-1139297</v>
      </c>
      <c r="M53" s="25" t="n">
        <f aca="false">D53-J53</f>
        <v>-1136280</v>
      </c>
      <c r="N53" s="25" t="n">
        <f aca="false">M53-L53</f>
        <v>3017</v>
      </c>
    </row>
    <row r="54" customFormat="false" ht="15" hidden="false" customHeight="false" outlineLevel="0" collapsed="false">
      <c r="A54" s="50" t="s">
        <v>316</v>
      </c>
      <c r="B54" s="6" t="str">
        <f aca="false">IFERROR(INDEX(데이터_품목별!$E$3:$E$1828,MATCH($A54,데이터_품목별!$D$3:$D$1828,0)),"")</f>
        <v>채유(採油)에 적합한 종자와 과실, 각종 종자와 과실, 공업용ㆍ의약용 식물, 짚과 사료용 식물</v>
      </c>
      <c r="C54" s="25" t="n">
        <f aca="false">SUMIFS(데이터_품목별!$F$3:$F$1828,데이터_품목별!$D$3:$D$1828,$A54,데이터_품목별!$B$3:$B$1828,2025,데이터_품목별!$C$3:$C$1828,"&lt;=7")</f>
        <v>464096</v>
      </c>
      <c r="D54" s="25" t="n">
        <f aca="false">SUMIFS(데이터_품목별!$F$3:$F$1828,데이터_품목별!$D$3:$D$1828,$A54,데이터_품목별!$B$3:$B$1828,2026,데이터_품목별!$C$3:$C$1828,"&lt;=7")</f>
        <v>413487</v>
      </c>
      <c r="E54" s="25" t="n">
        <f aca="false">D54-C54</f>
        <v>-50609</v>
      </c>
      <c r="F54" s="40" t="n">
        <f aca="false">IFERROR(D54/C54-1,"-")</f>
        <v>-0.109048558918844</v>
      </c>
      <c r="G54" s="31" t="n">
        <f aca="false">IFERROR(E54/(분석2_월별추이!E28-분석2_월별추이!E27),"-")</f>
        <v>-0.000253458058062644</v>
      </c>
      <c r="H54" s="31" t="n">
        <f aca="false">IFERROR(D54/분석2_월별추이!E28,"-")</f>
        <v>0.000694862752275795</v>
      </c>
      <c r="I54" s="25" t="n">
        <f aca="false">SUMIFS(데이터_품목별!$G$3:$G$1828,데이터_품목별!$D$3:$D$1828,$A54,데이터_품목별!$B$3:$B$1828,2025,데이터_품목별!$C$3:$C$1828,"&lt;=7")</f>
        <v>1047400</v>
      </c>
      <c r="J54" s="25" t="n">
        <f aca="false">SUMIFS(데이터_품목별!$G$3:$G$1828,데이터_품목별!$D$3:$D$1828,$A54,데이터_품목별!$B$3:$B$1828,2026,데이터_품목별!$C$3:$C$1828,"&lt;=7")</f>
        <v>1067739</v>
      </c>
      <c r="K54" s="40" t="n">
        <f aca="false">IFERROR(J54/I54-1,"-")</f>
        <v>0.0194185602444148</v>
      </c>
      <c r="L54" s="25" t="n">
        <f aca="false">C54-I54</f>
        <v>-583304</v>
      </c>
      <c r="M54" s="25" t="n">
        <f aca="false">D54-J54</f>
        <v>-654252</v>
      </c>
      <c r="N54" s="25" t="n">
        <f aca="false">M54-L54</f>
        <v>-70948</v>
      </c>
    </row>
    <row r="55" customFormat="false" ht="15" hidden="false" customHeight="false" outlineLevel="0" collapsed="false">
      <c r="A55" s="50" t="s">
        <v>792</v>
      </c>
      <c r="B55" s="6" t="str">
        <f aca="false">IFERROR(INDEX(데이터_품목별!$E$3:$E$1828,MATCH($A55,데이터_품목별!$D$3:$D$1828,0)),"")</f>
        <v>그 밖의 비금속(卑金屬), 서멧(cermet), 이들의 제품</v>
      </c>
      <c r="C55" s="25" t="n">
        <f aca="false">SUMIFS(데이터_품목별!$F$3:$F$1828,데이터_품목별!$D$3:$D$1828,$A55,데이터_품목별!$B$3:$B$1828,2025,데이터_품목별!$C$3:$C$1828,"&lt;=7")</f>
        <v>296271</v>
      </c>
      <c r="D55" s="25" t="n">
        <f aca="false">SUMIFS(데이터_품목별!$F$3:$F$1828,데이터_품목별!$D$3:$D$1828,$A55,데이터_품목별!$B$3:$B$1828,2026,데이터_품목별!$C$3:$C$1828,"&lt;=7")</f>
        <v>404247</v>
      </c>
      <c r="E55" s="25" t="n">
        <f aca="false">D55-C55</f>
        <v>107976</v>
      </c>
      <c r="F55" s="40" t="n">
        <f aca="false">IFERROR(D55/C55-1,"-")</f>
        <v>0.364450114928562</v>
      </c>
      <c r="G55" s="31" t="n">
        <f aca="false">IFERROR(E55/(분석2_월별추이!E28-분석2_월별추이!E27),"-")</f>
        <v>0.000540761273239386</v>
      </c>
      <c r="H55" s="31" t="n">
        <f aca="false">IFERROR(D55/분석2_월별추이!E28,"-")</f>
        <v>0.000679334980348193</v>
      </c>
      <c r="I55" s="25" t="n">
        <f aca="false">SUMIFS(데이터_품목별!$G$3:$G$1828,데이터_품목별!$D$3:$D$1828,$A55,데이터_품목별!$B$3:$B$1828,2025,데이터_품목별!$C$3:$C$1828,"&lt;=7")</f>
        <v>857265</v>
      </c>
      <c r="J55" s="25" t="n">
        <f aca="false">SUMIFS(데이터_품목별!$G$3:$G$1828,데이터_품목별!$D$3:$D$1828,$A55,데이터_품목별!$B$3:$B$1828,2026,데이터_품목별!$C$3:$C$1828,"&lt;=7")</f>
        <v>1229356</v>
      </c>
      <c r="K55" s="40" t="n">
        <f aca="false">IFERROR(J55/I55-1,"-")</f>
        <v>0.434044315351729</v>
      </c>
      <c r="L55" s="25" t="n">
        <f aca="false">C55-I55</f>
        <v>-560994</v>
      </c>
      <c r="M55" s="25" t="n">
        <f aca="false">D55-J55</f>
        <v>-825109</v>
      </c>
      <c r="N55" s="25" t="n">
        <f aca="false">M55-L55</f>
        <v>-264115</v>
      </c>
    </row>
    <row r="56" customFormat="false" ht="15" hidden="false" customHeight="false" outlineLevel="0" collapsed="false">
      <c r="A56" s="50" t="s">
        <v>526</v>
      </c>
      <c r="B56" s="6" t="str">
        <f aca="false">IFERROR(INDEX(데이터_품목별!$E$3:$E$1828,MATCH($A56,데이터_품목별!$D$3:$D$1828,0)),"")</f>
        <v>가죽제품, 마구, 여행용구ㆍ핸드백과 이와 유사한 용기, 동물 거트(gut)[누에의 거트(gut)는 제외한다]의 제품</v>
      </c>
      <c r="C56" s="25" t="n">
        <f aca="false">SUMIFS(데이터_품목별!$F$3:$F$1828,데이터_품목별!$D$3:$D$1828,$A56,데이터_품목별!$B$3:$B$1828,2025,데이터_품목별!$C$3:$C$1828,"&lt;=7")</f>
        <v>278935</v>
      </c>
      <c r="D56" s="25" t="n">
        <f aca="false">SUMIFS(데이터_품목별!$F$3:$F$1828,데이터_품목별!$D$3:$D$1828,$A56,데이터_품목별!$B$3:$B$1828,2026,데이터_품목별!$C$3:$C$1828,"&lt;=7")</f>
        <v>398047</v>
      </c>
      <c r="E56" s="25" t="n">
        <f aca="false">D56-C56</f>
        <v>119112</v>
      </c>
      <c r="F56" s="40" t="n">
        <f aca="false">IFERROR(D56/C56-1,"-")</f>
        <v>0.427024217111514</v>
      </c>
      <c r="G56" s="31" t="n">
        <f aca="false">IFERROR(E56/(분석2_월별추이!E28-분석2_월별추이!E27),"-")</f>
        <v>0.000596532162499905</v>
      </c>
      <c r="H56" s="31" t="n">
        <f aca="false">IFERROR(D56/분석2_월별추이!E28,"-")</f>
        <v>0.000668915912604564</v>
      </c>
      <c r="I56" s="25" t="n">
        <f aca="false">SUMIFS(데이터_품목별!$G$3:$G$1828,데이터_품목별!$D$3:$D$1828,$A56,데이터_품목별!$B$3:$B$1828,2025,데이터_품목별!$C$3:$C$1828,"&lt;=7")</f>
        <v>2065750</v>
      </c>
      <c r="J56" s="25" t="n">
        <f aca="false">SUMIFS(데이터_품목별!$G$3:$G$1828,데이터_품목별!$D$3:$D$1828,$A56,데이터_품목별!$B$3:$B$1828,2026,데이터_품목별!$C$3:$C$1828,"&lt;=7")</f>
        <v>2281673</v>
      </c>
      <c r="K56" s="40" t="n">
        <f aca="false">IFERROR(J56/I56-1,"-")</f>
        <v>0.104525232966235</v>
      </c>
      <c r="L56" s="25" t="n">
        <f aca="false">C56-I56</f>
        <v>-1786815</v>
      </c>
      <c r="M56" s="25" t="n">
        <f aca="false">D56-J56</f>
        <v>-1883626</v>
      </c>
      <c r="N56" s="25" t="n">
        <f aca="false">M56-L56</f>
        <v>-96811</v>
      </c>
    </row>
    <row r="57" customFormat="false" ht="15" hidden="false" customHeight="false" outlineLevel="0" collapsed="false">
      <c r="A57" s="50" t="s">
        <v>414</v>
      </c>
      <c r="B57" s="6" t="str">
        <f aca="false">IFERROR(INDEX(데이터_품목별!$E$3:$E$1828,MATCH($A57,데이터_품목별!$D$3:$D$1828,0)),"")</f>
        <v>광(鑛)ㆍ슬래그(slag)ㆍ회(灰)</v>
      </c>
      <c r="C57" s="25" t="n">
        <f aca="false">SUMIFS(데이터_품목별!$F$3:$F$1828,데이터_품목별!$D$3:$D$1828,$A57,데이터_품목별!$B$3:$B$1828,2025,데이터_품목별!$C$3:$C$1828,"&lt;=7")</f>
        <v>325978</v>
      </c>
      <c r="D57" s="25" t="n">
        <f aca="false">SUMIFS(데이터_품목별!$F$3:$F$1828,데이터_품목별!$D$3:$D$1828,$A57,데이터_품목별!$B$3:$B$1828,2026,데이터_품목별!$C$3:$C$1828,"&lt;=7")</f>
        <v>372712</v>
      </c>
      <c r="E57" s="25" t="n">
        <f aca="false">D57-C57</f>
        <v>46734</v>
      </c>
      <c r="F57" s="40" t="n">
        <f aca="false">IFERROR(D57/C57-1,"-")</f>
        <v>0.143365503193467</v>
      </c>
      <c r="G57" s="31" t="n">
        <f aca="false">IFERROR(E57/(분석2_월별추이!E28-분석2_월별추이!E27),"-")</f>
        <v>0.000234051431277038</v>
      </c>
      <c r="H57" s="31" t="n">
        <f aca="false">IFERROR(D57/분석2_월별추이!E28,"-")</f>
        <v>0.000626340576913461</v>
      </c>
      <c r="I57" s="25" t="n">
        <f aca="false">SUMIFS(데이터_품목별!$G$3:$G$1828,데이터_품목별!$D$3:$D$1828,$A57,데이터_품목별!$B$3:$B$1828,2025,데이터_품목별!$C$3:$C$1828,"&lt;=7")</f>
        <v>11891968</v>
      </c>
      <c r="J57" s="25" t="n">
        <f aca="false">SUMIFS(데이터_품목별!$G$3:$G$1828,데이터_품목별!$D$3:$D$1828,$A57,데이터_품목별!$B$3:$B$1828,2026,데이터_품목별!$C$3:$C$1828,"&lt;=7")</f>
        <v>15150573</v>
      </c>
      <c r="K57" s="40" t="n">
        <f aca="false">IFERROR(J57/I57-1,"-")</f>
        <v>0.274017303107442</v>
      </c>
      <c r="L57" s="25" t="n">
        <f aca="false">C57-I57</f>
        <v>-11565990</v>
      </c>
      <c r="M57" s="25" t="n">
        <f aca="false">D57-J57</f>
        <v>-14777861</v>
      </c>
      <c r="N57" s="25" t="n">
        <f aca="false">M57-L57</f>
        <v>-3211871</v>
      </c>
    </row>
    <row r="58" customFormat="false" ht="15" hidden="false" customHeight="false" outlineLevel="0" collapsed="false">
      <c r="A58" s="50" t="s">
        <v>673</v>
      </c>
      <c r="B58" s="6" t="str">
        <f aca="false">IFERROR(INDEX(데이터_품목별!$E$3:$E$1828,MATCH($A58,데이터_품목별!$D$3:$D$1828,0)),"")</f>
        <v>제품으로 된 방직용 섬유의 그 밖의 물품, 세트, 사용하던 의류ㆍ방직용 섬유제품, 넝마</v>
      </c>
      <c r="C58" s="25" t="n">
        <f aca="false">SUMIFS(데이터_품목별!$F$3:$F$1828,데이터_품목별!$D$3:$D$1828,$A58,데이터_품목별!$B$3:$B$1828,2025,데이터_품목별!$C$3:$C$1828,"&lt;=7")</f>
        <v>378893</v>
      </c>
      <c r="D58" s="25" t="n">
        <f aca="false">SUMIFS(데이터_품목별!$F$3:$F$1828,데이터_품목별!$D$3:$D$1828,$A58,데이터_품목별!$B$3:$B$1828,2026,데이터_품목별!$C$3:$C$1828,"&lt;=7")</f>
        <v>333599</v>
      </c>
      <c r="E58" s="25" t="n">
        <f aca="false">D58-C58</f>
        <v>-45294</v>
      </c>
      <c r="F58" s="40" t="n">
        <f aca="false">IFERROR(D58/C58-1,"-")</f>
        <v>-0.119542984430961</v>
      </c>
      <c r="G58" s="31" t="n">
        <f aca="false">IFERROR(E58/(분석2_월별추이!E28-분석2_월별추이!E27),"-")</f>
        <v>-0.000226839678355419</v>
      </c>
      <c r="H58" s="31" t="n">
        <f aca="false">IFERROR(D58/분석2_월별추이!E28,"-")</f>
        <v>0.000560611383904338</v>
      </c>
      <c r="I58" s="25" t="n">
        <f aca="false">SUMIFS(데이터_품목별!$G$3:$G$1828,데이터_품목별!$D$3:$D$1828,$A58,데이터_품목별!$B$3:$B$1828,2025,데이터_품목별!$C$3:$C$1828,"&lt;=7")</f>
        <v>753245</v>
      </c>
      <c r="J58" s="25" t="n">
        <f aca="false">SUMIFS(데이터_품목별!$G$3:$G$1828,데이터_품목별!$D$3:$D$1828,$A58,데이터_품목별!$B$3:$B$1828,2026,데이터_품목별!$C$3:$C$1828,"&lt;=7")</f>
        <v>776815</v>
      </c>
      <c r="K58" s="40" t="n">
        <f aca="false">IFERROR(J58/I58-1,"-")</f>
        <v>0.0312912797297029</v>
      </c>
      <c r="L58" s="25" t="n">
        <f aca="false">C58-I58</f>
        <v>-374352</v>
      </c>
      <c r="M58" s="25" t="n">
        <f aca="false">D58-J58</f>
        <v>-443216</v>
      </c>
      <c r="N58" s="25" t="n">
        <f aca="false">M58-L58</f>
        <v>-68864</v>
      </c>
    </row>
    <row r="59" customFormat="false" ht="15" hidden="false" customHeight="false" outlineLevel="0" collapsed="false">
      <c r="A59" s="50" t="s">
        <v>449</v>
      </c>
      <c r="B59" s="6" t="str">
        <f aca="false">IFERROR(INDEX(데이터_품목별!$E$3:$E$1828,MATCH($A59,데이터_품목별!$D$3:$D$1828,0)),"")</f>
        <v>비료</v>
      </c>
      <c r="C59" s="25" t="n">
        <f aca="false">SUMIFS(데이터_품목별!$F$3:$F$1828,데이터_품목별!$D$3:$D$1828,$A59,데이터_품목별!$B$3:$B$1828,2025,데이터_품목별!$C$3:$C$1828,"&lt;=7")</f>
        <v>260644</v>
      </c>
      <c r="D59" s="25" t="n">
        <f aca="false">SUMIFS(데이터_품목별!$F$3:$F$1828,데이터_품목별!$D$3:$D$1828,$A59,데이터_품목별!$B$3:$B$1828,2026,데이터_품목별!$C$3:$C$1828,"&lt;=7")</f>
        <v>327915</v>
      </c>
      <c r="E59" s="25" t="n">
        <f aca="false">D59-C59</f>
        <v>67271</v>
      </c>
      <c r="F59" s="40" t="n">
        <f aca="false">IFERROR(D59/C59-1,"-")</f>
        <v>0.258095333098019</v>
      </c>
      <c r="G59" s="31" t="n">
        <f aca="false">IFERROR(E59/(분석2_월별추이!E28-분석2_월별추이!E27),"-")</f>
        <v>0.000336904049159875</v>
      </c>
      <c r="H59" s="31" t="n">
        <f aca="false">IFERROR(D59/분석2_월별추이!E28,"-")</f>
        <v>0.000551059451476146</v>
      </c>
      <c r="I59" s="25" t="n">
        <f aca="false">SUMIFS(데이터_품목별!$G$3:$G$1828,데이터_품목별!$D$3:$D$1828,$A59,데이터_품목별!$B$3:$B$1828,2025,데이터_품목별!$C$3:$C$1828,"&lt;=7")</f>
        <v>446573</v>
      </c>
      <c r="J59" s="25" t="n">
        <f aca="false">SUMIFS(데이터_품목별!$G$3:$G$1828,데이터_품목별!$D$3:$D$1828,$A59,데이터_품목별!$B$3:$B$1828,2026,데이터_품목별!$C$3:$C$1828,"&lt;=7")</f>
        <v>543653</v>
      </c>
      <c r="K59" s="40" t="n">
        <f aca="false">IFERROR(J59/I59-1,"-")</f>
        <v>0.217388870352663</v>
      </c>
      <c r="L59" s="25" t="n">
        <f aca="false">C59-I59</f>
        <v>-185929</v>
      </c>
      <c r="M59" s="25" t="n">
        <f aca="false">D59-J59</f>
        <v>-215738</v>
      </c>
      <c r="N59" s="25" t="n">
        <f aca="false">M59-L59</f>
        <v>-29809</v>
      </c>
    </row>
    <row r="60" customFormat="false" ht="15" hidden="false" customHeight="false" outlineLevel="0" collapsed="false">
      <c r="A60" s="50" t="s">
        <v>897</v>
      </c>
      <c r="B60" s="6" t="str">
        <f aca="false">IFERROR(INDEX(데이터_품목별!$E$3:$E$1828,MATCH($A60,데이터_품목별!$D$3:$D$1828,0)),"")</f>
        <v>잡품</v>
      </c>
      <c r="C60" s="25" t="n">
        <f aca="false">SUMIFS(데이터_품목별!$F$3:$F$1828,데이터_품목별!$D$3:$D$1828,$A60,데이터_품목별!$B$3:$B$1828,2025,데이터_품목별!$C$3:$C$1828,"&lt;=7")</f>
        <v>268406</v>
      </c>
      <c r="D60" s="25" t="n">
        <f aca="false">SUMIFS(데이터_품목별!$F$3:$F$1828,데이터_품목별!$D$3:$D$1828,$A60,데이터_품목별!$B$3:$B$1828,2026,데이터_품목별!$C$3:$C$1828,"&lt;=7")</f>
        <v>274754</v>
      </c>
      <c r="E60" s="25" t="n">
        <f aca="false">D60-C60</f>
        <v>6348</v>
      </c>
      <c r="F60" s="40" t="n">
        <f aca="false">IFERROR(D60/C60-1,"-")</f>
        <v>0.0236507380609972</v>
      </c>
      <c r="G60" s="31" t="n">
        <f aca="false">IFERROR(E60/(분석2_월별추이!E28-분석2_월별추이!E27),"-")</f>
        <v>3.17918107961364E-005</v>
      </c>
      <c r="H60" s="31" t="n">
        <f aca="false">IFERROR(D60/분석2_월별추이!E28,"-")</f>
        <v>0.000461722667553717</v>
      </c>
      <c r="I60" s="25" t="n">
        <f aca="false">SUMIFS(데이터_품목별!$G$3:$G$1828,데이터_품목별!$D$3:$D$1828,$A60,데이터_품목별!$B$3:$B$1828,2025,데이터_품목별!$C$3:$C$1828,"&lt;=7")</f>
        <v>649935</v>
      </c>
      <c r="J60" s="25" t="n">
        <f aca="false">SUMIFS(데이터_품목별!$G$3:$G$1828,데이터_품목별!$D$3:$D$1828,$A60,데이터_품목별!$B$3:$B$1828,2026,데이터_품목별!$C$3:$C$1828,"&lt;=7")</f>
        <v>691008</v>
      </c>
      <c r="K60" s="40" t="n">
        <f aca="false">IFERROR(J60/I60-1,"-")</f>
        <v>0.0631955503242632</v>
      </c>
      <c r="L60" s="25" t="n">
        <f aca="false">C60-I60</f>
        <v>-381529</v>
      </c>
      <c r="M60" s="25" t="n">
        <f aca="false">D60-J60</f>
        <v>-416254</v>
      </c>
      <c r="N60" s="25" t="n">
        <f aca="false">M60-L60</f>
        <v>-34725</v>
      </c>
    </row>
    <row r="61" customFormat="false" ht="15" hidden="false" customHeight="false" outlineLevel="0" collapsed="false">
      <c r="A61" s="50" t="s">
        <v>680</v>
      </c>
      <c r="B61" s="6" t="str">
        <f aca="false">IFERROR(INDEX(데이터_품목별!$E$3:$E$1828,MATCH($A61,데이터_품목별!$D$3:$D$1828,0)),"")</f>
        <v>신발류ㆍ각반과 이와 유사한 것, 이들의 부분품</v>
      </c>
      <c r="C61" s="25" t="n">
        <f aca="false">SUMIFS(데이터_품목별!$F$3:$F$1828,데이터_품목별!$D$3:$D$1828,$A61,데이터_품목별!$B$3:$B$1828,2025,데이터_품목별!$C$3:$C$1828,"&lt;=7")</f>
        <v>216549</v>
      </c>
      <c r="D61" s="25" t="n">
        <f aca="false">SUMIFS(데이터_품목별!$F$3:$F$1828,데이터_품목별!$D$3:$D$1828,$A61,데이터_품목별!$B$3:$B$1828,2026,데이터_품목별!$C$3:$C$1828,"&lt;=7")</f>
        <v>250740</v>
      </c>
      <c r="E61" s="25" t="n">
        <f aca="false">D61-C61</f>
        <v>34191</v>
      </c>
      <c r="F61" s="40" t="n">
        <f aca="false">IFERROR(D61/C61-1,"-")</f>
        <v>0.157890361996592</v>
      </c>
      <c r="G61" s="31" t="n">
        <f aca="false">IFERROR(E61/(분석2_월별추이!E28-분석2_월별추이!E27),"-")</f>
        <v>0.000171234058432687</v>
      </c>
      <c r="H61" s="31" t="n">
        <f aca="false">IFERROR(D61/분석2_월별추이!E28,"-")</f>
        <v>0.000421367265489926</v>
      </c>
      <c r="I61" s="25" t="n">
        <f aca="false">SUMIFS(데이터_품목별!$G$3:$G$1828,데이터_품목별!$D$3:$D$1828,$A61,데이터_품목별!$B$3:$B$1828,2025,데이터_품목별!$C$3:$C$1828,"&lt;=7")</f>
        <v>2102493</v>
      </c>
      <c r="J61" s="25" t="n">
        <f aca="false">SUMIFS(데이터_품목별!$G$3:$G$1828,데이터_품목별!$D$3:$D$1828,$A61,데이터_품목별!$B$3:$B$1828,2026,데이터_품목별!$C$3:$C$1828,"&lt;=7")</f>
        <v>2069663</v>
      </c>
      <c r="K61" s="40" t="n">
        <f aca="false">IFERROR(J61/I61-1,"-")</f>
        <v>-0.0156147963393933</v>
      </c>
      <c r="L61" s="25" t="n">
        <f aca="false">C61-I61</f>
        <v>-1885944</v>
      </c>
      <c r="M61" s="25" t="n">
        <f aca="false">D61-J61</f>
        <v>-1818923</v>
      </c>
      <c r="N61" s="25" t="n">
        <f aca="false">M61-L61</f>
        <v>67021</v>
      </c>
    </row>
    <row r="62" customFormat="false" ht="15" hidden="false" customHeight="false" outlineLevel="0" collapsed="false">
      <c r="A62" s="50" t="s">
        <v>715</v>
      </c>
      <c r="B62" s="6" t="str">
        <f aca="false">IFERROR(INDEX(데이터_품목별!$E$3:$E$1828,MATCH($A62,데이터_품목별!$D$3:$D$1828,0)),"")</f>
        <v>도자제품</v>
      </c>
      <c r="C62" s="25" t="n">
        <f aca="false">SUMIFS(데이터_품목별!$F$3:$F$1828,데이터_품목별!$D$3:$D$1828,$A62,데이터_품목별!$B$3:$B$1828,2025,데이터_품목별!$C$3:$C$1828,"&lt;=7")</f>
        <v>211045</v>
      </c>
      <c r="D62" s="25" t="n">
        <f aca="false">SUMIFS(데이터_품목별!$F$3:$F$1828,데이터_품목별!$D$3:$D$1828,$A62,데이터_품목별!$B$3:$B$1828,2026,데이터_품목별!$C$3:$C$1828,"&lt;=7")</f>
        <v>230997</v>
      </c>
      <c r="E62" s="25" t="n">
        <f aca="false">D62-C62</f>
        <v>19952</v>
      </c>
      <c r="F62" s="40" t="n">
        <f aca="false">IFERROR(D62/C62-1,"-")</f>
        <v>0.0945390793432681</v>
      </c>
      <c r="G62" s="31" t="n">
        <f aca="false">IFERROR(E62/(분석2_월별추이!E28-분석2_월별추이!E27),"-")</f>
        <v>9.99228432584298E-005</v>
      </c>
      <c r="H62" s="31" t="n">
        <f aca="false">IFERROR(D62/분석2_월별추이!E28,"-")</f>
        <v>0.000388189256705657</v>
      </c>
      <c r="I62" s="25" t="n">
        <f aca="false">SUMIFS(데이터_품목별!$G$3:$G$1828,데이터_품목별!$D$3:$D$1828,$A62,데이터_품목별!$B$3:$B$1828,2025,데이터_품목별!$C$3:$C$1828,"&lt;=7")</f>
        <v>925305</v>
      </c>
      <c r="J62" s="25" t="n">
        <f aca="false">SUMIFS(데이터_품목별!$G$3:$G$1828,데이터_품목별!$D$3:$D$1828,$A62,데이터_품목별!$B$3:$B$1828,2026,데이터_품목별!$C$3:$C$1828,"&lt;=7")</f>
        <v>886970</v>
      </c>
      <c r="K62" s="40" t="n">
        <f aca="false">IFERROR(J62/I62-1,"-")</f>
        <v>-0.041429582678144</v>
      </c>
      <c r="L62" s="25" t="n">
        <f aca="false">C62-I62</f>
        <v>-714260</v>
      </c>
      <c r="M62" s="25" t="n">
        <f aca="false">D62-J62</f>
        <v>-655973</v>
      </c>
      <c r="N62" s="25" t="n">
        <f aca="false">M62-L62</f>
        <v>58287</v>
      </c>
    </row>
    <row r="63" customFormat="false" ht="15" hidden="false" customHeight="false" outlineLevel="0" collapsed="false">
      <c r="A63" s="50" t="s">
        <v>575</v>
      </c>
      <c r="B63" s="6" t="str">
        <f aca="false">IFERROR(INDEX(데이터_품목별!$E$3:$E$1828,MATCH($A63,데이터_품목별!$D$3:$D$1828,0)),"")</f>
        <v>인쇄서적ㆍ신문ㆍ회화ㆍ그 밖의 인쇄물, 수제(手製)문서ㆍ타자문서ㆍ도면</v>
      </c>
      <c r="C63" s="25" t="n">
        <f aca="false">SUMIFS(데이터_품목별!$F$3:$F$1828,데이터_품목별!$D$3:$D$1828,$A63,데이터_품목별!$B$3:$B$1828,2025,데이터_품목별!$C$3:$C$1828,"&lt;=7")</f>
        <v>250596</v>
      </c>
      <c r="D63" s="25" t="n">
        <f aca="false">SUMIFS(데이터_품목별!$F$3:$F$1828,데이터_품목별!$D$3:$D$1828,$A63,데이터_품목별!$B$3:$B$1828,2026,데이터_품목별!$C$3:$C$1828,"&lt;=7")</f>
        <v>228510</v>
      </c>
      <c r="E63" s="25" t="n">
        <f aca="false">D63-C63</f>
        <v>-22086</v>
      </c>
      <c r="F63" s="40" t="n">
        <f aca="false">IFERROR(D63/C63-1,"-")</f>
        <v>-0.0881338888090791</v>
      </c>
      <c r="G63" s="31" t="n">
        <f aca="false">IFERROR(E63/(분석2_월별추이!E28-분석2_월별추이!E27),"-")</f>
        <v>-0.000110610260435329</v>
      </c>
      <c r="H63" s="31" t="n">
        <f aca="false">IFERROR(D63/분석2_월별추이!E28,"-")</f>
        <v>0.000384009866144623</v>
      </c>
      <c r="I63" s="25" t="n">
        <f aca="false">SUMIFS(데이터_품목별!$G$3:$G$1828,데이터_품목별!$D$3:$D$1828,$A63,데이터_품목별!$B$3:$B$1828,2025,데이터_품목별!$C$3:$C$1828,"&lt;=7")</f>
        <v>153378</v>
      </c>
      <c r="J63" s="25" t="n">
        <f aca="false">SUMIFS(데이터_품목별!$G$3:$G$1828,데이터_품목별!$D$3:$D$1828,$A63,데이터_품목별!$B$3:$B$1828,2026,데이터_품목별!$C$3:$C$1828,"&lt;=7")</f>
        <v>187520</v>
      </c>
      <c r="K63" s="40" t="n">
        <f aca="false">IFERROR(J63/I63-1,"-")</f>
        <v>0.222600372934841</v>
      </c>
      <c r="L63" s="25" t="n">
        <f aca="false">C63-I63</f>
        <v>97218</v>
      </c>
      <c r="M63" s="25" t="n">
        <f aca="false">D63-J63</f>
        <v>40990</v>
      </c>
      <c r="N63" s="25" t="n">
        <f aca="false">M63-L63</f>
        <v>-56228</v>
      </c>
    </row>
    <row r="64" customFormat="false" ht="15" hidden="false" customHeight="false" outlineLevel="0" collapsed="false">
      <c r="A64" s="50" t="s">
        <v>393</v>
      </c>
      <c r="B64" s="6" t="str">
        <f aca="false">IFERROR(INDEX(데이터_품목별!$E$3:$E$1828,MATCH($A64,데이터_품목별!$D$3:$D$1828,0)),"")</f>
        <v>식품 공업에서 생기는 잔재물과 웨이스트(waste), 조제 사료</v>
      </c>
      <c r="C64" s="25" t="n">
        <f aca="false">SUMIFS(데이터_품목별!$F$3:$F$1828,데이터_품목별!$D$3:$D$1828,$A64,데이터_품목별!$B$3:$B$1828,2025,데이터_품목별!$C$3:$C$1828,"&lt;=7")</f>
        <v>194953</v>
      </c>
      <c r="D64" s="25" t="n">
        <f aca="false">SUMIFS(데이터_품목별!$F$3:$F$1828,데이터_품목별!$D$3:$D$1828,$A64,데이터_품목별!$B$3:$B$1828,2026,데이터_품목별!$C$3:$C$1828,"&lt;=7")</f>
        <v>206620</v>
      </c>
      <c r="E64" s="25" t="n">
        <f aca="false">D64-C64</f>
        <v>11667</v>
      </c>
      <c r="F64" s="40" t="n">
        <f aca="false">IFERROR(D64/C64-1,"-")</f>
        <v>0.0598451934568844</v>
      </c>
      <c r="G64" s="31" t="n">
        <f aca="false">IFERROR(E64/(분석2_월별추이!E28-분석2_월별추이!E27),"-")</f>
        <v>5.84302231503659E-005</v>
      </c>
      <c r="H64" s="31" t="n">
        <f aca="false">IFERROR(D64/분석2_월별추이!E28,"-")</f>
        <v>0.000347223835030424</v>
      </c>
      <c r="I64" s="25" t="n">
        <f aca="false">SUMIFS(데이터_품목별!$G$3:$G$1828,데이터_품목별!$D$3:$D$1828,$A64,데이터_품목별!$B$3:$B$1828,2025,데이터_품목별!$C$3:$C$1828,"&lt;=7")</f>
        <v>1288331</v>
      </c>
      <c r="J64" s="25" t="n">
        <f aca="false">SUMIFS(데이터_품목별!$G$3:$G$1828,데이터_품목별!$D$3:$D$1828,$A64,데이터_품목별!$B$3:$B$1828,2026,데이터_품목별!$C$3:$C$1828,"&lt;=7")</f>
        <v>1335200</v>
      </c>
      <c r="K64" s="40" t="n">
        <f aca="false">IFERROR(J64/I64-1,"-")</f>
        <v>0.0363796260433071</v>
      </c>
      <c r="L64" s="25" t="n">
        <f aca="false">C64-I64</f>
        <v>-1093378</v>
      </c>
      <c r="M64" s="25" t="n">
        <f aca="false">D64-J64</f>
        <v>-1128580</v>
      </c>
      <c r="N64" s="25" t="n">
        <f aca="false">M64-L64</f>
        <v>-35202</v>
      </c>
    </row>
    <row r="65" customFormat="false" ht="15" hidden="false" customHeight="false" outlineLevel="0" collapsed="false">
      <c r="A65" s="50" t="s">
        <v>337</v>
      </c>
      <c r="B65" s="6" t="str">
        <f aca="false">IFERROR(INDEX(데이터_품목별!$E$3:$E$1828,MATCH($A65,데이터_품목별!$D$3:$D$1828,0)),"")</f>
        <v>동물성ㆍ식물성ㆍ미생물성 지방과 기름 및이들의 분해생산물, 조제한 식용 지방과 동물성ㆍ식물성 왁스</v>
      </c>
      <c r="C65" s="25" t="n">
        <f aca="false">SUMIFS(데이터_품목별!$F$3:$F$1828,데이터_품목별!$D$3:$D$1828,$A65,데이터_품목별!$B$3:$B$1828,2025,데이터_품목별!$C$3:$C$1828,"&lt;=7")</f>
        <v>232365</v>
      </c>
      <c r="D65" s="25" t="n">
        <f aca="false">SUMIFS(데이터_품목별!$F$3:$F$1828,데이터_품목별!$D$3:$D$1828,$A65,데이터_품목별!$B$3:$B$1828,2026,데이터_품목별!$C$3:$C$1828,"&lt;=7")</f>
        <v>196125</v>
      </c>
      <c r="E65" s="25" t="n">
        <f aca="false">D65-C65</f>
        <v>-36240</v>
      </c>
      <c r="F65" s="40" t="n">
        <f aca="false">IFERROR(D65/C65-1,"-")</f>
        <v>-0.155961526047382</v>
      </c>
      <c r="G65" s="31" t="n">
        <f aca="false">IFERROR(E65/(분석2_월별추이!E28-분석2_월별추이!E27),"-")</f>
        <v>-0.000181495781860741</v>
      </c>
      <c r="H65" s="31" t="n">
        <f aca="false">IFERROR(D65/분석2_월별추이!E28,"-")</f>
        <v>0.000329587042132135</v>
      </c>
      <c r="I65" s="25" t="n">
        <f aca="false">SUMIFS(데이터_품목별!$G$3:$G$1828,데이터_품목별!$D$3:$D$1828,$A65,데이터_품목별!$B$3:$B$1828,2025,데이터_품목별!$C$3:$C$1828,"&lt;=7")</f>
        <v>1506842</v>
      </c>
      <c r="J65" s="25" t="n">
        <f aca="false">SUMIFS(데이터_품목별!$G$3:$G$1828,데이터_품목별!$D$3:$D$1828,$A65,데이터_품목별!$B$3:$B$1828,2026,데이터_품목별!$C$3:$C$1828,"&lt;=7")</f>
        <v>1766843</v>
      </c>
      <c r="K65" s="40" t="n">
        <f aca="false">IFERROR(J65/I65-1,"-")</f>
        <v>0.172546955818858</v>
      </c>
      <c r="L65" s="25" t="n">
        <f aca="false">C65-I65</f>
        <v>-1274477</v>
      </c>
      <c r="M65" s="25" t="n">
        <f aca="false">D65-J65</f>
        <v>-1570718</v>
      </c>
      <c r="N65" s="25" t="n">
        <f aca="false">M65-L65</f>
        <v>-296241</v>
      </c>
    </row>
    <row r="66" customFormat="false" ht="15" hidden="false" customHeight="false" outlineLevel="0" collapsed="false">
      <c r="A66" s="50" t="s">
        <v>344</v>
      </c>
      <c r="B66" s="6" t="str">
        <f aca="false">IFERROR(INDEX(데이터_품목별!$E$3:$E$1828,MATCH($A66,데이터_품목별!$D$3:$D$1828,0)),"")</f>
        <v>육류ㆍ어류ㆍ갑각류ㆍ연체동물이나 그 밖의 수생(水生) 무척추동물 또는 곤충의 조제품</v>
      </c>
      <c r="C66" s="25" t="n">
        <f aca="false">SUMIFS(데이터_품목별!$F$3:$F$1828,데이터_품목별!$D$3:$D$1828,$A66,데이터_품목별!$B$3:$B$1828,2025,데이터_품목별!$C$3:$C$1828,"&lt;=7")</f>
        <v>184168</v>
      </c>
      <c r="D66" s="25" t="n">
        <f aca="false">SUMIFS(데이터_품목별!$F$3:$F$1828,데이터_품목별!$D$3:$D$1828,$A66,데이터_품목별!$B$3:$B$1828,2026,데이터_품목별!$C$3:$C$1828,"&lt;=7")</f>
        <v>195687</v>
      </c>
      <c r="E66" s="25" t="n">
        <f aca="false">D66-C66</f>
        <v>11519</v>
      </c>
      <c r="F66" s="40" t="n">
        <f aca="false">IFERROR(D66/C66-1,"-")</f>
        <v>0.0625461535120109</v>
      </c>
      <c r="G66" s="31" t="n">
        <f aca="false">IFERROR(E66/(분석2_월별추이!E28-분석2_월별추이!E27),"-")</f>
        <v>5.76890152111995E-005</v>
      </c>
      <c r="H66" s="31" t="n">
        <f aca="false">IFERROR(D66/분석2_월별추이!E28,"-")</f>
        <v>0.000328850985410892</v>
      </c>
      <c r="I66" s="25" t="n">
        <f aca="false">SUMIFS(데이터_품목별!$G$3:$G$1828,데이터_품목별!$D$3:$D$1828,$A66,데이터_품목별!$B$3:$B$1828,2025,데이터_품목별!$C$3:$C$1828,"&lt;=7")</f>
        <v>632300</v>
      </c>
      <c r="J66" s="25" t="n">
        <f aca="false">SUMIFS(데이터_품목별!$G$3:$G$1828,데이터_품목별!$D$3:$D$1828,$A66,데이터_품목별!$B$3:$B$1828,2026,데이터_품목별!$C$3:$C$1828,"&lt;=7")</f>
        <v>592988</v>
      </c>
      <c r="K66" s="40" t="n">
        <f aca="false">IFERROR(J66/I66-1,"-")</f>
        <v>-0.0621730191364859</v>
      </c>
      <c r="L66" s="25" t="n">
        <f aca="false">C66-I66</f>
        <v>-448132</v>
      </c>
      <c r="M66" s="25" t="n">
        <f aca="false">D66-J66</f>
        <v>-397301</v>
      </c>
      <c r="N66" s="25" t="n">
        <f aca="false">M66-L66</f>
        <v>50831</v>
      </c>
    </row>
    <row r="67" customFormat="false" ht="15" hidden="false" customHeight="false" outlineLevel="0" collapsed="false">
      <c r="A67" s="50" t="s">
        <v>757</v>
      </c>
      <c r="B67" s="6" t="str">
        <f aca="false">IFERROR(INDEX(데이터_품목별!$E$3:$E$1828,MATCH($A67,데이터_품목별!$D$3:$D$1828,0)),"")</f>
        <v>니켈과 그 제품</v>
      </c>
      <c r="C67" s="25" t="n">
        <f aca="false">SUMIFS(데이터_품목별!$F$3:$F$1828,데이터_품목별!$D$3:$D$1828,$A67,데이터_품목별!$B$3:$B$1828,2025,데이터_품목별!$C$3:$C$1828,"&lt;=7")</f>
        <v>127915</v>
      </c>
      <c r="D67" s="25" t="n">
        <f aca="false">SUMIFS(데이터_품목별!$F$3:$F$1828,데이터_품목별!$D$3:$D$1828,$A67,데이터_품목별!$B$3:$B$1828,2026,데이터_품목별!$C$3:$C$1828,"&lt;=7")</f>
        <v>179843</v>
      </c>
      <c r="E67" s="25" t="n">
        <f aca="false">D67-C67</f>
        <v>51928</v>
      </c>
      <c r="F67" s="40" t="n">
        <f aca="false">IFERROR(D67/C67-1,"-")</f>
        <v>0.405957080874018</v>
      </c>
      <c r="G67" s="31" t="n">
        <f aca="false">IFERROR(E67/(분석2_월별추이!E28-분석2_월별추이!E27),"-")</f>
        <v>0.000260063823412377</v>
      </c>
      <c r="H67" s="31" t="n">
        <f aca="false">IFERROR(D67/분석2_월별추이!E28,"-")</f>
        <v>0.000302225225841528</v>
      </c>
      <c r="I67" s="25" t="n">
        <f aca="false">SUMIFS(데이터_품목별!$G$3:$G$1828,데이터_품목별!$D$3:$D$1828,$A67,데이터_품목별!$B$3:$B$1828,2025,데이터_품목별!$C$3:$C$1828,"&lt;=7")</f>
        <v>831251</v>
      </c>
      <c r="J67" s="25" t="n">
        <f aca="false">SUMIFS(데이터_품목별!$G$3:$G$1828,데이터_품목별!$D$3:$D$1828,$A67,데이터_품목별!$B$3:$B$1828,2026,데이터_품목별!$C$3:$C$1828,"&lt;=7")</f>
        <v>838506</v>
      </c>
      <c r="K67" s="40" t="n">
        <f aca="false">IFERROR(J67/I67-1,"-")</f>
        <v>0.00872780904925219</v>
      </c>
      <c r="L67" s="25" t="n">
        <f aca="false">C67-I67</f>
        <v>-703336</v>
      </c>
      <c r="M67" s="25" t="n">
        <f aca="false">D67-J67</f>
        <v>-658663</v>
      </c>
      <c r="N67" s="25" t="n">
        <f aca="false">M67-L67</f>
        <v>44673</v>
      </c>
    </row>
    <row r="68" customFormat="false" ht="15" hidden="false" customHeight="false" outlineLevel="0" collapsed="false">
      <c r="A68" s="50" t="s">
        <v>596</v>
      </c>
      <c r="B68" s="6" t="str">
        <f aca="false">IFERROR(INDEX(데이터_품목별!$E$3:$E$1828,MATCH($A68,데이터_품목별!$D$3:$D$1828,0)),"")</f>
        <v>면</v>
      </c>
      <c r="C68" s="25" t="n">
        <f aca="false">SUMIFS(데이터_품목별!$F$3:$F$1828,데이터_품목별!$D$3:$D$1828,$A68,데이터_품목별!$B$3:$B$1828,2025,데이터_품목별!$C$3:$C$1828,"&lt;=7")</f>
        <v>164487</v>
      </c>
      <c r="D68" s="25" t="n">
        <f aca="false">SUMIFS(데이터_품목별!$F$3:$F$1828,데이터_품목별!$D$3:$D$1828,$A68,데이터_품목별!$B$3:$B$1828,2026,데이터_품목별!$C$3:$C$1828,"&lt;=7")</f>
        <v>163556</v>
      </c>
      <c r="E68" s="25" t="n">
        <f aca="false">D68-C68</f>
        <v>-931</v>
      </c>
      <c r="F68" s="40" t="n">
        <f aca="false">IFERROR(D68/C68-1,"-")</f>
        <v>-0.00566002176463798</v>
      </c>
      <c r="G68" s="31" t="n">
        <f aca="false">IFERROR(E68/(분석2_월별추이!E28-분석2_월별추이!E27),"-")</f>
        <v>-4.66259859029662E-006</v>
      </c>
      <c r="H68" s="31" t="n">
        <f aca="false">IFERROR(D68/분석2_월별추이!E28,"-")</f>
        <v>0.000274855007076933</v>
      </c>
      <c r="I68" s="25" t="n">
        <f aca="false">SUMIFS(데이터_품목별!$G$3:$G$1828,데이터_품목별!$D$3:$D$1828,$A68,데이터_품목별!$B$3:$B$1828,2025,데이터_품목별!$C$3:$C$1828,"&lt;=7")</f>
        <v>426616</v>
      </c>
      <c r="J68" s="25" t="n">
        <f aca="false">SUMIFS(데이터_품목별!$G$3:$G$1828,데이터_품목별!$D$3:$D$1828,$A68,데이터_품목별!$B$3:$B$1828,2026,데이터_품목별!$C$3:$C$1828,"&lt;=7")</f>
        <v>402430</v>
      </c>
      <c r="K68" s="40" t="n">
        <f aca="false">IFERROR(J68/I68-1,"-")</f>
        <v>-0.0566926697545334</v>
      </c>
      <c r="L68" s="25" t="n">
        <f aca="false">C68-I68</f>
        <v>-262129</v>
      </c>
      <c r="M68" s="25" t="n">
        <f aca="false">D68-J68</f>
        <v>-238874</v>
      </c>
      <c r="N68" s="25" t="n">
        <f aca="false">M68-L68</f>
        <v>23255</v>
      </c>
    </row>
    <row r="69" customFormat="false" ht="15" hidden="false" customHeight="false" outlineLevel="0" collapsed="false">
      <c r="A69" s="50" t="s">
        <v>519</v>
      </c>
      <c r="B69" s="6" t="str">
        <f aca="false">IFERROR(INDEX(데이터_품목별!$E$3:$E$1828,MATCH($A69,데이터_품목별!$D$3:$D$1828,0)),"")</f>
        <v>원피(모피는 제외한다)와 가죽</v>
      </c>
      <c r="C69" s="25" t="n">
        <f aca="false">SUMIFS(데이터_품목별!$F$3:$F$1828,데이터_품목별!$D$3:$D$1828,$A69,데이터_품목별!$B$3:$B$1828,2025,데이터_품목별!$C$3:$C$1828,"&lt;=7")</f>
        <v>164375</v>
      </c>
      <c r="D69" s="25" t="n">
        <f aca="false">SUMIFS(데이터_품목별!$F$3:$F$1828,데이터_품목별!$D$3:$D$1828,$A69,데이터_품목별!$B$3:$B$1828,2026,데이터_품목별!$C$3:$C$1828,"&lt;=7")</f>
        <v>158742</v>
      </c>
      <c r="E69" s="25" t="n">
        <f aca="false">D69-C69</f>
        <v>-5633</v>
      </c>
      <c r="F69" s="40" t="n">
        <f aca="false">IFERROR(D69/C69-1,"-")</f>
        <v>-0.0342692015209125</v>
      </c>
      <c r="G69" s="31" t="n">
        <f aca="false">IFERROR(E69/(분석2_월별추이!E28-분석2_월별추이!E27),"-")</f>
        <v>-2.82109751440826E-005</v>
      </c>
      <c r="H69" s="31" t="n">
        <f aca="false">IFERROR(D69/분석2_월별추이!E28,"-")</f>
        <v>0.000266765105122445</v>
      </c>
      <c r="I69" s="25" t="n">
        <f aca="false">SUMIFS(데이터_품목별!$G$3:$G$1828,데이터_품목별!$D$3:$D$1828,$A69,데이터_품목별!$B$3:$B$1828,2025,데이터_품목별!$C$3:$C$1828,"&lt;=7")</f>
        <v>144284</v>
      </c>
      <c r="J69" s="25" t="n">
        <f aca="false">SUMIFS(데이터_품목별!$G$3:$G$1828,데이터_품목별!$D$3:$D$1828,$A69,데이터_품목별!$B$3:$B$1828,2026,데이터_품목별!$C$3:$C$1828,"&lt;=7")</f>
        <v>137154</v>
      </c>
      <c r="K69" s="40" t="n">
        <f aca="false">IFERROR(J69/I69-1,"-")</f>
        <v>-0.049416428710044</v>
      </c>
      <c r="L69" s="25" t="n">
        <f aca="false">C69-I69</f>
        <v>20091</v>
      </c>
      <c r="M69" s="25" t="n">
        <f aca="false">D69-J69</f>
        <v>21588</v>
      </c>
      <c r="N69" s="25" t="n">
        <f aca="false">M69-L69</f>
        <v>1497</v>
      </c>
    </row>
    <row r="70" customFormat="false" ht="15" hidden="false" customHeight="false" outlineLevel="0" collapsed="false">
      <c r="A70" s="50" t="s">
        <v>351</v>
      </c>
      <c r="B70" s="6" t="str">
        <f aca="false">IFERROR(INDEX(데이터_품목별!$E$3:$E$1828,MATCH($A70,데이터_품목별!$D$3:$D$1828,0)),"")</f>
        <v>당류(糖類)와 설탕과자</v>
      </c>
      <c r="C70" s="25" t="n">
        <f aca="false">SUMIFS(데이터_품목별!$F$3:$F$1828,데이터_품목별!$D$3:$D$1828,$A70,데이터_품목별!$B$3:$B$1828,2025,데이터_품목별!$C$3:$C$1828,"&lt;=7")</f>
        <v>169215</v>
      </c>
      <c r="D70" s="25" t="n">
        <f aca="false">SUMIFS(데이터_품목별!$F$3:$F$1828,데이터_품목별!$D$3:$D$1828,$A70,데이터_품목별!$B$3:$B$1828,2026,데이터_품목별!$C$3:$C$1828,"&lt;=7")</f>
        <v>149139</v>
      </c>
      <c r="E70" s="25" t="n">
        <f aca="false">D70-C70</f>
        <v>-20076</v>
      </c>
      <c r="F70" s="40" t="n">
        <f aca="false">IFERROR(D70/C70-1,"-")</f>
        <v>-0.118641964364861</v>
      </c>
      <c r="G70" s="31" t="n">
        <f aca="false">IFERROR(E70/(분석2_월별추이!E28-분석2_월별추이!E27),"-")</f>
        <v>-0.000100543855315569</v>
      </c>
      <c r="H70" s="31" t="n">
        <f aca="false">IFERROR(D70/분석2_월별추이!E28,"-")</f>
        <v>0.000250627313583401</v>
      </c>
      <c r="I70" s="25" t="n">
        <f aca="false">SUMIFS(데이터_품목별!$G$3:$G$1828,데이터_품목별!$D$3:$D$1828,$A70,데이터_품목별!$B$3:$B$1828,2025,데이터_품목별!$C$3:$C$1828,"&lt;=7")</f>
        <v>845234</v>
      </c>
      <c r="J70" s="25" t="n">
        <f aca="false">SUMIFS(데이터_품목별!$G$3:$G$1828,데이터_품목별!$D$3:$D$1828,$A70,데이터_품목별!$B$3:$B$1828,2026,데이터_품목별!$C$3:$C$1828,"&lt;=7")</f>
        <v>739962</v>
      </c>
      <c r="K70" s="40" t="n">
        <f aca="false">IFERROR(J70/I70-1,"-")</f>
        <v>-0.124547758372238</v>
      </c>
      <c r="L70" s="25" t="n">
        <f aca="false">C70-I70</f>
        <v>-676019</v>
      </c>
      <c r="M70" s="25" t="n">
        <f aca="false">D70-J70</f>
        <v>-590823</v>
      </c>
      <c r="N70" s="25" t="n">
        <f aca="false">M70-L70</f>
        <v>85196</v>
      </c>
    </row>
    <row r="71" customFormat="false" ht="15" hidden="false" customHeight="false" outlineLevel="0" collapsed="false">
      <c r="A71" s="50" t="s">
        <v>904</v>
      </c>
      <c r="B71" s="6" t="str">
        <f aca="false">IFERROR(INDEX(데이터_품목별!$E$3:$E$1828,MATCH($A71,데이터_품목별!$D$3:$D$1828,0)),"")</f>
        <v>예술품ㆍ수집품ㆍ골동품</v>
      </c>
      <c r="C71" s="25" t="n">
        <f aca="false">SUMIFS(데이터_품목별!$F$3:$F$1828,데이터_품목별!$D$3:$D$1828,$A71,데이터_품목별!$B$3:$B$1828,2025,데이터_품목별!$C$3:$C$1828,"&lt;=7")</f>
        <v>179377</v>
      </c>
      <c r="D71" s="25" t="n">
        <f aca="false">SUMIFS(데이터_품목별!$F$3:$F$1828,데이터_품목별!$D$3:$D$1828,$A71,데이터_품목별!$B$3:$B$1828,2026,데이터_품목별!$C$3:$C$1828,"&lt;=7")</f>
        <v>130868</v>
      </c>
      <c r="E71" s="25" t="n">
        <f aca="false">D71-C71</f>
        <v>-48509</v>
      </c>
      <c r="F71" s="40" t="n">
        <f aca="false">IFERROR(D71/C71-1,"-")</f>
        <v>-0.270430434225124</v>
      </c>
      <c r="G71" s="31" t="n">
        <f aca="false">IFERROR(E71/(분석2_월별추이!E28-분석2_월별추이!E27),"-")</f>
        <v>-0.000242940918385283</v>
      </c>
      <c r="H71" s="31" t="n">
        <f aca="false">IFERROR(D71/분석2_월별추이!E28,"-")</f>
        <v>0.000219922993140845</v>
      </c>
      <c r="I71" s="25" t="n">
        <f aca="false">SUMIFS(데이터_품목별!$G$3:$G$1828,데이터_품목별!$D$3:$D$1828,$A71,데이터_품목별!$B$3:$B$1828,2025,데이터_품목별!$C$3:$C$1828,"&lt;=7")</f>
        <v>213407</v>
      </c>
      <c r="J71" s="25" t="n">
        <f aca="false">SUMIFS(데이터_품목별!$G$3:$G$1828,데이터_품목별!$D$3:$D$1828,$A71,데이터_품목별!$B$3:$B$1828,2026,데이터_품목별!$C$3:$C$1828,"&lt;=7")</f>
        <v>194888</v>
      </c>
      <c r="K71" s="40" t="n">
        <f aca="false">IFERROR(J71/I71-1,"-")</f>
        <v>-0.0867778470246993</v>
      </c>
      <c r="L71" s="25" t="n">
        <f aca="false">C71-I71</f>
        <v>-34030</v>
      </c>
      <c r="M71" s="25" t="n">
        <f aca="false">D71-J71</f>
        <v>-64020</v>
      </c>
      <c r="N71" s="25" t="n">
        <f aca="false">M71-L71</f>
        <v>-29990</v>
      </c>
    </row>
    <row r="72" customFormat="false" ht="15" hidden="false" customHeight="false" outlineLevel="0" collapsed="false">
      <c r="A72" s="50" t="s">
        <v>862</v>
      </c>
      <c r="B72" s="6" t="str">
        <f aca="false">IFERROR(INDEX(데이터_품목별!$E$3:$E$1828,MATCH($A72,데이터_품목별!$D$3:$D$1828,0)),"")</f>
        <v>시계와 그 부분품</v>
      </c>
      <c r="C72" s="25" t="n">
        <f aca="false">SUMIFS(데이터_품목별!$F$3:$F$1828,데이터_품목별!$D$3:$D$1828,$A72,데이터_품목별!$B$3:$B$1828,2025,데이터_품목별!$C$3:$C$1828,"&lt;=7")</f>
        <v>216364</v>
      </c>
      <c r="D72" s="25" t="n">
        <f aca="false">SUMIFS(데이터_품목별!$F$3:$F$1828,데이터_품목별!$D$3:$D$1828,$A72,데이터_품목별!$B$3:$B$1828,2026,데이터_품목별!$C$3:$C$1828,"&lt;=7")</f>
        <v>126024</v>
      </c>
      <c r="E72" s="25" t="n">
        <f aca="false">D72-C72</f>
        <v>-90340</v>
      </c>
      <c r="F72" s="40" t="n">
        <f aca="false">IFERROR(D72/C72-1,"-")</f>
        <v>-0.417537113383003</v>
      </c>
      <c r="G72" s="31" t="n">
        <f aca="false">IFERROR(E72/(분석2_월별추이!E28-분석2_월별추이!E27),"-")</f>
        <v>-0.000452437332596559</v>
      </c>
      <c r="H72" s="31" t="n">
        <f aca="false">IFERROR(D72/분석2_월별추이!E28,"-")</f>
        <v>0.000211782676342436</v>
      </c>
      <c r="I72" s="25" t="n">
        <f aca="false">SUMIFS(데이터_품목별!$G$3:$G$1828,데이터_품목별!$D$3:$D$1828,$A72,데이터_품목별!$B$3:$B$1828,2025,데이터_품목별!$C$3:$C$1828,"&lt;=7")</f>
        <v>637929</v>
      </c>
      <c r="J72" s="25" t="n">
        <f aca="false">SUMIFS(데이터_품목별!$G$3:$G$1828,데이터_품목별!$D$3:$D$1828,$A72,데이터_품목별!$B$3:$B$1828,2026,데이터_품목별!$C$3:$C$1828,"&lt;=7")</f>
        <v>714714</v>
      </c>
      <c r="K72" s="40" t="n">
        <f aca="false">IFERROR(J72/I72-1,"-")</f>
        <v>0.120366059545812</v>
      </c>
      <c r="L72" s="25" t="n">
        <f aca="false">C72-I72</f>
        <v>-421565</v>
      </c>
      <c r="M72" s="25" t="n">
        <f aca="false">D72-J72</f>
        <v>-588690</v>
      </c>
      <c r="N72" s="25" t="n">
        <f aca="false">M72-L72</f>
        <v>-167125</v>
      </c>
    </row>
    <row r="73" customFormat="false" ht="15" hidden="false" customHeight="false" outlineLevel="0" collapsed="false">
      <c r="A73" s="50" t="s">
        <v>638</v>
      </c>
      <c r="B73" s="6" t="str">
        <f aca="false">IFERROR(INDEX(데이터_품목별!$E$3:$E$1828,MATCH($A73,데이터_품목별!$D$3:$D$1828,0)),"")</f>
        <v>특수직물, 터프트(tuft)한 직물, 레이스, 태피스트리(tapestry), 트리밍(trimming), 자수천</v>
      </c>
      <c r="C73" s="25" t="n">
        <f aca="false">SUMIFS(데이터_품목별!$F$3:$F$1828,데이터_품목별!$D$3:$D$1828,$A73,데이터_품목별!$B$3:$B$1828,2025,데이터_품목별!$C$3:$C$1828,"&lt;=7")</f>
        <v>108448</v>
      </c>
      <c r="D73" s="25" t="n">
        <f aca="false">SUMIFS(데이터_품목별!$F$3:$F$1828,데이터_품목별!$D$3:$D$1828,$A73,데이터_품목별!$B$3:$B$1828,2026,데이터_품목별!$C$3:$C$1828,"&lt;=7")</f>
        <v>107017</v>
      </c>
      <c r="E73" s="25" t="n">
        <f aca="false">D73-C73</f>
        <v>-1431</v>
      </c>
      <c r="F73" s="40" t="n">
        <f aca="false">IFERROR(D73/C73-1,"-")</f>
        <v>-0.013195264089702</v>
      </c>
      <c r="G73" s="31" t="n">
        <f aca="false">IFERROR(E73/(분석2_월별추이!E28-분석2_월별추이!E27),"-")</f>
        <v>-7.16667946585872E-006</v>
      </c>
      <c r="H73" s="31" t="n">
        <f aca="false">IFERROR(D73/분석2_월별추이!E28,"-")</f>
        <v>0.000179841511729024</v>
      </c>
      <c r="I73" s="25" t="n">
        <f aca="false">SUMIFS(데이터_품목별!$G$3:$G$1828,데이터_품목별!$D$3:$D$1828,$A73,데이터_품목별!$B$3:$B$1828,2025,데이터_품목별!$C$3:$C$1828,"&lt;=7")</f>
        <v>44549</v>
      </c>
      <c r="J73" s="25" t="n">
        <f aca="false">SUMIFS(데이터_품목별!$G$3:$G$1828,데이터_품목별!$D$3:$D$1828,$A73,데이터_품목별!$B$3:$B$1828,2026,데이터_품목별!$C$3:$C$1828,"&lt;=7")</f>
        <v>46389</v>
      </c>
      <c r="K73" s="40" t="n">
        <f aca="false">IFERROR(J73/I73-1,"-")</f>
        <v>0.0413028350804732</v>
      </c>
      <c r="L73" s="25" t="n">
        <f aca="false">C73-I73</f>
        <v>63899</v>
      </c>
      <c r="M73" s="25" t="n">
        <f aca="false">D73-J73</f>
        <v>60628</v>
      </c>
      <c r="N73" s="25" t="n">
        <f aca="false">M73-L73</f>
        <v>-3271</v>
      </c>
    </row>
    <row r="74" customFormat="false" ht="15" hidden="false" customHeight="false" outlineLevel="0" collapsed="false">
      <c r="A74" s="50" t="s">
        <v>288</v>
      </c>
      <c r="B74" s="6" t="str">
        <f aca="false">IFERROR(INDEX(데이터_품목별!$E$3:$E$1828,MATCH($A74,데이터_품목별!$D$3:$D$1828,0)),"")</f>
        <v>식용의 과실과 견과류, 감귤류ㆍ멜론의 껍질</v>
      </c>
      <c r="C74" s="25" t="n">
        <f aca="false">SUMIFS(데이터_품목별!$F$3:$F$1828,데이터_품목별!$D$3:$D$1828,$A74,데이터_품목별!$B$3:$B$1828,2025,데이터_품목별!$C$3:$C$1828,"&lt;=7")</f>
        <v>87216</v>
      </c>
      <c r="D74" s="25" t="n">
        <f aca="false">SUMIFS(데이터_품목별!$F$3:$F$1828,데이터_품목별!$D$3:$D$1828,$A74,데이터_품목별!$B$3:$B$1828,2026,데이터_품목별!$C$3:$C$1828,"&lt;=7")</f>
        <v>106289</v>
      </c>
      <c r="E74" s="25" t="n">
        <f aca="false">D74-C74</f>
        <v>19073</v>
      </c>
      <c r="F74" s="40" t="n">
        <f aca="false">IFERROR(D74/C74-1,"-")</f>
        <v>0.218686938176481</v>
      </c>
      <c r="G74" s="31" t="n">
        <f aca="false">IFERROR(E74/(분석2_월별추이!E28-분석2_월별추이!E27),"-")</f>
        <v>9.55206690791917E-005</v>
      </c>
      <c r="H74" s="31" t="n">
        <f aca="false">IFERROR(D74/분석2_월별추이!E28,"-")</f>
        <v>0.000178618111516546</v>
      </c>
      <c r="I74" s="25" t="n">
        <f aca="false">SUMIFS(데이터_품목별!$G$3:$G$1828,데이터_품목별!$D$3:$D$1828,$A74,데이터_품목별!$B$3:$B$1828,2025,데이터_품목별!$C$3:$C$1828,"&lt;=7")</f>
        <v>1406500</v>
      </c>
      <c r="J74" s="25" t="n">
        <f aca="false">SUMIFS(데이터_품목별!$G$3:$G$1828,데이터_품목별!$D$3:$D$1828,$A74,데이터_품목별!$B$3:$B$1828,2026,데이터_품목별!$C$3:$C$1828,"&lt;=7")</f>
        <v>1285466</v>
      </c>
      <c r="K74" s="40" t="n">
        <f aca="false">IFERROR(J74/I74-1,"-")</f>
        <v>-0.0860533238535371</v>
      </c>
      <c r="L74" s="25" t="n">
        <f aca="false">C74-I74</f>
        <v>-1319284</v>
      </c>
      <c r="M74" s="25" t="n">
        <f aca="false">D74-J74</f>
        <v>-1179177</v>
      </c>
      <c r="N74" s="25" t="n">
        <f aca="false">M74-L74</f>
        <v>140107</v>
      </c>
    </row>
    <row r="75" customFormat="false" ht="15" hidden="false" customHeight="false" outlineLevel="0" collapsed="false">
      <c r="A75" s="50" t="s">
        <v>687</v>
      </c>
      <c r="B75" s="6" t="str">
        <f aca="false">IFERROR(INDEX(데이터_품목별!$E$3:$E$1828,MATCH($A75,데이터_품목별!$D$3:$D$1828,0)),"")</f>
        <v>모자류와 그 부분품</v>
      </c>
      <c r="C75" s="25" t="n">
        <f aca="false">SUMIFS(데이터_품목별!$F$3:$F$1828,데이터_품목별!$D$3:$D$1828,$A75,데이터_품목별!$B$3:$B$1828,2025,데이터_품목별!$C$3:$C$1828,"&lt;=7")</f>
        <v>65309</v>
      </c>
      <c r="D75" s="25" t="n">
        <f aca="false">SUMIFS(데이터_품목별!$F$3:$F$1828,데이터_품목별!$D$3:$D$1828,$A75,데이터_품목별!$B$3:$B$1828,2026,데이터_품목별!$C$3:$C$1828,"&lt;=7")</f>
        <v>77335</v>
      </c>
      <c r="E75" s="25" t="n">
        <f aca="false">D75-C75</f>
        <v>12026</v>
      </c>
      <c r="F75" s="40" t="n">
        <f aca="false">IFERROR(D75/C75-1,"-")</f>
        <v>0.184140011330751</v>
      </c>
      <c r="G75" s="31" t="n">
        <f aca="false">IFERROR(E75/(분석2_월별추이!E28-분석2_월별추이!E27),"-")</f>
        <v>6.02281532190195E-005</v>
      </c>
      <c r="H75" s="31" t="n">
        <f aca="false">IFERROR(D75/분석2_월별추이!E28,"-")</f>
        <v>0.000129961065153798</v>
      </c>
      <c r="I75" s="25" t="n">
        <f aca="false">SUMIFS(데이터_품목별!$G$3:$G$1828,데이터_품목별!$D$3:$D$1828,$A75,데이터_품목별!$B$3:$B$1828,2025,데이터_품목별!$C$3:$C$1828,"&lt;=7")</f>
        <v>180478</v>
      </c>
      <c r="J75" s="25" t="n">
        <f aca="false">SUMIFS(데이터_품목별!$G$3:$G$1828,데이터_품목별!$D$3:$D$1828,$A75,데이터_품목별!$B$3:$B$1828,2026,데이터_품목별!$C$3:$C$1828,"&lt;=7")</f>
        <v>186129</v>
      </c>
      <c r="K75" s="40" t="n">
        <f aca="false">IFERROR(J75/I75-1,"-")</f>
        <v>0.0313112955595696</v>
      </c>
      <c r="L75" s="25" t="n">
        <f aca="false">C75-I75</f>
        <v>-115169</v>
      </c>
      <c r="M75" s="25" t="n">
        <f aca="false">D75-J75</f>
        <v>-108794</v>
      </c>
      <c r="N75" s="25" t="n">
        <f aca="false">M75-L75</f>
        <v>6375</v>
      </c>
    </row>
    <row r="76" customFormat="false" ht="15" hidden="false" customHeight="false" outlineLevel="0" collapsed="false">
      <c r="A76" s="50" t="s">
        <v>561</v>
      </c>
      <c r="B76" s="6" t="str">
        <f aca="false">IFERROR(INDEX(데이터_품목별!$E$3:$E$1828,MATCH($A76,데이터_품목별!$D$3:$D$1828,0)),"")</f>
        <v>목재나 그 밖의 섬유질 셀룰로오스재료의 펄프, 회수한 종이ㆍ판지[웨이스트(waste)와 스크랩(scrap)]</v>
      </c>
      <c r="C76" s="25" t="n">
        <f aca="false">SUMIFS(데이터_품목별!$F$3:$F$1828,데이터_품목별!$D$3:$D$1828,$A76,데이터_품목별!$B$3:$B$1828,2025,데이터_품목별!$C$3:$C$1828,"&lt;=7")</f>
        <v>57328</v>
      </c>
      <c r="D76" s="25" t="n">
        <f aca="false">SUMIFS(데이터_품목별!$F$3:$F$1828,데이터_품목별!$D$3:$D$1828,$A76,데이터_품목별!$B$3:$B$1828,2026,데이터_품목별!$C$3:$C$1828,"&lt;=7")</f>
        <v>68566</v>
      </c>
      <c r="E76" s="25" t="n">
        <f aca="false">D76-C76</f>
        <v>11238</v>
      </c>
      <c r="F76" s="40" t="n">
        <f aca="false">IFERROR(D76/C76-1,"-")</f>
        <v>0.196029863243092</v>
      </c>
      <c r="G76" s="31" t="n">
        <f aca="false">IFERROR(E76/(분석2_월별추이!E28-분석2_월별추이!E27),"-")</f>
        <v>5.62817217591336E-005</v>
      </c>
      <c r="H76" s="31" t="n">
        <f aca="false">IFERROR(D76/분석2_월별추이!E28,"-")</f>
        <v>0.000115224806275753</v>
      </c>
      <c r="I76" s="25" t="n">
        <f aca="false">SUMIFS(데이터_품목별!$G$3:$G$1828,데이터_품목별!$D$3:$D$1828,$A76,데이터_품목별!$B$3:$B$1828,2025,데이터_품목별!$C$3:$C$1828,"&lt;=7")</f>
        <v>873878</v>
      </c>
      <c r="J76" s="25" t="n">
        <f aca="false">SUMIFS(데이터_품목별!$G$3:$G$1828,데이터_품목별!$D$3:$D$1828,$A76,데이터_품목별!$B$3:$B$1828,2026,데이터_품목별!$C$3:$C$1828,"&lt;=7")</f>
        <v>781746</v>
      </c>
      <c r="K76" s="40" t="n">
        <f aca="false">IFERROR(J76/I76-1,"-")</f>
        <v>-0.105428904263524</v>
      </c>
      <c r="L76" s="25" t="n">
        <f aca="false">C76-I76</f>
        <v>-816550</v>
      </c>
      <c r="M76" s="25" t="n">
        <f aca="false">D76-J76</f>
        <v>-713180</v>
      </c>
      <c r="N76" s="25" t="n">
        <f aca="false">M76-L76</f>
        <v>103370</v>
      </c>
    </row>
    <row r="77" customFormat="false" ht="15" hidden="false" customHeight="false" outlineLevel="0" collapsed="false">
      <c r="A77" s="50" t="s">
        <v>785</v>
      </c>
      <c r="B77" s="6" t="str">
        <f aca="false">IFERROR(INDEX(데이터_품목별!$E$3:$E$1828,MATCH($A77,데이터_품목별!$D$3:$D$1828,0)),"")</f>
        <v>주석과 그 제품</v>
      </c>
      <c r="C77" s="25" t="n">
        <f aca="false">SUMIFS(데이터_품목별!$F$3:$F$1828,데이터_품목별!$D$3:$D$1828,$A77,데이터_품목별!$B$3:$B$1828,2025,데이터_품목별!$C$3:$C$1828,"&lt;=7")</f>
        <v>50747</v>
      </c>
      <c r="D77" s="25" t="n">
        <f aca="false">SUMIFS(데이터_품목별!$F$3:$F$1828,데이터_품목별!$D$3:$D$1828,$A77,데이터_품목별!$B$3:$B$1828,2026,데이터_품목별!$C$3:$C$1828,"&lt;=7")</f>
        <v>67519</v>
      </c>
      <c r="E77" s="25" t="n">
        <f aca="false">D77-C77</f>
        <v>16772</v>
      </c>
      <c r="F77" s="40" t="n">
        <f aca="false">IFERROR(D77/C77-1,"-")</f>
        <v>0.330502295702209</v>
      </c>
      <c r="G77" s="31" t="n">
        <f aca="false">IFERROR(E77/(분석2_월별추이!E28-분석2_월별추이!E27),"-")</f>
        <v>8.39968888898549E-005</v>
      </c>
      <c r="H77" s="31" t="n">
        <f aca="false">IFERROR(D77/분석2_월별추이!E28,"-")</f>
        <v>0.000113465328222917</v>
      </c>
      <c r="I77" s="25" t="n">
        <f aca="false">SUMIFS(데이터_품목별!$G$3:$G$1828,데이터_품목별!$D$3:$D$1828,$A77,데이터_품목별!$B$3:$B$1828,2025,데이터_품목별!$C$3:$C$1828,"&lt;=7")</f>
        <v>310368</v>
      </c>
      <c r="J77" s="25" t="n">
        <f aca="false">SUMIFS(데이터_품목별!$G$3:$G$1828,데이터_품목별!$D$3:$D$1828,$A77,데이터_품목별!$B$3:$B$1828,2026,데이터_품목별!$C$3:$C$1828,"&lt;=7")</f>
        <v>401624</v>
      </c>
      <c r="K77" s="40" t="n">
        <f aca="false">IFERROR(J77/I77-1,"-")</f>
        <v>0.294025157232704</v>
      </c>
      <c r="L77" s="25" t="n">
        <f aca="false">C77-I77</f>
        <v>-259621</v>
      </c>
      <c r="M77" s="25" t="n">
        <f aca="false">D77-J77</f>
        <v>-334105</v>
      </c>
      <c r="N77" s="25" t="n">
        <f aca="false">M77-L77</f>
        <v>-74484</v>
      </c>
    </row>
    <row r="78" customFormat="false" ht="15" hidden="false" customHeight="false" outlineLevel="0" collapsed="false">
      <c r="A78" s="50" t="s">
        <v>281</v>
      </c>
      <c r="B78" s="6" t="str">
        <f aca="false">IFERROR(INDEX(데이터_품목별!$E$3:$E$1828,MATCH($A78,데이터_품목별!$D$3:$D$1828,0)),"")</f>
        <v>식용의 채소ㆍ뿌리ㆍ괴경(塊莖)</v>
      </c>
      <c r="C78" s="25" t="n">
        <f aca="false">SUMIFS(데이터_품목별!$F$3:$F$1828,데이터_품목별!$D$3:$D$1828,$A78,데이터_품목별!$B$3:$B$1828,2025,데이터_품목별!$C$3:$C$1828,"&lt;=7")</f>
        <v>65319</v>
      </c>
      <c r="D78" s="25" t="n">
        <f aca="false">SUMIFS(데이터_품목별!$F$3:$F$1828,데이터_품목별!$D$3:$D$1828,$A78,데이터_품목별!$B$3:$B$1828,2026,데이터_품목별!$C$3:$C$1828,"&lt;=7")</f>
        <v>65742</v>
      </c>
      <c r="E78" s="25" t="n">
        <f aca="false">D78-C78</f>
        <v>423</v>
      </c>
      <c r="F78" s="40" t="n">
        <f aca="false">IFERROR(D78/C78-1,"-")</f>
        <v>0.00647591053139207</v>
      </c>
      <c r="G78" s="31" t="n">
        <f aca="false">IFERROR(E78/(분석2_월별추이!E28-분석2_월별추이!E27),"-")</f>
        <v>2.11845242072553E-006</v>
      </c>
      <c r="H78" s="31" t="n">
        <f aca="false">IFERROR(D78/분석2_월별추이!E28,"-")</f>
        <v>0.000110479088968009</v>
      </c>
      <c r="I78" s="25" t="n">
        <f aca="false">SUMIFS(데이터_품목별!$G$3:$G$1828,데이터_품목별!$D$3:$D$1828,$A78,데이터_품목별!$B$3:$B$1828,2025,데이터_품목별!$C$3:$C$1828,"&lt;=7")</f>
        <v>488233</v>
      </c>
      <c r="J78" s="25" t="n">
        <f aca="false">SUMIFS(데이터_품목별!$G$3:$G$1828,데이터_품목별!$D$3:$D$1828,$A78,데이터_품목별!$B$3:$B$1828,2026,데이터_품목별!$C$3:$C$1828,"&lt;=7")</f>
        <v>411974</v>
      </c>
      <c r="K78" s="40" t="n">
        <f aca="false">IFERROR(J78/I78-1,"-")</f>
        <v>-0.156193866453107</v>
      </c>
      <c r="L78" s="25" t="n">
        <f aca="false">C78-I78</f>
        <v>-422914</v>
      </c>
      <c r="M78" s="25" t="n">
        <f aca="false">D78-J78</f>
        <v>-346232</v>
      </c>
      <c r="N78" s="25" t="n">
        <f aca="false">M78-L78</f>
        <v>76682</v>
      </c>
    </row>
    <row r="79" customFormat="false" ht="15" hidden="false" customHeight="false" outlineLevel="0" collapsed="false">
      <c r="A79" s="50" t="s">
        <v>869</v>
      </c>
      <c r="B79" s="6" t="str">
        <f aca="false">IFERROR(INDEX(데이터_품목별!$E$3:$E$1828,MATCH($A79,데이터_품목별!$D$3:$D$1828,0)),"")</f>
        <v>악기와 그 부분품과 부속품</v>
      </c>
      <c r="C79" s="25" t="n">
        <f aca="false">SUMIFS(데이터_품목별!$F$3:$F$1828,데이터_품목별!$D$3:$D$1828,$A79,데이터_품목별!$B$3:$B$1828,2025,데이터_품목별!$C$3:$C$1828,"&lt;=7")</f>
        <v>64821</v>
      </c>
      <c r="D79" s="25" t="n">
        <f aca="false">SUMIFS(데이터_품목별!$F$3:$F$1828,데이터_품목별!$D$3:$D$1828,$A79,데이터_품목별!$B$3:$B$1828,2026,데이터_품목별!$C$3:$C$1828,"&lt;=7")</f>
        <v>58388</v>
      </c>
      <c r="E79" s="25" t="n">
        <f aca="false">D79-C79</f>
        <v>-6433</v>
      </c>
      <c r="F79" s="40" t="n">
        <f aca="false">IFERROR(D79/C79-1,"-")</f>
        <v>-0.0992425294271918</v>
      </c>
      <c r="G79" s="31" t="n">
        <f aca="false">IFERROR(E79/(분석2_월별추이!E28-분석2_월별추이!E27),"-")</f>
        <v>-3.22175045449819E-005</v>
      </c>
      <c r="H79" s="31" t="n">
        <f aca="false">IFERROR(D79/분석2_월별추이!E28,"-")</f>
        <v>9.81207302282275E-005</v>
      </c>
      <c r="I79" s="25" t="n">
        <f aca="false">SUMIFS(데이터_품목별!$G$3:$G$1828,데이터_품목별!$D$3:$D$1828,$A79,데이터_품목별!$B$3:$B$1828,2025,데이터_품목별!$C$3:$C$1828,"&lt;=7")</f>
        <v>110862</v>
      </c>
      <c r="J79" s="25" t="n">
        <f aca="false">SUMIFS(데이터_품목별!$G$3:$G$1828,데이터_품목별!$D$3:$D$1828,$A79,데이터_품목별!$B$3:$B$1828,2026,데이터_품목별!$C$3:$C$1828,"&lt;=7")</f>
        <v>99634</v>
      </c>
      <c r="K79" s="40" t="n">
        <f aca="false">IFERROR(J79/I79-1,"-")</f>
        <v>-0.101279067669716</v>
      </c>
      <c r="L79" s="25" t="n">
        <f aca="false">C79-I79</f>
        <v>-46041</v>
      </c>
      <c r="M79" s="25" t="n">
        <f aca="false">D79-J79</f>
        <v>-41246</v>
      </c>
      <c r="N79" s="25" t="n">
        <f aca="false">M79-L79</f>
        <v>4795</v>
      </c>
    </row>
    <row r="80" customFormat="false" ht="15" hidden="false" customHeight="false" outlineLevel="0" collapsed="false">
      <c r="A80" s="50" t="s">
        <v>323</v>
      </c>
      <c r="B80" s="6" t="str">
        <f aca="false">IFERROR(INDEX(데이터_품목별!$E$3:$E$1828,MATCH($A80,데이터_품목별!$D$3:$D$1828,0)),"")</f>
        <v>락(lac), 검ㆍ수지ㆍ그 밖의 식물성 수액과 추출물(extract)</v>
      </c>
      <c r="C80" s="25" t="n">
        <f aca="false">SUMIFS(데이터_품목별!$F$3:$F$1828,데이터_품목별!$D$3:$D$1828,$A80,데이터_품목별!$B$3:$B$1828,2025,데이터_품목별!$C$3:$C$1828,"&lt;=7")</f>
        <v>58563</v>
      </c>
      <c r="D80" s="25" t="n">
        <f aca="false">SUMIFS(데이터_품목별!$F$3:$F$1828,데이터_품목별!$D$3:$D$1828,$A80,데이터_품목별!$B$3:$B$1828,2026,데이터_품목별!$C$3:$C$1828,"&lt;=7")</f>
        <v>53683</v>
      </c>
      <c r="E80" s="25" t="n">
        <f aca="false">D80-C80</f>
        <v>-4880</v>
      </c>
      <c r="F80" s="40" t="n">
        <f aca="false">IFERROR(D80/C80-1,"-")</f>
        <v>-0.0833290644263443</v>
      </c>
      <c r="G80" s="31" t="n">
        <f aca="false">IFERROR(E80/(분석2_월별추이!E28-분석2_월별추이!E27),"-")</f>
        <v>-2.4439829345486E-005</v>
      </c>
      <c r="H80" s="31" t="n">
        <f aca="false">IFERROR(D80/분석2_월별추이!E28,"-")</f>
        <v>9.0214002206651E-005</v>
      </c>
      <c r="I80" s="25" t="n">
        <f aca="false">SUMIFS(데이터_품목별!$G$3:$G$1828,데이터_품목별!$D$3:$D$1828,$A80,데이터_품목별!$B$3:$B$1828,2025,데이터_품목별!$C$3:$C$1828,"&lt;=7")</f>
        <v>194674</v>
      </c>
      <c r="J80" s="25" t="n">
        <f aca="false">SUMIFS(데이터_품목별!$G$3:$G$1828,데이터_품목별!$D$3:$D$1828,$A80,데이터_품목별!$B$3:$B$1828,2026,데이터_품목별!$C$3:$C$1828,"&lt;=7")</f>
        <v>211596</v>
      </c>
      <c r="K80" s="40" t="n">
        <f aca="false">IFERROR(J80/I80-1,"-")</f>
        <v>0.0869248076271099</v>
      </c>
      <c r="L80" s="25" t="n">
        <f aca="false">C80-I80</f>
        <v>-136111</v>
      </c>
      <c r="M80" s="25" t="n">
        <f aca="false">D80-J80</f>
        <v>-157913</v>
      </c>
      <c r="N80" s="25" t="n">
        <f aca="false">M80-L80</f>
        <v>-21802</v>
      </c>
    </row>
    <row r="81" customFormat="false" ht="15" hidden="false" customHeight="false" outlineLevel="0" collapsed="false">
      <c r="A81" s="50" t="s">
        <v>267</v>
      </c>
      <c r="B81" s="6" t="str">
        <f aca="false">IFERROR(INDEX(데이터_품목별!$E$3:$E$1828,MATCH($A81,데이터_품목별!$D$3:$D$1828,0)),"")</f>
        <v>다른 류로 분류되지 않은 동물성 생산품</v>
      </c>
      <c r="C81" s="25" t="n">
        <f aca="false">SUMIFS(데이터_품목별!$F$3:$F$1828,데이터_품목별!$D$3:$D$1828,$A81,데이터_품목별!$B$3:$B$1828,2025,데이터_품목별!$C$3:$C$1828,"&lt;=7")</f>
        <v>45869</v>
      </c>
      <c r="D81" s="25" t="n">
        <f aca="false">SUMIFS(데이터_품목별!$F$3:$F$1828,데이터_품목별!$D$3:$D$1828,$A81,데이터_품목별!$B$3:$B$1828,2026,데이터_품목별!$C$3:$C$1828,"&lt;=7")</f>
        <v>52288</v>
      </c>
      <c r="E81" s="25" t="n">
        <f aca="false">D81-C81</f>
        <v>6419</v>
      </c>
      <c r="F81" s="40" t="n">
        <f aca="false">IFERROR(D81/C81-1,"-")</f>
        <v>0.139942008764089</v>
      </c>
      <c r="G81" s="31" t="n">
        <f aca="false">IFERROR(E81/(분석2_월별추이!E28-분석2_월별추이!E27),"-")</f>
        <v>3.21473902804662E-005</v>
      </c>
      <c r="H81" s="31" t="n">
        <f aca="false">IFERROR(D81/분석2_월별추이!E28,"-")</f>
        <v>8.78697119643345E-005</v>
      </c>
      <c r="I81" s="25" t="n">
        <f aca="false">SUMIFS(데이터_품목별!$G$3:$G$1828,데이터_품목별!$D$3:$D$1828,$A81,데이터_품목별!$B$3:$B$1828,2025,데이터_품목별!$C$3:$C$1828,"&lt;=7")</f>
        <v>140141</v>
      </c>
      <c r="J81" s="25" t="n">
        <f aca="false">SUMIFS(데이터_품목별!$G$3:$G$1828,데이터_품목별!$D$3:$D$1828,$A81,데이터_품목별!$B$3:$B$1828,2026,데이터_품목별!$C$3:$C$1828,"&lt;=7")</f>
        <v>131622</v>
      </c>
      <c r="K81" s="40" t="n">
        <f aca="false">IFERROR(J81/I81-1,"-")</f>
        <v>-0.0607887770174325</v>
      </c>
      <c r="L81" s="25" t="n">
        <f aca="false">C81-I81</f>
        <v>-94272</v>
      </c>
      <c r="M81" s="25" t="n">
        <f aca="false">D81-J81</f>
        <v>-79334</v>
      </c>
      <c r="N81" s="25" t="n">
        <f aca="false">M81-L81</f>
        <v>14938</v>
      </c>
    </row>
    <row r="82" customFormat="false" ht="15" hidden="false" customHeight="false" outlineLevel="0" collapsed="false">
      <c r="A82" s="50" t="s">
        <v>540</v>
      </c>
      <c r="B82" s="6" t="str">
        <f aca="false">IFERROR(INDEX(데이터_품목별!$E$3:$E$1828,MATCH($A82,데이터_품목별!$D$3:$D$1828,0)),"")</f>
        <v>목재와 그 제품, 목탄</v>
      </c>
      <c r="C82" s="25" t="n">
        <f aca="false">SUMIFS(데이터_품목별!$F$3:$F$1828,데이터_품목별!$D$3:$D$1828,$A82,데이터_품목별!$B$3:$B$1828,2025,데이터_품목별!$C$3:$C$1828,"&lt;=7")</f>
        <v>41875</v>
      </c>
      <c r="D82" s="25" t="n">
        <f aca="false">SUMIFS(데이터_품목별!$F$3:$F$1828,데이터_품목별!$D$3:$D$1828,$A82,데이터_품목별!$B$3:$B$1828,2026,데이터_품목별!$C$3:$C$1828,"&lt;=7")</f>
        <v>50586</v>
      </c>
      <c r="E82" s="25" t="n">
        <f aca="false">D82-C82</f>
        <v>8711</v>
      </c>
      <c r="F82" s="40" t="n">
        <f aca="false">IFERROR(D82/C82-1,"-")</f>
        <v>0.208023880597015</v>
      </c>
      <c r="G82" s="31" t="n">
        <f aca="false">IFERROR(E82/(분석2_월별추이!E28-분석2_월별추이!E27),"-")</f>
        <v>4.36260970140428E-005</v>
      </c>
      <c r="H82" s="31" t="n">
        <f aca="false">IFERROR(D82/분석2_월별추이!E28,"-")</f>
        <v>8.50095098192286E-005</v>
      </c>
      <c r="I82" s="25" t="n">
        <f aca="false">SUMIFS(데이터_품목별!$G$3:$G$1828,데이터_품목별!$D$3:$D$1828,$A82,데이터_품목별!$B$3:$B$1828,2025,데이터_품목별!$C$3:$C$1828,"&lt;=7")</f>
        <v>1667086</v>
      </c>
      <c r="J82" s="25" t="n">
        <f aca="false">SUMIFS(데이터_품목별!$G$3:$G$1828,데이터_품목별!$D$3:$D$1828,$A82,데이터_품목별!$B$3:$B$1828,2026,데이터_품목별!$C$3:$C$1828,"&lt;=7")</f>
        <v>1504104</v>
      </c>
      <c r="K82" s="40" t="n">
        <f aca="false">IFERROR(J82/I82-1,"-")</f>
        <v>-0.0977646024260296</v>
      </c>
      <c r="L82" s="25" t="n">
        <f aca="false">C82-I82</f>
        <v>-1625211</v>
      </c>
      <c r="M82" s="25" t="n">
        <f aca="false">D82-J82</f>
        <v>-1453518</v>
      </c>
      <c r="N82" s="25" t="n">
        <f aca="false">M82-L82</f>
        <v>171693</v>
      </c>
    </row>
    <row r="83" customFormat="false" ht="15" hidden="false" customHeight="false" outlineLevel="0" collapsed="false">
      <c r="A83" s="50" t="s">
        <v>260</v>
      </c>
      <c r="B83" s="6" t="str">
        <f aca="false">IFERROR(INDEX(데이터_품목별!$E$3:$E$1828,MATCH($A83,데이터_품목별!$D$3:$D$1828,0)),"")</f>
        <v>낙농품, 새의 알, 천연꿀, 다른 류로 분류되지 않은 식용인 동물성 생산품</v>
      </c>
      <c r="C83" s="25" t="n">
        <f aca="false">SUMIFS(데이터_품목별!$F$3:$F$1828,데이터_품목별!$D$3:$D$1828,$A83,데이터_품목별!$B$3:$B$1828,2025,데이터_품목별!$C$3:$C$1828,"&lt;=7")</f>
        <v>49475</v>
      </c>
      <c r="D83" s="25" t="n">
        <f aca="false">SUMIFS(데이터_품목별!$F$3:$F$1828,데이터_품목별!$D$3:$D$1828,$A83,데이터_품목별!$B$3:$B$1828,2026,데이터_품목별!$C$3:$C$1828,"&lt;=7")</f>
        <v>46478</v>
      </c>
      <c r="E83" s="25" t="n">
        <f aca="false">D83-C83</f>
        <v>-2997</v>
      </c>
      <c r="F83" s="40" t="n">
        <f aca="false">IFERROR(D83/C83-1,"-")</f>
        <v>-0.0605760485093482</v>
      </c>
      <c r="G83" s="31" t="n">
        <f aca="false">IFERROR(E83/(분석2_월별추이!E28-분석2_월별추이!E27),"-")</f>
        <v>-1.50094607681192E-005</v>
      </c>
      <c r="H83" s="31" t="n">
        <f aca="false">IFERROR(D83/분석2_월별추이!E28,"-")</f>
        <v>7.81060371916757E-005</v>
      </c>
      <c r="I83" s="25" t="n">
        <f aca="false">SUMIFS(데이터_품목별!$G$3:$G$1828,데이터_품목별!$D$3:$D$1828,$A83,데이터_품목별!$B$3:$B$1828,2025,데이터_품목별!$C$3:$C$1828,"&lt;=7")</f>
        <v>977285</v>
      </c>
      <c r="J83" s="25" t="n">
        <f aca="false">SUMIFS(데이터_품목별!$G$3:$G$1828,데이터_품목별!$D$3:$D$1828,$A83,데이터_품목별!$B$3:$B$1828,2026,데이터_품목별!$C$3:$C$1828,"&lt;=7")</f>
        <v>1052716</v>
      </c>
      <c r="K83" s="40" t="n">
        <f aca="false">IFERROR(J83/I83-1,"-")</f>
        <v>0.0771842400118696</v>
      </c>
      <c r="L83" s="25" t="n">
        <f aca="false">C83-I83</f>
        <v>-927810</v>
      </c>
      <c r="M83" s="25" t="n">
        <f aca="false">D83-J83</f>
        <v>-1006238</v>
      </c>
      <c r="N83" s="25" t="n">
        <f aca="false">M83-L83</f>
        <v>-78428</v>
      </c>
    </row>
    <row r="84" customFormat="false" ht="15" hidden="false" customHeight="false" outlineLevel="0" collapsed="false">
      <c r="A84" s="50" t="s">
        <v>484</v>
      </c>
      <c r="B84" s="6" t="str">
        <f aca="false">IFERROR(INDEX(데이터_품목별!$E$3:$E$1828,MATCH($A84,데이터_품목별!$D$3:$D$1828,0)),"")</f>
        <v>화약류, 화공품, 성냥, 발화성 합금, 특정 가연성 조제품</v>
      </c>
      <c r="C84" s="25" t="n">
        <f aca="false">SUMIFS(데이터_품목별!$F$3:$F$1828,데이터_품목별!$D$3:$D$1828,$A84,데이터_품목별!$B$3:$B$1828,2025,데이터_품목별!$C$3:$C$1828,"&lt;=7")</f>
        <v>24862</v>
      </c>
      <c r="D84" s="25" t="n">
        <f aca="false">SUMIFS(데이터_품목별!$F$3:$F$1828,데이터_품목별!$D$3:$D$1828,$A84,데이터_품목별!$B$3:$B$1828,2026,데이터_품목별!$C$3:$C$1828,"&lt;=7")</f>
        <v>45591</v>
      </c>
      <c r="E84" s="25" t="n">
        <f aca="false">D84-C84</f>
        <v>20729</v>
      </c>
      <c r="F84" s="40" t="n">
        <f aca="false">IFERROR(D84/C84-1,"-")</f>
        <v>0.833762368272866</v>
      </c>
      <c r="G84" s="31" t="n">
        <f aca="false">IFERROR(E84/(분석2_월별추이!E28-분석2_월별추이!E27),"-")</f>
        <v>0.000103814184939053</v>
      </c>
      <c r="H84" s="31" t="n">
        <f aca="false">IFERROR(D84/분석2_월별추이!E28,"-")</f>
        <v>7.66154383064178E-005</v>
      </c>
      <c r="I84" s="25" t="n">
        <f aca="false">SUMIFS(데이터_품목별!$G$3:$G$1828,데이터_품목별!$D$3:$D$1828,$A84,데이터_품목별!$B$3:$B$1828,2025,데이터_품목별!$C$3:$C$1828,"&lt;=7")</f>
        <v>35422</v>
      </c>
      <c r="J84" s="25" t="n">
        <f aca="false">SUMIFS(데이터_품목별!$G$3:$G$1828,데이터_품목별!$D$3:$D$1828,$A84,데이터_품목별!$B$3:$B$1828,2026,데이터_품목별!$C$3:$C$1828,"&lt;=7")</f>
        <v>40890</v>
      </c>
      <c r="K84" s="40" t="n">
        <f aca="false">IFERROR(J84/I84-1,"-")</f>
        <v>0.154367342329626</v>
      </c>
      <c r="L84" s="25" t="n">
        <f aca="false">C84-I84</f>
        <v>-10560</v>
      </c>
      <c r="M84" s="25" t="n">
        <f aca="false">D84-J84</f>
        <v>4701</v>
      </c>
      <c r="N84" s="25" t="n">
        <f aca="false">M84-L84</f>
        <v>15261</v>
      </c>
    </row>
    <row r="85" customFormat="false" ht="15" hidden="false" customHeight="false" outlineLevel="0" collapsed="false">
      <c r="A85" s="50" t="s">
        <v>246</v>
      </c>
      <c r="B85" s="6" t="str">
        <f aca="false">IFERROR(INDEX(데이터_품목별!$E$3:$E$1828,MATCH($A85,데이터_품목별!$D$3:$D$1828,0)),"")</f>
        <v>육과 식용 설육(屑肉)</v>
      </c>
      <c r="C85" s="25" t="n">
        <f aca="false">SUMIFS(데이터_품목별!$F$3:$F$1828,데이터_품목별!$D$3:$D$1828,$A85,데이터_품목별!$B$3:$B$1828,2025,데이터_품목별!$C$3:$C$1828,"&lt;=7")</f>
        <v>43899</v>
      </c>
      <c r="D85" s="25" t="n">
        <f aca="false">SUMIFS(데이터_품목별!$F$3:$F$1828,데이터_품목별!$D$3:$D$1828,$A85,데이터_품목별!$B$3:$B$1828,2026,데이터_품목별!$C$3:$C$1828,"&lt;=7")</f>
        <v>45348</v>
      </c>
      <c r="E85" s="25" t="n">
        <f aca="false">D85-C85</f>
        <v>1449</v>
      </c>
      <c r="F85" s="40" t="n">
        <f aca="false">IFERROR(D85/C85-1,"-")</f>
        <v>0.0330075855942049</v>
      </c>
      <c r="G85" s="31" t="n">
        <f aca="false">IFERROR(E85/(분석2_월별추이!E28-분석2_월별추이!E27),"-")</f>
        <v>7.25682637737895E-006</v>
      </c>
      <c r="H85" s="31" t="n">
        <f aca="false">IFERROR(D85/분석2_월별추이!E28,"-")</f>
        <v>7.62070780706594E-005</v>
      </c>
      <c r="I85" s="25" t="n">
        <f aca="false">SUMIFS(데이터_품목별!$G$3:$G$1828,데이터_품목별!$D$3:$D$1828,$A85,데이터_품목별!$B$3:$B$1828,2025,데이터_품목별!$C$3:$C$1828,"&lt;=7")</f>
        <v>4253312</v>
      </c>
      <c r="J85" s="25" t="n">
        <f aca="false">SUMIFS(데이터_품목별!$G$3:$G$1828,데이터_품목별!$D$3:$D$1828,$A85,데이터_품목별!$B$3:$B$1828,2026,데이터_품목별!$C$3:$C$1828,"&lt;=7")</f>
        <v>5009604</v>
      </c>
      <c r="K85" s="40" t="n">
        <f aca="false">IFERROR(J85/I85-1,"-")</f>
        <v>0.177812490595564</v>
      </c>
      <c r="L85" s="25" t="n">
        <f aca="false">C85-I85</f>
        <v>-4209413</v>
      </c>
      <c r="M85" s="25" t="n">
        <f aca="false">D85-J85</f>
        <v>-4964256</v>
      </c>
      <c r="N85" s="25" t="n">
        <f aca="false">M85-L85</f>
        <v>-754843</v>
      </c>
    </row>
    <row r="86" customFormat="false" ht="15" hidden="false" customHeight="false" outlineLevel="0" collapsed="false">
      <c r="A86" s="50" t="s">
        <v>358</v>
      </c>
      <c r="B86" s="6" t="str">
        <f aca="false">IFERROR(INDEX(데이터_품목별!$E$3:$E$1828,MATCH($A86,데이터_품목별!$D$3:$D$1828,0)),"")</f>
        <v>코코아와 그 조제품</v>
      </c>
      <c r="C86" s="25" t="n">
        <f aca="false">SUMIFS(데이터_품목별!$F$3:$F$1828,데이터_품목별!$D$3:$D$1828,$A86,데이터_품목별!$B$3:$B$1828,2025,데이터_품목별!$C$3:$C$1828,"&lt;=7")</f>
        <v>57755</v>
      </c>
      <c r="D86" s="25" t="n">
        <f aca="false">SUMIFS(데이터_품목별!$F$3:$F$1828,데이터_품목별!$D$3:$D$1828,$A86,데이터_품목별!$B$3:$B$1828,2026,데이터_품목별!$C$3:$C$1828,"&lt;=7")</f>
        <v>44003</v>
      </c>
      <c r="E86" s="25" t="n">
        <f aca="false">D86-C86</f>
        <v>-13752</v>
      </c>
      <c r="F86" s="40" t="n">
        <f aca="false">IFERROR(D86/C86-1,"-")</f>
        <v>-0.23810925460999</v>
      </c>
      <c r="G86" s="31" t="n">
        <f aca="false">IFERROR(E86/(분석2_월별추이!E28-분석2_월별추이!E27),"-")</f>
        <v>-6.88722404014599E-005</v>
      </c>
      <c r="H86" s="31" t="n">
        <f aca="false">IFERROR(D86/분석2_월별추이!E28,"-")</f>
        <v>7.39468125682109E-005</v>
      </c>
      <c r="I86" s="25" t="n">
        <f aca="false">SUMIFS(데이터_품목별!$G$3:$G$1828,데이터_품목별!$D$3:$D$1828,$A86,데이터_품목별!$B$3:$B$1828,2025,데이터_품목별!$C$3:$C$1828,"&lt;=7")</f>
        <v>358520</v>
      </c>
      <c r="J86" s="25" t="n">
        <f aca="false">SUMIFS(데이터_품목별!$G$3:$G$1828,데이터_품목별!$D$3:$D$1828,$A86,데이터_품목별!$B$3:$B$1828,2026,데이터_품목별!$C$3:$C$1828,"&lt;=7")</f>
        <v>313207</v>
      </c>
      <c r="K86" s="40" t="n">
        <f aca="false">IFERROR(J86/I86-1,"-")</f>
        <v>-0.126389043846926</v>
      </c>
      <c r="L86" s="25" t="n">
        <f aca="false">C86-I86</f>
        <v>-300765</v>
      </c>
      <c r="M86" s="25" t="n">
        <f aca="false">D86-J86</f>
        <v>-269204</v>
      </c>
      <c r="N86" s="25" t="n">
        <f aca="false">M86-L86</f>
        <v>31561</v>
      </c>
    </row>
    <row r="87" customFormat="false" ht="15" hidden="false" customHeight="false" outlineLevel="0" collapsed="false">
      <c r="A87" s="50" t="s">
        <v>631</v>
      </c>
      <c r="B87" s="6" t="str">
        <f aca="false">IFERROR(INDEX(데이터_품목별!$E$3:$E$1828,MATCH($A87,데이터_품목별!$D$3:$D$1828,0)),"")</f>
        <v>양탄자류와 그 밖의 방직용 섬유로 만든 바닥깔개</v>
      </c>
      <c r="C87" s="25" t="n">
        <f aca="false">SUMIFS(데이터_품목별!$F$3:$F$1828,데이터_품목별!$D$3:$D$1828,$A87,데이터_품목별!$B$3:$B$1828,2025,데이터_품목별!$C$3:$C$1828,"&lt;=7")</f>
        <v>44548</v>
      </c>
      <c r="D87" s="25" t="n">
        <f aca="false">SUMIFS(데이터_품목별!$F$3:$F$1828,데이터_품목별!$D$3:$D$1828,$A87,데이터_품목별!$B$3:$B$1828,2026,데이터_품목별!$C$3:$C$1828,"&lt;=7")</f>
        <v>35300</v>
      </c>
      <c r="E87" s="25" t="n">
        <f aca="false">D87-C87</f>
        <v>-9248</v>
      </c>
      <c r="F87" s="40" t="n">
        <f aca="false">IFERROR(D87/C87-1,"-")</f>
        <v>-0.207596300619556</v>
      </c>
      <c r="G87" s="31" t="n">
        <f aca="false">IFERROR(E87/(분석2_월별추이!E28-분석2_월별추이!E27),"-")</f>
        <v>-4.63154798743965E-005</v>
      </c>
      <c r="H87" s="31" t="n">
        <f aca="false">IFERROR(D87/분석2_월별추이!E28,"-")</f>
        <v>5.9321466346791E-005</v>
      </c>
      <c r="I87" s="25" t="n">
        <f aca="false">SUMIFS(데이터_품목별!$G$3:$G$1828,데이터_품목별!$D$3:$D$1828,$A87,데이터_품목별!$B$3:$B$1828,2025,데이터_품목별!$C$3:$C$1828,"&lt;=7")</f>
        <v>67142</v>
      </c>
      <c r="J87" s="25" t="n">
        <f aca="false">SUMIFS(데이터_품목별!$G$3:$G$1828,데이터_품목별!$D$3:$D$1828,$A87,데이터_품목별!$B$3:$B$1828,2026,데이터_품목별!$C$3:$C$1828,"&lt;=7")</f>
        <v>64698</v>
      </c>
      <c r="K87" s="40" t="n">
        <f aca="false">IFERROR(J87/I87-1,"-")</f>
        <v>-0.0364004646867833</v>
      </c>
      <c r="L87" s="25" t="n">
        <f aca="false">C87-I87</f>
        <v>-22594</v>
      </c>
      <c r="M87" s="25" t="n">
        <f aca="false">D87-J87</f>
        <v>-29398</v>
      </c>
      <c r="N87" s="25" t="n">
        <f aca="false">M87-L87</f>
        <v>-6804</v>
      </c>
    </row>
    <row r="88" customFormat="false" ht="15" hidden="false" customHeight="false" outlineLevel="0" collapsed="false">
      <c r="A88" s="50" t="s">
        <v>589</v>
      </c>
      <c r="B88" s="6" t="str">
        <f aca="false">IFERROR(INDEX(데이터_품목별!$E$3:$E$1828,MATCH($A88,데이터_품목별!$D$3:$D$1828,0)),"")</f>
        <v>양모ㆍ동물의 부드러운 털이나 거친 털ㆍ말의 털로 만든 실과 직물</v>
      </c>
      <c r="C88" s="25" t="n">
        <f aca="false">SUMIFS(데이터_품목별!$F$3:$F$1828,데이터_품목별!$D$3:$D$1828,$A88,데이터_품목별!$B$3:$B$1828,2025,데이터_품목별!$C$3:$C$1828,"&lt;=7")</f>
        <v>27824</v>
      </c>
      <c r="D88" s="25" t="n">
        <f aca="false">SUMIFS(데이터_품목별!$F$3:$F$1828,데이터_품목별!$D$3:$D$1828,$A88,데이터_품목별!$B$3:$B$1828,2026,데이터_품목별!$C$3:$C$1828,"&lt;=7")</f>
        <v>27604</v>
      </c>
      <c r="E88" s="25" t="n">
        <f aca="false">D88-C88</f>
        <v>-220</v>
      </c>
      <c r="F88" s="40" t="n">
        <f aca="false">IFERROR(D88/C88-1,"-")</f>
        <v>-0.00790684301322597</v>
      </c>
      <c r="G88" s="31" t="n">
        <f aca="false">IFERROR(E88/(분석2_월별추이!E28-분석2_월별추이!E27),"-")</f>
        <v>-1.10179558524732E-006</v>
      </c>
      <c r="H88" s="31" t="n">
        <f aca="false">IFERROR(D88/분석2_월별추이!E28,"-")</f>
        <v>4.63883783863121E-005</v>
      </c>
      <c r="I88" s="25" t="n">
        <f aca="false">SUMIFS(데이터_품목별!$G$3:$G$1828,데이터_품목별!$D$3:$D$1828,$A88,데이터_품목별!$B$3:$B$1828,2025,데이터_품목별!$C$3:$C$1828,"&lt;=7")</f>
        <v>132256</v>
      </c>
      <c r="J88" s="25" t="n">
        <f aca="false">SUMIFS(데이터_품목별!$G$3:$G$1828,데이터_품목별!$D$3:$D$1828,$A88,데이터_품목별!$B$3:$B$1828,2026,데이터_품목별!$C$3:$C$1828,"&lt;=7")</f>
        <v>132960</v>
      </c>
      <c r="K88" s="40" t="n">
        <f aca="false">IFERROR(J88/I88-1,"-")</f>
        <v>0.00532300992015489</v>
      </c>
      <c r="L88" s="25" t="n">
        <f aca="false">C88-I88</f>
        <v>-104432</v>
      </c>
      <c r="M88" s="25" t="n">
        <f aca="false">D88-J88</f>
        <v>-105356</v>
      </c>
      <c r="N88" s="25" t="n">
        <f aca="false">M88-L88</f>
        <v>-924</v>
      </c>
    </row>
    <row r="89" customFormat="false" ht="15" hidden="false" customHeight="false" outlineLevel="0" collapsed="false">
      <c r="A89" s="50" t="s">
        <v>295</v>
      </c>
      <c r="B89" s="6" t="str">
        <f aca="false">IFERROR(INDEX(데이터_품목별!$E$3:$E$1828,MATCH($A89,데이터_품목별!$D$3:$D$1828,0)),"")</f>
        <v>커피ㆍ차ㆍ마테(maté)ㆍ향신료</v>
      </c>
      <c r="C89" s="25" t="n">
        <f aca="false">SUMIFS(데이터_품목별!$F$3:$F$1828,데이터_품목별!$D$3:$D$1828,$A89,데이터_품목별!$B$3:$B$1828,2025,데이터_품목별!$C$3:$C$1828,"&lt;=7")</f>
        <v>24400</v>
      </c>
      <c r="D89" s="25" t="n">
        <f aca="false">SUMIFS(데이터_품목별!$F$3:$F$1828,데이터_품목별!$D$3:$D$1828,$A89,데이터_품목별!$B$3:$B$1828,2026,데이터_품목별!$C$3:$C$1828,"&lt;=7")</f>
        <v>25995</v>
      </c>
      <c r="E89" s="25" t="n">
        <f aca="false">D89-C89</f>
        <v>1595</v>
      </c>
      <c r="F89" s="40" t="n">
        <f aca="false">IFERROR(D89/C89-1,"-")</f>
        <v>0.0653688524590164</v>
      </c>
      <c r="G89" s="31" t="n">
        <f aca="false">IFERROR(E89/(분석2_월별추이!E28-분석2_월별추이!E27),"-")</f>
        <v>7.98801799304308E-006</v>
      </c>
      <c r="H89" s="31" t="n">
        <f aca="false">IFERROR(D89/분석2_월별추이!E28,"-")</f>
        <v>4.36844622573607E-005</v>
      </c>
      <c r="I89" s="25" t="n">
        <f aca="false">SUMIFS(데이터_품목별!$G$3:$G$1828,데이터_품목별!$D$3:$D$1828,$A89,데이터_품목별!$B$3:$B$1828,2025,데이터_품목별!$C$3:$C$1828,"&lt;=7")</f>
        <v>1110493</v>
      </c>
      <c r="J89" s="25" t="n">
        <f aca="false">SUMIFS(데이터_품목별!$G$3:$G$1828,데이터_품목별!$D$3:$D$1828,$A89,데이터_품목별!$B$3:$B$1828,2026,데이터_품목별!$C$3:$C$1828,"&lt;=7")</f>
        <v>986200</v>
      </c>
      <c r="K89" s="40" t="n">
        <f aca="false">IFERROR(J89/I89-1,"-")</f>
        <v>-0.111925964414003</v>
      </c>
      <c r="L89" s="25" t="n">
        <f aca="false">C89-I89</f>
        <v>-1086093</v>
      </c>
      <c r="M89" s="25" t="n">
        <f aca="false">D89-J89</f>
        <v>-960205</v>
      </c>
      <c r="N89" s="25" t="n">
        <f aca="false">M89-L89</f>
        <v>125888</v>
      </c>
    </row>
    <row r="90" customFormat="false" ht="15" hidden="false" customHeight="false" outlineLevel="0" collapsed="false">
      <c r="A90" s="50" t="s">
        <v>302</v>
      </c>
      <c r="B90" s="6" t="str">
        <f aca="false">IFERROR(INDEX(데이터_품목별!$E$3:$E$1828,MATCH($A90,데이터_품목별!$D$3:$D$1828,0)),"")</f>
        <v>곡물</v>
      </c>
      <c r="C90" s="25" t="n">
        <f aca="false">SUMIFS(데이터_품목별!$F$3:$F$1828,데이터_품목별!$D$3:$D$1828,$A90,데이터_품목별!$B$3:$B$1828,2025,데이터_품목별!$C$3:$C$1828,"&lt;=7")</f>
        <v>33908</v>
      </c>
      <c r="D90" s="25" t="n">
        <f aca="false">SUMIFS(데이터_품목별!$F$3:$F$1828,데이터_품목별!$D$3:$D$1828,$A90,데이터_품목별!$B$3:$B$1828,2026,데이터_품목별!$C$3:$C$1828,"&lt;=7")</f>
        <v>24444</v>
      </c>
      <c r="E90" s="25" t="n">
        <f aca="false">D90-C90</f>
        <v>-9464</v>
      </c>
      <c r="F90" s="40" t="n">
        <f aca="false">IFERROR(D90/C90-1,"-")</f>
        <v>-0.279108175061932</v>
      </c>
      <c r="G90" s="31" t="n">
        <f aca="false">IFERROR(E90/(분석2_월별추이!E28-분석2_월별추이!E27),"-")</f>
        <v>-4.73972428126393E-005</v>
      </c>
      <c r="H90" s="31" t="n">
        <f aca="false">IFERROR(D90/분석2_월별추이!E28,"-")</f>
        <v>4.10780148266561E-005</v>
      </c>
      <c r="I90" s="25" t="n">
        <f aca="false">SUMIFS(데이터_품목별!$G$3:$G$1828,데이터_품목별!$D$3:$D$1828,$A90,데이터_품목별!$B$3:$B$1828,2025,데이터_품목별!$C$3:$C$1828,"&lt;=7")</f>
        <v>2567943</v>
      </c>
      <c r="J90" s="25" t="n">
        <f aca="false">SUMIFS(데이터_품목별!$G$3:$G$1828,데이터_품목별!$D$3:$D$1828,$A90,데이터_품목별!$B$3:$B$1828,2026,데이터_품목별!$C$3:$C$1828,"&lt;=7")</f>
        <v>2614719</v>
      </c>
      <c r="K90" s="40" t="n">
        <f aca="false">IFERROR(J90/I90-1,"-")</f>
        <v>0.0182153575838715</v>
      </c>
      <c r="L90" s="25" t="n">
        <f aca="false">C90-I90</f>
        <v>-2534035</v>
      </c>
      <c r="M90" s="25" t="n">
        <f aca="false">D90-J90</f>
        <v>-2590275</v>
      </c>
      <c r="N90" s="25" t="n">
        <f aca="false">M90-L90</f>
        <v>-56240</v>
      </c>
    </row>
    <row r="91" customFormat="false" ht="15" hidden="false" customHeight="false" outlineLevel="0" collapsed="false">
      <c r="A91" s="50" t="s">
        <v>309</v>
      </c>
      <c r="B91" s="6" t="str">
        <f aca="false">IFERROR(INDEX(데이터_품목별!$E$3:$E$1828,MATCH($A91,데이터_품목별!$D$3:$D$1828,0)),"")</f>
        <v>제분공업의 생산품과 맥아, 전분, 이눌린(inulin), 밀의 글루텐(gluten)</v>
      </c>
      <c r="C91" s="25" t="n">
        <f aca="false">SUMIFS(데이터_품목별!$F$3:$F$1828,데이터_품목별!$D$3:$D$1828,$A91,데이터_품목별!$B$3:$B$1828,2025,데이터_품목별!$C$3:$C$1828,"&lt;=7")</f>
        <v>24559</v>
      </c>
      <c r="D91" s="25" t="n">
        <f aca="false">SUMIFS(데이터_품목별!$F$3:$F$1828,데이터_품목별!$D$3:$D$1828,$A91,데이터_품목별!$B$3:$B$1828,2026,데이터_품목별!$C$3:$C$1828,"&lt;=7")</f>
        <v>23796</v>
      </c>
      <c r="E91" s="25" t="n">
        <f aca="false">D91-C91</f>
        <v>-763</v>
      </c>
      <c r="F91" s="40" t="n">
        <f aca="false">IFERROR(D91/C91-1,"-")</f>
        <v>-0.031068040229651</v>
      </c>
      <c r="G91" s="31" t="n">
        <f aca="false">IFERROR(E91/(분석2_월별추이!E28-분석2_월별추이!E27),"-")</f>
        <v>-3.82122741610776E-006</v>
      </c>
      <c r="H91" s="31" t="n">
        <f aca="false">IFERROR(D91/분석2_월별추이!E28,"-")</f>
        <v>3.99890541979671E-005</v>
      </c>
      <c r="I91" s="25" t="n">
        <f aca="false">SUMIFS(데이터_품목별!$G$3:$G$1828,데이터_품목별!$D$3:$D$1828,$A91,데이터_품목별!$B$3:$B$1828,2025,데이터_품목별!$C$3:$C$1828,"&lt;=7")</f>
        <v>203652</v>
      </c>
      <c r="J91" s="25" t="n">
        <f aca="false">SUMIFS(데이터_품목별!$G$3:$G$1828,데이터_품목별!$D$3:$D$1828,$A91,데이터_품목별!$B$3:$B$1828,2026,데이터_품목별!$C$3:$C$1828,"&lt;=7")</f>
        <v>177830</v>
      </c>
      <c r="K91" s="40" t="n">
        <f aca="false">IFERROR(J91/I91-1,"-")</f>
        <v>-0.126794728261937</v>
      </c>
      <c r="L91" s="25" t="n">
        <f aca="false">C91-I91</f>
        <v>-179093</v>
      </c>
      <c r="M91" s="25" t="n">
        <f aca="false">D91-J91</f>
        <v>-154034</v>
      </c>
      <c r="N91" s="25" t="n">
        <f aca="false">M91-L91</f>
        <v>25059</v>
      </c>
    </row>
    <row r="92" customFormat="false" ht="15" hidden="false" customHeight="false" outlineLevel="0" collapsed="false">
      <c r="A92" s="50" t="s">
        <v>582</v>
      </c>
      <c r="B92" s="6" t="str">
        <f aca="false">IFERROR(INDEX(데이터_품목별!$E$3:$E$1828,MATCH($A92,데이터_품목별!$D$3:$D$1828,0)),"")</f>
        <v>견</v>
      </c>
      <c r="C92" s="25" t="n">
        <f aca="false">SUMIFS(데이터_품목별!$F$3:$F$1828,데이터_품목별!$D$3:$D$1828,$A92,데이터_품목별!$B$3:$B$1828,2025,데이터_품목별!$C$3:$C$1828,"&lt;=7")</f>
        <v>10939</v>
      </c>
      <c r="D92" s="25" t="n">
        <f aca="false">SUMIFS(데이터_품목별!$F$3:$F$1828,데이터_품목별!$D$3:$D$1828,$A92,데이터_품목별!$B$3:$B$1828,2026,데이터_품목별!$C$3:$C$1828,"&lt;=7")</f>
        <v>12550</v>
      </c>
      <c r="E92" s="25" t="n">
        <f aca="false">D92-C92</f>
        <v>1611</v>
      </c>
      <c r="F92" s="40" t="n">
        <f aca="false">IFERROR(D92/C92-1,"-")</f>
        <v>0.147271231373983</v>
      </c>
      <c r="G92" s="31" t="n">
        <f aca="false">IFERROR(E92/(분석2_월별추이!E28-분석2_월별추이!E27),"-")</f>
        <v>8.06814858106107E-006</v>
      </c>
      <c r="H92" s="31" t="n">
        <f aca="false">IFERROR(D92/분석2_월별추이!E28,"-")</f>
        <v>2.1090209706862E-005</v>
      </c>
      <c r="I92" s="25" t="n">
        <f aca="false">SUMIFS(데이터_품목별!$G$3:$G$1828,데이터_품목별!$D$3:$D$1828,$A92,데이터_품목별!$B$3:$B$1828,2025,데이터_품목별!$C$3:$C$1828,"&lt;=7")</f>
        <v>15171</v>
      </c>
      <c r="J92" s="25" t="n">
        <f aca="false">SUMIFS(데이터_품목별!$G$3:$G$1828,데이터_품목별!$D$3:$D$1828,$A92,데이터_품목별!$B$3:$B$1828,2026,데이터_품목별!$C$3:$C$1828,"&lt;=7")</f>
        <v>16549</v>
      </c>
      <c r="K92" s="40" t="n">
        <f aca="false">IFERROR(J92/I92-1,"-")</f>
        <v>0.0908311910882604</v>
      </c>
      <c r="L92" s="25" t="n">
        <f aca="false">C92-I92</f>
        <v>-4232</v>
      </c>
      <c r="M92" s="25" t="n">
        <f aca="false">D92-J92</f>
        <v>-3999</v>
      </c>
      <c r="N92" s="25" t="n">
        <f aca="false">M92-L92</f>
        <v>233</v>
      </c>
    </row>
    <row r="93" customFormat="false" ht="15" hidden="false" customHeight="false" outlineLevel="0" collapsed="false">
      <c r="A93" s="50" t="s">
        <v>701</v>
      </c>
      <c r="B93" s="6" t="str">
        <f aca="false">IFERROR(INDEX(데이터_품목별!$E$3:$E$1828,MATCH($A93,데이터_품목별!$D$3:$D$1828,0)),"")</f>
        <v>조제 깃털ㆍ솜털과 그 제품, 조화, 사람 머리카락으로 된 제품</v>
      </c>
      <c r="C93" s="25" t="n">
        <f aca="false">SUMIFS(데이터_품목별!$F$3:$F$1828,데이터_품목별!$D$3:$D$1828,$A93,데이터_품목별!$B$3:$B$1828,2025,데이터_품목별!$C$3:$C$1828,"&lt;=7")</f>
        <v>11698</v>
      </c>
      <c r="D93" s="25" t="n">
        <f aca="false">SUMIFS(데이터_품목별!$F$3:$F$1828,데이터_품목별!$D$3:$D$1828,$A93,데이터_품목별!$B$3:$B$1828,2026,데이터_품목별!$C$3:$C$1828,"&lt;=7")</f>
        <v>11608</v>
      </c>
      <c r="E93" s="25" t="n">
        <f aca="false">D93-C93</f>
        <v>-90</v>
      </c>
      <c r="F93" s="40" t="n">
        <f aca="false">IFERROR(D93/C93-1,"-")</f>
        <v>-0.00769362284151132</v>
      </c>
      <c r="G93" s="31" t="n">
        <f aca="false">IFERROR(E93/(분석2_월별추이!E28-분석2_월별추이!E27),"-")</f>
        <v>-4.50734557601177E-007</v>
      </c>
      <c r="H93" s="31" t="n">
        <f aca="false">IFERROR(D93/분석2_월별추이!E28,"-")</f>
        <v>1.95071836077493E-005</v>
      </c>
      <c r="I93" s="25" t="n">
        <f aca="false">SUMIFS(데이터_품목별!$G$3:$G$1828,데이터_품목별!$D$3:$D$1828,$A93,데이터_품목별!$B$3:$B$1828,2025,데이터_품목별!$C$3:$C$1828,"&lt;=7")</f>
        <v>50076</v>
      </c>
      <c r="J93" s="25" t="n">
        <f aca="false">SUMIFS(데이터_품목별!$G$3:$G$1828,데이터_품목별!$D$3:$D$1828,$A93,데이터_품목별!$B$3:$B$1828,2026,데이터_품목별!$C$3:$C$1828,"&lt;=7")</f>
        <v>57087</v>
      </c>
      <c r="K93" s="40" t="n">
        <f aca="false">IFERROR(J93/I93-1,"-")</f>
        <v>0.14000718907261</v>
      </c>
      <c r="L93" s="25" t="n">
        <f aca="false">C93-I93</f>
        <v>-38378</v>
      </c>
      <c r="M93" s="25" t="n">
        <f aca="false">D93-J93</f>
        <v>-45479</v>
      </c>
      <c r="N93" s="25" t="n">
        <f aca="false">M93-L93</f>
        <v>-7101</v>
      </c>
    </row>
    <row r="94" customFormat="false" ht="15" hidden="false" customHeight="false" outlineLevel="0" collapsed="false">
      <c r="A94" s="50" t="s">
        <v>239</v>
      </c>
      <c r="B94" s="6" t="str">
        <f aca="false">IFERROR(INDEX(데이터_품목별!$E$3:$E$1828,MATCH($A94,데이터_품목별!$D$3:$D$1828,0)),"")</f>
        <v>살아 있는 동물</v>
      </c>
      <c r="C94" s="25" t="n">
        <f aca="false">SUMIFS(데이터_품목별!$F$3:$F$1828,데이터_품목별!$D$3:$D$1828,$A94,데이터_품목별!$B$3:$B$1828,2025,데이터_품목별!$C$3:$C$1828,"&lt;=7")</f>
        <v>4060</v>
      </c>
      <c r="D94" s="25" t="n">
        <f aca="false">SUMIFS(데이터_품목별!$F$3:$F$1828,데이터_품목별!$D$3:$D$1828,$A94,데이터_품목별!$B$3:$B$1828,2026,데이터_품목별!$C$3:$C$1828,"&lt;=7")</f>
        <v>5258</v>
      </c>
      <c r="E94" s="25" t="n">
        <f aca="false">D94-C94</f>
        <v>1198</v>
      </c>
      <c r="F94" s="40" t="n">
        <f aca="false">IFERROR(D94/C94-1,"-")</f>
        <v>0.295073891625616</v>
      </c>
      <c r="G94" s="31" t="n">
        <f aca="false">IFERROR(E94/(분석2_월별추이!E28-분석2_월별추이!E27),"-")</f>
        <v>5.99977777784678E-006</v>
      </c>
      <c r="H94" s="31" t="n">
        <f aca="false">IFERROR(D94/분석2_월별추이!E28,"-")</f>
        <v>8.83604164451635E-006</v>
      </c>
      <c r="I94" s="25" t="n">
        <f aca="false">SUMIFS(데이터_품목별!$G$3:$G$1828,데이터_품목별!$D$3:$D$1828,$A94,데이터_품목별!$B$3:$B$1828,2025,데이터_품목별!$C$3:$C$1828,"&lt;=7")</f>
        <v>37591</v>
      </c>
      <c r="J94" s="25" t="n">
        <f aca="false">SUMIFS(데이터_품목별!$G$3:$G$1828,데이터_품목별!$D$3:$D$1828,$A94,데이터_품목별!$B$3:$B$1828,2026,데이터_품목별!$C$3:$C$1828,"&lt;=7")</f>
        <v>48086</v>
      </c>
      <c r="K94" s="40" t="n">
        <f aca="false">IFERROR(J94/I94-1,"-")</f>
        <v>0.279189167619909</v>
      </c>
      <c r="L94" s="25" t="n">
        <f aca="false">C94-I94</f>
        <v>-33531</v>
      </c>
      <c r="M94" s="25" t="n">
        <f aca="false">D94-J94</f>
        <v>-42828</v>
      </c>
      <c r="N94" s="25" t="n">
        <f aca="false">M94-L94</f>
        <v>-9297</v>
      </c>
    </row>
    <row r="95" customFormat="false" ht="15" hidden="false" customHeight="false" outlineLevel="0" collapsed="false">
      <c r="A95" s="50" t="s">
        <v>533</v>
      </c>
      <c r="B95" s="6" t="str">
        <f aca="false">IFERROR(INDEX(데이터_품목별!$E$3:$E$1828,MATCH($A95,데이터_품목별!$D$3:$D$1828,0)),"")</f>
        <v>모피ㆍ인조모피와 이들의 제품</v>
      </c>
      <c r="C95" s="25" t="n">
        <f aca="false">SUMIFS(데이터_품목별!$F$3:$F$1828,데이터_품목별!$D$3:$D$1828,$A95,데이터_품목별!$B$3:$B$1828,2025,데이터_품목별!$C$3:$C$1828,"&lt;=7")</f>
        <v>6617</v>
      </c>
      <c r="D95" s="25" t="n">
        <f aca="false">SUMIFS(데이터_품목별!$F$3:$F$1828,데이터_품목별!$D$3:$D$1828,$A95,데이터_품목별!$B$3:$B$1828,2026,데이터_품목별!$C$3:$C$1828,"&lt;=7")</f>
        <v>3896</v>
      </c>
      <c r="E95" s="25" t="n">
        <f aca="false">D95-C95</f>
        <v>-2721</v>
      </c>
      <c r="F95" s="40" t="n">
        <f aca="false">IFERROR(D95/C95-1,"-")</f>
        <v>-0.411213540879553</v>
      </c>
      <c r="G95" s="31" t="n">
        <f aca="false">IFERROR(E95/(분석2_월별추이!E28-분석2_월별추이!E27),"-")</f>
        <v>-1.36272081248089E-005</v>
      </c>
      <c r="H95" s="31" t="n">
        <f aca="false">IFERROR(D95/분석2_월별추이!E28,"-")</f>
        <v>6.54720773051268E-006</v>
      </c>
      <c r="I95" s="25" t="n">
        <f aca="false">SUMIFS(데이터_품목별!$G$3:$G$1828,데이터_품목별!$D$3:$D$1828,$A95,데이터_품목별!$B$3:$B$1828,2025,데이터_품목별!$C$3:$C$1828,"&lt;=7")</f>
        <v>51283</v>
      </c>
      <c r="J95" s="25" t="n">
        <f aca="false">SUMIFS(데이터_품목별!$G$3:$G$1828,데이터_품목별!$D$3:$D$1828,$A95,데이터_품목별!$B$3:$B$1828,2026,데이터_품목별!$C$3:$C$1828,"&lt;=7")</f>
        <v>65907</v>
      </c>
      <c r="K95" s="40" t="n">
        <f aca="false">IFERROR(J95/I95-1,"-")</f>
        <v>0.285162724489597</v>
      </c>
      <c r="L95" s="25" t="n">
        <f aca="false">C95-I95</f>
        <v>-44666</v>
      </c>
      <c r="M95" s="25" t="n">
        <f aca="false">D95-J95</f>
        <v>-62011</v>
      </c>
      <c r="N95" s="25" t="n">
        <f aca="false">M95-L95</f>
        <v>-17345</v>
      </c>
    </row>
    <row r="96" customFormat="false" ht="15" hidden="false" customHeight="false" outlineLevel="0" collapsed="false">
      <c r="A96" s="50" t="s">
        <v>603</v>
      </c>
      <c r="B96" s="6" t="str">
        <f aca="false">IFERROR(INDEX(데이터_품목별!$E$3:$E$1828,MATCH($A96,데이터_품목별!$D$3:$D$1828,0)),"")</f>
        <v>그 밖의 식물성 방직용 섬유, 종이실(paper yarn)과 종이실로 만든 직물</v>
      </c>
      <c r="C96" s="25" t="n">
        <f aca="false">SUMIFS(데이터_품목별!$F$3:$F$1828,데이터_품목별!$D$3:$D$1828,$A96,데이터_품목별!$B$3:$B$1828,2025,데이터_품목별!$C$3:$C$1828,"&lt;=7")</f>
        <v>3707</v>
      </c>
      <c r="D96" s="25" t="n">
        <f aca="false">SUMIFS(데이터_품목별!$F$3:$F$1828,데이터_품목별!$D$3:$D$1828,$A96,데이터_품목별!$B$3:$B$1828,2026,데이터_품목별!$C$3:$C$1828,"&lt;=7")</f>
        <v>2758</v>
      </c>
      <c r="E96" s="25" t="n">
        <f aca="false">D96-C96</f>
        <v>-949</v>
      </c>
      <c r="F96" s="40" t="n">
        <f aca="false">IFERROR(D96/C96-1,"-")</f>
        <v>-0.256002158079309</v>
      </c>
      <c r="G96" s="31" t="n">
        <f aca="false">IFERROR(E96/(분석2_월별추이!E28-분석2_월별추이!E27),"-")</f>
        <v>-4.75274550181686E-006</v>
      </c>
      <c r="H96" s="31" t="n">
        <f aca="false">IFERROR(D96/분석2_월별추이!E28,"-")</f>
        <v>4.63480465111755E-006</v>
      </c>
      <c r="I96" s="25" t="n">
        <f aca="false">SUMIFS(데이터_품목별!$G$3:$G$1828,데이터_품목별!$D$3:$D$1828,$A96,데이터_품목별!$B$3:$B$1828,2025,데이터_품목별!$C$3:$C$1828,"&lt;=7")</f>
        <v>29702</v>
      </c>
      <c r="J96" s="25" t="n">
        <f aca="false">SUMIFS(데이터_품목별!$G$3:$G$1828,데이터_품목별!$D$3:$D$1828,$A96,데이터_품목별!$B$3:$B$1828,2026,데이터_품목별!$C$3:$C$1828,"&lt;=7")</f>
        <v>27284</v>
      </c>
      <c r="K96" s="40" t="n">
        <f aca="false">IFERROR(J96/I96-1,"-")</f>
        <v>-0.0814086593495388</v>
      </c>
      <c r="L96" s="25" t="n">
        <f aca="false">C96-I96</f>
        <v>-25995</v>
      </c>
      <c r="M96" s="25" t="n">
        <f aca="false">D96-J96</f>
        <v>-24526</v>
      </c>
      <c r="N96" s="25" t="n">
        <f aca="false">M96-L96</f>
        <v>1469</v>
      </c>
    </row>
    <row r="97" customFormat="false" ht="15" hidden="false" customHeight="false" outlineLevel="0" collapsed="false">
      <c r="A97" s="50" t="s">
        <v>274</v>
      </c>
      <c r="B97" s="6" t="str">
        <f aca="false">IFERROR(INDEX(데이터_품목별!$E$3:$E$1828,MATCH($A97,데이터_품목별!$D$3:$D$1828,0)),"")</f>
        <v>살아 있는 수목과 그 밖의 식물, 인경(鱗莖)ㆍ뿌리와 이와 유사한 물품, 절화(切花)와 장식용 잎</v>
      </c>
      <c r="C97" s="25" t="n">
        <f aca="false">SUMIFS(데이터_품목별!$F$3:$F$1828,데이터_품목별!$D$3:$D$1828,$A97,데이터_품목별!$B$3:$B$1828,2025,데이터_품목별!$C$3:$C$1828,"&lt;=7")</f>
        <v>3154</v>
      </c>
      <c r="D97" s="25" t="n">
        <f aca="false">SUMIFS(데이터_품목별!$F$3:$F$1828,데이터_품목별!$D$3:$D$1828,$A97,데이터_품목별!$B$3:$B$1828,2026,데이터_품목별!$C$3:$C$1828,"&lt;=7")</f>
        <v>2636</v>
      </c>
      <c r="E97" s="25" t="n">
        <f aca="false">D97-C97</f>
        <v>-518</v>
      </c>
      <c r="F97" s="40" t="n">
        <f aca="false">IFERROR(D97/C97-1,"-")</f>
        <v>-0.16423589093215</v>
      </c>
      <c r="G97" s="31" t="n">
        <f aca="false">IFERROR(E97/(분석2_월별추이!E28-분석2_월별추이!E27),"-")</f>
        <v>-2.59422778708233E-006</v>
      </c>
      <c r="H97" s="31" t="n">
        <f aca="false">IFERROR(D97/분석2_월별추이!E28,"-")</f>
        <v>4.42978428583969E-006</v>
      </c>
      <c r="I97" s="25" t="n">
        <f aca="false">SUMIFS(데이터_품목별!$G$3:$G$1828,데이터_품목별!$D$3:$D$1828,$A97,데이터_품목별!$B$3:$B$1828,2025,데이터_품목별!$C$3:$C$1828,"&lt;=7")</f>
        <v>95405</v>
      </c>
      <c r="J97" s="25" t="n">
        <f aca="false">SUMIFS(데이터_품목별!$G$3:$G$1828,데이터_품목별!$D$3:$D$1828,$A97,데이터_품목별!$B$3:$B$1828,2026,데이터_품목별!$C$3:$C$1828,"&lt;=7")</f>
        <v>98448</v>
      </c>
      <c r="K97" s="40" t="n">
        <f aca="false">IFERROR(J97/I97-1,"-")</f>
        <v>0.0318956029558199</v>
      </c>
      <c r="L97" s="25" t="n">
        <f aca="false">C97-I97</f>
        <v>-92251</v>
      </c>
      <c r="M97" s="25" t="n">
        <f aca="false">D97-J97</f>
        <v>-95812</v>
      </c>
      <c r="N97" s="25" t="n">
        <f aca="false">M97-L97</f>
        <v>-3561</v>
      </c>
    </row>
    <row r="98" customFormat="false" ht="15" hidden="false" customHeight="false" outlineLevel="0" collapsed="false">
      <c r="A98" s="50" t="s">
        <v>694</v>
      </c>
      <c r="B98" s="6" t="str">
        <f aca="false">IFERROR(INDEX(데이터_품목별!$E$3:$E$1828,MATCH($A98,데이터_품목별!$D$3:$D$1828,0)),"")</f>
        <v>산류(傘類)ㆍ지팡이ㆍ시트스틱(seat-stick)ㆍ채찍ㆍ승마용 채찍과 이들의 부분품</v>
      </c>
      <c r="C98" s="25" t="n">
        <f aca="false">SUMIFS(데이터_품목별!$F$3:$F$1828,데이터_품목별!$D$3:$D$1828,$A98,데이터_품목별!$B$3:$B$1828,2025,데이터_품목별!$C$3:$C$1828,"&lt;=7")</f>
        <v>1466</v>
      </c>
      <c r="D98" s="25" t="n">
        <f aca="false">SUMIFS(데이터_품목별!$F$3:$F$1828,데이터_품목별!$D$3:$D$1828,$A98,데이터_품목별!$B$3:$B$1828,2026,데이터_품목별!$C$3:$C$1828,"&lt;=7")</f>
        <v>2482</v>
      </c>
      <c r="E98" s="25" t="n">
        <f aca="false">D98-C98</f>
        <v>1016</v>
      </c>
      <c r="F98" s="40" t="n">
        <f aca="false">IFERROR(D98/C98-1,"-")</f>
        <v>0.693042291950887</v>
      </c>
      <c r="G98" s="31" t="n">
        <f aca="false">IFERROR(E98/(분석2_월별추이!E28-분석2_월별추이!E27),"-")</f>
        <v>5.08829233914218E-006</v>
      </c>
      <c r="H98" s="31" t="n">
        <f aca="false">IFERROR(D98/분석2_월별추이!E28,"-")</f>
        <v>4.17098808704632E-006</v>
      </c>
      <c r="I98" s="25" t="n">
        <f aca="false">SUMIFS(데이터_품목별!$G$3:$G$1828,데이터_품목별!$D$3:$D$1828,$A98,데이터_품목별!$B$3:$B$1828,2025,데이터_품목별!$C$3:$C$1828,"&lt;=7")</f>
        <v>91529</v>
      </c>
      <c r="J98" s="25" t="n">
        <f aca="false">SUMIFS(데이터_품목별!$G$3:$G$1828,데이터_품목별!$D$3:$D$1828,$A98,데이터_품목별!$B$3:$B$1828,2026,데이터_품목별!$C$3:$C$1828,"&lt;=7")</f>
        <v>93055</v>
      </c>
      <c r="K98" s="40" t="n">
        <f aca="false">IFERROR(J98/I98-1,"-")</f>
        <v>0.0166723115078282</v>
      </c>
      <c r="L98" s="25" t="n">
        <f aca="false">C98-I98</f>
        <v>-90063</v>
      </c>
      <c r="M98" s="25" t="n">
        <f aca="false">D98-J98</f>
        <v>-90573</v>
      </c>
      <c r="N98" s="25" t="n">
        <f aca="false">M98-L98</f>
        <v>-510</v>
      </c>
    </row>
    <row r="99" customFormat="false" ht="15" hidden="false" customHeight="false" outlineLevel="0" collapsed="false">
      <c r="A99" s="50" t="s">
        <v>554</v>
      </c>
      <c r="B99" s="6" t="str">
        <f aca="false">IFERROR(INDEX(데이터_품목별!$E$3:$E$1828,MATCH($A99,데이터_품목별!$D$3:$D$1828,0)),"")</f>
        <v>짚ㆍ에스파르토(esparto)나 그 밖의 조물 재료의 제품, 바구니 세공물(basketware)과 지조세공물(枝條細工物)</v>
      </c>
      <c r="C99" s="25" t="n">
        <f aca="false">SUMIFS(데이터_품목별!$F$3:$F$1828,데이터_품목별!$D$3:$D$1828,$A99,데이터_품목별!$B$3:$B$1828,2025,데이터_품목별!$C$3:$C$1828,"&lt;=7")</f>
        <v>858</v>
      </c>
      <c r="D99" s="25" t="n">
        <f aca="false">SUMIFS(데이터_품목별!$F$3:$F$1828,데이터_품목별!$D$3:$D$1828,$A99,데이터_품목별!$B$3:$B$1828,2026,데이터_품목별!$C$3:$C$1828,"&lt;=7")</f>
        <v>447</v>
      </c>
      <c r="E99" s="25" t="n">
        <f aca="false">D99-C99</f>
        <v>-411</v>
      </c>
      <c r="F99" s="40" t="n">
        <f aca="false">IFERROR(D99/C99-1,"-")</f>
        <v>-0.479020979020979</v>
      </c>
      <c r="G99" s="31" t="n">
        <f aca="false">IFERROR(E99/(분석2_월별추이!E28-분석2_월별추이!E27),"-")</f>
        <v>-2.05835447971204E-006</v>
      </c>
      <c r="H99" s="31" t="n">
        <f aca="false">IFERROR(D99/분석2_월별추이!E28,"-")</f>
        <v>7.51181174419705E-007</v>
      </c>
      <c r="I99" s="25" t="n">
        <f aca="false">SUMIFS(데이터_품목별!$G$3:$G$1828,데이터_품목별!$D$3:$D$1828,$A99,데이터_품목별!$B$3:$B$1828,2025,데이터_품목별!$C$3:$C$1828,"&lt;=7")</f>
        <v>16638</v>
      </c>
      <c r="J99" s="25" t="n">
        <f aca="false">SUMIFS(데이터_품목별!$G$3:$G$1828,데이터_품목별!$D$3:$D$1828,$A99,데이터_품목별!$B$3:$B$1828,2026,데이터_품목별!$C$3:$C$1828,"&lt;=7")</f>
        <v>16685</v>
      </c>
      <c r="K99" s="40" t="n">
        <f aca="false">IFERROR(J99/I99-1,"-")</f>
        <v>0.00282485875706207</v>
      </c>
      <c r="L99" s="25" t="n">
        <f aca="false">C99-I99</f>
        <v>-15780</v>
      </c>
      <c r="M99" s="25" t="n">
        <f aca="false">D99-J99</f>
        <v>-16238</v>
      </c>
      <c r="N99" s="25" t="n">
        <f aca="false">M99-L99</f>
        <v>-458</v>
      </c>
    </row>
    <row r="100" customFormat="false" ht="15" hidden="false" customHeight="false" outlineLevel="0" collapsed="false">
      <c r="A100" s="50" t="s">
        <v>330</v>
      </c>
      <c r="B100" s="6" t="str">
        <f aca="false">IFERROR(INDEX(데이터_품목별!$E$3:$E$1828,MATCH($A100,데이터_품목별!$D$3:$D$1828,0)),"")</f>
        <v>식물성 편조물(編組物)용 재료와 다른 류로 분류되지 않은 식물성 생산품</v>
      </c>
      <c r="C100" s="25" t="n">
        <f aca="false">SUMIFS(데이터_품목별!$F$3:$F$1828,데이터_품목별!$D$3:$D$1828,$A100,데이터_품목별!$B$3:$B$1828,2025,데이터_품목별!$C$3:$C$1828,"&lt;=7")</f>
        <v>167</v>
      </c>
      <c r="D100" s="25" t="n">
        <f aca="false">SUMIFS(데이터_품목별!$F$3:$F$1828,데이터_품목별!$D$3:$D$1828,$A100,데이터_품목별!$B$3:$B$1828,2026,데이터_품목별!$C$3:$C$1828,"&lt;=7")</f>
        <v>302</v>
      </c>
      <c r="E100" s="25" t="n">
        <f aca="false">D100-C100</f>
        <v>135</v>
      </c>
      <c r="F100" s="40" t="n">
        <f aca="false">IFERROR(D100/C100-1,"-")</f>
        <v>0.808383233532934</v>
      </c>
      <c r="G100" s="31" t="n">
        <f aca="false">IFERROR(E100/(분석2_월별추이!E28-분석2_월별추이!E27),"-")</f>
        <v>6.76101836401766E-007</v>
      </c>
      <c r="H100" s="31" t="n">
        <f aca="false">IFERROR(D100/분석2_월별추이!E28,"-")</f>
        <v>5.07509428802574E-007</v>
      </c>
      <c r="I100" s="25" t="n">
        <f aca="false">SUMIFS(데이터_품목별!$G$3:$G$1828,데이터_품목별!$D$3:$D$1828,$A100,데이터_품목별!$B$3:$B$1828,2025,데이터_품목별!$C$3:$C$1828,"&lt;=7")</f>
        <v>38913</v>
      </c>
      <c r="J100" s="25" t="n">
        <f aca="false">SUMIFS(데이터_품목별!$G$3:$G$1828,데이터_품목별!$D$3:$D$1828,$A100,데이터_품목별!$B$3:$B$1828,2026,데이터_품목별!$C$3:$C$1828,"&lt;=7")</f>
        <v>66630</v>
      </c>
      <c r="K100" s="40" t="n">
        <f aca="false">IFERROR(J100/I100-1,"-")</f>
        <v>0.712281242772338</v>
      </c>
      <c r="L100" s="25" t="n">
        <f aca="false">C100-I100</f>
        <v>-38746</v>
      </c>
      <c r="M100" s="25" t="n">
        <f aca="false">D100-J100</f>
        <v>-66328</v>
      </c>
      <c r="N100" s="25" t="n">
        <f aca="false">M100-L100</f>
        <v>-27582</v>
      </c>
    </row>
    <row r="101" customFormat="false" ht="15" hidden="false" customHeight="false" outlineLevel="0" collapsed="false">
      <c r="A101" s="50" t="s">
        <v>547</v>
      </c>
      <c r="B101" s="6" t="str">
        <f aca="false">IFERROR(INDEX(데이터_품목별!$E$3:$E$1828,MATCH($A101,데이터_품목별!$D$3:$D$1828,0)),"")</f>
        <v>코르크(cork)와 그 제품</v>
      </c>
      <c r="C101" s="25" t="n">
        <f aca="false">SUMIFS(데이터_품목별!$F$3:$F$1828,데이터_품목별!$D$3:$D$1828,$A101,데이터_품목별!$B$3:$B$1828,2025,데이터_품목별!$C$3:$C$1828,"&lt;=7")</f>
        <v>297</v>
      </c>
      <c r="D101" s="25" t="n">
        <f aca="false">SUMIFS(데이터_품목별!$F$3:$F$1828,데이터_품목별!$D$3:$D$1828,$A101,데이터_품목별!$B$3:$B$1828,2026,데이터_품목별!$C$3:$C$1828,"&lt;=7")</f>
        <v>242</v>
      </c>
      <c r="E101" s="25" t="n">
        <f aca="false">D101-C101</f>
        <v>-55</v>
      </c>
      <c r="F101" s="40" t="n">
        <f aca="false">IFERROR(D101/C101-1,"-")</f>
        <v>-0.185185185185185</v>
      </c>
      <c r="G101" s="31" t="n">
        <f aca="false">IFERROR(E101/(분석2_월별추이!E28-분석2_월별추이!E27),"-")</f>
        <v>-2.7544889631183E-007</v>
      </c>
      <c r="H101" s="31" t="n">
        <f aca="false">IFERROR(D101/분석2_월별추이!E28,"-")</f>
        <v>4.06679740961003E-007</v>
      </c>
      <c r="I101" s="25" t="n">
        <f aca="false">SUMIFS(데이터_품목별!$G$3:$G$1828,데이터_품목별!$D$3:$D$1828,$A101,데이터_품목별!$B$3:$B$1828,2025,데이터_품목별!$C$3:$C$1828,"&lt;=7")</f>
        <v>2758</v>
      </c>
      <c r="J101" s="25" t="n">
        <f aca="false">SUMIFS(데이터_품목별!$G$3:$G$1828,데이터_품목별!$D$3:$D$1828,$A101,데이터_품목별!$B$3:$B$1828,2026,데이터_품목별!$C$3:$C$1828,"&lt;=7")</f>
        <v>2845</v>
      </c>
      <c r="K101" s="40" t="n">
        <f aca="false">IFERROR(J101/I101-1,"-")</f>
        <v>0.0315445975344453</v>
      </c>
      <c r="L101" s="25" t="n">
        <f aca="false">C101-I101</f>
        <v>-2461</v>
      </c>
      <c r="M101" s="25" t="n">
        <f aca="false">D101-J101</f>
        <v>-2603</v>
      </c>
      <c r="N101" s="25" t="n">
        <f aca="false">M101-L101</f>
        <v>-142</v>
      </c>
    </row>
    <row r="102" customFormat="false" ht="15" hidden="false" customHeight="false" outlineLevel="0" collapsed="false">
      <c r="A102" s="50" t="s">
        <v>1868</v>
      </c>
      <c r="B102" s="6" t="str">
        <f aca="false">IFERROR(INDEX(데이터_품목별!$E$3:$E$1828,MATCH($A102,데이터_품목별!$D$3:$D$1828,0)),"")</f>
        <v>일시적 입법 ; 설치된 간이 수정에 따른 입법을 트레이드한다 ; 추가적 수입제한농업인 것의 제 22 부에 따른 확립된 것 조정 행위, 수정된 것처럼</v>
      </c>
      <c r="C102" s="25" t="n">
        <f aca="false">SUMIFS(데이터_품목별!$F$3:$F$1828,데이터_품목별!$D$3:$D$1828,$A102,데이터_품목별!$B$3:$B$1828,2025,데이터_품목별!$C$3:$C$1828,"&lt;=7")</f>
        <v>0</v>
      </c>
      <c r="D102" s="25" t="n">
        <f aca="false">SUMIFS(데이터_품목별!$F$3:$F$1828,데이터_품목별!$D$3:$D$1828,$A102,데이터_품목별!$B$3:$B$1828,2026,데이터_품목별!$C$3:$C$1828,"&lt;=7")</f>
        <v>0</v>
      </c>
      <c r="E102" s="25" t="n">
        <f aca="false">D102-C102</f>
        <v>0</v>
      </c>
      <c r="F102" s="40" t="str">
        <f aca="false">IFERROR(D102/C102-1,"-")</f>
        <v>-</v>
      </c>
      <c r="G102" s="31" t="n">
        <f aca="false">IFERROR(E102/(분석2_월별추이!E28-분석2_월별추이!E27),"-")</f>
        <v>0</v>
      </c>
      <c r="H102" s="31" t="n">
        <f aca="false">IFERROR(D102/분석2_월별추이!E28,"-")</f>
        <v>0</v>
      </c>
      <c r="I102" s="25" t="n">
        <f aca="false">SUMIFS(데이터_품목별!$G$3:$G$1828,데이터_품목별!$D$3:$D$1828,$A102,데이터_품목별!$B$3:$B$1828,2025,데이터_품목별!$C$3:$C$1828,"&lt;=7")</f>
        <v>0</v>
      </c>
      <c r="J102" s="25" t="n">
        <f aca="false">SUMIFS(데이터_품목별!$G$3:$G$1828,데이터_품목별!$D$3:$D$1828,$A102,데이터_품목별!$B$3:$B$1828,2026,데이터_품목별!$C$3:$C$1828,"&lt;=7")</f>
        <v>0</v>
      </c>
      <c r="K102" s="40" t="str">
        <f aca="false">IFERROR(J102/I102-1,"-")</f>
        <v>-</v>
      </c>
      <c r="L102" s="25" t="n">
        <f aca="false">C102-I102</f>
        <v>0</v>
      </c>
      <c r="M102" s="25" t="n">
        <f aca="false">D102-J102</f>
        <v>0</v>
      </c>
      <c r="N102" s="25" t="n">
        <f aca="false">M102-L102</f>
        <v>0</v>
      </c>
    </row>
    <row r="103" customFormat="false" ht="15" hidden="false" customHeight="false" outlineLevel="0" collapsed="false">
      <c r="B103" s="5" t="s">
        <v>21807</v>
      </c>
      <c r="C103" s="27" t="n">
        <f aca="false">SUM(C6:C102)</f>
        <v>395203591</v>
      </c>
      <c r="D103" s="27" t="n">
        <f aca="false">SUM(D6:D102)</f>
        <v>594860418</v>
      </c>
      <c r="E103" s="27" t="n">
        <f aca="false">SUM(E6:E102)</f>
        <v>199656827</v>
      </c>
      <c r="F103" s="46" t="n">
        <f aca="false">D103/C103-1</f>
        <v>0.505199931242528</v>
      </c>
      <c r="G103" s="33" t="n">
        <f aca="false">E103/(분석2_월별추이!E28-분석2_월별추이!E27)</f>
        <v>0.999913684332219</v>
      </c>
      <c r="H103" s="33" t="n">
        <f aca="false">D103/분석2_월별추이!E28</f>
        <v>0.999659837604108</v>
      </c>
      <c r="I103" s="27" t="n">
        <f aca="false">SUM(I6:I102)</f>
        <v>361334771</v>
      </c>
      <c r="J103" s="27" t="n">
        <f aca="false">SUM(J6:J102)</f>
        <v>427113281</v>
      </c>
      <c r="K103" s="46" t="n">
        <f aca="false">J103/I103-1</f>
        <v>0.182043122553517</v>
      </c>
      <c r="L103" s="27" t="n">
        <f aca="false">SUM(L6:L102)</f>
        <v>33868820</v>
      </c>
      <c r="M103" s="27" t="n">
        <f aca="false">SUM(M6:M102)</f>
        <v>167747137</v>
      </c>
      <c r="N103" s="27" t="n">
        <f aca="false">SUM(N6:N102)</f>
        <v>133878317</v>
      </c>
    </row>
    <row r="105" customFormat="false" ht="15" hidden="false" customHeight="false" outlineLevel="0" collapsed="false">
      <c r="A105" s="23" t="s">
        <v>21808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</row>
    <row r="106" customFormat="false" ht="15" hidden="false" customHeight="false" outlineLevel="0" collapsed="false">
      <c r="A106" s="29" t="s">
        <v>21804</v>
      </c>
      <c r="B106" s="4" t="s">
        <v>231</v>
      </c>
      <c r="C106" s="29" t="s">
        <v>64</v>
      </c>
      <c r="D106" s="29" t="s">
        <v>73</v>
      </c>
      <c r="E106" s="29" t="s">
        <v>82</v>
      </c>
      <c r="F106" s="29" t="s">
        <v>90</v>
      </c>
      <c r="G106" s="29" t="s">
        <v>99</v>
      </c>
      <c r="H106" s="29" t="s">
        <v>108</v>
      </c>
      <c r="I106" s="29" t="s">
        <v>117</v>
      </c>
      <c r="J106" s="29" t="s">
        <v>126</v>
      </c>
      <c r="K106" s="29" t="s">
        <v>135</v>
      </c>
      <c r="L106" s="29" t="s">
        <v>143</v>
      </c>
      <c r="M106" s="29" t="s">
        <v>151</v>
      </c>
      <c r="N106" s="29" t="s">
        <v>159</v>
      </c>
      <c r="O106" s="29" t="s">
        <v>167</v>
      </c>
      <c r="P106" s="29" t="s">
        <v>176</v>
      </c>
      <c r="Q106" s="29" t="s">
        <v>185</v>
      </c>
      <c r="R106" s="29" t="s">
        <v>194</v>
      </c>
      <c r="S106" s="29" t="s">
        <v>202</v>
      </c>
      <c r="T106" s="29" t="s">
        <v>211</v>
      </c>
      <c r="U106" s="29" t="s">
        <v>219</v>
      </c>
    </row>
    <row r="107" customFormat="false" ht="15" hidden="false" customHeight="false" outlineLevel="0" collapsed="false">
      <c r="A107" s="50" t="s">
        <v>820</v>
      </c>
      <c r="B107" s="6" t="str">
        <f aca="false">IFERROR(INDEX(데이터_품목별!$E$3:$E$1828,MATCH($A107,데이터_품목별!$D$3:$D$1828,0)),"")</f>
        <v>전기기기와 그 부분품, 녹음기ㆍ음성 재생기ㆍ텔레비전의 영상과 음성의 기록기ㆍ재생기와 이들의 부분품ㆍ부속품</v>
      </c>
      <c r="C107" s="25" t="n">
        <f aca="false">SUMIFS(데이터_품목별!$F$3:$F$1828,데이터_품목별!$D$3:$D$1828,$A107,데이터_품목별!$A$3:$A$1828,"2025.01")</f>
        <v>14503290</v>
      </c>
      <c r="D107" s="25" t="n">
        <f aca="false">SUMIFS(데이터_품목별!$F$3:$F$1828,데이터_품목별!$D$3:$D$1828,$A107,데이터_품목별!$A$3:$A$1828,"2025.02")</f>
        <v>15082652</v>
      </c>
      <c r="E107" s="25" t="n">
        <f aca="false">SUMIFS(데이터_품목별!$F$3:$F$1828,데이터_품목별!$D$3:$D$1828,$A107,데이터_품목별!$A$3:$A$1828,"2025.03")</f>
        <v>18113797</v>
      </c>
      <c r="F107" s="25" t="n">
        <f aca="false">SUMIFS(데이터_품목별!$F$3:$F$1828,데이터_품목별!$D$3:$D$1828,$A107,데이터_품목별!$A$3:$A$1828,"2025.04")</f>
        <v>17098985</v>
      </c>
      <c r="G107" s="25" t="n">
        <f aca="false">SUMIFS(데이터_품목별!$F$3:$F$1828,데이터_품목별!$D$3:$D$1828,$A107,데이터_품목별!$A$3:$A$1828,"2025.05")</f>
        <v>18809466</v>
      </c>
      <c r="H107" s="25" t="n">
        <f aca="false">SUMIFS(데이터_품목별!$F$3:$F$1828,데이터_품목별!$D$3:$D$1828,$A107,데이터_품목별!$A$3:$A$1828,"2025.06")</f>
        <v>19535265</v>
      </c>
      <c r="I107" s="25" t="n">
        <f aca="false">SUMIFS(데이터_품목별!$F$3:$F$1828,데이터_품목별!$D$3:$D$1828,$A107,데이터_품목별!$A$3:$A$1828,"2025.07")</f>
        <v>19989877</v>
      </c>
      <c r="J107" s="25" t="n">
        <f aca="false">SUMIFS(데이터_품목별!$F$3:$F$1828,데이터_품목별!$D$3:$D$1828,$A107,데이터_품목별!$A$3:$A$1828,"2025.08")</f>
        <v>20463780</v>
      </c>
      <c r="K107" s="25" t="n">
        <f aca="false">SUMIFS(데이터_품목별!$F$3:$F$1828,데이터_품목별!$D$3:$D$1828,$A107,데이터_품목별!$A$3:$A$1828,"2025.09")</f>
        <v>22344339</v>
      </c>
      <c r="L107" s="25" t="n">
        <f aca="false">SUMIFS(데이터_품목별!$F$3:$F$1828,데이터_품목별!$D$3:$D$1828,$A107,데이터_품목별!$A$3:$A$1828,"2025.10")</f>
        <v>20790549</v>
      </c>
      <c r="M107" s="25" t="n">
        <f aca="false">SUMIFS(데이터_품목별!$F$3:$F$1828,데이터_품목별!$D$3:$D$1828,$A107,데이터_품목별!$A$3:$A$1828,"2025.11")</f>
        <v>22241662</v>
      </c>
      <c r="N107" s="25" t="n">
        <f aca="false">SUMIFS(데이터_품목별!$F$3:$F$1828,데이터_품목별!$D$3:$D$1828,$A107,데이터_품목별!$A$3:$A$1828,"2025.12")</f>
        <v>25992347</v>
      </c>
      <c r="O107" s="25" t="n">
        <f aca="false">SUMIFS(데이터_품목별!$F$3:$F$1828,데이터_품목별!$D$3:$D$1828,$A107,데이터_품목별!$A$3:$A$1828,"2026.01")</f>
        <v>25047980</v>
      </c>
      <c r="P107" s="25" t="n">
        <f aca="false">SUMIFS(데이터_품목별!$F$3:$F$1828,데이터_품목별!$D$3:$D$1828,$A107,데이터_품목별!$A$3:$A$1828,"2026.02")</f>
        <v>28041015</v>
      </c>
      <c r="Q107" s="25" t="n">
        <f aca="false">SUMIFS(데이터_품목별!$F$3:$F$1828,데이터_품목별!$D$3:$D$1828,$A107,데이터_품목별!$A$3:$A$1828,"2026.03")</f>
        <v>35645727</v>
      </c>
      <c r="R107" s="25" t="n">
        <f aca="false">SUMIFS(데이터_품목별!$F$3:$F$1828,데이터_품목별!$D$3:$D$1828,$A107,데이터_품목별!$A$3:$A$1828,"2026.04")</f>
        <v>36211589</v>
      </c>
      <c r="S107" s="25" t="n">
        <f aca="false">SUMIFS(데이터_품목별!$F$3:$F$1828,데이터_품목별!$D$3:$D$1828,$A107,데이터_품목별!$A$3:$A$1828,"2026.05")</f>
        <v>40230637</v>
      </c>
      <c r="T107" s="25" t="n">
        <f aca="false">SUMIFS(데이터_품목별!$F$3:$F$1828,데이터_품목별!$D$3:$D$1828,$A107,데이터_품목별!$A$3:$A$1828,"2026.06")</f>
        <v>46280277</v>
      </c>
      <c r="U107" s="25" t="n">
        <f aca="false">SUMIFS(데이터_품목별!$F$3:$F$1828,데이터_품목별!$D$3:$D$1828,$A107,데이터_품목별!$A$3:$A$1828,"2026.07")</f>
        <v>45417101</v>
      </c>
    </row>
    <row r="108" customFormat="false" ht="15" hidden="false" customHeight="false" outlineLevel="0" collapsed="false">
      <c r="A108" s="50" t="s">
        <v>813</v>
      </c>
      <c r="B108" s="6" t="str">
        <f aca="false">IFERROR(INDEX(데이터_품목별!$E$3:$E$1828,MATCH($A108,데이터_품목별!$D$3:$D$1828,0)),"")</f>
        <v>원자로ㆍ보일러ㆍ기계류와 이들의 부분품</v>
      </c>
      <c r="C108" s="25" t="n">
        <f aca="false">SUMIFS(데이터_품목별!$F$3:$F$1828,데이터_품목별!$D$3:$D$1828,$A108,데이터_품목별!$A$3:$A$1828,"2025.01")</f>
        <v>5702602</v>
      </c>
      <c r="D108" s="25" t="n">
        <f aca="false">SUMIFS(데이터_품목별!$F$3:$F$1828,데이터_품목별!$D$3:$D$1828,$A108,데이터_품목별!$A$3:$A$1828,"2025.02")</f>
        <v>6017125</v>
      </c>
      <c r="E108" s="25" t="n">
        <f aca="false">SUMIFS(데이터_품목별!$F$3:$F$1828,데이터_품목별!$D$3:$D$1828,$A108,데이터_품목별!$A$3:$A$1828,"2025.03")</f>
        <v>7421429</v>
      </c>
      <c r="F108" s="25" t="n">
        <f aca="false">SUMIFS(데이터_품목별!$F$3:$F$1828,데이터_품목별!$D$3:$D$1828,$A108,데이터_품목별!$A$3:$A$1828,"2025.04")</f>
        <v>7038785</v>
      </c>
      <c r="G108" s="25" t="n">
        <f aca="false">SUMIFS(데이터_품목별!$F$3:$F$1828,데이터_품목별!$D$3:$D$1828,$A108,데이터_품목별!$A$3:$A$1828,"2025.05")</f>
        <v>6838785</v>
      </c>
      <c r="H108" s="25" t="n">
        <f aca="false">SUMIFS(데이터_품목별!$F$3:$F$1828,데이터_품목별!$D$3:$D$1828,$A108,데이터_품목별!$A$3:$A$1828,"2025.06")</f>
        <v>7429562</v>
      </c>
      <c r="I108" s="25" t="n">
        <f aca="false">SUMIFS(데이터_품목별!$F$3:$F$1828,데이터_품목별!$D$3:$D$1828,$A108,데이터_품목별!$A$3:$A$1828,"2025.07")</f>
        <v>7485072</v>
      </c>
      <c r="J108" s="25" t="n">
        <f aca="false">SUMIFS(데이터_품목별!$F$3:$F$1828,데이터_품목별!$D$3:$D$1828,$A108,데이터_품목별!$A$3:$A$1828,"2025.08")</f>
        <v>6462986</v>
      </c>
      <c r="K108" s="25" t="n">
        <f aca="false">SUMIFS(데이터_품목별!$F$3:$F$1828,데이터_품목별!$D$3:$D$1828,$A108,데이터_품목별!$A$3:$A$1828,"2025.09")</f>
        <v>7805028</v>
      </c>
      <c r="L108" s="25" t="n">
        <f aca="false">SUMIFS(데이터_품목별!$F$3:$F$1828,데이터_품목별!$D$3:$D$1828,$A108,데이터_품목별!$A$3:$A$1828,"2025.10")</f>
        <v>6307730</v>
      </c>
      <c r="M108" s="25" t="n">
        <f aca="false">SUMIFS(데이터_품목별!$F$3:$F$1828,데이터_품목별!$D$3:$D$1828,$A108,데이터_품목별!$A$3:$A$1828,"2025.11")</f>
        <v>7692368</v>
      </c>
      <c r="N108" s="25" t="n">
        <f aca="false">SUMIFS(데이터_품목별!$F$3:$F$1828,데이터_품목별!$D$3:$D$1828,$A108,데이터_품목별!$A$3:$A$1828,"2025.12")</f>
        <v>8929338</v>
      </c>
      <c r="O108" s="25" t="n">
        <f aca="false">SUMIFS(데이터_품목별!$F$3:$F$1828,데이터_품목별!$D$3:$D$1828,$A108,데이터_품목별!$A$3:$A$1828,"2026.01")</f>
        <v>8277088</v>
      </c>
      <c r="P108" s="25" t="n">
        <f aca="false">SUMIFS(데이터_품목별!$F$3:$F$1828,데이터_품목별!$D$3:$D$1828,$A108,데이터_품목별!$A$3:$A$1828,"2026.02")</f>
        <v>9458905</v>
      </c>
      <c r="Q108" s="25" t="n">
        <f aca="false">SUMIFS(데이터_품목별!$F$3:$F$1828,데이터_품목별!$D$3:$D$1828,$A108,데이터_품목별!$A$3:$A$1828,"2026.03")</f>
        <v>12701168</v>
      </c>
      <c r="R108" s="25" t="n">
        <f aca="false">SUMIFS(데이터_품목별!$F$3:$F$1828,데이터_품목별!$D$3:$D$1828,$A108,데이터_품목별!$A$3:$A$1828,"2026.04")</f>
        <v>11623503</v>
      </c>
      <c r="S108" s="25" t="n">
        <f aca="false">SUMIFS(데이터_품목별!$F$3:$F$1828,데이터_품목별!$D$3:$D$1828,$A108,데이터_품목별!$A$3:$A$1828,"2026.05")</f>
        <v>12074910</v>
      </c>
      <c r="T108" s="25" t="n">
        <f aca="false">SUMIFS(데이터_품목별!$F$3:$F$1828,데이터_품목별!$D$3:$D$1828,$A108,데이터_품목별!$A$3:$A$1828,"2026.06")</f>
        <v>16352067</v>
      </c>
      <c r="U108" s="25" t="n">
        <f aca="false">SUMIFS(데이터_품목별!$F$3:$F$1828,데이터_품목별!$D$3:$D$1828,$A108,데이터_품목별!$A$3:$A$1828,"2026.07")</f>
        <v>13644786</v>
      </c>
    </row>
    <row r="109" customFormat="false" ht="15" hidden="false" customHeight="false" outlineLevel="0" collapsed="false">
      <c r="A109" s="50" t="s">
        <v>834</v>
      </c>
      <c r="B109" s="6" t="str">
        <f aca="false">IFERROR(INDEX(데이터_품목별!$E$3:$E$1828,MATCH($A109,데이터_품목별!$D$3:$D$1828,0)),"")</f>
        <v>철도용이나 궤도용 외의 차량과 그 부분품ㆍ부속품</v>
      </c>
      <c r="C109" s="25" t="n">
        <f aca="false">SUMIFS(데이터_품목별!$F$3:$F$1828,데이터_품목별!$D$3:$D$1828,$A109,데이터_품목별!$A$3:$A$1828,"2025.01")</f>
        <v>6545132</v>
      </c>
      <c r="D109" s="25" t="n">
        <f aca="false">SUMIFS(데이터_품목별!$F$3:$F$1828,데이터_품목별!$D$3:$D$1828,$A109,데이터_품목별!$A$3:$A$1828,"2025.02")</f>
        <v>7721370</v>
      </c>
      <c r="E109" s="25" t="n">
        <f aca="false">SUMIFS(데이터_품목별!$F$3:$F$1828,데이터_품목별!$D$3:$D$1828,$A109,데이터_품목별!$A$3:$A$1828,"2025.03")</f>
        <v>8087252</v>
      </c>
      <c r="F109" s="25" t="n">
        <f aca="false">SUMIFS(데이터_품목별!$F$3:$F$1828,데이터_품목별!$D$3:$D$1828,$A109,데이터_품목별!$A$3:$A$1828,"2025.04")</f>
        <v>8497645</v>
      </c>
      <c r="G109" s="25" t="n">
        <f aca="false">SUMIFS(데이터_품목별!$F$3:$F$1828,데이터_품목별!$D$3:$D$1828,$A109,데이터_품목별!$A$3:$A$1828,"2025.05")</f>
        <v>7679192</v>
      </c>
      <c r="H109" s="25" t="n">
        <f aca="false">SUMIFS(데이터_품목별!$F$3:$F$1828,데이터_품목별!$D$3:$D$1828,$A109,데이터_품목별!$A$3:$A$1828,"2025.06")</f>
        <v>8230226</v>
      </c>
      <c r="I109" s="25" t="n">
        <f aca="false">SUMIFS(데이터_품목별!$F$3:$F$1828,데이터_품목별!$D$3:$D$1828,$A109,데이터_품목별!$A$3:$A$1828,"2025.07")</f>
        <v>7697863</v>
      </c>
      <c r="J109" s="25" t="n">
        <f aca="false">SUMIFS(데이터_품목별!$F$3:$F$1828,데이터_품목별!$D$3:$D$1828,$A109,데이터_품목별!$A$3:$A$1828,"2025.08")</f>
        <v>7000138</v>
      </c>
      <c r="K109" s="25" t="n">
        <f aca="false">SUMIFS(데이터_품목별!$F$3:$F$1828,데이터_품목별!$D$3:$D$1828,$A109,데이터_품목별!$A$3:$A$1828,"2025.09")</f>
        <v>8461889</v>
      </c>
      <c r="L109" s="25" t="n">
        <f aca="false">SUMIFS(데이터_품목별!$F$3:$F$1828,데이터_품목별!$D$3:$D$1828,$A109,데이터_품목별!$A$3:$A$1828,"2025.10")</f>
        <v>6909678</v>
      </c>
      <c r="M109" s="25" t="n">
        <f aca="false">SUMIFS(데이터_품목별!$F$3:$F$1828,데이터_품목별!$D$3:$D$1828,$A109,데이터_품목별!$A$3:$A$1828,"2025.11")</f>
        <v>7861930</v>
      </c>
      <c r="N109" s="25" t="n">
        <f aca="false">SUMIFS(데이터_품목별!$F$3:$F$1828,데이터_품목별!$D$3:$D$1828,$A109,데이터_품목별!$A$3:$A$1828,"2025.12")</f>
        <v>7644009</v>
      </c>
      <c r="O109" s="25" t="n">
        <f aca="false">SUMIFS(데이터_품목별!$F$3:$F$1828,데이터_품목별!$D$3:$D$1828,$A109,데이터_품목별!$A$3:$A$1828,"2026.01")</f>
        <v>7562422</v>
      </c>
      <c r="P109" s="25" t="n">
        <f aca="false">SUMIFS(데이터_품목별!$F$3:$F$1828,데이터_품목별!$D$3:$D$1828,$A109,데이터_품목별!$A$3:$A$1828,"2026.02")</f>
        <v>6152886</v>
      </c>
      <c r="Q109" s="25" t="n">
        <f aca="false">SUMIFS(데이터_품목별!$F$3:$F$1828,데이터_품목별!$D$3:$D$1828,$A109,데이터_품목별!$A$3:$A$1828,"2026.03")</f>
        <v>8020422</v>
      </c>
      <c r="R109" s="25" t="n">
        <f aca="false">SUMIFS(데이터_품목별!$F$3:$F$1828,데이터_품목별!$D$3:$D$1828,$A109,데이터_품목별!$A$3:$A$1828,"2026.04")</f>
        <v>7859533</v>
      </c>
      <c r="S109" s="25" t="n">
        <f aca="false">SUMIFS(데이터_품목별!$F$3:$F$1828,데이터_품목별!$D$3:$D$1828,$A109,데이터_품목별!$A$3:$A$1828,"2026.05")</f>
        <v>7227360</v>
      </c>
      <c r="T109" s="25" t="n">
        <f aca="false">SUMIFS(데이터_품목별!$F$3:$F$1828,데이터_품목별!$D$3:$D$1828,$A109,데이터_품목별!$A$3:$A$1828,"2026.06")</f>
        <v>8746465</v>
      </c>
      <c r="U109" s="25" t="n">
        <f aca="false">SUMIFS(데이터_품목별!$F$3:$F$1828,데이터_품목별!$D$3:$D$1828,$A109,데이터_품목별!$A$3:$A$1828,"2026.07")</f>
        <v>8335789</v>
      </c>
    </row>
    <row r="110" customFormat="false" ht="15" hidden="false" customHeight="false" outlineLevel="0" collapsed="false">
      <c r="A110" s="50" t="s">
        <v>421</v>
      </c>
      <c r="B110" s="6" t="str">
        <f aca="false">IFERROR(INDEX(데이터_품목별!$E$3:$E$1828,MATCH($A110,데이터_품목별!$D$3:$D$1828,0)),"")</f>
        <v>광물성 연료ㆍ광물유(鑛物油)와 이들의 증류물, 역청(瀝靑)물질, 광물성 왁스</v>
      </c>
      <c r="C110" s="25" t="n">
        <f aca="false">SUMIFS(데이터_품목별!$F$3:$F$1828,데이터_품목별!$D$3:$D$1828,$A110,데이터_품목별!$A$3:$A$1828,"2025.01")</f>
        <v>3606096</v>
      </c>
      <c r="D110" s="25" t="n">
        <f aca="false">SUMIFS(데이터_품목별!$F$3:$F$1828,데이터_품목별!$D$3:$D$1828,$A110,데이터_품목별!$A$3:$A$1828,"2025.02")</f>
        <v>4072937</v>
      </c>
      <c r="E110" s="25" t="n">
        <f aca="false">SUMIFS(데이터_품목별!$F$3:$F$1828,데이터_품목별!$D$3:$D$1828,$A110,데이터_품목별!$A$3:$A$1828,"2025.03")</f>
        <v>3466285</v>
      </c>
      <c r="F110" s="25" t="n">
        <f aca="false">SUMIFS(데이터_품목별!$F$3:$F$1828,데이터_품목별!$D$3:$D$1828,$A110,데이터_품목별!$A$3:$A$1828,"2025.04")</f>
        <v>3842945</v>
      </c>
      <c r="G110" s="25" t="n">
        <f aca="false">SUMIFS(데이터_품목별!$F$3:$F$1828,데이터_품목별!$D$3:$D$1828,$A110,데이터_품목별!$A$3:$A$1828,"2025.05")</f>
        <v>3755662</v>
      </c>
      <c r="H110" s="25" t="n">
        <f aca="false">SUMIFS(데이터_품목별!$F$3:$F$1828,데이터_품목별!$D$3:$D$1828,$A110,데이터_품목별!$A$3:$A$1828,"2025.06")</f>
        <v>3907126</v>
      </c>
      <c r="I110" s="25" t="n">
        <f aca="false">SUMIFS(데이터_품목별!$F$3:$F$1828,데이터_품목별!$D$3:$D$1828,$A110,데이터_품목별!$A$3:$A$1828,"2025.07")</f>
        <v>4407315</v>
      </c>
      <c r="J110" s="25" t="n">
        <f aca="false">SUMIFS(데이터_품목별!$F$3:$F$1828,데이터_품목별!$D$3:$D$1828,$A110,데이터_품목별!$A$3:$A$1828,"2025.08")</f>
        <v>4260591</v>
      </c>
      <c r="K110" s="25" t="n">
        <f aca="false">SUMIFS(데이터_품목별!$F$3:$F$1828,데이터_품목별!$D$3:$D$1828,$A110,데이터_품목별!$A$3:$A$1828,"2025.09")</f>
        <v>4322838</v>
      </c>
      <c r="L110" s="25" t="n">
        <f aca="false">SUMIFS(데이터_품목별!$F$3:$F$1828,데이터_품목별!$D$3:$D$1828,$A110,데이터_품목별!$A$3:$A$1828,"2025.10")</f>
        <v>3933652</v>
      </c>
      <c r="M110" s="25" t="n">
        <f aca="false">SUMIFS(데이터_품목별!$F$3:$F$1828,데이터_품목별!$D$3:$D$1828,$A110,데이터_품목별!$A$3:$A$1828,"2025.11")</f>
        <v>3380154</v>
      </c>
      <c r="N110" s="25" t="n">
        <f aca="false">SUMIFS(데이터_품목별!$F$3:$F$1828,데이터_품목별!$D$3:$D$1828,$A110,데이터_품목별!$A$3:$A$1828,"2025.12")</f>
        <v>4279615</v>
      </c>
      <c r="O110" s="25" t="n">
        <f aca="false">SUMIFS(데이터_품목별!$F$3:$F$1828,데이터_품목별!$D$3:$D$1828,$A110,데이터_품목별!$A$3:$A$1828,"2026.01")</f>
        <v>3868333</v>
      </c>
      <c r="P110" s="25" t="n">
        <f aca="false">SUMIFS(데이터_품목별!$F$3:$F$1828,데이터_품목별!$D$3:$D$1828,$A110,데이터_품목별!$A$3:$A$1828,"2026.02")</f>
        <v>4210226</v>
      </c>
      <c r="Q110" s="25" t="n">
        <f aca="false">SUMIFS(데이터_품목별!$F$3:$F$1828,데이터_품목별!$D$3:$D$1828,$A110,데이터_품목별!$A$3:$A$1828,"2026.03")</f>
        <v>6411300</v>
      </c>
      <c r="R110" s="25" t="n">
        <f aca="false">SUMIFS(데이터_품목별!$F$3:$F$1828,데이터_품목별!$D$3:$D$1828,$A110,데이터_품목별!$A$3:$A$1828,"2026.04")</f>
        <v>5156235</v>
      </c>
      <c r="S110" s="25" t="n">
        <f aca="false">SUMIFS(데이터_품목별!$F$3:$F$1828,데이터_품목별!$D$3:$D$1828,$A110,데이터_품목별!$A$3:$A$1828,"2026.05")</f>
        <v>5298536</v>
      </c>
      <c r="T110" s="25" t="n">
        <f aca="false">SUMIFS(데이터_품목별!$F$3:$F$1828,데이터_품목별!$D$3:$D$1828,$A110,데이터_품목별!$A$3:$A$1828,"2026.06")</f>
        <v>5500624</v>
      </c>
      <c r="U110" s="25" t="n">
        <f aca="false">SUMIFS(데이터_품목별!$F$3:$F$1828,데이터_품목별!$D$3:$D$1828,$A110,데이터_품목별!$A$3:$A$1828,"2026.07")</f>
        <v>5896407</v>
      </c>
    </row>
    <row r="111" customFormat="false" ht="15" hidden="false" customHeight="false" outlineLevel="0" collapsed="false">
      <c r="A111" s="50" t="s">
        <v>505</v>
      </c>
      <c r="B111" s="6" t="str">
        <f aca="false">IFERROR(INDEX(데이터_품목별!$E$3:$E$1828,MATCH($A111,데이터_품목별!$D$3:$D$1828,0)),"")</f>
        <v>플라스틱과 그 제품</v>
      </c>
      <c r="C111" s="25" t="n">
        <f aca="false">SUMIFS(데이터_품목별!$F$3:$F$1828,데이터_품목별!$D$3:$D$1828,$A111,데이터_품목별!$A$3:$A$1828,"2025.01")</f>
        <v>2634109</v>
      </c>
      <c r="D111" s="25" t="n">
        <f aca="false">SUMIFS(데이터_품목별!$F$3:$F$1828,데이터_품목별!$D$3:$D$1828,$A111,데이터_품목별!$A$3:$A$1828,"2025.02")</f>
        <v>2993339</v>
      </c>
      <c r="E111" s="25" t="n">
        <f aca="false">SUMIFS(데이터_품목별!$F$3:$F$1828,데이터_품목별!$D$3:$D$1828,$A111,데이터_품목별!$A$3:$A$1828,"2025.03")</f>
        <v>2864112</v>
      </c>
      <c r="F111" s="25" t="n">
        <f aca="false">SUMIFS(데이터_품목별!$F$3:$F$1828,데이터_품목별!$D$3:$D$1828,$A111,데이터_품목별!$A$3:$A$1828,"2025.04")</f>
        <v>3164916</v>
      </c>
      <c r="G111" s="25" t="n">
        <f aca="false">SUMIFS(데이터_품목별!$F$3:$F$1828,데이터_품목별!$D$3:$D$1828,$A111,데이터_품목별!$A$3:$A$1828,"2025.05")</f>
        <v>2749744</v>
      </c>
      <c r="H111" s="25" t="n">
        <f aca="false">SUMIFS(데이터_품목별!$F$3:$F$1828,데이터_품목별!$D$3:$D$1828,$A111,데이터_품목별!$A$3:$A$1828,"2025.06")</f>
        <v>2722389</v>
      </c>
      <c r="I111" s="25" t="n">
        <f aca="false">SUMIFS(데이터_품목별!$F$3:$F$1828,데이터_품목별!$D$3:$D$1828,$A111,데이터_품목별!$A$3:$A$1828,"2025.07")</f>
        <v>3063537</v>
      </c>
      <c r="J111" s="25" t="n">
        <f aca="false">SUMIFS(데이터_품목별!$F$3:$F$1828,데이터_품목별!$D$3:$D$1828,$A111,데이터_품목별!$A$3:$A$1828,"2025.08")</f>
        <v>2708020</v>
      </c>
      <c r="K111" s="25" t="n">
        <f aca="false">SUMIFS(데이터_품목별!$F$3:$F$1828,데이터_품목별!$D$3:$D$1828,$A111,데이터_품목별!$A$3:$A$1828,"2025.09")</f>
        <v>3099678</v>
      </c>
      <c r="L111" s="25" t="n">
        <f aca="false">SUMIFS(데이터_품목별!$F$3:$F$1828,데이터_품목별!$D$3:$D$1828,$A111,데이터_품목별!$A$3:$A$1828,"2025.10")</f>
        <v>2501159</v>
      </c>
      <c r="M111" s="25" t="n">
        <f aca="false">SUMIFS(데이터_품목별!$F$3:$F$1828,데이터_품목별!$D$3:$D$1828,$A111,데이터_품목별!$A$3:$A$1828,"2025.11")</f>
        <v>2489906</v>
      </c>
      <c r="N111" s="25" t="n">
        <f aca="false">SUMIFS(데이터_품목별!$F$3:$F$1828,데이터_품목별!$D$3:$D$1828,$A111,데이터_품목별!$A$3:$A$1828,"2025.12")</f>
        <v>2849819</v>
      </c>
      <c r="O111" s="25" t="n">
        <f aca="false">SUMIFS(데이터_품목별!$F$3:$F$1828,데이터_품목별!$D$3:$D$1828,$A111,데이터_품목별!$A$3:$A$1828,"2026.01")</f>
        <v>2786655</v>
      </c>
      <c r="P111" s="25" t="n">
        <f aca="false">SUMIFS(데이터_품목별!$F$3:$F$1828,데이터_품목별!$D$3:$D$1828,$A111,데이터_품목별!$A$3:$A$1828,"2026.02")</f>
        <v>2600571</v>
      </c>
      <c r="Q111" s="25" t="n">
        <f aca="false">SUMIFS(데이터_품목별!$F$3:$F$1828,데이터_품목별!$D$3:$D$1828,$A111,데이터_품목별!$A$3:$A$1828,"2026.03")</f>
        <v>2896890</v>
      </c>
      <c r="R111" s="25" t="n">
        <f aca="false">SUMIFS(데이터_품목별!$F$3:$F$1828,데이터_품목별!$D$3:$D$1828,$A111,데이터_품목별!$A$3:$A$1828,"2026.04")</f>
        <v>3340102</v>
      </c>
      <c r="S111" s="25" t="n">
        <f aca="false">SUMIFS(데이터_품목별!$F$3:$F$1828,데이터_품목별!$D$3:$D$1828,$A111,데이터_품목별!$A$3:$A$1828,"2026.05")</f>
        <v>2958951</v>
      </c>
      <c r="T111" s="25" t="n">
        <f aca="false">SUMIFS(데이터_품목별!$F$3:$F$1828,데이터_품목별!$D$3:$D$1828,$A111,데이터_품목별!$A$3:$A$1828,"2026.06")</f>
        <v>3292799</v>
      </c>
      <c r="U111" s="25" t="n">
        <f aca="false">SUMIFS(데이터_품목별!$F$3:$F$1828,데이터_품목별!$D$3:$D$1828,$A111,데이터_품목별!$A$3:$A$1828,"2026.07")</f>
        <v>3405002</v>
      </c>
    </row>
    <row r="112" customFormat="false" ht="15" hidden="false" customHeight="false" outlineLevel="0" collapsed="false">
      <c r="A112" s="50" t="s">
        <v>848</v>
      </c>
      <c r="B112" s="6" t="str">
        <f aca="false">IFERROR(INDEX(데이터_품목별!$E$3:$E$1828,MATCH($A112,데이터_품목별!$D$3:$D$1828,0)),"")</f>
        <v>선박과 수상 구조물</v>
      </c>
      <c r="C112" s="25" t="n">
        <f aca="false">SUMIFS(데이터_품목별!$F$3:$F$1828,데이터_품목별!$D$3:$D$1828,$A112,데이터_품목별!$A$3:$A$1828,"2025.01")</f>
        <v>2356716</v>
      </c>
      <c r="D112" s="25" t="n">
        <f aca="false">SUMIFS(데이터_품목별!$F$3:$F$1828,데이터_품목별!$D$3:$D$1828,$A112,데이터_품목별!$A$3:$A$1828,"2025.02")</f>
        <v>1435746</v>
      </c>
      <c r="E112" s="25" t="n">
        <f aca="false">SUMIFS(데이터_품목별!$F$3:$F$1828,데이터_품목별!$D$3:$D$1828,$A112,데이터_품목별!$A$3:$A$1828,"2025.03")</f>
        <v>3020110</v>
      </c>
      <c r="F112" s="25" t="n">
        <f aca="false">SUMIFS(데이터_품목별!$F$3:$F$1828,데이터_품목별!$D$3:$D$1828,$A112,데이터_품목별!$A$3:$A$1828,"2025.04")</f>
        <v>1806786</v>
      </c>
      <c r="G112" s="25" t="n">
        <f aca="false">SUMIFS(데이터_품목별!$F$3:$F$1828,데이터_품목별!$D$3:$D$1828,$A112,데이터_품목별!$A$3:$A$1828,"2025.05")</f>
        <v>2123018</v>
      </c>
      <c r="H112" s="25" t="n">
        <f aca="false">SUMIFS(데이터_품목별!$F$3:$F$1828,데이터_품목별!$D$3:$D$1828,$A112,데이터_품목별!$A$3:$A$1828,"2025.06")</f>
        <v>2293326</v>
      </c>
      <c r="I112" s="25" t="n">
        <f aca="false">SUMIFS(데이터_품목별!$F$3:$F$1828,데이터_품목별!$D$3:$D$1828,$A112,데이터_품목별!$A$3:$A$1828,"2025.07")</f>
        <v>2062824</v>
      </c>
      <c r="J112" s="25" t="n">
        <f aca="false">SUMIFS(데이터_품목별!$F$3:$F$1828,데이터_품목별!$D$3:$D$1828,$A112,데이터_품목별!$A$3:$A$1828,"2025.08")</f>
        <v>2941546</v>
      </c>
      <c r="K112" s="25" t="n">
        <f aca="false">SUMIFS(데이터_품목별!$F$3:$F$1828,데이터_품목별!$D$3:$D$1828,$A112,데이터_품목별!$A$3:$A$1828,"2025.09")</f>
        <v>2724561</v>
      </c>
      <c r="L112" s="25" t="n">
        <f aca="false">SUMIFS(데이터_품목별!$F$3:$F$1828,데이터_품목별!$D$3:$D$1828,$A112,데이터_품목별!$A$3:$A$1828,"2025.10")</f>
        <v>4582113</v>
      </c>
      <c r="M112" s="25" t="n">
        <f aca="false">SUMIFS(데이터_품목별!$F$3:$F$1828,데이터_품목별!$D$3:$D$1828,$A112,데이터_품목별!$A$3:$A$1828,"2025.11")</f>
        <v>1682410</v>
      </c>
      <c r="N112" s="25" t="n">
        <f aca="false">SUMIFS(데이터_품목별!$F$3:$F$1828,데이터_품목별!$D$3:$D$1828,$A112,데이터_품목별!$A$3:$A$1828,"2025.12")</f>
        <v>2838894</v>
      </c>
      <c r="O112" s="25" t="n">
        <f aca="false">SUMIFS(데이터_품목별!$F$3:$F$1828,데이터_품목별!$D$3:$D$1828,$A112,데이터_품목별!$A$3:$A$1828,"2026.01")</f>
        <v>2314307</v>
      </c>
      <c r="P112" s="25" t="n">
        <f aca="false">SUMIFS(데이터_품목별!$F$3:$F$1828,데이터_품목별!$D$3:$D$1828,$A112,데이터_품목별!$A$3:$A$1828,"2026.02")</f>
        <v>2104220</v>
      </c>
      <c r="Q112" s="25" t="n">
        <f aca="false">SUMIFS(데이터_품목별!$F$3:$F$1828,데이터_품목별!$D$3:$D$1828,$A112,데이터_품목별!$A$3:$A$1828,"2026.03")</f>
        <v>3353562</v>
      </c>
      <c r="R112" s="25" t="n">
        <f aca="false">SUMIFS(데이터_품목별!$F$3:$F$1828,데이터_품목별!$D$3:$D$1828,$A112,데이터_품목별!$A$3:$A$1828,"2026.04")</f>
        <v>2723853</v>
      </c>
      <c r="S112" s="25" t="n">
        <f aca="false">SUMIFS(데이터_품목별!$F$3:$F$1828,데이터_품목별!$D$3:$D$1828,$A112,데이터_품목별!$A$3:$A$1828,"2026.05")</f>
        <v>2457847</v>
      </c>
      <c r="T112" s="25" t="n">
        <f aca="false">SUMIFS(데이터_품목별!$F$3:$F$1828,데이터_품목별!$D$3:$D$1828,$A112,데이터_품목별!$A$3:$A$1828,"2026.06")</f>
        <v>2662952</v>
      </c>
      <c r="U112" s="25" t="n">
        <f aca="false">SUMIFS(데이터_품목별!$F$3:$F$1828,데이터_품목별!$D$3:$D$1828,$A112,데이터_품목별!$A$3:$A$1828,"2026.07")</f>
        <v>3066991</v>
      </c>
    </row>
    <row r="113" customFormat="false" ht="15" hidden="false" customHeight="false" outlineLevel="0" collapsed="false">
      <c r="A113" s="50" t="s">
        <v>736</v>
      </c>
      <c r="B113" s="6" t="str">
        <f aca="false">IFERROR(INDEX(데이터_품목별!$E$3:$E$1828,MATCH($A113,데이터_품목별!$D$3:$D$1828,0)),"")</f>
        <v>철강</v>
      </c>
      <c r="C113" s="25" t="n">
        <f aca="false">SUMIFS(데이터_품목별!$F$3:$F$1828,데이터_품목별!$D$3:$D$1828,$A113,데이터_품목별!$A$3:$A$1828,"2025.01")</f>
        <v>1929700</v>
      </c>
      <c r="D113" s="25" t="n">
        <f aca="false">SUMIFS(데이터_품목별!$F$3:$F$1828,데이터_품목별!$D$3:$D$1828,$A113,데이터_품목별!$A$3:$A$1828,"2025.02")</f>
        <v>1929526</v>
      </c>
      <c r="E113" s="25" t="n">
        <f aca="false">SUMIFS(데이터_품목별!$F$3:$F$1828,데이터_품목별!$D$3:$D$1828,$A113,데이터_품목별!$A$3:$A$1828,"2025.03")</f>
        <v>1844526</v>
      </c>
      <c r="F113" s="25" t="n">
        <f aca="false">SUMIFS(데이터_품목별!$F$3:$F$1828,데이터_품목별!$D$3:$D$1828,$A113,데이터_품목별!$A$3:$A$1828,"2025.04")</f>
        <v>2164233</v>
      </c>
      <c r="G113" s="25" t="n">
        <f aca="false">SUMIFS(데이터_품목별!$F$3:$F$1828,데이터_품목별!$D$3:$D$1828,$A113,데이터_품목별!$A$3:$A$1828,"2025.05")</f>
        <v>1927363</v>
      </c>
      <c r="H113" s="25" t="n">
        <f aca="false">SUMIFS(데이터_품목별!$F$3:$F$1828,데이터_품목별!$D$3:$D$1828,$A113,데이터_품목별!$A$3:$A$1828,"2025.06")</f>
        <v>1757624</v>
      </c>
      <c r="I113" s="25" t="n">
        <f aca="false">SUMIFS(데이터_품목별!$F$3:$F$1828,데이터_품목별!$D$3:$D$1828,$A113,데이터_품목별!$A$3:$A$1828,"2025.07")</f>
        <v>2076452</v>
      </c>
      <c r="J113" s="25" t="n">
        <f aca="false">SUMIFS(데이터_품목별!$F$3:$F$1828,데이터_품목별!$D$3:$D$1828,$A113,데이터_품목별!$A$3:$A$1828,"2025.08")</f>
        <v>1840464</v>
      </c>
      <c r="K113" s="25" t="n">
        <f aca="false">SUMIFS(데이터_품목별!$F$3:$F$1828,데이터_품목별!$D$3:$D$1828,$A113,데이터_품목별!$A$3:$A$1828,"2025.09")</f>
        <v>2014850</v>
      </c>
      <c r="L113" s="25" t="n">
        <f aca="false">SUMIFS(데이터_품목별!$F$3:$F$1828,데이터_품목별!$D$3:$D$1828,$A113,데이터_품목별!$A$3:$A$1828,"2025.10")</f>
        <v>1772436</v>
      </c>
      <c r="M113" s="25" t="n">
        <f aca="false">SUMIFS(데이터_품목별!$F$3:$F$1828,데이터_품목별!$D$3:$D$1828,$A113,데이터_품목별!$A$3:$A$1828,"2025.11")</f>
        <v>1670397</v>
      </c>
      <c r="N113" s="25" t="n">
        <f aca="false">SUMIFS(데이터_품목별!$F$3:$F$1828,데이터_품목별!$D$3:$D$1828,$A113,데이터_품목별!$A$3:$A$1828,"2025.12")</f>
        <v>1863783</v>
      </c>
      <c r="O113" s="25" t="n">
        <f aca="false">SUMIFS(데이터_품목별!$F$3:$F$1828,데이터_품목별!$D$3:$D$1828,$A113,데이터_품목별!$A$3:$A$1828,"2026.01")</f>
        <v>1924678</v>
      </c>
      <c r="P113" s="25" t="n">
        <f aca="false">SUMIFS(데이터_품목별!$F$3:$F$1828,데이터_품목별!$D$3:$D$1828,$A113,데이터_품목별!$A$3:$A$1828,"2026.02")</f>
        <v>1877958</v>
      </c>
      <c r="Q113" s="25" t="n">
        <f aca="false">SUMIFS(데이터_품목별!$F$3:$F$1828,데이터_품목별!$D$3:$D$1828,$A113,데이터_품목별!$A$3:$A$1828,"2026.03")</f>
        <v>1922047</v>
      </c>
      <c r="R113" s="25" t="n">
        <f aca="false">SUMIFS(데이터_품목별!$F$3:$F$1828,데이터_품목별!$D$3:$D$1828,$A113,데이터_품목별!$A$3:$A$1828,"2026.04")</f>
        <v>1939452</v>
      </c>
      <c r="S113" s="25" t="n">
        <f aca="false">SUMIFS(데이터_품목별!$F$3:$F$1828,데이터_품목별!$D$3:$D$1828,$A113,데이터_품목별!$A$3:$A$1828,"2026.05")</f>
        <v>1869834</v>
      </c>
      <c r="T113" s="25" t="n">
        <f aca="false">SUMIFS(데이터_품목별!$F$3:$F$1828,데이터_품목별!$D$3:$D$1828,$A113,데이터_품목별!$A$3:$A$1828,"2026.06")</f>
        <v>1973742</v>
      </c>
      <c r="U113" s="25" t="n">
        <f aca="false">SUMIFS(데이터_품목별!$F$3:$F$1828,데이터_품목별!$D$3:$D$1828,$A113,데이터_품목별!$A$3:$A$1828,"2026.07")</f>
        <v>2098527</v>
      </c>
    </row>
    <row r="114" customFormat="false" ht="15" hidden="false" customHeight="false" outlineLevel="0" collapsed="false">
      <c r="A114" s="50" t="s">
        <v>435</v>
      </c>
      <c r="B114" s="6" t="str">
        <f aca="false">IFERROR(INDEX(데이터_품목별!$E$3:$E$1828,MATCH($A114,데이터_품목별!$D$3:$D$1828,0)),"")</f>
        <v>유기화학품</v>
      </c>
      <c r="C114" s="25" t="n">
        <f aca="false">SUMIFS(데이터_품목별!$F$3:$F$1828,데이터_품목별!$D$3:$D$1828,$A114,데이터_품목별!$A$3:$A$1828,"2025.01")</f>
        <v>1618152</v>
      </c>
      <c r="D114" s="25" t="n">
        <f aca="false">SUMIFS(데이터_품목별!$F$3:$F$1828,데이터_품목별!$D$3:$D$1828,$A114,데이터_품목별!$A$3:$A$1828,"2025.02")</f>
        <v>1720428</v>
      </c>
      <c r="E114" s="25" t="n">
        <f aca="false">SUMIFS(데이터_품목별!$F$3:$F$1828,데이터_품목별!$D$3:$D$1828,$A114,데이터_품목별!$A$3:$A$1828,"2025.03")</f>
        <v>1611319</v>
      </c>
      <c r="F114" s="25" t="n">
        <f aca="false">SUMIFS(데이터_품목별!$F$3:$F$1828,데이터_품목별!$D$3:$D$1828,$A114,데이터_품목별!$A$3:$A$1828,"2025.04")</f>
        <v>1554189</v>
      </c>
      <c r="G114" s="25" t="n">
        <f aca="false">SUMIFS(데이터_품목별!$F$3:$F$1828,데이터_품목별!$D$3:$D$1828,$A114,데이터_품목별!$A$3:$A$1828,"2025.05")</f>
        <v>1474854</v>
      </c>
      <c r="H114" s="25" t="n">
        <f aca="false">SUMIFS(데이터_품목별!$F$3:$F$1828,데이터_품목별!$D$3:$D$1828,$A114,데이터_품목별!$A$3:$A$1828,"2025.06")</f>
        <v>1572396</v>
      </c>
      <c r="I114" s="25" t="n">
        <f aca="false">SUMIFS(데이터_품목별!$F$3:$F$1828,데이터_품목별!$D$3:$D$1828,$A114,데이터_품목별!$A$3:$A$1828,"2025.07")</f>
        <v>1626140</v>
      </c>
      <c r="J114" s="25" t="n">
        <f aca="false">SUMIFS(데이터_품목별!$F$3:$F$1828,데이터_품목별!$D$3:$D$1828,$A114,데이터_품목별!$A$3:$A$1828,"2025.08")</f>
        <v>1554893</v>
      </c>
      <c r="K114" s="25" t="n">
        <f aca="false">SUMIFS(데이터_품목별!$F$3:$F$1828,데이터_품목별!$D$3:$D$1828,$A114,데이터_품목별!$A$3:$A$1828,"2025.09")</f>
        <v>1702423</v>
      </c>
      <c r="L114" s="25" t="n">
        <f aca="false">SUMIFS(데이터_품목별!$F$3:$F$1828,데이터_품목별!$D$3:$D$1828,$A114,데이터_품목별!$A$3:$A$1828,"2025.10")</f>
        <v>1429506</v>
      </c>
      <c r="M114" s="25" t="n">
        <f aca="false">SUMIFS(데이터_품목별!$F$3:$F$1828,데이터_품목별!$D$3:$D$1828,$A114,데이터_품목별!$A$3:$A$1828,"2025.11")</f>
        <v>1436329</v>
      </c>
      <c r="N114" s="25" t="n">
        <f aca="false">SUMIFS(데이터_품목별!$F$3:$F$1828,데이터_품목별!$D$3:$D$1828,$A114,데이터_품목별!$A$3:$A$1828,"2025.12")</f>
        <v>1667103</v>
      </c>
      <c r="O114" s="25" t="n">
        <f aca="false">SUMIFS(데이터_품목별!$F$3:$F$1828,데이터_품목별!$D$3:$D$1828,$A114,데이터_품목별!$A$3:$A$1828,"2026.01")</f>
        <v>1677439</v>
      </c>
      <c r="P114" s="25" t="n">
        <f aca="false">SUMIFS(데이터_품목별!$F$3:$F$1828,데이터_품목별!$D$3:$D$1828,$A114,데이터_품목별!$A$3:$A$1828,"2026.02")</f>
        <v>1540886</v>
      </c>
      <c r="Q114" s="25" t="n">
        <f aca="false">SUMIFS(데이터_품목별!$F$3:$F$1828,데이터_품목별!$D$3:$D$1828,$A114,데이터_품목별!$A$3:$A$1828,"2026.03")</f>
        <v>2013831</v>
      </c>
      <c r="R114" s="25" t="n">
        <f aca="false">SUMIFS(데이터_품목별!$F$3:$F$1828,데이터_품목별!$D$3:$D$1828,$A114,데이터_품목별!$A$3:$A$1828,"2026.04")</f>
        <v>1704029</v>
      </c>
      <c r="S114" s="25" t="n">
        <f aca="false">SUMIFS(데이터_품목별!$F$3:$F$1828,데이터_품목별!$D$3:$D$1828,$A114,데이터_품목별!$A$3:$A$1828,"2026.05")</f>
        <v>1533365</v>
      </c>
      <c r="T114" s="25" t="n">
        <f aca="false">SUMIFS(데이터_품목별!$F$3:$F$1828,데이터_품목별!$D$3:$D$1828,$A114,데이터_품목별!$A$3:$A$1828,"2026.06")</f>
        <v>1685657</v>
      </c>
      <c r="U114" s="25" t="n">
        <f aca="false">SUMIFS(데이터_품목별!$F$3:$F$1828,데이터_품목별!$D$3:$D$1828,$A114,데이터_품목별!$A$3:$A$1828,"2026.07")</f>
        <v>1836067</v>
      </c>
    </row>
  </sheetData>
  <mergeCells count="4">
    <mergeCell ref="A1:N1"/>
    <mergeCell ref="A2:N2"/>
    <mergeCell ref="A3:N3"/>
    <mergeCell ref="A105:N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15"/>
    <col collapsed="false" customWidth="true" hidden="false" outlineLevel="0" max="13" min="13" style="0" width="10"/>
    <col collapsed="false" customWidth="true" hidden="false" outlineLevel="0" max="16" min="14" style="0" width="15"/>
  </cols>
  <sheetData>
    <row r="1" customFormat="false" ht="21.75" hidden="false" customHeight="true" outlineLevel="0" collapsed="false">
      <c r="A1" s="1" t="s">
        <v>21809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" t="s">
        <v>21810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4" t="s">
        <v>21811</v>
      </c>
      <c r="B4" s="4" t="s">
        <v>11475</v>
      </c>
      <c r="C4" s="4" t="s">
        <v>21805</v>
      </c>
      <c r="D4" s="4" t="s">
        <v>21797</v>
      </c>
      <c r="E4" s="4" t="s">
        <v>21747</v>
      </c>
      <c r="F4" s="4" t="s">
        <v>21738</v>
      </c>
      <c r="G4" s="4" t="s">
        <v>21748</v>
      </c>
      <c r="H4" s="4" t="s">
        <v>21812</v>
      </c>
      <c r="I4" s="4" t="s">
        <v>21813</v>
      </c>
      <c r="J4" s="4" t="s">
        <v>21814</v>
      </c>
      <c r="K4" s="4" t="s">
        <v>21795</v>
      </c>
      <c r="L4" s="4" t="s">
        <v>21796</v>
      </c>
      <c r="M4" s="4" t="s">
        <v>21806</v>
      </c>
      <c r="N4" s="4" t="s">
        <v>21815</v>
      </c>
      <c r="O4" s="4" t="s">
        <v>21816</v>
      </c>
      <c r="P4" s="4" t="s">
        <v>21800</v>
      </c>
    </row>
    <row r="5" customFormat="false" ht="15" hidden="false" customHeight="false" outlineLevel="0" collapsed="false">
      <c r="A5" s="35" t="n">
        <v>1</v>
      </c>
      <c r="B5" s="5" t="s">
        <v>11482</v>
      </c>
      <c r="C5" s="25" t="n">
        <f aca="false">SUMIFS(데이터_국가별!$E$3:$E$4477,데이터_국가별!$D$3:$D$4477,$B5,데이터_국가별!$B$3:$B$4477,2025,데이터_국가별!$C$3:$C$4477,"&lt;=7")</f>
        <v>71555436</v>
      </c>
      <c r="D5" s="25" t="n">
        <f aca="false">SUMIFS(데이터_국가별!$E$3:$E$4477,데이터_국가별!$D$3:$D$4477,$B5,데이터_국가별!$B$3:$B$4477,2026,데이터_국가별!$C$3:$C$4477,"&lt;=7")</f>
        <v>121223951</v>
      </c>
      <c r="E5" s="25" t="n">
        <f aca="false">D5-C5</f>
        <v>49668515</v>
      </c>
      <c r="F5" s="40" t="n">
        <f aca="false">IFERROR(D5/C5-1,"-")</f>
        <v>0.694126369378841</v>
      </c>
      <c r="G5" s="31" t="n">
        <f aca="false">IFERROR(E5/(분석2_월별추이!E28-분석2_월별추이!E27),"-")</f>
        <v>0.248747957058138</v>
      </c>
      <c r="H5" s="31" t="n">
        <f aca="false">C5/분석2_월별추이!E27</f>
        <v>0.180974880182107</v>
      </c>
      <c r="I5" s="31" t="n">
        <f aca="false">D5/분석2_월별추이!E28</f>
        <v>0.203716218970865</v>
      </c>
      <c r="J5" s="51" t="n">
        <f aca="false">(I5-H5)*100</f>
        <v>2.27413387887586</v>
      </c>
      <c r="K5" s="25" t="n">
        <f aca="false">SUMIFS(데이터_국가별!$F$3:$F$4477,데이터_국가별!$D$3:$D$4477,$B5,데이터_국가별!$B$3:$B$4477,2025,데이터_국가별!$C$3:$C$4477,"&lt;=7")</f>
        <v>79834853</v>
      </c>
      <c r="L5" s="25" t="n">
        <f aca="false">SUMIFS(데이터_국가별!$F$3:$F$4477,데이터_국가별!$D$3:$D$4477,$B5,데이터_국가별!$B$3:$B$4477,2026,데이터_국가별!$C$3:$C$4477,"&lt;=7")</f>
        <v>102378459</v>
      </c>
      <c r="M5" s="40" t="n">
        <f aca="false">IFERROR(L5/K5-1,"-")</f>
        <v>0.282377998491461</v>
      </c>
      <c r="N5" s="25" t="n">
        <f aca="false">C5-K5</f>
        <v>-8279417</v>
      </c>
      <c r="O5" s="25" t="n">
        <f aca="false">D5-L5</f>
        <v>18845492</v>
      </c>
      <c r="P5" s="25" t="n">
        <f aca="false">O5-N5</f>
        <v>27124909</v>
      </c>
    </row>
    <row r="6" customFormat="false" ht="15" hidden="false" customHeight="false" outlineLevel="0" collapsed="false">
      <c r="A6" s="35" t="n">
        <v>2</v>
      </c>
      <c r="B6" s="5" t="s">
        <v>11476</v>
      </c>
      <c r="C6" s="25" t="n">
        <f aca="false">SUMIFS(데이터_국가별!$E$3:$E$4477,데이터_국가별!$D$3:$D$4477,$B6,데이터_국가별!$B$3:$B$4477,2025,데이터_국가별!$C$3:$C$4477,"&lt;=7")</f>
        <v>72466126</v>
      </c>
      <c r="D6" s="25" t="n">
        <f aca="false">SUMIFS(데이터_국가별!$E$3:$E$4477,데이터_국가별!$D$3:$D$4477,$B6,데이터_국가별!$B$3:$B$4477,2026,데이터_국가별!$C$3:$C$4477,"&lt;=7")</f>
        <v>110947444</v>
      </c>
      <c r="E6" s="25" t="n">
        <f aca="false">D6-C6</f>
        <v>38481318</v>
      </c>
      <c r="F6" s="40" t="n">
        <f aca="false">IFERROR(D6/C6-1,"-")</f>
        <v>0.531024909486675</v>
      </c>
      <c r="G6" s="31" t="n">
        <f aca="false">IFERROR(E6/(분석2_월별추이!E28-분석2_월별추이!E27),"-")</f>
        <v>0.192720664940447</v>
      </c>
      <c r="H6" s="31" t="n">
        <f aca="false">C6/분석2_월별추이!E27</f>
        <v>0.183278157512889</v>
      </c>
      <c r="I6" s="31" t="n">
        <f aca="false">D6/분석2_월별추이!E28</f>
        <v>0.186446602422336</v>
      </c>
      <c r="J6" s="51" t="n">
        <f aca="false">(I6-H6)*100</f>
        <v>0.316844490944765</v>
      </c>
      <c r="K6" s="25" t="n">
        <f aca="false">SUMIFS(데이터_국가별!$F$3:$F$4477,데이터_국가별!$D$3:$D$4477,$B6,데이터_국가별!$B$3:$B$4477,2025,데이터_국가별!$C$3:$C$4477,"&lt;=7")</f>
        <v>42289078</v>
      </c>
      <c r="L6" s="25" t="n">
        <f aca="false">SUMIFS(데이터_국가별!$F$3:$F$4477,데이터_국가별!$D$3:$D$4477,$B6,데이터_국가별!$B$3:$B$4477,2026,데이터_국가별!$C$3:$C$4477,"&lt;=7")</f>
        <v>52483978</v>
      </c>
      <c r="M6" s="40" t="n">
        <f aca="false">IFERROR(L6/K6-1,"-")</f>
        <v>0.24107643112957</v>
      </c>
      <c r="N6" s="25" t="n">
        <f aca="false">C6-K6</f>
        <v>30177048</v>
      </c>
      <c r="O6" s="25" t="n">
        <f aca="false">D6-L6</f>
        <v>58463466</v>
      </c>
      <c r="P6" s="25" t="n">
        <f aca="false">O6-N6</f>
        <v>28286418</v>
      </c>
    </row>
    <row r="7" customFormat="false" ht="15" hidden="false" customHeight="false" outlineLevel="0" collapsed="false">
      <c r="A7" s="35" t="n">
        <v>3</v>
      </c>
      <c r="B7" s="5" t="s">
        <v>11488</v>
      </c>
      <c r="C7" s="25" t="n">
        <f aca="false">SUMIFS(데이터_국가별!$E$3:$E$4477,데이터_국가별!$D$3:$D$4477,$B7,데이터_국가별!$B$3:$B$4477,2025,데이터_국가별!$C$3:$C$4477,"&lt;=7")</f>
        <v>34666455</v>
      </c>
      <c r="D7" s="25" t="n">
        <f aca="false">SUMIFS(데이터_국가별!$E$3:$E$4477,데이터_국가별!$D$3:$D$4477,$B7,데이터_국가별!$B$3:$B$4477,2026,데이터_국가별!$C$3:$C$4477,"&lt;=7")</f>
        <v>54367350</v>
      </c>
      <c r="E7" s="25" t="n">
        <f aca="false">D7-C7</f>
        <v>19700895</v>
      </c>
      <c r="F7" s="40" t="n">
        <f aca="false">IFERROR(D7/C7-1,"-")</f>
        <v>0.568298517976528</v>
      </c>
      <c r="G7" s="31" t="n">
        <f aca="false">IFERROR(E7/(분석2_월별추이!E28-분석2_월별추이!E27),"-")</f>
        <v>0.0986652688019138</v>
      </c>
      <c r="H7" s="31" t="n">
        <f aca="false">C7/분석2_월별추이!E27</f>
        <v>0.0876768822981302</v>
      </c>
      <c r="I7" s="31" t="n">
        <f aca="false">D7/분석2_월별추이!E28</f>
        <v>0.091364048821224</v>
      </c>
      <c r="J7" s="51" t="n">
        <f aca="false">(I7-H7)*100</f>
        <v>0.368716652309378</v>
      </c>
      <c r="K7" s="25" t="n">
        <f aca="false">SUMIFS(데이터_국가별!$F$3:$F$4477,데이터_국가별!$D$3:$D$4477,$B7,데이터_국가별!$B$3:$B$4477,2025,데이터_국가별!$C$3:$C$4477,"&lt;=7")</f>
        <v>17721460</v>
      </c>
      <c r="L7" s="25" t="n">
        <f aca="false">SUMIFS(데이터_국가별!$F$3:$F$4477,데이터_국가별!$D$3:$D$4477,$B7,데이터_국가별!$B$3:$B$4477,2026,데이터_국가별!$C$3:$C$4477,"&lt;=7")</f>
        <v>21475893</v>
      </c>
      <c r="M7" s="40" t="n">
        <f aca="false">IFERROR(L7/K7-1,"-")</f>
        <v>0.211857995898758</v>
      </c>
      <c r="N7" s="25" t="n">
        <f aca="false">C7-K7</f>
        <v>16944995</v>
      </c>
      <c r="O7" s="25" t="n">
        <f aca="false">D7-L7</f>
        <v>32891457</v>
      </c>
      <c r="P7" s="25" t="n">
        <f aca="false">O7-N7</f>
        <v>15946462</v>
      </c>
    </row>
    <row r="8" customFormat="false" ht="15" hidden="false" customHeight="false" outlineLevel="0" collapsed="false">
      <c r="A8" s="35" t="n">
        <v>4</v>
      </c>
      <c r="B8" s="5" t="s">
        <v>11506</v>
      </c>
      <c r="C8" s="25" t="n">
        <f aca="false">SUMIFS(데이터_국가별!$E$3:$E$4477,데이터_국가별!$D$3:$D$4477,$B8,데이터_국가별!$B$3:$B$4477,2025,데이터_국가별!$C$3:$C$4477,"&lt;=7")</f>
        <v>17156375</v>
      </c>
      <c r="D8" s="25" t="n">
        <f aca="false">SUMIFS(데이터_국가별!$E$3:$E$4477,데이터_국가별!$D$3:$D$4477,$B8,데이터_국가별!$B$3:$B$4477,2026,데이터_국가별!$C$3:$C$4477,"&lt;=7")</f>
        <v>44931428</v>
      </c>
      <c r="E8" s="25" t="n">
        <f aca="false">D8-C8</f>
        <v>27775053</v>
      </c>
      <c r="F8" s="40" t="n">
        <f aca="false">IFERROR(D8/C8-1,"-")</f>
        <v>1.61893482743295</v>
      </c>
      <c r="G8" s="31" t="n">
        <f aca="false">IFERROR(E8/(분석2_월별추이!E28-분석2_월별추이!E27),"-")</f>
        <v>0.139101958070047</v>
      </c>
      <c r="H8" s="31" t="n">
        <f aca="false">C8/분석2_월별추이!E27</f>
        <v>0.0433911535384158</v>
      </c>
      <c r="I8" s="31" t="n">
        <f aca="false">D8/분석2_월별추이!E28</f>
        <v>0.0755070309919338</v>
      </c>
      <c r="J8" s="51" t="n">
        <f aca="false">(I8-H8)*100</f>
        <v>3.21158774535179</v>
      </c>
      <c r="K8" s="25" t="n">
        <f aca="false">SUMIFS(데이터_국가별!$F$3:$F$4477,데이터_국가별!$D$3:$D$4477,$B8,데이터_국가별!$B$3:$B$4477,2025,데이터_국가별!$C$3:$C$4477,"&lt;=7")</f>
        <v>1611416</v>
      </c>
      <c r="L8" s="25" t="n">
        <f aca="false">SUMIFS(데이터_국가별!$F$3:$F$4477,데이터_국가별!$D$3:$D$4477,$B8,데이터_국가별!$B$3:$B$4477,2026,데이터_국가별!$C$3:$C$4477,"&lt;=7")</f>
        <v>1915327</v>
      </c>
      <c r="M8" s="40" t="n">
        <f aca="false">IFERROR(L8/K8-1,"-")</f>
        <v>0.188598723110606</v>
      </c>
      <c r="N8" s="25" t="n">
        <f aca="false">C8-K8</f>
        <v>15544959</v>
      </c>
      <c r="O8" s="25" t="n">
        <f aca="false">D8-L8</f>
        <v>43016101</v>
      </c>
      <c r="P8" s="25" t="n">
        <f aca="false">O8-N8</f>
        <v>27471142</v>
      </c>
    </row>
    <row r="9" customFormat="false" ht="15" hidden="false" customHeight="false" outlineLevel="0" collapsed="false">
      <c r="A9" s="35" t="n">
        <v>5</v>
      </c>
      <c r="B9" s="5" t="s">
        <v>11494</v>
      </c>
      <c r="C9" s="25" t="n">
        <f aca="false">SUMIFS(데이터_국가별!$E$3:$E$4477,데이터_국가별!$D$3:$D$4477,$B9,데이터_국가별!$B$3:$B$4477,2025,데이터_국가별!$C$3:$C$4477,"&lt;=7")</f>
        <v>25088075</v>
      </c>
      <c r="D9" s="25" t="n">
        <f aca="false">SUMIFS(데이터_국가별!$E$3:$E$4477,데이터_국가별!$D$3:$D$4477,$B9,데이터_국가별!$B$3:$B$4477,2026,데이터_국가별!$C$3:$C$4477,"&lt;=7")</f>
        <v>41055122</v>
      </c>
      <c r="E9" s="25" t="n">
        <f aca="false">D9-C9</f>
        <v>15967047</v>
      </c>
      <c r="F9" s="40" t="n">
        <f aca="false">IFERROR(D9/C9-1,"-")</f>
        <v>0.63643970292659</v>
      </c>
      <c r="G9" s="31" t="n">
        <f aca="false">IFERROR(E9/(분석2_월별추이!E28-분석2_월별추이!E27),"-")</f>
        <v>0.0799655540638022</v>
      </c>
      <c r="H9" s="31" t="n">
        <f aca="false">C9/분석2_월별추이!E27</f>
        <v>0.0634516623883712</v>
      </c>
      <c r="I9" s="31" t="n">
        <f aca="false">D9/분석2_월별추이!E28</f>
        <v>0.0689929189259603</v>
      </c>
      <c r="J9" s="51" t="n">
        <f aca="false">(I9-H9)*100</f>
        <v>0.554125653758908</v>
      </c>
      <c r="K9" s="25" t="n">
        <f aca="false">SUMIFS(데이터_국가별!$F$3:$F$4477,데이터_국가별!$D$3:$D$4477,$B9,데이터_국가별!$B$3:$B$4477,2025,데이터_국가별!$C$3:$C$4477,"&lt;=7")</f>
        <v>18065501</v>
      </c>
      <c r="L9" s="25" t="n">
        <f aca="false">SUMIFS(데이터_국가별!$F$3:$F$4477,데이터_국가별!$D$3:$D$4477,$B9,데이터_국가별!$B$3:$B$4477,2026,데이터_국가별!$C$3:$C$4477,"&lt;=7")</f>
        <v>23212363</v>
      </c>
      <c r="M9" s="40" t="n">
        <f aca="false">IFERROR(L9/K9-1,"-")</f>
        <v>0.284900042351441</v>
      </c>
      <c r="N9" s="25" t="n">
        <f aca="false">C9-K9</f>
        <v>7022574</v>
      </c>
      <c r="O9" s="25" t="n">
        <f aca="false">D9-L9</f>
        <v>17842759</v>
      </c>
      <c r="P9" s="25" t="n">
        <f aca="false">O9-N9</f>
        <v>10820185</v>
      </c>
    </row>
    <row r="10" customFormat="false" ht="15" hidden="false" customHeight="false" outlineLevel="0" collapsed="false">
      <c r="A10" s="35" t="n">
        <v>6</v>
      </c>
      <c r="B10" s="5" t="s">
        <v>11500</v>
      </c>
      <c r="C10" s="25" t="n">
        <f aca="false">SUMIFS(데이터_국가별!$E$3:$E$4477,데이터_국가별!$D$3:$D$4477,$B10,데이터_국가별!$B$3:$B$4477,2025,데이터_국가별!$C$3:$C$4477,"&lt;=7")</f>
        <v>16387992</v>
      </c>
      <c r="D10" s="25" t="n">
        <f aca="false">SUMIFS(데이터_국가별!$E$3:$E$4477,데이터_국가별!$D$3:$D$4477,$B10,데이터_국가별!$B$3:$B$4477,2026,데이터_국가별!$C$3:$C$4477,"&lt;=7")</f>
        <v>18730677</v>
      </c>
      <c r="E10" s="25" t="n">
        <f aca="false">D10-C10</f>
        <v>2342685</v>
      </c>
      <c r="F10" s="40" t="n">
        <f aca="false">IFERROR(D10/C10-1,"-")</f>
        <v>0.142951314596688</v>
      </c>
      <c r="G10" s="31" t="n">
        <f aca="false">IFERROR(E10/(분석2_월별추이!E28-분석2_월별추이!E27),"-")</f>
        <v>0.0117325454119324</v>
      </c>
      <c r="H10" s="31" t="n">
        <f aca="false">C10/분석2_월별추이!E27</f>
        <v>0.0414477928500823</v>
      </c>
      <c r="I10" s="31" t="n">
        <f aca="false">D10/분석2_월별추이!E28</f>
        <v>0.0314768052495216</v>
      </c>
      <c r="J10" s="51" t="n">
        <f aca="false">(I10-H10)*100</f>
        <v>-0.997098760056071</v>
      </c>
      <c r="K10" s="25" t="n">
        <f aca="false">SUMIFS(데이터_국가별!$F$3:$F$4477,데이터_국가별!$D$3:$D$4477,$B10,데이터_국가별!$B$3:$B$4477,2025,데이터_국가별!$C$3:$C$4477,"&lt;=7")</f>
        <v>28554284</v>
      </c>
      <c r="L10" s="25" t="n">
        <f aca="false">SUMIFS(데이터_국가별!$F$3:$F$4477,데이터_국가별!$D$3:$D$4477,$B10,데이터_국가별!$B$3:$B$4477,2026,데이터_국가별!$C$3:$C$4477,"&lt;=7")</f>
        <v>31673867</v>
      </c>
      <c r="M10" s="40" t="n">
        <f aca="false">IFERROR(L10/K10-1,"-")</f>
        <v>0.109250962132337</v>
      </c>
      <c r="N10" s="25" t="n">
        <f aca="false">C10-K10</f>
        <v>-12166292</v>
      </c>
      <c r="O10" s="25" t="n">
        <f aca="false">D10-L10</f>
        <v>-12943190</v>
      </c>
      <c r="P10" s="25" t="n">
        <f aca="false">O10-N10</f>
        <v>-776898</v>
      </c>
    </row>
    <row r="11" customFormat="false" ht="15" hidden="false" customHeight="false" outlineLevel="0" collapsed="false">
      <c r="A11" s="35" t="n">
        <v>7</v>
      </c>
      <c r="B11" s="5" t="s">
        <v>11518</v>
      </c>
      <c r="C11" s="25" t="n">
        <f aca="false">SUMIFS(데이터_국가별!$E$3:$E$4477,데이터_국가별!$D$3:$D$4477,$B11,데이터_국가별!$B$3:$B$4477,2025,데이터_국가별!$C$3:$C$4477,"&lt;=7")</f>
        <v>11047604</v>
      </c>
      <c r="D11" s="25" t="n">
        <f aca="false">SUMIFS(데이터_국가별!$E$3:$E$4477,데이터_국가별!$D$3:$D$4477,$B11,데이터_국가별!$B$3:$B$4477,2026,데이터_국가별!$C$3:$C$4477,"&lt;=7")</f>
        <v>16360263</v>
      </c>
      <c r="E11" s="25" t="n">
        <f aca="false">D11-C11</f>
        <v>5312659</v>
      </c>
      <c r="F11" s="40" t="n">
        <f aca="false">IFERROR(D11/C11-1,"-")</f>
        <v>0.480887892071439</v>
      </c>
      <c r="G11" s="31" t="n">
        <f aca="false">IFERROR(E11/(분석2_월별추이!E28-분석2_월별추이!E27),"-")</f>
        <v>0.0266066556005657</v>
      </c>
      <c r="H11" s="31" t="n">
        <f aca="false">C11/분석2_월별추이!E27</f>
        <v>0.0279411170130996</v>
      </c>
      <c r="I11" s="31" t="n">
        <f aca="false">D11/분석2_월별추이!E28</f>
        <v>0.0274933368549334</v>
      </c>
      <c r="J11" s="51" t="n">
        <f aca="false">(I11-H11)*100</f>
        <v>-0.0447780158166201</v>
      </c>
      <c r="K11" s="25" t="n">
        <f aca="false">SUMIFS(데이터_국가별!$F$3:$F$4477,데이터_국가별!$D$3:$D$4477,$B11,데이터_국가별!$B$3:$B$4477,2025,데이터_국가별!$C$3:$C$4477,"&lt;=7")</f>
        <v>6451569</v>
      </c>
      <c r="L11" s="25" t="n">
        <f aca="false">SUMIFS(데이터_국가별!$F$3:$F$4477,데이터_국가별!$D$3:$D$4477,$B11,데이터_국가별!$B$3:$B$4477,2026,데이터_국가별!$C$3:$C$4477,"&lt;=7")</f>
        <v>9531096</v>
      </c>
      <c r="M11" s="40" t="n">
        <f aca="false">IFERROR(L11/K11-1,"-")</f>
        <v>0.477329933230196</v>
      </c>
      <c r="N11" s="25" t="n">
        <f aca="false">C11-K11</f>
        <v>4596035</v>
      </c>
      <c r="O11" s="25" t="n">
        <f aca="false">D11-L11</f>
        <v>6829167</v>
      </c>
      <c r="P11" s="25" t="n">
        <f aca="false">O11-N11</f>
        <v>2233132</v>
      </c>
    </row>
    <row r="12" customFormat="false" ht="15" hidden="false" customHeight="false" outlineLevel="0" collapsed="false">
      <c r="A12" s="35" t="n">
        <v>8</v>
      </c>
      <c r="B12" s="5" t="s">
        <v>11512</v>
      </c>
      <c r="C12" s="25" t="n">
        <f aca="false">SUMIFS(데이터_국가별!$E$3:$E$4477,데이터_국가별!$D$3:$D$4477,$B12,데이터_국가별!$B$3:$B$4477,2025,데이터_국가별!$C$3:$C$4477,"&lt;=7")</f>
        <v>11244396</v>
      </c>
      <c r="D12" s="25" t="n">
        <f aca="false">SUMIFS(데이터_국가별!$E$3:$E$4477,데이터_국가별!$D$3:$D$4477,$B12,데이터_국가별!$B$3:$B$4477,2026,데이터_국가별!$C$3:$C$4477,"&lt;=7")</f>
        <v>14450689</v>
      </c>
      <c r="E12" s="25" t="n">
        <f aca="false">D12-C12</f>
        <v>3206293</v>
      </c>
      <c r="F12" s="40" t="n">
        <f aca="false">IFERROR(D12/C12-1,"-")</f>
        <v>0.285145862881385</v>
      </c>
      <c r="G12" s="31" t="n">
        <f aca="false">IFERROR(E12/(분석2_월별추이!E28-분석2_월별추이!E27),"-")</f>
        <v>0.0160576339654972</v>
      </c>
      <c r="H12" s="31" t="n">
        <f aca="false">C12/분석2_월별추이!E27</f>
        <v>0.0284388347353534</v>
      </c>
      <c r="I12" s="31" t="n">
        <f aca="false">D12/분석2_월별추이!E28</f>
        <v>0.0242843076827604</v>
      </c>
      <c r="J12" s="51" t="n">
        <f aca="false">(I12-H12)*100</f>
        <v>-0.4154527052593</v>
      </c>
      <c r="K12" s="25" t="n">
        <f aca="false">SUMIFS(데이터_국가별!$F$3:$F$4477,데이터_국가별!$D$3:$D$4477,$B12,데이터_국가별!$B$3:$B$4477,2025,데이터_국가별!$C$3:$C$4477,"&lt;=7")</f>
        <v>3786895</v>
      </c>
      <c r="L12" s="25" t="n">
        <f aca="false">SUMIFS(데이터_국가별!$F$3:$F$4477,데이터_국가별!$D$3:$D$4477,$B12,데이터_국가별!$B$3:$B$4477,2026,데이터_국가별!$C$3:$C$4477,"&lt;=7")</f>
        <v>4467210</v>
      </c>
      <c r="M12" s="40" t="n">
        <f aca="false">IFERROR(L12/K12-1,"-")</f>
        <v>0.1796498186509</v>
      </c>
      <c r="N12" s="25" t="n">
        <f aca="false">C12-K12</f>
        <v>7457501</v>
      </c>
      <c r="O12" s="25" t="n">
        <f aca="false">D12-L12</f>
        <v>9983479</v>
      </c>
      <c r="P12" s="25" t="n">
        <f aca="false">O12-N12</f>
        <v>2525978</v>
      </c>
    </row>
    <row r="13" customFormat="false" ht="15" hidden="false" customHeight="false" outlineLevel="0" collapsed="false">
      <c r="A13" s="35" t="n">
        <v>9</v>
      </c>
      <c r="B13" s="5" t="s">
        <v>11536</v>
      </c>
      <c r="C13" s="25" t="n">
        <f aca="false">SUMIFS(데이터_국가별!$E$3:$E$4477,데이터_국가별!$D$3:$D$4477,$B13,데이터_국가별!$B$3:$B$4477,2025,데이터_국가별!$C$3:$C$4477,"&lt;=7")</f>
        <v>7659064</v>
      </c>
      <c r="D13" s="25" t="n">
        <f aca="false">SUMIFS(데이터_국가별!$E$3:$E$4477,데이터_국가별!$D$3:$D$4477,$B13,데이터_국가별!$B$3:$B$4477,2026,데이터_국가별!$C$3:$C$4477,"&lt;=7")</f>
        <v>13365878</v>
      </c>
      <c r="E13" s="25" t="n">
        <f aca="false">D13-C13</f>
        <v>5706814</v>
      </c>
      <c r="F13" s="40" t="n">
        <f aca="false">IFERROR(D13/C13-1,"-")</f>
        <v>0.745105929392939</v>
      </c>
      <c r="G13" s="31" t="n">
        <f aca="false">IFERROR(E13/(분석2_월별추이!E28-분석2_월별추이!E27),"-")</f>
        <v>0.02858064759558</v>
      </c>
      <c r="H13" s="31" t="n">
        <f aca="false">C13/분석2_월별추이!E27</f>
        <v>0.0193709697989554</v>
      </c>
      <c r="I13" s="31" t="n">
        <f aca="false">D13/분석2_월별추이!E28</f>
        <v>0.022461288441142</v>
      </c>
      <c r="J13" s="51" t="n">
        <f aca="false">(I13-H13)*100</f>
        <v>0.309031864218665</v>
      </c>
      <c r="K13" s="25" t="n">
        <f aca="false">SUMIFS(데이터_국가별!$F$3:$F$4477,데이터_국가별!$D$3:$D$4477,$B13,데이터_국가별!$B$3:$B$4477,2025,데이터_국가별!$C$3:$C$4477,"&lt;=7")</f>
        <v>17720332</v>
      </c>
      <c r="L13" s="25" t="n">
        <f aca="false">SUMIFS(데이터_국가별!$F$3:$F$4477,데이터_국가별!$D$3:$D$4477,$B13,데이터_국가별!$B$3:$B$4477,2026,데이터_국가별!$C$3:$C$4477,"&lt;=7")</f>
        <v>20343298</v>
      </c>
      <c r="M13" s="40" t="n">
        <f aca="false">IFERROR(L13/K13-1,"-")</f>
        <v>0.148020138674603</v>
      </c>
      <c r="N13" s="25" t="n">
        <f aca="false">C13-K13</f>
        <v>-10061268</v>
      </c>
      <c r="O13" s="25" t="n">
        <f aca="false">D13-L13</f>
        <v>-6977420</v>
      </c>
      <c r="P13" s="25" t="n">
        <f aca="false">O13-N13</f>
        <v>3083848</v>
      </c>
    </row>
    <row r="14" customFormat="false" ht="15" hidden="false" customHeight="false" outlineLevel="0" collapsed="false">
      <c r="A14" s="35" t="n">
        <v>10</v>
      </c>
      <c r="B14" s="5" t="s">
        <v>11530</v>
      </c>
      <c r="C14" s="25" t="n">
        <f aca="false">SUMIFS(데이터_국가별!$E$3:$E$4477,데이터_국가별!$D$3:$D$4477,$B14,데이터_국가별!$B$3:$B$4477,2025,데이터_국가별!$C$3:$C$4477,"&lt;=7")</f>
        <v>6911890</v>
      </c>
      <c r="D14" s="25" t="n">
        <f aca="false">SUMIFS(데이터_국가별!$E$3:$E$4477,데이터_국가별!$D$3:$D$4477,$B14,데이터_국가별!$B$3:$B$4477,2026,데이터_국가별!$C$3:$C$4477,"&lt;=7")</f>
        <v>12172811</v>
      </c>
      <c r="E14" s="25" t="n">
        <f aca="false">D14-C14</f>
        <v>5260921</v>
      </c>
      <c r="F14" s="40" t="n">
        <f aca="false">IFERROR(D14/C14-1,"-")</f>
        <v>0.761140729959533</v>
      </c>
      <c r="G14" s="31" t="n">
        <f aca="false">IFERROR(E14/(분석2_월별추이!E28-분석2_월별추이!E27),"-")</f>
        <v>0.026347543327886</v>
      </c>
      <c r="H14" s="31" t="n">
        <f aca="false">C14/분석2_월별추이!E27</f>
        <v>0.0174812499861213</v>
      </c>
      <c r="I14" s="31" t="n">
        <f aca="false">D14/분석2_월별추이!E28</f>
        <v>0.0204563455547407</v>
      </c>
      <c r="J14" s="51" t="n">
        <f aca="false">(I14-H14)*100</f>
        <v>0.297509556861945</v>
      </c>
      <c r="K14" s="25" t="n">
        <f aca="false">SUMIFS(데이터_국가별!$F$3:$F$4477,데이터_국가별!$D$3:$D$4477,$B14,데이터_국가별!$B$3:$B$4477,2025,데이터_국가별!$C$3:$C$4477,"&lt;=7")</f>
        <v>8782972</v>
      </c>
      <c r="L14" s="25" t="n">
        <f aca="false">SUMIFS(데이터_국가별!$F$3:$F$4477,데이터_국가별!$D$3:$D$4477,$B14,데이터_국가별!$B$3:$B$4477,2026,데이터_국가별!$C$3:$C$4477,"&lt;=7")</f>
        <v>11678709</v>
      </c>
      <c r="M14" s="40" t="n">
        <f aca="false">IFERROR(L14/K14-1,"-")</f>
        <v>0.329698990273452</v>
      </c>
      <c r="N14" s="25" t="n">
        <f aca="false">C14-K14</f>
        <v>-1871082</v>
      </c>
      <c r="O14" s="25" t="n">
        <f aca="false">D14-L14</f>
        <v>494102</v>
      </c>
      <c r="P14" s="25" t="n">
        <f aca="false">O14-N14</f>
        <v>2365184</v>
      </c>
    </row>
    <row r="15" customFormat="false" ht="15" hidden="false" customHeight="false" outlineLevel="0" collapsed="false">
      <c r="A15" s="35" t="n">
        <v>11</v>
      </c>
      <c r="B15" s="8" t="s">
        <v>11542</v>
      </c>
      <c r="C15" s="25" t="n">
        <f aca="false">SUMIFS(데이터_국가별!$E$3:$E$4477,데이터_국가별!$D$3:$D$4477,$B15,데이터_국가별!$B$3:$B$4477,2025,데이터_국가별!$C$3:$C$4477,"&lt;=7")</f>
        <v>6333782</v>
      </c>
      <c r="D15" s="25" t="n">
        <f aca="false">SUMIFS(데이터_국가별!$E$3:$E$4477,데이터_국가별!$D$3:$D$4477,$B15,데이터_국가별!$B$3:$B$4477,2026,데이터_국가별!$C$3:$C$4477,"&lt;=7")</f>
        <v>11297021</v>
      </c>
      <c r="E15" s="25" t="n">
        <f aca="false">D15-C15</f>
        <v>4963239</v>
      </c>
      <c r="F15" s="40" t="n">
        <f aca="false">IFERROR(D15/C15-1,"-")</f>
        <v>0.78361380293796</v>
      </c>
      <c r="G15" s="31" t="n">
        <f aca="false">IFERROR(E15/(분석2_월별추이!E28-분석2_월별추이!E27),"-")</f>
        <v>0.0248567037214879</v>
      </c>
      <c r="H15" s="31" t="n">
        <f aca="false">C15/분석2_월별추이!E27</f>
        <v>0.016019124508578</v>
      </c>
      <c r="I15" s="31" t="n">
        <f aca="false">D15/분석2_월별추이!E28</f>
        <v>0.0189845850161612</v>
      </c>
      <c r="J15" s="51" t="n">
        <f aca="false">(I15-H15)*100</f>
        <v>0.296546050758324</v>
      </c>
      <c r="K15" s="25" t="n">
        <f aca="false">SUMIFS(데이터_국가별!$F$3:$F$4477,데이터_국가별!$D$3:$D$4477,$B15,데이터_국가별!$B$3:$B$4477,2025,데이터_국가별!$C$3:$C$4477,"&lt;=7")</f>
        <v>2021025</v>
      </c>
      <c r="L15" s="25" t="n">
        <f aca="false">SUMIFS(데이터_국가별!$F$3:$F$4477,데이터_국가별!$D$3:$D$4477,$B15,데이터_국가별!$B$3:$B$4477,2026,데이터_국가별!$C$3:$C$4477,"&lt;=7")</f>
        <v>2627292</v>
      </c>
      <c r="M15" s="40" t="n">
        <f aca="false">IFERROR(L15/K15-1,"-")</f>
        <v>0.299979960663525</v>
      </c>
      <c r="N15" s="25" t="n">
        <f aca="false">C15-K15</f>
        <v>4312757</v>
      </c>
      <c r="O15" s="25" t="n">
        <f aca="false">D15-L15</f>
        <v>8669729</v>
      </c>
      <c r="P15" s="25" t="n">
        <f aca="false">O15-N15</f>
        <v>4356972</v>
      </c>
    </row>
    <row r="16" customFormat="false" ht="15" hidden="false" customHeight="false" outlineLevel="0" collapsed="false">
      <c r="A16" s="35" t="n">
        <v>12</v>
      </c>
      <c r="B16" s="8" t="s">
        <v>11600</v>
      </c>
      <c r="C16" s="25" t="n">
        <f aca="false">SUMIFS(데이터_국가별!$E$3:$E$4477,데이터_국가별!$D$3:$D$4477,$B16,데이터_국가별!$B$3:$B$4477,2025,데이터_국가별!$C$3:$C$4477,"&lt;=7")</f>
        <v>5084092</v>
      </c>
      <c r="D16" s="25" t="n">
        <f aca="false">SUMIFS(데이터_국가별!$E$3:$E$4477,데이터_국가별!$D$3:$D$4477,$B16,데이터_국가별!$B$3:$B$4477,2026,데이터_국가별!$C$3:$C$4477,"&lt;=7")</f>
        <v>10033798</v>
      </c>
      <c r="E16" s="25" t="n">
        <f aca="false">D16-C16</f>
        <v>4949706</v>
      </c>
      <c r="F16" s="40" t="n">
        <f aca="false">IFERROR(D16/C16-1,"-")</f>
        <v>0.973567354800031</v>
      </c>
      <c r="G16" s="31" t="n">
        <f aca="false">IFERROR(E16/(분석2_월별추이!E28-분석2_월별추이!E27),"-")</f>
        <v>0.0247889282685099</v>
      </c>
      <c r="H16" s="31" t="n">
        <f aca="false">C16/분석2_월별추이!E27</f>
        <v>0.0128584631995647</v>
      </c>
      <c r="I16" s="31" t="n">
        <f aca="false">D16/분석2_월별추이!E28</f>
        <v>0.0168617453367563</v>
      </c>
      <c r="J16" s="51" t="n">
        <f aca="false">(I16-H16)*100</f>
        <v>0.400328213719165</v>
      </c>
      <c r="K16" s="25" t="n">
        <f aca="false">SUMIFS(데이터_국가별!$F$3:$F$4477,데이터_국가별!$D$3:$D$4477,$B16,데이터_국가별!$B$3:$B$4477,2025,데이터_국가별!$C$3:$C$4477,"&lt;=7")</f>
        <v>5542132</v>
      </c>
      <c r="L16" s="25" t="n">
        <f aca="false">SUMIFS(데이터_국가별!$F$3:$F$4477,데이터_국가별!$D$3:$D$4477,$B16,데이터_국가별!$B$3:$B$4477,2026,데이터_국가별!$C$3:$C$4477,"&lt;=7")</f>
        <v>9021334</v>
      </c>
      <c r="M16" s="40" t="n">
        <f aca="false">IFERROR(L16/K16-1,"-")</f>
        <v>0.627773210742725</v>
      </c>
      <c r="N16" s="25" t="n">
        <f aca="false">C16-K16</f>
        <v>-458040</v>
      </c>
      <c r="O16" s="25" t="n">
        <f aca="false">D16-L16</f>
        <v>1012464</v>
      </c>
      <c r="P16" s="25" t="n">
        <f aca="false">O16-N16</f>
        <v>1470504</v>
      </c>
    </row>
    <row r="17" customFormat="false" ht="15" hidden="false" customHeight="false" outlineLevel="0" collapsed="false">
      <c r="A17" s="35" t="n">
        <v>13</v>
      </c>
      <c r="B17" s="8" t="s">
        <v>11524</v>
      </c>
      <c r="C17" s="25" t="n">
        <f aca="false">SUMIFS(데이터_국가별!$E$3:$E$4477,데이터_국가별!$D$3:$D$4477,$B17,데이터_국가별!$B$3:$B$4477,2025,데이터_국가별!$C$3:$C$4477,"&lt;=7")</f>
        <v>7016409</v>
      </c>
      <c r="D17" s="25" t="n">
        <f aca="false">SUMIFS(데이터_국가별!$E$3:$E$4477,데이터_국가별!$D$3:$D$4477,$B17,데이터_국가별!$B$3:$B$4477,2026,데이터_국가별!$C$3:$C$4477,"&lt;=7")</f>
        <v>9256803</v>
      </c>
      <c r="E17" s="25" t="n">
        <f aca="false">D17-C17</f>
        <v>2240394</v>
      </c>
      <c r="F17" s="40" t="n">
        <f aca="false">IFERROR(D17/C17-1,"-")</f>
        <v>0.319307782656342</v>
      </c>
      <c r="G17" s="31" t="n">
        <f aca="false">IFERROR(E17/(분석2_월별추이!E28-분석2_월별추이!E27),"-")</f>
        <v>0.0112202555382481</v>
      </c>
      <c r="H17" s="31" t="n">
        <f aca="false">C17/분석2_월별추이!E27</f>
        <v>0.0177455948711381</v>
      </c>
      <c r="I17" s="31" t="n">
        <f aca="false">D17/분석2_월별추이!E28</f>
        <v>0.015556009281682</v>
      </c>
      <c r="J17" s="51" t="n">
        <f aca="false">(I17-H17)*100</f>
        <v>-0.218958558945617</v>
      </c>
      <c r="K17" s="25" t="n">
        <f aca="false">SUMIFS(데이터_국가별!$F$3:$F$4477,데이터_국가별!$D$3:$D$4477,$B17,데이터_국가별!$B$3:$B$4477,2025,데이터_국가별!$C$3:$C$4477,"&lt;=7")</f>
        <v>5142296</v>
      </c>
      <c r="L17" s="25" t="n">
        <f aca="false">SUMIFS(데이터_국가별!$F$3:$F$4477,데이터_국가별!$D$3:$D$4477,$B17,데이터_국가별!$B$3:$B$4477,2026,데이터_국가별!$C$3:$C$4477,"&lt;=7")</f>
        <v>6078904</v>
      </c>
      <c r="M17" s="40" t="n">
        <f aca="false">IFERROR(L17/K17-1,"-")</f>
        <v>0.182138095512199</v>
      </c>
      <c r="N17" s="25" t="n">
        <f aca="false">C17-K17</f>
        <v>1874113</v>
      </c>
      <c r="O17" s="25" t="n">
        <f aca="false">D17-L17</f>
        <v>3177899</v>
      </c>
      <c r="P17" s="25" t="n">
        <f aca="false">O17-N17</f>
        <v>1303786</v>
      </c>
    </row>
    <row r="18" customFormat="false" ht="15" hidden="false" customHeight="false" outlineLevel="0" collapsed="false">
      <c r="A18" s="35" t="n">
        <v>14</v>
      </c>
      <c r="B18" s="8" t="s">
        <v>11565</v>
      </c>
      <c r="C18" s="25" t="n">
        <f aca="false">SUMIFS(데이터_국가별!$E$3:$E$4477,데이터_국가별!$D$3:$D$4477,$B18,데이터_국가별!$B$3:$B$4477,2025,데이터_국가별!$C$3:$C$4477,"&lt;=7")</f>
        <v>6034016</v>
      </c>
      <c r="D18" s="25" t="n">
        <f aca="false">SUMIFS(데이터_국가별!$E$3:$E$4477,데이터_국가별!$D$3:$D$4477,$B18,데이터_국가별!$B$3:$B$4477,2026,데이터_국가별!$C$3:$C$4477,"&lt;=7")</f>
        <v>7589138</v>
      </c>
      <c r="E18" s="25" t="n">
        <f aca="false">D18-C18</f>
        <v>1555122</v>
      </c>
      <c r="F18" s="40" t="n">
        <f aca="false">IFERROR(D18/C18-1,"-")</f>
        <v>0.257725866156139</v>
      </c>
      <c r="G18" s="31" t="n">
        <f aca="false">IFERROR(E18/(분석2_월별추이!E28-분석2_월별추이!E27),"-")</f>
        <v>0.00778830251873175</v>
      </c>
      <c r="H18" s="31" t="n">
        <f aca="false">C18/분석2_월별추이!E27</f>
        <v>0.0152609694477568</v>
      </c>
      <c r="I18" s="31" t="n">
        <f aca="false">D18/분석2_월별추이!E28</f>
        <v>0.0127535069254434</v>
      </c>
      <c r="J18" s="51" t="n">
        <f aca="false">(I18-H18)*100</f>
        <v>-0.250746252231334</v>
      </c>
      <c r="K18" s="25" t="n">
        <f aca="false">SUMIFS(데이터_국가별!$F$3:$F$4477,데이터_국가별!$D$3:$D$4477,$B18,데이터_국가별!$B$3:$B$4477,2025,데이터_국가별!$C$3:$C$4477,"&lt;=7")</f>
        <v>3808016</v>
      </c>
      <c r="L18" s="25" t="n">
        <f aca="false">SUMIFS(데이터_국가별!$F$3:$F$4477,데이터_국가별!$D$3:$D$4477,$B18,데이터_국가별!$B$3:$B$4477,2026,데이터_국가별!$C$3:$C$4477,"&lt;=7")</f>
        <v>6477139</v>
      </c>
      <c r="M18" s="40" t="n">
        <f aca="false">IFERROR(L18/K18-1,"-")</f>
        <v>0.700922212511712</v>
      </c>
      <c r="N18" s="25" t="n">
        <f aca="false">C18-K18</f>
        <v>2226000</v>
      </c>
      <c r="O18" s="25" t="n">
        <f aca="false">D18-L18</f>
        <v>1111999</v>
      </c>
      <c r="P18" s="25" t="n">
        <f aca="false">O18-N18</f>
        <v>-1114001</v>
      </c>
    </row>
    <row r="19" customFormat="false" ht="15" hidden="false" customHeight="false" outlineLevel="0" collapsed="false">
      <c r="A19" s="35" t="n">
        <v>15</v>
      </c>
      <c r="B19" s="8" t="s">
        <v>11576</v>
      </c>
      <c r="C19" s="25" t="n">
        <f aca="false">SUMIFS(데이터_국가별!$E$3:$E$4477,데이터_국가별!$D$3:$D$4477,$B19,데이터_국가별!$B$3:$B$4477,2025,데이터_국가별!$C$3:$C$4477,"&lt;=7")</f>
        <v>4623176</v>
      </c>
      <c r="D19" s="25" t="n">
        <f aca="false">SUMIFS(데이터_국가별!$E$3:$E$4477,데이터_국가별!$D$3:$D$4477,$B19,데이터_국가별!$B$3:$B$4477,2026,데이터_국가별!$C$3:$C$4477,"&lt;=7")</f>
        <v>6573836</v>
      </c>
      <c r="E19" s="25" t="n">
        <f aca="false">D19-C19</f>
        <v>1950660</v>
      </c>
      <c r="F19" s="40" t="n">
        <f aca="false">IFERROR(D19/C19-1,"-")</f>
        <v>0.421930724679311</v>
      </c>
      <c r="G19" s="31" t="n">
        <f aca="false">IFERROR(E19/(분석2_월별추이!E28-분석2_월별추이!E27),"-")</f>
        <v>0.00976922080144791</v>
      </c>
      <c r="H19" s="31" t="n">
        <f aca="false">C19/분석2_월별추이!E27</f>
        <v>0.011692734604549</v>
      </c>
      <c r="I19" s="31" t="n">
        <f aca="false">D19/분석2_월별추이!E28</f>
        <v>0.0110472971966947</v>
      </c>
      <c r="J19" s="51" t="n">
        <f aca="false">(I19-H19)*100</f>
        <v>-0.0645437407854287</v>
      </c>
      <c r="K19" s="25" t="n">
        <f aca="false">SUMIFS(데이터_국가별!$F$3:$F$4477,데이터_국가별!$D$3:$D$4477,$B19,데이터_국가별!$B$3:$B$4477,2025,데이터_국가별!$C$3:$C$4477,"&lt;=7")</f>
        <v>4167488</v>
      </c>
      <c r="L19" s="25" t="n">
        <f aca="false">SUMIFS(데이터_국가별!$F$3:$F$4477,데이터_국가별!$D$3:$D$4477,$B19,데이터_국가별!$B$3:$B$4477,2026,데이터_국가별!$C$3:$C$4477,"&lt;=7")</f>
        <v>4489428</v>
      </c>
      <c r="M19" s="40" t="n">
        <f aca="false">IFERROR(L19/K19-1,"-")</f>
        <v>0.0772503724065912</v>
      </c>
      <c r="N19" s="25" t="n">
        <f aca="false">C19-K19</f>
        <v>455688</v>
      </c>
      <c r="O19" s="25" t="n">
        <f aca="false">D19-L19</f>
        <v>2084408</v>
      </c>
      <c r="P19" s="25" t="n">
        <f aca="false">O19-N19</f>
        <v>1628720</v>
      </c>
    </row>
    <row r="20" customFormat="false" ht="15" hidden="false" customHeight="false" outlineLevel="0" collapsed="false">
      <c r="A20" s="35" t="n">
        <v>16</v>
      </c>
      <c r="B20" s="8" t="s">
        <v>11548</v>
      </c>
      <c r="C20" s="25" t="n">
        <f aca="false">SUMIFS(데이터_국가별!$E$3:$E$4477,데이터_국가별!$D$3:$D$4477,$B20,데이터_국가별!$B$3:$B$4477,2025,데이터_국가별!$C$3:$C$4477,"&lt;=7")</f>
        <v>5674758</v>
      </c>
      <c r="D20" s="25" t="n">
        <f aca="false">SUMIFS(데이터_국가별!$E$3:$E$4477,데이터_국가별!$D$3:$D$4477,$B20,데이터_국가별!$B$3:$B$4477,2026,데이터_국가별!$C$3:$C$4477,"&lt;=7")</f>
        <v>6197394</v>
      </c>
      <c r="E20" s="25" t="n">
        <f aca="false">D20-C20</f>
        <v>522636</v>
      </c>
      <c r="F20" s="40" t="n">
        <f aca="false">IFERROR(D20/C20-1,"-")</f>
        <v>0.0920983767061081</v>
      </c>
      <c r="G20" s="31" t="n">
        <f aca="false">IFERROR(E20/(분석2_월별추이!E28-분석2_월별추이!E27),"-")</f>
        <v>0.00261744562496054</v>
      </c>
      <c r="H20" s="31" t="n">
        <f aca="false">C20/분석2_월별추이!E27</f>
        <v>0.0143523498216467</v>
      </c>
      <c r="I20" s="31" t="n">
        <f aca="false">D20/분석2_월별추이!E28</f>
        <v>0.0104146883741871</v>
      </c>
      <c r="J20" s="51" t="n">
        <f aca="false">(I20-H20)*100</f>
        <v>-0.393766144745959</v>
      </c>
      <c r="K20" s="25" t="n">
        <f aca="false">SUMIFS(데이터_국가별!$F$3:$F$4477,데이터_국가별!$D$3:$D$4477,$B20,데이터_국가별!$B$3:$B$4477,2025,데이터_국가별!$C$3:$C$4477,"&lt;=7")</f>
        <v>12309504</v>
      </c>
      <c r="L20" s="25" t="n">
        <f aca="false">SUMIFS(데이터_국가별!$F$3:$F$4477,데이터_국가별!$D$3:$D$4477,$B20,데이터_국가별!$B$3:$B$4477,2026,데이터_국가별!$C$3:$C$4477,"&lt;=7")</f>
        <v>13085838</v>
      </c>
      <c r="M20" s="40" t="n">
        <f aca="false">IFERROR(L20/K20-1,"-")</f>
        <v>0.0630678539119041</v>
      </c>
      <c r="N20" s="25" t="n">
        <f aca="false">C20-K20</f>
        <v>-6634746</v>
      </c>
      <c r="O20" s="25" t="n">
        <f aca="false">D20-L20</f>
        <v>-6888444</v>
      </c>
      <c r="P20" s="25" t="n">
        <f aca="false">O20-N20</f>
        <v>-253698</v>
      </c>
    </row>
    <row r="21" customFormat="false" ht="15" hidden="false" customHeight="false" outlineLevel="0" collapsed="false">
      <c r="A21" s="35" t="n">
        <v>17</v>
      </c>
      <c r="B21" s="8" t="s">
        <v>11570</v>
      </c>
      <c r="C21" s="25" t="n">
        <f aca="false">SUMIFS(데이터_국가별!$E$3:$E$4477,데이터_국가별!$D$3:$D$4477,$B21,데이터_국가별!$B$3:$B$4477,2025,데이터_국가별!$C$3:$C$4477,"&lt;=7")</f>
        <v>5452963</v>
      </c>
      <c r="D21" s="25" t="n">
        <f aca="false">SUMIFS(데이터_국가별!$E$3:$E$4477,데이터_국가별!$D$3:$D$4477,$B21,데이터_국가별!$B$3:$B$4477,2026,데이터_국가별!$C$3:$C$4477,"&lt;=7")</f>
        <v>5848180</v>
      </c>
      <c r="E21" s="25" t="n">
        <f aca="false">D21-C21</f>
        <v>395217</v>
      </c>
      <c r="F21" s="40" t="n">
        <f aca="false">IFERROR(D21/C21-1,"-")</f>
        <v>0.0724774769240135</v>
      </c>
      <c r="G21" s="31" t="n">
        <f aca="false">IFERROR(E21/(분석2_월별추이!E28-분석2_월별추이!E27),"-")</f>
        <v>0.00197931066279405</v>
      </c>
      <c r="H21" s="31" t="n">
        <f aca="false">C21/분석2_월별추이!E27</f>
        <v>0.0137913956049749</v>
      </c>
      <c r="I21" s="31" t="n">
        <f aca="false">D21/분석2_월별추이!E28</f>
        <v>0.00982783606402199</v>
      </c>
      <c r="J21" s="51" t="n">
        <f aca="false">(I21-H21)*100</f>
        <v>-0.396355954095288</v>
      </c>
      <c r="K21" s="25" t="n">
        <f aca="false">SUMIFS(데이터_국가별!$F$3:$F$4477,데이터_국가별!$D$3:$D$4477,$B21,데이터_국가별!$B$3:$B$4477,2025,데이터_국가별!$C$3:$C$4477,"&lt;=7")</f>
        <v>820901</v>
      </c>
      <c r="L21" s="25" t="n">
        <f aca="false">SUMIFS(데이터_국가별!$F$3:$F$4477,데이터_국가별!$D$3:$D$4477,$B21,데이터_국가별!$B$3:$B$4477,2026,데이터_국가별!$C$3:$C$4477,"&lt;=7")</f>
        <v>1112776</v>
      </c>
      <c r="M21" s="40" t="n">
        <f aca="false">IFERROR(L21/K21-1,"-")</f>
        <v>0.355554445663972</v>
      </c>
      <c r="N21" s="25" t="n">
        <f aca="false">C21-K21</f>
        <v>4632062</v>
      </c>
      <c r="O21" s="25" t="n">
        <f aca="false">D21-L21</f>
        <v>4735404</v>
      </c>
      <c r="P21" s="25" t="n">
        <f aca="false">O21-N21</f>
        <v>103342</v>
      </c>
    </row>
    <row r="22" customFormat="false" ht="15" hidden="false" customHeight="false" outlineLevel="0" collapsed="false">
      <c r="A22" s="35" t="n">
        <v>18</v>
      </c>
      <c r="B22" s="8" t="s">
        <v>11554</v>
      </c>
      <c r="C22" s="25" t="n">
        <f aca="false">SUMIFS(데이터_국가별!$E$3:$E$4477,데이터_국가별!$D$3:$D$4477,$B22,데이터_국가별!$B$3:$B$4477,2025,데이터_국가별!$C$3:$C$4477,"&lt;=7")</f>
        <v>5574475</v>
      </c>
      <c r="D22" s="25" t="n">
        <f aca="false">SUMIFS(데이터_국가별!$E$3:$E$4477,데이터_국가별!$D$3:$D$4477,$B22,데이터_국가별!$B$3:$B$4477,2026,데이터_국가별!$C$3:$C$4477,"&lt;=7")</f>
        <v>5543476</v>
      </c>
      <c r="E22" s="25" t="n">
        <f aca="false">D22-C22</f>
        <v>-30999</v>
      </c>
      <c r="F22" s="40" t="n">
        <f aca="false">IFERROR(D22/C22-1,"-")</f>
        <v>-0.00556088241493591</v>
      </c>
      <c r="G22" s="31" t="n">
        <f aca="false">IFERROR(E22/(분석2_월별추이!E28-분석2_월별추이!E27),"-")</f>
        <v>-0.000155248006123099</v>
      </c>
      <c r="H22" s="31" t="n">
        <f aca="false">C22/분석2_월별추이!E27</f>
        <v>0.0140987184426233</v>
      </c>
      <c r="I22" s="31" t="n">
        <f aca="false">D22/분석2_월별추이!E28</f>
        <v>0.00931578257728735</v>
      </c>
      <c r="J22" s="51" t="n">
        <f aca="false">(I22-H22)*100</f>
        <v>-0.478293586533591</v>
      </c>
      <c r="K22" s="25" t="n">
        <f aca="false">SUMIFS(데이터_국가별!$F$3:$F$4477,데이터_국가별!$D$3:$D$4477,$B22,데이터_국가별!$B$3:$B$4477,2025,데이터_국가별!$C$3:$C$4477,"&lt;=7")</f>
        <v>570497</v>
      </c>
      <c r="L22" s="25" t="n">
        <f aca="false">SUMIFS(데이터_국가별!$F$3:$F$4477,데이터_국가별!$D$3:$D$4477,$B22,데이터_국가별!$B$3:$B$4477,2026,데이터_국가별!$C$3:$C$4477,"&lt;=7")</f>
        <v>754379</v>
      </c>
      <c r="M22" s="40" t="n">
        <f aca="false">IFERROR(L22/K22-1,"-")</f>
        <v>0.322318960485331</v>
      </c>
      <c r="N22" s="25" t="n">
        <f aca="false">C22-K22</f>
        <v>5003978</v>
      </c>
      <c r="O22" s="25" t="n">
        <f aca="false">D22-L22</f>
        <v>4789097</v>
      </c>
      <c r="P22" s="25" t="n">
        <f aca="false">O22-N22</f>
        <v>-214881</v>
      </c>
    </row>
    <row r="23" customFormat="false" ht="15" hidden="false" customHeight="false" outlineLevel="0" collapsed="false">
      <c r="A23" s="35" t="n">
        <v>19</v>
      </c>
      <c r="B23" s="8" t="s">
        <v>11588</v>
      </c>
      <c r="C23" s="25" t="n">
        <f aca="false">SUMIFS(데이터_국가별!$E$3:$E$4477,데이터_국가별!$D$3:$D$4477,$B23,데이터_국가별!$B$3:$B$4477,2025,데이터_국가별!$C$3:$C$4477,"&lt;=7")</f>
        <v>4174992</v>
      </c>
      <c r="D23" s="25" t="n">
        <f aca="false">SUMIFS(데이터_국가별!$E$3:$E$4477,데이터_국가별!$D$3:$D$4477,$B23,데이터_국가별!$B$3:$B$4477,2026,데이터_국가별!$C$3:$C$4477,"&lt;=7")</f>
        <v>5391048</v>
      </c>
      <c r="E23" s="25" t="n">
        <f aca="false">D23-C23</f>
        <v>1216056</v>
      </c>
      <c r="F23" s="40" t="n">
        <f aca="false">IFERROR(D23/C23-1,"-")</f>
        <v>0.291271456328539</v>
      </c>
      <c r="G23" s="31" t="n">
        <f aca="false">IFERROR(E23/(분석2_월별추이!E28-분석2_월별추이!E27),"-")</f>
        <v>0.00609020514642508</v>
      </c>
      <c r="H23" s="31" t="n">
        <f aca="false">C23/분석2_월별추이!E27</f>
        <v>0.0105592072272644</v>
      </c>
      <c r="I23" s="31" t="n">
        <f aca="false">D23/분석2_월별추이!E28</f>
        <v>0.00905962811631543</v>
      </c>
      <c r="J23" s="51" t="n">
        <f aca="false">(I23-H23)*100</f>
        <v>-0.149957911094894</v>
      </c>
      <c r="K23" s="25" t="n">
        <f aca="false">SUMIFS(데이터_국가별!$F$3:$F$4477,데이터_국가별!$D$3:$D$4477,$B23,데이터_국가별!$B$3:$B$4477,2025,데이터_국가별!$C$3:$C$4477,"&lt;=7")</f>
        <v>6547086</v>
      </c>
      <c r="L23" s="25" t="n">
        <f aca="false">SUMIFS(데이터_국가별!$F$3:$F$4477,데이터_국가별!$D$3:$D$4477,$B23,데이터_국가별!$B$3:$B$4477,2026,데이터_국가별!$C$3:$C$4477,"&lt;=7")</f>
        <v>6853904</v>
      </c>
      <c r="M23" s="40" t="n">
        <f aca="false">IFERROR(L23/K23-1,"-")</f>
        <v>0.0468632915468041</v>
      </c>
      <c r="N23" s="25" t="n">
        <f aca="false">C23-K23</f>
        <v>-2372094</v>
      </c>
      <c r="O23" s="25" t="n">
        <f aca="false">D23-L23</f>
        <v>-1462856</v>
      </c>
      <c r="P23" s="25" t="n">
        <f aca="false">O23-N23</f>
        <v>909238</v>
      </c>
    </row>
    <row r="24" customFormat="false" ht="15" hidden="false" customHeight="false" outlineLevel="0" collapsed="false">
      <c r="A24" s="35" t="n">
        <v>20</v>
      </c>
      <c r="B24" s="8" t="s">
        <v>11582</v>
      </c>
      <c r="C24" s="25" t="n">
        <f aca="false">SUMIFS(데이터_국가별!$E$3:$E$4477,데이터_국가별!$D$3:$D$4477,$B24,데이터_국가별!$B$3:$B$4477,2025,데이터_국가별!$C$3:$C$4477,"&lt;=7")</f>
        <v>4066351</v>
      </c>
      <c r="D24" s="25" t="n">
        <f aca="false">SUMIFS(데이터_국가별!$E$3:$E$4477,데이터_국가별!$D$3:$D$4477,$B24,데이터_국가별!$B$3:$B$4477,2026,데이터_국가별!$C$3:$C$4477,"&lt;=7")</f>
        <v>4914881</v>
      </c>
      <c r="E24" s="25" t="n">
        <f aca="false">D24-C24</f>
        <v>848530</v>
      </c>
      <c r="F24" s="40" t="n">
        <f aca="false">IFERROR(D24/C24-1,"-")</f>
        <v>0.208671115700538</v>
      </c>
      <c r="G24" s="31" t="n">
        <f aca="false">IFERROR(E24/(분석2_월별추이!E28-분석2_월별추이!E27),"-")</f>
        <v>0.00424957549068141</v>
      </c>
      <c r="H24" s="31" t="n">
        <f aca="false">C24/분석2_월별추이!E27</f>
        <v>0.0102844371600697</v>
      </c>
      <c r="I24" s="31" t="n">
        <f aca="false">D24/분석2_월별추이!E28</f>
        <v>0.00825943195014114</v>
      </c>
      <c r="J24" s="51" t="n">
        <f aca="false">(I24-H24)*100</f>
        <v>-0.202500520992856</v>
      </c>
      <c r="K24" s="25" t="n">
        <f aca="false">SUMIFS(데이터_국가별!$F$3:$F$4477,데이터_국가별!$D$3:$D$4477,$B24,데이터_국가별!$B$3:$B$4477,2025,데이터_국가별!$C$3:$C$4477,"&lt;=7")</f>
        <v>2722829</v>
      </c>
      <c r="L24" s="25" t="n">
        <f aca="false">SUMIFS(데이터_국가별!$F$3:$F$4477,데이터_국가별!$D$3:$D$4477,$B24,데이터_국가별!$B$3:$B$4477,2026,데이터_국가별!$C$3:$C$4477,"&lt;=7")</f>
        <v>2633922</v>
      </c>
      <c r="M24" s="40" t="n">
        <f aca="false">IFERROR(L24/K24-1,"-")</f>
        <v>-0.0326524361243398</v>
      </c>
      <c r="N24" s="25" t="n">
        <f aca="false">C24-K24</f>
        <v>1343522</v>
      </c>
      <c r="O24" s="25" t="n">
        <f aca="false">D24-L24</f>
        <v>2280959</v>
      </c>
      <c r="P24" s="25" t="n">
        <f aca="false">O24-N24</f>
        <v>937437</v>
      </c>
    </row>
    <row r="25" customFormat="false" ht="15" hidden="false" customHeight="false" outlineLevel="0" collapsed="false">
      <c r="A25" s="35" t="n">
        <v>21</v>
      </c>
      <c r="B25" s="8" t="s">
        <v>11560</v>
      </c>
      <c r="C25" s="25" t="n">
        <f aca="false">SUMIFS(데이터_국가별!$E$3:$E$4477,데이터_국가별!$D$3:$D$4477,$B25,데이터_국가별!$B$3:$B$4477,2025,데이터_국가별!$C$3:$C$4477,"&lt;=7")</f>
        <v>2052347</v>
      </c>
      <c r="D25" s="25" t="n">
        <f aca="false">SUMIFS(데이터_국가별!$E$3:$E$4477,데이터_국가별!$D$3:$D$4477,$B25,데이터_국가별!$B$3:$B$4477,2026,데이터_국가별!$C$3:$C$4477,"&lt;=7")</f>
        <v>4518180</v>
      </c>
      <c r="E25" s="25" t="n">
        <f aca="false">D25-C25</f>
        <v>2465833</v>
      </c>
      <c r="F25" s="40" t="n">
        <f aca="false">IFERROR(D25/C25-1,"-")</f>
        <v>1.20146982941968</v>
      </c>
      <c r="G25" s="31" t="n">
        <f aca="false">IFERROR(E25/(분석2_월별추이!E28-분석2_월별추이!E27),"-")</f>
        <v>0.0123492905152598</v>
      </c>
      <c r="H25" s="31" t="n">
        <f aca="false">C25/분석2_월별추이!E27</f>
        <v>0.00519070629961791</v>
      </c>
      <c r="I25" s="31" t="n">
        <f aca="false">D25/분석2_월별추이!E28</f>
        <v>0.00759277798353383</v>
      </c>
      <c r="J25" s="51" t="n">
        <f aca="false">(I25-H25)*100</f>
        <v>0.240207168391592</v>
      </c>
      <c r="K25" s="25" t="n">
        <f aca="false">SUMIFS(데이터_국가별!$F$3:$F$4477,데이터_국가별!$D$3:$D$4477,$B25,데이터_국가별!$B$3:$B$4477,2025,데이터_국가별!$C$3:$C$4477,"&lt;=7")</f>
        <v>91641</v>
      </c>
      <c r="L25" s="25" t="n">
        <f aca="false">SUMIFS(데이터_국가별!$F$3:$F$4477,데이터_국가별!$D$3:$D$4477,$B25,데이터_국가별!$B$3:$B$4477,2026,데이터_국가별!$C$3:$C$4477,"&lt;=7")</f>
        <v>5955</v>
      </c>
      <c r="M25" s="40" t="n">
        <f aca="false">IFERROR(L25/K25-1,"-")</f>
        <v>-0.935018168723606</v>
      </c>
      <c r="N25" s="25" t="n">
        <f aca="false">C25-K25</f>
        <v>1960706</v>
      </c>
      <c r="O25" s="25" t="n">
        <f aca="false">D25-L25</f>
        <v>4512225</v>
      </c>
      <c r="P25" s="25" t="n">
        <f aca="false">O25-N25</f>
        <v>2551519</v>
      </c>
    </row>
    <row r="26" customFormat="false" ht="15" hidden="false" customHeight="false" outlineLevel="0" collapsed="false">
      <c r="A26" s="35" t="n">
        <v>22</v>
      </c>
      <c r="B26" s="8" t="s">
        <v>11610</v>
      </c>
      <c r="C26" s="25" t="n">
        <f aca="false">SUMIFS(데이터_국가별!$E$3:$E$4477,데이터_국가별!$D$3:$D$4477,$B26,데이터_국가별!$B$3:$B$4477,2025,데이터_국가별!$C$3:$C$4477,"&lt;=7")</f>
        <v>3122852</v>
      </c>
      <c r="D26" s="25" t="n">
        <f aca="false">SUMIFS(데이터_국가별!$E$3:$E$4477,데이터_국가별!$D$3:$D$4477,$B26,데이터_국가별!$B$3:$B$4477,2026,데이터_국가별!$C$3:$C$4477,"&lt;=7")</f>
        <v>3983986</v>
      </c>
      <c r="E26" s="25" t="n">
        <f aca="false">D26-C26</f>
        <v>861134</v>
      </c>
      <c r="F26" s="40" t="n">
        <f aca="false">IFERROR(D26/C26-1,"-")</f>
        <v>0.275752421184225</v>
      </c>
      <c r="G26" s="31" t="n">
        <f aca="false">IFERROR(E26/(분석2_월별추이!E28-분석2_월별추이!E27),"-")</f>
        <v>0.00431269836139258</v>
      </c>
      <c r="H26" s="31" t="n">
        <f aca="false">C26/분석2_월별추이!E27</f>
        <v>0.00789818074096358</v>
      </c>
      <c r="I26" s="31" t="n">
        <f aca="false">D26/분석2_월별추이!E28</f>
        <v>0.00669506774575316</v>
      </c>
      <c r="J26" s="51" t="n">
        <f aca="false">(I26-H26)*100</f>
        <v>-0.120311299521042</v>
      </c>
      <c r="K26" s="25" t="n">
        <f aca="false">SUMIFS(데이터_국가별!$F$3:$F$4477,데이터_국가별!$D$3:$D$4477,$B26,데이터_국가별!$B$3:$B$4477,2025,데이터_국가별!$C$3:$C$4477,"&lt;=7")</f>
        <v>3998945</v>
      </c>
      <c r="L26" s="25" t="n">
        <f aca="false">SUMIFS(데이터_국가별!$F$3:$F$4477,데이터_국가별!$D$3:$D$4477,$B26,데이터_국가별!$B$3:$B$4477,2026,데이터_국가별!$C$3:$C$4477,"&lt;=7")</f>
        <v>3621636</v>
      </c>
      <c r="M26" s="40" t="n">
        <f aca="false">IFERROR(L26/K26-1,"-")</f>
        <v>-0.0943521353757053</v>
      </c>
      <c r="N26" s="25" t="n">
        <f aca="false">C26-K26</f>
        <v>-876093</v>
      </c>
      <c r="O26" s="25" t="n">
        <f aca="false">D26-L26</f>
        <v>362350</v>
      </c>
      <c r="P26" s="25" t="n">
        <f aca="false">O26-N26</f>
        <v>1238443</v>
      </c>
    </row>
    <row r="27" customFormat="false" ht="15" hidden="false" customHeight="false" outlineLevel="0" collapsed="false">
      <c r="A27" s="35" t="n">
        <v>23</v>
      </c>
      <c r="B27" s="8" t="s">
        <v>11628</v>
      </c>
      <c r="C27" s="25" t="n">
        <f aca="false">SUMIFS(데이터_국가별!$E$3:$E$4477,데이터_국가별!$D$3:$D$4477,$B27,데이터_국가별!$B$3:$B$4477,2025,데이터_국가별!$C$3:$C$4477,"&lt;=7")</f>
        <v>2317929</v>
      </c>
      <c r="D27" s="25" t="n">
        <f aca="false">SUMIFS(데이터_국가별!$E$3:$E$4477,데이터_국가별!$D$3:$D$4477,$B27,데이터_국가별!$B$3:$B$4477,2026,데이터_국가별!$C$3:$C$4477,"&lt;=7")</f>
        <v>3105158</v>
      </c>
      <c r="E27" s="25" t="n">
        <f aca="false">D27-C27</f>
        <v>787229</v>
      </c>
      <c r="F27" s="40" t="n">
        <f aca="false">IFERROR(D27/C27-1,"-")</f>
        <v>0.339626019606295</v>
      </c>
      <c r="G27" s="31" t="n">
        <f aca="false">IFERROR(E27/(분석2_월별추이!E28-분석2_월별추이!E27),"-")</f>
        <v>0.00394257016717575</v>
      </c>
      <c r="H27" s="31" t="n">
        <f aca="false">C27/분석2_월별추이!E27</f>
        <v>0.00586240468223309</v>
      </c>
      <c r="I27" s="31" t="n">
        <f aca="false">D27/분석2_월별추이!E28</f>
        <v>0.00521820186397929</v>
      </c>
      <c r="J27" s="51" t="n">
        <f aca="false">(I27-H27)*100</f>
        <v>-0.0644202818253802</v>
      </c>
      <c r="K27" s="25" t="n">
        <f aca="false">SUMIFS(데이터_국가별!$F$3:$F$4477,데이터_국가별!$D$3:$D$4477,$B27,데이터_국가별!$B$3:$B$4477,2025,데이터_국가별!$C$3:$C$4477,"&lt;=7")</f>
        <v>777056</v>
      </c>
      <c r="L27" s="25" t="n">
        <f aca="false">SUMIFS(데이터_국가별!$F$3:$F$4477,데이터_국가별!$D$3:$D$4477,$B27,데이터_국가별!$B$3:$B$4477,2026,데이터_국가별!$C$3:$C$4477,"&lt;=7")</f>
        <v>914691</v>
      </c>
      <c r="M27" s="40" t="n">
        <f aca="false">IFERROR(L27/K27-1,"-")</f>
        <v>0.177123656467488</v>
      </c>
      <c r="N27" s="25" t="n">
        <f aca="false">C27-K27</f>
        <v>1540873</v>
      </c>
      <c r="O27" s="25" t="n">
        <f aca="false">D27-L27</f>
        <v>2190467</v>
      </c>
      <c r="P27" s="25" t="n">
        <f aca="false">O27-N27</f>
        <v>649594</v>
      </c>
    </row>
    <row r="28" customFormat="false" ht="15" hidden="false" customHeight="false" outlineLevel="0" collapsed="false">
      <c r="A28" s="35" t="n">
        <v>24</v>
      </c>
      <c r="B28" s="8" t="s">
        <v>11616</v>
      </c>
      <c r="C28" s="25" t="n">
        <f aca="false">SUMIFS(데이터_국가별!$E$3:$E$4477,데이터_국가별!$D$3:$D$4477,$B28,데이터_국가별!$B$3:$B$4477,2025,데이터_국가별!$C$3:$C$4477,"&lt;=7")</f>
        <v>2690206</v>
      </c>
      <c r="D28" s="25" t="n">
        <f aca="false">SUMIFS(데이터_국가별!$E$3:$E$4477,데이터_국가별!$D$3:$D$4477,$B28,데이터_국가별!$B$3:$B$4477,2026,데이터_국가별!$C$3:$C$4477,"&lt;=7")</f>
        <v>3045521</v>
      </c>
      <c r="E28" s="25" t="n">
        <f aca="false">D28-C28</f>
        <v>355315</v>
      </c>
      <c r="F28" s="40" t="n">
        <f aca="false">IFERROR(D28/C28-1,"-")</f>
        <v>0.132077246129107</v>
      </c>
      <c r="G28" s="31" t="n">
        <f aca="false">IFERROR(E28/(분석2_월별추이!E28-분석2_월별추이!E27),"-")</f>
        <v>0.00177947499260069</v>
      </c>
      <c r="H28" s="31" t="n">
        <f aca="false">C28/분석2_월별추이!E27</f>
        <v>0.00680395139392602</v>
      </c>
      <c r="I28" s="31" t="n">
        <f aca="false">D28/분석2_월별추이!E28</f>
        <v>0.00511798219574916</v>
      </c>
      <c r="J28" s="51" t="n">
        <f aca="false">(I28-H28)*100</f>
        <v>-0.168596919817686</v>
      </c>
      <c r="K28" s="25" t="n">
        <f aca="false">SUMIFS(데이터_국가별!$F$3:$F$4477,데이터_국가별!$D$3:$D$4477,$B28,데이터_국가별!$B$3:$B$4477,2025,데이터_국가별!$C$3:$C$4477,"&lt;=7")</f>
        <v>4317801</v>
      </c>
      <c r="L28" s="25" t="n">
        <f aca="false">SUMIFS(데이터_국가별!$F$3:$F$4477,데이터_국가별!$D$3:$D$4477,$B28,데이터_국가별!$B$3:$B$4477,2026,데이터_국가별!$C$3:$C$4477,"&lt;=7")</f>
        <v>5056046</v>
      </c>
      <c r="M28" s="40" t="n">
        <f aca="false">IFERROR(L28/K28-1,"-")</f>
        <v>0.170977078378554</v>
      </c>
      <c r="N28" s="25" t="n">
        <f aca="false">C28-K28</f>
        <v>-1627595</v>
      </c>
      <c r="O28" s="25" t="n">
        <f aca="false">D28-L28</f>
        <v>-2010525</v>
      </c>
      <c r="P28" s="25" t="n">
        <f aca="false">O28-N28</f>
        <v>-382930</v>
      </c>
    </row>
    <row r="29" customFormat="false" ht="15" hidden="false" customHeight="false" outlineLevel="0" collapsed="false">
      <c r="A29" s="35" t="n">
        <v>25</v>
      </c>
      <c r="B29" s="8" t="s">
        <v>11594</v>
      </c>
      <c r="C29" s="25" t="n">
        <f aca="false">SUMIFS(데이터_국가별!$E$3:$E$4477,데이터_국가별!$D$3:$D$4477,$B29,데이터_국가별!$B$3:$B$4477,2025,데이터_국가별!$C$3:$C$4477,"&lt;=7")</f>
        <v>3355887</v>
      </c>
      <c r="D29" s="25" t="n">
        <f aca="false">SUMIFS(데이터_국가별!$E$3:$E$4477,데이터_국가별!$D$3:$D$4477,$B29,데이터_국가별!$B$3:$B$4477,2026,데이터_국가별!$C$3:$C$4477,"&lt;=7")</f>
        <v>2986426</v>
      </c>
      <c r="E29" s="25" t="n">
        <f aca="false">D29-C29</f>
        <v>-369461</v>
      </c>
      <c r="F29" s="40" t="n">
        <f aca="false">IFERROR(D29/C29-1,"-")</f>
        <v>-0.110093397066111</v>
      </c>
      <c r="G29" s="31" t="n">
        <f aca="false">IFERROR(E29/(분석2_월별추이!E28-분석2_월별추이!E27),"-")</f>
        <v>-0.00185032044873209</v>
      </c>
      <c r="H29" s="31" t="n">
        <f aca="false">C29/분석2_월별추이!E27</f>
        <v>0.00848756267419975</v>
      </c>
      <c r="I29" s="31" t="n">
        <f aca="false">D29/분석2_월별추이!E28</f>
        <v>0.0050186733556992</v>
      </c>
      <c r="J29" s="51" t="n">
        <f aca="false">(I29-H29)*100</f>
        <v>-0.346888931850055</v>
      </c>
      <c r="K29" s="25" t="n">
        <f aca="false">SUMIFS(데이터_국가별!$F$3:$F$4477,데이터_국가별!$D$3:$D$4477,$B29,데이터_국가별!$B$3:$B$4477,2025,데이터_국가별!$C$3:$C$4477,"&lt;=7")</f>
        <v>4872106</v>
      </c>
      <c r="L29" s="25" t="n">
        <f aca="false">SUMIFS(데이터_국가별!$F$3:$F$4477,데이터_국가별!$D$3:$D$4477,$B29,데이터_국가별!$B$3:$B$4477,2026,데이터_국가별!$C$3:$C$4477,"&lt;=7")</f>
        <v>5376439</v>
      </c>
      <c r="M29" s="40" t="n">
        <f aca="false">IFERROR(L29/K29-1,"-")</f>
        <v>0.10351437345575</v>
      </c>
      <c r="N29" s="25" t="n">
        <f aca="false">C29-K29</f>
        <v>-1516219</v>
      </c>
      <c r="O29" s="25" t="n">
        <f aca="false">D29-L29</f>
        <v>-2390013</v>
      </c>
      <c r="P29" s="25" t="n">
        <f aca="false">O29-N29</f>
        <v>-873794</v>
      </c>
    </row>
    <row r="30" customFormat="false" ht="15" hidden="false" customHeight="false" outlineLevel="0" collapsed="false">
      <c r="A30" s="35" t="n">
        <v>26</v>
      </c>
      <c r="B30" s="8" t="s">
        <v>11622</v>
      </c>
      <c r="C30" s="25" t="n">
        <f aca="false">SUMIFS(데이터_국가별!$E$3:$E$4477,데이터_국가별!$D$3:$D$4477,$B30,데이터_국가별!$B$3:$B$4477,2025,데이터_국가별!$C$3:$C$4477,"&lt;=7")</f>
        <v>3092817</v>
      </c>
      <c r="D30" s="25" t="n">
        <f aca="false">SUMIFS(데이터_국가별!$E$3:$E$4477,데이터_국가별!$D$3:$D$4477,$B30,데이터_국가별!$B$3:$B$4477,2026,데이터_국가별!$C$3:$C$4477,"&lt;=7")</f>
        <v>2688962</v>
      </c>
      <c r="E30" s="25" t="n">
        <f aca="false">D30-C30</f>
        <v>-403855</v>
      </c>
      <c r="F30" s="40" t="n">
        <f aca="false">IFERROR(D30/C30-1,"-")</f>
        <v>-0.130578369169595</v>
      </c>
      <c r="G30" s="31" t="n">
        <f aca="false">IFERROR(E30/(분석2_월별추이!E28-분석2_월별추이!E27),"-")</f>
        <v>-0.00202257116400026</v>
      </c>
      <c r="H30" s="31" t="n">
        <f aca="false">C30/분석2_월별추이!E27</f>
        <v>0.00782221753215482</v>
      </c>
      <c r="I30" s="31" t="n">
        <f aca="false">D30/분석2_월별추이!E28</f>
        <v>0.00451878665129744</v>
      </c>
      <c r="J30" s="51" t="n">
        <f aca="false">(I30-H30)*100</f>
        <v>-0.330343088085738</v>
      </c>
      <c r="K30" s="25" t="n">
        <f aca="false">SUMIFS(데이터_국가별!$F$3:$F$4477,데이터_국가별!$D$3:$D$4477,$B30,데이터_국가별!$B$3:$B$4477,2025,데이터_국가별!$C$3:$C$4477,"&lt;=7")</f>
        <v>8843580</v>
      </c>
      <c r="L30" s="25" t="n">
        <f aca="false">SUMIFS(데이터_국가별!$F$3:$F$4477,데이터_국가별!$D$3:$D$4477,$B30,데이터_국가별!$B$3:$B$4477,2026,데이터_국가별!$C$3:$C$4477,"&lt;=7")</f>
        <v>10025701</v>
      </c>
      <c r="M30" s="40" t="n">
        <f aca="false">IFERROR(L30/K30-1,"-")</f>
        <v>0.133669961712338</v>
      </c>
      <c r="N30" s="25" t="n">
        <f aca="false">C30-K30</f>
        <v>-5750763</v>
      </c>
      <c r="O30" s="25" t="n">
        <f aca="false">D30-L30</f>
        <v>-7336739</v>
      </c>
      <c r="P30" s="25" t="n">
        <f aca="false">O30-N30</f>
        <v>-1585976</v>
      </c>
    </row>
    <row r="31" customFormat="false" ht="15" hidden="false" customHeight="false" outlineLevel="0" collapsed="false">
      <c r="A31" s="35" t="n">
        <v>27</v>
      </c>
      <c r="B31" s="8" t="s">
        <v>11606</v>
      </c>
      <c r="C31" s="25" t="n">
        <f aca="false">SUMIFS(데이터_국가별!$E$3:$E$4477,데이터_국가별!$D$3:$D$4477,$B31,데이터_국가별!$B$3:$B$4477,2025,데이터_국가별!$C$3:$C$4477,"&lt;=7")</f>
        <v>3299278</v>
      </c>
      <c r="D31" s="25" t="n">
        <f aca="false">SUMIFS(데이터_국가별!$E$3:$E$4477,데이터_국가별!$D$3:$D$4477,$B31,데이터_국가별!$B$3:$B$4477,2026,데이터_국가별!$C$3:$C$4477,"&lt;=7")</f>
        <v>2548493</v>
      </c>
      <c r="E31" s="25" t="n">
        <f aca="false">D31-C31</f>
        <v>-750785</v>
      </c>
      <c r="F31" s="40" t="n">
        <f aca="false">IFERROR(D31/C31-1,"-")</f>
        <v>-0.2275603935164</v>
      </c>
      <c r="G31" s="31" t="n">
        <f aca="false">IFERROR(E31/(분석2_월별추이!E28-분석2_월별추이!E27),"-")</f>
        <v>-0.00376005272031778</v>
      </c>
      <c r="H31" s="31" t="n">
        <f aca="false">C31/분석2_월별추이!E27</f>
        <v>0.00834438966646028</v>
      </c>
      <c r="I31" s="31" t="n">
        <f aca="false">D31/분석2_월별추이!E28</f>
        <v>0.00428272922760715</v>
      </c>
      <c r="J31" s="51" t="n">
        <f aca="false">(I31-H31)*100</f>
        <v>-0.406166043885313</v>
      </c>
      <c r="K31" s="25" t="n">
        <f aca="false">SUMIFS(데이터_국가별!$F$3:$F$4477,데이터_국가별!$D$3:$D$4477,$B31,데이터_국가별!$B$3:$B$4477,2025,데이터_국가별!$C$3:$C$4477,"&lt;=7")</f>
        <v>853</v>
      </c>
      <c r="L31" s="25" t="n">
        <f aca="false">SUMIFS(데이터_국가별!$F$3:$F$4477,데이터_국가별!$D$3:$D$4477,$B31,데이터_국가별!$B$3:$B$4477,2026,데이터_국가별!$C$3:$C$4477,"&lt;=7")</f>
        <v>20357</v>
      </c>
      <c r="M31" s="40" t="n">
        <f aca="false">IFERROR(L31/K31-1,"-")</f>
        <v>22.8651817116061</v>
      </c>
      <c r="N31" s="25" t="n">
        <f aca="false">C31-K31</f>
        <v>3298425</v>
      </c>
      <c r="O31" s="25" t="n">
        <f aca="false">D31-L31</f>
        <v>2528136</v>
      </c>
      <c r="P31" s="25" t="n">
        <f aca="false">O31-N31</f>
        <v>-770289</v>
      </c>
    </row>
    <row r="32" customFormat="false" ht="15" hidden="false" customHeight="false" outlineLevel="0" collapsed="false">
      <c r="A32" s="35" t="n">
        <v>28</v>
      </c>
      <c r="B32" s="8" t="s">
        <v>11688</v>
      </c>
      <c r="C32" s="25" t="n">
        <f aca="false">SUMIFS(데이터_국가별!$E$3:$E$4477,데이터_국가별!$D$3:$D$4477,$B32,데이터_국가별!$B$3:$B$4477,2025,데이터_국가별!$C$3:$C$4477,"&lt;=7")</f>
        <v>1683313</v>
      </c>
      <c r="D32" s="25" t="n">
        <f aca="false">SUMIFS(데이터_국가별!$E$3:$E$4477,데이터_국가별!$D$3:$D$4477,$B32,데이터_국가별!$B$3:$B$4477,2026,데이터_국가별!$C$3:$C$4477,"&lt;=7")</f>
        <v>2528976</v>
      </c>
      <c r="E32" s="25" t="n">
        <f aca="false">D32-C32</f>
        <v>845663</v>
      </c>
      <c r="F32" s="40" t="n">
        <f aca="false">IFERROR(D32/C32-1,"-")</f>
        <v>0.502380127759959</v>
      </c>
      <c r="G32" s="31" t="n">
        <f aca="false">IFERROR(E32/(분석2_월별추이!E28-분석2_월별추이!E27),"-")</f>
        <v>0.00423521709094094</v>
      </c>
      <c r="H32" s="31" t="n">
        <f aca="false">C32/분석2_월별추이!E27</f>
        <v>0.00425736164173442</v>
      </c>
      <c r="I32" s="31" t="n">
        <f aca="false">D32/분석2_월별추이!E28</f>
        <v>0.00424993101064708</v>
      </c>
      <c r="J32" s="51" t="n">
        <f aca="false">(I32-H32)*100</f>
        <v>-0.000743063108733701</v>
      </c>
      <c r="K32" s="25" t="n">
        <f aca="false">SUMIFS(데이터_국가별!$F$3:$F$4477,데이터_국가별!$D$3:$D$4477,$B32,데이터_국가별!$B$3:$B$4477,2025,데이터_국가별!$C$3:$C$4477,"&lt;=7")</f>
        <v>1040425</v>
      </c>
      <c r="L32" s="25" t="n">
        <f aca="false">SUMIFS(데이터_국가별!$F$3:$F$4477,데이터_국가별!$D$3:$D$4477,$B32,데이터_국가별!$B$3:$B$4477,2026,데이터_국가별!$C$3:$C$4477,"&lt;=7")</f>
        <v>1110802</v>
      </c>
      <c r="M32" s="40" t="n">
        <f aca="false">IFERROR(L32/K32-1,"-")</f>
        <v>0.0676425499195041</v>
      </c>
      <c r="N32" s="25" t="n">
        <f aca="false">C32-K32</f>
        <v>642888</v>
      </c>
      <c r="O32" s="25" t="n">
        <f aca="false">D32-L32</f>
        <v>1418174</v>
      </c>
      <c r="P32" s="25" t="n">
        <f aca="false">O32-N32</f>
        <v>775286</v>
      </c>
    </row>
    <row r="33" customFormat="false" ht="15" hidden="false" customHeight="false" outlineLevel="0" collapsed="false">
      <c r="A33" s="35" t="n">
        <v>29</v>
      </c>
      <c r="B33" s="8" t="s">
        <v>11656</v>
      </c>
      <c r="C33" s="25" t="n">
        <f aca="false">SUMIFS(데이터_국가별!$E$3:$E$4477,데이터_국가별!$D$3:$D$4477,$B33,데이터_국가별!$B$3:$B$4477,2025,데이터_국가별!$C$3:$C$4477,"&lt;=7")</f>
        <v>2057583</v>
      </c>
      <c r="D33" s="25" t="n">
        <f aca="false">SUMIFS(데이터_국가별!$E$3:$E$4477,데이터_국가별!$D$3:$D$4477,$B33,데이터_국가별!$B$3:$B$4477,2026,데이터_국가별!$C$3:$C$4477,"&lt;=7")</f>
        <v>2514368</v>
      </c>
      <c r="E33" s="25" t="n">
        <f aca="false">D33-C33</f>
        <v>456785</v>
      </c>
      <c r="F33" s="40" t="n">
        <f aca="false">IFERROR(D33/C33-1,"-")</f>
        <v>0.222000764975216</v>
      </c>
      <c r="G33" s="31" t="n">
        <f aca="false">IFERROR(E33/(분석2_월별추이!E28-분석2_월별추이!E27),"-")</f>
        <v>0.00228765316548726</v>
      </c>
      <c r="H33" s="31" t="n">
        <f aca="false">C33/분석2_월별추이!E27</f>
        <v>0.00520394896188934</v>
      </c>
      <c r="I33" s="31" t="n">
        <f aca="false">D33/분석2_월별추이!E28</f>
        <v>0.00422538234264726</v>
      </c>
      <c r="J33" s="51" t="n">
        <f aca="false">(I33-H33)*100</f>
        <v>-0.0978566619242088</v>
      </c>
      <c r="K33" s="25" t="n">
        <f aca="false">SUMIFS(데이터_국가별!$F$3:$F$4477,데이터_국가별!$D$3:$D$4477,$B33,데이터_국가별!$B$3:$B$4477,2025,데이터_국가별!$C$3:$C$4477,"&lt;=7")</f>
        <v>1462987</v>
      </c>
      <c r="L33" s="25" t="n">
        <f aca="false">SUMIFS(데이터_국가별!$F$3:$F$4477,데이터_국가별!$D$3:$D$4477,$B33,데이터_국가별!$B$3:$B$4477,2026,데이터_국가별!$C$3:$C$4477,"&lt;=7")</f>
        <v>1639113</v>
      </c>
      <c r="M33" s="40" t="n">
        <f aca="false">IFERROR(L33/K33-1,"-")</f>
        <v>0.120387946030963</v>
      </c>
      <c r="N33" s="25" t="n">
        <f aca="false">C33-K33</f>
        <v>594596</v>
      </c>
      <c r="O33" s="25" t="n">
        <f aca="false">D33-L33</f>
        <v>875255</v>
      </c>
      <c r="P33" s="25" t="n">
        <f aca="false">O33-N33</f>
        <v>280659</v>
      </c>
    </row>
    <row r="34" customFormat="false" ht="15" hidden="false" customHeight="false" outlineLevel="0" collapsed="false">
      <c r="A34" s="35" t="n">
        <v>30</v>
      </c>
      <c r="B34" s="8" t="s">
        <v>11645</v>
      </c>
      <c r="C34" s="25" t="n">
        <f aca="false">SUMIFS(데이터_국가별!$E$3:$E$4477,데이터_국가별!$D$3:$D$4477,$B34,데이터_국가별!$B$3:$B$4477,2025,데이터_국가별!$C$3:$C$4477,"&lt;=7")</f>
        <v>2499989</v>
      </c>
      <c r="D34" s="25" t="n">
        <f aca="false">SUMIFS(데이터_국가별!$E$3:$E$4477,데이터_국가별!$D$3:$D$4477,$B34,데이터_국가별!$B$3:$B$4477,2026,데이터_국가별!$C$3:$C$4477,"&lt;=7")</f>
        <v>2360701</v>
      </c>
      <c r="E34" s="25" t="n">
        <f aca="false">D34-C34</f>
        <v>-139288</v>
      </c>
      <c r="F34" s="40" t="n">
        <f aca="false">IFERROR(D34/C34-1,"-")</f>
        <v>-0.0557154451479587</v>
      </c>
      <c r="G34" s="31" t="n">
        <f aca="false">IFERROR(E34/(분석2_월별추이!E28-분석2_월별추이!E27),"-")</f>
        <v>-0.000697576833990586</v>
      </c>
      <c r="H34" s="31" t="n">
        <f aca="false">C34/분석2_월별추이!E27</f>
        <v>0.00632286287419986</v>
      </c>
      <c r="I34" s="31" t="n">
        <f aca="false">D34/분석2_월별추이!E28</f>
        <v>0.00396714574862141</v>
      </c>
      <c r="J34" s="51" t="n">
        <f aca="false">(I34-H34)*100</f>
        <v>-0.235571712557845</v>
      </c>
      <c r="K34" s="25" t="n">
        <f aca="false">SUMIFS(데이터_국가별!$F$3:$F$4477,데이터_국가별!$D$3:$D$4477,$B34,데이터_국가별!$B$3:$B$4477,2025,데이터_국가별!$C$3:$C$4477,"&lt;=7")</f>
        <v>483147</v>
      </c>
      <c r="L34" s="25" t="n">
        <f aca="false">SUMIFS(데이터_국가별!$F$3:$F$4477,데이터_국가별!$D$3:$D$4477,$B34,데이터_국가별!$B$3:$B$4477,2026,데이터_국가별!$C$3:$C$4477,"&lt;=7")</f>
        <v>507002</v>
      </c>
      <c r="M34" s="40" t="n">
        <f aca="false">IFERROR(L34/K34-1,"-")</f>
        <v>0.0493742070218794</v>
      </c>
      <c r="N34" s="25" t="n">
        <f aca="false">C34-K34</f>
        <v>2016842</v>
      </c>
      <c r="O34" s="25" t="n">
        <f aca="false">D34-L34</f>
        <v>1853699</v>
      </c>
      <c r="P34" s="25" t="n">
        <f aca="false">O34-N34</f>
        <v>-163143</v>
      </c>
    </row>
    <row r="35" customFormat="false" ht="15" hidden="false" customHeight="false" outlineLevel="0" collapsed="false">
      <c r="A35" s="35" t="n">
        <v>31</v>
      </c>
      <c r="B35" s="8" t="s">
        <v>11634</v>
      </c>
      <c r="C35" s="25" t="n">
        <f aca="false">SUMIFS(데이터_국가별!$E$3:$E$4477,데이터_국가별!$D$3:$D$4477,$B35,데이터_국가별!$B$3:$B$4477,2025,데이터_국가별!$C$3:$C$4477,"&lt;=7")</f>
        <v>2607717</v>
      </c>
      <c r="D35" s="25" t="n">
        <f aca="false">SUMIFS(데이터_국가별!$E$3:$E$4477,데이터_국가별!$D$3:$D$4477,$B35,데이터_국가별!$B$3:$B$4477,2026,데이터_국가별!$C$3:$C$4477,"&lt;=7")</f>
        <v>2326798</v>
      </c>
      <c r="E35" s="25" t="n">
        <f aca="false">D35-C35</f>
        <v>-280919</v>
      </c>
      <c r="F35" s="40" t="n">
        <f aca="false">IFERROR(D35/C35-1,"-")</f>
        <v>-0.107726030086854</v>
      </c>
      <c r="G35" s="31" t="n">
        <f aca="false">IFERROR(E35/(분석2_월별추이!E28-분석2_월별추이!E27),"-")</f>
        <v>-0.00140688779096406</v>
      </c>
      <c r="H35" s="31" t="n">
        <f aca="false">C35/분석2_월별추이!E27</f>
        <v>0.00659532382171275</v>
      </c>
      <c r="I35" s="31" t="n">
        <f aca="false">D35/분석2_월별추이!E28</f>
        <v>0.00391017193350653</v>
      </c>
      <c r="J35" s="51" t="n">
        <f aca="false">(I35-H35)*100</f>
        <v>-0.268515188820622</v>
      </c>
      <c r="K35" s="25" t="n">
        <f aca="false">SUMIFS(데이터_국가별!$F$3:$F$4477,데이터_국가별!$D$3:$D$4477,$B35,데이터_국가별!$B$3:$B$4477,2025,데이터_국가별!$C$3:$C$4477,"&lt;=7")</f>
        <v>15943896</v>
      </c>
      <c r="L35" s="25" t="n">
        <f aca="false">SUMIFS(데이터_국가별!$F$3:$F$4477,데이터_국가별!$D$3:$D$4477,$B35,데이터_국가별!$B$3:$B$4477,2026,데이터_국가별!$C$3:$C$4477,"&lt;=7")</f>
        <v>16789065</v>
      </c>
      <c r="M35" s="40" t="n">
        <f aca="false">IFERROR(L35/K35-1,"-")</f>
        <v>0.0530089383422974</v>
      </c>
      <c r="N35" s="25" t="n">
        <f aca="false">C35-K35</f>
        <v>-13336179</v>
      </c>
      <c r="O35" s="25" t="n">
        <f aca="false">D35-L35</f>
        <v>-14462267</v>
      </c>
      <c r="P35" s="25" t="n">
        <f aca="false">O35-N35</f>
        <v>-1126088</v>
      </c>
    </row>
    <row r="36" customFormat="false" ht="15" hidden="false" customHeight="false" outlineLevel="0" collapsed="false">
      <c r="A36" s="35" t="n">
        <v>32</v>
      </c>
      <c r="B36" s="8" t="s">
        <v>11639</v>
      </c>
      <c r="C36" s="25" t="n">
        <f aca="false">SUMIFS(데이터_국가별!$E$3:$E$4477,데이터_국가별!$D$3:$D$4477,$B36,데이터_국가별!$B$3:$B$4477,2025,데이터_국가별!$C$3:$C$4477,"&lt;=7")</f>
        <v>2080631</v>
      </c>
      <c r="D36" s="25" t="n">
        <f aca="false">SUMIFS(데이터_국가별!$E$3:$E$4477,데이터_국가별!$D$3:$D$4477,$B36,데이터_국가별!$B$3:$B$4477,2026,데이터_국가별!$C$3:$C$4477,"&lt;=7")</f>
        <v>2320834</v>
      </c>
      <c r="E36" s="25" t="n">
        <f aca="false">D36-C36</f>
        <v>240203</v>
      </c>
      <c r="F36" s="40" t="n">
        <f aca="false">IFERROR(D36/C36-1,"-")</f>
        <v>0.115447188857611</v>
      </c>
      <c r="G36" s="31" t="n">
        <f aca="false">IFERROR(E36/(분석2_월별추이!E28-분석2_월별추이!E27),"-")</f>
        <v>0.00120297547710528</v>
      </c>
      <c r="H36" s="31" t="n">
        <f aca="false">C36/분석2_월별추이!E27</f>
        <v>0.00526224095578394</v>
      </c>
      <c r="I36" s="31" t="n">
        <f aca="false">D36/분석2_월별추이!E28</f>
        <v>0.00390014946253508</v>
      </c>
      <c r="J36" s="51" t="n">
        <f aca="false">(I36-H36)*100</f>
        <v>-0.136209149324886</v>
      </c>
      <c r="K36" s="25" t="n">
        <f aca="false">SUMIFS(데이터_국가별!$F$3:$F$4477,데이터_국가별!$D$3:$D$4477,$B36,데이터_국가별!$B$3:$B$4477,2025,데이터_국가별!$C$3:$C$4477,"&lt;=7")</f>
        <v>724207</v>
      </c>
      <c r="L36" s="25" t="n">
        <f aca="false">SUMIFS(데이터_국가별!$F$3:$F$4477,데이터_국가별!$D$3:$D$4477,$B36,데이터_국가별!$B$3:$B$4477,2026,데이터_국가별!$C$3:$C$4477,"&lt;=7")</f>
        <v>990798</v>
      </c>
      <c r="M36" s="40" t="n">
        <f aca="false">IFERROR(L36/K36-1,"-")</f>
        <v>0.368114365091749</v>
      </c>
      <c r="N36" s="25" t="n">
        <f aca="false">C36-K36</f>
        <v>1356424</v>
      </c>
      <c r="O36" s="25" t="n">
        <f aca="false">D36-L36</f>
        <v>1330036</v>
      </c>
      <c r="P36" s="25" t="n">
        <f aca="false">O36-N36</f>
        <v>-26388</v>
      </c>
    </row>
    <row r="37" customFormat="false" ht="15" hidden="false" customHeight="false" outlineLevel="0" collapsed="false">
      <c r="A37" s="35" t="n">
        <v>33</v>
      </c>
      <c r="B37" s="8" t="s">
        <v>11661</v>
      </c>
      <c r="C37" s="25" t="n">
        <f aca="false">SUMIFS(데이터_국가별!$E$3:$E$4477,데이터_국가별!$D$3:$D$4477,$B37,데이터_국가별!$B$3:$B$4477,2025,데이터_국가별!$C$3:$C$4477,"&lt;=7")</f>
        <v>2273385</v>
      </c>
      <c r="D37" s="25" t="n">
        <f aca="false">SUMIFS(데이터_국가별!$E$3:$E$4477,데이터_국가별!$D$3:$D$4477,$B37,데이터_국가별!$B$3:$B$4477,2026,데이터_국가별!$C$3:$C$4477,"&lt;=7")</f>
        <v>2131868</v>
      </c>
      <c r="E37" s="25" t="n">
        <f aca="false">D37-C37</f>
        <v>-141517</v>
      </c>
      <c r="F37" s="40" t="n">
        <f aca="false">IFERROR(D37/C37-1,"-")</f>
        <v>-0.0622494650048276</v>
      </c>
      <c r="G37" s="31" t="n">
        <f aca="false">IFERROR(E37/(분석2_월별추이!E28-분석2_월별추이!E27),"-")</f>
        <v>-0.000708740026533842</v>
      </c>
      <c r="H37" s="31" t="n">
        <f aca="false">C37/분석2_월별추이!E27</f>
        <v>0.0057497459449873</v>
      </c>
      <c r="I37" s="31" t="n">
        <f aca="false">D37/분석2_월별추이!E28</f>
        <v>0.00358259308265724</v>
      </c>
      <c r="J37" s="51" t="n">
        <f aca="false">(I37-H37)*100</f>
        <v>-0.216715286233006</v>
      </c>
      <c r="K37" s="25" t="n">
        <f aca="false">SUMIFS(데이터_국가별!$F$3:$F$4477,데이터_국가별!$D$3:$D$4477,$B37,데이터_국가별!$B$3:$B$4477,2025,데이터_국가별!$C$3:$C$4477,"&lt;=7")</f>
        <v>3694521</v>
      </c>
      <c r="L37" s="25" t="n">
        <f aca="false">SUMIFS(데이터_국가별!$F$3:$F$4477,데이터_국가별!$D$3:$D$4477,$B37,데이터_국가별!$B$3:$B$4477,2026,데이터_국가별!$C$3:$C$4477,"&lt;=7")</f>
        <v>4224000</v>
      </c>
      <c r="M37" s="40" t="n">
        <f aca="false">IFERROR(L37/K37-1,"-")</f>
        <v>0.1433146543219</v>
      </c>
      <c r="N37" s="25" t="n">
        <f aca="false">C37-K37</f>
        <v>-1421136</v>
      </c>
      <c r="O37" s="25" t="n">
        <f aca="false">D37-L37</f>
        <v>-2092132</v>
      </c>
      <c r="P37" s="25" t="n">
        <f aca="false">O37-N37</f>
        <v>-670996</v>
      </c>
    </row>
    <row r="38" customFormat="false" ht="15" hidden="false" customHeight="false" outlineLevel="0" collapsed="false">
      <c r="A38" s="35" t="n">
        <v>34</v>
      </c>
      <c r="B38" s="8" t="s">
        <v>11671</v>
      </c>
      <c r="C38" s="25" t="n">
        <f aca="false">SUMIFS(데이터_국가별!$E$3:$E$4477,데이터_국가별!$D$3:$D$4477,$B38,데이터_국가별!$B$3:$B$4477,2025,데이터_국가별!$C$3:$C$4477,"&lt;=7")</f>
        <v>1479654</v>
      </c>
      <c r="D38" s="25" t="n">
        <f aca="false">SUMIFS(데이터_국가별!$E$3:$E$4477,데이터_국가별!$D$3:$D$4477,$B38,데이터_국가별!$B$3:$B$4477,2026,데이터_국가별!$C$3:$C$4477,"&lt;=7")</f>
        <v>1849984</v>
      </c>
      <c r="E38" s="25" t="n">
        <f aca="false">D38-C38</f>
        <v>370330</v>
      </c>
      <c r="F38" s="40" t="n">
        <f aca="false">IFERROR(D38/C38-1,"-")</f>
        <v>0.250281484725483</v>
      </c>
      <c r="G38" s="31" t="n">
        <f aca="false">IFERROR(E38/(분석2_월별추이!E28-분석2_월별추이!E27),"-")</f>
        <v>0.00185467254129382</v>
      </c>
      <c r="H38" s="31" t="n">
        <f aca="false">C38/분석2_월별추이!E27</f>
        <v>0.00374227620331982</v>
      </c>
      <c r="I38" s="31" t="n">
        <f aca="false">D38/분석2_월별추이!E28</f>
        <v>0.00310888848719835</v>
      </c>
      <c r="J38" s="51" t="n">
        <f aca="false">(I38-H38)*100</f>
        <v>-0.0633387716121474</v>
      </c>
      <c r="K38" s="25" t="n">
        <f aca="false">SUMIFS(데이터_국가별!$F$3:$F$4477,데이터_국가별!$D$3:$D$4477,$B38,데이터_국가별!$B$3:$B$4477,2025,데이터_국가별!$C$3:$C$4477,"&lt;=7")</f>
        <v>100300</v>
      </c>
      <c r="L38" s="25" t="n">
        <f aca="false">SUMIFS(데이터_국가별!$F$3:$F$4477,데이터_국가별!$D$3:$D$4477,$B38,데이터_국가별!$B$3:$B$4477,2026,데이터_국가별!$C$3:$C$4477,"&lt;=7")</f>
        <v>69700</v>
      </c>
      <c r="M38" s="40" t="n">
        <f aca="false">IFERROR(L38/K38-1,"-")</f>
        <v>-0.305084745762712</v>
      </c>
      <c r="N38" s="25" t="n">
        <f aca="false">C38-K38</f>
        <v>1379354</v>
      </c>
      <c r="O38" s="25" t="n">
        <f aca="false">D38-L38</f>
        <v>1780284</v>
      </c>
      <c r="P38" s="25" t="n">
        <f aca="false">O38-N38</f>
        <v>400930</v>
      </c>
    </row>
    <row r="39" customFormat="false" ht="15" hidden="false" customHeight="false" outlineLevel="0" collapsed="false">
      <c r="A39" s="35" t="n">
        <v>35</v>
      </c>
      <c r="B39" s="8" t="s">
        <v>11895</v>
      </c>
      <c r="C39" s="25" t="n">
        <f aca="false">SUMIFS(데이터_국가별!$E$3:$E$4477,데이터_국가별!$D$3:$D$4477,$B39,데이터_국가별!$B$3:$B$4477,2025,데이터_국가별!$C$3:$C$4477,"&lt;=7")</f>
        <v>399268</v>
      </c>
      <c r="D39" s="25" t="n">
        <f aca="false">SUMIFS(데이터_국가별!$E$3:$E$4477,데이터_국가별!$D$3:$D$4477,$B39,데이터_국가별!$B$3:$B$4477,2026,데이터_국가별!$C$3:$C$4477,"&lt;=7")</f>
        <v>1528245</v>
      </c>
      <c r="E39" s="25" t="n">
        <f aca="false">D39-C39</f>
        <v>1128977</v>
      </c>
      <c r="F39" s="40" t="n">
        <f aca="false">IFERROR(D39/C39-1,"-")</f>
        <v>2.8276170391817</v>
      </c>
      <c r="G39" s="31" t="n">
        <f aca="false">IFERROR(E39/(분석2_월별추이!E28-분석2_월별추이!E27),"-")</f>
        <v>0.00565409942929893</v>
      </c>
      <c r="H39" s="31" t="n">
        <f aca="false">C39/분석2_월별추이!E27</f>
        <v>0.00100981116879156</v>
      </c>
      <c r="I39" s="31" t="n">
        <f aca="false">D39/분석2_월별추이!E28</f>
        <v>0.0025682077715907</v>
      </c>
      <c r="J39" s="51" t="n">
        <f aca="false">(I39-H39)*100</f>
        <v>0.155839660279914</v>
      </c>
      <c r="K39" s="25" t="n">
        <f aca="false">SUMIFS(데이터_국가별!$F$3:$F$4477,데이터_국가별!$D$3:$D$4477,$B39,데이터_국가별!$B$3:$B$4477,2025,데이터_국가별!$C$3:$C$4477,"&lt;=7")</f>
        <v>240682</v>
      </c>
      <c r="L39" s="25" t="n">
        <f aca="false">SUMIFS(데이터_국가별!$F$3:$F$4477,데이터_국가별!$D$3:$D$4477,$B39,데이터_국가별!$B$3:$B$4477,2026,데이터_국가별!$C$3:$C$4477,"&lt;=7")</f>
        <v>530590</v>
      </c>
      <c r="M39" s="40" t="n">
        <f aca="false">IFERROR(L39/K39-1,"-")</f>
        <v>1.20452713539027</v>
      </c>
      <c r="N39" s="25" t="n">
        <f aca="false">C39-K39</f>
        <v>158586</v>
      </c>
      <c r="O39" s="25" t="n">
        <f aca="false">D39-L39</f>
        <v>997655</v>
      </c>
      <c r="P39" s="25" t="n">
        <f aca="false">O39-N39</f>
        <v>839069</v>
      </c>
    </row>
    <row r="40" customFormat="false" ht="15" hidden="false" customHeight="false" outlineLevel="0" collapsed="false">
      <c r="A40" s="35" t="n">
        <v>36</v>
      </c>
      <c r="B40" s="8" t="s">
        <v>11733</v>
      </c>
      <c r="C40" s="25" t="n">
        <f aca="false">SUMIFS(데이터_국가별!$E$3:$E$4477,데이터_국가별!$D$3:$D$4477,$B40,데이터_국가별!$B$3:$B$4477,2025,데이터_국가별!$C$3:$C$4477,"&lt;=7")</f>
        <v>947095</v>
      </c>
      <c r="D40" s="25" t="n">
        <f aca="false">SUMIFS(데이터_국가별!$E$3:$E$4477,데이터_국가별!$D$3:$D$4477,$B40,데이터_국가별!$B$3:$B$4477,2026,데이터_국가별!$C$3:$C$4477,"&lt;=7")</f>
        <v>1526341</v>
      </c>
      <c r="E40" s="25" t="n">
        <f aca="false">D40-C40</f>
        <v>579246</v>
      </c>
      <c r="F40" s="40" t="n">
        <f aca="false">IFERROR(D40/C40-1,"-")</f>
        <v>0.611602848711059</v>
      </c>
      <c r="G40" s="31" t="n">
        <f aca="false">IFERROR(E40/(분석2_월별추이!E28-분석2_월별추이!E27),"-")</f>
        <v>0.00290095766169168</v>
      </c>
      <c r="H40" s="31" t="n">
        <f aca="false">C40/분석2_월별추이!E27</f>
        <v>0.00239535126508169</v>
      </c>
      <c r="I40" s="31" t="n">
        <f aca="false">D40/분석2_월별추이!E28</f>
        <v>0.00256500810949652</v>
      </c>
      <c r="J40" s="51" t="n">
        <f aca="false">(I40-H40)*100</f>
        <v>0.016965684441483</v>
      </c>
      <c r="K40" s="25" t="n">
        <f aca="false">SUMIFS(데이터_국가별!$F$3:$F$4477,데이터_국가별!$D$3:$D$4477,$B40,데이터_국가별!$B$3:$B$4477,2025,데이터_국가별!$C$3:$C$4477,"&lt;=7")</f>
        <v>336315</v>
      </c>
      <c r="L40" s="25" t="n">
        <f aca="false">SUMIFS(데이터_국가별!$F$3:$F$4477,데이터_국가별!$D$3:$D$4477,$B40,데이터_국가별!$B$3:$B$4477,2026,데이터_국가별!$C$3:$C$4477,"&lt;=7")</f>
        <v>316100</v>
      </c>
      <c r="M40" s="40" t="n">
        <f aca="false">IFERROR(L40/K40-1,"-")</f>
        <v>-0.0601073398450858</v>
      </c>
      <c r="N40" s="25" t="n">
        <f aca="false">C40-K40</f>
        <v>610780</v>
      </c>
      <c r="O40" s="25" t="n">
        <f aca="false">D40-L40</f>
        <v>1210241</v>
      </c>
      <c r="P40" s="25" t="n">
        <f aca="false">O40-N40</f>
        <v>599461</v>
      </c>
    </row>
    <row r="41" customFormat="false" ht="15" hidden="false" customHeight="false" outlineLevel="0" collapsed="false">
      <c r="A41" s="35" t="n">
        <v>37</v>
      </c>
      <c r="B41" s="8" t="s">
        <v>11722</v>
      </c>
      <c r="C41" s="25" t="n">
        <f aca="false">SUMIFS(데이터_국가별!$E$3:$E$4477,데이터_국가별!$D$3:$D$4477,$B41,데이터_국가별!$B$3:$B$4477,2025,데이터_국가별!$C$3:$C$4477,"&lt;=7")</f>
        <v>1002267</v>
      </c>
      <c r="D41" s="25" t="n">
        <f aca="false">SUMIFS(데이터_국가별!$E$3:$E$4477,데이터_국가별!$D$3:$D$4477,$B41,데이터_국가별!$B$3:$B$4477,2026,데이터_국가별!$C$3:$C$4477,"&lt;=7")</f>
        <v>1504277</v>
      </c>
      <c r="E41" s="25" t="n">
        <f aca="false">D41-C41</f>
        <v>502010</v>
      </c>
      <c r="F41" s="40" t="n">
        <f aca="false">IFERROR(D41/C41-1,"-")</f>
        <v>0.500874517468898</v>
      </c>
      <c r="G41" s="31" t="n">
        <f aca="false">IFERROR(E41/(분석2_월별추이!E28-분석2_월별추이!E27),"-")</f>
        <v>0.00251414728068185</v>
      </c>
      <c r="H41" s="31" t="n">
        <f aca="false">C41/분석2_월별추이!E27</f>
        <v>0.00253488987524972</v>
      </c>
      <c r="I41" s="31" t="n">
        <f aca="false">D41/분석2_월별추이!E28</f>
        <v>0.00252792967228758</v>
      </c>
      <c r="J41" s="51" t="n">
        <f aca="false">(I41-H41)*100</f>
        <v>-0.000696020296213698</v>
      </c>
      <c r="K41" s="25" t="n">
        <f aca="false">SUMIFS(데이터_국가별!$F$3:$F$4477,데이터_국가별!$D$3:$D$4477,$B41,데이터_국가별!$B$3:$B$4477,2025,데이터_국가별!$C$3:$C$4477,"&lt;=7")</f>
        <v>2317603</v>
      </c>
      <c r="L41" s="25" t="n">
        <f aca="false">SUMIFS(데이터_국가별!$F$3:$F$4477,데이터_국가별!$D$3:$D$4477,$B41,데이터_국가별!$B$3:$B$4477,2026,데이터_국가별!$C$3:$C$4477,"&lt;=7")</f>
        <v>2308338</v>
      </c>
      <c r="M41" s="40" t="n">
        <f aca="false">IFERROR(L41/K41-1,"-")</f>
        <v>-0.00399766482870445</v>
      </c>
      <c r="N41" s="25" t="n">
        <f aca="false">C41-K41</f>
        <v>-1315336</v>
      </c>
      <c r="O41" s="25" t="n">
        <f aca="false">D41-L41</f>
        <v>-804061</v>
      </c>
      <c r="P41" s="25" t="n">
        <f aca="false">O41-N41</f>
        <v>511275</v>
      </c>
    </row>
    <row r="42" customFormat="false" ht="15" hidden="false" customHeight="false" outlineLevel="0" collapsed="false">
      <c r="A42" s="35" t="n">
        <v>38</v>
      </c>
      <c r="B42" s="8" t="s">
        <v>11743</v>
      </c>
      <c r="C42" s="25" t="n">
        <f aca="false">SUMIFS(데이터_국가별!$E$3:$E$4477,데이터_국가별!$D$3:$D$4477,$B42,데이터_국가별!$B$3:$B$4477,2025,데이터_국가별!$C$3:$C$4477,"&lt;=7")</f>
        <v>806478</v>
      </c>
      <c r="D42" s="25" t="n">
        <f aca="false">SUMIFS(데이터_국가별!$E$3:$E$4477,데이터_국가별!$D$3:$D$4477,$B42,데이터_국가별!$B$3:$B$4477,2026,데이터_국가별!$C$3:$C$4477,"&lt;=7")</f>
        <v>1392074</v>
      </c>
      <c r="E42" s="25" t="n">
        <f aca="false">D42-C42</f>
        <v>585596</v>
      </c>
      <c r="F42" s="40" t="n">
        <f aca="false">IFERROR(D42/C42-1,"-")</f>
        <v>0.726115281507989</v>
      </c>
      <c r="G42" s="31" t="n">
        <f aca="false">IFERROR(E42/(분석2_월별추이!E28-분석2_월별추이!E27),"-")</f>
        <v>0.00293275948881132</v>
      </c>
      <c r="H42" s="31" t="n">
        <f aca="false">C42/분석2_월별추이!E27</f>
        <v>0.00203970889674273</v>
      </c>
      <c r="I42" s="31" t="n">
        <f aca="false">D42/분석2_월별추이!E28</f>
        <v>0.00233937311453945</v>
      </c>
      <c r="J42" s="51" t="n">
        <f aca="false">(I42-H42)*100</f>
        <v>0.0299664217796725</v>
      </c>
      <c r="K42" s="25" t="n">
        <f aca="false">SUMIFS(데이터_국가별!$F$3:$F$4477,데이터_국가별!$D$3:$D$4477,$B42,데이터_국가별!$B$3:$B$4477,2025,데이터_국가별!$C$3:$C$4477,"&lt;=7")</f>
        <v>42903</v>
      </c>
      <c r="L42" s="25" t="n">
        <f aca="false">SUMIFS(데이터_국가별!$F$3:$F$4477,데이터_국가별!$D$3:$D$4477,$B42,데이터_국가별!$B$3:$B$4477,2026,데이터_국가별!$C$3:$C$4477,"&lt;=7")</f>
        <v>178767</v>
      </c>
      <c r="M42" s="40" t="n">
        <f aca="false">IFERROR(L42/K42-1,"-")</f>
        <v>3.16677155443675</v>
      </c>
      <c r="N42" s="25" t="n">
        <f aca="false">C42-K42</f>
        <v>763575</v>
      </c>
      <c r="O42" s="25" t="n">
        <f aca="false">D42-L42</f>
        <v>1213307</v>
      </c>
      <c r="P42" s="25" t="n">
        <f aca="false">O42-N42</f>
        <v>449732</v>
      </c>
    </row>
    <row r="43" customFormat="false" ht="15" hidden="false" customHeight="false" outlineLevel="0" collapsed="false">
      <c r="A43" s="35" t="n">
        <v>39</v>
      </c>
      <c r="B43" s="8" t="s">
        <v>11700</v>
      </c>
      <c r="C43" s="25" t="n">
        <f aca="false">SUMIFS(데이터_국가별!$E$3:$E$4477,데이터_국가별!$D$3:$D$4477,$B43,데이터_국가별!$B$3:$B$4477,2025,데이터_국가별!$C$3:$C$4477,"&lt;=7")</f>
        <v>1702985</v>
      </c>
      <c r="D43" s="25" t="n">
        <f aca="false">SUMIFS(데이터_국가별!$E$3:$E$4477,데이터_국가별!$D$3:$D$4477,$B43,데이터_국가별!$B$3:$B$4477,2026,데이터_국가별!$C$3:$C$4477,"&lt;=7")</f>
        <v>1374651</v>
      </c>
      <c r="E43" s="25" t="n">
        <f aca="false">D43-C43</f>
        <v>-328334</v>
      </c>
      <c r="F43" s="40" t="n">
        <f aca="false">IFERROR(D43/C43-1,"-")</f>
        <v>-0.192799114496017</v>
      </c>
      <c r="G43" s="31" t="n">
        <f aca="false">IFERROR(E43/(분석2_월별추이!E28-분석2_월별추이!E27),"-")</f>
        <v>-0.00164434978039361</v>
      </c>
      <c r="H43" s="31" t="n">
        <f aca="false">C43/분석2_월별추이!E27</f>
        <v>0.0043071152040346</v>
      </c>
      <c r="I43" s="31" t="n">
        <f aca="false">D43/분석2_월별추이!E28</f>
        <v>0.00231009385368506</v>
      </c>
      <c r="J43" s="51" t="n">
        <f aca="false">(I43-H43)*100</f>
        <v>-0.199702135034954</v>
      </c>
      <c r="K43" s="25" t="n">
        <f aca="false">SUMIFS(데이터_국가별!$F$3:$F$4477,데이터_국가별!$D$3:$D$4477,$B43,데이터_국가별!$B$3:$B$4477,2025,데이터_국가별!$C$3:$C$4477,"&lt;=7")</f>
        <v>2507</v>
      </c>
      <c r="L43" s="25" t="n">
        <f aca="false">SUMIFS(데이터_국가별!$F$3:$F$4477,데이터_국가별!$D$3:$D$4477,$B43,데이터_국가별!$B$3:$B$4477,2026,데이터_국가별!$C$3:$C$4477,"&lt;=7")</f>
        <v>535</v>
      </c>
      <c r="M43" s="40" t="n">
        <f aca="false">IFERROR(L43/K43-1,"-")</f>
        <v>-0.786597526924611</v>
      </c>
      <c r="N43" s="25" t="n">
        <f aca="false">C43-K43</f>
        <v>1700478</v>
      </c>
      <c r="O43" s="25" t="n">
        <f aca="false">D43-L43</f>
        <v>1374116</v>
      </c>
      <c r="P43" s="25" t="n">
        <f aca="false">O43-N43</f>
        <v>-326362</v>
      </c>
    </row>
    <row r="44" customFormat="false" ht="15" hidden="false" customHeight="false" outlineLevel="0" collapsed="false">
      <c r="A44" s="35" t="n">
        <v>40</v>
      </c>
      <c r="B44" s="8" t="s">
        <v>11682</v>
      </c>
      <c r="C44" s="25" t="n">
        <f aca="false">SUMIFS(데이터_국가별!$E$3:$E$4477,데이터_국가별!$D$3:$D$4477,$B44,데이터_국가별!$B$3:$B$4477,2025,데이터_국가별!$C$3:$C$4477,"&lt;=7")</f>
        <v>1641137</v>
      </c>
      <c r="D44" s="25" t="n">
        <f aca="false">SUMIFS(데이터_국가별!$E$3:$E$4477,데이터_국가별!$D$3:$D$4477,$B44,데이터_국가별!$B$3:$B$4477,2026,데이터_국가별!$C$3:$C$4477,"&lt;=7")</f>
        <v>1313810</v>
      </c>
      <c r="E44" s="25" t="n">
        <f aca="false">D44-C44</f>
        <v>-327327</v>
      </c>
      <c r="F44" s="40" t="n">
        <f aca="false">IFERROR(D44/C44-1,"-")</f>
        <v>-0.19945135598064</v>
      </c>
      <c r="G44" s="31" t="n">
        <f aca="false">IFERROR(E44/(분석2_월별추이!E28-분석2_월별추이!E27),"-")</f>
        <v>-0.00163930656151023</v>
      </c>
      <c r="H44" s="31" t="n">
        <f aca="false">C44/분석2_월별추이!E27</f>
        <v>0.00415069194655486</v>
      </c>
      <c r="I44" s="31" t="n">
        <f aca="false">D44/분석2_월별추이!E28</f>
        <v>0.00220785086971891</v>
      </c>
      <c r="J44" s="51" t="n">
        <f aca="false">(I44-H44)*100</f>
        <v>-0.194284107683595</v>
      </c>
      <c r="K44" s="25" t="n">
        <f aca="false">SUMIFS(데이터_국가별!$F$3:$F$4477,데이터_국가별!$D$3:$D$4477,$B44,데이터_국가별!$B$3:$B$4477,2025,데이터_국가별!$C$3:$C$4477,"&lt;=7")</f>
        <v>510860</v>
      </c>
      <c r="L44" s="25" t="n">
        <f aca="false">SUMIFS(데이터_국가별!$F$3:$F$4477,데이터_국가별!$D$3:$D$4477,$B44,데이터_국가별!$B$3:$B$4477,2026,데이터_국가별!$C$3:$C$4477,"&lt;=7")</f>
        <v>390811</v>
      </c>
      <c r="M44" s="40" t="n">
        <f aca="false">IFERROR(L44/K44-1,"-")</f>
        <v>-0.234993931801276</v>
      </c>
      <c r="N44" s="25" t="n">
        <f aca="false">C44-K44</f>
        <v>1130277</v>
      </c>
      <c r="O44" s="25" t="n">
        <f aca="false">D44-L44</f>
        <v>922999</v>
      </c>
      <c r="P44" s="25" t="n">
        <f aca="false">O44-N44</f>
        <v>-207278</v>
      </c>
    </row>
    <row r="45" customFormat="false" ht="15" hidden="false" customHeight="false" outlineLevel="0" collapsed="false">
      <c r="A45" s="35" t="s">
        <v>21700</v>
      </c>
      <c r="B45" s="5" t="s">
        <v>21817</v>
      </c>
      <c r="C45" s="27" t="n">
        <f aca="false">분석2_월별추이!E27-SUM(C5:C44)</f>
        <v>26057529</v>
      </c>
      <c r="D45" s="27" t="n">
        <f aca="false">분석2_월별추이!E28-SUM(D5:D44)</f>
        <v>27261995</v>
      </c>
      <c r="E45" s="25" t="n">
        <f aca="false">D45-C45</f>
        <v>1204466</v>
      </c>
      <c r="F45" s="40" t="n">
        <f aca="false">D45/C45-1</f>
        <v>0.0462233391354951</v>
      </c>
      <c r="G45" s="31" t="n">
        <f aca="false">E45/(분석2_월별추이!E28-분석2_월별추이!E27)</f>
        <v>0.00603216055172955</v>
      </c>
      <c r="H45" s="31" t="n">
        <f aca="false">C45/분석2_월별추이!E27</f>
        <v>0.065903563058672</v>
      </c>
      <c r="I45" s="31" t="n">
        <f aca="false">D45/분석2_월별추이!E28</f>
        <v>0.0458136407631412</v>
      </c>
      <c r="J45" s="51" t="n">
        <f aca="false">(I45-H45)*100</f>
        <v>-2.00899222955308</v>
      </c>
      <c r="K45" s="25" t="n">
        <f aca="false">분석2_월별추이!F27-SUM(K5:K44)</f>
        <v>43183545</v>
      </c>
      <c r="L45" s="25" t="n">
        <f aca="false">분석2_월별추이!F28-SUM(L5:L44)</f>
        <v>40931583</v>
      </c>
      <c r="M45" s="40" t="n">
        <f aca="false">L45/K45-1</f>
        <v>-0.0521486135517592</v>
      </c>
      <c r="N45" s="25" t="n">
        <f aca="false">C45-K45</f>
        <v>-17126016</v>
      </c>
      <c r="O45" s="25" t="n">
        <f aca="false">D45-L45</f>
        <v>-13669588</v>
      </c>
      <c r="P45" s="25" t="n">
        <f aca="false">O45-N45</f>
        <v>3456428</v>
      </c>
    </row>
    <row r="46" customFormat="false" ht="15" hidden="false" customHeight="false" outlineLevel="0" collapsed="false">
      <c r="B46" s="5" t="s">
        <v>21818</v>
      </c>
      <c r="C46" s="27" t="n">
        <f aca="false">SUM(C5:C45)</f>
        <v>395388774</v>
      </c>
      <c r="D46" s="27" t="n">
        <f aca="false">SUM(D5:D45)</f>
        <v>595062836</v>
      </c>
      <c r="E46" s="27" t="n">
        <f aca="false">SUM(E5:E45)</f>
        <v>199674062</v>
      </c>
      <c r="F46" s="46" t="n">
        <f aca="false">D46/C46-1</f>
        <v>0.505006907454586</v>
      </c>
      <c r="H46" s="33" t="n">
        <f aca="false">C46/분석2_월별추이!E27</f>
        <v>1</v>
      </c>
      <c r="I46" s="33" t="n">
        <f aca="false">D46/분석2_월별추이!E28</f>
        <v>1</v>
      </c>
      <c r="K46" s="27" t="n">
        <f aca="false">SUM(K5:K45)</f>
        <v>361456014</v>
      </c>
      <c r="L46" s="27" t="n">
        <f aca="false">SUM(L5:L45)</f>
        <v>427303145</v>
      </c>
      <c r="M46" s="46" t="n">
        <f aca="false">L46/K46-1</f>
        <v>0.182171905984666</v>
      </c>
      <c r="N46" s="27" t="n">
        <f aca="false">SUM(N5:N45)</f>
        <v>33932760</v>
      </c>
      <c r="O46" s="27" t="n">
        <f aca="false">SUM(O5:O45)</f>
        <v>167759691</v>
      </c>
      <c r="P46" s="27" t="n">
        <f aca="false">SUM(P5:P45)</f>
        <v>133826931</v>
      </c>
    </row>
    <row r="47" customFormat="false" ht="15" hidden="false" customHeight="true" outlineLevel="0" collapsed="false">
      <c r="A47" s="2" t="s">
        <v>21819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9" customFormat="false" ht="15" hidden="false" customHeight="false" outlineLevel="0" collapsed="false">
      <c r="A49" s="23" t="s">
        <v>21820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customFormat="false" ht="15" hidden="false" customHeight="false" outlineLevel="0" collapsed="false">
      <c r="B50" s="4" t="s">
        <v>11475</v>
      </c>
      <c r="C50" s="29" t="s">
        <v>64</v>
      </c>
      <c r="D50" s="29" t="s">
        <v>73</v>
      </c>
      <c r="E50" s="29" t="s">
        <v>82</v>
      </c>
      <c r="F50" s="29" t="s">
        <v>90</v>
      </c>
      <c r="G50" s="29" t="s">
        <v>99</v>
      </c>
      <c r="H50" s="29" t="s">
        <v>108</v>
      </c>
      <c r="I50" s="29" t="s">
        <v>117</v>
      </c>
      <c r="J50" s="29" t="s">
        <v>126</v>
      </c>
      <c r="K50" s="29" t="s">
        <v>135</v>
      </c>
      <c r="L50" s="29" t="s">
        <v>143</v>
      </c>
      <c r="M50" s="29" t="s">
        <v>151</v>
      </c>
      <c r="N50" s="29" t="s">
        <v>159</v>
      </c>
      <c r="O50" s="29" t="s">
        <v>167</v>
      </c>
      <c r="P50" s="29" t="s">
        <v>176</v>
      </c>
      <c r="Q50" s="29" t="s">
        <v>185</v>
      </c>
      <c r="R50" s="29" t="s">
        <v>194</v>
      </c>
      <c r="S50" s="29" t="s">
        <v>202</v>
      </c>
      <c r="T50" s="29" t="s">
        <v>211</v>
      </c>
      <c r="U50" s="29" t="s">
        <v>219</v>
      </c>
    </row>
    <row r="51" customFormat="false" ht="15" hidden="false" customHeight="false" outlineLevel="0" collapsed="false">
      <c r="B51" s="5" t="s">
        <v>11482</v>
      </c>
      <c r="C51" s="25" t="n">
        <f aca="false">SUMIFS(데이터_국가별!$E$3:$E$4477,데이터_국가별!$D$3:$D$4477,$B51,데이터_국가별!$A$3:$A$4477,"2025.01")</f>
        <v>9204172</v>
      </c>
      <c r="D51" s="25" t="n">
        <f aca="false">SUMIFS(데이터_국가별!$E$3:$E$4477,데이터_국가별!$D$3:$D$4477,$B51,데이터_국가별!$A$3:$A$4477,"2025.02")</f>
        <v>9505605</v>
      </c>
      <c r="E51" s="25" t="n">
        <f aca="false">SUMIFS(데이터_국가별!$E$3:$E$4477,데이터_국가별!$D$3:$D$4477,$B51,데이터_국가별!$A$3:$A$4477,"2025.03")</f>
        <v>10057086</v>
      </c>
      <c r="F51" s="25" t="n">
        <f aca="false">SUMIFS(데이터_국가별!$E$3:$E$4477,데이터_국가별!$D$3:$D$4477,$B51,데이터_국가별!$A$3:$A$4477,"2025.04")</f>
        <v>10870289</v>
      </c>
      <c r="G51" s="25" t="n">
        <f aca="false">SUMIFS(데이터_국가별!$E$3:$E$4477,데이터_국가별!$D$3:$D$4477,$B51,데이터_국가별!$A$3:$A$4477,"2025.05")</f>
        <v>10446428</v>
      </c>
      <c r="H51" s="25" t="n">
        <f aca="false">SUMIFS(데이터_국가별!$E$3:$E$4477,데이터_국가별!$D$3:$D$4477,$B51,데이터_국가별!$A$3:$A$4477,"2025.06")</f>
        <v>10424044</v>
      </c>
      <c r="I51" s="25" t="n">
        <f aca="false">SUMIFS(데이터_국가별!$E$3:$E$4477,데이터_국가별!$D$3:$D$4477,$B51,데이터_국가별!$A$3:$A$4477,"2025.07")</f>
        <v>11047812</v>
      </c>
      <c r="J51" s="25" t="n">
        <f aca="false">SUMIFS(데이터_국가별!$E$3:$E$4477,데이터_국가별!$D$3:$D$4477,$B51,데이터_국가별!$A$3:$A$4477,"2025.08")</f>
        <v>10990269</v>
      </c>
      <c r="K51" s="25" t="n">
        <f aca="false">SUMIFS(데이터_국가별!$E$3:$E$4477,데이터_국가별!$D$3:$D$4477,$B51,데이터_국가별!$A$3:$A$4477,"2025.09")</f>
        <v>11679519</v>
      </c>
      <c r="L51" s="25" t="n">
        <f aca="false">SUMIFS(데이터_국가별!$E$3:$E$4477,데이터_국가별!$D$3:$D$4477,$B51,데이터_국가별!$A$3:$A$4477,"2025.10")</f>
        <v>11551156</v>
      </c>
      <c r="M51" s="25" t="n">
        <f aca="false">SUMIFS(데이터_국가별!$E$3:$E$4477,데이터_국가별!$D$3:$D$4477,$B51,데이터_국가별!$A$3:$A$4477,"2025.11")</f>
        <v>12040141</v>
      </c>
      <c r="N51" s="25" t="n">
        <f aca="false">SUMIFS(데이터_국가별!$E$3:$E$4477,데이터_국가별!$D$3:$D$4477,$B51,데이터_국가별!$A$3:$A$4477,"2025.12")</f>
        <v>12964961</v>
      </c>
      <c r="O51" s="25" t="n">
        <f aca="false">SUMIFS(데이터_국가별!$E$3:$E$4477,데이터_국가별!$D$3:$D$4477,$B51,데이터_국가별!$A$3:$A$4477,"2026.01")</f>
        <v>13527393</v>
      </c>
      <c r="P51" s="25" t="n">
        <f aca="false">SUMIFS(데이터_국가별!$E$3:$E$4477,데이터_국가별!$D$3:$D$4477,$B51,데이터_국가별!$A$3:$A$4477,"2026.02")</f>
        <v>12778487</v>
      </c>
      <c r="Q51" s="25" t="n">
        <f aca="false">SUMIFS(데이터_국가별!$E$3:$E$4477,데이터_국가별!$D$3:$D$4477,$B51,데이터_국가별!$A$3:$A$4477,"2026.03")</f>
        <v>16685519</v>
      </c>
      <c r="R51" s="25" t="n">
        <f aca="false">SUMIFS(데이터_국가별!$E$3:$E$4477,데이터_국가별!$D$3:$D$4477,$B51,데이터_국가별!$A$3:$A$4477,"2026.04")</f>
        <v>17665775</v>
      </c>
      <c r="S51" s="25" t="n">
        <f aca="false">SUMIFS(데이터_국가별!$E$3:$E$4477,데이터_국가별!$D$3:$D$4477,$B51,데이터_국가별!$A$3:$A$4477,"2026.05")</f>
        <v>18883274</v>
      </c>
      <c r="T51" s="25" t="n">
        <f aca="false">SUMIFS(데이터_국가별!$E$3:$E$4477,데이터_국가별!$D$3:$D$4477,$B51,데이터_국가별!$A$3:$A$4477,"2026.06")</f>
        <v>20002319</v>
      </c>
      <c r="U51" s="25" t="n">
        <f aca="false">SUMIFS(데이터_국가별!$E$3:$E$4477,데이터_국가별!$D$3:$D$4477,$B51,데이터_국가별!$A$3:$A$4477,"2026.07")</f>
        <v>21681184</v>
      </c>
    </row>
    <row r="52" customFormat="false" ht="15" hidden="false" customHeight="false" outlineLevel="0" collapsed="false">
      <c r="B52" s="5" t="s">
        <v>11476</v>
      </c>
      <c r="C52" s="25" t="n">
        <f aca="false">SUMIFS(데이터_국가별!$E$3:$E$4477,데이터_국가별!$D$3:$D$4477,$B52,데이터_국가별!$A$3:$A$4477,"2025.01")</f>
        <v>9282567</v>
      </c>
      <c r="D52" s="25" t="n">
        <f aca="false">SUMIFS(데이터_국가별!$E$3:$E$4477,데이터_국가별!$D$3:$D$4477,$B52,데이터_국가별!$A$3:$A$4477,"2025.02")</f>
        <v>9889640</v>
      </c>
      <c r="E52" s="25" t="n">
        <f aca="false">SUMIFS(데이터_국가별!$E$3:$E$4477,데이터_국가별!$D$3:$D$4477,$B52,데이터_국가별!$A$3:$A$4477,"2025.03")</f>
        <v>11109476</v>
      </c>
      <c r="F52" s="25" t="n">
        <f aca="false">SUMIFS(데이터_국가별!$E$3:$E$4477,데이터_국가별!$D$3:$D$4477,$B52,데이터_국가별!$A$3:$A$4477,"2025.04")</f>
        <v>10605998</v>
      </c>
      <c r="G52" s="25" t="n">
        <f aca="false">SUMIFS(데이터_국가별!$E$3:$E$4477,데이터_국가별!$D$3:$D$4477,$B52,데이터_국가별!$A$3:$A$4477,"2025.05")</f>
        <v>10036995</v>
      </c>
      <c r="H52" s="25" t="n">
        <f aca="false">SUMIFS(데이터_국가별!$E$3:$E$4477,데이터_국가별!$D$3:$D$4477,$B52,데이터_국가별!$A$3:$A$4477,"2025.06")</f>
        <v>11208004</v>
      </c>
      <c r="I52" s="25" t="n">
        <f aca="false">SUMIFS(데이터_국가별!$E$3:$E$4477,데이터_국가별!$D$3:$D$4477,$B52,데이터_국가별!$A$3:$A$4477,"2025.07")</f>
        <v>10333446</v>
      </c>
      <c r="J52" s="25" t="n">
        <f aca="false">SUMIFS(데이터_국가별!$E$3:$E$4477,데이터_국가별!$D$3:$D$4477,$B52,데이터_국가별!$A$3:$A$4477,"2025.08")</f>
        <v>8718145</v>
      </c>
      <c r="K52" s="25" t="n">
        <f aca="false">SUMIFS(데이터_국가별!$E$3:$E$4477,데이터_국가별!$D$3:$D$4477,$B52,데이터_국가별!$A$3:$A$4477,"2025.09")</f>
        <v>10267271</v>
      </c>
      <c r="L52" s="25" t="n">
        <f aca="false">SUMIFS(데이터_국가별!$E$3:$E$4477,데이터_국가별!$D$3:$D$4477,$B52,데이터_국가별!$A$3:$A$4477,"2025.10")</f>
        <v>8711425</v>
      </c>
      <c r="M52" s="25" t="n">
        <f aca="false">SUMIFS(데이터_국가별!$E$3:$E$4477,데이터_국가별!$D$3:$D$4477,$B52,데이터_국가별!$A$3:$A$4477,"2025.11")</f>
        <v>10352809</v>
      </c>
      <c r="N52" s="25" t="n">
        <f aca="false">SUMIFS(데이터_국가별!$E$3:$E$4477,데이터_국가별!$D$3:$D$4477,$B52,데이터_국가별!$A$3:$A$4477,"2025.12")</f>
        <v>12335136</v>
      </c>
      <c r="O52" s="25" t="n">
        <f aca="false">SUMIFS(데이터_국가별!$E$3:$E$4477,데이터_국가별!$D$3:$D$4477,$B52,데이터_국가별!$A$3:$A$4477,"2026.01")</f>
        <v>12006727</v>
      </c>
      <c r="P52" s="25" t="n">
        <f aca="false">SUMIFS(데이터_국가별!$E$3:$E$4477,데이터_국가별!$D$3:$D$4477,$B52,데이터_국가별!$A$3:$A$4477,"2026.02")</f>
        <v>12704285</v>
      </c>
      <c r="Q52" s="25" t="n">
        <f aca="false">SUMIFS(데이터_국가별!$E$3:$E$4477,데이터_국가별!$D$3:$D$4477,$B52,데이터_국가별!$A$3:$A$4477,"2026.03")</f>
        <v>16419951</v>
      </c>
      <c r="R52" s="25" t="n">
        <f aca="false">SUMIFS(데이터_국가별!$E$3:$E$4477,데이터_국가별!$D$3:$D$4477,$B52,데이터_국가별!$A$3:$A$4477,"2026.04")</f>
        <v>16359174</v>
      </c>
      <c r="S52" s="25" t="n">
        <f aca="false">SUMIFS(데이터_국가별!$E$3:$E$4477,데이터_국가별!$D$3:$D$4477,$B52,데이터_국가별!$A$3:$A$4477,"2026.05")</f>
        <v>15981424</v>
      </c>
      <c r="T52" s="25" t="n">
        <f aca="false">SUMIFS(데이터_국가별!$E$3:$E$4477,데이터_국가별!$D$3:$D$4477,$B52,데이터_국가별!$A$3:$A$4477,"2026.06")</f>
        <v>20001822</v>
      </c>
      <c r="U52" s="25" t="n">
        <f aca="false">SUMIFS(데이터_국가별!$E$3:$E$4477,데이터_국가별!$D$3:$D$4477,$B52,데이터_국가별!$A$3:$A$4477,"2026.07")</f>
        <v>17474061</v>
      </c>
    </row>
    <row r="53" customFormat="false" ht="15" hidden="false" customHeight="false" outlineLevel="0" collapsed="false">
      <c r="B53" s="5" t="s">
        <v>11488</v>
      </c>
      <c r="C53" s="25" t="n">
        <f aca="false">SUMIFS(데이터_국가별!$E$3:$E$4477,데이터_국가별!$D$3:$D$4477,$B53,데이터_국가별!$A$3:$A$4477,"2025.01")</f>
        <v>4356972</v>
      </c>
      <c r="D53" s="25" t="n">
        <f aca="false">SUMIFS(데이터_국가별!$E$3:$E$4477,데이터_국가별!$D$3:$D$4477,$B53,데이터_국가별!$A$3:$A$4477,"2025.02")</f>
        <v>4733818</v>
      </c>
      <c r="E53" s="25" t="n">
        <f aca="false">SUMIFS(데이터_국가별!$E$3:$E$4477,데이터_국가별!$D$3:$D$4477,$B53,데이터_국가별!$A$3:$A$4477,"2025.03")</f>
        <v>5025872</v>
      </c>
      <c r="F53" s="25" t="n">
        <f aca="false">SUMIFS(데이터_국가별!$E$3:$E$4477,데이터_국가별!$D$3:$D$4477,$B53,데이터_국가별!$A$3:$A$4477,"2025.04")</f>
        <v>4836983</v>
      </c>
      <c r="G53" s="25" t="n">
        <f aca="false">SUMIFS(데이터_국가별!$E$3:$E$4477,데이터_국가별!$D$3:$D$4477,$B53,데이터_국가별!$A$3:$A$4477,"2025.05")</f>
        <v>5236200</v>
      </c>
      <c r="H53" s="25" t="n">
        <f aca="false">SUMIFS(데이터_국가별!$E$3:$E$4477,데이터_국가별!$D$3:$D$4477,$B53,데이터_국가별!$A$3:$A$4477,"2025.06")</f>
        <v>4936225</v>
      </c>
      <c r="I53" s="25" t="n">
        <f aca="false">SUMIFS(데이터_국가별!$E$3:$E$4477,데이터_국가별!$D$3:$D$4477,$B53,데이터_국가별!$A$3:$A$4477,"2025.07")</f>
        <v>5540385</v>
      </c>
      <c r="J53" s="25" t="n">
        <f aca="false">SUMIFS(데이터_국가별!$E$3:$E$4477,데이터_국가별!$D$3:$D$4477,$B53,데이터_국가별!$A$3:$A$4477,"2025.08")</f>
        <v>5398092</v>
      </c>
      <c r="K53" s="25" t="n">
        <f aca="false">SUMIFS(데이터_국가별!$E$3:$E$4477,데이터_국가별!$D$3:$D$4477,$B53,데이터_국가별!$A$3:$A$4477,"2025.09")</f>
        <v>5925624</v>
      </c>
      <c r="L53" s="25" t="n">
        <f aca="false">SUMIFS(데이터_국가별!$E$3:$E$4477,데이터_국가별!$D$3:$D$4477,$B53,데이터_국가별!$A$3:$A$4477,"2025.10")</f>
        <v>5101558</v>
      </c>
      <c r="M53" s="25" t="n">
        <f aca="false">SUMIFS(데이터_국가별!$E$3:$E$4477,데이터_국가별!$D$3:$D$4477,$B53,데이터_국가별!$A$3:$A$4477,"2025.11")</f>
        <v>5401863</v>
      </c>
      <c r="N53" s="25" t="n">
        <f aca="false">SUMIFS(데이터_국가별!$E$3:$E$4477,데이터_국가별!$D$3:$D$4477,$B53,데이터_국가별!$A$3:$A$4477,"2025.12")</f>
        <v>6281464</v>
      </c>
      <c r="O53" s="25" t="n">
        <f aca="false">SUMIFS(데이터_국가별!$E$3:$E$4477,데이터_국가별!$D$3:$D$4477,$B53,데이터_국가별!$A$3:$A$4477,"2026.01")</f>
        <v>6453114</v>
      </c>
      <c r="P53" s="25" t="n">
        <f aca="false">SUMIFS(데이터_국가별!$E$3:$E$4477,데이터_국가별!$D$3:$D$4477,$B53,데이터_국가별!$A$3:$A$4477,"2026.02")</f>
        <v>5895225</v>
      </c>
      <c r="Q53" s="25" t="n">
        <f aca="false">SUMIFS(데이터_국가별!$E$3:$E$4477,데이터_국가별!$D$3:$D$4477,$B53,데이터_국가별!$A$3:$A$4477,"2026.03")</f>
        <v>7131929</v>
      </c>
      <c r="R53" s="25" t="n">
        <f aca="false">SUMIFS(데이터_국가별!$E$3:$E$4477,데이터_국가별!$D$3:$D$4477,$B53,데이터_국가별!$A$3:$A$4477,"2026.04")</f>
        <v>7897898</v>
      </c>
      <c r="S53" s="25" t="n">
        <f aca="false">SUMIFS(데이터_국가별!$E$3:$E$4477,데이터_국가별!$D$3:$D$4477,$B53,데이터_국가별!$A$3:$A$4477,"2026.05")</f>
        <v>8444947</v>
      </c>
      <c r="T53" s="25" t="n">
        <f aca="false">SUMIFS(데이터_국가별!$E$3:$E$4477,데이터_국가별!$D$3:$D$4477,$B53,데이터_국가별!$A$3:$A$4477,"2026.06")</f>
        <v>8610837</v>
      </c>
      <c r="U53" s="25" t="n">
        <f aca="false">SUMIFS(데이터_국가별!$E$3:$E$4477,데이터_국가별!$D$3:$D$4477,$B53,데이터_국가별!$A$3:$A$4477,"2026.07")</f>
        <v>9933400</v>
      </c>
    </row>
    <row r="54" customFormat="false" ht="15" hidden="false" customHeight="false" outlineLevel="0" collapsed="false">
      <c r="B54" s="5" t="s">
        <v>11506</v>
      </c>
      <c r="C54" s="25" t="n">
        <f aca="false">SUMIFS(데이터_국가별!$E$3:$E$4477,데이터_국가별!$D$3:$D$4477,$B54,데이터_국가별!$A$3:$A$4477,"2025.01")</f>
        <v>1685484</v>
      </c>
      <c r="D54" s="25" t="n">
        <f aca="false">SUMIFS(데이터_국가별!$E$3:$E$4477,데이터_국가별!$D$3:$D$4477,$B54,데이터_국가별!$A$3:$A$4477,"2025.02")</f>
        <v>1888440</v>
      </c>
      <c r="E54" s="25" t="n">
        <f aca="false">SUMIFS(데이터_국가별!$E$3:$E$4477,데이터_국가별!$D$3:$D$4477,$B54,데이터_국가별!$A$3:$A$4477,"2025.03")</f>
        <v>2681760</v>
      </c>
      <c r="F54" s="25" t="n">
        <f aca="false">SUMIFS(데이터_국가별!$E$3:$E$4477,데이터_국가별!$D$3:$D$4477,$B54,데이터_국가별!$A$3:$A$4477,"2025.04")</f>
        <v>2515707</v>
      </c>
      <c r="G54" s="25" t="n">
        <f aca="false">SUMIFS(데이터_국가별!$E$3:$E$4477,데이터_국가별!$D$3:$D$4477,$B54,데이터_국가별!$A$3:$A$4477,"2025.05")</f>
        <v>2855506</v>
      </c>
      <c r="H54" s="25" t="n">
        <f aca="false">SUMIFS(데이터_국가별!$E$3:$E$4477,데이터_국가별!$D$3:$D$4477,$B54,데이터_국가별!$A$3:$A$4477,"2025.06")</f>
        <v>3181149</v>
      </c>
      <c r="I54" s="25" t="n">
        <f aca="false">SUMIFS(데이터_국가별!$E$3:$E$4477,데이터_국가별!$D$3:$D$4477,$B54,데이터_국가별!$A$3:$A$4477,"2025.07")</f>
        <v>2348329</v>
      </c>
      <c r="J54" s="25" t="n">
        <f aca="false">SUMIFS(데이터_국가별!$E$3:$E$4477,데이터_국가별!$D$3:$D$4477,$B54,데이터_국가별!$A$3:$A$4477,"2025.08")</f>
        <v>2726867</v>
      </c>
      <c r="K54" s="25" t="n">
        <f aca="false">SUMIFS(데이터_국가별!$E$3:$E$4477,데이터_국가별!$D$3:$D$4477,$B54,데이터_국가별!$A$3:$A$4477,"2025.09")</f>
        <v>3496991</v>
      </c>
      <c r="L54" s="25" t="n">
        <f aca="false">SUMIFS(데이터_국가별!$E$3:$E$4477,데이터_국가별!$D$3:$D$4477,$B54,데이터_국가별!$A$3:$A$4477,"2025.10")</f>
        <v>3064910</v>
      </c>
      <c r="M54" s="25" t="n">
        <f aca="false">SUMIFS(데이터_국가별!$E$3:$E$4477,데이터_국가별!$D$3:$D$4477,$B54,데이터_국가별!$A$3:$A$4477,"2025.11")</f>
        <v>3762282</v>
      </c>
      <c r="N54" s="25" t="n">
        <f aca="false">SUMIFS(데이터_국가별!$E$3:$E$4477,데이터_국가별!$D$3:$D$4477,$B54,데이터_국가별!$A$3:$A$4477,"2025.12")</f>
        <v>4624114</v>
      </c>
      <c r="O54" s="25" t="n">
        <f aca="false">SUMIFS(데이터_국가별!$E$3:$E$4477,데이터_국가별!$D$3:$D$4477,$B54,데이터_국가별!$A$3:$A$4477,"2026.01")</f>
        <v>4329293</v>
      </c>
      <c r="P54" s="25" t="n">
        <f aca="false">SUMIFS(데이터_국가별!$E$3:$E$4477,데이터_국가별!$D$3:$D$4477,$B54,데이터_국가별!$A$3:$A$4477,"2026.02")</f>
        <v>4984128</v>
      </c>
      <c r="Q54" s="25" t="n">
        <f aca="false">SUMIFS(데이터_국가별!$E$3:$E$4477,데이터_국가별!$D$3:$D$4477,$B54,데이터_국가별!$A$3:$A$4477,"2026.03")</f>
        <v>7860308</v>
      </c>
      <c r="R54" s="25" t="n">
        <f aca="false">SUMIFS(데이터_국가별!$E$3:$E$4477,데이터_국가별!$D$3:$D$4477,$B54,데이터_국가별!$A$3:$A$4477,"2026.04")</f>
        <v>5541634</v>
      </c>
      <c r="S54" s="25" t="n">
        <f aca="false">SUMIFS(데이터_국가별!$E$3:$E$4477,데이터_국가별!$D$3:$D$4477,$B54,데이터_국가별!$A$3:$A$4477,"2026.05")</f>
        <v>6466679</v>
      </c>
      <c r="T54" s="25" t="n">
        <f aca="false">SUMIFS(데이터_국가별!$E$3:$E$4477,데이터_국가별!$D$3:$D$4477,$B54,데이터_국가별!$A$3:$A$4477,"2026.06")</f>
        <v>9095014</v>
      </c>
      <c r="U54" s="25" t="n">
        <f aca="false">SUMIFS(데이터_국가별!$E$3:$E$4477,데이터_국가별!$D$3:$D$4477,$B54,데이터_국가별!$A$3:$A$4477,"2026.07")</f>
        <v>6654372</v>
      </c>
    </row>
    <row r="55" customFormat="false" ht="15" hidden="false" customHeight="false" outlineLevel="0" collapsed="false">
      <c r="B55" s="5" t="s">
        <v>11494</v>
      </c>
      <c r="C55" s="25" t="n">
        <f aca="false">SUMIFS(데이터_국가별!$E$3:$E$4477,데이터_국가별!$D$3:$D$4477,$B55,데이터_국가별!$A$3:$A$4477,"2025.01")</f>
        <v>2438188</v>
      </c>
      <c r="D55" s="25" t="n">
        <f aca="false">SUMIFS(데이터_국가별!$E$3:$E$4477,데이터_국가별!$D$3:$D$4477,$B55,데이터_국가별!$A$3:$A$4477,"2025.02")</f>
        <v>2751970</v>
      </c>
      <c r="E55" s="25" t="n">
        <f aca="false">SUMIFS(데이터_국가별!$E$3:$E$4477,데이터_국가별!$D$3:$D$4477,$B55,데이터_국가별!$A$3:$A$4477,"2025.03")</f>
        <v>3820712</v>
      </c>
      <c r="F55" s="25" t="n">
        <f aca="false">SUMIFS(데이터_국가별!$E$3:$E$4477,데이터_국가별!$D$3:$D$4477,$B55,데이터_국가별!$A$3:$A$4477,"2025.04")</f>
        <v>3302394</v>
      </c>
      <c r="G55" s="25" t="n">
        <f aca="false">SUMIFS(데이터_국가별!$E$3:$E$4477,데이터_국가별!$D$3:$D$4477,$B55,데이터_국가별!$A$3:$A$4477,"2025.05")</f>
        <v>3773435</v>
      </c>
      <c r="H55" s="25" t="n">
        <f aca="false">SUMIFS(데이터_국가별!$E$3:$E$4477,데이터_국가별!$D$3:$D$4477,$B55,데이터_국가별!$A$3:$A$4477,"2025.06")</f>
        <v>4348540</v>
      </c>
      <c r="I55" s="25" t="n">
        <f aca="false">SUMIFS(데이터_국가별!$E$3:$E$4477,데이터_국가별!$D$3:$D$4477,$B55,데이터_국가별!$A$3:$A$4477,"2025.07")</f>
        <v>4652836</v>
      </c>
      <c r="J55" s="25" t="n">
        <f aca="false">SUMIFS(데이터_국가별!$E$3:$E$4477,데이터_국가별!$D$3:$D$4477,$B55,데이터_국가별!$A$3:$A$4477,"2025.08")</f>
        <v>4371509</v>
      </c>
      <c r="K55" s="25" t="n">
        <f aca="false">SUMIFS(데이터_국가별!$E$3:$E$4477,데이터_국가별!$D$3:$D$4477,$B55,데이터_국가별!$A$3:$A$4477,"2025.09")</f>
        <v>5205355</v>
      </c>
      <c r="L55" s="25" t="n">
        <f aca="false">SUMIFS(데이터_국가별!$E$3:$E$4477,데이터_국가별!$D$3:$D$4477,$B55,데이터_국가별!$A$3:$A$4477,"2025.10")</f>
        <v>5157834</v>
      </c>
      <c r="M55" s="25" t="n">
        <f aca="false">SUMIFS(데이터_국가별!$E$3:$E$4477,데이터_국가별!$D$3:$D$4477,$B55,데이터_국가별!$A$3:$A$4477,"2025.11")</f>
        <v>4116109</v>
      </c>
      <c r="N55" s="25" t="n">
        <f aca="false">SUMIFS(데이터_국가별!$E$3:$E$4477,데이터_국가별!$D$3:$D$4477,$B55,데이터_국가별!$A$3:$A$4477,"2025.12")</f>
        <v>5131207</v>
      </c>
      <c r="O55" s="25" t="n">
        <f aca="false">SUMIFS(데이터_국가별!$E$3:$E$4477,데이터_국가별!$D$3:$D$4477,$B55,데이터_국가별!$A$3:$A$4477,"2026.01")</f>
        <v>3960811</v>
      </c>
      <c r="P55" s="25" t="n">
        <f aca="false">SUMIFS(데이터_국가별!$E$3:$E$4477,데이터_국가별!$D$3:$D$4477,$B55,데이터_국가별!$A$3:$A$4477,"2026.02")</f>
        <v>4549215</v>
      </c>
      <c r="Q55" s="25" t="n">
        <f aca="false">SUMIFS(데이터_국가별!$E$3:$E$4477,데이터_국가별!$D$3:$D$4477,$B55,데이터_국가별!$A$3:$A$4477,"2026.03")</f>
        <v>6318777</v>
      </c>
      <c r="R55" s="25" t="n">
        <f aca="false">SUMIFS(데이터_국가별!$E$3:$E$4477,데이터_국가별!$D$3:$D$4477,$B55,데이터_국가별!$A$3:$A$4477,"2026.04")</f>
        <v>5561208</v>
      </c>
      <c r="S55" s="25" t="n">
        <f aca="false">SUMIFS(데이터_국가별!$E$3:$E$4477,데이터_국가별!$D$3:$D$4477,$B55,데이터_국가별!$A$3:$A$4477,"2026.05")</f>
        <v>6664227</v>
      </c>
      <c r="T55" s="25" t="n">
        <f aca="false">SUMIFS(데이터_국가별!$E$3:$E$4477,데이터_국가별!$D$3:$D$4477,$B55,데이터_국가별!$A$3:$A$4477,"2026.06")</f>
        <v>8322974</v>
      </c>
      <c r="U55" s="25" t="n">
        <f aca="false">SUMIFS(데이터_국가별!$E$3:$E$4477,데이터_국가별!$D$3:$D$4477,$B55,데이터_국가별!$A$3:$A$4477,"2026.07")</f>
        <v>5677910</v>
      </c>
    </row>
    <row r="56" customFormat="false" ht="15" hidden="false" customHeight="false" outlineLevel="0" collapsed="false">
      <c r="B56" s="5" t="s">
        <v>11500</v>
      </c>
      <c r="C56" s="25" t="n">
        <f aca="false">SUMIFS(데이터_국가별!$E$3:$E$4477,데이터_국가별!$D$3:$D$4477,$B56,데이터_국가별!$A$3:$A$4477,"2025.01")</f>
        <v>2363797</v>
      </c>
      <c r="D56" s="25" t="n">
        <f aca="false">SUMIFS(데이터_국가별!$E$3:$E$4477,데이터_국가별!$D$3:$D$4477,$B56,데이터_국가별!$A$3:$A$4477,"2025.02")</f>
        <v>2265014</v>
      </c>
      <c r="E56" s="25" t="n">
        <f aca="false">SUMIFS(데이터_국가별!$E$3:$E$4477,데이터_국가별!$D$3:$D$4477,$B56,데이터_국가별!$A$3:$A$4477,"2025.03")</f>
        <v>2158842</v>
      </c>
      <c r="F56" s="25" t="n">
        <f aca="false">SUMIFS(데이터_국가별!$E$3:$E$4477,데이터_국가별!$D$3:$D$4477,$B56,데이터_국가별!$A$3:$A$4477,"2025.04")</f>
        <v>2304321</v>
      </c>
      <c r="G56" s="25" t="n">
        <f aca="false">SUMIFS(데이터_국가별!$E$3:$E$4477,데이터_국가별!$D$3:$D$4477,$B56,데이터_국가별!$A$3:$A$4477,"2025.05")</f>
        <v>2372099</v>
      </c>
      <c r="H56" s="25" t="n">
        <f aca="false">SUMIFS(데이터_국가별!$E$3:$E$4477,데이터_국가별!$D$3:$D$4477,$B56,데이터_국가별!$A$3:$A$4477,"2025.06")</f>
        <v>2440273</v>
      </c>
      <c r="I56" s="25" t="n">
        <f aca="false">SUMIFS(데이터_국가별!$E$3:$E$4477,데이터_국가별!$D$3:$D$4477,$B56,데이터_국가별!$A$3:$A$4477,"2025.07")</f>
        <v>2483646</v>
      </c>
      <c r="J56" s="25" t="n">
        <f aca="false">SUMIFS(데이터_국가별!$E$3:$E$4477,데이터_국가별!$D$3:$D$4477,$B56,데이터_국가별!$A$3:$A$4477,"2025.08")</f>
        <v>2376746</v>
      </c>
      <c r="K56" s="25" t="n">
        <f aca="false">SUMIFS(데이터_국가별!$E$3:$E$4477,데이터_국가별!$D$3:$D$4477,$B56,데이터_국가별!$A$3:$A$4477,"2025.09")</f>
        <v>2560674</v>
      </c>
      <c r="L56" s="25" t="n">
        <f aca="false">SUMIFS(데이터_국가별!$E$3:$E$4477,데이터_국가별!$D$3:$D$4477,$B56,데이터_국가별!$A$3:$A$4477,"2025.10")</f>
        <v>2219360</v>
      </c>
      <c r="M56" s="25" t="n">
        <f aca="false">SUMIFS(데이터_국가별!$E$3:$E$4477,데이터_국가별!$D$3:$D$4477,$B56,데이터_국가별!$A$3:$A$4477,"2025.11")</f>
        <v>2306195</v>
      </c>
      <c r="N56" s="25" t="n">
        <f aca="false">SUMIFS(데이터_국가별!$E$3:$E$4477,데이터_국가별!$D$3:$D$4477,$B56,데이터_국가별!$A$3:$A$4477,"2025.12")</f>
        <v>2456896</v>
      </c>
      <c r="O56" s="25" t="n">
        <f aca="false">SUMIFS(데이터_국가별!$E$3:$E$4477,데이터_국가별!$D$3:$D$4477,$B56,데이터_국가별!$A$3:$A$4477,"2026.01")</f>
        <v>2245851</v>
      </c>
      <c r="P56" s="25" t="n">
        <f aca="false">SUMIFS(데이터_국가별!$E$3:$E$4477,데이터_국가별!$D$3:$D$4477,$B56,데이터_국가별!$A$3:$A$4477,"2026.02")</f>
        <v>2392260</v>
      </c>
      <c r="Q56" s="25" t="n">
        <f aca="false">SUMIFS(데이터_국가별!$E$3:$E$4477,데이터_국가별!$D$3:$D$4477,$B56,데이터_국가별!$A$3:$A$4477,"2026.03")</f>
        <v>2918759</v>
      </c>
      <c r="R56" s="25" t="n">
        <f aca="false">SUMIFS(데이터_국가별!$E$3:$E$4477,데이터_국가별!$D$3:$D$4477,$B56,데이터_국가별!$A$3:$A$4477,"2026.04")</f>
        <v>2981619</v>
      </c>
      <c r="S56" s="25" t="n">
        <f aca="false">SUMIFS(데이터_국가별!$E$3:$E$4477,데이터_국가별!$D$3:$D$4477,$B56,데이터_국가별!$A$3:$A$4477,"2026.05")</f>
        <v>2640922</v>
      </c>
      <c r="T56" s="25" t="n">
        <f aca="false">SUMIFS(데이터_국가별!$E$3:$E$4477,데이터_국가별!$D$3:$D$4477,$B56,데이터_국가별!$A$3:$A$4477,"2026.06")</f>
        <v>2797701</v>
      </c>
      <c r="U56" s="25" t="n">
        <f aca="false">SUMIFS(데이터_국가별!$E$3:$E$4477,데이터_국가별!$D$3:$D$4477,$B56,데이터_국가별!$A$3:$A$4477,"2026.07")</f>
        <v>2753565</v>
      </c>
    </row>
    <row r="57" customFormat="false" ht="15" hidden="false" customHeight="false" outlineLevel="0" collapsed="false">
      <c r="B57" s="5" t="s">
        <v>11518</v>
      </c>
      <c r="C57" s="25" t="n">
        <f aca="false">SUMIFS(데이터_국가별!$E$3:$E$4477,데이터_국가별!$D$3:$D$4477,$B57,데이터_국가별!$A$3:$A$4477,"2025.01")</f>
        <v>1162020</v>
      </c>
      <c r="D57" s="25" t="n">
        <f aca="false">SUMIFS(데이터_국가별!$E$3:$E$4477,데이터_국가별!$D$3:$D$4477,$B57,데이터_국가별!$A$3:$A$4477,"2025.02")</f>
        <v>1629460</v>
      </c>
      <c r="E57" s="25" t="n">
        <f aca="false">SUMIFS(데이터_국가별!$E$3:$E$4477,데이터_국가별!$D$3:$D$4477,$B57,데이터_국가별!$A$3:$A$4477,"2025.03")</f>
        <v>1894030</v>
      </c>
      <c r="F57" s="25" t="n">
        <f aca="false">SUMIFS(데이터_국가별!$E$3:$E$4477,데이터_국가별!$D$3:$D$4477,$B57,데이터_국가별!$A$3:$A$4477,"2025.04")</f>
        <v>1449396</v>
      </c>
      <c r="G57" s="25" t="n">
        <f aca="false">SUMIFS(데이터_국가별!$E$3:$E$4477,데이터_국가별!$D$3:$D$4477,$B57,데이터_국가별!$A$3:$A$4477,"2025.05")</f>
        <v>1587493</v>
      </c>
      <c r="H57" s="25" t="n">
        <f aca="false">SUMIFS(데이터_국가별!$E$3:$E$4477,데이터_국가별!$D$3:$D$4477,$B57,데이터_국가별!$A$3:$A$4477,"2025.06")</f>
        <v>1529376</v>
      </c>
      <c r="I57" s="25" t="n">
        <f aca="false">SUMIFS(데이터_국가별!$E$3:$E$4477,데이터_국가별!$D$3:$D$4477,$B57,데이터_국가별!$A$3:$A$4477,"2025.07")</f>
        <v>1795829</v>
      </c>
      <c r="J57" s="25" t="n">
        <f aca="false">SUMIFS(데이터_국가별!$E$3:$E$4477,데이터_국가별!$D$3:$D$4477,$B57,데이터_국가별!$A$3:$A$4477,"2025.08")</f>
        <v>2164627</v>
      </c>
      <c r="K57" s="25" t="n">
        <f aca="false">SUMIFS(데이터_국가별!$E$3:$E$4477,데이터_국가별!$D$3:$D$4477,$B57,데이터_국가별!$A$3:$A$4477,"2025.09")</f>
        <v>1510021</v>
      </c>
      <c r="L57" s="25" t="n">
        <f aca="false">SUMIFS(데이터_국가별!$E$3:$E$4477,데이터_국가별!$D$3:$D$4477,$B57,데이터_국가별!$A$3:$A$4477,"2025.10")</f>
        <v>1483016</v>
      </c>
      <c r="M57" s="25" t="n">
        <f aca="false">SUMIFS(데이터_국가별!$E$3:$E$4477,데이터_국가별!$D$3:$D$4477,$B57,데이터_국가별!$A$3:$A$4477,"2025.11")</f>
        <v>1278337</v>
      </c>
      <c r="N57" s="25" t="n">
        <f aca="false">SUMIFS(데이터_국가별!$E$3:$E$4477,데이터_국가별!$D$3:$D$4477,$B57,데이터_국가별!$A$3:$A$4477,"2025.12")</f>
        <v>2069321</v>
      </c>
      <c r="O57" s="25" t="n">
        <f aca="false">SUMIFS(데이터_국가별!$E$3:$E$4477,데이터_국가별!$D$3:$D$4477,$B57,데이터_국가별!$A$3:$A$4477,"2026.01")</f>
        <v>1702991</v>
      </c>
      <c r="P57" s="25" t="n">
        <f aca="false">SUMIFS(데이터_국가별!$E$3:$E$4477,데이터_국가별!$D$3:$D$4477,$B57,데이터_국가별!$A$3:$A$4477,"2026.02")</f>
        <v>2492959</v>
      </c>
      <c r="Q57" s="25" t="n">
        <f aca="false">SUMIFS(데이터_국가별!$E$3:$E$4477,데이터_국가별!$D$3:$D$4477,$B57,데이터_국가별!$A$3:$A$4477,"2026.03")</f>
        <v>2075543</v>
      </c>
      <c r="R57" s="25" t="n">
        <f aca="false">SUMIFS(데이터_국가별!$E$3:$E$4477,데이터_국가별!$D$3:$D$4477,$B57,데이터_국가별!$A$3:$A$4477,"2026.04")</f>
        <v>2194531</v>
      </c>
      <c r="S57" s="25" t="n">
        <f aca="false">SUMIFS(데이터_국가별!$E$3:$E$4477,데이터_국가별!$D$3:$D$4477,$B57,데이터_국가별!$A$3:$A$4477,"2026.05")</f>
        <v>2304935</v>
      </c>
      <c r="T57" s="25" t="n">
        <f aca="false">SUMIFS(데이터_국가별!$E$3:$E$4477,데이터_국가별!$D$3:$D$4477,$B57,데이터_국가별!$A$3:$A$4477,"2026.06")</f>
        <v>3148227</v>
      </c>
      <c r="U57" s="25" t="n">
        <f aca="false">SUMIFS(데이터_국가별!$E$3:$E$4477,데이터_국가별!$D$3:$D$4477,$B57,데이터_국가별!$A$3:$A$4477,"2026.07")</f>
        <v>2441077</v>
      </c>
    </row>
    <row r="58" customFormat="false" ht="15" hidden="false" customHeight="false" outlineLevel="0" collapsed="false">
      <c r="B58" s="5" t="s">
        <v>11512</v>
      </c>
      <c r="C58" s="25" t="n">
        <f aca="false">SUMIFS(데이터_국가별!$E$3:$E$4477,데이터_국가별!$D$3:$D$4477,$B58,데이터_국가별!$A$3:$A$4477,"2025.01")</f>
        <v>1463921</v>
      </c>
      <c r="D58" s="25" t="n">
        <f aca="false">SUMIFS(데이터_국가별!$E$3:$E$4477,데이터_국가별!$D$3:$D$4477,$B58,데이터_국가별!$A$3:$A$4477,"2025.02")</f>
        <v>1595804</v>
      </c>
      <c r="E58" s="25" t="n">
        <f aca="false">SUMIFS(데이터_국가별!$E$3:$E$4477,데이터_국가별!$D$3:$D$4477,$B58,데이터_국가별!$A$3:$A$4477,"2025.03")</f>
        <v>1502347</v>
      </c>
      <c r="F58" s="25" t="n">
        <f aca="false">SUMIFS(데이터_국가별!$E$3:$E$4477,데이터_국가별!$D$3:$D$4477,$B58,데이터_국가별!$A$3:$A$4477,"2025.04")</f>
        <v>1702787</v>
      </c>
      <c r="G58" s="25" t="n">
        <f aca="false">SUMIFS(데이터_국가별!$E$3:$E$4477,데이터_국가별!$D$3:$D$4477,$B58,데이터_국가별!$A$3:$A$4477,"2025.05")</f>
        <v>1615438</v>
      </c>
      <c r="H58" s="25" t="n">
        <f aca="false">SUMIFS(데이터_국가별!$E$3:$E$4477,데이터_국가별!$D$3:$D$4477,$B58,데이터_국가별!$A$3:$A$4477,"2025.06")</f>
        <v>1582585</v>
      </c>
      <c r="I58" s="25" t="n">
        <f aca="false">SUMIFS(데이터_국가별!$E$3:$E$4477,데이터_국가별!$D$3:$D$4477,$B58,데이터_국가별!$A$3:$A$4477,"2025.07")</f>
        <v>1781514</v>
      </c>
      <c r="J58" s="25" t="n">
        <f aca="false">SUMIFS(데이터_국가별!$E$3:$E$4477,데이터_국가별!$D$3:$D$4477,$B58,데이터_국가별!$A$3:$A$4477,"2025.08")</f>
        <v>1591153</v>
      </c>
      <c r="K58" s="25" t="n">
        <f aca="false">SUMIFS(데이터_국가별!$E$3:$E$4477,데이터_국가별!$D$3:$D$4477,$B58,데이터_국가별!$A$3:$A$4477,"2025.09")</f>
        <v>1721596</v>
      </c>
      <c r="L58" s="25" t="n">
        <f aca="false">SUMIFS(데이터_국가별!$E$3:$E$4477,데이터_국가별!$D$3:$D$4477,$B58,데이터_국가별!$A$3:$A$4477,"2025.10")</f>
        <v>1477351</v>
      </c>
      <c r="M58" s="25" t="n">
        <f aca="false">SUMIFS(데이터_국가별!$E$3:$E$4477,데이터_국가별!$D$3:$D$4477,$B58,데이터_국가별!$A$3:$A$4477,"2025.11")</f>
        <v>1477040</v>
      </c>
      <c r="N58" s="25" t="n">
        <f aca="false">SUMIFS(데이터_국가별!$E$3:$E$4477,데이터_국가별!$D$3:$D$4477,$B58,데이터_국가별!$A$3:$A$4477,"2025.12")</f>
        <v>1719210</v>
      </c>
      <c r="O58" s="25" t="n">
        <f aca="false">SUMIFS(데이터_국가별!$E$3:$E$4477,데이터_국가별!$D$3:$D$4477,$B58,데이터_국가별!$A$3:$A$4477,"2026.01")</f>
        <v>1684688</v>
      </c>
      <c r="P58" s="25" t="n">
        <f aca="false">SUMIFS(데이터_국가별!$E$3:$E$4477,데이터_국가별!$D$3:$D$4477,$B58,데이터_국가별!$A$3:$A$4477,"2026.02")</f>
        <v>1739790</v>
      </c>
      <c r="Q58" s="25" t="n">
        <f aca="false">SUMIFS(데이터_국가별!$E$3:$E$4477,데이터_국가별!$D$3:$D$4477,$B58,데이터_국가별!$A$3:$A$4477,"2026.03")</f>
        <v>1966478</v>
      </c>
      <c r="R58" s="25" t="n">
        <f aca="false">SUMIFS(데이터_국가별!$E$3:$E$4477,데이터_국가별!$D$3:$D$4477,$B58,데이터_국가별!$A$3:$A$4477,"2026.04")</f>
        <v>2416741</v>
      </c>
      <c r="S58" s="25" t="n">
        <f aca="false">SUMIFS(데이터_국가별!$E$3:$E$4477,데이터_국가별!$D$3:$D$4477,$B58,데이터_국가별!$A$3:$A$4477,"2026.05")</f>
        <v>1955195</v>
      </c>
      <c r="T58" s="25" t="n">
        <f aca="false">SUMIFS(데이터_국가별!$E$3:$E$4477,데이터_국가별!$D$3:$D$4477,$B58,데이터_국가별!$A$3:$A$4477,"2026.06")</f>
        <v>2104346</v>
      </c>
      <c r="U58" s="25" t="n">
        <f aca="false">SUMIFS(데이터_국가별!$E$3:$E$4477,데이터_국가별!$D$3:$D$4477,$B58,데이터_국가별!$A$3:$A$4477,"2026.07")</f>
        <v>2583451</v>
      </c>
    </row>
    <row r="60" customFormat="false" ht="15" hidden="false" customHeight="false" outlineLevel="0" collapsed="false">
      <c r="A60" s="23" t="s">
        <v>21821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 customFormat="false" ht="15" hidden="false" customHeight="false" outlineLevel="0" collapsed="false">
      <c r="B61" s="4" t="s">
        <v>21736</v>
      </c>
      <c r="C61" s="29" t="s">
        <v>64</v>
      </c>
      <c r="D61" s="29" t="s">
        <v>73</v>
      </c>
      <c r="E61" s="29" t="s">
        <v>82</v>
      </c>
      <c r="F61" s="29" t="s">
        <v>90</v>
      </c>
      <c r="G61" s="29" t="s">
        <v>99</v>
      </c>
      <c r="H61" s="29" t="s">
        <v>108</v>
      </c>
      <c r="I61" s="29" t="s">
        <v>117</v>
      </c>
      <c r="J61" s="29" t="s">
        <v>126</v>
      </c>
      <c r="K61" s="29" t="s">
        <v>135</v>
      </c>
      <c r="L61" s="29" t="s">
        <v>143</v>
      </c>
      <c r="M61" s="29" t="s">
        <v>151</v>
      </c>
      <c r="N61" s="29" t="s">
        <v>159</v>
      </c>
      <c r="O61" s="29" t="s">
        <v>167</v>
      </c>
      <c r="P61" s="29" t="s">
        <v>176</v>
      </c>
      <c r="Q61" s="29" t="s">
        <v>185</v>
      </c>
      <c r="R61" s="29" t="s">
        <v>194</v>
      </c>
      <c r="S61" s="29" t="s">
        <v>202</v>
      </c>
      <c r="T61" s="29" t="s">
        <v>211</v>
      </c>
      <c r="U61" s="29" t="s">
        <v>219</v>
      </c>
    </row>
    <row r="62" customFormat="false" ht="15" hidden="false" customHeight="false" outlineLevel="0" collapsed="false">
      <c r="B62" s="5" t="s">
        <v>21822</v>
      </c>
      <c r="C62" s="31" t="n">
        <f aca="false">(SUMIFS(데이터_국가별!$E$3:$E$4477,데이터_국가별!$D$3:$D$4477,"중국",데이터_국가별!$A$3:$A$4477,"2025.01")+SUMIFS(데이터_국가별!$E$3:$E$4477,데이터_국가별!$D$3:$D$4477,"홍콩",데이터_국가별!$A$3:$A$4477,"2025.01")+SUMIFS(데이터_국가별!$E$3:$E$4477,데이터_국가별!$D$3:$D$4477,"대만",데이터_국가별!$A$3:$A$4477,"2025.01"))/분석2_월별추이!E6</f>
        <v>0.2710179217172</v>
      </c>
      <c r="D62" s="31" t="n">
        <f aca="false">(SUMIFS(데이터_국가별!$E$3:$E$4477,데이터_국가별!$D$3:$D$4477,"중국",데이터_국가별!$A$3:$A$4477,"2025.02")+SUMIFS(데이터_국가별!$E$3:$E$4477,데이터_국가별!$D$3:$D$4477,"홍콩",데이터_국가별!$A$3:$A$4477,"2025.02")+SUMIFS(데이터_국가별!$E$3:$E$4477,데이터_국가별!$D$3:$D$4477,"대만",데이터_국가별!$A$3:$A$4477,"2025.02"))/분석2_월별추이!E7</f>
        <v>0.270518120822413</v>
      </c>
      <c r="E62" s="31" t="n">
        <f aca="false">(SUMIFS(데이터_국가별!$E$3:$E$4477,데이터_국가별!$D$3:$D$4477,"중국",데이터_국가별!$A$3:$A$4477,"2025.03")+SUMIFS(데이터_국가별!$E$3:$E$4477,데이터_국가별!$D$3:$D$4477,"홍콩",데이터_국가별!$A$3:$A$4477,"2025.03")+SUMIFS(데이터_국가별!$E$3:$E$4477,데이터_국가별!$D$3:$D$4477,"대만",데이터_국가별!$A$3:$A$4477,"2025.03"))/분석2_월별추이!E8</f>
        <v>0.285192162475969</v>
      </c>
      <c r="F62" s="31" t="n">
        <f aca="false">(SUMIFS(데이터_국가별!$E$3:$E$4477,데이터_국가별!$D$3:$D$4477,"중국",데이터_국가별!$A$3:$A$4477,"2025.04")+SUMIFS(데이터_국가별!$E$3:$E$4477,데이터_국가별!$D$3:$D$4477,"홍콩",데이터_국가별!$A$3:$A$4477,"2025.04")+SUMIFS(데이터_국가별!$E$3:$E$4477,데이터_국가별!$D$3:$D$4477,"대만",데이터_국가별!$A$3:$A$4477,"2025.04"))/분석2_월별추이!E9</f>
        <v>0.28755364474084</v>
      </c>
      <c r="G62" s="31" t="n">
        <f aca="false">(SUMIFS(데이터_국가별!$E$3:$E$4477,데이터_국가별!$D$3:$D$4477,"중국",데이터_국가별!$A$3:$A$4477,"2025.05")+SUMIFS(데이터_국가별!$E$3:$E$4477,데이터_국가별!$D$3:$D$4477,"홍콩",데이터_국가별!$A$3:$A$4477,"2025.05")+SUMIFS(데이터_국가별!$E$3:$E$4477,데이터_국가별!$D$3:$D$4477,"대만",데이터_국가별!$A$3:$A$4477,"2025.05"))/분석2_월별추이!E10</f>
        <v>0.298202095898918</v>
      </c>
      <c r="H62" s="31" t="n">
        <f aca="false">(SUMIFS(데이터_국가별!$E$3:$E$4477,데이터_국가별!$D$3:$D$4477,"중국",데이터_국가별!$A$3:$A$4477,"2025.06")+SUMIFS(데이터_국가별!$E$3:$E$4477,데이터_국가별!$D$3:$D$4477,"홍콩",데이터_국가별!$A$3:$A$4477,"2025.06")+SUMIFS(데이터_국가별!$E$3:$E$4477,데이터_국가별!$D$3:$D$4477,"대만",데이터_국가별!$A$3:$A$4477,"2025.06"))/분석2_월별추이!E11</f>
        <v>0.300060064715599</v>
      </c>
      <c r="I62" s="31" t="n">
        <f aca="false">(SUMIFS(데이터_국가별!$E$3:$E$4477,데이터_국가별!$D$3:$D$4477,"중국",데이터_국가별!$A$3:$A$4477,"2025.07")+SUMIFS(데이터_국가별!$E$3:$E$4477,데이터_국가별!$D$3:$D$4477,"홍콩",데이터_국가별!$A$3:$A$4477,"2025.07")+SUMIFS(데이터_국가별!$E$3:$E$4477,데이터_국가별!$D$3:$D$4477,"대만",데이터_국가별!$A$3:$A$4477,"2025.07"))/분석2_월별추이!E12</f>
        <v>0.297228135375476</v>
      </c>
      <c r="J62" s="31" t="n">
        <f aca="false">(SUMIFS(데이터_국가별!$E$3:$E$4477,데이터_국가별!$D$3:$D$4477,"중국",데이터_국가별!$A$3:$A$4477,"2025.08")+SUMIFS(데이터_국가별!$E$3:$E$4477,데이터_국가별!$D$3:$D$4477,"홍콩",데이터_국가별!$A$3:$A$4477,"2025.08")+SUMIFS(데이터_국가별!$E$3:$E$4477,데이터_국가별!$D$3:$D$4477,"대만",데이터_국가별!$A$3:$A$4477,"2025.08"))/분석2_월별추이!E13</f>
        <v>0.310484936559176</v>
      </c>
      <c r="K62" s="31" t="n">
        <f aca="false">(SUMIFS(데이터_국가별!$E$3:$E$4477,데이터_국가별!$D$3:$D$4477,"중국",데이터_국가별!$A$3:$A$4477,"2025.09")+SUMIFS(데이터_국가별!$E$3:$E$4477,데이터_국가별!$D$3:$D$4477,"홍콩",데이터_국가별!$A$3:$A$4477,"2025.09")+SUMIFS(데이터_국가별!$E$3:$E$4477,데이터_국가별!$D$3:$D$4477,"대만",데이터_국가별!$A$3:$A$4477,"2025.09"))/분석2_월별추이!E14</f>
        <v>0.309265424051347</v>
      </c>
      <c r="L62" s="31" t="n">
        <f aca="false">(SUMIFS(데이터_국가별!$E$3:$E$4477,데이터_국가별!$D$3:$D$4477,"중국",데이터_국가별!$A$3:$A$4477,"2025.10")+SUMIFS(데이터_국가별!$E$3:$E$4477,데이터_국가별!$D$3:$D$4477,"홍콩",데이터_국가별!$A$3:$A$4477,"2025.10")+SUMIFS(데이터_국가별!$E$3:$E$4477,데이터_국가별!$D$3:$D$4477,"대만",데이터_국가별!$A$3:$A$4477,"2025.10"))/분석2_월별추이!E15</f>
        <v>0.332269797987881</v>
      </c>
      <c r="M62" s="31" t="n">
        <f aca="false">(SUMIFS(데이터_국가별!$E$3:$E$4477,데이터_국가별!$D$3:$D$4477,"중국",데이터_국가별!$A$3:$A$4477,"2025.11")+SUMIFS(데이터_국가별!$E$3:$E$4477,데이터_국가별!$D$3:$D$4477,"홍콩",데이터_국가별!$A$3:$A$4477,"2025.11")+SUMIFS(데이터_국가별!$E$3:$E$4477,데이터_국가별!$D$3:$D$4477,"대만",데이터_국가별!$A$3:$A$4477,"2025.11"))/분석2_월별추이!E16</f>
        <v>0.327862940820098</v>
      </c>
      <c r="N62" s="31" t="n">
        <f aca="false">(SUMIFS(데이터_국가별!$E$3:$E$4477,데이터_국가별!$D$3:$D$4477,"중국",데이터_국가별!$A$3:$A$4477,"2025.12")+SUMIFS(데이터_국가별!$E$3:$E$4477,데이터_국가별!$D$3:$D$4477,"홍콩",데이터_국가별!$A$3:$A$4477,"2025.12")+SUMIFS(데이터_국가별!$E$3:$E$4477,데이터_국가별!$D$3:$D$4477,"대만",데이터_국가별!$A$3:$A$4477,"2025.12"))/분석2_월별추이!E17</f>
        <v>0.326846461062079</v>
      </c>
      <c r="O62" s="31" t="n">
        <f aca="false">(SUMIFS(데이터_국가별!$E$3:$E$4477,데이터_국가별!$D$3:$D$4477,"중국",데이터_국가별!$A$3:$A$4477,"2026.01")+SUMIFS(데이터_국가별!$E$3:$E$4477,데이터_국가별!$D$3:$D$4477,"홍콩",데이터_국가별!$A$3:$A$4477,"2026.01")+SUMIFS(데이터_국가별!$E$3:$E$4477,데이터_국가별!$D$3:$D$4477,"대만",데이터_국가별!$A$3:$A$4477,"2026.01"))/분석2_월별추이!E18</f>
        <v>0.331351647456925</v>
      </c>
      <c r="P62" s="31" t="n">
        <f aca="false">(SUMIFS(데이터_국가별!$E$3:$E$4477,데이터_국가별!$D$3:$D$4477,"중국",데이터_국가별!$A$3:$A$4477,"2026.02")+SUMIFS(데이터_국가별!$E$3:$E$4477,데이터_국가별!$D$3:$D$4477,"홍콩",데이터_국가별!$A$3:$A$4477,"2026.02")+SUMIFS(데이터_국가별!$E$3:$E$4477,데이터_국가별!$D$3:$D$4477,"대만",데이터_국가별!$A$3:$A$4477,"2026.02"))/분석2_월별추이!E19</f>
        <v>0.329849051958378</v>
      </c>
      <c r="Q62" s="31" t="n">
        <f aca="false">(SUMIFS(데이터_국가별!$E$3:$E$4477,데이터_국가별!$D$3:$D$4477,"중국",데이터_국가별!$A$3:$A$4477,"2026.03")+SUMIFS(데이터_국가별!$E$3:$E$4477,데이터_국가별!$D$3:$D$4477,"홍콩",데이터_국가별!$A$3:$A$4477,"2026.03")+SUMIFS(데이터_국가별!$E$3:$E$4477,데이터_국가별!$D$3:$D$4477,"대만",데이터_국가별!$A$3:$A$4477,"2026.03"))/분석2_월별추이!E20</f>
        <v>0.353412327106845</v>
      </c>
      <c r="R62" s="31" t="n">
        <f aca="false">(SUMIFS(데이터_국가별!$E$3:$E$4477,데이터_국가별!$D$3:$D$4477,"중국",데이터_국가별!$A$3:$A$4477,"2026.04")+SUMIFS(데이터_국가별!$E$3:$E$4477,데이터_국가별!$D$3:$D$4477,"홍콩",데이터_국가별!$A$3:$A$4477,"2026.04")+SUMIFS(데이터_국가별!$E$3:$E$4477,데이터_국가별!$D$3:$D$4477,"대만",데이터_국가별!$A$3:$A$4477,"2026.04"))/분석2_월별추이!E21</f>
        <v>0.335486708787491</v>
      </c>
      <c r="S62" s="31" t="n">
        <f aca="false">(SUMIFS(데이터_국가별!$E$3:$E$4477,데이터_국가별!$D$3:$D$4477,"중국",데이터_국가별!$A$3:$A$4477,"2026.05")+SUMIFS(데이터_국가별!$E$3:$E$4477,데이터_국가별!$D$3:$D$4477,"홍콩",데이터_국가별!$A$3:$A$4477,"2026.05")+SUMIFS(데이터_국가별!$E$3:$E$4477,데이터_국가별!$D$3:$D$4477,"대만",데이터_국가별!$A$3:$A$4477,"2026.05"))/분석2_월별추이!E22</f>
        <v>0.365558482445487</v>
      </c>
      <c r="T62" s="31" t="n">
        <f aca="false">(SUMIFS(데이터_국가별!$E$3:$E$4477,데이터_국가별!$D$3:$D$4477,"중국",데이터_국가별!$A$3:$A$4477,"2026.06")+SUMIFS(데이터_국가별!$E$3:$E$4477,데이터_국가별!$D$3:$D$4477,"홍콩",데이터_국가별!$A$3:$A$4477,"2026.06")+SUMIFS(데이터_국가별!$E$3:$E$4477,데이터_국가별!$D$3:$D$4477,"대만",데이터_국가별!$A$3:$A$4477,"2026.06"))/분석2_월별추이!E23</f>
        <v>0.367023506642693</v>
      </c>
      <c r="U62" s="31" t="n">
        <f aca="false">(SUMIFS(데이터_국가별!$E$3:$E$4477,데이터_국가별!$D$3:$D$4477,"중국",데이터_국가별!$A$3:$A$4477,"2026.07")+SUMIFS(데이터_국가별!$E$3:$E$4477,데이터_국가별!$D$3:$D$4477,"홍콩",데이터_국가별!$A$3:$A$4477,"2026.07")+SUMIFS(데이터_국가별!$E$3:$E$4477,데이터_국가별!$D$3:$D$4477,"대만",데이터_국가별!$A$3:$A$4477,"2026.07"))/분석2_월별추이!E24</f>
        <v>0.343712365449083</v>
      </c>
    </row>
    <row r="63" customFormat="false" ht="15" hidden="false" customHeight="false" outlineLevel="0" collapsed="false">
      <c r="B63" s="5" t="s">
        <v>21823</v>
      </c>
      <c r="C63" s="31" t="n">
        <f aca="false">(SUMIFS(데이터_국가별!$E$3:$E$4477,데이터_국가별!$D$3:$D$4477,"중국",데이터_국가별!$A$3:$A$4477,"2025.01")+SUMIFS(데이터_국가별!$E$3:$E$4477,데이터_국가별!$D$3:$D$4477,"미국",데이터_국가별!$A$3:$A$4477,"2025.01")+SUMIFS(데이터_국가별!$E$3:$E$4477,데이터_국가별!$D$3:$D$4477,"베트남",데이터_국가별!$A$3:$A$4477,"2025.01")+SUMIFS(데이터_국가별!$E$3:$E$4477,데이터_국가별!$D$3:$D$4477,"홍콩",데이터_국가별!$A$3:$A$4477,"2025.01")+SUMIFS(데이터_국가별!$E$3:$E$4477,데이터_국가별!$D$3:$D$4477,"대만",데이터_국가별!$A$3:$A$4477,"2025.01"))/분석2_월별추이!E6</f>
        <v>0.548374072716619</v>
      </c>
      <c r="D63" s="31" t="n">
        <f aca="false">(SUMIFS(데이터_국가별!$E$3:$E$4477,데이터_국가별!$D$3:$D$4477,"중국",데이터_국가별!$A$3:$A$4477,"2025.02")+SUMIFS(데이터_국가별!$E$3:$E$4477,데이터_국가별!$D$3:$D$4477,"미국",데이터_국가별!$A$3:$A$4477,"2025.02")+SUMIFS(데이터_국가별!$E$3:$E$4477,데이터_국가별!$D$3:$D$4477,"베트남",데이터_국가별!$A$3:$A$4477,"2025.02")+SUMIFS(데이터_국가별!$E$3:$E$4477,데이터_국가별!$D$3:$D$4477,"홍콩",데이터_국가별!$A$3:$A$4477,"2025.02")+SUMIFS(데이터_국가별!$E$3:$E$4477,데이터_국가별!$D$3:$D$4477,"대만",데이터_국가별!$A$3:$A$4477,"2025.02"))/분석2_월별추이!E7</f>
        <v>0.550166514952172</v>
      </c>
      <c r="E63" s="31" t="n">
        <f aca="false">(SUMIFS(데이터_국가별!$E$3:$E$4477,데이터_국가별!$D$3:$D$4477,"중국",데이터_국가별!$A$3:$A$4477,"2025.03")+SUMIFS(데이터_국가별!$E$3:$E$4477,데이터_국가별!$D$3:$D$4477,"미국",데이터_국가별!$A$3:$A$4477,"2025.03")+SUMIFS(데이터_국가별!$E$3:$E$4477,데이터_국가별!$D$3:$D$4477,"베트남",데이터_국가별!$A$3:$A$4477,"2025.03")+SUMIFS(데이터_국가별!$E$3:$E$4477,데이터_국가별!$D$3:$D$4477,"홍콩",데이터_국가별!$A$3:$A$4477,"2025.03")+SUMIFS(데이터_국가별!$E$3:$E$4477,데이터_국가별!$D$3:$D$4477,"대만",데이터_국가별!$A$3:$A$4477,"2025.03"))/분석2_월별추이!E8</f>
        <v>0.563078491834658</v>
      </c>
      <c r="F63" s="31" t="n">
        <f aca="false">(SUMIFS(데이터_국가별!$E$3:$E$4477,데이터_국가별!$D$3:$D$4477,"중국",데이터_국가별!$A$3:$A$4477,"2025.04")+SUMIFS(데이터_국가별!$E$3:$E$4477,데이터_국가별!$D$3:$D$4477,"미국",데이터_국가별!$A$3:$A$4477,"2025.04")+SUMIFS(데이터_국가별!$E$3:$E$4477,데이터_국가별!$D$3:$D$4477,"베트남",데이터_국가별!$A$3:$A$4477,"2025.04")+SUMIFS(데이터_국가별!$E$3:$E$4477,데이터_국가별!$D$3:$D$4477,"홍콩",데이터_국가별!$A$3:$A$4477,"2025.04")+SUMIFS(데이터_국가별!$E$3:$E$4477,데이터_국가별!$D$3:$D$4477,"대만",데이터_국가별!$A$3:$A$4477,"2025.04"))/분석2_월별추이!E9</f>
        <v>0.553647945761703</v>
      </c>
      <c r="G63" s="31" t="n">
        <f aca="false">(SUMIFS(데이터_국가별!$E$3:$E$4477,데이터_국가별!$D$3:$D$4477,"중국",데이터_국가별!$A$3:$A$4477,"2025.05")+SUMIFS(데이터_국가별!$E$3:$E$4477,데이터_국가별!$D$3:$D$4477,"미국",데이터_국가별!$A$3:$A$4477,"2025.05")+SUMIFS(데이터_국가별!$E$3:$E$4477,데이터_국가별!$D$3:$D$4477,"베트남",데이터_국가별!$A$3:$A$4477,"2025.05")+SUMIFS(데이터_국가별!$E$3:$E$4477,데이터_국가별!$D$3:$D$4477,"홍콩",데이터_국가별!$A$3:$A$4477,"2025.05")+SUMIFS(데이터_국가별!$E$3:$E$4477,데이터_국가별!$D$3:$D$4477,"대만",데이터_국가별!$A$3:$A$4477,"2025.05"))/분석2_월별추이!E10</f>
        <v>0.564931251800198</v>
      </c>
      <c r="H63" s="31" t="n">
        <f aca="false">(SUMIFS(데이터_국가별!$E$3:$E$4477,데이터_국가별!$D$3:$D$4477,"중국",데이터_국가별!$A$3:$A$4477,"2025.06")+SUMIFS(데이터_국가별!$E$3:$E$4477,데이터_국가별!$D$3:$D$4477,"미국",데이터_국가별!$A$3:$A$4477,"2025.06")+SUMIFS(데이터_국가별!$E$3:$E$4477,데이터_국가별!$D$3:$D$4477,"베트남",데이터_국가별!$A$3:$A$4477,"2025.06")+SUMIFS(데이터_국가별!$E$3:$E$4477,데이터_국가별!$D$3:$D$4477,"홍콩",데이터_국가별!$A$3:$A$4477,"2025.06")+SUMIFS(데이터_국가별!$E$3:$E$4477,데이터_국가별!$D$3:$D$4477,"대만",데이터_국가별!$A$3:$A$4477,"2025.06"))/분석2_월별추이!E11</f>
        <v>0.569877957101736</v>
      </c>
      <c r="I63" s="31" t="n">
        <f aca="false">(SUMIFS(데이터_국가별!$E$3:$E$4477,데이터_국가별!$D$3:$D$4477,"중국",데이터_국가별!$A$3:$A$4477,"2025.07")+SUMIFS(데이터_국가별!$E$3:$E$4477,데이터_국가별!$D$3:$D$4477,"미국",데이터_국가별!$A$3:$A$4477,"2025.07")+SUMIFS(데이터_국가별!$E$3:$E$4477,데이터_국가별!$D$3:$D$4477,"베트남",데이터_국가별!$A$3:$A$4477,"2025.07")+SUMIFS(데이터_국가별!$E$3:$E$4477,데이터_국가별!$D$3:$D$4477,"홍콩",데이터_국가별!$A$3:$A$4477,"2025.07")+SUMIFS(데이터_국가별!$E$3:$E$4477,데이터_국가별!$D$3:$D$4477,"대만",데이터_국가별!$A$3:$A$4477,"2025.07"))/분석2_월별추이!E12</f>
        <v>0.558636257807868</v>
      </c>
      <c r="J63" s="31" t="n">
        <f aca="false">(SUMIFS(데이터_국가별!$E$3:$E$4477,데이터_국가별!$D$3:$D$4477,"중국",데이터_국가별!$A$3:$A$4477,"2025.08")+SUMIFS(데이터_국가별!$E$3:$E$4477,데이터_국가별!$D$3:$D$4477,"미국",데이터_국가별!$A$3:$A$4477,"2025.08")+SUMIFS(데이터_국가별!$E$3:$E$4477,데이터_국가별!$D$3:$D$4477,"베트남",데이터_국가별!$A$3:$A$4477,"2025.08")+SUMIFS(데이터_국가별!$E$3:$E$4477,데이터_국가별!$D$3:$D$4477,"홍콩",데이터_국가별!$A$3:$A$4477,"2025.08")+SUMIFS(데이터_국가별!$E$3:$E$4477,데이터_국가별!$D$3:$D$4477,"대만",데이터_국가별!$A$3:$A$4477,"2025.08"))/분석2_월별추이!E13</f>
        <v>0.552784951258967</v>
      </c>
      <c r="K63" s="31" t="n">
        <f aca="false">(SUMIFS(데이터_국가별!$E$3:$E$4477,데이터_국가별!$D$3:$D$4477,"중국",데이터_국가별!$A$3:$A$4477,"2025.09")+SUMIFS(데이터_국가별!$E$3:$E$4477,데이터_국가별!$D$3:$D$4477,"미국",데이터_국가별!$A$3:$A$4477,"2025.09")+SUMIFS(데이터_국가별!$E$3:$E$4477,데이터_국가별!$D$3:$D$4477,"베트남",데이터_국가별!$A$3:$A$4477,"2025.09")+SUMIFS(데이터_국가별!$E$3:$E$4477,데이터_국가별!$D$3:$D$4477,"홍콩",데이터_국가별!$A$3:$A$4477,"2025.09")+SUMIFS(데이터_국가별!$E$3:$E$4477,데이터_국가별!$D$3:$D$4477,"대만",데이터_국가별!$A$3:$A$4477,"2025.09"))/분석2_월별추이!E14</f>
        <v>0.554969266108682</v>
      </c>
      <c r="L63" s="31" t="n">
        <f aca="false">(SUMIFS(데이터_국가별!$E$3:$E$4477,데이터_국가별!$D$3:$D$4477,"중국",데이터_국가별!$A$3:$A$4477,"2025.10")+SUMIFS(데이터_국가별!$E$3:$E$4477,데이터_국가별!$D$3:$D$4477,"미국",데이터_국가별!$A$3:$A$4477,"2025.10")+SUMIFS(데이터_국가별!$E$3:$E$4477,데이터_국가별!$D$3:$D$4477,"베트남",데이터_국가별!$A$3:$A$4477,"2025.10")+SUMIFS(데이터_국가별!$E$3:$E$4477,데이터_국가별!$D$3:$D$4477,"홍콩",데이터_국가별!$A$3:$A$4477,"2025.10")+SUMIFS(데이터_국가별!$E$3:$E$4477,데이터_국가별!$D$3:$D$4477,"대만",데이터_국가별!$A$3:$A$4477,"2025.10"))/분석2_월별추이!E15</f>
        <v>0.56437560771788</v>
      </c>
      <c r="M63" s="31" t="n">
        <f aca="false">(SUMIFS(데이터_국가별!$E$3:$E$4477,데이터_국가별!$D$3:$D$4477,"중국",데이터_국가별!$A$3:$A$4477,"2025.11")+SUMIFS(데이터_국가별!$E$3:$E$4477,데이터_국가별!$D$3:$D$4477,"미국",데이터_국가별!$A$3:$A$4477,"2025.11")+SUMIFS(데이터_국가별!$E$3:$E$4477,데이터_국가별!$D$3:$D$4477,"베트남",데이터_국가별!$A$3:$A$4477,"2025.11")+SUMIFS(데이터_국가별!$E$3:$E$4477,데이터_국가별!$D$3:$D$4477,"홍콩",데이터_국가별!$A$3:$A$4477,"2025.11")+SUMIFS(데이터_국가별!$E$3:$E$4477,데이터_국가별!$D$3:$D$4477,"대만",데이터_국가별!$A$3:$A$4477,"2025.11"))/분석2_월별추이!E16</f>
        <v>0.587187929909457</v>
      </c>
      <c r="N63" s="31" t="n">
        <f aca="false">(SUMIFS(데이터_국가별!$E$3:$E$4477,데이터_국가별!$D$3:$D$4477,"중국",데이터_국가별!$A$3:$A$4477,"2025.12")+SUMIFS(데이터_국가별!$E$3:$E$4477,데이터_국가별!$D$3:$D$4477,"미국",데이터_국가별!$A$3:$A$4477,"2025.12")+SUMIFS(데이터_국가별!$E$3:$E$4477,데이터_국가별!$D$3:$D$4477,"베트남",데이터_국가별!$A$3:$A$4477,"2025.12")+SUMIFS(데이터_국가별!$E$3:$E$4477,데이터_국가별!$D$3:$D$4477,"홍콩",데이터_국가별!$A$3:$A$4477,"2025.12")+SUMIFS(데이터_국가별!$E$3:$E$4477,데이터_국가별!$D$3:$D$4477,"대만",데이터_국가별!$A$3:$A$4477,"2025.12"))/분석2_월별추이!E17</f>
        <v>0.594658710355829</v>
      </c>
      <c r="O63" s="31" t="n">
        <f aca="false">(SUMIFS(데이터_국가별!$E$3:$E$4477,데이터_국가별!$D$3:$D$4477,"중국",데이터_국가별!$A$3:$A$4477,"2026.01")+SUMIFS(데이터_국가별!$E$3:$E$4477,데이터_국가별!$D$3:$D$4477,"미국",데이터_국가별!$A$3:$A$4477,"2026.01")+SUMIFS(데이터_국가별!$E$3:$E$4477,데이터_국가별!$D$3:$D$4477,"베트남",데이터_국가별!$A$3:$A$4477,"2026.01")+SUMIFS(데이터_국가별!$E$3:$E$4477,데이터_국가별!$D$3:$D$4477,"홍콩",데이터_국가별!$A$3:$A$4477,"2026.01")+SUMIFS(데이터_국가별!$E$3:$E$4477,데이터_국가별!$D$3:$D$4477,"대만",데이터_국가별!$A$3:$A$4477,"2026.01"))/분석2_월별추이!E18</f>
        <v>0.611709138838402</v>
      </c>
      <c r="P63" s="31" t="n">
        <f aca="false">(SUMIFS(데이터_국가별!$E$3:$E$4477,데이터_국가별!$D$3:$D$4477,"중국",데이터_국가별!$A$3:$A$4477,"2026.02")+SUMIFS(데이터_국가별!$E$3:$E$4477,데이터_국가별!$D$3:$D$4477,"미국",데이터_국가별!$A$3:$A$4477,"2026.02")+SUMIFS(데이터_국가별!$E$3:$E$4477,데이터_국가별!$D$3:$D$4477,"베트남",데이터_국가별!$A$3:$A$4477,"2026.02")+SUMIFS(데이터_국가별!$E$3:$E$4477,데이터_국가별!$D$3:$D$4477,"홍콩",데이터_국가별!$A$3:$A$4477,"2026.02")+SUMIFS(데이터_국가별!$E$3:$E$4477,데이터_국가별!$D$3:$D$4477,"대만",데이터_국가별!$A$3:$A$4477,"2026.02"))/분석2_월별추이!E19</f>
        <v>0.604816669602935</v>
      </c>
      <c r="Q63" s="31" t="n">
        <f aca="false">(SUMIFS(데이터_국가별!$E$3:$E$4477,데이터_국가별!$D$3:$D$4477,"중국",데이터_국가별!$A$3:$A$4477,"2026.03")+SUMIFS(데이터_국가별!$E$3:$E$4477,데이터_국가별!$D$3:$D$4477,"미국",데이터_국가별!$A$3:$A$4477,"2026.03")+SUMIFS(데이터_국가별!$E$3:$E$4477,데이터_국가별!$D$3:$D$4477,"베트남",데이터_국가별!$A$3:$A$4477,"2026.03")+SUMIFS(데이터_국가별!$E$3:$E$4477,데이터_국가별!$D$3:$D$4477,"홍콩",데이터_국가별!$A$3:$A$4477,"2026.03")+SUMIFS(데이터_국가별!$E$3:$E$4477,데이터_국가별!$D$3:$D$4477,"대만",데이터_국가별!$A$3:$A$4477,"2026.03"))/분석2_월별추이!E20</f>
        <v>0.623090976427639</v>
      </c>
      <c r="R63" s="31" t="n">
        <f aca="false">(SUMIFS(데이터_국가별!$E$3:$E$4477,데이터_국가별!$D$3:$D$4477,"중국",데이터_국가별!$A$3:$A$4477,"2026.04")+SUMIFS(데이터_국가별!$E$3:$E$4477,데이터_국가별!$D$3:$D$4477,"미국",데이터_국가별!$A$3:$A$4477,"2026.04")+SUMIFS(데이터_국가별!$E$3:$E$4477,데이터_국가별!$D$3:$D$4477,"베트남",데이터_국가별!$A$3:$A$4477,"2026.04")+SUMIFS(데이터_국가별!$E$3:$E$4477,데이터_국가별!$D$3:$D$4477,"홍콩",데이터_국가별!$A$3:$A$4477,"2026.04")+SUMIFS(데이터_국가별!$E$3:$E$4477,데이터_국가별!$D$3:$D$4477,"대만",데이터_국가별!$A$3:$A$4477,"2026.04"))/분석2_월별추이!E21</f>
        <v>0.618361803203785</v>
      </c>
      <c r="S63" s="31" t="n">
        <f aca="false">(SUMIFS(데이터_국가별!$E$3:$E$4477,데이터_국가별!$D$3:$D$4477,"중국",데이터_국가별!$A$3:$A$4477,"2026.05")+SUMIFS(데이터_국가별!$E$3:$E$4477,데이터_국가별!$D$3:$D$4477,"미국",데이터_국가별!$A$3:$A$4477,"2026.05")+SUMIFS(데이터_국가별!$E$3:$E$4477,데이터_국가별!$D$3:$D$4477,"베트남",데이터_국가별!$A$3:$A$4477,"2026.05")+SUMIFS(데이터_국가별!$E$3:$E$4477,데이터_국가별!$D$3:$D$4477,"홍콩",데이터_국가별!$A$3:$A$4477,"2026.05")+SUMIFS(데이터_국가별!$E$3:$E$4477,데이터_국가별!$D$3:$D$4477,"대만",데이터_국가별!$A$3:$A$4477,"2026.05"))/분석2_월별추이!E22</f>
        <v>0.64447448511713</v>
      </c>
      <c r="T63" s="31" t="n">
        <f aca="false">(SUMIFS(데이터_국가별!$E$3:$E$4477,데이터_국가별!$D$3:$D$4477,"중국",데이터_국가별!$A$3:$A$4477,"2026.06")+SUMIFS(데이터_국가별!$E$3:$E$4477,데이터_국가별!$D$3:$D$4477,"미국",데이터_국가별!$A$3:$A$4477,"2026.06")+SUMIFS(데이터_국가별!$E$3:$E$4477,데이터_국가별!$D$3:$D$4477,"베트남",데이터_국가별!$A$3:$A$4477,"2026.06")+SUMIFS(데이터_국가별!$E$3:$E$4477,데이터_국가별!$D$3:$D$4477,"홍콩",데이터_국가별!$A$3:$A$4477,"2026.06")+SUMIFS(데이터_국가별!$E$3:$E$4477,데이터_국가별!$D$3:$D$4477,"대만",데이터_국가별!$A$3:$A$4477,"2026.06"))/분석2_월별추이!E23</f>
        <v>0.647660392934183</v>
      </c>
      <c r="U63" s="31" t="n">
        <f aca="false">(SUMIFS(데이터_국가별!$E$3:$E$4477,데이터_국가별!$D$3:$D$4477,"중국",데이터_국가별!$A$3:$A$4477,"2026.07")+SUMIFS(데이터_국가별!$E$3:$E$4477,데이터_국가별!$D$3:$D$4477,"미국",데이터_국가별!$A$3:$A$4477,"2026.07")+SUMIFS(데이터_국가별!$E$3:$E$4477,데이터_국가별!$D$3:$D$4477,"베트남",데이터_국가별!$A$3:$A$4477,"2026.07")+SUMIFS(데이터_국가별!$E$3:$E$4477,데이터_국가별!$D$3:$D$4477,"홍콩",데이터_국가별!$A$3:$A$4477,"2026.07")+SUMIFS(데이터_국가별!$E$3:$E$4477,데이터_국가별!$D$3:$D$4477,"대만",데이터_국가별!$A$3:$A$4477,"2026.07"))/분석2_월별추이!E24</f>
        <v>0.620669828451045</v>
      </c>
    </row>
    <row r="64" customFormat="false" ht="15" hidden="false" customHeight="false" outlineLevel="0" collapsed="false">
      <c r="B64" s="5" t="s">
        <v>21824</v>
      </c>
      <c r="C64" s="31" t="n">
        <f aca="false">SUMIFS(데이터_국가별!$E$3:$E$4477,데이터_국가별!$D$3:$D$4477,"미국",데이터_국가별!$A$3:$A$4477,"2025.01")/분석2_월별추이!E6</f>
        <v>0.188758363058621</v>
      </c>
      <c r="D64" s="31" t="n">
        <f aca="false">SUMIFS(데이터_국가별!$E$3:$E$4477,데이터_국가별!$D$3:$D$4477,"미국",데이터_국가별!$A$3:$A$4477,"2025.02")/분석2_월별추이!E7</f>
        <v>0.1891222954599</v>
      </c>
      <c r="E64" s="31" t="n">
        <f aca="false">SUMIFS(데이터_국가별!$E$3:$E$4477,데이터_국가별!$D$3:$D$4477,"미국",데이터_국가별!$A$3:$A$4477,"2025.03")/분석2_월별추이!E8</f>
        <v>0.191329713293971</v>
      </c>
      <c r="F64" s="31" t="n">
        <f aca="false">SUMIFS(데이터_국가별!$E$3:$E$4477,데이터_국가별!$D$3:$D$4477,"미국",데이터_국가별!$A$3:$A$4477,"2025.04")/분석2_월별추이!E9</f>
        <v>0.182749407283391</v>
      </c>
      <c r="G64" s="31" t="n">
        <f aca="false">SUMIFS(데이터_국가별!$E$3:$E$4477,데이터_국가별!$D$3:$D$4477,"미국",데이터_국가별!$A$3:$A$4477,"2025.05")/분석2_월별추이!E10</f>
        <v>0.175284817887506</v>
      </c>
      <c r="H64" s="31" t="n">
        <f aca="false">SUMIFS(데이터_국가별!$E$3:$E$4477,데이터_국가별!$D$3:$D$4477,"미국",데이터_국가별!$A$3:$A$4477,"2025.06")/분석2_월별추이!E11</f>
        <v>0.187318949522792</v>
      </c>
      <c r="I64" s="31" t="n">
        <f aca="false">SUMIFS(데이터_국가별!$E$3:$E$4477,데이터_국가별!$D$3:$D$4477,"미국",데이터_국가별!$A$3:$A$4477,"2025.07")/분석2_월별추이!E12</f>
        <v>0.170169804448372</v>
      </c>
      <c r="J64" s="31" t="n">
        <f aca="false">SUMIFS(데이터_국가별!$E$3:$E$4477,데이터_국가별!$D$3:$D$4477,"미국",데이터_국가별!$A$3:$A$4477,"2025.08")/분석2_월별추이!E13</f>
        <v>0.149643751493752</v>
      </c>
      <c r="K64" s="31" t="n">
        <f aca="false">SUMIFS(데이터_국가별!$E$3:$E$4477,데이터_국가별!$D$3:$D$4477,"미국",데이터_국가별!$A$3:$A$4477,"2025.09")/분석2_월별추이!E14</f>
        <v>0.155791038732967</v>
      </c>
      <c r="L64" s="31" t="n">
        <f aca="false">SUMIFS(데이터_국가별!$E$3:$E$4477,데이터_국가별!$D$3:$D$4477,"미국",데이터_국가별!$A$3:$A$4477,"2025.10")/분석2_월별추이!E15</f>
        <v>0.146382019982733</v>
      </c>
      <c r="M64" s="31" t="n">
        <f aca="false">SUMIFS(데이터_국가별!$E$3:$E$4477,데이터_국가별!$D$3:$D$4477,"미국",데이터_국가별!$A$3:$A$4477,"2025.11")/분석2_월별추이!E16</f>
        <v>0.170409265325817</v>
      </c>
      <c r="N64" s="31" t="n">
        <f aca="false">SUMIFS(데이터_국가별!$E$3:$E$4477,데이터_국가별!$D$3:$D$4477,"미국",데이터_국가별!$A$3:$A$4477,"2025.12")/분석2_월별추이!E17</f>
        <v>0.177449186076099</v>
      </c>
      <c r="O64" s="31" t="n">
        <f aca="false">SUMIFS(데이터_국가별!$E$3:$E$4477,데이터_국가별!$D$3:$D$4477,"미국",데이터_국가별!$A$3:$A$4477,"2026.01")/분석2_월별추이!E18</f>
        <v>0.182351292268565</v>
      </c>
      <c r="P64" s="31" t="n">
        <f aca="false">SUMIFS(데이터_국가별!$E$3:$E$4477,데이터_국가별!$D$3:$D$4477,"미국",데이터_국가별!$A$3:$A$4477,"2026.02")/분석2_월별추이!E19</f>
        <v>0.187815000520309</v>
      </c>
      <c r="Q64" s="31" t="n">
        <f aca="false">SUMIFS(데이터_국가별!$E$3:$E$4477,데이터_국가별!$D$3:$D$4477,"미국",데이터_국가별!$A$3:$A$4477,"2026.03")/분석2_월별추이!E20</f>
        <v>0.188015148157753</v>
      </c>
      <c r="R64" s="31" t="n">
        <f aca="false">SUMIFS(데이터_국가별!$E$3:$E$4477,데이터_국가별!$D$3:$D$4477,"미국",데이터_국가별!$A$3:$A$4477,"2026.04")/분석2_월별추이!E21</f>
        <v>0.190773350131565</v>
      </c>
      <c r="S64" s="31" t="n">
        <f aca="false">SUMIFS(데이터_국가별!$E$3:$E$4477,데이터_국가별!$D$3:$D$4477,"미국",데이터_국가별!$A$3:$A$4477,"2026.05")/분석2_월별추이!E22</f>
        <v>0.182486170339452</v>
      </c>
      <c r="T64" s="31" t="n">
        <f aca="false">SUMIFS(데이터_국가별!$E$3:$E$4477,데이터_국가별!$D$3:$D$4477,"미국",데이터_국가별!$A$3:$A$4477,"2026.06")/분석2_월별추이!E23</f>
        <v>0.196180615238752</v>
      </c>
      <c r="U64" s="31" t="n">
        <f aca="false">SUMIFS(데이터_국가별!$E$3:$E$4477,데이터_국가별!$D$3:$D$4477,"미국",데이터_국가별!$A$3:$A$4477,"2026.07")/분석2_월별추이!E24</f>
        <v>0.176578618606865</v>
      </c>
    </row>
    <row r="65" customFormat="false" ht="15" hidden="false" customHeight="true" outlineLevel="0" collapsed="false">
      <c r="B65" s="2" t="s">
        <v>21825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</sheetData>
  <mergeCells count="6">
    <mergeCell ref="A1:P1"/>
    <mergeCell ref="A2:P2"/>
    <mergeCell ref="A47:P47"/>
    <mergeCell ref="A49:P49"/>
    <mergeCell ref="A60:P60"/>
    <mergeCell ref="B65:P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1" min="2" style="0" width="13"/>
  </cols>
  <sheetData>
    <row r="1" customFormat="false" ht="21.75" hidden="false" customHeight="true" outlineLevel="0" collapsed="false">
      <c r="A1" s="1" t="s">
        <v>21826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true" outlineLevel="0" collapsed="false">
      <c r="A2" s="2" t="s">
        <v>21827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4.9" hidden="false" customHeight="false" outlineLevel="0" collapsed="false">
      <c r="A4" s="3" t="s">
        <v>21828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5" hidden="false" customHeight="false" outlineLevel="0" collapsed="false">
      <c r="A5" s="4" t="s">
        <v>21694</v>
      </c>
      <c r="B5" s="29" t="s">
        <v>64</v>
      </c>
      <c r="C5" s="29" t="s">
        <v>73</v>
      </c>
      <c r="D5" s="29" t="s">
        <v>82</v>
      </c>
      <c r="E5" s="29" t="s">
        <v>90</v>
      </c>
      <c r="F5" s="29" t="s">
        <v>99</v>
      </c>
      <c r="G5" s="29" t="s">
        <v>108</v>
      </c>
      <c r="H5" s="29" t="s">
        <v>117</v>
      </c>
      <c r="I5" s="29" t="s">
        <v>126</v>
      </c>
      <c r="J5" s="29" t="s">
        <v>135</v>
      </c>
      <c r="K5" s="29" t="s">
        <v>143</v>
      </c>
      <c r="L5" s="29" t="s">
        <v>151</v>
      </c>
      <c r="M5" s="29" t="s">
        <v>159</v>
      </c>
      <c r="N5" s="29" t="s">
        <v>167</v>
      </c>
      <c r="O5" s="29" t="s">
        <v>176</v>
      </c>
      <c r="P5" s="29" t="s">
        <v>185</v>
      </c>
      <c r="Q5" s="29" t="s">
        <v>194</v>
      </c>
      <c r="R5" s="29" t="s">
        <v>202</v>
      </c>
      <c r="S5" s="29" t="s">
        <v>211</v>
      </c>
      <c r="T5" s="29" t="s">
        <v>219</v>
      </c>
    </row>
    <row r="6" customFormat="false" ht="15" hidden="false" customHeight="false" outlineLevel="0" collapsed="false">
      <c r="A6" s="26" t="s">
        <v>21829</v>
      </c>
      <c r="B6" s="25" t="n">
        <f aca="false">SUMIFS(데이터_신성질별!$F$3:$F$325,데이터_신성질별!$D$3:$D$325,"1.소비재",데이터_신성질별!$A$3:$A$325,"2025.01")</f>
        <v>6837296</v>
      </c>
      <c r="C6" s="25" t="n">
        <f aca="false">SUMIFS(데이터_신성질별!$F$3:$F$325,데이터_신성질별!$D$3:$D$325,"1.소비재",데이터_신성질별!$A$3:$A$325,"2025.02")</f>
        <v>8228531</v>
      </c>
      <c r="D6" s="25" t="n">
        <f aca="false">SUMIFS(데이터_신성질별!$F$3:$F$325,데이터_신성질별!$D$3:$D$325,"1.소비재",데이터_신성질별!$A$3:$A$325,"2025.03")</f>
        <v>8401761</v>
      </c>
      <c r="E6" s="25" t="n">
        <f aca="false">SUMIFS(데이터_신성질별!$F$3:$F$325,데이터_신성질별!$D$3:$D$325,"1.소비재",데이터_신성질별!$A$3:$A$325,"2025.04")</f>
        <v>8915915</v>
      </c>
      <c r="F6" s="25" t="n">
        <f aca="false">SUMIFS(데이터_신성질별!$F$3:$F$325,데이터_신성질별!$D$3:$D$325,"1.소비재",데이터_신성질별!$A$3:$A$325,"2025.05")</f>
        <v>8287531</v>
      </c>
      <c r="G6" s="25" t="n">
        <f aca="false">SUMIFS(데이터_신성질별!$F$3:$F$325,데이터_신성질별!$D$3:$D$325,"1.소비재",데이터_신성질별!$A$3:$A$325,"2025.06")</f>
        <v>8216283</v>
      </c>
      <c r="H6" s="25" t="n">
        <f aca="false">SUMIFS(데이터_신성질별!$F$3:$F$325,데이터_신성질별!$D$3:$D$325,"1.소비재",데이터_신성질별!$A$3:$A$325,"2025.07")</f>
        <v>8020782</v>
      </c>
      <c r="I6" s="25" t="n">
        <f aca="false">SUMIFS(데이터_신성질별!$F$3:$F$325,데이터_신성질별!$D$3:$D$325,"1.소비재",데이터_신성질별!$A$3:$A$325,"2025.08")</f>
        <v>7242562</v>
      </c>
      <c r="J6" s="25" t="n">
        <f aca="false">SUMIFS(데이터_신성질별!$F$3:$F$325,데이터_신성질별!$D$3:$D$325,"1.소비재",데이터_신성질별!$A$3:$A$325,"2025.09")</f>
        <v>8625008</v>
      </c>
      <c r="K6" s="25" t="n">
        <f aca="false">SUMIFS(데이터_신성질별!$F$3:$F$325,데이터_신성질별!$D$3:$D$325,"1.소비재",데이터_신성질별!$A$3:$A$325,"2025.10")</f>
        <v>7573129</v>
      </c>
      <c r="L6" s="25" t="n">
        <f aca="false">SUMIFS(데이터_신성질별!$F$3:$F$325,데이터_신성질별!$D$3:$D$325,"1.소비재",데이터_신성질별!$A$3:$A$325,"2025.11")</f>
        <v>8343363</v>
      </c>
      <c r="M6" s="25" t="n">
        <f aca="false">SUMIFS(데이터_신성질별!$F$3:$F$325,데이터_신성질별!$D$3:$D$325,"1.소비재",데이터_신성질별!$A$3:$A$325,"2025.12")</f>
        <v>8057411</v>
      </c>
      <c r="N6" s="25" t="n">
        <f aca="false">SUMIFS(데이터_신성질별!$F$3:$F$325,데이터_신성질별!$D$3:$D$325,"1.소비재",데이터_신성질별!$A$3:$A$325,"2026.01")</f>
        <v>7671931</v>
      </c>
      <c r="O6" s="25" t="n">
        <f aca="false">SUMIFS(데이터_신성질별!$F$3:$F$325,데이터_신성질별!$D$3:$D$325,"1.소비재",데이터_신성질별!$A$3:$A$325,"2026.02")</f>
        <v>6598332</v>
      </c>
      <c r="P6" s="25" t="n">
        <f aca="false">SUMIFS(데이터_신성질별!$F$3:$F$325,데이터_신성질별!$D$3:$D$325,"1.소비재",데이터_신성질별!$A$3:$A$325,"2026.03")</f>
        <v>8402972</v>
      </c>
      <c r="Q6" s="25" t="n">
        <f aca="false">SUMIFS(데이터_신성질별!$F$3:$F$325,데이터_신성질별!$D$3:$D$325,"1.소비재",데이터_신성질별!$A$3:$A$325,"2026.04")</f>
        <v>8692026</v>
      </c>
      <c r="R6" s="25" t="n">
        <f aca="false">SUMIFS(데이터_신성질별!$F$3:$F$325,데이터_신성질별!$D$3:$D$325,"1.소비재",데이터_신성질별!$A$3:$A$325,"2026.05")</f>
        <v>7818478</v>
      </c>
      <c r="S6" s="25" t="n">
        <f aca="false">SUMIFS(데이터_신성질별!$F$3:$F$325,데이터_신성질별!$D$3:$D$325,"1.소비재",데이터_신성질별!$A$3:$A$325,"2026.06")</f>
        <v>8762452</v>
      </c>
      <c r="T6" s="25" t="n">
        <f aca="false">SUMIFS(데이터_신성질별!$F$3:$F$325,데이터_신성질별!$D$3:$D$325,"1.소비재",데이터_신성질별!$A$3:$A$325,"2026.07")</f>
        <v>8749031</v>
      </c>
    </row>
    <row r="7" customFormat="false" ht="15" hidden="false" customHeight="false" outlineLevel="0" collapsed="false">
      <c r="A7" s="26" t="s">
        <v>21830</v>
      </c>
      <c r="B7" s="25" t="n">
        <f aca="false">SUMIFS(데이터_신성질별!$F$3:$F$325,데이터_신성질별!$D$3:$D$325,"2.원자재",데이터_신성질별!$A$3:$A$325,"2025.01")</f>
        <v>14770147</v>
      </c>
      <c r="C7" s="25" t="n">
        <f aca="false">SUMIFS(데이터_신성질별!$F$3:$F$325,데이터_신성질별!$D$3:$D$325,"2.원자재",데이터_신성질별!$A$3:$A$325,"2025.02")</f>
        <v>16029324</v>
      </c>
      <c r="D7" s="25" t="n">
        <f aca="false">SUMIFS(데이터_신성질별!$F$3:$F$325,데이터_신성질별!$D$3:$D$325,"2.원자재",데이터_신성질별!$A$3:$A$325,"2025.03")</f>
        <v>15375651</v>
      </c>
      <c r="E7" s="25" t="n">
        <f aca="false">SUMIFS(데이터_신성질별!$F$3:$F$325,데이터_신성질별!$D$3:$D$325,"2.원자재",데이터_신성질별!$A$3:$A$325,"2025.04")</f>
        <v>16732501</v>
      </c>
      <c r="F7" s="25" t="n">
        <f aca="false">SUMIFS(데이터_신성질별!$F$3:$F$325,데이터_신성질별!$D$3:$D$325,"2.원자재",데이터_신성질별!$A$3:$A$325,"2025.05")</f>
        <v>15509215</v>
      </c>
      <c r="G7" s="25" t="n">
        <f aca="false">SUMIFS(데이터_신성질별!$F$3:$F$325,데이터_신성질별!$D$3:$D$325,"2.원자재",데이터_신성질별!$A$3:$A$325,"2025.06")</f>
        <v>16023552</v>
      </c>
      <c r="H7" s="25" t="n">
        <f aca="false">SUMIFS(데이터_신성질별!$F$3:$F$325,데이터_신성질별!$D$3:$D$325,"2.원자재",데이터_신성질별!$A$3:$A$325,"2025.07")</f>
        <v>17071052</v>
      </c>
      <c r="I7" s="25" t="n">
        <f aca="false">SUMIFS(데이터_신성질별!$F$3:$F$325,데이터_신성질별!$D$3:$D$325,"2.원자재",데이터_신성질별!$A$3:$A$325,"2025.08")</f>
        <v>15767753</v>
      </c>
      <c r="J7" s="25" t="n">
        <f aca="false">SUMIFS(데이터_신성질별!$F$3:$F$325,데이터_신성질별!$D$3:$D$325,"2.원자재",데이터_신성질별!$A$3:$A$325,"2025.09")</f>
        <v>17227677</v>
      </c>
      <c r="K7" s="25" t="n">
        <f aca="false">SUMIFS(데이터_신성질별!$F$3:$F$325,데이터_신성질별!$D$3:$D$325,"2.원자재",데이터_신성질별!$A$3:$A$325,"2025.10")</f>
        <v>15011770</v>
      </c>
      <c r="L7" s="25" t="n">
        <f aca="false">SUMIFS(데이터_신성질별!$F$3:$F$325,데이터_신성질별!$D$3:$D$325,"2.원자재",데이터_신성질별!$A$3:$A$325,"2025.11")</f>
        <v>14758355</v>
      </c>
      <c r="M7" s="25" t="n">
        <f aca="false">SUMIFS(데이터_신성질별!$F$3:$F$325,데이터_신성질별!$D$3:$D$325,"2.원자재",데이터_신성질별!$A$3:$A$325,"2025.12")</f>
        <v>17036478</v>
      </c>
      <c r="N7" s="25" t="n">
        <f aca="false">SUMIFS(데이터_신성질별!$F$3:$F$325,데이터_신성질별!$D$3:$D$325,"2.원자재",데이터_신성질별!$A$3:$A$325,"2026.01")</f>
        <v>16383039</v>
      </c>
      <c r="O7" s="25" t="n">
        <f aca="false">SUMIFS(데이터_신성질별!$F$3:$F$325,데이터_신성질별!$D$3:$D$325,"2.원자재",데이터_신성질별!$A$3:$A$325,"2026.02")</f>
        <v>16305033</v>
      </c>
      <c r="P7" s="25" t="n">
        <f aca="false">SUMIFS(데이터_신성질별!$F$3:$F$325,데이터_신성질별!$D$3:$D$325,"2.원자재",데이터_신성질별!$A$3:$A$325,"2026.03")</f>
        <v>20857696</v>
      </c>
      <c r="Q7" s="25" t="n">
        <f aca="false">SUMIFS(데이터_신성질별!$F$3:$F$325,데이터_신성질별!$D$3:$D$325,"2.원자재",데이터_신성질별!$A$3:$A$325,"2026.04")</f>
        <v>20089347</v>
      </c>
      <c r="R7" s="25" t="n">
        <f aca="false">SUMIFS(데이터_신성질별!$F$3:$F$325,데이터_신성질별!$D$3:$D$325,"2.원자재",데이터_신성질별!$A$3:$A$325,"2026.05")</f>
        <v>19373529</v>
      </c>
      <c r="S7" s="25" t="n">
        <f aca="false">SUMIFS(데이터_신성질별!$F$3:$F$325,데이터_신성질별!$D$3:$D$325,"2.원자재",데이터_신성질별!$A$3:$A$325,"2026.06")</f>
        <v>20737509</v>
      </c>
      <c r="T7" s="25" t="n">
        <f aca="false">SUMIFS(데이터_신성질별!$F$3:$F$325,데이터_신성질별!$D$3:$D$325,"2.원자재",데이터_신성질별!$A$3:$A$325,"2026.07")</f>
        <v>20962899</v>
      </c>
    </row>
    <row r="8" customFormat="false" ht="15" hidden="false" customHeight="false" outlineLevel="0" collapsed="false">
      <c r="A8" s="26" t="s">
        <v>21831</v>
      </c>
      <c r="B8" s="25" t="n">
        <f aca="false">SUMIFS(데이터_신성질별!$F$3:$F$325,데이터_신성질별!$D$3:$D$325,"3.자본재",데이터_신성질별!$A$3:$A$325,"2025.01")</f>
        <v>27569540</v>
      </c>
      <c r="C8" s="25" t="n">
        <f aca="false">SUMIFS(데이터_신성질별!$F$3:$F$325,데이터_신성질별!$D$3:$D$325,"3.자본재",데이터_신성질별!$A$3:$A$325,"2025.02")</f>
        <v>28034447</v>
      </c>
      <c r="D8" s="25" t="n">
        <f aca="false">SUMIFS(데이터_신성질별!$F$3:$F$325,데이터_신성질별!$D$3:$D$325,"3.자본재",데이터_신성질별!$A$3:$A$325,"2025.03")</f>
        <v>34287150</v>
      </c>
      <c r="E8" s="25" t="n">
        <f aca="false">SUMIFS(데이터_신성질별!$F$3:$F$325,데이터_신성질별!$D$3:$D$325,"3.자본재",데이터_신성질별!$A$3:$A$325,"2025.04")</f>
        <v>32387330</v>
      </c>
      <c r="F8" s="25" t="n">
        <f aca="false">SUMIFS(데이터_신성질별!$F$3:$F$325,데이터_신성질별!$D$3:$D$325,"3.자본재",데이터_신성질별!$A$3:$A$325,"2025.05")</f>
        <v>33464317</v>
      </c>
      <c r="G8" s="25" t="n">
        <f aca="false">SUMIFS(데이터_신성질별!$F$3:$F$325,데이터_신성질별!$D$3:$D$325,"3.자본재",데이터_신성질별!$A$3:$A$325,"2025.06")</f>
        <v>35593962</v>
      </c>
      <c r="H8" s="25" t="n">
        <f aca="false">SUMIFS(데이터_신성질별!$F$3:$F$325,데이터_신성질별!$D$3:$D$325,"3.자본재",데이터_신성질별!$A$3:$A$325,"2025.07")</f>
        <v>35632489</v>
      </c>
      <c r="I8" s="25" t="n">
        <f aca="false">SUMIFS(데이터_신성질별!$F$3:$F$325,데이터_신성질별!$D$3:$D$325,"3.자본재",데이터_신성질별!$A$3:$A$325,"2025.08")</f>
        <v>35249017</v>
      </c>
      <c r="J8" s="25" t="n">
        <f aca="false">SUMIFS(데이터_신성질별!$F$3:$F$325,데이터_신성질별!$D$3:$D$325,"3.자본재",데이터_신성질별!$A$3:$A$325,"2025.09")</f>
        <v>40051433</v>
      </c>
      <c r="K8" s="25" t="n">
        <f aca="false">SUMIFS(데이터_신성질별!$F$3:$F$325,데이터_신성질별!$D$3:$D$325,"3.자본재",데이터_신성질별!$A$3:$A$325,"2025.10")</f>
        <v>36926679</v>
      </c>
      <c r="L8" s="25" t="n">
        <f aca="false">SUMIFS(데이터_신성질별!$F$3:$F$325,데이터_신성질별!$D$3:$D$325,"3.자본재",데이터_신성질별!$A$3:$A$325,"2025.11")</f>
        <v>37650901</v>
      </c>
      <c r="M8" s="25" t="n">
        <f aca="false">SUMIFS(데이터_신성질별!$F$3:$F$325,데이터_신성질별!$D$3:$D$325,"3.자본재",데이터_신성질별!$A$3:$A$325,"2025.12")</f>
        <v>44419736</v>
      </c>
      <c r="N8" s="25" t="n">
        <f aca="false">SUMIFS(데이터_신성질별!$F$3:$F$325,데이터_신성질별!$D$3:$D$325,"3.자본재",데이터_신성질별!$A$3:$A$325,"2026.01")</f>
        <v>41788967</v>
      </c>
      <c r="O8" s="25" t="n">
        <f aca="false">SUMIFS(데이터_신성질별!$F$3:$F$325,데이터_신성질별!$D$3:$D$325,"3.자본재",데이터_신성질별!$A$3:$A$325,"2026.02")</f>
        <v>44739182</v>
      </c>
      <c r="P8" s="25" t="n">
        <f aca="false">SUMIFS(데이터_신성질별!$F$3:$F$325,데이터_신성질별!$D$3:$D$325,"3.자본재",데이터_신성질별!$A$3:$A$325,"2026.03")</f>
        <v>58072460</v>
      </c>
      <c r="Q8" s="25" t="n">
        <f aca="false">SUMIFS(데이터_신성질별!$F$3:$F$325,데이터_신성질별!$D$3:$D$325,"3.자본재",데이터_신성질별!$A$3:$A$325,"2026.04")</f>
        <v>56970510</v>
      </c>
      <c r="R8" s="25" t="n">
        <f aca="false">SUMIFS(데이터_신성질별!$F$3:$F$325,데이터_신성질별!$D$3:$D$325,"3.자본재",데이터_신성질별!$A$3:$A$325,"2026.05")</f>
        <v>60384076</v>
      </c>
      <c r="S8" s="25" t="n">
        <f aca="false">SUMIFS(데이터_신성질별!$F$3:$F$325,데이터_신성질별!$D$3:$D$325,"3.자본재",데이터_신성질별!$A$3:$A$325,"2026.06")</f>
        <v>72456198</v>
      </c>
      <c r="T8" s="25" t="n">
        <f aca="false">SUMIFS(데이터_신성질별!$F$3:$F$325,데이터_신성질별!$D$3:$D$325,"3.자본재",데이터_신성질별!$A$3:$A$325,"2026.07")</f>
        <v>69247169</v>
      </c>
    </row>
    <row r="9" customFormat="false" ht="15" hidden="false" customHeight="false" outlineLevel="0" collapsed="false">
      <c r="A9" s="26" t="s">
        <v>21832</v>
      </c>
      <c r="B9" s="25" t="n">
        <f aca="false">SUMIFS(데이터_신성질별!$H$3:$H$325,데이터_신성질별!$D$3:$D$325,"1.소비재",데이터_신성질별!$A$3:$A$325,"2025.01")</f>
        <v>6754074</v>
      </c>
      <c r="C9" s="25" t="n">
        <f aca="false">SUMIFS(데이터_신성질별!$H$3:$H$325,데이터_신성질별!$D$3:$D$325,"1.소비재",데이터_신성질별!$A$3:$A$325,"2025.02")</f>
        <v>6448029</v>
      </c>
      <c r="D9" s="25" t="n">
        <f aca="false">SUMIFS(데이터_신성질별!$H$3:$H$325,데이터_신성질별!$D$3:$D$325,"1.소비재",데이터_신성질별!$A$3:$A$325,"2025.03")</f>
        <v>7347078</v>
      </c>
      <c r="E9" s="25" t="n">
        <f aca="false">SUMIFS(데이터_신성질별!$H$3:$H$325,데이터_신성질별!$D$3:$D$325,"1.소비재",데이터_신성질별!$A$3:$A$325,"2025.04")</f>
        <v>7650462</v>
      </c>
      <c r="F9" s="25" t="n">
        <f aca="false">SUMIFS(데이터_신성질별!$H$3:$H$325,데이터_신성질별!$D$3:$D$325,"1.소비재",데이터_신성질별!$A$3:$A$325,"2025.05")</f>
        <v>7228337</v>
      </c>
      <c r="G9" s="25" t="n">
        <f aca="false">SUMIFS(데이터_신성질별!$H$3:$H$325,데이터_신성질별!$D$3:$D$325,"1.소비재",데이터_신성질별!$A$3:$A$325,"2025.06")</f>
        <v>7198366</v>
      </c>
      <c r="H9" s="25" t="n">
        <f aca="false">SUMIFS(데이터_신성질별!$H$3:$H$325,데이터_신성질별!$D$3:$D$325,"1.소비재",데이터_신성질별!$A$3:$A$325,"2025.07")</f>
        <v>7850147</v>
      </c>
      <c r="I9" s="25" t="n">
        <f aca="false">SUMIFS(데이터_신성질별!$H$3:$H$325,데이터_신성질별!$D$3:$D$325,"1.소비재",데이터_신성질별!$A$3:$A$325,"2025.08")</f>
        <v>7498399</v>
      </c>
      <c r="J9" s="25" t="n">
        <f aca="false">SUMIFS(데이터_신성질별!$H$3:$H$325,데이터_신성질별!$D$3:$D$325,"1.소비재",데이터_신성질별!$A$3:$A$325,"2025.09")</f>
        <v>8095423</v>
      </c>
      <c r="K9" s="25" t="n">
        <f aca="false">SUMIFS(데이터_신성질별!$H$3:$H$325,데이터_신성질별!$D$3:$D$325,"1.소비재",데이터_신성질별!$A$3:$A$325,"2025.10")</f>
        <v>7003694</v>
      </c>
      <c r="L9" s="25" t="n">
        <f aca="false">SUMIFS(데이터_신성질별!$H$3:$H$325,데이터_신성질별!$D$3:$D$325,"1.소비재",데이터_신성질별!$A$3:$A$325,"2025.11")</f>
        <v>6870624</v>
      </c>
      <c r="M9" s="25" t="n">
        <f aca="false">SUMIFS(데이터_신성질별!$H$3:$H$325,데이터_신성질별!$D$3:$D$325,"1.소비재",데이터_신성질별!$A$3:$A$325,"2025.12")</f>
        <v>7634514</v>
      </c>
      <c r="N9" s="25" t="n">
        <f aca="false">SUMIFS(데이터_신성질별!$H$3:$H$325,데이터_신성질별!$D$3:$D$325,"1.소비재",데이터_신성질별!$A$3:$A$325,"2026.01")</f>
        <v>7743674</v>
      </c>
      <c r="O9" s="25" t="n">
        <f aca="false">SUMIFS(데이터_신성질별!$H$3:$H$325,데이터_신성질별!$D$3:$D$325,"1.소비재",데이터_신성질별!$A$3:$A$325,"2026.02")</f>
        <v>6949607</v>
      </c>
      <c r="P9" s="25" t="n">
        <f aca="false">SUMIFS(데이터_신성질별!$H$3:$H$325,데이터_신성질별!$D$3:$D$325,"1.소비재",데이터_신성질별!$A$3:$A$325,"2026.03")</f>
        <v>7709640</v>
      </c>
      <c r="Q9" s="25" t="n">
        <f aca="false">SUMIFS(데이터_신성질별!$H$3:$H$325,데이터_신성질별!$D$3:$D$325,"1.소비재",데이터_신성질별!$A$3:$A$325,"2026.04")</f>
        <v>8082254</v>
      </c>
      <c r="R9" s="25" t="n">
        <f aca="false">SUMIFS(데이터_신성질별!$H$3:$H$325,데이터_신성질별!$D$3:$D$325,"1.소비재",데이터_신성질별!$A$3:$A$325,"2026.05")</f>
        <v>7422611</v>
      </c>
      <c r="S9" s="25" t="n">
        <f aca="false">SUMIFS(데이터_신성질별!$H$3:$H$325,데이터_신성질별!$D$3:$D$325,"1.소비재",데이터_신성질별!$A$3:$A$325,"2026.06")</f>
        <v>8022008</v>
      </c>
      <c r="T9" s="25" t="n">
        <f aca="false">SUMIFS(데이터_신성질별!$H$3:$H$325,데이터_신성질별!$D$3:$D$325,"1.소비재",데이터_신성질별!$A$3:$A$325,"2026.07")</f>
        <v>7785820</v>
      </c>
    </row>
    <row r="10" customFormat="false" ht="15" hidden="false" customHeight="false" outlineLevel="0" collapsed="false">
      <c r="A10" s="26" t="s">
        <v>21833</v>
      </c>
      <c r="B10" s="25" t="n">
        <f aca="false">SUMIFS(데이터_신성질별!$H$3:$H$325,데이터_신성질별!$D$3:$D$325,"2.원자재",데이터_신성질별!$A$3:$A$325,"2025.01")</f>
        <v>25300265</v>
      </c>
      <c r="C10" s="25" t="n">
        <f aca="false">SUMIFS(데이터_신성질별!$H$3:$H$325,데이터_신성질별!$D$3:$D$325,"2.원자재",데이터_신성질별!$A$3:$A$325,"2025.02")</f>
        <v>23085893</v>
      </c>
      <c r="D10" s="25" t="n">
        <f aca="false">SUMIFS(데이터_신성질별!$H$3:$H$325,데이터_신성질별!$D$3:$D$325,"2.원자재",데이터_신성질별!$A$3:$A$325,"2025.03")</f>
        <v>23899187</v>
      </c>
      <c r="E10" s="25" t="n">
        <f aca="false">SUMIFS(데이터_신성질별!$H$3:$H$325,데이터_신성질별!$D$3:$D$325,"2.원자재",데이터_신성질별!$A$3:$A$325,"2025.04")</f>
        <v>24559602</v>
      </c>
      <c r="F10" s="25" t="n">
        <f aca="false">SUMIFS(데이터_신성질별!$H$3:$H$325,데이터_신성질별!$D$3:$D$325,"2.원자재",데이터_신성질별!$A$3:$A$325,"2025.05")</f>
        <v>23233610</v>
      </c>
      <c r="G10" s="25" t="n">
        <f aca="false">SUMIFS(데이터_신성질별!$H$3:$H$325,데이터_신성질별!$D$3:$D$325,"2.원자재",데이터_신성질별!$A$3:$A$325,"2025.06")</f>
        <v>22410143</v>
      </c>
      <c r="H10" s="25" t="n">
        <f aca="false">SUMIFS(데이터_신성질별!$H$3:$H$325,데이터_신성질별!$D$3:$D$325,"2.원자재",데이터_신성질별!$A$3:$A$325,"2025.07")</f>
        <v>24368736</v>
      </c>
      <c r="I10" s="25" t="n">
        <f aca="false">SUMIFS(데이터_신성질별!$H$3:$H$325,데이터_신성질별!$D$3:$D$325,"2.원자재",데이터_신성질별!$A$3:$A$325,"2025.08")</f>
        <v>24126559</v>
      </c>
      <c r="J10" s="25" t="n">
        <f aca="false">SUMIFS(데이터_신성질별!$H$3:$H$325,데이터_신성질별!$D$3:$D$325,"2.원자재",데이터_신성질별!$A$3:$A$325,"2025.09")</f>
        <v>24958281</v>
      </c>
      <c r="K10" s="25" t="n">
        <f aca="false">SUMIFS(데이터_신성질별!$H$3:$H$325,데이터_신성질별!$D$3:$D$325,"2.원자재",데이터_신성질별!$A$3:$A$325,"2025.10")</f>
        <v>25489878</v>
      </c>
      <c r="L10" s="25" t="n">
        <f aca="false">SUMIFS(데이터_신성질별!$H$3:$H$325,데이터_신성질별!$D$3:$D$325,"2.원자재",데이터_신성질별!$A$3:$A$325,"2025.11")</f>
        <v>23068300</v>
      </c>
      <c r="M10" s="25" t="n">
        <f aca="false">SUMIFS(데이터_신성질별!$H$3:$H$325,데이터_신성질별!$D$3:$D$325,"2.원자재",데이터_신성질별!$A$3:$A$325,"2025.12")</f>
        <v>25016056</v>
      </c>
      <c r="N10" s="25" t="n">
        <f aca="false">SUMIFS(데이터_신성질별!$H$3:$H$325,데이터_신성질별!$D$3:$D$325,"2.원자재",데이터_신성질별!$A$3:$A$325,"2026.01")</f>
        <v>26351255</v>
      </c>
      <c r="O10" s="25" t="n">
        <f aca="false">SUMIFS(데이터_신성질별!$H$3:$H$325,데이터_신성질별!$D$3:$D$325,"2.원자재",데이터_신성질별!$A$3:$A$325,"2026.02")</f>
        <v>23329194</v>
      </c>
      <c r="P10" s="25" t="n">
        <f aca="false">SUMIFS(데이터_신성질별!$H$3:$H$325,데이터_신성질별!$D$3:$D$325,"2.원자재",데이터_신성질별!$A$3:$A$325,"2026.03")</f>
        <v>26403177</v>
      </c>
      <c r="Q10" s="25" t="n">
        <f aca="false">SUMIFS(데이터_신성질별!$H$3:$H$325,데이터_신성질별!$D$3:$D$325,"2.원자재",데이터_신성질별!$A$3:$A$325,"2026.04")</f>
        <v>27754951</v>
      </c>
      <c r="R10" s="25" t="n">
        <f aca="false">SUMIFS(데이터_신성질별!$H$3:$H$325,데이터_신성질별!$D$3:$D$325,"2.원자재",데이터_신성질별!$A$3:$A$325,"2026.05")</f>
        <v>28422667</v>
      </c>
      <c r="S10" s="25" t="n">
        <f aca="false">SUMIFS(데이터_신성질별!$H$3:$H$325,데이터_신성질별!$D$3:$D$325,"2.원자재",데이터_신성질별!$A$3:$A$325,"2026.06")</f>
        <v>29137952</v>
      </c>
      <c r="T10" s="25" t="n">
        <f aca="false">SUMIFS(데이터_신성질별!$H$3:$H$325,데이터_신성질별!$D$3:$D$325,"2.원자재",데이터_신성질별!$A$3:$A$325,"2026.07")</f>
        <v>31504435</v>
      </c>
    </row>
    <row r="11" customFormat="false" ht="15" hidden="false" customHeight="false" outlineLevel="0" collapsed="false">
      <c r="A11" s="26" t="s">
        <v>21834</v>
      </c>
      <c r="B11" s="25" t="n">
        <f aca="false">SUMIFS(데이터_신성질별!$H$3:$H$325,데이터_신성질별!$D$3:$D$325,"3.자본재",데이터_신성질별!$A$3:$A$325,"2025.01")</f>
        <v>19117953</v>
      </c>
      <c r="C11" s="25" t="n">
        <f aca="false">SUMIFS(데이터_신성질별!$H$3:$H$325,데이터_신성질별!$D$3:$D$325,"3.자본재",데이터_신성질별!$A$3:$A$325,"2025.02")</f>
        <v>18794820</v>
      </c>
      <c r="D11" s="25" t="n">
        <f aca="false">SUMIFS(데이터_신성질별!$H$3:$H$325,데이터_신성질별!$D$3:$D$325,"3.자본재",데이터_신성질별!$A$3:$A$325,"2025.03")</f>
        <v>22094767</v>
      </c>
      <c r="E11" s="25" t="n">
        <f aca="false">SUMIFS(데이터_신성질별!$H$3:$H$325,데이터_신성질별!$D$3:$D$325,"3.자본재",데이터_신성질별!$A$3:$A$325,"2025.04")</f>
        <v>21022652</v>
      </c>
      <c r="F11" s="25" t="n">
        <f aca="false">SUMIFS(데이터_신성질별!$H$3:$H$325,데이터_신성질별!$D$3:$D$325,"3.자본재",데이터_신성질별!$A$3:$A$325,"2025.05")</f>
        <v>19883169</v>
      </c>
      <c r="G11" s="25" t="n">
        <f aca="false">SUMIFS(데이터_신성질별!$H$3:$H$325,데이터_신성질별!$D$3:$D$325,"3.자본재",데이터_신성질별!$A$3:$A$325,"2025.06")</f>
        <v>21217237</v>
      </c>
      <c r="H11" s="25" t="n">
        <f aca="false">SUMIFS(데이터_신성질별!$H$3:$H$325,데이터_신성질별!$D$3:$D$325,"3.자본재",데이터_신성질별!$A$3:$A$325,"2025.07")</f>
        <v>21991488</v>
      </c>
      <c r="I11" s="25" t="n">
        <f aca="false">SUMIFS(데이터_신성질별!$H$3:$H$325,데이터_신성질별!$D$3:$D$325,"3.자본재",데이터_신성질별!$A$3:$A$325,"2025.08")</f>
        <v>20231665</v>
      </c>
      <c r="J11" s="25" t="n">
        <f aca="false">SUMIFS(데이터_신성질별!$H$3:$H$325,데이터_신성질별!$D$3:$D$325,"3.자본재",데이터_신성질별!$A$3:$A$325,"2025.09")</f>
        <v>23365909</v>
      </c>
      <c r="K11" s="25" t="n">
        <f aca="false">SUMIFS(데이터_신성질별!$H$3:$H$325,데이터_신성질별!$D$3:$D$325,"3.자본재",데이터_신성질별!$A$3:$A$325,"2025.10")</f>
        <v>21017256</v>
      </c>
      <c r="L11" s="25" t="n">
        <f aca="false">SUMIFS(데이터_신성질별!$H$3:$H$325,데이터_신성질별!$D$3:$D$325,"3.자본재",데이터_신성질별!$A$3:$A$325,"2025.11")</f>
        <v>21345681</v>
      </c>
      <c r="M11" s="25" t="n">
        <f aca="false">SUMIFS(데이터_신성질별!$H$3:$H$325,데이터_신성질별!$D$3:$D$325,"3.자본재",데이터_신성질별!$A$3:$A$325,"2025.12")</f>
        <v>24717113</v>
      </c>
      <c r="N11" s="25" t="n">
        <f aca="false">SUMIFS(데이터_신성질별!$H$3:$H$325,데이터_신성질별!$D$3:$D$325,"3.자본재",데이터_신성질별!$A$3:$A$325,"2026.01")</f>
        <v>23048540</v>
      </c>
      <c r="O11" s="25" t="n">
        <f aca="false">SUMIFS(데이터_신성질별!$H$3:$H$325,데이터_신성질별!$D$3:$D$325,"3.자본재",데이터_신성질별!$A$3:$A$325,"2026.02")</f>
        <v>21655111</v>
      </c>
      <c r="P11" s="25" t="n">
        <f aca="false">SUMIFS(데이터_신성질별!$H$3:$H$325,데이터_신성질별!$D$3:$D$325,"3.자본재",데이터_신성질별!$A$3:$A$325,"2026.03")</f>
        <v>26640629</v>
      </c>
      <c r="Q11" s="25" t="n">
        <f aca="false">SUMIFS(데이터_신성질별!$H$3:$H$325,데이터_신성질별!$D$3:$D$325,"3.자본재",데이터_신성질별!$A$3:$A$325,"2026.04")</f>
        <v>26267703</v>
      </c>
      <c r="R11" s="25" t="n">
        <f aca="false">SUMIFS(데이터_신성질별!$H$3:$H$325,데이터_신성질별!$D$3:$D$325,"3.자본재",데이터_신성질별!$A$3:$A$325,"2026.05")</f>
        <v>24903071</v>
      </c>
      <c r="S11" s="25" t="n">
        <f aca="false">SUMIFS(데이터_신성질별!$H$3:$H$325,데이터_신성질별!$D$3:$D$325,"3.자본재",데이터_신성질별!$A$3:$A$325,"2026.06")</f>
        <v>28891626</v>
      </c>
      <c r="T11" s="25" t="n">
        <f aca="false">SUMIFS(데이터_신성질별!$H$3:$H$325,데이터_신성질별!$D$3:$D$325,"3.자본재",데이터_신성질별!$A$3:$A$325,"2026.07")</f>
        <v>29277218</v>
      </c>
    </row>
    <row r="13" customFormat="false" ht="14.9" hidden="false" customHeight="false" outlineLevel="0" collapsed="false">
      <c r="A13" s="3" t="s">
        <v>21835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5" hidden="false" customHeight="false" outlineLevel="0" collapsed="false">
      <c r="A14" s="4" t="s">
        <v>11475</v>
      </c>
      <c r="B14" s="4" t="s">
        <v>21747</v>
      </c>
      <c r="C14" s="4" t="s">
        <v>21738</v>
      </c>
    </row>
    <row r="15" customFormat="false" ht="15" hidden="false" customHeight="false" outlineLevel="0" collapsed="false">
      <c r="A15" s="8" t="s">
        <v>11482</v>
      </c>
      <c r="B15" s="25" t="n">
        <f aca="false">분석5_국가별!E5</f>
        <v>49668515</v>
      </c>
      <c r="C15" s="40" t="n">
        <f aca="false">분석5_국가별!F5</f>
        <v>0.694126369378841</v>
      </c>
    </row>
    <row r="16" customFormat="false" ht="15" hidden="false" customHeight="false" outlineLevel="0" collapsed="false">
      <c r="A16" s="8" t="s">
        <v>11476</v>
      </c>
      <c r="B16" s="25" t="n">
        <f aca="false">분석5_국가별!E6</f>
        <v>38481318</v>
      </c>
      <c r="C16" s="40" t="n">
        <f aca="false">분석5_국가별!F6</f>
        <v>0.531024909486675</v>
      </c>
    </row>
    <row r="17" customFormat="false" ht="15" hidden="false" customHeight="false" outlineLevel="0" collapsed="false">
      <c r="A17" s="8" t="s">
        <v>11506</v>
      </c>
      <c r="B17" s="25" t="n">
        <f aca="false">분석5_국가별!E8</f>
        <v>27775053</v>
      </c>
      <c r="C17" s="40" t="n">
        <f aca="false">분석5_국가별!F8</f>
        <v>1.61893482743295</v>
      </c>
    </row>
    <row r="18" customFormat="false" ht="15" hidden="false" customHeight="false" outlineLevel="0" collapsed="false">
      <c r="A18" s="8" t="s">
        <v>11488</v>
      </c>
      <c r="B18" s="25" t="n">
        <f aca="false">분석5_국가별!E7</f>
        <v>19700895</v>
      </c>
      <c r="C18" s="40" t="n">
        <f aca="false">분석5_국가별!F7</f>
        <v>0.568298517976528</v>
      </c>
    </row>
    <row r="19" customFormat="false" ht="15" hidden="false" customHeight="false" outlineLevel="0" collapsed="false">
      <c r="A19" s="8" t="s">
        <v>11494</v>
      </c>
      <c r="B19" s="25" t="n">
        <f aca="false">분석5_국가별!E9</f>
        <v>15967047</v>
      </c>
      <c r="C19" s="40" t="n">
        <f aca="false">분석5_국가별!F9</f>
        <v>0.63643970292659</v>
      </c>
    </row>
    <row r="20" customFormat="false" ht="15" hidden="false" customHeight="false" outlineLevel="0" collapsed="false">
      <c r="A20" s="8" t="s">
        <v>11536</v>
      </c>
      <c r="B20" s="25" t="n">
        <f aca="false">분석5_국가별!E13</f>
        <v>5706814</v>
      </c>
      <c r="C20" s="40" t="n">
        <f aca="false">분석5_국가별!F13</f>
        <v>0.745105929392939</v>
      </c>
    </row>
    <row r="21" customFormat="false" ht="15" hidden="false" customHeight="false" outlineLevel="0" collapsed="false">
      <c r="A21" s="8" t="s">
        <v>11518</v>
      </c>
      <c r="B21" s="25" t="n">
        <f aca="false">분석5_국가별!E11</f>
        <v>5312659</v>
      </c>
      <c r="C21" s="40" t="n">
        <f aca="false">분석5_국가별!F11</f>
        <v>0.480887892071439</v>
      </c>
    </row>
    <row r="22" customFormat="false" ht="15" hidden="false" customHeight="false" outlineLevel="0" collapsed="false">
      <c r="A22" s="8" t="s">
        <v>11530</v>
      </c>
      <c r="B22" s="25" t="n">
        <f aca="false">분석5_국가별!E14</f>
        <v>5260921</v>
      </c>
      <c r="C22" s="40" t="n">
        <f aca="false">분석5_국가별!F14</f>
        <v>0.761140729959533</v>
      </c>
    </row>
    <row r="23" customFormat="false" ht="15" hidden="false" customHeight="false" outlineLevel="0" collapsed="false">
      <c r="A23" s="8" t="s">
        <v>11542</v>
      </c>
      <c r="B23" s="25" t="n">
        <f aca="false">분석5_국가별!E15</f>
        <v>4963239</v>
      </c>
      <c r="C23" s="40" t="n">
        <f aca="false">분석5_국가별!F15</f>
        <v>0.78361380293796</v>
      </c>
    </row>
    <row r="24" customFormat="false" ht="15" hidden="false" customHeight="false" outlineLevel="0" collapsed="false">
      <c r="A24" s="8" t="s">
        <v>11600</v>
      </c>
      <c r="B24" s="25" t="n">
        <f aca="false">분석5_국가별!E16</f>
        <v>4949706</v>
      </c>
      <c r="C24" s="40" t="n">
        <f aca="false">분석5_국가별!F16</f>
        <v>0.973567354800031</v>
      </c>
    </row>
    <row r="25" customFormat="false" ht="15" hidden="false" customHeight="false" outlineLevel="0" collapsed="false">
      <c r="A25" s="8" t="s">
        <v>11512</v>
      </c>
      <c r="B25" s="25" t="n">
        <f aca="false">분석5_국가별!E12</f>
        <v>3206293</v>
      </c>
      <c r="C25" s="40" t="n">
        <f aca="false">분석5_국가별!F12</f>
        <v>0.285145862881385</v>
      </c>
    </row>
    <row r="26" customFormat="false" ht="15" hidden="false" customHeight="false" outlineLevel="0" collapsed="false">
      <c r="A26" s="8" t="s">
        <v>11560</v>
      </c>
      <c r="B26" s="25" t="n">
        <f aca="false">분석5_국가별!E25</f>
        <v>2465833</v>
      </c>
      <c r="C26" s="40" t="n">
        <f aca="false">분석5_국가별!F25</f>
        <v>1.20146982941968</v>
      </c>
    </row>
    <row r="27" customFormat="false" ht="15" hidden="false" customHeight="false" outlineLevel="0" collapsed="false">
      <c r="A27" s="8" t="s">
        <v>11500</v>
      </c>
      <c r="B27" s="25" t="n">
        <f aca="false">분석5_국가별!E10</f>
        <v>2342685</v>
      </c>
      <c r="C27" s="40" t="n">
        <f aca="false">분석5_국가별!F10</f>
        <v>0.142951314596688</v>
      </c>
    </row>
    <row r="28" customFormat="false" ht="15" hidden="false" customHeight="false" outlineLevel="0" collapsed="false">
      <c r="A28" s="8" t="s">
        <v>11524</v>
      </c>
      <c r="B28" s="25" t="n">
        <f aca="false">분석5_국가별!E17</f>
        <v>2240394</v>
      </c>
      <c r="C28" s="40" t="n">
        <f aca="false">분석5_국가별!F17</f>
        <v>0.319307782656342</v>
      </c>
    </row>
    <row r="29" customFormat="false" ht="15" hidden="false" customHeight="false" outlineLevel="0" collapsed="false">
      <c r="A29" s="8" t="s">
        <v>11576</v>
      </c>
      <c r="B29" s="25" t="n">
        <f aca="false">분석5_국가별!E19</f>
        <v>1950660</v>
      </c>
      <c r="C29" s="40" t="n">
        <f aca="false">분석5_국가별!F19</f>
        <v>0.421930724679311</v>
      </c>
    </row>
    <row r="30" customFormat="false" ht="15" hidden="false" customHeight="false" outlineLevel="0" collapsed="false">
      <c r="A30" s="8" t="s">
        <v>11594</v>
      </c>
      <c r="B30" s="25" t="n">
        <f aca="false">분석5_국가별!E29</f>
        <v>-369461</v>
      </c>
      <c r="C30" s="40" t="n">
        <f aca="false">분석5_국가별!F29</f>
        <v>-0.110093397066111</v>
      </c>
    </row>
    <row r="31" customFormat="false" ht="15" hidden="false" customHeight="false" outlineLevel="0" collapsed="false">
      <c r="A31" s="8" t="s">
        <v>11622</v>
      </c>
      <c r="B31" s="25" t="n">
        <f aca="false">분석5_국가별!E30</f>
        <v>-403855</v>
      </c>
      <c r="C31" s="40" t="n">
        <f aca="false">분석5_국가별!F30</f>
        <v>-0.130578369169595</v>
      </c>
    </row>
    <row r="32" customFormat="false" ht="15" hidden="false" customHeight="false" outlineLevel="0" collapsed="false">
      <c r="A32" s="8" t="s">
        <v>11667</v>
      </c>
      <c r="B32" s="25" t="n">
        <f aca="false">SUMIFS(데이터_국가별!$E$3:$E$4477,데이터_국가별!$D$3:$D$4477,$A32,데이터_국가별!$B$3:$B$4477,2026,데이터_국가별!$C$3:$C$4477,"&lt;=7")-SUMIFS(데이터_국가별!$E$3:$E$4477,데이터_국가별!$D$3:$D$4477,$A32,데이터_국가별!$B$3:$B$4477,2025,데이터_국가별!$C$3:$C$4477,"&lt;=7")</f>
        <v>-732931</v>
      </c>
      <c r="C32" s="40" t="n">
        <f aca="false">IFERROR(SUMIFS(데이터_국가별!$E$3:$E$4477,데이터_국가별!$D$3:$D$4477,$A32,데이터_국가별!$B$3:$B$4477,2026,데이터_국가별!$C$3:$C$4477,"&lt;=7")/SUMIFS(데이터_국가별!$E$3:$E$4477,데이터_국가별!$D$3:$D$4477,$A32,데이터_국가별!$B$3:$B$4477,2025,데이터_국가별!$C$3:$C$4477,"&lt;=7")-1,"-")</f>
        <v>-0.411905701244151</v>
      </c>
    </row>
    <row r="33" customFormat="false" ht="15" hidden="false" customHeight="false" outlineLevel="0" collapsed="false">
      <c r="A33" s="8" t="s">
        <v>11606</v>
      </c>
      <c r="B33" s="25" t="n">
        <f aca="false">분석5_국가별!E31</f>
        <v>-750785</v>
      </c>
      <c r="C33" s="40" t="n">
        <f aca="false">분석5_국가별!F31</f>
        <v>-0.2275603935164</v>
      </c>
    </row>
    <row r="34" customFormat="false" ht="15" hidden="false" customHeight="false" outlineLevel="0" collapsed="false">
      <c r="A34" s="8" t="s">
        <v>11650</v>
      </c>
      <c r="B34" s="25" t="n">
        <f aca="false">SUMIFS(데이터_국가별!$E$3:$E$4477,데이터_국가별!$D$3:$D$4477,$A34,데이터_국가별!$B$3:$B$4477,2026,데이터_국가별!$C$3:$C$4477,"&lt;=7")-SUMIFS(데이터_국가별!$E$3:$E$4477,데이터_국가별!$D$3:$D$4477,$A34,데이터_국가별!$B$3:$B$4477,2025,데이터_국가별!$C$3:$C$4477,"&lt;=7")</f>
        <v>-1027008</v>
      </c>
      <c r="C34" s="40" t="n">
        <f aca="false">IFERROR(SUMIFS(데이터_국가별!$E$3:$E$4477,데이터_국가별!$D$3:$D$4477,$A34,데이터_국가별!$B$3:$B$4477,2026,데이터_국가별!$C$3:$C$4477,"&lt;=7")/SUMIFS(데이터_국가별!$E$3:$E$4477,데이터_국가별!$D$3:$D$4477,$A34,데이터_국가별!$B$3:$B$4477,2025,데이터_국가별!$C$3:$C$4477,"&lt;=7")-1,"-")</f>
        <v>-0.650190244056852</v>
      </c>
    </row>
    <row r="36" customFormat="false" ht="14.9" hidden="false" customHeight="false" outlineLevel="0" collapsed="false">
      <c r="A36" s="3" t="s">
        <v>21836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" hidden="false" customHeight="false" outlineLevel="0" collapsed="false">
      <c r="A37" s="4" t="s">
        <v>21837</v>
      </c>
      <c r="B37" s="4" t="s">
        <v>21747</v>
      </c>
      <c r="C37" s="4" t="s">
        <v>21738</v>
      </c>
    </row>
    <row r="38" customFormat="false" ht="15" hidden="false" customHeight="false" outlineLevel="0" collapsed="false">
      <c r="A38" s="6" t="s">
        <v>21838</v>
      </c>
      <c r="B38" s="25" t="n">
        <f aca="false">'분석4_품목별(HS)'!E6</f>
        <v>133740994</v>
      </c>
      <c r="C38" s="40" t="n">
        <f aca="false">'분석4_품목별(HS)'!F6</f>
        <v>1.08614777028855</v>
      </c>
    </row>
    <row r="39" customFormat="false" ht="15" hidden="false" customHeight="false" outlineLevel="0" collapsed="false">
      <c r="A39" s="6" t="s">
        <v>21839</v>
      </c>
      <c r="B39" s="25" t="n">
        <f aca="false">'분석4_품목별(HS)'!E7</f>
        <v>36199067</v>
      </c>
      <c r="C39" s="40" t="n">
        <f aca="false">'분석4_품목별(HS)'!F7</f>
        <v>0.755195692519782</v>
      </c>
    </row>
    <row r="40" customFormat="false" ht="15" hidden="false" customHeight="false" outlineLevel="0" collapsed="false">
      <c r="A40" s="6" t="s">
        <v>21840</v>
      </c>
      <c r="B40" s="25" t="n">
        <f aca="false">'분석4_품목별(HS)'!E9</f>
        <v>9283295</v>
      </c>
      <c r="C40" s="40" t="n">
        <f aca="false">'분석4_품목별(HS)'!F9</f>
        <v>0.343084094582799</v>
      </c>
    </row>
    <row r="41" customFormat="false" ht="15" hidden="false" customHeight="false" outlineLevel="0" collapsed="false">
      <c r="A41" s="6" t="s">
        <v>21841</v>
      </c>
      <c r="B41" s="25" t="n">
        <f aca="false">'분석4_품목별(HS)'!E15</f>
        <v>6049489</v>
      </c>
      <c r="C41" s="40" t="n">
        <f aca="false">'분석4_품목별(HS)'!F15</f>
        <v>1.5489400130634</v>
      </c>
    </row>
    <row r="42" customFormat="false" ht="15" hidden="false" customHeight="false" outlineLevel="0" collapsed="false">
      <c r="A42" s="6" t="s">
        <v>21842</v>
      </c>
      <c r="B42" s="25" t="n">
        <f aca="false">'분석4_품목별(HS)'!E11</f>
        <v>3585206</v>
      </c>
      <c r="C42" s="40" t="n">
        <f aca="false">'분석4_품목별(HS)'!F11</f>
        <v>0.237454040215581</v>
      </c>
    </row>
    <row r="43" customFormat="false" ht="15" hidden="false" customHeight="false" outlineLevel="0" collapsed="false">
      <c r="A43" s="6" t="s">
        <v>21843</v>
      </c>
      <c r="B43" s="25" t="n">
        <f aca="false">'분석4_품목별(HS)'!E16</f>
        <v>1778567</v>
      </c>
      <c r="C43" s="40" t="n">
        <f aca="false">'분석4_품목별(HS)'!F16</f>
        <v>0.283481109329692</v>
      </c>
    </row>
    <row r="44" customFormat="false" ht="15" hidden="false" customHeight="false" outlineLevel="0" collapsed="false">
      <c r="A44" s="6" t="s">
        <v>21844</v>
      </c>
      <c r="B44" s="25" t="n">
        <f aca="false">'분석4_품목별(HS)'!E20</f>
        <v>1584570</v>
      </c>
      <c r="C44" s="40" t="n">
        <f aca="false">'분석4_품목별(HS)'!F20</f>
        <v>0.441327606308046</v>
      </c>
    </row>
    <row r="45" customFormat="false" ht="15" hidden="false" customHeight="false" outlineLevel="0" collapsed="false">
      <c r="A45" s="6" t="s">
        <v>21845</v>
      </c>
      <c r="B45" s="25" t="n">
        <f aca="false">'분석4_품목별(HS)'!E17</f>
        <v>1183000</v>
      </c>
      <c r="C45" s="40" t="n">
        <f aca="false">'분석4_품목별(HS)'!F17</f>
        <v>0.227185130147505</v>
      </c>
    </row>
    <row r="46" customFormat="false" ht="15" hidden="false" customHeight="false" outlineLevel="0" collapsed="false">
      <c r="A46" s="6" t="s">
        <v>21846</v>
      </c>
      <c r="B46" s="25" t="n">
        <f aca="false">'분석4_품목별(HS)'!E10</f>
        <v>1088824</v>
      </c>
      <c r="C46" s="40" t="n">
        <f aca="false">'분석4_품목별(HS)'!F10</f>
        <v>0.0539231441769488</v>
      </c>
    </row>
    <row r="47" customFormat="false" ht="15" hidden="false" customHeight="false" outlineLevel="0" collapsed="false">
      <c r="A47" s="6" t="s">
        <v>21847</v>
      </c>
      <c r="B47" s="25" t="n">
        <f aca="false">'분석4_품목별(HS)'!E18</f>
        <v>944613</v>
      </c>
      <c r="C47" s="40" t="n">
        <f aca="false">'분석4_품목별(HS)'!F18</f>
        <v>0.181900057249781</v>
      </c>
    </row>
    <row r="48" customFormat="false" ht="15" hidden="false" customHeight="false" outlineLevel="0" collapsed="false">
      <c r="A48" s="6" t="s">
        <v>21848</v>
      </c>
      <c r="B48" s="25" t="n">
        <f aca="false">'분석4_품목별(HS)'!E23</f>
        <v>886200</v>
      </c>
      <c r="C48" s="40" t="n">
        <f aca="false">'분석4_품목별(HS)'!F23</f>
        <v>0.283327781021067</v>
      </c>
    </row>
    <row r="49" customFormat="false" ht="15" hidden="false" customHeight="false" outlineLevel="0" collapsed="false">
      <c r="A49" s="6" t="s">
        <v>21849</v>
      </c>
      <c r="B49" s="25" t="n">
        <f aca="false">'분석4_품목별(HS)'!E13</f>
        <v>813796</v>
      </c>
      <c r="C49" s="40" t="n">
        <f aca="false">'분석4_품목별(HS)'!F13</f>
        <v>0.0728067637440217</v>
      </c>
    </row>
    <row r="50" customFormat="false" ht="15" hidden="false" customHeight="false" outlineLevel="0" collapsed="false">
      <c r="A50" s="6" t="s">
        <v>21850</v>
      </c>
      <c r="B50" s="25" t="n">
        <f aca="false">'분석4_품목별(HS)'!E14</f>
        <v>542804</v>
      </c>
      <c r="C50" s="40" t="n">
        <f aca="false">'분석4_품목별(HS)'!F14</f>
        <v>0.0564387357774758</v>
      </c>
    </row>
    <row r="51" customFormat="false" ht="15" hidden="false" customHeight="false" outlineLevel="0" collapsed="false">
      <c r="A51" s="6" t="s">
        <v>21851</v>
      </c>
      <c r="B51" s="25" t="n">
        <f aca="false">'분석4_품목별(HS)'!E22</f>
        <v>460078</v>
      </c>
      <c r="C51" s="40" t="n">
        <f aca="false">'분석4_품목별(HS)'!F22</f>
        <v>0.106938281040082</v>
      </c>
    </row>
    <row r="52" customFormat="false" ht="15" hidden="false" customHeight="false" outlineLevel="0" collapsed="false">
      <c r="A52" s="6" t="s">
        <v>21852</v>
      </c>
      <c r="B52" s="25" t="n">
        <f aca="false">'분석4_품목별(HS)'!E30</f>
        <v>327754</v>
      </c>
      <c r="C52" s="40" t="n">
        <f aca="false">'분석4_품목별(HS)'!F30</f>
        <v>0.347387655514361</v>
      </c>
    </row>
    <row r="54" customFormat="false" ht="14.9" hidden="false" customHeight="false" outlineLevel="0" collapsed="false">
      <c r="A54" s="3" t="s">
        <v>21853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" hidden="false" customHeight="false" outlineLevel="0" collapsed="false">
      <c r="A55" s="4" t="s">
        <v>21837</v>
      </c>
      <c r="B55" s="4" t="s">
        <v>54</v>
      </c>
    </row>
    <row r="56" customFormat="false" ht="15" hidden="false" customHeight="false" outlineLevel="0" collapsed="false">
      <c r="A56" s="8" t="s">
        <v>21778</v>
      </c>
      <c r="B56" s="25" t="n">
        <f aca="false">분석3_전년동기비교!I66</f>
        <v>-12810073</v>
      </c>
    </row>
    <row r="57" customFormat="false" ht="15" hidden="false" customHeight="false" outlineLevel="0" collapsed="false">
      <c r="A57" s="8" t="s">
        <v>21779</v>
      </c>
      <c r="B57" s="25" t="n">
        <f aca="false">분석3_전년동기비교!I67</f>
        <v>18266158</v>
      </c>
    </row>
    <row r="58" customFormat="false" ht="15" hidden="false" customHeight="false" outlineLevel="0" collapsed="false">
      <c r="A58" s="8" t="s">
        <v>21780</v>
      </c>
      <c r="B58" s="25" t="n">
        <f aca="false">분석3_전년동기비교!I68</f>
        <v>-2498897</v>
      </c>
    </row>
    <row r="59" customFormat="false" ht="15" hidden="false" customHeight="false" outlineLevel="0" collapsed="false">
      <c r="A59" s="8" t="s">
        <v>21781</v>
      </c>
      <c r="B59" s="25" t="n">
        <f aca="false">분석3_전년동기비교!I69</f>
        <v>22419</v>
      </c>
    </row>
    <row r="60" customFormat="false" ht="15" hidden="false" customHeight="false" outlineLevel="0" collapsed="false">
      <c r="A60" s="8" t="s">
        <v>21783</v>
      </c>
      <c r="B60" s="25" t="n">
        <f aca="false">분석3_전년동기비교!I71</f>
        <v>-7157907</v>
      </c>
    </row>
    <row r="61" customFormat="false" ht="15" hidden="false" customHeight="false" outlineLevel="0" collapsed="false">
      <c r="A61" s="8" t="s">
        <v>21784</v>
      </c>
      <c r="B61" s="25" t="n">
        <f aca="false">분석3_전년동기비교!I72</f>
        <v>1650022</v>
      </c>
    </row>
    <row r="62" customFormat="false" ht="15" hidden="false" customHeight="false" outlineLevel="0" collapsed="false">
      <c r="A62" s="8" t="s">
        <v>21785</v>
      </c>
      <c r="B62" s="25" t="n">
        <f aca="false">분석3_전년동기비교!I73</f>
        <v>-70908313</v>
      </c>
    </row>
    <row r="63" customFormat="false" ht="15" hidden="false" customHeight="false" outlineLevel="0" collapsed="false">
      <c r="A63" s="8" t="s">
        <v>21786</v>
      </c>
      <c r="B63" s="25" t="n">
        <f aca="false">분석3_전년동기비교!I74</f>
        <v>2753010</v>
      </c>
    </row>
    <row r="64" customFormat="false" ht="15" hidden="false" customHeight="false" outlineLevel="0" collapsed="false">
      <c r="A64" s="8" t="s">
        <v>21787</v>
      </c>
      <c r="B64" s="25" t="n">
        <f aca="false">분석3_전년동기비교!I75</f>
        <v>15431497</v>
      </c>
    </row>
    <row r="65" customFormat="false" ht="15" hidden="false" customHeight="false" outlineLevel="0" collapsed="false">
      <c r="A65" s="8" t="s">
        <v>21788</v>
      </c>
      <c r="B65" s="25" t="n">
        <f aca="false">분석3_전년동기비교!I76</f>
        <v>37109</v>
      </c>
    </row>
    <row r="66" customFormat="false" ht="15" hidden="false" customHeight="false" outlineLevel="0" collapsed="false">
      <c r="A66" s="8" t="s">
        <v>21790</v>
      </c>
      <c r="B66" s="25" t="n">
        <f aca="false">분석3_전년동기비교!I78</f>
        <v>32909646</v>
      </c>
    </row>
    <row r="67" customFormat="false" ht="15" hidden="false" customHeight="false" outlineLevel="0" collapsed="false">
      <c r="A67" s="8" t="s">
        <v>21791</v>
      </c>
      <c r="B67" s="25" t="n">
        <f aca="false">분석3_전년동기비교!I79</f>
        <v>-8222138</v>
      </c>
    </row>
    <row r="68" customFormat="false" ht="15" hidden="false" customHeight="false" outlineLevel="0" collapsed="false">
      <c r="A68" s="8" t="s">
        <v>21792</v>
      </c>
      <c r="B68" s="25" t="n">
        <f aca="false">분석3_전년동기비교!I80</f>
        <v>23745999</v>
      </c>
    </row>
    <row r="69" customFormat="false" ht="15" hidden="false" customHeight="false" outlineLevel="0" collapsed="false">
      <c r="A69" s="8" t="s">
        <v>21793</v>
      </c>
      <c r="B69" s="25" t="n">
        <f aca="false">분석3_전년동기비교!I81</f>
        <v>174541150</v>
      </c>
    </row>
  </sheetData>
  <mergeCells count="6">
    <mergeCell ref="A1:U1"/>
    <mergeCell ref="A2:U2"/>
    <mergeCell ref="A4:U4"/>
    <mergeCell ref="A13:U13"/>
    <mergeCell ref="A36:U36"/>
    <mergeCell ref="A54:U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7"/>
    <col collapsed="false" customWidth="true" hidden="false" outlineLevel="0" max="9" min="7" style="0" width="15"/>
  </cols>
  <sheetData>
    <row r="1" customFormat="false" ht="21.75" hidden="false" customHeight="true" outlineLevel="0" collapsed="false">
      <c r="A1" s="1" t="s">
        <v>21854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47" t="s">
        <v>21855</v>
      </c>
      <c r="B2" s="47"/>
      <c r="C2" s="47"/>
      <c r="D2" s="47"/>
      <c r="E2" s="47"/>
      <c r="F2" s="47"/>
      <c r="G2" s="47"/>
      <c r="H2" s="47"/>
      <c r="I2" s="47"/>
    </row>
    <row r="4" customFormat="false" ht="14.9" hidden="false" customHeight="false" outlineLevel="0" collapsed="false">
      <c r="A4" s="23" t="s">
        <v>21856</v>
      </c>
      <c r="B4" s="23"/>
      <c r="C4" s="23"/>
      <c r="D4" s="23"/>
      <c r="E4" s="23"/>
      <c r="F4" s="23"/>
      <c r="G4" s="23"/>
      <c r="H4" s="23"/>
      <c r="I4" s="23"/>
    </row>
    <row r="5" customFormat="false" ht="15" hidden="false" customHeight="false" outlineLevel="0" collapsed="false">
      <c r="A5" s="4" t="s">
        <v>21736</v>
      </c>
      <c r="B5" s="29" t="s">
        <v>21728</v>
      </c>
      <c r="C5" s="29" t="s">
        <v>21729</v>
      </c>
      <c r="D5" s="4" t="s">
        <v>21737</v>
      </c>
      <c r="E5" s="4" t="s">
        <v>21738</v>
      </c>
      <c r="F5" s="29" t="s">
        <v>21739</v>
      </c>
    </row>
    <row r="6" customFormat="false" ht="15" hidden="false" customHeight="false" outlineLevel="0" collapsed="false">
      <c r="A6" s="5" t="s">
        <v>50</v>
      </c>
      <c r="B6" s="25" t="n">
        <f aca="false">분석2_월별추이!E27</f>
        <v>395388774</v>
      </c>
      <c r="C6" s="25" t="n">
        <f aca="false">분석2_월별추이!E28</f>
        <v>595062836</v>
      </c>
      <c r="D6" s="25" t="n">
        <f aca="false">C6-B6</f>
        <v>199674062</v>
      </c>
      <c r="E6" s="40" t="n">
        <f aca="false">IFERROR(C6/B6-1,"-")</f>
        <v>0.505006907454586</v>
      </c>
      <c r="F6" s="25" t="n">
        <f aca="false">분석2_월별추이!E26</f>
        <v>709330044</v>
      </c>
    </row>
    <row r="7" customFormat="false" ht="15" hidden="false" customHeight="false" outlineLevel="0" collapsed="false">
      <c r="A7" s="5" t="s">
        <v>233</v>
      </c>
      <c r="B7" s="25" t="n">
        <f aca="false">분석2_월별추이!F27</f>
        <v>361456014</v>
      </c>
      <c r="C7" s="25" t="n">
        <f aca="false">분석2_월별추이!F28</f>
        <v>427303145</v>
      </c>
      <c r="D7" s="25" t="n">
        <f aca="false">C7-B7</f>
        <v>65847131</v>
      </c>
      <c r="E7" s="40" t="n">
        <f aca="false">IFERROR(C7/B7-1,"-")</f>
        <v>0.182171905984666</v>
      </c>
      <c r="F7" s="25" t="n">
        <f aca="false">분석2_월별추이!F26</f>
        <v>631895368</v>
      </c>
    </row>
    <row r="8" customFormat="false" ht="15" hidden="false" customHeight="false" outlineLevel="0" collapsed="false">
      <c r="A8" s="5" t="s">
        <v>54</v>
      </c>
      <c r="B8" s="25" t="n">
        <f aca="false">분석2_월별추이!G27</f>
        <v>33932759</v>
      </c>
      <c r="C8" s="25" t="n">
        <f aca="false">분석2_월별추이!G28</f>
        <v>167759690</v>
      </c>
      <c r="D8" s="25" t="n">
        <f aca="false">C8-B8</f>
        <v>133826931</v>
      </c>
      <c r="E8" s="40" t="n">
        <f aca="false">IFERROR(C8/B8-1,"-")</f>
        <v>3.94388593630126</v>
      </c>
      <c r="F8" s="25" t="n">
        <f aca="false">분석2_월별추이!G26</f>
        <v>77434676</v>
      </c>
    </row>
    <row r="9" customFormat="false" ht="15" hidden="false" customHeight="false" outlineLevel="0" collapsed="false">
      <c r="A9" s="5" t="s">
        <v>21658</v>
      </c>
      <c r="B9" s="24" t="n">
        <f aca="false">분석2_월별추이!D27</f>
        <v>114743519.5</v>
      </c>
      <c r="C9" s="24" t="n">
        <f aca="false">분석2_월별추이!D28</f>
        <v>109873539.7</v>
      </c>
      <c r="D9" s="24" t="n">
        <f aca="false">C9-B9</f>
        <v>-4869979.8</v>
      </c>
      <c r="E9" s="40" t="n">
        <f aca="false">IFERROR(C9/B9-1,"-")</f>
        <v>-0.0424423080381459</v>
      </c>
      <c r="F9" s="24" t="n">
        <f aca="false">분석2_월별추이!D26</f>
        <v>198539206.7</v>
      </c>
    </row>
    <row r="10" customFormat="false" ht="15" hidden="false" customHeight="false" outlineLevel="0" collapsed="false">
      <c r="A10" s="5" t="s">
        <v>47</v>
      </c>
      <c r="B10" s="24" t="n">
        <f aca="false">분석2_월별추이!B27</f>
        <v>155.5</v>
      </c>
      <c r="C10" s="24" t="n">
        <f aca="false">분석2_월별추이!B28</f>
        <v>156.5</v>
      </c>
      <c r="D10" s="24" t="n">
        <f aca="false">C10-B10</f>
        <v>1</v>
      </c>
      <c r="E10" s="40" t="n">
        <f aca="false">IFERROR(C10/B10-1,"-")</f>
        <v>0.00643086816720251</v>
      </c>
      <c r="F10" s="24" t="n">
        <f aca="false">분석2_월별추이!B26</f>
        <v>268.5</v>
      </c>
    </row>
    <row r="11" customFormat="false" ht="15" hidden="false" customHeight="false" outlineLevel="0" collapsed="false">
      <c r="A11" s="5" t="s">
        <v>21857</v>
      </c>
      <c r="B11" s="25" t="n">
        <f aca="false">분석2_월별추이!M27</f>
        <v>2542693.08038585</v>
      </c>
      <c r="C11" s="25" t="n">
        <f aca="false">분석2_월별추이!M28</f>
        <v>3802318.44089457</v>
      </c>
      <c r="D11" s="25" t="n">
        <f aca="false">C11-B11</f>
        <v>1259625.36050872</v>
      </c>
      <c r="E11" s="40" t="n">
        <f aca="false">IFERROR(C11/B11-1,"-")</f>
        <v>0.495390249898965</v>
      </c>
      <c r="F11" s="25" t="n">
        <f aca="false">분석2_월별추이!M26</f>
        <v>2641825.11731844</v>
      </c>
    </row>
    <row r="12" customFormat="false" ht="15" hidden="false" customHeight="false" outlineLevel="0" collapsed="false">
      <c r="A12" s="5" t="s">
        <v>21743</v>
      </c>
      <c r="B12" s="41" t="n">
        <f aca="false">분석2_월별추이!O27</f>
        <v>3.44584840802273</v>
      </c>
      <c r="C12" s="41" t="n">
        <f aca="false">분석2_월별추이!O28</f>
        <v>5.41588846254309</v>
      </c>
      <c r="D12" s="41" t="n">
        <f aca="false">C12-B12</f>
        <v>1.97004005452036</v>
      </c>
      <c r="E12" s="40" t="n">
        <f aca="false">IFERROR(C12/B12-1,"-")</f>
        <v>0.571714080611803</v>
      </c>
      <c r="F12" s="41" t="n">
        <f aca="false">분석2_월별추이!O26</f>
        <v>3.57274543295533</v>
      </c>
    </row>
    <row r="13" customFormat="false" ht="15" hidden="false" customHeight="false" outlineLevel="0" collapsed="false">
      <c r="A13" s="5" t="s">
        <v>21744</v>
      </c>
      <c r="B13" s="41" t="n">
        <f aca="false">분석2_월별추이!P27</f>
        <v>1.16606614931166</v>
      </c>
      <c r="C13" s="41" t="n">
        <f aca="false">분석2_월별추이!P28</f>
        <v>1.36151858172179</v>
      </c>
      <c r="D13" s="41" t="n">
        <f aca="false">C13-B13</f>
        <v>0.195452432410134</v>
      </c>
      <c r="E13" s="40" t="n">
        <f aca="false">IFERROR(C13/B13-1,"-")</f>
        <v>0.167616933675257</v>
      </c>
      <c r="F13" s="41" t="n">
        <f aca="false">분석2_월별추이!P26</f>
        <v>1.16042347758429</v>
      </c>
    </row>
    <row r="14" customFormat="false" ht="15" hidden="false" customHeight="false" outlineLevel="0" collapsed="false">
      <c r="A14" s="5" t="s">
        <v>21724</v>
      </c>
      <c r="B14" s="42" t="n">
        <f aca="false">분석2_월별추이!Q27</f>
        <v>2.95510542867303</v>
      </c>
      <c r="C14" s="42" t="n">
        <f aca="false">분석2_월별추이!Q28</f>
        <v>3.97782926744496</v>
      </c>
      <c r="D14" s="42" t="n">
        <f aca="false">C14-B14</f>
        <v>1.02272383877193</v>
      </c>
      <c r="E14" s="40" t="n">
        <f aca="false">IFERROR(C14/B14-1,"-")</f>
        <v>0.346087090108044</v>
      </c>
      <c r="F14" s="42" t="n">
        <f aca="false">분석2_월별추이!Q26</f>
        <v>3.07882898094487</v>
      </c>
    </row>
    <row r="16" customFormat="false" ht="14.9" hidden="false" customHeight="false" outlineLevel="0" collapsed="false">
      <c r="A16" s="23" t="s">
        <v>21858</v>
      </c>
      <c r="B16" s="23"/>
      <c r="C16" s="23"/>
      <c r="D16" s="23"/>
      <c r="E16" s="23"/>
      <c r="F16" s="23"/>
      <c r="G16" s="23"/>
      <c r="H16" s="23"/>
      <c r="I16" s="23"/>
    </row>
    <row r="17" customFormat="false" ht="15" hidden="false" customHeight="false" outlineLevel="0" collapsed="false">
      <c r="A17" s="4" t="s">
        <v>21694</v>
      </c>
      <c r="B17" s="4" t="s">
        <v>21653</v>
      </c>
      <c r="C17" s="29" t="s">
        <v>21728</v>
      </c>
      <c r="D17" s="29" t="s">
        <v>21729</v>
      </c>
      <c r="E17" s="4" t="s">
        <v>21747</v>
      </c>
      <c r="F17" s="4" t="s">
        <v>21738</v>
      </c>
      <c r="G17" s="4" t="s">
        <v>21748</v>
      </c>
    </row>
    <row r="18" customFormat="false" ht="15" hidden="false" customHeight="false" outlineLevel="0" collapsed="false">
      <c r="A18" s="7" t="s">
        <v>21702</v>
      </c>
      <c r="B18" s="5" t="s">
        <v>21859</v>
      </c>
      <c r="C18" s="25" t="n">
        <f aca="false">분석3_전년동기비교!C61</f>
        <v>98118505</v>
      </c>
      <c r="D18" s="25" t="n">
        <f aca="false">분석3_전년동기비교!D61</f>
        <v>244336428</v>
      </c>
      <c r="E18" s="25" t="n">
        <f aca="false">분석3_전년동기비교!E61</f>
        <v>146217923</v>
      </c>
      <c r="F18" s="40" t="n">
        <f aca="false">분석3_전년동기비교!F61</f>
        <v>1.49021759962608</v>
      </c>
      <c r="G18" s="31" t="n">
        <f aca="false">분석3_전년동기비교!G61</f>
        <v>0.732283009297422</v>
      </c>
    </row>
    <row r="19" customFormat="false" ht="15" hidden="false" customHeight="false" outlineLevel="0" collapsed="false">
      <c r="A19" s="7" t="s">
        <v>21702</v>
      </c>
      <c r="B19" s="5" t="s">
        <v>21860</v>
      </c>
      <c r="C19" s="25" t="n">
        <f aca="false">분석3_전년동기비교!C60</f>
        <v>23460946</v>
      </c>
      <c r="D19" s="25" t="n">
        <f aca="false">분석3_전년동기비교!D60</f>
        <v>46473644</v>
      </c>
      <c r="E19" s="25" t="n">
        <f aca="false">분석3_전년동기비교!E60</f>
        <v>23012698</v>
      </c>
      <c r="F19" s="40" t="n">
        <f aca="false">분석3_전년동기비교!F60</f>
        <v>0.980893865064094</v>
      </c>
      <c r="G19" s="31" t="n">
        <f aca="false">분석3_전년동기비교!G60</f>
        <v>0.115251313913772</v>
      </c>
    </row>
    <row r="20" customFormat="false" ht="15" hidden="false" customHeight="false" outlineLevel="0" collapsed="false">
      <c r="A20" s="7" t="s">
        <v>21702</v>
      </c>
      <c r="B20" s="5" t="s">
        <v>21861</v>
      </c>
      <c r="C20" s="25" t="n">
        <f aca="false">분석3_전년동기비교!C53</f>
        <v>31632529</v>
      </c>
      <c r="D20" s="25" t="n">
        <f aca="false">분석3_전년동기비교!D53</f>
        <v>47529382</v>
      </c>
      <c r="E20" s="25" t="n">
        <f aca="false">분석3_전년동기비교!E53</f>
        <v>15896853</v>
      </c>
      <c r="F20" s="40" t="n">
        <f aca="false">분석3_전년동기비교!F53</f>
        <v>0.502547646443318</v>
      </c>
      <c r="G20" s="31" t="n">
        <f aca="false">분석3_전년동기비교!G53</f>
        <v>0.0796140111578438</v>
      </c>
    </row>
    <row r="21" customFormat="false" ht="15" hidden="false" customHeight="false" outlineLevel="0" collapsed="false">
      <c r="A21" s="7" t="s">
        <v>21702</v>
      </c>
      <c r="B21" s="5" t="s">
        <v>21862</v>
      </c>
      <c r="C21" s="25" t="n">
        <f aca="false">분석3_전년동기비교!C58</f>
        <v>44031680</v>
      </c>
      <c r="D21" s="25" t="n">
        <f aca="false">분석3_전년동기비교!D58</f>
        <v>49702683</v>
      </c>
      <c r="E21" s="25" t="n">
        <f aca="false">분석3_전년동기비교!E58</f>
        <v>5671003</v>
      </c>
      <c r="F21" s="40" t="n">
        <f aca="false">분석3_전년동기비교!F58</f>
        <v>0.128793700353927</v>
      </c>
      <c r="G21" s="31" t="n">
        <f aca="false">분석3_전년동기비교!G58</f>
        <v>0.0284013003151105</v>
      </c>
    </row>
    <row r="22" customFormat="false" ht="15" hidden="false" customHeight="false" outlineLevel="0" collapsed="false">
      <c r="A22" s="7" t="s">
        <v>21702</v>
      </c>
      <c r="B22" s="5" t="s">
        <v>21863</v>
      </c>
      <c r="C22" s="25" t="n">
        <f aca="false">분석3_전년동기비교!C47</f>
        <v>38836614</v>
      </c>
      <c r="D22" s="25" t="n">
        <f aca="false">분석3_전년동기비교!D47</f>
        <v>36025795</v>
      </c>
      <c r="E22" s="25" t="n">
        <f aca="false">분석3_전년동기비교!E47</f>
        <v>-2810819</v>
      </c>
      <c r="F22" s="40" t="n">
        <f aca="false">분석3_전년동기비교!F47</f>
        <v>-0.0723754908190503</v>
      </c>
      <c r="G22" s="31" t="n">
        <f aca="false">분석3_전년동기비교!G47</f>
        <v>-0.0140770362051331</v>
      </c>
    </row>
    <row r="23" customFormat="false" ht="15" hidden="false" customHeight="false" outlineLevel="0" collapsed="false">
      <c r="A23" s="7" t="s">
        <v>21864</v>
      </c>
      <c r="B23" s="6" t="s">
        <v>21865</v>
      </c>
      <c r="C23" s="25" t="n">
        <f aca="false">'분석4_품목별(HS)'!C6</f>
        <v>123133332</v>
      </c>
      <c r="D23" s="25" t="n">
        <f aca="false">'분석4_품목별(HS)'!D6</f>
        <v>256874326</v>
      </c>
      <c r="E23" s="25" t="n">
        <f aca="false">'분석4_품목별(HS)'!E6</f>
        <v>133740994</v>
      </c>
      <c r="F23" s="40" t="n">
        <f aca="false">'분석4_품목별(HS)'!F6</f>
        <v>1.08614777028855</v>
      </c>
      <c r="G23" s="31" t="n">
        <f aca="false">'분석4_품목별(HS)'!G6</f>
        <v>0.66979653070813</v>
      </c>
    </row>
    <row r="24" customFormat="false" ht="15" hidden="false" customHeight="false" outlineLevel="0" collapsed="false">
      <c r="A24" s="7" t="s">
        <v>21864</v>
      </c>
      <c r="B24" s="6" t="s">
        <v>21866</v>
      </c>
      <c r="C24" s="25" t="n">
        <f aca="false">'분석4_품목별(HS)'!C7</f>
        <v>47933360</v>
      </c>
      <c r="D24" s="25" t="n">
        <f aca="false">'분석4_품목별(HS)'!D7</f>
        <v>84132427</v>
      </c>
      <c r="E24" s="25" t="n">
        <f aca="false">'분석4_품목별(HS)'!E7</f>
        <v>36199067</v>
      </c>
      <c r="F24" s="40" t="n">
        <f aca="false">'분석4_품목별(HS)'!F7</f>
        <v>0.755195692519782</v>
      </c>
      <c r="G24" s="31" t="n">
        <f aca="false">'분석4_품목별(HS)'!G7</f>
        <v>0.181290782775782</v>
      </c>
    </row>
    <row r="25" customFormat="false" ht="15" hidden="false" customHeight="false" outlineLevel="0" collapsed="false">
      <c r="A25" s="7" t="s">
        <v>11475</v>
      </c>
      <c r="B25" s="8" t="s">
        <v>11482</v>
      </c>
      <c r="C25" s="25" t="n">
        <f aca="false">분석5_국가별!C5</f>
        <v>71555436</v>
      </c>
      <c r="D25" s="25" t="n">
        <f aca="false">분석5_국가별!D5</f>
        <v>121223951</v>
      </c>
      <c r="E25" s="25" t="n">
        <f aca="false">분석5_국가별!E5</f>
        <v>49668515</v>
      </c>
      <c r="F25" s="40" t="n">
        <f aca="false">분석5_국가별!F5</f>
        <v>0.694126369378841</v>
      </c>
      <c r="G25" s="31" t="n">
        <f aca="false">분석5_국가별!G5</f>
        <v>0.248747957058138</v>
      </c>
    </row>
    <row r="26" customFormat="false" ht="15" hidden="false" customHeight="false" outlineLevel="0" collapsed="false">
      <c r="A26" s="7" t="s">
        <v>11475</v>
      </c>
      <c r="B26" s="8" t="s">
        <v>11476</v>
      </c>
      <c r="C26" s="25" t="n">
        <f aca="false">분석5_국가별!C6</f>
        <v>72466126</v>
      </c>
      <c r="D26" s="25" t="n">
        <f aca="false">분석5_국가별!D6</f>
        <v>110947444</v>
      </c>
      <c r="E26" s="25" t="n">
        <f aca="false">분석5_국가별!E6</f>
        <v>38481318</v>
      </c>
      <c r="F26" s="40" t="n">
        <f aca="false">분석5_국가별!F6</f>
        <v>0.531024909486675</v>
      </c>
      <c r="G26" s="31" t="n">
        <f aca="false">분석5_국가별!G6</f>
        <v>0.192720664940447</v>
      </c>
    </row>
    <row r="27" customFormat="false" ht="15" hidden="false" customHeight="false" outlineLevel="0" collapsed="false">
      <c r="A27" s="7" t="s">
        <v>11475</v>
      </c>
      <c r="B27" s="8" t="s">
        <v>11488</v>
      </c>
      <c r="C27" s="25" t="n">
        <f aca="false">분석5_국가별!C7</f>
        <v>34666455</v>
      </c>
      <c r="D27" s="25" t="n">
        <f aca="false">분석5_국가별!D7</f>
        <v>54367350</v>
      </c>
      <c r="E27" s="25" t="n">
        <f aca="false">분석5_국가별!E7</f>
        <v>19700895</v>
      </c>
      <c r="F27" s="40" t="n">
        <f aca="false">분석5_국가별!F7</f>
        <v>0.568298517976528</v>
      </c>
      <c r="G27" s="31" t="n">
        <f aca="false">분석5_국가별!G7</f>
        <v>0.0986652688019138</v>
      </c>
    </row>
    <row r="29" customFormat="false" ht="14.9" hidden="false" customHeight="false" outlineLevel="0" collapsed="false">
      <c r="A29" s="23" t="s">
        <v>21867</v>
      </c>
      <c r="B29" s="23"/>
      <c r="C29" s="23"/>
      <c r="D29" s="23"/>
      <c r="E29" s="23"/>
      <c r="F29" s="23"/>
      <c r="G29" s="23"/>
      <c r="H29" s="23"/>
      <c r="I29" s="23"/>
    </row>
    <row r="30" customFormat="false" ht="30" hidden="false" customHeight="true" outlineLevel="0" collapsed="false">
      <c r="A30" s="52" t="s">
        <v>21868</v>
      </c>
      <c r="B30" s="52"/>
      <c r="C30" s="52"/>
      <c r="D30" s="52"/>
      <c r="E30" s="52"/>
      <c r="F30" s="52"/>
      <c r="G30" s="52"/>
      <c r="H30" s="52"/>
      <c r="I30" s="52"/>
    </row>
    <row r="31" customFormat="false" ht="45" hidden="false" customHeight="true" outlineLevel="0" collapsed="false">
      <c r="A31" s="52" t="s">
        <v>21869</v>
      </c>
      <c r="B31" s="52"/>
      <c r="C31" s="52"/>
      <c r="D31" s="52"/>
      <c r="E31" s="52"/>
      <c r="F31" s="52"/>
      <c r="G31" s="52"/>
      <c r="H31" s="52"/>
      <c r="I31" s="52"/>
    </row>
    <row r="32" customFormat="false" ht="30" hidden="false" customHeight="true" outlineLevel="0" collapsed="false">
      <c r="A32" s="52" t="s">
        <v>21870</v>
      </c>
      <c r="B32" s="52"/>
      <c r="C32" s="52"/>
      <c r="D32" s="52"/>
      <c r="E32" s="52"/>
      <c r="F32" s="52"/>
      <c r="G32" s="52"/>
      <c r="H32" s="52"/>
      <c r="I32" s="52"/>
    </row>
    <row r="33" customFormat="false" ht="30" hidden="false" customHeight="true" outlineLevel="0" collapsed="false">
      <c r="A33" s="52" t="s">
        <v>21871</v>
      </c>
      <c r="B33" s="52"/>
      <c r="C33" s="52"/>
      <c r="D33" s="52"/>
      <c r="E33" s="52"/>
      <c r="F33" s="52"/>
      <c r="G33" s="52"/>
      <c r="H33" s="52"/>
      <c r="I33" s="52"/>
    </row>
    <row r="35" customFormat="false" ht="14.9" hidden="false" customHeight="false" outlineLevel="0" collapsed="false">
      <c r="A35" s="23" t="s">
        <v>21872</v>
      </c>
      <c r="B35" s="23"/>
      <c r="C35" s="23"/>
      <c r="D35" s="23"/>
      <c r="E35" s="23"/>
      <c r="F35" s="23"/>
      <c r="G35" s="23"/>
      <c r="H35" s="23"/>
      <c r="I35" s="23"/>
    </row>
    <row r="36" customFormat="false" ht="30" hidden="false" customHeight="true" outlineLevel="0" collapsed="false">
      <c r="A36" s="52" t="s">
        <v>21873</v>
      </c>
      <c r="B36" s="52"/>
      <c r="C36" s="52"/>
      <c r="D36" s="52"/>
      <c r="E36" s="52"/>
      <c r="F36" s="52"/>
      <c r="G36" s="52"/>
      <c r="H36" s="52"/>
      <c r="I36" s="52"/>
    </row>
    <row r="37" customFormat="false" ht="30" hidden="false" customHeight="true" outlineLevel="0" collapsed="false">
      <c r="A37" s="52" t="s">
        <v>21874</v>
      </c>
      <c r="B37" s="52"/>
      <c r="C37" s="52"/>
      <c r="D37" s="52"/>
      <c r="E37" s="52"/>
      <c r="F37" s="52"/>
      <c r="G37" s="52"/>
      <c r="H37" s="52"/>
      <c r="I37" s="52"/>
    </row>
    <row r="38" customFormat="false" ht="45" hidden="false" customHeight="true" outlineLevel="0" collapsed="false">
      <c r="A38" s="52" t="s">
        <v>21875</v>
      </c>
      <c r="B38" s="52"/>
      <c r="C38" s="52"/>
      <c r="D38" s="52"/>
      <c r="E38" s="52"/>
      <c r="F38" s="52"/>
      <c r="G38" s="52"/>
      <c r="H38" s="52"/>
      <c r="I38" s="52"/>
    </row>
    <row r="39" customFormat="false" ht="60" hidden="false" customHeight="true" outlineLevel="0" collapsed="false">
      <c r="A39" s="52" t="s">
        <v>21876</v>
      </c>
      <c r="B39" s="52"/>
      <c r="C39" s="52"/>
      <c r="D39" s="52"/>
      <c r="E39" s="52"/>
      <c r="F39" s="52"/>
      <c r="G39" s="52"/>
      <c r="H39" s="52"/>
      <c r="I39" s="52"/>
    </row>
    <row r="40" customFormat="false" ht="30" hidden="false" customHeight="true" outlineLevel="0" collapsed="false">
      <c r="A40" s="52" t="s">
        <v>21877</v>
      </c>
      <c r="B40" s="52"/>
      <c r="C40" s="52"/>
      <c r="D40" s="52"/>
      <c r="E40" s="52"/>
      <c r="F40" s="52"/>
      <c r="G40" s="52"/>
      <c r="H40" s="52"/>
      <c r="I40" s="52"/>
    </row>
    <row r="42" customFormat="false" ht="14.9" hidden="false" customHeight="false" outlineLevel="0" collapsed="false">
      <c r="A42" s="23" t="s">
        <v>21878</v>
      </c>
      <c r="B42" s="23"/>
      <c r="C42" s="23"/>
      <c r="D42" s="23"/>
      <c r="E42" s="23"/>
      <c r="F42" s="23"/>
      <c r="G42" s="23"/>
      <c r="H42" s="23"/>
      <c r="I42" s="23"/>
    </row>
    <row r="43" customFormat="false" ht="45" hidden="false" customHeight="true" outlineLevel="0" collapsed="false">
      <c r="A43" s="52" t="s">
        <v>21879</v>
      </c>
      <c r="B43" s="52"/>
      <c r="C43" s="52"/>
      <c r="D43" s="52"/>
      <c r="E43" s="52"/>
      <c r="F43" s="52"/>
      <c r="G43" s="52"/>
      <c r="H43" s="52"/>
      <c r="I43" s="52"/>
    </row>
    <row r="44" customFormat="false" ht="45" hidden="false" customHeight="true" outlineLevel="0" collapsed="false">
      <c r="A44" s="52" t="s">
        <v>21880</v>
      </c>
      <c r="B44" s="52"/>
      <c r="C44" s="52"/>
      <c r="D44" s="52"/>
      <c r="E44" s="52"/>
      <c r="F44" s="52"/>
      <c r="G44" s="52"/>
      <c r="H44" s="52"/>
      <c r="I44" s="52"/>
    </row>
    <row r="45" customFormat="false" ht="30" hidden="false" customHeight="true" outlineLevel="0" collapsed="false">
      <c r="A45" s="52" t="s">
        <v>21881</v>
      </c>
      <c r="B45" s="52"/>
      <c r="C45" s="52"/>
      <c r="D45" s="52"/>
      <c r="E45" s="52"/>
      <c r="F45" s="52"/>
      <c r="G45" s="52"/>
      <c r="H45" s="52"/>
      <c r="I45" s="52"/>
    </row>
    <row r="46" customFormat="false" ht="30" hidden="false" customHeight="true" outlineLevel="0" collapsed="false">
      <c r="A46" s="52" t="s">
        <v>21882</v>
      </c>
      <c r="B46" s="52"/>
      <c r="C46" s="52"/>
      <c r="D46" s="52"/>
      <c r="E46" s="52"/>
      <c r="F46" s="52"/>
      <c r="G46" s="52"/>
      <c r="H46" s="52"/>
      <c r="I46" s="52"/>
    </row>
    <row r="48" customFormat="false" ht="14.9" hidden="false" customHeight="false" outlineLevel="0" collapsed="false">
      <c r="A48" s="23" t="s">
        <v>21883</v>
      </c>
      <c r="B48" s="23"/>
      <c r="C48" s="23"/>
      <c r="D48" s="23"/>
      <c r="E48" s="23"/>
      <c r="F48" s="23"/>
      <c r="G48" s="23"/>
      <c r="H48" s="23"/>
      <c r="I48" s="23"/>
    </row>
    <row r="49" customFormat="false" ht="30" hidden="false" customHeight="true" outlineLevel="0" collapsed="false">
      <c r="A49" s="52" t="s">
        <v>21884</v>
      </c>
      <c r="B49" s="52"/>
      <c r="C49" s="52"/>
      <c r="D49" s="52"/>
      <c r="E49" s="52"/>
      <c r="F49" s="52"/>
      <c r="G49" s="52"/>
      <c r="H49" s="52"/>
      <c r="I49" s="52"/>
    </row>
    <row r="50" customFormat="false" ht="45" hidden="false" customHeight="true" outlineLevel="0" collapsed="false">
      <c r="A50" s="52" t="s">
        <v>21885</v>
      </c>
      <c r="B50" s="52"/>
      <c r="C50" s="52"/>
      <c r="D50" s="52"/>
      <c r="E50" s="52"/>
      <c r="F50" s="52"/>
      <c r="G50" s="52"/>
      <c r="H50" s="52"/>
      <c r="I50" s="52"/>
    </row>
    <row r="51" customFormat="false" ht="30" hidden="false" customHeight="true" outlineLevel="0" collapsed="false">
      <c r="A51" s="52" t="s">
        <v>21886</v>
      </c>
      <c r="B51" s="52"/>
      <c r="C51" s="52"/>
      <c r="D51" s="52"/>
      <c r="E51" s="52"/>
      <c r="F51" s="52"/>
      <c r="G51" s="52"/>
      <c r="H51" s="52"/>
      <c r="I51" s="52"/>
    </row>
    <row r="53" customFormat="false" ht="14.9" hidden="false" customHeight="false" outlineLevel="0" collapsed="false">
      <c r="A53" s="23" t="s">
        <v>21887</v>
      </c>
      <c r="B53" s="23"/>
      <c r="C53" s="23"/>
      <c r="D53" s="23"/>
      <c r="E53" s="23"/>
      <c r="F53" s="23"/>
      <c r="G53" s="23"/>
      <c r="H53" s="23"/>
      <c r="I53" s="23"/>
    </row>
    <row r="54" customFormat="false" ht="45" hidden="false" customHeight="true" outlineLevel="0" collapsed="false">
      <c r="A54" s="52" t="s">
        <v>21888</v>
      </c>
      <c r="B54" s="52"/>
      <c r="C54" s="52"/>
      <c r="D54" s="52"/>
      <c r="E54" s="52"/>
      <c r="F54" s="52"/>
      <c r="G54" s="52"/>
      <c r="H54" s="52"/>
      <c r="I54" s="52"/>
    </row>
    <row r="55" customFormat="false" ht="30" hidden="false" customHeight="true" outlineLevel="0" collapsed="false">
      <c r="A55" s="52" t="s">
        <v>21889</v>
      </c>
      <c r="B55" s="52"/>
      <c r="C55" s="52"/>
      <c r="D55" s="52"/>
      <c r="E55" s="52"/>
      <c r="F55" s="52"/>
      <c r="G55" s="52"/>
      <c r="H55" s="52"/>
      <c r="I55" s="52"/>
    </row>
    <row r="56" customFormat="false" ht="30" hidden="false" customHeight="true" outlineLevel="0" collapsed="false">
      <c r="A56" s="52" t="s">
        <v>21890</v>
      </c>
      <c r="B56" s="52"/>
      <c r="C56" s="52"/>
      <c r="D56" s="52"/>
      <c r="E56" s="52"/>
      <c r="F56" s="52"/>
      <c r="G56" s="52"/>
      <c r="H56" s="52"/>
      <c r="I56" s="52"/>
    </row>
    <row r="57" customFormat="false" ht="30" hidden="false" customHeight="true" outlineLevel="0" collapsed="false">
      <c r="A57" s="52" t="s">
        <v>21891</v>
      </c>
      <c r="B57" s="52"/>
      <c r="C57" s="52"/>
      <c r="D57" s="52"/>
      <c r="E57" s="52"/>
      <c r="F57" s="52"/>
      <c r="G57" s="52"/>
      <c r="H57" s="52"/>
      <c r="I57" s="52"/>
    </row>
    <row r="58" customFormat="false" ht="45" hidden="false" customHeight="true" outlineLevel="0" collapsed="false">
      <c r="A58" s="52" t="s">
        <v>21892</v>
      </c>
      <c r="B58" s="52"/>
      <c r="C58" s="52"/>
      <c r="D58" s="52"/>
      <c r="E58" s="52"/>
      <c r="F58" s="52"/>
      <c r="G58" s="52"/>
      <c r="H58" s="52"/>
      <c r="I58" s="52"/>
    </row>
    <row r="60" customFormat="false" ht="14.9" hidden="false" customHeight="false" outlineLevel="0" collapsed="false">
      <c r="A60" s="23" t="s">
        <v>21893</v>
      </c>
      <c r="B60" s="23"/>
      <c r="C60" s="23"/>
      <c r="D60" s="23"/>
      <c r="E60" s="23"/>
      <c r="F60" s="23"/>
      <c r="G60" s="23"/>
      <c r="H60" s="23"/>
      <c r="I60" s="23"/>
    </row>
    <row r="61" customFormat="false" ht="30" hidden="false" customHeight="true" outlineLevel="0" collapsed="false">
      <c r="A61" s="52" t="s">
        <v>21894</v>
      </c>
      <c r="B61" s="52"/>
      <c r="C61" s="52"/>
      <c r="D61" s="52"/>
      <c r="E61" s="52"/>
      <c r="F61" s="52"/>
      <c r="G61" s="52"/>
      <c r="H61" s="52"/>
      <c r="I61" s="52"/>
    </row>
    <row r="62" customFormat="false" ht="45" hidden="false" customHeight="true" outlineLevel="0" collapsed="false">
      <c r="A62" s="52" t="s">
        <v>21895</v>
      </c>
      <c r="B62" s="52"/>
      <c r="C62" s="52"/>
      <c r="D62" s="52"/>
      <c r="E62" s="52"/>
      <c r="F62" s="52"/>
      <c r="G62" s="52"/>
      <c r="H62" s="52"/>
      <c r="I62" s="52"/>
    </row>
    <row r="63" customFormat="false" ht="45" hidden="false" customHeight="true" outlineLevel="0" collapsed="false">
      <c r="A63" s="52" t="s">
        <v>21896</v>
      </c>
      <c r="B63" s="52"/>
      <c r="C63" s="52"/>
      <c r="D63" s="52"/>
      <c r="E63" s="52"/>
      <c r="F63" s="52"/>
      <c r="G63" s="52"/>
      <c r="H63" s="52"/>
      <c r="I63" s="52"/>
    </row>
    <row r="64" customFormat="false" ht="45" hidden="false" customHeight="true" outlineLevel="0" collapsed="false">
      <c r="A64" s="52" t="s">
        <v>21897</v>
      </c>
      <c r="B64" s="52"/>
      <c r="C64" s="52"/>
      <c r="D64" s="52"/>
      <c r="E64" s="52"/>
      <c r="F64" s="52"/>
      <c r="G64" s="52"/>
      <c r="H64" s="52"/>
      <c r="I64" s="52"/>
    </row>
    <row r="65" customFormat="false" ht="30" hidden="false" customHeight="true" outlineLevel="0" collapsed="false">
      <c r="A65" s="52" t="s">
        <v>21898</v>
      </c>
      <c r="B65" s="52"/>
      <c r="C65" s="52"/>
      <c r="D65" s="52"/>
      <c r="E65" s="52"/>
      <c r="F65" s="52"/>
      <c r="G65" s="52"/>
      <c r="H65" s="52"/>
      <c r="I65" s="52"/>
    </row>
    <row r="67" customFormat="false" ht="14.9" hidden="false" customHeight="false" outlineLevel="0" collapsed="false">
      <c r="A67" s="23" t="s">
        <v>21899</v>
      </c>
      <c r="B67" s="23"/>
      <c r="C67" s="23"/>
      <c r="D67" s="23"/>
      <c r="E67" s="23"/>
      <c r="F67" s="23"/>
      <c r="G67" s="23"/>
      <c r="H67" s="23"/>
      <c r="I67" s="23"/>
    </row>
    <row r="68" customFormat="false" ht="30" hidden="false" customHeight="true" outlineLevel="0" collapsed="false">
      <c r="A68" s="52" t="s">
        <v>21900</v>
      </c>
      <c r="B68" s="52"/>
      <c r="C68" s="52"/>
      <c r="D68" s="52"/>
      <c r="E68" s="52"/>
      <c r="F68" s="52"/>
      <c r="G68" s="52"/>
      <c r="H68" s="52"/>
      <c r="I68" s="52"/>
    </row>
    <row r="69" customFormat="false" ht="30" hidden="false" customHeight="true" outlineLevel="0" collapsed="false">
      <c r="A69" s="52" t="s">
        <v>21901</v>
      </c>
      <c r="B69" s="52"/>
      <c r="C69" s="52"/>
      <c r="D69" s="52"/>
      <c r="E69" s="52"/>
      <c r="F69" s="52"/>
      <c r="G69" s="52"/>
      <c r="H69" s="52"/>
      <c r="I69" s="52"/>
    </row>
    <row r="70" customFormat="false" ht="30" hidden="false" customHeight="true" outlineLevel="0" collapsed="false">
      <c r="A70" s="52" t="s">
        <v>21902</v>
      </c>
      <c r="B70" s="52"/>
      <c r="C70" s="52"/>
      <c r="D70" s="52"/>
      <c r="E70" s="52"/>
      <c r="F70" s="52"/>
      <c r="G70" s="52"/>
      <c r="H70" s="52"/>
      <c r="I70" s="52"/>
    </row>
    <row r="71" customFormat="false" ht="30" hidden="false" customHeight="true" outlineLevel="0" collapsed="false">
      <c r="A71" s="52" t="s">
        <v>21903</v>
      </c>
      <c r="B71" s="52"/>
      <c r="C71" s="52"/>
      <c r="D71" s="52"/>
      <c r="E71" s="52"/>
      <c r="F71" s="52"/>
      <c r="G71" s="52"/>
      <c r="H71" s="52"/>
      <c r="I71" s="52"/>
    </row>
    <row r="73" customFormat="false" ht="14.9" hidden="false" customHeight="false" outlineLevel="0" collapsed="false">
      <c r="A73" s="23" t="s">
        <v>21904</v>
      </c>
      <c r="B73" s="23"/>
      <c r="C73" s="23"/>
      <c r="D73" s="23"/>
      <c r="E73" s="23"/>
      <c r="F73" s="23"/>
      <c r="G73" s="23"/>
      <c r="H73" s="23"/>
      <c r="I73" s="23"/>
    </row>
    <row r="74" customFormat="false" ht="45" hidden="false" customHeight="true" outlineLevel="0" collapsed="false">
      <c r="A74" s="52" t="s">
        <v>21905</v>
      </c>
      <c r="B74" s="52"/>
      <c r="C74" s="52"/>
      <c r="D74" s="52"/>
      <c r="E74" s="52"/>
      <c r="F74" s="52"/>
      <c r="G74" s="52"/>
      <c r="H74" s="52"/>
      <c r="I74" s="52"/>
    </row>
    <row r="75" customFormat="false" ht="45" hidden="false" customHeight="true" outlineLevel="0" collapsed="false">
      <c r="A75" s="52" t="s">
        <v>21906</v>
      </c>
      <c r="B75" s="52"/>
      <c r="C75" s="52"/>
      <c r="D75" s="52"/>
      <c r="E75" s="52"/>
      <c r="F75" s="52"/>
      <c r="G75" s="52"/>
      <c r="H75" s="52"/>
      <c r="I75" s="52"/>
    </row>
    <row r="76" customFormat="false" ht="30" hidden="false" customHeight="true" outlineLevel="0" collapsed="false">
      <c r="A76" s="52" t="s">
        <v>21907</v>
      </c>
      <c r="B76" s="52"/>
      <c r="C76" s="52"/>
      <c r="D76" s="52"/>
      <c r="E76" s="52"/>
      <c r="F76" s="52"/>
      <c r="G76" s="52"/>
      <c r="H76" s="52"/>
      <c r="I76" s="52"/>
    </row>
    <row r="77" customFormat="false" ht="30" hidden="false" customHeight="true" outlineLevel="0" collapsed="false">
      <c r="A77" s="52" t="s">
        <v>21908</v>
      </c>
      <c r="B77" s="52"/>
      <c r="C77" s="52"/>
      <c r="D77" s="52"/>
      <c r="E77" s="52"/>
      <c r="F77" s="52"/>
      <c r="G77" s="52"/>
      <c r="H77" s="52"/>
      <c r="I77" s="52"/>
    </row>
    <row r="78" customFormat="false" ht="45" hidden="false" customHeight="true" outlineLevel="0" collapsed="false">
      <c r="A78" s="52" t="s">
        <v>21909</v>
      </c>
      <c r="B78" s="52"/>
      <c r="C78" s="52"/>
      <c r="D78" s="52"/>
      <c r="E78" s="52"/>
      <c r="F78" s="52"/>
      <c r="G78" s="52"/>
      <c r="H78" s="52"/>
      <c r="I78" s="52"/>
    </row>
    <row r="80" customFormat="false" ht="14.9" hidden="false" customHeight="false" outlineLevel="0" collapsed="false">
      <c r="A80" s="23" t="s">
        <v>21910</v>
      </c>
      <c r="B80" s="23"/>
      <c r="C80" s="23"/>
      <c r="D80" s="23"/>
      <c r="E80" s="23"/>
      <c r="F80" s="23"/>
      <c r="G80" s="23"/>
      <c r="H80" s="23"/>
      <c r="I80" s="23"/>
    </row>
    <row r="81" customFormat="false" ht="45" hidden="false" customHeight="true" outlineLevel="0" collapsed="false">
      <c r="A81" s="52" t="s">
        <v>21911</v>
      </c>
      <c r="B81" s="52"/>
      <c r="C81" s="52"/>
      <c r="D81" s="52"/>
      <c r="E81" s="52"/>
      <c r="F81" s="52"/>
      <c r="G81" s="52"/>
      <c r="H81" s="52"/>
      <c r="I81" s="52"/>
    </row>
    <row r="82" customFormat="false" ht="30" hidden="false" customHeight="true" outlineLevel="0" collapsed="false">
      <c r="A82" s="52" t="s">
        <v>21912</v>
      </c>
      <c r="B82" s="52"/>
      <c r="C82" s="52"/>
      <c r="D82" s="52"/>
      <c r="E82" s="52"/>
      <c r="F82" s="52"/>
      <c r="G82" s="52"/>
      <c r="H82" s="52"/>
      <c r="I82" s="52"/>
    </row>
    <row r="83" customFormat="false" ht="30" hidden="false" customHeight="true" outlineLevel="0" collapsed="false">
      <c r="A83" s="52" t="s">
        <v>21913</v>
      </c>
      <c r="B83" s="52"/>
      <c r="C83" s="52"/>
      <c r="D83" s="52"/>
      <c r="E83" s="52"/>
      <c r="F83" s="52"/>
      <c r="G83" s="52"/>
      <c r="H83" s="52"/>
      <c r="I83" s="52"/>
    </row>
    <row r="84" customFormat="false" ht="30" hidden="false" customHeight="true" outlineLevel="0" collapsed="false">
      <c r="A84" s="52" t="s">
        <v>21914</v>
      </c>
      <c r="B84" s="52"/>
      <c r="C84" s="52"/>
      <c r="D84" s="52"/>
      <c r="E84" s="52"/>
      <c r="F84" s="52"/>
      <c r="G84" s="52"/>
      <c r="H84" s="52"/>
      <c r="I84" s="52"/>
    </row>
    <row r="85" customFormat="false" ht="30" hidden="false" customHeight="true" outlineLevel="0" collapsed="false">
      <c r="A85" s="52" t="s">
        <v>21915</v>
      </c>
      <c r="B85" s="52"/>
      <c r="C85" s="52"/>
      <c r="D85" s="52"/>
      <c r="E85" s="52"/>
      <c r="F85" s="52"/>
      <c r="G85" s="52"/>
      <c r="H85" s="52"/>
      <c r="I85" s="52"/>
    </row>
    <row r="87" customFormat="false" ht="15" hidden="false" customHeight="true" outlineLevel="0" collapsed="false">
      <c r="A87" s="2" t="s">
        <v>21916</v>
      </c>
      <c r="B87" s="2"/>
      <c r="C87" s="2"/>
      <c r="D87" s="2"/>
      <c r="E87" s="2"/>
      <c r="F87" s="2"/>
      <c r="G87" s="2"/>
      <c r="H87" s="2"/>
      <c r="I87" s="2"/>
    </row>
  </sheetData>
  <mergeCells count="54">
    <mergeCell ref="A1:I1"/>
    <mergeCell ref="A2:I2"/>
    <mergeCell ref="A4:I4"/>
    <mergeCell ref="A16:I16"/>
    <mergeCell ref="A29:I29"/>
    <mergeCell ref="A30:I30"/>
    <mergeCell ref="A31:I31"/>
    <mergeCell ref="A32:I32"/>
    <mergeCell ref="A33:I33"/>
    <mergeCell ref="A35:I35"/>
    <mergeCell ref="A36:I36"/>
    <mergeCell ref="A37:I37"/>
    <mergeCell ref="A38:I38"/>
    <mergeCell ref="A39:I39"/>
    <mergeCell ref="A40:I40"/>
    <mergeCell ref="A42:I42"/>
    <mergeCell ref="A43:I43"/>
    <mergeCell ref="A44:I44"/>
    <mergeCell ref="A45:I45"/>
    <mergeCell ref="A46:I46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  <mergeCell ref="A58:I58"/>
    <mergeCell ref="A60:I60"/>
    <mergeCell ref="A61:I61"/>
    <mergeCell ref="A62:I62"/>
    <mergeCell ref="A63:I63"/>
    <mergeCell ref="A64:I64"/>
    <mergeCell ref="A65:I65"/>
    <mergeCell ref="A67:I67"/>
    <mergeCell ref="A68:I68"/>
    <mergeCell ref="A69:I69"/>
    <mergeCell ref="A70:I70"/>
    <mergeCell ref="A71:I71"/>
    <mergeCell ref="A73:I73"/>
    <mergeCell ref="A74:I74"/>
    <mergeCell ref="A75:I75"/>
    <mergeCell ref="A76:I76"/>
    <mergeCell ref="A77:I77"/>
    <mergeCell ref="A78:I78"/>
    <mergeCell ref="A80:I80"/>
    <mergeCell ref="A81:I81"/>
    <mergeCell ref="A82:I82"/>
    <mergeCell ref="A83:I83"/>
    <mergeCell ref="A84:I84"/>
    <mergeCell ref="A85:I85"/>
    <mergeCell ref="A87:I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2026-08-23T10:23:52Z</dcterms:created>
  <dc:creator>openpyxl</dc:creator>
  <dc:description/>
  <dc:language>en-US</dc:language>
  <cp:lastModifiedBy/>
  <dcterms:modified xsi:type="dcterms:W3CDTF">2026-08-23T10:42:00Z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